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7.xml" ContentType="application/vnd.openxmlformats-officedocument.drawing+xml"/>
  <Override PartName="/xl/ctrlProps/ctrlProp4.xml" ContentType="application/vnd.ms-excel.controlproperties+xml"/>
  <Override PartName="/xl/drawings/drawing8.xml" ContentType="application/vnd.openxmlformats-officedocument.drawing+xml"/>
  <Override PartName="/xl/ctrlProps/ctrlProp5.xml" ContentType="application/vnd.ms-excel.controlproperties+xml"/>
  <Override PartName="/xl/drawings/drawing9.xml" ContentType="application/vnd.openxmlformats-officedocument.drawing+xml"/>
  <Override PartName="/xl/ctrlProps/ctrlProp6.xml" ContentType="application/vnd.ms-excel.controlproperties+xml"/>
  <Override PartName="/xl/drawings/drawing10.xml" ContentType="application/vnd.openxmlformats-officedocument.drawing+xml"/>
  <Override PartName="/xl/ctrlProps/ctrlProp7.xml" ContentType="application/vnd.ms-excel.controlproperties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c9a101a4ee7ef55/Modelling/My Financial Models/Completed Models/To Website/Macro Enabled/"/>
    </mc:Choice>
  </mc:AlternateContent>
  <xr:revisionPtr revIDLastSave="4154" documentId="8_{34A840C9-E23C-40F9-A006-C85A4533E228}" xr6:coauthVersionLast="47" xr6:coauthVersionMax="47" xr10:uidLastSave="{F6711D92-CE4C-425F-A64C-3E8BFF1DE3CE}"/>
  <bookViews>
    <workbookView xWindow="-120" yWindow="-120" windowWidth="20730" windowHeight="11040" tabRatio="972" firstSheet="1" activeTab="9" xr2:uid="{C8076E1F-51CE-48F0-8C10-E84FE4979B65}"/>
  </bookViews>
  <sheets>
    <sheet name="Data" sheetId="11" state="hidden" r:id="rId1"/>
    <sheet name="Summary" sheetId="32" r:id="rId2"/>
    <sheet name="Net Asset Value" sheetId="12" r:id="rId3"/>
    <sheet name="Share Price" sheetId="2" r:id="rId4"/>
    <sheet name="Val Calcs" sheetId="31" r:id="rId5"/>
    <sheet name="Comps" sheetId="34" r:id="rId6"/>
    <sheet name="M&amp;A Precedents" sheetId="36" r:id="rId7"/>
    <sheet name="Sens" sheetId="35" r:id="rId8"/>
    <sheet name="MRE" sheetId="7" r:id="rId9"/>
    <sheet name="Input_Scen" sheetId="6" r:id="rId10"/>
    <sheet name="Macroeconomic Inputs" sheetId="13" r:id="rId11"/>
    <sheet name="Feasibility Study" sheetId="8" r:id="rId12"/>
    <sheet name="Time" sheetId="4" r:id="rId13"/>
    <sheet name="Corporate" sheetId="30" r:id="rId14"/>
    <sheet name="Financial Statements" sheetId="28" r:id="rId15"/>
    <sheet name="Manganese Mine" sheetId="10" r:id="rId16"/>
    <sheet name="Macro Data" sheetId="14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</externalReferences>
  <definedNames>
    <definedName name="__123Graph_A" localSheetId="5" hidden="1">#REF!</definedName>
    <definedName name="__123Graph_A" localSheetId="13" hidden="1">#REF!</definedName>
    <definedName name="__123Graph_A" localSheetId="14" hidden="1">#REF!</definedName>
    <definedName name="__123Graph_A" localSheetId="9" hidden="1">#REF!</definedName>
    <definedName name="__123Graph_A" localSheetId="6" hidden="1">#REF!</definedName>
    <definedName name="__123Graph_A" localSheetId="15" hidden="1">#REF!</definedName>
    <definedName name="__123Graph_A" localSheetId="8" hidden="1">#REF!</definedName>
    <definedName name="__123Graph_A" localSheetId="2" hidden="1">#REF!</definedName>
    <definedName name="__123Graph_A" localSheetId="7" hidden="1">'[1]Factors cost'!#REF!</definedName>
    <definedName name="__123Graph_A" localSheetId="3" hidden="1">#REF!</definedName>
    <definedName name="__123Graph_A" localSheetId="1" hidden="1">#REF!</definedName>
    <definedName name="__123Graph_A" hidden="1">#REF!</definedName>
    <definedName name="__123Graph_AAMP1LFI" localSheetId="13" hidden="1">#REF!</definedName>
    <definedName name="__123Graph_AAMP1LFI" localSheetId="14" hidden="1">#REF!</definedName>
    <definedName name="__123Graph_AAMP1LFI" localSheetId="9" hidden="1">#REF!</definedName>
    <definedName name="__123Graph_AAMP1LFI" localSheetId="15" hidden="1">#REF!</definedName>
    <definedName name="__123Graph_AAMP1LFI" localSheetId="8" hidden="1">#REF!</definedName>
    <definedName name="__123Graph_AAMP1LFI" localSheetId="2" hidden="1">#REF!</definedName>
    <definedName name="__123Graph_AAMP1LFI" localSheetId="7" hidden="1">#REF!</definedName>
    <definedName name="__123Graph_AAMP1LFI" localSheetId="3" hidden="1">#REF!</definedName>
    <definedName name="__123Graph_AAMP1LFI" localSheetId="1" hidden="1">#REF!</definedName>
    <definedName name="__123Graph_AAMP1LFI" hidden="1">#REF!</definedName>
    <definedName name="__123Graph_BAMP1LFI" localSheetId="13" hidden="1">#REF!</definedName>
    <definedName name="__123Graph_BAMP1LFI" localSheetId="14" hidden="1">#REF!</definedName>
    <definedName name="__123Graph_BAMP1LFI" localSheetId="9" hidden="1">#REF!</definedName>
    <definedName name="__123Graph_BAMP1LFI" localSheetId="15" hidden="1">#REF!</definedName>
    <definedName name="__123Graph_BAMP1LFI" localSheetId="8" hidden="1">#REF!</definedName>
    <definedName name="__123Graph_BAMP1LFI" localSheetId="2" hidden="1">#REF!</definedName>
    <definedName name="__123Graph_BAMP1LFI" localSheetId="7" hidden="1">#REF!</definedName>
    <definedName name="__123Graph_BAMP1LFI" localSheetId="3" hidden="1">#REF!</definedName>
    <definedName name="__123Graph_BAMP1LFI" localSheetId="1" hidden="1">#REF!</definedName>
    <definedName name="__123Graph_BAMP1LFI" hidden="1">#REF!</definedName>
    <definedName name="__123Graph_C" localSheetId="13" hidden="1">#REF!</definedName>
    <definedName name="__123Graph_C" localSheetId="14" hidden="1">#REF!</definedName>
    <definedName name="__123Graph_C" localSheetId="9" hidden="1">#REF!</definedName>
    <definedName name="__123Graph_C" localSheetId="15" hidden="1">#REF!</definedName>
    <definedName name="__123Graph_C" localSheetId="8" hidden="1">#REF!</definedName>
    <definedName name="__123Graph_C" localSheetId="2" hidden="1">#REF!</definedName>
    <definedName name="__123Graph_C" localSheetId="7" hidden="1">#REF!</definedName>
    <definedName name="__123Graph_C" localSheetId="3" hidden="1">#REF!</definedName>
    <definedName name="__123Graph_C" localSheetId="1" hidden="1">#REF!</definedName>
    <definedName name="__123Graph_C" hidden="1">#REF!</definedName>
    <definedName name="__123Graph_CAMP1LFI" localSheetId="13" hidden="1">#REF!</definedName>
    <definedName name="__123Graph_CAMP1LFI" localSheetId="14" hidden="1">#REF!</definedName>
    <definedName name="__123Graph_CAMP1LFI" localSheetId="9" hidden="1">#REF!</definedName>
    <definedName name="__123Graph_CAMP1LFI" localSheetId="15" hidden="1">#REF!</definedName>
    <definedName name="__123Graph_CAMP1LFI" localSheetId="8" hidden="1">#REF!</definedName>
    <definedName name="__123Graph_CAMP1LFI" localSheetId="2" hidden="1">#REF!</definedName>
    <definedName name="__123Graph_CAMP1LFI" localSheetId="7" hidden="1">#REF!</definedName>
    <definedName name="__123Graph_CAMP1LFI" localSheetId="3" hidden="1">#REF!</definedName>
    <definedName name="__123Graph_CAMP1LFI" localSheetId="1" hidden="1">#REF!</definedName>
    <definedName name="__123Graph_CAMP1LFI" hidden="1">#REF!</definedName>
    <definedName name="__123Graph_D" localSheetId="13" hidden="1">#REF!</definedName>
    <definedName name="__123Graph_D" localSheetId="14" hidden="1">#REF!</definedName>
    <definedName name="__123Graph_D" localSheetId="9" hidden="1">#REF!</definedName>
    <definedName name="__123Graph_D" localSheetId="15" hidden="1">#REF!</definedName>
    <definedName name="__123Graph_D" localSheetId="8" hidden="1">#REF!</definedName>
    <definedName name="__123Graph_D" localSheetId="2" hidden="1">#REF!</definedName>
    <definedName name="__123Graph_D" localSheetId="7" hidden="1">#REF!</definedName>
    <definedName name="__123Graph_D" localSheetId="3" hidden="1">#REF!</definedName>
    <definedName name="__123Graph_D" localSheetId="1" hidden="1">#REF!</definedName>
    <definedName name="__123Graph_D" hidden="1">#REF!</definedName>
    <definedName name="__123Graph_LBL_A" localSheetId="13" hidden="1">#REF!</definedName>
    <definedName name="__123Graph_LBL_A" localSheetId="14" hidden="1">#REF!</definedName>
    <definedName name="__123Graph_LBL_A" localSheetId="9" hidden="1">#REF!</definedName>
    <definedName name="__123Graph_LBL_A" localSheetId="15" hidden="1">#REF!</definedName>
    <definedName name="__123Graph_LBL_A" localSheetId="8" hidden="1">#REF!</definedName>
    <definedName name="__123Graph_LBL_A" localSheetId="2" hidden="1">#REF!</definedName>
    <definedName name="__123Graph_LBL_A" localSheetId="7" hidden="1">#REF!</definedName>
    <definedName name="__123Graph_LBL_A" localSheetId="3" hidden="1">#REF!</definedName>
    <definedName name="__123Graph_LBL_A" localSheetId="1" hidden="1">#REF!</definedName>
    <definedName name="__123Graph_LBL_A" hidden="1">#REF!</definedName>
    <definedName name="__123Graph_LBL_AAMP1LFI" localSheetId="13" hidden="1">#REF!</definedName>
    <definedName name="__123Graph_LBL_AAMP1LFI" localSheetId="14" hidden="1">#REF!</definedName>
    <definedName name="__123Graph_LBL_AAMP1LFI" localSheetId="9" hidden="1">#REF!</definedName>
    <definedName name="__123Graph_LBL_AAMP1LFI" localSheetId="15" hidden="1">#REF!</definedName>
    <definedName name="__123Graph_LBL_AAMP1LFI" localSheetId="8" hidden="1">#REF!</definedName>
    <definedName name="__123Graph_LBL_AAMP1LFI" localSheetId="2" hidden="1">#REF!</definedName>
    <definedName name="__123Graph_LBL_AAMP1LFI" localSheetId="7" hidden="1">#REF!</definedName>
    <definedName name="__123Graph_LBL_AAMP1LFI" localSheetId="3" hidden="1">#REF!</definedName>
    <definedName name="__123Graph_LBL_AAMP1LFI" localSheetId="1" hidden="1">#REF!</definedName>
    <definedName name="__123Graph_LBL_AAMP1LFI" hidden="1">#REF!</definedName>
    <definedName name="__123Graph_LBL_B" localSheetId="5" hidden="1">#REF!</definedName>
    <definedName name="__123Graph_LBL_B" localSheetId="9" hidden="1">#REF!</definedName>
    <definedName name="__123Graph_LBL_B" localSheetId="6" hidden="1">#REF!</definedName>
    <definedName name="__123Graph_LBL_B" localSheetId="8" hidden="1">#REF!</definedName>
    <definedName name="__123Graph_LBL_B" localSheetId="7" hidden="1">'[2]GRAPH PLANTING PROGRAMME'!$D$10:$D$21</definedName>
    <definedName name="__123Graph_LBL_B" hidden="1">#REF!</definedName>
    <definedName name="__123Graph_X" localSheetId="5" hidden="1">#REF!</definedName>
    <definedName name="__123Graph_X" localSheetId="13" hidden="1">#REF!</definedName>
    <definedName name="__123Graph_X" localSheetId="14" hidden="1">#REF!</definedName>
    <definedName name="__123Graph_X" localSheetId="9" hidden="1">#REF!</definedName>
    <definedName name="__123Graph_X" localSheetId="6" hidden="1">#REF!</definedName>
    <definedName name="__123Graph_X" localSheetId="15" hidden="1">#REF!</definedName>
    <definedName name="__123Graph_X" localSheetId="8" hidden="1">#REF!</definedName>
    <definedName name="__123Graph_X" localSheetId="2" hidden="1">#REF!</definedName>
    <definedName name="__123Graph_X" localSheetId="7" hidden="1">'[1]Factors cost'!#REF!</definedName>
    <definedName name="__123Graph_X" localSheetId="3" hidden="1">#REF!</definedName>
    <definedName name="__123Graph_X" localSheetId="1" hidden="1">#REF!</definedName>
    <definedName name="__123Graph_X" hidden="1">#REF!</definedName>
    <definedName name="__123Graph_XAMP1LFI" localSheetId="13" hidden="1">#REF!</definedName>
    <definedName name="__123Graph_XAMP1LFI" localSheetId="14" hidden="1">#REF!</definedName>
    <definedName name="__123Graph_XAMP1LFI" localSheetId="9" hidden="1">#REF!</definedName>
    <definedName name="__123Graph_XAMP1LFI" localSheetId="15" hidden="1">#REF!</definedName>
    <definedName name="__123Graph_XAMP1LFI" localSheetId="8" hidden="1">#REF!</definedName>
    <definedName name="__123Graph_XAMP1LFI" localSheetId="2" hidden="1">#REF!</definedName>
    <definedName name="__123Graph_XAMP1LFI" localSheetId="7" hidden="1">#REF!</definedName>
    <definedName name="__123Graph_XAMP1LFI" localSheetId="3" hidden="1">#REF!</definedName>
    <definedName name="__123Graph_XAMP1LFI" localSheetId="1" hidden="1">#REF!</definedName>
    <definedName name="__123Graph_XAMP1LFI" hidden="1">#REF!</definedName>
    <definedName name="__FDS_HYPERLINK_TOGGLE_STATE__" hidden="1">"ON"</definedName>
    <definedName name="__IntlFixup" hidden="1">TRUE</definedName>
    <definedName name="__IntlFixupTable" localSheetId="13" hidden="1">#REF!</definedName>
    <definedName name="__IntlFixupTable" localSheetId="14" hidden="1">#REF!</definedName>
    <definedName name="__IntlFixupTable" localSheetId="9" hidden="1">#REF!</definedName>
    <definedName name="__IntlFixupTable" localSheetId="15" hidden="1">#REF!</definedName>
    <definedName name="__IntlFixupTable" localSheetId="8" hidden="1">#REF!</definedName>
    <definedName name="__IntlFixupTable" localSheetId="2" hidden="1">#REF!</definedName>
    <definedName name="__IntlFixupTable" localSheetId="7" hidden="1">#REF!</definedName>
    <definedName name="__IntlFixupTable" localSheetId="3" hidden="1">#REF!</definedName>
    <definedName name="__IntlFixupTable" localSheetId="1" hidden="1">#REF!</definedName>
    <definedName name="__IntlFixupTable" localSheetId="12" hidden="1">#REF!</definedName>
    <definedName name="__IntlFixupTable" hidden="1">#REF!</definedName>
    <definedName name="_122g" localSheetId="13" hidden="1">#REF!</definedName>
    <definedName name="_122g" localSheetId="14" hidden="1">#REF!</definedName>
    <definedName name="_122g" localSheetId="9" hidden="1">#REF!</definedName>
    <definedName name="_122g" localSheetId="15" hidden="1">#REF!</definedName>
    <definedName name="_122g" localSheetId="8" hidden="1">#REF!</definedName>
    <definedName name="_122g" localSheetId="2" hidden="1">#REF!</definedName>
    <definedName name="_122g" localSheetId="7" hidden="1">#REF!</definedName>
    <definedName name="_122g" localSheetId="3" hidden="1">#REF!</definedName>
    <definedName name="_122g" localSheetId="1" hidden="1">#REF!</definedName>
    <definedName name="_122g" hidden="1">#REF!</definedName>
    <definedName name="_a2" localSheetId="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localSheetId="1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localSheetId="1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localSheetId="1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localSheetId="7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localSheetId="1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localSheetId="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1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1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1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7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1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localSheetId="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1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1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1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7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1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1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1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1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7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1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localSheetId="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bdm.040C9472A8D94C6A9B7B4BA763396999.edm" localSheetId="13" hidden="1">#REF!</definedName>
    <definedName name="_bdm.040C9472A8D94C6A9B7B4BA763396999.edm" localSheetId="14" hidden="1">#REF!</definedName>
    <definedName name="_bdm.040C9472A8D94C6A9B7B4BA763396999.edm" localSheetId="9" hidden="1">#REF!</definedName>
    <definedName name="_bdm.040C9472A8D94C6A9B7B4BA763396999.edm" localSheetId="15" hidden="1">#REF!</definedName>
    <definedName name="_bdm.040C9472A8D94C6A9B7B4BA763396999.edm" localSheetId="8" hidden="1">#REF!</definedName>
    <definedName name="_bdm.040C9472A8D94C6A9B7B4BA763396999.edm" localSheetId="2" hidden="1">#REF!</definedName>
    <definedName name="_bdm.040C9472A8D94C6A9B7B4BA763396999.edm" localSheetId="7" hidden="1">#REF!</definedName>
    <definedName name="_bdm.040C9472A8D94C6A9B7B4BA763396999.edm" localSheetId="3" hidden="1">#REF!</definedName>
    <definedName name="_bdm.040C9472A8D94C6A9B7B4BA763396999.edm" localSheetId="1" hidden="1">#REF!</definedName>
    <definedName name="_bdm.040C9472A8D94C6A9B7B4BA763396999.edm" hidden="1">#REF!</definedName>
    <definedName name="_bdm.083F514E72B249449D27815615CB7999.edm" localSheetId="5" hidden="1">#REF!</definedName>
    <definedName name="_bdm.083F514E72B249449D27815615CB7999.edm" localSheetId="6" hidden="1">#REF!</definedName>
    <definedName name="_bdm.083F514E72B249449D27815615CB7999.edm" localSheetId="7" hidden="1">'[3]Financials Netherlands'!$A:$IV</definedName>
    <definedName name="_bdm.083F514E72B249449D27815615CB7999.edm" hidden="1">#REF!</definedName>
    <definedName name="_bdm.0E16DC58CABC4986ABAC7ED28DCE0ED6.edm" localSheetId="13" hidden="1">#REF!</definedName>
    <definedName name="_bdm.0E16DC58CABC4986ABAC7ED28DCE0ED6.edm" localSheetId="14" hidden="1">#REF!</definedName>
    <definedName name="_bdm.0E16DC58CABC4986ABAC7ED28DCE0ED6.edm" localSheetId="9" hidden="1">#REF!</definedName>
    <definedName name="_bdm.0E16DC58CABC4986ABAC7ED28DCE0ED6.edm" localSheetId="15" hidden="1">#REF!</definedName>
    <definedName name="_bdm.0E16DC58CABC4986ABAC7ED28DCE0ED6.edm" localSheetId="8" hidden="1">#REF!</definedName>
    <definedName name="_bdm.0E16DC58CABC4986ABAC7ED28DCE0ED6.edm" localSheetId="2" hidden="1">#REF!</definedName>
    <definedName name="_bdm.0E16DC58CABC4986ABAC7ED28DCE0ED6.edm" localSheetId="7" hidden="1">#REF!</definedName>
    <definedName name="_bdm.0E16DC58CABC4986ABAC7ED28DCE0ED6.edm" localSheetId="3" hidden="1">#REF!</definedName>
    <definedName name="_bdm.0E16DC58CABC4986ABAC7ED28DCE0ED6.edm" localSheetId="1" hidden="1">#REF!</definedName>
    <definedName name="_bdm.0E16DC58CABC4986ABAC7ED28DCE0ED6.edm" hidden="1">#REF!</definedName>
    <definedName name="_bdm.0F252C58FE11443FAAAA8FD86E5C3C64.edm" localSheetId="13" hidden="1">#REF!</definedName>
    <definedName name="_bdm.0F252C58FE11443FAAAA8FD86E5C3C64.edm" localSheetId="14" hidden="1">#REF!</definedName>
    <definedName name="_bdm.0F252C58FE11443FAAAA8FD86E5C3C64.edm" localSheetId="9" hidden="1">#REF!</definedName>
    <definedName name="_bdm.0F252C58FE11443FAAAA8FD86E5C3C64.edm" localSheetId="15" hidden="1">#REF!</definedName>
    <definedName name="_bdm.0F252C58FE11443FAAAA8FD86E5C3C64.edm" localSheetId="8" hidden="1">#REF!</definedName>
    <definedName name="_bdm.0F252C58FE11443FAAAA8FD86E5C3C64.edm" localSheetId="2" hidden="1">#REF!</definedName>
    <definedName name="_bdm.0F252C58FE11443FAAAA8FD86E5C3C64.edm" localSheetId="7" hidden="1">#REF!</definedName>
    <definedName name="_bdm.0F252C58FE11443FAAAA8FD86E5C3C64.edm" localSheetId="3" hidden="1">#REF!</definedName>
    <definedName name="_bdm.0F252C58FE11443FAAAA8FD86E5C3C64.edm" localSheetId="1" hidden="1">#REF!</definedName>
    <definedName name="_bdm.0F252C58FE11443FAAAA8FD86E5C3C64.edm" hidden="1">#REF!</definedName>
    <definedName name="_bdm.1630743DB95F45EB85D055FF12B9D58F.edm" localSheetId="13" hidden="1">#REF!</definedName>
    <definedName name="_bdm.1630743DB95F45EB85D055FF12B9D58F.edm" localSheetId="14" hidden="1">#REF!</definedName>
    <definedName name="_bdm.1630743DB95F45EB85D055FF12B9D58F.edm" localSheetId="9" hidden="1">#REF!</definedName>
    <definedName name="_bdm.1630743DB95F45EB85D055FF12B9D58F.edm" localSheetId="15" hidden="1">#REF!</definedName>
    <definedName name="_bdm.1630743DB95F45EB85D055FF12B9D58F.edm" localSheetId="8" hidden="1">#REF!</definedName>
    <definedName name="_bdm.1630743DB95F45EB85D055FF12B9D58F.edm" localSheetId="2" hidden="1">#REF!</definedName>
    <definedName name="_bdm.1630743DB95F45EB85D055FF12B9D58F.edm" localSheetId="7" hidden="1">#REF!</definedName>
    <definedName name="_bdm.1630743DB95F45EB85D055FF12B9D58F.edm" localSheetId="3" hidden="1">#REF!</definedName>
    <definedName name="_bdm.1630743DB95F45EB85D055FF12B9D58F.edm" localSheetId="1" hidden="1">#REF!</definedName>
    <definedName name="_bdm.1630743DB95F45EB85D055FF12B9D58F.edm" hidden="1">#REF!</definedName>
    <definedName name="_bdm.1655D52AD34A40AF948A3E1936737D0F.edm" localSheetId="13" hidden="1">#REF!</definedName>
    <definedName name="_bdm.1655D52AD34A40AF948A3E1936737D0F.edm" localSheetId="14" hidden="1">#REF!</definedName>
    <definedName name="_bdm.1655D52AD34A40AF948A3E1936737D0F.edm" localSheetId="9" hidden="1">#REF!</definedName>
    <definedName name="_bdm.1655D52AD34A40AF948A3E1936737D0F.edm" localSheetId="15" hidden="1">#REF!</definedName>
    <definedName name="_bdm.1655D52AD34A40AF948A3E1936737D0F.edm" localSheetId="8" hidden="1">#REF!</definedName>
    <definedName name="_bdm.1655D52AD34A40AF948A3E1936737D0F.edm" localSheetId="2" hidden="1">#REF!</definedName>
    <definedName name="_bdm.1655D52AD34A40AF948A3E1936737D0F.edm" localSheetId="7" hidden="1">#REF!</definedName>
    <definedName name="_bdm.1655D52AD34A40AF948A3E1936737D0F.edm" localSheetId="3" hidden="1">#REF!</definedName>
    <definedName name="_bdm.1655D52AD34A40AF948A3E1936737D0F.edm" localSheetId="1" hidden="1">#REF!</definedName>
    <definedName name="_bdm.1655D52AD34A40AF948A3E1936737D0F.edm" hidden="1">#REF!</definedName>
    <definedName name="_bdm.25AC9E599EA34E2FBBD62D76EE2FB7E9.edm" localSheetId="13" hidden="1">#REF!</definedName>
    <definedName name="_bdm.25AC9E599EA34E2FBBD62D76EE2FB7E9.edm" localSheetId="14" hidden="1">#REF!</definedName>
    <definedName name="_bdm.25AC9E599EA34E2FBBD62D76EE2FB7E9.edm" localSheetId="9" hidden="1">#REF!</definedName>
    <definedName name="_bdm.25AC9E599EA34E2FBBD62D76EE2FB7E9.edm" localSheetId="15" hidden="1">#REF!</definedName>
    <definedName name="_bdm.25AC9E599EA34E2FBBD62D76EE2FB7E9.edm" localSheetId="8" hidden="1">#REF!</definedName>
    <definedName name="_bdm.25AC9E599EA34E2FBBD62D76EE2FB7E9.edm" localSheetId="2" hidden="1">#REF!</definedName>
    <definedName name="_bdm.25AC9E599EA34E2FBBD62D76EE2FB7E9.edm" localSheetId="7" hidden="1">#REF!</definedName>
    <definedName name="_bdm.25AC9E599EA34E2FBBD62D76EE2FB7E9.edm" localSheetId="3" hidden="1">#REF!</definedName>
    <definedName name="_bdm.25AC9E599EA34E2FBBD62D76EE2FB7E9.edm" localSheetId="1" hidden="1">#REF!</definedName>
    <definedName name="_bdm.25AC9E599EA34E2FBBD62D76EE2FB7E9.edm" hidden="1">#REF!</definedName>
    <definedName name="_bdm.27014EF401BC4B93BE359696D19380AD.edm" localSheetId="13" hidden="1">#REF!</definedName>
    <definedName name="_bdm.27014EF401BC4B93BE359696D19380AD.edm" localSheetId="14" hidden="1">#REF!</definedName>
    <definedName name="_bdm.27014EF401BC4B93BE359696D19380AD.edm" localSheetId="9" hidden="1">#REF!</definedName>
    <definedName name="_bdm.27014EF401BC4B93BE359696D19380AD.edm" localSheetId="15" hidden="1">#REF!</definedName>
    <definedName name="_bdm.27014EF401BC4B93BE359696D19380AD.edm" localSheetId="8" hidden="1">#REF!</definedName>
    <definedName name="_bdm.27014EF401BC4B93BE359696D19380AD.edm" localSheetId="2" hidden="1">#REF!</definedName>
    <definedName name="_bdm.27014EF401BC4B93BE359696D19380AD.edm" localSheetId="7" hidden="1">#REF!</definedName>
    <definedName name="_bdm.27014EF401BC4B93BE359696D19380AD.edm" localSheetId="3" hidden="1">#REF!</definedName>
    <definedName name="_bdm.27014EF401BC4B93BE359696D19380AD.edm" localSheetId="1" hidden="1">#REF!</definedName>
    <definedName name="_bdm.27014EF401BC4B93BE359696D19380AD.edm" hidden="1">#REF!</definedName>
    <definedName name="_bdm.275911B9DAB74022B9CF9B925BD4DA49.edm" localSheetId="13" hidden="1">#REF!</definedName>
    <definedName name="_bdm.275911B9DAB74022B9CF9B925BD4DA49.edm" localSheetId="14" hidden="1">#REF!</definedName>
    <definedName name="_bdm.275911B9DAB74022B9CF9B925BD4DA49.edm" localSheetId="9" hidden="1">#REF!</definedName>
    <definedName name="_bdm.275911B9DAB74022B9CF9B925BD4DA49.edm" localSheetId="15" hidden="1">#REF!</definedName>
    <definedName name="_bdm.275911B9DAB74022B9CF9B925BD4DA49.edm" localSheetId="8" hidden="1">#REF!</definedName>
    <definedName name="_bdm.275911B9DAB74022B9CF9B925BD4DA49.edm" localSheetId="2" hidden="1">#REF!</definedName>
    <definedName name="_bdm.275911B9DAB74022B9CF9B925BD4DA49.edm" localSheetId="7" hidden="1">#REF!</definedName>
    <definedName name="_bdm.275911B9DAB74022B9CF9B925BD4DA49.edm" localSheetId="3" hidden="1">#REF!</definedName>
    <definedName name="_bdm.275911B9DAB74022B9CF9B925BD4DA49.edm" localSheetId="1" hidden="1">#REF!</definedName>
    <definedName name="_bdm.275911B9DAB74022B9CF9B925BD4DA49.edm" hidden="1">#REF!</definedName>
    <definedName name="_bdm.29DCC438F6FA425D88643C6761D853B0.edm" localSheetId="5" hidden="1">#REF!</definedName>
    <definedName name="_bdm.29DCC438F6FA425D88643C6761D853B0.edm" localSheetId="9" hidden="1">#REF!</definedName>
    <definedName name="_bdm.29DCC438F6FA425D88643C6761D853B0.edm" localSheetId="6" hidden="1">#REF!</definedName>
    <definedName name="_bdm.29DCC438F6FA425D88643C6761D853B0.edm" localSheetId="8" hidden="1">#REF!</definedName>
    <definedName name="_bdm.29DCC438F6FA425D88643C6761D853B0.edm" localSheetId="7" hidden="1">'[4]CFS (USD)'!$A:$IV</definedName>
    <definedName name="_bdm.29DCC438F6FA425D88643C6761D853B0.edm" hidden="1">#REF!</definedName>
    <definedName name="_bdm.2AD3B14E055E4AAE9C92CCBDE75D76CE.edm" localSheetId="13" hidden="1">#REF!</definedName>
    <definedName name="_bdm.2AD3B14E055E4AAE9C92CCBDE75D76CE.edm" localSheetId="14" hidden="1">#REF!</definedName>
    <definedName name="_bdm.2AD3B14E055E4AAE9C92CCBDE75D76CE.edm" localSheetId="9" hidden="1">#REF!</definedName>
    <definedName name="_bdm.2AD3B14E055E4AAE9C92CCBDE75D76CE.edm" localSheetId="15" hidden="1">#REF!</definedName>
    <definedName name="_bdm.2AD3B14E055E4AAE9C92CCBDE75D76CE.edm" localSheetId="8" hidden="1">#REF!</definedName>
    <definedName name="_bdm.2AD3B14E055E4AAE9C92CCBDE75D76CE.edm" localSheetId="2" hidden="1">#REF!</definedName>
    <definedName name="_bdm.2AD3B14E055E4AAE9C92CCBDE75D76CE.edm" localSheetId="7" hidden="1">#REF!</definedName>
    <definedName name="_bdm.2AD3B14E055E4AAE9C92CCBDE75D76CE.edm" localSheetId="3" hidden="1">#REF!</definedName>
    <definedName name="_bdm.2AD3B14E055E4AAE9C92CCBDE75D76CE.edm" localSheetId="1" hidden="1">#REF!</definedName>
    <definedName name="_bdm.2AD3B14E055E4AAE9C92CCBDE75D76CE.edm" hidden="1">#REF!</definedName>
    <definedName name="_bdm.2B69B96F06214ED59DE53E576E2490FE.edm" localSheetId="13" hidden="1">#REF!</definedName>
    <definedName name="_bdm.2B69B96F06214ED59DE53E576E2490FE.edm" localSheetId="14" hidden="1">#REF!</definedName>
    <definedName name="_bdm.2B69B96F06214ED59DE53E576E2490FE.edm" localSheetId="9" hidden="1">#REF!</definedName>
    <definedName name="_bdm.2B69B96F06214ED59DE53E576E2490FE.edm" localSheetId="15" hidden="1">#REF!</definedName>
    <definedName name="_bdm.2B69B96F06214ED59DE53E576E2490FE.edm" localSheetId="8" hidden="1">#REF!</definedName>
    <definedName name="_bdm.2B69B96F06214ED59DE53E576E2490FE.edm" localSheetId="2" hidden="1">#REF!</definedName>
    <definedName name="_bdm.2B69B96F06214ED59DE53E576E2490FE.edm" localSheetId="7" hidden="1">#REF!</definedName>
    <definedName name="_bdm.2B69B96F06214ED59DE53E576E2490FE.edm" localSheetId="3" hidden="1">#REF!</definedName>
    <definedName name="_bdm.2B69B96F06214ED59DE53E576E2490FE.edm" localSheetId="1" hidden="1">#REF!</definedName>
    <definedName name="_bdm.2B69B96F06214ED59DE53E576E2490FE.edm" hidden="1">#REF!</definedName>
    <definedName name="_bdm.2BD12D83902E41FF9B9FA40963446CFC.edm" localSheetId="13" hidden="1">#REF!</definedName>
    <definedName name="_bdm.2BD12D83902E41FF9B9FA40963446CFC.edm" localSheetId="14" hidden="1">#REF!</definedName>
    <definedName name="_bdm.2BD12D83902E41FF9B9FA40963446CFC.edm" localSheetId="9" hidden="1">#REF!</definedName>
    <definedName name="_bdm.2BD12D83902E41FF9B9FA40963446CFC.edm" localSheetId="15" hidden="1">#REF!</definedName>
    <definedName name="_bdm.2BD12D83902E41FF9B9FA40963446CFC.edm" localSheetId="8" hidden="1">#REF!</definedName>
    <definedName name="_bdm.2BD12D83902E41FF9B9FA40963446CFC.edm" localSheetId="2" hidden="1">#REF!</definedName>
    <definedName name="_bdm.2BD12D83902E41FF9B9FA40963446CFC.edm" localSheetId="7" hidden="1">#REF!</definedName>
    <definedName name="_bdm.2BD12D83902E41FF9B9FA40963446CFC.edm" localSheetId="3" hidden="1">#REF!</definedName>
    <definedName name="_bdm.2BD12D83902E41FF9B9FA40963446CFC.edm" localSheetId="1" hidden="1">#REF!</definedName>
    <definedName name="_bdm.2BD12D83902E41FF9B9FA40963446CFC.edm" hidden="1">#REF!</definedName>
    <definedName name="_bdm.2D9C468B195447768BC61EB14F706EFA.edm" localSheetId="13" hidden="1">#REF!</definedName>
    <definedName name="_bdm.2D9C468B195447768BC61EB14F706EFA.edm" localSheetId="14" hidden="1">#REF!</definedName>
    <definedName name="_bdm.2D9C468B195447768BC61EB14F706EFA.edm" localSheetId="9" hidden="1">#REF!</definedName>
    <definedName name="_bdm.2D9C468B195447768BC61EB14F706EFA.edm" localSheetId="15" hidden="1">#REF!</definedName>
    <definedName name="_bdm.2D9C468B195447768BC61EB14F706EFA.edm" localSheetId="8" hidden="1">#REF!</definedName>
    <definedName name="_bdm.2D9C468B195447768BC61EB14F706EFA.edm" localSheetId="2" hidden="1">#REF!</definedName>
    <definedName name="_bdm.2D9C468B195447768BC61EB14F706EFA.edm" localSheetId="7" hidden="1">#REF!</definedName>
    <definedName name="_bdm.2D9C468B195447768BC61EB14F706EFA.edm" localSheetId="3" hidden="1">#REF!</definedName>
    <definedName name="_bdm.2D9C468B195447768BC61EB14F706EFA.edm" localSheetId="1" hidden="1">#REF!</definedName>
    <definedName name="_bdm.2D9C468B195447768BC61EB14F706EFA.edm" hidden="1">#REF!</definedName>
    <definedName name="_bdm.2E88AC138F8A4F0AB74AD90A3FF2A4F0.edm" localSheetId="13" hidden="1">#REF!</definedName>
    <definedName name="_bdm.2E88AC138F8A4F0AB74AD90A3FF2A4F0.edm" localSheetId="14" hidden="1">#REF!</definedName>
    <definedName name="_bdm.2E88AC138F8A4F0AB74AD90A3FF2A4F0.edm" localSheetId="9" hidden="1">#REF!</definedName>
    <definedName name="_bdm.2E88AC138F8A4F0AB74AD90A3FF2A4F0.edm" localSheetId="15" hidden="1">#REF!</definedName>
    <definedName name="_bdm.2E88AC138F8A4F0AB74AD90A3FF2A4F0.edm" localSheetId="8" hidden="1">#REF!</definedName>
    <definedName name="_bdm.2E88AC138F8A4F0AB74AD90A3FF2A4F0.edm" localSheetId="2" hidden="1">#REF!</definedName>
    <definedName name="_bdm.2E88AC138F8A4F0AB74AD90A3FF2A4F0.edm" localSheetId="7" hidden="1">#REF!</definedName>
    <definedName name="_bdm.2E88AC138F8A4F0AB74AD90A3FF2A4F0.edm" localSheetId="3" hidden="1">#REF!</definedName>
    <definedName name="_bdm.2E88AC138F8A4F0AB74AD90A3FF2A4F0.edm" localSheetId="1" hidden="1">#REF!</definedName>
    <definedName name="_bdm.2E88AC138F8A4F0AB74AD90A3FF2A4F0.edm" hidden="1">#REF!</definedName>
    <definedName name="_bdm.2E8F8FC4819740CC9FE40F66CD46A214.edm" localSheetId="13" hidden="1">#REF!</definedName>
    <definedName name="_bdm.2E8F8FC4819740CC9FE40F66CD46A214.edm" localSheetId="14" hidden="1">#REF!</definedName>
    <definedName name="_bdm.2E8F8FC4819740CC9FE40F66CD46A214.edm" localSheetId="9" hidden="1">#REF!</definedName>
    <definedName name="_bdm.2E8F8FC4819740CC9FE40F66CD46A214.edm" localSheetId="15" hidden="1">#REF!</definedName>
    <definedName name="_bdm.2E8F8FC4819740CC9FE40F66CD46A214.edm" localSheetId="8" hidden="1">#REF!</definedName>
    <definedName name="_bdm.2E8F8FC4819740CC9FE40F66CD46A214.edm" localSheetId="2" hidden="1">#REF!</definedName>
    <definedName name="_bdm.2E8F8FC4819740CC9FE40F66CD46A214.edm" localSheetId="7" hidden="1">#REF!</definedName>
    <definedName name="_bdm.2E8F8FC4819740CC9FE40F66CD46A214.edm" localSheetId="3" hidden="1">#REF!</definedName>
    <definedName name="_bdm.2E8F8FC4819740CC9FE40F66CD46A214.edm" localSheetId="1" hidden="1">#REF!</definedName>
    <definedName name="_bdm.2E8F8FC4819740CC9FE40F66CD46A214.edm" hidden="1">#REF!</definedName>
    <definedName name="_bdm.2F4EC33548D84891BB0D7A9649E3D2A5.edm" localSheetId="13" hidden="1">#REF!</definedName>
    <definedName name="_bdm.2F4EC33548D84891BB0D7A9649E3D2A5.edm" localSheetId="14" hidden="1">#REF!</definedName>
    <definedName name="_bdm.2F4EC33548D84891BB0D7A9649E3D2A5.edm" localSheetId="9" hidden="1">#REF!</definedName>
    <definedName name="_bdm.2F4EC33548D84891BB0D7A9649E3D2A5.edm" localSheetId="15" hidden="1">#REF!</definedName>
    <definedName name="_bdm.2F4EC33548D84891BB0D7A9649E3D2A5.edm" localSheetId="8" hidden="1">#REF!</definedName>
    <definedName name="_bdm.2F4EC33548D84891BB0D7A9649E3D2A5.edm" localSheetId="2" hidden="1">#REF!</definedName>
    <definedName name="_bdm.2F4EC33548D84891BB0D7A9649E3D2A5.edm" localSheetId="7" hidden="1">#REF!</definedName>
    <definedName name="_bdm.2F4EC33548D84891BB0D7A9649E3D2A5.edm" localSheetId="3" hidden="1">#REF!</definedName>
    <definedName name="_bdm.2F4EC33548D84891BB0D7A9649E3D2A5.edm" localSheetId="1" hidden="1">#REF!</definedName>
    <definedName name="_bdm.2F4EC33548D84891BB0D7A9649E3D2A5.edm" hidden="1">#REF!</definedName>
    <definedName name="_bdm.31787C4729E442C5A57FD0E233FDC171.edm" localSheetId="13" hidden="1">#REF!</definedName>
    <definedName name="_bdm.31787C4729E442C5A57FD0E233FDC171.edm" localSheetId="14" hidden="1">#REF!</definedName>
    <definedName name="_bdm.31787C4729E442C5A57FD0E233FDC171.edm" localSheetId="9" hidden="1">#REF!</definedName>
    <definedName name="_bdm.31787C4729E442C5A57FD0E233FDC171.edm" localSheetId="15" hidden="1">#REF!</definedName>
    <definedName name="_bdm.31787C4729E442C5A57FD0E233FDC171.edm" localSheetId="8" hidden="1">#REF!</definedName>
    <definedName name="_bdm.31787C4729E442C5A57FD0E233FDC171.edm" localSheetId="2" hidden="1">#REF!</definedName>
    <definedName name="_bdm.31787C4729E442C5A57FD0E233FDC171.edm" localSheetId="7" hidden="1">#REF!</definedName>
    <definedName name="_bdm.31787C4729E442C5A57FD0E233FDC171.edm" localSheetId="3" hidden="1">#REF!</definedName>
    <definedName name="_bdm.31787C4729E442C5A57FD0E233FDC171.edm" localSheetId="1" hidden="1">#REF!</definedName>
    <definedName name="_bdm.31787C4729E442C5A57FD0E233FDC171.edm" hidden="1">#REF!</definedName>
    <definedName name="_bdm.34BAEF24129B4595A36FE79110EA074D.edm" localSheetId="13" hidden="1">#REF!</definedName>
    <definedName name="_bdm.34BAEF24129B4595A36FE79110EA074D.edm" localSheetId="14" hidden="1">#REF!</definedName>
    <definedName name="_bdm.34BAEF24129B4595A36FE79110EA074D.edm" localSheetId="9" hidden="1">#REF!</definedName>
    <definedName name="_bdm.34BAEF24129B4595A36FE79110EA074D.edm" localSheetId="15" hidden="1">#REF!</definedName>
    <definedName name="_bdm.34BAEF24129B4595A36FE79110EA074D.edm" localSheetId="8" hidden="1">#REF!</definedName>
    <definedName name="_bdm.34BAEF24129B4595A36FE79110EA074D.edm" localSheetId="2" hidden="1">#REF!</definedName>
    <definedName name="_bdm.34BAEF24129B4595A36FE79110EA074D.edm" localSheetId="7" hidden="1">#REF!</definedName>
    <definedName name="_bdm.34BAEF24129B4595A36FE79110EA074D.edm" localSheetId="3" hidden="1">#REF!</definedName>
    <definedName name="_bdm.34BAEF24129B4595A36FE79110EA074D.edm" localSheetId="1" hidden="1">#REF!</definedName>
    <definedName name="_bdm.34BAEF24129B4595A36FE79110EA074D.edm" hidden="1">#REF!</definedName>
    <definedName name="_bdm.3764BEFFBDAF4BCEB50DE9E4E1E85503.edm" localSheetId="13" hidden="1">#REF!</definedName>
    <definedName name="_bdm.3764BEFFBDAF4BCEB50DE9E4E1E85503.edm" localSheetId="14" hidden="1">#REF!</definedName>
    <definedName name="_bdm.3764BEFFBDAF4BCEB50DE9E4E1E85503.edm" localSheetId="9" hidden="1">#REF!</definedName>
    <definedName name="_bdm.3764BEFFBDAF4BCEB50DE9E4E1E85503.edm" localSheetId="15" hidden="1">#REF!</definedName>
    <definedName name="_bdm.3764BEFFBDAF4BCEB50DE9E4E1E85503.edm" localSheetId="8" hidden="1">#REF!</definedName>
    <definedName name="_bdm.3764BEFFBDAF4BCEB50DE9E4E1E85503.edm" localSheetId="2" hidden="1">#REF!</definedName>
    <definedName name="_bdm.3764BEFFBDAF4BCEB50DE9E4E1E85503.edm" localSheetId="7" hidden="1">#REF!</definedName>
    <definedName name="_bdm.3764BEFFBDAF4BCEB50DE9E4E1E85503.edm" localSheetId="3" hidden="1">#REF!</definedName>
    <definedName name="_bdm.3764BEFFBDAF4BCEB50DE9E4E1E85503.edm" localSheetId="1" hidden="1">#REF!</definedName>
    <definedName name="_bdm.3764BEFFBDAF4BCEB50DE9E4E1E85503.edm" hidden="1">#REF!</definedName>
    <definedName name="_bdm.38F04674FCFF4CE6B1ED166D03795275.edm" localSheetId="13" hidden="1">#REF!</definedName>
    <definedName name="_bdm.38F04674FCFF4CE6B1ED166D03795275.edm" localSheetId="14" hidden="1">#REF!</definedName>
    <definedName name="_bdm.38F04674FCFF4CE6B1ED166D03795275.edm" localSheetId="9" hidden="1">#REF!</definedName>
    <definedName name="_bdm.38F04674FCFF4CE6B1ED166D03795275.edm" localSheetId="15" hidden="1">#REF!</definedName>
    <definedName name="_bdm.38F04674FCFF4CE6B1ED166D03795275.edm" localSheetId="8" hidden="1">#REF!</definedName>
    <definedName name="_bdm.38F04674FCFF4CE6B1ED166D03795275.edm" localSheetId="2" hidden="1">#REF!</definedName>
    <definedName name="_bdm.38F04674FCFF4CE6B1ED166D03795275.edm" localSheetId="7" hidden="1">#REF!</definedName>
    <definedName name="_bdm.38F04674FCFF4CE6B1ED166D03795275.edm" localSheetId="3" hidden="1">#REF!</definedName>
    <definedName name="_bdm.38F04674FCFF4CE6B1ED166D03795275.edm" localSheetId="1" hidden="1">#REF!</definedName>
    <definedName name="_bdm.38F04674FCFF4CE6B1ED166D03795275.edm" hidden="1">#REF!</definedName>
    <definedName name="_bdm.3B0998858CCE48F1AD94B84513B1F5D3.edm" localSheetId="5" hidden="1">#REF!</definedName>
    <definedName name="_bdm.3B0998858CCE48F1AD94B84513B1F5D3.edm" localSheetId="6" hidden="1">#REF!</definedName>
    <definedName name="_bdm.3B0998858CCE48F1AD94B84513B1F5D3.edm" localSheetId="7" hidden="1">'[3]Strategy NL'!$A:$IV</definedName>
    <definedName name="_bdm.3B0998858CCE48F1AD94B84513B1F5D3.edm" hidden="1">#REF!</definedName>
    <definedName name="_bdm.450F0B27DBAA443A88C0E1A911ED743E.edm" localSheetId="5" hidden="1">#REF!</definedName>
    <definedName name="_bdm.450F0B27DBAA443A88C0E1A911ED743E.edm" localSheetId="9" hidden="1">#REF!</definedName>
    <definedName name="_bdm.450F0B27DBAA443A88C0E1A911ED743E.edm" localSheetId="6" hidden="1">#REF!</definedName>
    <definedName name="_bdm.450F0B27DBAA443A88C0E1A911ED743E.edm" localSheetId="8" hidden="1">#REF!</definedName>
    <definedName name="_bdm.450F0B27DBAA443A88C0E1A911ED743E.edm" localSheetId="7" hidden="1">'[4]P&amp;L (USD) - NAHE'!$A:$IV</definedName>
    <definedName name="_bdm.450F0B27DBAA443A88C0E1A911ED743E.edm" hidden="1">#REF!</definedName>
    <definedName name="_bdm.4E90C9436A5541BDA6D9E3F2BADE7E3E.edm" localSheetId="5" hidden="1">#REF!</definedName>
    <definedName name="_bdm.4E90C9436A5541BDA6D9E3F2BADE7E3E.edm" localSheetId="6" hidden="1">#REF!</definedName>
    <definedName name="_bdm.4E90C9436A5541BDA6D9E3F2BADE7E3E.edm" localSheetId="7" hidden="1">'[3]Strategy DE'!$A:$IV</definedName>
    <definedName name="_bdm.4E90C9436A5541BDA6D9E3F2BADE7E3E.edm" hidden="1">#REF!</definedName>
    <definedName name="_bdm.4FCA3E4DFE9149738C6C6BA43ED7A1F3.edm" localSheetId="5" hidden="1">#REF!</definedName>
    <definedName name="_bdm.4FCA3E4DFE9149738C6C6BA43ED7A1F3.edm" localSheetId="6" hidden="1">#REF!</definedName>
    <definedName name="_bdm.4FCA3E4DFE9149738C6C6BA43ED7A1F3.edm" localSheetId="7" hidden="1">'[3]Financials Germany'!$A:$IV</definedName>
    <definedName name="_bdm.4FCA3E4DFE9149738C6C6BA43ED7A1F3.edm" hidden="1">#REF!</definedName>
    <definedName name="_bdm.538DA7C7C2B94B27A3B7F6C89277DA7B.edm" localSheetId="13" hidden="1">#REF!</definedName>
    <definedName name="_bdm.538DA7C7C2B94B27A3B7F6C89277DA7B.edm" localSheetId="14" hidden="1">#REF!</definedName>
    <definedName name="_bdm.538DA7C7C2B94B27A3B7F6C89277DA7B.edm" localSheetId="9" hidden="1">#REF!</definedName>
    <definedName name="_bdm.538DA7C7C2B94B27A3B7F6C89277DA7B.edm" localSheetId="15" hidden="1">#REF!</definedName>
    <definedName name="_bdm.538DA7C7C2B94B27A3B7F6C89277DA7B.edm" localSheetId="8" hidden="1">#REF!</definedName>
    <definedName name="_bdm.538DA7C7C2B94B27A3B7F6C89277DA7B.edm" localSheetId="2" hidden="1">#REF!</definedName>
    <definedName name="_bdm.538DA7C7C2B94B27A3B7F6C89277DA7B.edm" localSheetId="7" hidden="1">#REF!</definedName>
    <definedName name="_bdm.538DA7C7C2B94B27A3B7F6C89277DA7B.edm" localSheetId="3" hidden="1">#REF!</definedName>
    <definedName name="_bdm.538DA7C7C2B94B27A3B7F6C89277DA7B.edm" localSheetId="1" hidden="1">#REF!</definedName>
    <definedName name="_bdm.538DA7C7C2B94B27A3B7F6C89277DA7B.edm" hidden="1">#REF!</definedName>
    <definedName name="_bdm.5A8FBA1557BF489FBE89F0DDFFCB9EA2.edm" localSheetId="13" hidden="1">#REF!</definedName>
    <definedName name="_bdm.5A8FBA1557BF489FBE89F0DDFFCB9EA2.edm" localSheetId="14" hidden="1">#REF!</definedName>
    <definedName name="_bdm.5A8FBA1557BF489FBE89F0DDFFCB9EA2.edm" localSheetId="9" hidden="1">#REF!</definedName>
    <definedName name="_bdm.5A8FBA1557BF489FBE89F0DDFFCB9EA2.edm" localSheetId="15" hidden="1">#REF!</definedName>
    <definedName name="_bdm.5A8FBA1557BF489FBE89F0DDFFCB9EA2.edm" localSheetId="8" hidden="1">#REF!</definedName>
    <definedName name="_bdm.5A8FBA1557BF489FBE89F0DDFFCB9EA2.edm" localSheetId="2" hidden="1">#REF!</definedName>
    <definedName name="_bdm.5A8FBA1557BF489FBE89F0DDFFCB9EA2.edm" localSheetId="7" hidden="1">#REF!</definedName>
    <definedName name="_bdm.5A8FBA1557BF489FBE89F0DDFFCB9EA2.edm" localSheetId="3" hidden="1">#REF!</definedName>
    <definedName name="_bdm.5A8FBA1557BF489FBE89F0DDFFCB9EA2.edm" localSheetId="1" hidden="1">#REF!</definedName>
    <definedName name="_bdm.5A8FBA1557BF489FBE89F0DDFFCB9EA2.edm" hidden="1">#REF!</definedName>
    <definedName name="_bdm.5F3079F89EBC4EDA86F1DC07F26327DE.edm" localSheetId="13" hidden="1">#REF!</definedName>
    <definedName name="_bdm.5F3079F89EBC4EDA86F1DC07F26327DE.edm" localSheetId="14" hidden="1">#REF!</definedName>
    <definedName name="_bdm.5F3079F89EBC4EDA86F1DC07F26327DE.edm" localSheetId="9" hidden="1">#REF!</definedName>
    <definedName name="_bdm.5F3079F89EBC4EDA86F1DC07F26327DE.edm" localSheetId="15" hidden="1">#REF!</definedName>
    <definedName name="_bdm.5F3079F89EBC4EDA86F1DC07F26327DE.edm" localSheetId="8" hidden="1">#REF!</definedName>
    <definedName name="_bdm.5F3079F89EBC4EDA86F1DC07F26327DE.edm" localSheetId="2" hidden="1">#REF!</definedName>
    <definedName name="_bdm.5F3079F89EBC4EDA86F1DC07F26327DE.edm" localSheetId="7" hidden="1">#REF!</definedName>
    <definedName name="_bdm.5F3079F89EBC4EDA86F1DC07F26327DE.edm" localSheetId="3" hidden="1">#REF!</definedName>
    <definedName name="_bdm.5F3079F89EBC4EDA86F1DC07F26327DE.edm" localSheetId="1" hidden="1">#REF!</definedName>
    <definedName name="_bdm.5F3079F89EBC4EDA86F1DC07F26327DE.edm" hidden="1">#REF!</definedName>
    <definedName name="_bdm.5FAD38E918A148EEBFCD7AF117547905.edm" localSheetId="13" hidden="1">#REF!</definedName>
    <definedName name="_bdm.5FAD38E918A148EEBFCD7AF117547905.edm" localSheetId="14" hidden="1">#REF!</definedName>
    <definedName name="_bdm.5FAD38E918A148EEBFCD7AF117547905.edm" localSheetId="9" hidden="1">#REF!</definedName>
    <definedName name="_bdm.5FAD38E918A148EEBFCD7AF117547905.edm" localSheetId="15" hidden="1">#REF!</definedName>
    <definedName name="_bdm.5FAD38E918A148EEBFCD7AF117547905.edm" localSheetId="8" hidden="1">#REF!</definedName>
    <definedName name="_bdm.5FAD38E918A148EEBFCD7AF117547905.edm" localSheetId="2" hidden="1">#REF!</definedName>
    <definedName name="_bdm.5FAD38E918A148EEBFCD7AF117547905.edm" localSheetId="7" hidden="1">#REF!</definedName>
    <definedName name="_bdm.5FAD38E918A148EEBFCD7AF117547905.edm" localSheetId="3" hidden="1">#REF!</definedName>
    <definedName name="_bdm.5FAD38E918A148EEBFCD7AF117547905.edm" localSheetId="1" hidden="1">#REF!</definedName>
    <definedName name="_bdm.5FAD38E918A148EEBFCD7AF117547905.edm" hidden="1">#REF!</definedName>
    <definedName name="_bdm.606381ECF9144EE5930AE54332F52E13.edm" localSheetId="13" hidden="1">#REF!</definedName>
    <definedName name="_bdm.606381ECF9144EE5930AE54332F52E13.edm" localSheetId="14" hidden="1">#REF!</definedName>
    <definedName name="_bdm.606381ECF9144EE5930AE54332F52E13.edm" localSheetId="9" hidden="1">#REF!</definedName>
    <definedName name="_bdm.606381ECF9144EE5930AE54332F52E13.edm" localSheetId="15" hidden="1">#REF!</definedName>
    <definedName name="_bdm.606381ECF9144EE5930AE54332F52E13.edm" localSheetId="8" hidden="1">#REF!</definedName>
    <definedName name="_bdm.606381ECF9144EE5930AE54332F52E13.edm" localSheetId="2" hidden="1">#REF!</definedName>
    <definedName name="_bdm.606381ECF9144EE5930AE54332F52E13.edm" localSheetId="7" hidden="1">#REF!</definedName>
    <definedName name="_bdm.606381ECF9144EE5930AE54332F52E13.edm" localSheetId="3" hidden="1">#REF!</definedName>
    <definedName name="_bdm.606381ECF9144EE5930AE54332F52E13.edm" localSheetId="1" hidden="1">#REF!</definedName>
    <definedName name="_bdm.606381ECF9144EE5930AE54332F52E13.edm" hidden="1">#REF!</definedName>
    <definedName name="_bdm.689A874526094B15A109F08799E9D4CC.edm" localSheetId="13" hidden="1">#REF!</definedName>
    <definedName name="_bdm.689A874526094B15A109F08799E9D4CC.edm" localSheetId="14" hidden="1">#REF!</definedName>
    <definedName name="_bdm.689A874526094B15A109F08799E9D4CC.edm" localSheetId="9" hidden="1">#REF!</definedName>
    <definedName name="_bdm.689A874526094B15A109F08799E9D4CC.edm" localSheetId="15" hidden="1">#REF!</definedName>
    <definedName name="_bdm.689A874526094B15A109F08799E9D4CC.edm" localSheetId="8" hidden="1">#REF!</definedName>
    <definedName name="_bdm.689A874526094B15A109F08799E9D4CC.edm" localSheetId="2" hidden="1">#REF!</definedName>
    <definedName name="_bdm.689A874526094B15A109F08799E9D4CC.edm" localSheetId="7" hidden="1">#REF!</definedName>
    <definedName name="_bdm.689A874526094B15A109F08799E9D4CC.edm" localSheetId="3" hidden="1">#REF!</definedName>
    <definedName name="_bdm.689A874526094B15A109F08799E9D4CC.edm" localSheetId="1" hidden="1">#REF!</definedName>
    <definedName name="_bdm.689A874526094B15A109F08799E9D4CC.edm" hidden="1">#REF!</definedName>
    <definedName name="_bdm.75355D7D4EB3432BA34659B5873E8602.edm" localSheetId="5" hidden="1">#REF!</definedName>
    <definedName name="_bdm.75355D7D4EB3432BA34659B5873E8602.edm" localSheetId="6" hidden="1">#REF!</definedName>
    <definedName name="_bdm.75355D7D4EB3432BA34659B5873E8602.edm" localSheetId="7" hidden="1">'[3]Age graphik NL'!$A:$IV</definedName>
    <definedName name="_bdm.75355D7D4EB3432BA34659B5873E8602.edm" hidden="1">#REF!</definedName>
    <definedName name="_bdm.754FEF8976BC49EAB45441707D5C88CF.edm" localSheetId="13" hidden="1">#REF!</definedName>
    <definedName name="_bdm.754FEF8976BC49EAB45441707D5C88CF.edm" localSheetId="14" hidden="1">#REF!</definedName>
    <definedName name="_bdm.754FEF8976BC49EAB45441707D5C88CF.edm" localSheetId="9" hidden="1">#REF!</definedName>
    <definedName name="_bdm.754FEF8976BC49EAB45441707D5C88CF.edm" localSheetId="15" hidden="1">#REF!</definedName>
    <definedName name="_bdm.754FEF8976BC49EAB45441707D5C88CF.edm" localSheetId="8" hidden="1">#REF!</definedName>
    <definedName name="_bdm.754FEF8976BC49EAB45441707D5C88CF.edm" localSheetId="2" hidden="1">#REF!</definedName>
    <definedName name="_bdm.754FEF8976BC49EAB45441707D5C88CF.edm" localSheetId="7" hidden="1">#REF!</definedName>
    <definedName name="_bdm.754FEF8976BC49EAB45441707D5C88CF.edm" localSheetId="3" hidden="1">#REF!</definedName>
    <definedName name="_bdm.754FEF8976BC49EAB45441707D5C88CF.edm" localSheetId="1" hidden="1">#REF!</definedName>
    <definedName name="_bdm.754FEF8976BC49EAB45441707D5C88CF.edm" hidden="1">#REF!</definedName>
    <definedName name="_bdm.768D0F9EA52B4BE88505DBBBDDC4FAD9.edm" localSheetId="13" hidden="1">#REF!</definedName>
    <definedName name="_bdm.768D0F9EA52B4BE88505DBBBDDC4FAD9.edm" localSheetId="14" hidden="1">#REF!</definedName>
    <definedName name="_bdm.768D0F9EA52B4BE88505DBBBDDC4FAD9.edm" localSheetId="9" hidden="1">#REF!</definedName>
    <definedName name="_bdm.768D0F9EA52B4BE88505DBBBDDC4FAD9.edm" localSheetId="15" hidden="1">#REF!</definedName>
    <definedName name="_bdm.768D0F9EA52B4BE88505DBBBDDC4FAD9.edm" localSheetId="8" hidden="1">#REF!</definedName>
    <definedName name="_bdm.768D0F9EA52B4BE88505DBBBDDC4FAD9.edm" localSheetId="2" hidden="1">#REF!</definedName>
    <definedName name="_bdm.768D0F9EA52B4BE88505DBBBDDC4FAD9.edm" localSheetId="7" hidden="1">#REF!</definedName>
    <definedName name="_bdm.768D0F9EA52B4BE88505DBBBDDC4FAD9.edm" localSheetId="3" hidden="1">#REF!</definedName>
    <definedName name="_bdm.768D0F9EA52B4BE88505DBBBDDC4FAD9.edm" localSheetId="1" hidden="1">#REF!</definedName>
    <definedName name="_bdm.768D0F9EA52B4BE88505DBBBDDC4FAD9.edm" hidden="1">#REF!</definedName>
    <definedName name="_bdm.773CCD791900490E887160CDACD78D3F.edm" localSheetId="5" hidden="1">#REF!</definedName>
    <definedName name="_bdm.773CCD791900490E887160CDACD78D3F.edm" localSheetId="9" hidden="1">#REF!</definedName>
    <definedName name="_bdm.773CCD791900490E887160CDACD78D3F.edm" localSheetId="6" hidden="1">#REF!</definedName>
    <definedName name="_bdm.773CCD791900490E887160CDACD78D3F.edm" localSheetId="8" hidden="1">#REF!</definedName>
    <definedName name="_bdm.773CCD791900490E887160CDACD78D3F.edm" localSheetId="7" hidden="1">'[5]Corporate PPT'!$A:$IV</definedName>
    <definedName name="_bdm.773CCD791900490E887160CDACD78D3F.edm" hidden="1">#REF!</definedName>
    <definedName name="_bdm.784DE7B9A6894714A939EC3A1EC85DD4.edm" localSheetId="13" hidden="1">#REF!</definedName>
    <definedName name="_bdm.784DE7B9A6894714A939EC3A1EC85DD4.edm" localSheetId="14" hidden="1">#REF!</definedName>
    <definedName name="_bdm.784DE7B9A6894714A939EC3A1EC85DD4.edm" localSheetId="9" hidden="1">#REF!</definedName>
    <definedName name="_bdm.784DE7B9A6894714A939EC3A1EC85DD4.edm" localSheetId="15" hidden="1">#REF!</definedName>
    <definedName name="_bdm.784DE7B9A6894714A939EC3A1EC85DD4.edm" localSheetId="8" hidden="1">#REF!</definedName>
    <definedName name="_bdm.784DE7B9A6894714A939EC3A1EC85DD4.edm" localSheetId="2" hidden="1">#REF!</definedName>
    <definedName name="_bdm.784DE7B9A6894714A939EC3A1EC85DD4.edm" localSheetId="7" hidden="1">#REF!</definedName>
    <definedName name="_bdm.784DE7B9A6894714A939EC3A1EC85DD4.edm" localSheetId="3" hidden="1">#REF!</definedName>
    <definedName name="_bdm.784DE7B9A6894714A939EC3A1EC85DD4.edm" localSheetId="1" hidden="1">#REF!</definedName>
    <definedName name="_bdm.784DE7B9A6894714A939EC3A1EC85DD4.edm" hidden="1">#REF!</definedName>
    <definedName name="_bdm.78836B50581742689F4C1410A59CD8FA.edm" localSheetId="13" hidden="1">#REF!</definedName>
    <definedName name="_bdm.78836B50581742689F4C1410A59CD8FA.edm" localSheetId="14" hidden="1">#REF!</definedName>
    <definedName name="_bdm.78836B50581742689F4C1410A59CD8FA.edm" localSheetId="9" hidden="1">#REF!</definedName>
    <definedName name="_bdm.78836B50581742689F4C1410A59CD8FA.edm" localSheetId="15" hidden="1">#REF!</definedName>
    <definedName name="_bdm.78836B50581742689F4C1410A59CD8FA.edm" localSheetId="8" hidden="1">#REF!</definedName>
    <definedName name="_bdm.78836B50581742689F4C1410A59CD8FA.edm" localSheetId="2" hidden="1">#REF!</definedName>
    <definedName name="_bdm.78836B50581742689F4C1410A59CD8FA.edm" localSheetId="7" hidden="1">#REF!</definedName>
    <definedName name="_bdm.78836B50581742689F4C1410A59CD8FA.edm" localSheetId="3" hidden="1">#REF!</definedName>
    <definedName name="_bdm.78836B50581742689F4C1410A59CD8FA.edm" localSheetId="1" hidden="1">#REF!</definedName>
    <definedName name="_bdm.78836B50581742689F4C1410A59CD8FA.edm" hidden="1">#REF!</definedName>
    <definedName name="_bdm.7A0F28FB25B8452D960EFF75629E4714.edm" localSheetId="13" hidden="1">#REF!</definedName>
    <definedName name="_bdm.7A0F28FB25B8452D960EFF75629E4714.edm" localSheetId="14" hidden="1">#REF!</definedName>
    <definedName name="_bdm.7A0F28FB25B8452D960EFF75629E4714.edm" localSheetId="9" hidden="1">#REF!</definedName>
    <definedName name="_bdm.7A0F28FB25B8452D960EFF75629E4714.edm" localSheetId="15" hidden="1">#REF!</definedName>
    <definedName name="_bdm.7A0F28FB25B8452D960EFF75629E4714.edm" localSheetId="8" hidden="1">#REF!</definedName>
    <definedName name="_bdm.7A0F28FB25B8452D960EFF75629E4714.edm" localSheetId="2" hidden="1">#REF!</definedName>
    <definedName name="_bdm.7A0F28FB25B8452D960EFF75629E4714.edm" localSheetId="7" hidden="1">#REF!</definedName>
    <definedName name="_bdm.7A0F28FB25B8452D960EFF75629E4714.edm" localSheetId="3" hidden="1">#REF!</definedName>
    <definedName name="_bdm.7A0F28FB25B8452D960EFF75629E4714.edm" localSheetId="1" hidden="1">#REF!</definedName>
    <definedName name="_bdm.7A0F28FB25B8452D960EFF75629E4714.edm" hidden="1">#REF!</definedName>
    <definedName name="_bdm.7C343E77E3DE49E289679C963DDBEB93.edm" localSheetId="13" hidden="1">#REF!</definedName>
    <definedName name="_bdm.7C343E77E3DE49E289679C963DDBEB93.edm" localSheetId="14" hidden="1">#REF!</definedName>
    <definedName name="_bdm.7C343E77E3DE49E289679C963DDBEB93.edm" localSheetId="9" hidden="1">#REF!</definedName>
    <definedName name="_bdm.7C343E77E3DE49E289679C963DDBEB93.edm" localSheetId="15" hidden="1">#REF!</definedName>
    <definedName name="_bdm.7C343E77E3DE49E289679C963DDBEB93.edm" localSheetId="8" hidden="1">#REF!</definedName>
    <definedName name="_bdm.7C343E77E3DE49E289679C963DDBEB93.edm" localSheetId="2" hidden="1">#REF!</definedName>
    <definedName name="_bdm.7C343E77E3DE49E289679C963DDBEB93.edm" localSheetId="7" hidden="1">#REF!</definedName>
    <definedName name="_bdm.7C343E77E3DE49E289679C963DDBEB93.edm" localSheetId="3" hidden="1">#REF!</definedName>
    <definedName name="_bdm.7C343E77E3DE49E289679C963DDBEB93.edm" localSheetId="1" hidden="1">#REF!</definedName>
    <definedName name="_bdm.7C343E77E3DE49E289679C963DDBEB93.edm" hidden="1">#REF!</definedName>
    <definedName name="_bdm.7D0844A6E5BD41D48B960BAF4FA1F8C6.edm" localSheetId="13" hidden="1">#REF!</definedName>
    <definedName name="_bdm.7D0844A6E5BD41D48B960BAF4FA1F8C6.edm" localSheetId="14" hidden="1">#REF!</definedName>
    <definedName name="_bdm.7D0844A6E5BD41D48B960BAF4FA1F8C6.edm" localSheetId="9" hidden="1">#REF!</definedName>
    <definedName name="_bdm.7D0844A6E5BD41D48B960BAF4FA1F8C6.edm" localSheetId="15" hidden="1">#REF!</definedName>
    <definedName name="_bdm.7D0844A6E5BD41D48B960BAF4FA1F8C6.edm" localSheetId="8" hidden="1">#REF!</definedName>
    <definedName name="_bdm.7D0844A6E5BD41D48B960BAF4FA1F8C6.edm" localSheetId="2" hidden="1">#REF!</definedName>
    <definedName name="_bdm.7D0844A6E5BD41D48B960BAF4FA1F8C6.edm" localSheetId="7" hidden="1">#REF!</definedName>
    <definedName name="_bdm.7D0844A6E5BD41D48B960BAF4FA1F8C6.edm" localSheetId="3" hidden="1">#REF!</definedName>
    <definedName name="_bdm.7D0844A6E5BD41D48B960BAF4FA1F8C6.edm" localSheetId="1" hidden="1">#REF!</definedName>
    <definedName name="_bdm.7D0844A6E5BD41D48B960BAF4FA1F8C6.edm" hidden="1">#REF!</definedName>
    <definedName name="_bdm.7E26513BD9B842F3AF5FBEB19C1EE7B3.edm" localSheetId="13" hidden="1">#REF!</definedName>
    <definedName name="_bdm.7E26513BD9B842F3AF5FBEB19C1EE7B3.edm" localSheetId="14" hidden="1">#REF!</definedName>
    <definedName name="_bdm.7E26513BD9B842F3AF5FBEB19C1EE7B3.edm" localSheetId="9" hidden="1">#REF!</definedName>
    <definedName name="_bdm.7E26513BD9B842F3AF5FBEB19C1EE7B3.edm" localSheetId="15" hidden="1">#REF!</definedName>
    <definedName name="_bdm.7E26513BD9B842F3AF5FBEB19C1EE7B3.edm" localSheetId="8" hidden="1">#REF!</definedName>
    <definedName name="_bdm.7E26513BD9B842F3AF5FBEB19C1EE7B3.edm" localSheetId="2" hidden="1">#REF!</definedName>
    <definedName name="_bdm.7E26513BD9B842F3AF5FBEB19C1EE7B3.edm" localSheetId="7" hidden="1">#REF!</definedName>
    <definedName name="_bdm.7E26513BD9B842F3AF5FBEB19C1EE7B3.edm" localSheetId="3" hidden="1">#REF!</definedName>
    <definedName name="_bdm.7E26513BD9B842F3AF5FBEB19C1EE7B3.edm" localSheetId="1" hidden="1">#REF!</definedName>
    <definedName name="_bdm.7E26513BD9B842F3AF5FBEB19C1EE7B3.edm" hidden="1">#REF!</definedName>
    <definedName name="_bdm.7FD6CD7EEC5F4DF79AB70E219A8AB038.edm" localSheetId="13" hidden="1">#REF!</definedName>
    <definedName name="_bdm.7FD6CD7EEC5F4DF79AB70E219A8AB038.edm" localSheetId="14" hidden="1">#REF!</definedName>
    <definedName name="_bdm.7FD6CD7EEC5F4DF79AB70E219A8AB038.edm" localSheetId="9" hidden="1">#REF!</definedName>
    <definedName name="_bdm.7FD6CD7EEC5F4DF79AB70E219A8AB038.edm" localSheetId="15" hidden="1">#REF!</definedName>
    <definedName name="_bdm.7FD6CD7EEC5F4DF79AB70E219A8AB038.edm" localSheetId="8" hidden="1">#REF!</definedName>
    <definedName name="_bdm.7FD6CD7EEC5F4DF79AB70E219A8AB038.edm" localSheetId="2" hidden="1">#REF!</definedName>
    <definedName name="_bdm.7FD6CD7EEC5F4DF79AB70E219A8AB038.edm" localSheetId="7" hidden="1">#REF!</definedName>
    <definedName name="_bdm.7FD6CD7EEC5F4DF79AB70E219A8AB038.edm" localSheetId="3" hidden="1">#REF!</definedName>
    <definedName name="_bdm.7FD6CD7EEC5F4DF79AB70E219A8AB038.edm" localSheetId="1" hidden="1">#REF!</definedName>
    <definedName name="_bdm.7FD6CD7EEC5F4DF79AB70E219A8AB038.edm" hidden="1">#REF!</definedName>
    <definedName name="_bdm.88F02D94E02C448B936F20BC1E2C7902.edm" localSheetId="5" hidden="1">#REF!</definedName>
    <definedName name="_bdm.88F02D94E02C448B936F20BC1E2C7902.edm" localSheetId="6" hidden="1">#REF!</definedName>
    <definedName name="_bdm.88F02D94E02C448B936F20BC1E2C7902.edm" localSheetId="7" hidden="1">'[3]Age graphik DE'!$A:$IV</definedName>
    <definedName name="_bdm.88F02D94E02C448B936F20BC1E2C7902.edm" hidden="1">#REF!</definedName>
    <definedName name="_bdm.962C43D2812C4F33851C477B0EDC0570.edm" localSheetId="5" hidden="1">#REF!</definedName>
    <definedName name="_bdm.962C43D2812C4F33851C477B0EDC0570.edm" localSheetId="9" hidden="1">#REF!</definedName>
    <definedName name="_bdm.962C43D2812C4F33851C477B0EDC0570.edm" localSheetId="6" hidden="1">#REF!</definedName>
    <definedName name="_bdm.962C43D2812C4F33851C477B0EDC0570.edm" localSheetId="8" hidden="1">#REF!</definedName>
    <definedName name="_bdm.962C43D2812C4F33851C477B0EDC0570.edm" localSheetId="7" hidden="1">'[5]WTI Coporate Eliminations PPT'!$A:$IV</definedName>
    <definedName name="_bdm.962C43D2812C4F33851C477B0EDC0570.edm" hidden="1">#REF!</definedName>
    <definedName name="_bdm.9831F997061044B8A7FE74FB2F7DF175.edm" localSheetId="13" hidden="1">#REF!</definedName>
    <definedName name="_bdm.9831F997061044B8A7FE74FB2F7DF175.edm" localSheetId="14" hidden="1">#REF!</definedName>
    <definedName name="_bdm.9831F997061044B8A7FE74FB2F7DF175.edm" localSheetId="9" hidden="1">#REF!</definedName>
    <definedName name="_bdm.9831F997061044B8A7FE74FB2F7DF175.edm" localSheetId="15" hidden="1">#REF!</definedName>
    <definedName name="_bdm.9831F997061044B8A7FE74FB2F7DF175.edm" localSheetId="8" hidden="1">#REF!</definedName>
    <definedName name="_bdm.9831F997061044B8A7FE74FB2F7DF175.edm" localSheetId="2" hidden="1">#REF!</definedName>
    <definedName name="_bdm.9831F997061044B8A7FE74FB2F7DF175.edm" localSheetId="7" hidden="1">#REF!</definedName>
    <definedName name="_bdm.9831F997061044B8A7FE74FB2F7DF175.edm" localSheetId="3" hidden="1">#REF!</definedName>
    <definedName name="_bdm.9831F997061044B8A7FE74FB2F7DF175.edm" localSheetId="1" hidden="1">#REF!</definedName>
    <definedName name="_bdm.9831F997061044B8A7FE74FB2F7DF175.edm" hidden="1">#REF!</definedName>
    <definedName name="_bdm.9AF222DC57F143758D161FC18E586D1D.edm" localSheetId="5" hidden="1">#REF!</definedName>
    <definedName name="_bdm.9AF222DC57F143758D161FC18E586D1D.edm" localSheetId="9" hidden="1">#REF!</definedName>
    <definedName name="_bdm.9AF222DC57F143758D161FC18E586D1D.edm" localSheetId="6" hidden="1">#REF!</definedName>
    <definedName name="_bdm.9AF222DC57F143758D161FC18E586D1D.edm" localSheetId="8" hidden="1">#REF!</definedName>
    <definedName name="_bdm.9AF222DC57F143758D161FC18E586D1D.edm" localSheetId="7" hidden="1">'[6]Cons (RMB)'!$A:$IV</definedName>
    <definedName name="_bdm.9AF222DC57F143758D161FC18E586D1D.edm" hidden="1">#REF!</definedName>
    <definedName name="_bdm.9B79E15F9E904227823034963FE97409.edm" localSheetId="13" hidden="1">#REF!</definedName>
    <definedName name="_bdm.9B79E15F9E904227823034963FE97409.edm" localSheetId="14" hidden="1">#REF!</definedName>
    <definedName name="_bdm.9B79E15F9E904227823034963FE97409.edm" localSheetId="9" hidden="1">#REF!</definedName>
    <definedName name="_bdm.9B79E15F9E904227823034963FE97409.edm" localSheetId="15" hidden="1">#REF!</definedName>
    <definedName name="_bdm.9B79E15F9E904227823034963FE97409.edm" localSheetId="8" hidden="1">#REF!</definedName>
    <definedName name="_bdm.9B79E15F9E904227823034963FE97409.edm" localSheetId="2" hidden="1">#REF!</definedName>
    <definedName name="_bdm.9B79E15F9E904227823034963FE97409.edm" localSheetId="7" hidden="1">#REF!</definedName>
    <definedName name="_bdm.9B79E15F9E904227823034963FE97409.edm" localSheetId="3" hidden="1">#REF!</definedName>
    <definedName name="_bdm.9B79E15F9E904227823034963FE97409.edm" localSheetId="1" hidden="1">#REF!</definedName>
    <definedName name="_bdm.9B79E15F9E904227823034963FE97409.edm" hidden="1">#REF!</definedName>
    <definedName name="_bdm.9BF770C5998849B187C21D30D678A751.edm" localSheetId="5" hidden="1">#REF!</definedName>
    <definedName name="_bdm.9BF770C5998849B187C21D30D678A751.edm" localSheetId="6" hidden="1">#REF!</definedName>
    <definedName name="_bdm.9BF770C5998849B187C21D30D678A751.edm" localSheetId="7" hidden="1">'[3]Financial Tables'!$A:$IV</definedName>
    <definedName name="_bdm.9BF770C5998849B187C21D30D678A751.edm" hidden="1">#REF!</definedName>
    <definedName name="_bdm.9C07EE257ED44049BC7C8766DB3A8286.edm" localSheetId="13" hidden="1">#REF!</definedName>
    <definedName name="_bdm.9C07EE257ED44049BC7C8766DB3A8286.edm" localSheetId="14" hidden="1">#REF!</definedName>
    <definedName name="_bdm.9C07EE257ED44049BC7C8766DB3A8286.edm" localSheetId="9" hidden="1">#REF!</definedName>
    <definedName name="_bdm.9C07EE257ED44049BC7C8766DB3A8286.edm" localSheetId="15" hidden="1">#REF!</definedName>
    <definedName name="_bdm.9C07EE257ED44049BC7C8766DB3A8286.edm" localSheetId="8" hidden="1">#REF!</definedName>
    <definedName name="_bdm.9C07EE257ED44049BC7C8766DB3A8286.edm" localSheetId="2" hidden="1">#REF!</definedName>
    <definedName name="_bdm.9C07EE257ED44049BC7C8766DB3A8286.edm" localSheetId="7" hidden="1">#REF!</definedName>
    <definedName name="_bdm.9C07EE257ED44049BC7C8766DB3A8286.edm" localSheetId="3" hidden="1">#REF!</definedName>
    <definedName name="_bdm.9C07EE257ED44049BC7C8766DB3A8286.edm" localSheetId="1" hidden="1">#REF!</definedName>
    <definedName name="_bdm.9C07EE257ED44049BC7C8766DB3A8286.edm" hidden="1">#REF!</definedName>
    <definedName name="_bdm.A4D9383382DC420C8D279AFE25863590.edm" localSheetId="5" hidden="1">#REF!</definedName>
    <definedName name="_bdm.A4D9383382DC420C8D279AFE25863590.edm" localSheetId="9" hidden="1">#REF!</definedName>
    <definedName name="_bdm.A4D9383382DC420C8D279AFE25863590.edm" localSheetId="6" hidden="1">#REF!</definedName>
    <definedName name="_bdm.A4D9383382DC420C8D279AFE25863590.edm" localSheetId="8" hidden="1">#REF!</definedName>
    <definedName name="_bdm.A4D9383382DC420C8D279AFE25863590.edm" localSheetId="7" hidden="1">'[4]BS (USD) - NAHE'!$A:$IV</definedName>
    <definedName name="_bdm.A4D9383382DC420C8D279AFE25863590.edm" hidden="1">#REF!</definedName>
    <definedName name="_bdm.A709EE3FD73046DD838FCE901D1C5A76.edm" localSheetId="13" hidden="1">#REF!</definedName>
    <definedName name="_bdm.A709EE3FD73046DD838FCE901D1C5A76.edm" localSheetId="14" hidden="1">#REF!</definedName>
    <definedName name="_bdm.A709EE3FD73046DD838FCE901D1C5A76.edm" localSheetId="9" hidden="1">#REF!</definedName>
    <definedName name="_bdm.A709EE3FD73046DD838FCE901D1C5A76.edm" localSheetId="15" hidden="1">#REF!</definedName>
    <definedName name="_bdm.A709EE3FD73046DD838FCE901D1C5A76.edm" localSheetId="8" hidden="1">#REF!</definedName>
    <definedName name="_bdm.A709EE3FD73046DD838FCE901D1C5A76.edm" localSheetId="2" hidden="1">#REF!</definedName>
    <definedName name="_bdm.A709EE3FD73046DD838FCE901D1C5A76.edm" localSheetId="7" hidden="1">#REF!</definedName>
    <definedName name="_bdm.A709EE3FD73046DD838FCE901D1C5A76.edm" localSheetId="3" hidden="1">#REF!</definedName>
    <definedName name="_bdm.A709EE3FD73046DD838FCE901D1C5A76.edm" localSheetId="1" hidden="1">#REF!</definedName>
    <definedName name="_bdm.A709EE3FD73046DD838FCE901D1C5A76.edm" hidden="1">#REF!</definedName>
    <definedName name="_bdm.A7571471A5DD40169BBFF1258191CAB5.edm" localSheetId="13" hidden="1">#REF!</definedName>
    <definedName name="_bdm.A7571471A5DD40169BBFF1258191CAB5.edm" localSheetId="14" hidden="1">#REF!</definedName>
    <definedName name="_bdm.A7571471A5DD40169BBFF1258191CAB5.edm" localSheetId="9" hidden="1">#REF!</definedName>
    <definedName name="_bdm.A7571471A5DD40169BBFF1258191CAB5.edm" localSheetId="15" hidden="1">#REF!</definedName>
    <definedName name="_bdm.A7571471A5DD40169BBFF1258191CAB5.edm" localSheetId="8" hidden="1">#REF!</definedName>
    <definedName name="_bdm.A7571471A5DD40169BBFF1258191CAB5.edm" localSheetId="2" hidden="1">#REF!</definedName>
    <definedName name="_bdm.A7571471A5DD40169BBFF1258191CAB5.edm" localSheetId="7" hidden="1">#REF!</definedName>
    <definedName name="_bdm.A7571471A5DD40169BBFF1258191CAB5.edm" localSheetId="3" hidden="1">#REF!</definedName>
    <definedName name="_bdm.A7571471A5DD40169BBFF1258191CAB5.edm" localSheetId="1" hidden="1">#REF!</definedName>
    <definedName name="_bdm.A7571471A5DD40169BBFF1258191CAB5.edm" hidden="1">#REF!</definedName>
    <definedName name="_bdm.A8F77A0C0A344CA592FA7EDF9C07F5F0.edm" localSheetId="13" hidden="1">#REF!</definedName>
    <definedName name="_bdm.A8F77A0C0A344CA592FA7EDF9C07F5F0.edm" localSheetId="14" hidden="1">#REF!</definedName>
    <definedName name="_bdm.A8F77A0C0A344CA592FA7EDF9C07F5F0.edm" localSheetId="9" hidden="1">#REF!</definedName>
    <definedName name="_bdm.A8F77A0C0A344CA592FA7EDF9C07F5F0.edm" localSheetId="15" hidden="1">#REF!</definedName>
    <definedName name="_bdm.A8F77A0C0A344CA592FA7EDF9C07F5F0.edm" localSheetId="8" hidden="1">#REF!</definedName>
    <definedName name="_bdm.A8F77A0C0A344CA592FA7EDF9C07F5F0.edm" localSheetId="2" hidden="1">#REF!</definedName>
    <definedName name="_bdm.A8F77A0C0A344CA592FA7EDF9C07F5F0.edm" localSheetId="7" hidden="1">#REF!</definedName>
    <definedName name="_bdm.A8F77A0C0A344CA592FA7EDF9C07F5F0.edm" localSheetId="3" hidden="1">#REF!</definedName>
    <definedName name="_bdm.A8F77A0C0A344CA592FA7EDF9C07F5F0.edm" localSheetId="1" hidden="1">#REF!</definedName>
    <definedName name="_bdm.A8F77A0C0A344CA592FA7EDF9C07F5F0.edm" hidden="1">#REF!</definedName>
    <definedName name="_bdm.AA085D5C2DE74A718385F04FA1D3592F.edm" localSheetId="13" hidden="1">#REF!</definedName>
    <definedName name="_bdm.AA085D5C2DE74A718385F04FA1D3592F.edm" localSheetId="14" hidden="1">#REF!</definedName>
    <definedName name="_bdm.AA085D5C2DE74A718385F04FA1D3592F.edm" localSheetId="9" hidden="1">#REF!</definedName>
    <definedName name="_bdm.AA085D5C2DE74A718385F04FA1D3592F.edm" localSheetId="15" hidden="1">#REF!</definedName>
    <definedName name="_bdm.AA085D5C2DE74A718385F04FA1D3592F.edm" localSheetId="8" hidden="1">#REF!</definedName>
    <definedName name="_bdm.AA085D5C2DE74A718385F04FA1D3592F.edm" localSheetId="2" hidden="1">#REF!</definedName>
    <definedName name="_bdm.AA085D5C2DE74A718385F04FA1D3592F.edm" localSheetId="7" hidden="1">#REF!</definedName>
    <definedName name="_bdm.AA085D5C2DE74A718385F04FA1D3592F.edm" localSheetId="3" hidden="1">#REF!</definedName>
    <definedName name="_bdm.AA085D5C2DE74A718385F04FA1D3592F.edm" localSheetId="1" hidden="1">#REF!</definedName>
    <definedName name="_bdm.AA085D5C2DE74A718385F04FA1D3592F.edm" hidden="1">#REF!</definedName>
    <definedName name="_bdm.AE4D5A8FBFAF4434A149D4C819B44C8E.edm" localSheetId="13" hidden="1">#REF!</definedName>
    <definedName name="_bdm.AE4D5A8FBFAF4434A149D4C819B44C8E.edm" localSheetId="14" hidden="1">#REF!</definedName>
    <definedName name="_bdm.AE4D5A8FBFAF4434A149D4C819B44C8E.edm" localSheetId="9" hidden="1">#REF!</definedName>
    <definedName name="_bdm.AE4D5A8FBFAF4434A149D4C819B44C8E.edm" localSheetId="15" hidden="1">#REF!</definedName>
    <definedName name="_bdm.AE4D5A8FBFAF4434A149D4C819B44C8E.edm" localSheetId="8" hidden="1">#REF!</definedName>
    <definedName name="_bdm.AE4D5A8FBFAF4434A149D4C819B44C8E.edm" localSheetId="2" hidden="1">#REF!</definedName>
    <definedName name="_bdm.AE4D5A8FBFAF4434A149D4C819B44C8E.edm" localSheetId="7" hidden="1">#REF!</definedName>
    <definedName name="_bdm.AE4D5A8FBFAF4434A149D4C819B44C8E.edm" localSheetId="3" hidden="1">#REF!</definedName>
    <definedName name="_bdm.AE4D5A8FBFAF4434A149D4C819B44C8E.edm" localSheetId="1" hidden="1">#REF!</definedName>
    <definedName name="_bdm.AE4D5A8FBFAF4434A149D4C819B44C8E.edm" hidden="1">#REF!</definedName>
    <definedName name="_bdm.AFF05CD6CC9846CFBF062DA9C76A078B.edm" localSheetId="13" hidden="1">#REF!</definedName>
    <definedName name="_bdm.AFF05CD6CC9846CFBF062DA9C76A078B.edm" localSheetId="14" hidden="1">#REF!</definedName>
    <definedName name="_bdm.AFF05CD6CC9846CFBF062DA9C76A078B.edm" localSheetId="9" hidden="1">#REF!</definedName>
    <definedName name="_bdm.AFF05CD6CC9846CFBF062DA9C76A078B.edm" localSheetId="15" hidden="1">#REF!</definedName>
    <definedName name="_bdm.AFF05CD6CC9846CFBF062DA9C76A078B.edm" localSheetId="8" hidden="1">#REF!</definedName>
    <definedName name="_bdm.AFF05CD6CC9846CFBF062DA9C76A078B.edm" localSheetId="2" hidden="1">#REF!</definedName>
    <definedName name="_bdm.AFF05CD6CC9846CFBF062DA9C76A078B.edm" localSheetId="7" hidden="1">#REF!</definedName>
    <definedName name="_bdm.AFF05CD6CC9846CFBF062DA9C76A078B.edm" localSheetId="3" hidden="1">#REF!</definedName>
    <definedName name="_bdm.AFF05CD6CC9846CFBF062DA9C76A078B.edm" localSheetId="1" hidden="1">#REF!</definedName>
    <definedName name="_bdm.AFF05CD6CC9846CFBF062DA9C76A078B.edm" hidden="1">#REF!</definedName>
    <definedName name="_bdm.B42F7C1A816D478C8BC38C7B66D4533F.edm" localSheetId="13" hidden="1">#REF!</definedName>
    <definedName name="_bdm.B42F7C1A816D478C8BC38C7B66D4533F.edm" localSheetId="14" hidden="1">#REF!</definedName>
    <definedName name="_bdm.B42F7C1A816D478C8BC38C7B66D4533F.edm" localSheetId="9" hidden="1">#REF!</definedName>
    <definedName name="_bdm.B42F7C1A816D478C8BC38C7B66D4533F.edm" localSheetId="15" hidden="1">#REF!</definedName>
    <definedName name="_bdm.B42F7C1A816D478C8BC38C7B66D4533F.edm" localSheetId="8" hidden="1">#REF!</definedName>
    <definedName name="_bdm.B42F7C1A816D478C8BC38C7B66D4533F.edm" localSheetId="2" hidden="1">#REF!</definedName>
    <definedName name="_bdm.B42F7C1A816D478C8BC38C7B66D4533F.edm" localSheetId="7" hidden="1">#REF!</definedName>
    <definedName name="_bdm.B42F7C1A816D478C8BC38C7B66D4533F.edm" localSheetId="3" hidden="1">#REF!</definedName>
    <definedName name="_bdm.B42F7C1A816D478C8BC38C7B66D4533F.edm" localSheetId="1" hidden="1">#REF!</definedName>
    <definedName name="_bdm.B42F7C1A816D478C8BC38C7B66D4533F.edm" hidden="1">#REF!</definedName>
    <definedName name="_bdm.B5EC5AA2DAEA4321A4C5F078509B511C.edm" localSheetId="13" hidden="1">#REF!</definedName>
    <definedName name="_bdm.B5EC5AA2DAEA4321A4C5F078509B511C.edm" localSheetId="14" hidden="1">#REF!</definedName>
    <definedName name="_bdm.B5EC5AA2DAEA4321A4C5F078509B511C.edm" localSheetId="9" hidden="1">#REF!</definedName>
    <definedName name="_bdm.B5EC5AA2DAEA4321A4C5F078509B511C.edm" localSheetId="15" hidden="1">#REF!</definedName>
    <definedName name="_bdm.B5EC5AA2DAEA4321A4C5F078509B511C.edm" localSheetId="8" hidden="1">#REF!</definedName>
    <definedName name="_bdm.B5EC5AA2DAEA4321A4C5F078509B511C.edm" localSheetId="2" hidden="1">#REF!</definedName>
    <definedName name="_bdm.B5EC5AA2DAEA4321A4C5F078509B511C.edm" localSheetId="7" hidden="1">#REF!</definedName>
    <definedName name="_bdm.B5EC5AA2DAEA4321A4C5F078509B511C.edm" localSheetId="3" hidden="1">#REF!</definedName>
    <definedName name="_bdm.B5EC5AA2DAEA4321A4C5F078509B511C.edm" localSheetId="1" hidden="1">#REF!</definedName>
    <definedName name="_bdm.B5EC5AA2DAEA4321A4C5F078509B511C.edm" hidden="1">#REF!</definedName>
    <definedName name="_bdm.B79A569481AC4A4A88FA547F5F55B352.edm" localSheetId="13" hidden="1">#REF!</definedName>
    <definedName name="_bdm.B79A569481AC4A4A88FA547F5F55B352.edm" localSheetId="14" hidden="1">#REF!</definedName>
    <definedName name="_bdm.B79A569481AC4A4A88FA547F5F55B352.edm" localSheetId="9" hidden="1">#REF!</definedName>
    <definedName name="_bdm.B79A569481AC4A4A88FA547F5F55B352.edm" localSheetId="15" hidden="1">#REF!</definedName>
    <definedName name="_bdm.B79A569481AC4A4A88FA547F5F55B352.edm" localSheetId="8" hidden="1">#REF!</definedName>
    <definedName name="_bdm.B79A569481AC4A4A88FA547F5F55B352.edm" localSheetId="2" hidden="1">#REF!</definedName>
    <definedName name="_bdm.B79A569481AC4A4A88FA547F5F55B352.edm" localSheetId="7" hidden="1">#REF!</definedName>
    <definedName name="_bdm.B79A569481AC4A4A88FA547F5F55B352.edm" localSheetId="3" hidden="1">#REF!</definedName>
    <definedName name="_bdm.B79A569481AC4A4A88FA547F5F55B352.edm" localSheetId="1" hidden="1">#REF!</definedName>
    <definedName name="_bdm.B79A569481AC4A4A88FA547F5F55B352.edm" hidden="1">#REF!</definedName>
    <definedName name="_bdm.B84E2578CE8B4C7FB78594EAAA670B02.edm" localSheetId="13" hidden="1">#REF!</definedName>
    <definedName name="_bdm.B84E2578CE8B4C7FB78594EAAA670B02.edm" localSheetId="14" hidden="1">#REF!</definedName>
    <definedName name="_bdm.B84E2578CE8B4C7FB78594EAAA670B02.edm" localSheetId="9" hidden="1">#REF!</definedName>
    <definedName name="_bdm.B84E2578CE8B4C7FB78594EAAA670B02.edm" localSheetId="15" hidden="1">#REF!</definedName>
    <definedName name="_bdm.B84E2578CE8B4C7FB78594EAAA670B02.edm" localSheetId="8" hidden="1">#REF!</definedName>
    <definedName name="_bdm.B84E2578CE8B4C7FB78594EAAA670B02.edm" localSheetId="2" hidden="1">#REF!</definedName>
    <definedName name="_bdm.B84E2578CE8B4C7FB78594EAAA670B02.edm" localSheetId="7" hidden="1">#REF!</definedName>
    <definedName name="_bdm.B84E2578CE8B4C7FB78594EAAA670B02.edm" localSheetId="3" hidden="1">#REF!</definedName>
    <definedName name="_bdm.B84E2578CE8B4C7FB78594EAAA670B02.edm" localSheetId="1" hidden="1">#REF!</definedName>
    <definedName name="_bdm.B84E2578CE8B4C7FB78594EAAA670B02.edm" hidden="1">#REF!</definedName>
    <definedName name="_bdm.B8B2461A7FDE4A53974DE2F145AB8803.edm" localSheetId="5" hidden="1">#REF!</definedName>
    <definedName name="_bdm.B8B2461A7FDE4A53974DE2F145AB8803.edm" localSheetId="9" hidden="1">#REF!</definedName>
    <definedName name="_bdm.B8B2461A7FDE4A53974DE2F145AB8803.edm" localSheetId="6" hidden="1">#REF!</definedName>
    <definedName name="_bdm.B8B2461A7FDE4A53974DE2F145AB8803.edm" localSheetId="8" hidden="1">#REF!</definedName>
    <definedName name="_bdm.B8B2461A7FDE4A53974DE2F145AB8803.edm" localSheetId="7" hidden="1">'[7]NBE DCF'!$A:$IV</definedName>
    <definedName name="_bdm.B8B2461A7FDE4A53974DE2F145AB8803.edm" hidden="1">#REF!</definedName>
    <definedName name="_bdm.BD3DBB674B784FB4994F03B1155AC68F.edm" localSheetId="13" hidden="1">#REF!</definedName>
    <definedName name="_bdm.BD3DBB674B784FB4994F03B1155AC68F.edm" localSheetId="14" hidden="1">#REF!</definedName>
    <definedName name="_bdm.BD3DBB674B784FB4994F03B1155AC68F.edm" localSheetId="9" hidden="1">#REF!</definedName>
    <definedName name="_bdm.BD3DBB674B784FB4994F03B1155AC68F.edm" localSheetId="15" hidden="1">#REF!</definedName>
    <definedName name="_bdm.BD3DBB674B784FB4994F03B1155AC68F.edm" localSheetId="8" hidden="1">#REF!</definedName>
    <definedName name="_bdm.BD3DBB674B784FB4994F03B1155AC68F.edm" localSheetId="2" hidden="1">#REF!</definedName>
    <definedName name="_bdm.BD3DBB674B784FB4994F03B1155AC68F.edm" localSheetId="7" hidden="1">#REF!</definedName>
    <definedName name="_bdm.BD3DBB674B784FB4994F03B1155AC68F.edm" localSheetId="3" hidden="1">#REF!</definedName>
    <definedName name="_bdm.BD3DBB674B784FB4994F03B1155AC68F.edm" localSheetId="1" hidden="1">#REF!</definedName>
    <definedName name="_bdm.BD3DBB674B784FB4994F03B1155AC68F.edm" hidden="1">#REF!</definedName>
    <definedName name="_bdm.C0C5070D04B64105AEE56543944F4CF1.edm" localSheetId="13" hidden="1">#REF!</definedName>
    <definedName name="_bdm.C0C5070D04B64105AEE56543944F4CF1.edm" localSheetId="14" hidden="1">#REF!</definedName>
    <definedName name="_bdm.C0C5070D04B64105AEE56543944F4CF1.edm" localSheetId="9" hidden="1">#REF!</definedName>
    <definedName name="_bdm.C0C5070D04B64105AEE56543944F4CF1.edm" localSheetId="15" hidden="1">#REF!</definedName>
    <definedName name="_bdm.C0C5070D04B64105AEE56543944F4CF1.edm" localSheetId="8" hidden="1">#REF!</definedName>
    <definedName name="_bdm.C0C5070D04B64105AEE56543944F4CF1.edm" localSheetId="2" hidden="1">#REF!</definedName>
    <definedName name="_bdm.C0C5070D04B64105AEE56543944F4CF1.edm" localSheetId="7" hidden="1">#REF!</definedName>
    <definedName name="_bdm.C0C5070D04B64105AEE56543944F4CF1.edm" localSheetId="3" hidden="1">#REF!</definedName>
    <definedName name="_bdm.C0C5070D04B64105AEE56543944F4CF1.edm" localSheetId="1" hidden="1">#REF!</definedName>
    <definedName name="_bdm.C0C5070D04B64105AEE56543944F4CF1.edm" hidden="1">#REF!</definedName>
    <definedName name="_bdm.C21DA3150CD14430B465D5DAD13614DA.edm" localSheetId="5" hidden="1">#REF!</definedName>
    <definedName name="_bdm.C21DA3150CD14430B465D5DAD13614DA.edm" localSheetId="9" hidden="1">#REF!</definedName>
    <definedName name="_bdm.C21DA3150CD14430B465D5DAD13614DA.edm" localSheetId="6" hidden="1">#REF!</definedName>
    <definedName name="_bdm.C21DA3150CD14430B465D5DAD13614DA.edm" localSheetId="8" hidden="1">#REF!</definedName>
    <definedName name="_bdm.C21DA3150CD14430B465D5DAD13614DA.edm" localSheetId="7" hidden="1">[4]CFS!$A:$IV</definedName>
    <definedName name="_bdm.C21DA3150CD14430B465D5DAD13614DA.edm" hidden="1">#REF!</definedName>
    <definedName name="_bdm.C3EC1781592C4E8B9D0AD36276CB5E27.edm" localSheetId="13" hidden="1">#REF!</definedName>
    <definedName name="_bdm.C3EC1781592C4E8B9D0AD36276CB5E27.edm" localSheetId="14" hidden="1">#REF!</definedName>
    <definedName name="_bdm.C3EC1781592C4E8B9D0AD36276CB5E27.edm" localSheetId="9" hidden="1">#REF!</definedName>
    <definedName name="_bdm.C3EC1781592C4E8B9D0AD36276CB5E27.edm" localSheetId="15" hidden="1">#REF!</definedName>
    <definedName name="_bdm.C3EC1781592C4E8B9D0AD36276CB5E27.edm" localSheetId="8" hidden="1">#REF!</definedName>
    <definedName name="_bdm.C3EC1781592C4E8B9D0AD36276CB5E27.edm" localSheetId="2" hidden="1">#REF!</definedName>
    <definedName name="_bdm.C3EC1781592C4E8B9D0AD36276CB5E27.edm" localSheetId="7" hidden="1">#REF!</definedName>
    <definedName name="_bdm.C3EC1781592C4E8B9D0AD36276CB5E27.edm" localSheetId="3" hidden="1">#REF!</definedName>
    <definedName name="_bdm.C3EC1781592C4E8B9D0AD36276CB5E27.edm" localSheetId="1" hidden="1">#REF!</definedName>
    <definedName name="_bdm.C3EC1781592C4E8B9D0AD36276CB5E27.edm" hidden="1">#REF!</definedName>
    <definedName name="_bdm.C6193C45683C493E8BF579272D5ADE7F.edm" localSheetId="13" hidden="1">#REF!</definedName>
    <definedName name="_bdm.C6193C45683C493E8BF579272D5ADE7F.edm" localSheetId="14" hidden="1">#REF!</definedName>
    <definedName name="_bdm.C6193C45683C493E8BF579272D5ADE7F.edm" localSheetId="9" hidden="1">#REF!</definedName>
    <definedName name="_bdm.C6193C45683C493E8BF579272D5ADE7F.edm" localSheetId="15" hidden="1">#REF!</definedName>
    <definedName name="_bdm.C6193C45683C493E8BF579272D5ADE7F.edm" localSheetId="8" hidden="1">#REF!</definedName>
    <definedName name="_bdm.C6193C45683C493E8BF579272D5ADE7F.edm" localSheetId="2" hidden="1">#REF!</definedName>
    <definedName name="_bdm.C6193C45683C493E8BF579272D5ADE7F.edm" localSheetId="7" hidden="1">#REF!</definedName>
    <definedName name="_bdm.C6193C45683C493E8BF579272D5ADE7F.edm" localSheetId="3" hidden="1">#REF!</definedName>
    <definedName name="_bdm.C6193C45683C493E8BF579272D5ADE7F.edm" localSheetId="1" hidden="1">#REF!</definedName>
    <definedName name="_bdm.C6193C45683C493E8BF579272D5ADE7F.edm" hidden="1">#REF!</definedName>
    <definedName name="_bdm.CD7529A5710B45A28C5248A8BE322CC8.edm" localSheetId="13" hidden="1">#REF!</definedName>
    <definedName name="_bdm.CD7529A5710B45A28C5248A8BE322CC8.edm" localSheetId="14" hidden="1">#REF!</definedName>
    <definedName name="_bdm.CD7529A5710B45A28C5248A8BE322CC8.edm" localSheetId="9" hidden="1">#REF!</definedName>
    <definedName name="_bdm.CD7529A5710B45A28C5248A8BE322CC8.edm" localSheetId="15" hidden="1">#REF!</definedName>
    <definedName name="_bdm.CD7529A5710B45A28C5248A8BE322CC8.edm" localSheetId="8" hidden="1">#REF!</definedName>
    <definedName name="_bdm.CD7529A5710B45A28C5248A8BE322CC8.edm" localSheetId="2" hidden="1">#REF!</definedName>
    <definedName name="_bdm.CD7529A5710B45A28C5248A8BE322CC8.edm" localSheetId="7" hidden="1">#REF!</definedName>
    <definedName name="_bdm.CD7529A5710B45A28C5248A8BE322CC8.edm" localSheetId="3" hidden="1">#REF!</definedName>
    <definedName name="_bdm.CD7529A5710B45A28C5248A8BE322CC8.edm" localSheetId="1" hidden="1">#REF!</definedName>
    <definedName name="_bdm.CD7529A5710B45A28C5248A8BE322CC8.edm" hidden="1">#REF!</definedName>
    <definedName name="_bdm.CE16678ABC304678A847CFFE07AF6576.edm" localSheetId="13" hidden="1">#REF!</definedName>
    <definedName name="_bdm.CE16678ABC304678A847CFFE07AF6576.edm" localSheetId="14" hidden="1">#REF!</definedName>
    <definedName name="_bdm.CE16678ABC304678A847CFFE07AF6576.edm" localSheetId="9" hidden="1">#REF!</definedName>
    <definedName name="_bdm.CE16678ABC304678A847CFFE07AF6576.edm" localSheetId="15" hidden="1">#REF!</definedName>
    <definedName name="_bdm.CE16678ABC304678A847CFFE07AF6576.edm" localSheetId="8" hidden="1">#REF!</definedName>
    <definedName name="_bdm.CE16678ABC304678A847CFFE07AF6576.edm" localSheetId="2" hidden="1">#REF!</definedName>
    <definedName name="_bdm.CE16678ABC304678A847CFFE07AF6576.edm" localSheetId="7" hidden="1">#REF!</definedName>
    <definedName name="_bdm.CE16678ABC304678A847CFFE07AF6576.edm" localSheetId="3" hidden="1">#REF!</definedName>
    <definedName name="_bdm.CE16678ABC304678A847CFFE07AF6576.edm" localSheetId="1" hidden="1">#REF!</definedName>
    <definedName name="_bdm.CE16678ABC304678A847CFFE07AF6576.edm" hidden="1">#REF!</definedName>
    <definedName name="_bdm.CEAE9AC1814145ACA25C77E8E4033B7A.edm" localSheetId="13" hidden="1">#REF!</definedName>
    <definedName name="_bdm.CEAE9AC1814145ACA25C77E8E4033B7A.edm" localSheetId="14" hidden="1">#REF!</definedName>
    <definedName name="_bdm.CEAE9AC1814145ACA25C77E8E4033B7A.edm" localSheetId="9" hidden="1">#REF!</definedName>
    <definedName name="_bdm.CEAE9AC1814145ACA25C77E8E4033B7A.edm" localSheetId="15" hidden="1">#REF!</definedName>
    <definedName name="_bdm.CEAE9AC1814145ACA25C77E8E4033B7A.edm" localSheetId="8" hidden="1">#REF!</definedName>
    <definedName name="_bdm.CEAE9AC1814145ACA25C77E8E4033B7A.edm" localSheetId="2" hidden="1">#REF!</definedName>
    <definedName name="_bdm.CEAE9AC1814145ACA25C77E8E4033B7A.edm" localSheetId="7" hidden="1">#REF!</definedName>
    <definedName name="_bdm.CEAE9AC1814145ACA25C77E8E4033B7A.edm" localSheetId="3" hidden="1">#REF!</definedName>
    <definedName name="_bdm.CEAE9AC1814145ACA25C77E8E4033B7A.edm" localSheetId="1" hidden="1">#REF!</definedName>
    <definedName name="_bdm.CEAE9AC1814145ACA25C77E8E4033B7A.edm" hidden="1">#REF!</definedName>
    <definedName name="_bdm.D543D8B8710E412BBDE0CFA0F6FFBB53.edm" localSheetId="13" hidden="1">#REF!</definedName>
    <definedName name="_bdm.D543D8B8710E412BBDE0CFA0F6FFBB53.edm" localSheetId="14" hidden="1">#REF!</definedName>
    <definedName name="_bdm.D543D8B8710E412BBDE0CFA0F6FFBB53.edm" localSheetId="9" hidden="1">#REF!</definedName>
    <definedName name="_bdm.D543D8B8710E412BBDE0CFA0F6FFBB53.edm" localSheetId="15" hidden="1">#REF!</definedName>
    <definedName name="_bdm.D543D8B8710E412BBDE0CFA0F6FFBB53.edm" localSheetId="8" hidden="1">#REF!</definedName>
    <definedName name="_bdm.D543D8B8710E412BBDE0CFA0F6FFBB53.edm" localSheetId="2" hidden="1">#REF!</definedName>
    <definedName name="_bdm.D543D8B8710E412BBDE0CFA0F6FFBB53.edm" localSheetId="7" hidden="1">#REF!</definedName>
    <definedName name="_bdm.D543D8B8710E412BBDE0CFA0F6FFBB53.edm" localSheetId="3" hidden="1">#REF!</definedName>
    <definedName name="_bdm.D543D8B8710E412BBDE0CFA0F6FFBB53.edm" localSheetId="1" hidden="1">#REF!</definedName>
    <definedName name="_bdm.D543D8B8710E412BBDE0CFA0F6FFBB53.edm" hidden="1">#REF!</definedName>
    <definedName name="_bdm.D6AAA07550B542C8A1987E3EE25E582E.edm" localSheetId="13" hidden="1">#REF!</definedName>
    <definedName name="_bdm.D6AAA07550B542C8A1987E3EE25E582E.edm" localSheetId="14" hidden="1">#REF!</definedName>
    <definedName name="_bdm.D6AAA07550B542C8A1987E3EE25E582E.edm" localSheetId="9" hidden="1">#REF!</definedName>
    <definedName name="_bdm.D6AAA07550B542C8A1987E3EE25E582E.edm" localSheetId="15" hidden="1">#REF!</definedName>
    <definedName name="_bdm.D6AAA07550B542C8A1987E3EE25E582E.edm" localSheetId="8" hidden="1">#REF!</definedName>
    <definedName name="_bdm.D6AAA07550B542C8A1987E3EE25E582E.edm" localSheetId="2" hidden="1">#REF!</definedName>
    <definedName name="_bdm.D6AAA07550B542C8A1987E3EE25E582E.edm" localSheetId="7" hidden="1">#REF!</definedName>
    <definedName name="_bdm.D6AAA07550B542C8A1987E3EE25E582E.edm" localSheetId="3" hidden="1">#REF!</definedName>
    <definedName name="_bdm.D6AAA07550B542C8A1987E3EE25E582E.edm" localSheetId="1" hidden="1">#REF!</definedName>
    <definedName name="_bdm.D6AAA07550B542C8A1987E3EE25E582E.edm" hidden="1">#REF!</definedName>
    <definedName name="_bdm.D75AA0170A5343D39B1F5BDF44293DE6.edm" localSheetId="13" hidden="1">#REF!</definedName>
    <definedName name="_bdm.D75AA0170A5343D39B1F5BDF44293DE6.edm" localSheetId="14" hidden="1">#REF!</definedName>
    <definedName name="_bdm.D75AA0170A5343D39B1F5BDF44293DE6.edm" localSheetId="9" hidden="1">#REF!</definedName>
    <definedName name="_bdm.D75AA0170A5343D39B1F5BDF44293DE6.edm" localSheetId="15" hidden="1">#REF!</definedName>
    <definedName name="_bdm.D75AA0170A5343D39B1F5BDF44293DE6.edm" localSheetId="8" hidden="1">#REF!</definedName>
    <definedName name="_bdm.D75AA0170A5343D39B1F5BDF44293DE6.edm" localSheetId="2" hidden="1">#REF!</definedName>
    <definedName name="_bdm.D75AA0170A5343D39B1F5BDF44293DE6.edm" localSheetId="7" hidden="1">#REF!</definedName>
    <definedName name="_bdm.D75AA0170A5343D39B1F5BDF44293DE6.edm" localSheetId="3" hidden="1">#REF!</definedName>
    <definedName name="_bdm.D75AA0170A5343D39B1F5BDF44293DE6.edm" localSheetId="1" hidden="1">#REF!</definedName>
    <definedName name="_bdm.D75AA0170A5343D39B1F5BDF44293DE6.edm" hidden="1">#REF!</definedName>
    <definedName name="_bdm.D7F6591618444534A5FF508B1DBE793F.edm" localSheetId="5" hidden="1">#REF!</definedName>
    <definedName name="_bdm.D7F6591618444534A5FF508B1DBE793F.edm" localSheetId="9" hidden="1">#REF!</definedName>
    <definedName name="_bdm.D7F6591618444534A5FF508B1DBE793F.edm" localSheetId="6" hidden="1">#REF!</definedName>
    <definedName name="_bdm.D7F6591618444534A5FF508B1DBE793F.edm" localSheetId="8" hidden="1">#REF!</definedName>
    <definedName name="_bdm.D7F6591618444534A5FF508B1DBE793F.edm" localSheetId="7" hidden="1">'[7]Consolidated DCF'!$A:$IV</definedName>
    <definedName name="_bdm.D7F6591618444534A5FF508B1DBE793F.edm" hidden="1">#REF!</definedName>
    <definedName name="_bdm.DBF5DF4E617C4DEFBDEC03E7F62F03E0.edm" localSheetId="13" hidden="1">#REF!</definedName>
    <definedName name="_bdm.DBF5DF4E617C4DEFBDEC03E7F62F03E0.edm" localSheetId="14" hidden="1">#REF!</definedName>
    <definedName name="_bdm.DBF5DF4E617C4DEFBDEC03E7F62F03E0.edm" localSheetId="9" hidden="1">#REF!</definedName>
    <definedName name="_bdm.DBF5DF4E617C4DEFBDEC03E7F62F03E0.edm" localSheetId="15" hidden="1">#REF!</definedName>
    <definedName name="_bdm.DBF5DF4E617C4DEFBDEC03E7F62F03E0.edm" localSheetId="8" hidden="1">#REF!</definedName>
    <definedName name="_bdm.DBF5DF4E617C4DEFBDEC03E7F62F03E0.edm" localSheetId="2" hidden="1">#REF!</definedName>
    <definedName name="_bdm.DBF5DF4E617C4DEFBDEC03E7F62F03E0.edm" localSheetId="7" hidden="1">#REF!</definedName>
    <definedName name="_bdm.DBF5DF4E617C4DEFBDEC03E7F62F03E0.edm" localSheetId="3" hidden="1">#REF!</definedName>
    <definedName name="_bdm.DBF5DF4E617C4DEFBDEC03E7F62F03E0.edm" localSheetId="1" hidden="1">#REF!</definedName>
    <definedName name="_bdm.DBF5DF4E617C4DEFBDEC03E7F62F03E0.edm" hidden="1">#REF!</definedName>
    <definedName name="_bdm.DD64C8DA2D2641F09848FFD0A663287A.edm" localSheetId="13" hidden="1">#REF!</definedName>
    <definedName name="_bdm.DD64C8DA2D2641F09848FFD0A663287A.edm" localSheetId="14" hidden="1">#REF!</definedName>
    <definedName name="_bdm.DD64C8DA2D2641F09848FFD0A663287A.edm" localSheetId="9" hidden="1">#REF!</definedName>
    <definedName name="_bdm.DD64C8DA2D2641F09848FFD0A663287A.edm" localSheetId="15" hidden="1">#REF!</definedName>
    <definedName name="_bdm.DD64C8DA2D2641F09848FFD0A663287A.edm" localSheetId="8" hidden="1">#REF!</definedName>
    <definedName name="_bdm.DD64C8DA2D2641F09848FFD0A663287A.edm" localSheetId="2" hidden="1">#REF!</definedName>
    <definedName name="_bdm.DD64C8DA2D2641F09848FFD0A663287A.edm" localSheetId="7" hidden="1">#REF!</definedName>
    <definedName name="_bdm.DD64C8DA2D2641F09848FFD0A663287A.edm" localSheetId="3" hidden="1">#REF!</definedName>
    <definedName name="_bdm.DD64C8DA2D2641F09848FFD0A663287A.edm" localSheetId="1" hidden="1">#REF!</definedName>
    <definedName name="_bdm.DD64C8DA2D2641F09848FFD0A663287A.edm" hidden="1">#REF!</definedName>
    <definedName name="_bdm.DF985F0D3DF346FC95CA8956C386F40F.edm" localSheetId="5" hidden="1">#REF!</definedName>
    <definedName name="_bdm.DF985F0D3DF346FC95CA8956C386F40F.edm" localSheetId="6" hidden="1">#REF!</definedName>
    <definedName name="_bdm.DF985F0D3DF346FC95CA8956C386F40F.edm" localSheetId="7" hidden="1">'[3]Tariff for Offshore'!$A:$IV</definedName>
    <definedName name="_bdm.DF985F0D3DF346FC95CA8956C386F40F.edm" hidden="1">#REF!</definedName>
    <definedName name="_bdm.E89352CA971A4A6FA7CBB4F9E4A40AC7.edm" localSheetId="5" hidden="1">#REF!</definedName>
    <definedName name="_bdm.E89352CA971A4A6FA7CBB4F9E4A40AC7.edm" localSheetId="9" hidden="1">#REF!</definedName>
    <definedName name="_bdm.E89352CA971A4A6FA7CBB4F9E4A40AC7.edm" localSheetId="6" hidden="1">#REF!</definedName>
    <definedName name="_bdm.E89352CA971A4A6FA7CBB4F9E4A40AC7.edm" localSheetId="8" hidden="1">#REF!</definedName>
    <definedName name="_bdm.E89352CA971A4A6FA7CBB4F9E4A40AC7.edm" localSheetId="7" hidden="1">'[4]BS (USD)'!$A:$IV</definedName>
    <definedName name="_bdm.E89352CA971A4A6FA7CBB4F9E4A40AC7.edm" hidden="1">#REF!</definedName>
    <definedName name="_bdm.E9C8A406876848A99E102F9C251D9062.edm" localSheetId="13" hidden="1">#REF!</definedName>
    <definedName name="_bdm.E9C8A406876848A99E102F9C251D9062.edm" localSheetId="14" hidden="1">#REF!</definedName>
    <definedName name="_bdm.E9C8A406876848A99E102F9C251D9062.edm" localSheetId="9" hidden="1">#REF!</definedName>
    <definedName name="_bdm.E9C8A406876848A99E102F9C251D9062.edm" localSheetId="15" hidden="1">#REF!</definedName>
    <definedName name="_bdm.E9C8A406876848A99E102F9C251D9062.edm" localSheetId="8" hidden="1">#REF!</definedName>
    <definedName name="_bdm.E9C8A406876848A99E102F9C251D9062.edm" localSheetId="2" hidden="1">#REF!</definedName>
    <definedName name="_bdm.E9C8A406876848A99E102F9C251D9062.edm" localSheetId="7" hidden="1">#REF!</definedName>
    <definedName name="_bdm.E9C8A406876848A99E102F9C251D9062.edm" localSheetId="3" hidden="1">#REF!</definedName>
    <definedName name="_bdm.E9C8A406876848A99E102F9C251D9062.edm" localSheetId="1" hidden="1">#REF!</definedName>
    <definedName name="_bdm.E9C8A406876848A99E102F9C251D9062.edm" hidden="1">#REF!</definedName>
    <definedName name="_bdm.EAA659F5A654486BA0FB23EEF35D124F.edm" localSheetId="5" hidden="1">#REF!</definedName>
    <definedName name="_bdm.EAA659F5A654486BA0FB23EEF35D124F.edm" localSheetId="6" hidden="1">#REF!</definedName>
    <definedName name="_bdm.EAA659F5A654486BA0FB23EEF35D124F.edm" localSheetId="7" hidden="1">[3]Pipeline!$A:$IV</definedName>
    <definedName name="_bdm.EAA659F5A654486BA0FB23EEF35D124F.edm" hidden="1">#REF!</definedName>
    <definedName name="_bdm.EF2782491D2E4414A6E85261971E4EAC.edm" localSheetId="5" hidden="1">#REF!</definedName>
    <definedName name="_bdm.EF2782491D2E4414A6E85261971E4EAC.edm" localSheetId="9" hidden="1">#REF!</definedName>
    <definedName name="_bdm.EF2782491D2E4414A6E85261971E4EAC.edm" localSheetId="6" hidden="1">#REF!</definedName>
    <definedName name="_bdm.EF2782491D2E4414A6E85261971E4EAC.edm" localSheetId="8" hidden="1">#REF!</definedName>
    <definedName name="_bdm.EF2782491D2E4414A6E85261971E4EAC.edm" localSheetId="7" hidden="1">'[7]Boilers DCF'!$A:$IV</definedName>
    <definedName name="_bdm.EF2782491D2E4414A6E85261971E4EAC.edm" hidden="1">#REF!</definedName>
    <definedName name="_bdm.F3BD7835D9DC4C0DB5B6D89013452900.edm" localSheetId="13" hidden="1">#REF!</definedName>
    <definedName name="_bdm.F3BD7835D9DC4C0DB5B6D89013452900.edm" localSheetId="14" hidden="1">#REF!</definedName>
    <definedName name="_bdm.F3BD7835D9DC4C0DB5B6D89013452900.edm" localSheetId="9" hidden="1">#REF!</definedName>
    <definedName name="_bdm.F3BD7835D9DC4C0DB5B6D89013452900.edm" localSheetId="15" hidden="1">#REF!</definedName>
    <definedName name="_bdm.F3BD7835D9DC4C0DB5B6D89013452900.edm" localSheetId="8" hidden="1">#REF!</definedName>
    <definedName name="_bdm.F3BD7835D9DC4C0DB5B6D89013452900.edm" localSheetId="2" hidden="1">#REF!</definedName>
    <definedName name="_bdm.F3BD7835D9DC4C0DB5B6D89013452900.edm" localSheetId="7" hidden="1">#REF!</definedName>
    <definedName name="_bdm.F3BD7835D9DC4C0DB5B6D89013452900.edm" localSheetId="3" hidden="1">#REF!</definedName>
    <definedName name="_bdm.F3BD7835D9DC4C0DB5B6D89013452900.edm" localSheetId="1" hidden="1">#REF!</definedName>
    <definedName name="_bdm.F3BD7835D9DC4C0DB5B6D89013452900.edm" hidden="1">#REF!</definedName>
    <definedName name="_bdm.F3D160B01E8D4931A1FDEBE401EE929F.edm" localSheetId="13" hidden="1">#REF!</definedName>
    <definedName name="_bdm.F3D160B01E8D4931A1FDEBE401EE929F.edm" localSheetId="14" hidden="1">#REF!</definedName>
    <definedName name="_bdm.F3D160B01E8D4931A1FDEBE401EE929F.edm" localSheetId="9" hidden="1">#REF!</definedName>
    <definedName name="_bdm.F3D160B01E8D4931A1FDEBE401EE929F.edm" localSheetId="15" hidden="1">#REF!</definedName>
    <definedName name="_bdm.F3D160B01E8D4931A1FDEBE401EE929F.edm" localSheetId="8" hidden="1">#REF!</definedName>
    <definedName name="_bdm.F3D160B01E8D4931A1FDEBE401EE929F.edm" localSheetId="2" hidden="1">#REF!</definedName>
    <definedName name="_bdm.F3D160B01E8D4931A1FDEBE401EE929F.edm" localSheetId="7" hidden="1">#REF!</definedName>
    <definedName name="_bdm.F3D160B01E8D4931A1FDEBE401EE929F.edm" localSheetId="3" hidden="1">#REF!</definedName>
    <definedName name="_bdm.F3D160B01E8D4931A1FDEBE401EE929F.edm" localSheetId="1" hidden="1">#REF!</definedName>
    <definedName name="_bdm.F3D160B01E8D4931A1FDEBE401EE929F.edm" hidden="1">#REF!</definedName>
    <definedName name="_bdm.F771F56BDB274C0699A013CF919A589C.edm" localSheetId="13" hidden="1">#REF!</definedName>
    <definedName name="_bdm.F771F56BDB274C0699A013CF919A589C.edm" localSheetId="14" hidden="1">#REF!</definedName>
    <definedName name="_bdm.F771F56BDB274C0699A013CF919A589C.edm" localSheetId="9" hidden="1">#REF!</definedName>
    <definedName name="_bdm.F771F56BDB274C0699A013CF919A589C.edm" localSheetId="15" hidden="1">#REF!</definedName>
    <definedName name="_bdm.F771F56BDB274C0699A013CF919A589C.edm" localSheetId="8" hidden="1">#REF!</definedName>
    <definedName name="_bdm.F771F56BDB274C0699A013CF919A589C.edm" localSheetId="2" hidden="1">#REF!</definedName>
    <definedName name="_bdm.F771F56BDB274C0699A013CF919A589C.edm" localSheetId="7" hidden="1">#REF!</definedName>
    <definedName name="_bdm.F771F56BDB274C0699A013CF919A589C.edm" localSheetId="3" hidden="1">#REF!</definedName>
    <definedName name="_bdm.F771F56BDB274C0699A013CF919A589C.edm" localSheetId="1" hidden="1">#REF!</definedName>
    <definedName name="_bdm.F771F56BDB274C0699A013CF919A589C.edm" hidden="1">#REF!</definedName>
    <definedName name="_bdm.FA0EEC2D71AB4AB889BF5EEEEA8B08A6.edm" localSheetId="5" hidden="1">#REF!</definedName>
    <definedName name="_bdm.FA0EEC2D71AB4AB889BF5EEEEA8B08A6.edm" localSheetId="9" hidden="1">#REF!</definedName>
    <definedName name="_bdm.FA0EEC2D71AB4AB889BF5EEEEA8B08A6.edm" localSheetId="6" hidden="1">#REF!</definedName>
    <definedName name="_bdm.FA0EEC2D71AB4AB889BF5EEEEA8B08A6.edm" localSheetId="8" hidden="1">#REF!</definedName>
    <definedName name="_bdm.FA0EEC2D71AB4AB889BF5EEEEA8B08A6.edm" localSheetId="7" hidden="1">'[7]NBE (heat rate)'!$A:$IV</definedName>
    <definedName name="_bdm.FA0EEC2D71AB4AB889BF5EEEEA8B08A6.edm" hidden="1">#REF!</definedName>
    <definedName name="_bdm.FCBDC61B6016437C930ADC39CBBFB35D.edm" localSheetId="5" hidden="1">#REF!</definedName>
    <definedName name="_bdm.FCBDC61B6016437C930ADC39CBBFB35D.edm" localSheetId="9" hidden="1">#REF!</definedName>
    <definedName name="_bdm.FCBDC61B6016437C930ADC39CBBFB35D.edm" localSheetId="6" hidden="1">#REF!</definedName>
    <definedName name="_bdm.FCBDC61B6016437C930ADC39CBBFB35D.edm" localSheetId="8" hidden="1">#REF!</definedName>
    <definedName name="_bdm.FCBDC61B6016437C930ADC39CBBFB35D.edm" localSheetId="7" hidden="1">'[4]P&amp;L (USD)'!$A:$IV</definedName>
    <definedName name="_bdm.FCBDC61B6016437C930ADC39CBBFB35D.edm" hidden="1">#REF!</definedName>
    <definedName name="_da" localSheetId="9" hidden="1">#REF!</definedName>
    <definedName name="_da" localSheetId="8" hidden="1">#REF!</definedName>
    <definedName name="_da" hidden="1">#REF!</definedName>
    <definedName name="_DCF1" localSheetId="5" hidden="1">{#N/A,#N/A,FALSE,"DCF Summary";#N/A,#N/A,FALSE,"Casema";#N/A,#N/A,FALSE,"Casema NoTel";#N/A,#N/A,FALSE,"UK";#N/A,#N/A,FALSE,"RCF";#N/A,#N/A,FALSE,"Intercable CZ";#N/A,#N/A,FALSE,"Interkabel P"}</definedName>
    <definedName name="_DCF1" localSheetId="13" hidden="1">{#N/A,#N/A,FALSE,"DCF Summary";#N/A,#N/A,FALSE,"Casema";#N/A,#N/A,FALSE,"Casema NoTel";#N/A,#N/A,FALSE,"UK";#N/A,#N/A,FALSE,"RCF";#N/A,#N/A,FALSE,"Intercable CZ";#N/A,#N/A,FALSE,"Interkabel P"}</definedName>
    <definedName name="_DCF1" localSheetId="14" hidden="1">{#N/A,#N/A,FALSE,"DCF Summary";#N/A,#N/A,FALSE,"Casema";#N/A,#N/A,FALSE,"Casema NoTel";#N/A,#N/A,FALSE,"UK";#N/A,#N/A,FALSE,"RCF";#N/A,#N/A,FALSE,"Intercable CZ";#N/A,#N/A,FALSE,"Interkabel P"}</definedName>
    <definedName name="_DCF1" localSheetId="9" hidden="1">{#N/A,#N/A,FALSE,"DCF Summary";#N/A,#N/A,FALSE,"Casema";#N/A,#N/A,FALSE,"Casema NoTel";#N/A,#N/A,FALSE,"UK";#N/A,#N/A,FALSE,"RCF";#N/A,#N/A,FALSE,"Intercable CZ";#N/A,#N/A,FALSE,"Interkabel P"}</definedName>
    <definedName name="_DCF1" localSheetId="6" hidden="1">{#N/A,#N/A,FALSE,"DCF Summary";#N/A,#N/A,FALSE,"Casema";#N/A,#N/A,FALSE,"Casema NoTel";#N/A,#N/A,FALSE,"UK";#N/A,#N/A,FALSE,"RCF";#N/A,#N/A,FALSE,"Intercable CZ";#N/A,#N/A,FALSE,"Interkabel P"}</definedName>
    <definedName name="_DCF1" localSheetId="15" hidden="1">{#N/A,#N/A,FALSE,"DCF Summary";#N/A,#N/A,FALSE,"Casema";#N/A,#N/A,FALSE,"Casema NoTel";#N/A,#N/A,FALSE,"UK";#N/A,#N/A,FALSE,"RCF";#N/A,#N/A,FALSE,"Intercable CZ";#N/A,#N/A,FALSE,"Interkabel P"}</definedName>
    <definedName name="_DCF1" localSheetId="8" hidden="1">{#N/A,#N/A,FALSE,"DCF Summary";#N/A,#N/A,FALSE,"Casema";#N/A,#N/A,FALSE,"Casema NoTel";#N/A,#N/A,FALSE,"UK";#N/A,#N/A,FALSE,"RCF";#N/A,#N/A,FALSE,"Intercable CZ";#N/A,#N/A,FALSE,"Interkabel P"}</definedName>
    <definedName name="_DCF1" localSheetId="7" hidden="1">{#N/A,#N/A,FALSE,"DCF Summary";#N/A,#N/A,FALSE,"Casema";#N/A,#N/A,FALSE,"Casema NoTel";#N/A,#N/A,FALSE,"UK";#N/A,#N/A,FALSE,"RCF";#N/A,#N/A,FALSE,"Intercable CZ";#N/A,#N/A,FALSE,"Interkabel P"}</definedName>
    <definedName name="_DCF1" localSheetId="1" hidden="1">{#N/A,#N/A,FALSE,"DCF Summary";#N/A,#N/A,FALSE,"Casema";#N/A,#N/A,FALSE,"Casema NoTel";#N/A,#N/A,FALSE,"UK";#N/A,#N/A,FALSE,"RCF";#N/A,#N/A,FALSE,"Intercable CZ";#N/A,#N/A,FALSE,"Interkabel P"}</definedName>
    <definedName name="_DCF1" localSheetId="12" hidden="1">{#N/A,#N/A,FALSE,"DCF Summary";#N/A,#N/A,FALSE,"Casema";#N/A,#N/A,FALSE,"Casema NoTel";#N/A,#N/A,FALSE,"UK";#N/A,#N/A,FALSE,"RCF";#N/A,#N/A,FALSE,"Intercable CZ";#N/A,#N/A,FALSE,"Interkabel P"}</definedName>
    <definedName name="_DCF1" localSheetId="4" hidden="1">{#N/A,#N/A,FALSE,"DCF Summary";#N/A,#N/A,FALSE,"Casema";#N/A,#N/A,FALSE,"Casema NoTel";#N/A,#N/A,FALSE,"UK";#N/A,#N/A,FALSE,"RCF";#N/A,#N/A,FALSE,"Intercable CZ";#N/A,#N/A,FALSE,"Interkabel P"}</definedName>
    <definedName name="_DCF1" hidden="1">{#N/A,#N/A,FALSE,"DCF Summary";#N/A,#N/A,FALSE,"Casema";#N/A,#N/A,FALSE,"Casema NoTel";#N/A,#N/A,FALSE,"UK";#N/A,#N/A,FALSE,"RCF";#N/A,#N/A,FALSE,"Intercable CZ";#N/A,#N/A,FALSE,"Interkabel P"}</definedName>
    <definedName name="_Eps1" localSheetId="9">#REF!</definedName>
    <definedName name="_Eps1" localSheetId="8">#REF!</definedName>
    <definedName name="_Eps1" localSheetId="7">[8]Adjust!$C$113</definedName>
    <definedName name="_Eps1" localSheetId="12">#REF!</definedName>
    <definedName name="_Eps1">#REF!</definedName>
    <definedName name="_Eps2" localSheetId="9">#REF!</definedName>
    <definedName name="_Eps2" localSheetId="8">#REF!</definedName>
    <definedName name="_Eps2" localSheetId="7">[8]Adjust!$C$114</definedName>
    <definedName name="_Eps2" localSheetId="12">#REF!</definedName>
    <definedName name="_Eps2">#REF!</definedName>
    <definedName name="_Eps3" localSheetId="9">#REF!</definedName>
    <definedName name="_Eps3" localSheetId="8">#REF!</definedName>
    <definedName name="_Eps3" localSheetId="7">[8]Adjust!$C$115</definedName>
    <definedName name="_Eps3" localSheetId="12">#REF!</definedName>
    <definedName name="_Eps3">#REF!</definedName>
    <definedName name="_Eps4" localSheetId="9">#REF!</definedName>
    <definedName name="_Eps4" localSheetId="8">#REF!</definedName>
    <definedName name="_Eps4" localSheetId="7">[8]Adjust!$C$116</definedName>
    <definedName name="_Eps4">#REF!</definedName>
    <definedName name="_Eps5" localSheetId="9">#REF!</definedName>
    <definedName name="_Eps5" localSheetId="8">#REF!</definedName>
    <definedName name="_Eps5" localSheetId="7">[8]Adjust!$C$117</definedName>
    <definedName name="_Eps5">#REF!</definedName>
    <definedName name="_Fill" localSheetId="5" hidden="1">#REF!</definedName>
    <definedName name="_Fill" localSheetId="13" hidden="1">#REF!</definedName>
    <definedName name="_Fill" localSheetId="14" hidden="1">#REF!</definedName>
    <definedName name="_Fill" localSheetId="9" hidden="1">#REF!</definedName>
    <definedName name="_Fill" localSheetId="6" hidden="1">#REF!</definedName>
    <definedName name="_Fill" localSheetId="15" hidden="1">#REF!</definedName>
    <definedName name="_Fill" localSheetId="8" hidden="1">#REF!</definedName>
    <definedName name="_Fill" localSheetId="2" hidden="1">#REF!</definedName>
    <definedName name="_Fill" localSheetId="7" hidden="1">'[1]Factors cost'!#REF!</definedName>
    <definedName name="_Fill" localSheetId="3" hidden="1">#REF!</definedName>
    <definedName name="_Fill" localSheetId="1" hidden="1">#REF!</definedName>
    <definedName name="_Fill" hidden="1">#REF!</definedName>
    <definedName name="_HV2" localSheetId="5" hidden="1">{#N/A,#N/A,FALSE,"INPUTS";#N/A,#N/A,FALSE,"PROFORMA BSHEET";#N/A,#N/A,FALSE,"COMBINED";#N/A,#N/A,FALSE,"ACQUIROR";#N/A,#N/A,FALSE,"TARGET 1";#N/A,#N/A,FALSE,"TARGET 2";#N/A,#N/A,FALSE,"HIGH YIELD";#N/A,#N/A,FALSE,"OVERFUND"}</definedName>
    <definedName name="_HV2" localSheetId="13" hidden="1">{#N/A,#N/A,FALSE,"INPUTS";#N/A,#N/A,FALSE,"PROFORMA BSHEET";#N/A,#N/A,FALSE,"COMBINED";#N/A,#N/A,FALSE,"ACQUIROR";#N/A,#N/A,FALSE,"TARGET 1";#N/A,#N/A,FALSE,"TARGET 2";#N/A,#N/A,FALSE,"HIGH YIELD";#N/A,#N/A,FALSE,"OVERFUND"}</definedName>
    <definedName name="_HV2" localSheetId="14" hidden="1">{#N/A,#N/A,FALSE,"INPUTS";#N/A,#N/A,FALSE,"PROFORMA BSHEET";#N/A,#N/A,FALSE,"COMBINED";#N/A,#N/A,FALSE,"ACQUIROR";#N/A,#N/A,FALSE,"TARGET 1";#N/A,#N/A,FALSE,"TARGET 2";#N/A,#N/A,FALSE,"HIGH YIELD";#N/A,#N/A,FALSE,"OVERFUND"}</definedName>
    <definedName name="_HV2" localSheetId="6" hidden="1">{#N/A,#N/A,FALSE,"INPUTS";#N/A,#N/A,FALSE,"PROFORMA BSHEET";#N/A,#N/A,FALSE,"COMBINED";#N/A,#N/A,FALSE,"ACQUIROR";#N/A,#N/A,FALSE,"TARGET 1";#N/A,#N/A,FALSE,"TARGET 2";#N/A,#N/A,FALSE,"HIGH YIELD";#N/A,#N/A,FALSE,"OVERFUND"}</definedName>
    <definedName name="_HV2" localSheetId="15" hidden="1">{#N/A,#N/A,FALSE,"INPUTS";#N/A,#N/A,FALSE,"PROFORMA BSHEET";#N/A,#N/A,FALSE,"COMBINED";#N/A,#N/A,FALSE,"ACQUIROR";#N/A,#N/A,FALSE,"TARGET 1";#N/A,#N/A,FALSE,"TARGET 2";#N/A,#N/A,FALSE,"HIGH YIELD";#N/A,#N/A,FALSE,"OVERFUND"}</definedName>
    <definedName name="_HV2" localSheetId="7" hidden="1">{#N/A,#N/A,FALSE,"INPUTS";#N/A,#N/A,FALSE,"PROFORMA BSHEET";#N/A,#N/A,FALSE,"COMBINED";#N/A,#N/A,FALSE,"ACQUIROR";#N/A,#N/A,FALSE,"TARGET 1";#N/A,#N/A,FALSE,"TARGET 2";#N/A,#N/A,FALSE,"HIGH YIELD";#N/A,#N/A,FALSE,"OVERFUND"}</definedName>
    <definedName name="_HV2" localSheetId="1" hidden="1">{#N/A,#N/A,FALSE,"INPUTS";#N/A,#N/A,FALSE,"PROFORMA BSHEET";#N/A,#N/A,FALSE,"COMBINED";#N/A,#N/A,FALSE,"ACQUIROR";#N/A,#N/A,FALSE,"TARGET 1";#N/A,#N/A,FALSE,"TARGET 2";#N/A,#N/A,FALSE,"HIGH YIELD";#N/A,#N/A,FALSE,"OVERFUND"}</definedName>
    <definedName name="_HV2" localSheetId="12" hidden="1">{#N/A,#N/A,FALSE,"INPUTS";#N/A,#N/A,FALSE,"PROFORMA BSHEET";#N/A,#N/A,FALSE,"COMBINED";#N/A,#N/A,FALSE,"ACQUIROR";#N/A,#N/A,FALSE,"TARGET 1";#N/A,#N/A,FALSE,"TARGET 2";#N/A,#N/A,FALSE,"HIGH YIELD";#N/A,#N/A,FALSE,"OVERFUND"}</definedName>
    <definedName name="_HV2" localSheetId="4" hidden="1">{#N/A,#N/A,FALSE,"INPUTS";#N/A,#N/A,FALSE,"PROFORMA BSHEET";#N/A,#N/A,FALSE,"COMBINED";#N/A,#N/A,FALSE,"ACQUIROR";#N/A,#N/A,FALSE,"TARGET 1";#N/A,#N/A,FALSE,"TARGET 2";#N/A,#N/A,FALSE,"HIGH YIELD";#N/A,#N/A,FALSE,"OVERFUND"}</definedName>
    <definedName name="_HV2" hidden="1">{#N/A,#N/A,FALSE,"INPUTS";#N/A,#N/A,FALSE,"PROFORMA BSHEET";#N/A,#N/A,FALSE,"COMBINED";#N/A,#N/A,FALSE,"ACQUIROR";#N/A,#N/A,FALSE,"TARGET 1";#N/A,#N/A,FALSE,"TARGET 2";#N/A,#N/A,FALSE,"HIGH YIELD";#N/A,#N/A,FALSE,"OVERFUND"}</definedName>
    <definedName name="_HV3" localSheetId="5" hidden="1">{#N/A,#N/A,FALSE,"ACQ_GRAPHS";#N/A,#N/A,FALSE,"T_1 GRAPHS";#N/A,#N/A,FALSE,"T_2 GRAPHS";#N/A,#N/A,FALSE,"COMB_GRAPHS"}</definedName>
    <definedName name="_HV3" localSheetId="13" hidden="1">{#N/A,#N/A,FALSE,"ACQ_GRAPHS";#N/A,#N/A,FALSE,"T_1 GRAPHS";#N/A,#N/A,FALSE,"T_2 GRAPHS";#N/A,#N/A,FALSE,"COMB_GRAPHS"}</definedName>
    <definedName name="_HV3" localSheetId="14" hidden="1">{#N/A,#N/A,FALSE,"ACQ_GRAPHS";#N/A,#N/A,FALSE,"T_1 GRAPHS";#N/A,#N/A,FALSE,"T_2 GRAPHS";#N/A,#N/A,FALSE,"COMB_GRAPHS"}</definedName>
    <definedName name="_HV3" localSheetId="6" hidden="1">{#N/A,#N/A,FALSE,"ACQ_GRAPHS";#N/A,#N/A,FALSE,"T_1 GRAPHS";#N/A,#N/A,FALSE,"T_2 GRAPHS";#N/A,#N/A,FALSE,"COMB_GRAPHS"}</definedName>
    <definedName name="_HV3" localSheetId="15" hidden="1">{#N/A,#N/A,FALSE,"ACQ_GRAPHS";#N/A,#N/A,FALSE,"T_1 GRAPHS";#N/A,#N/A,FALSE,"T_2 GRAPHS";#N/A,#N/A,FALSE,"COMB_GRAPHS"}</definedName>
    <definedName name="_HV3" localSheetId="7" hidden="1">{#N/A,#N/A,FALSE,"ACQ_GRAPHS";#N/A,#N/A,FALSE,"T_1 GRAPHS";#N/A,#N/A,FALSE,"T_2 GRAPHS";#N/A,#N/A,FALSE,"COMB_GRAPHS"}</definedName>
    <definedName name="_HV3" localSheetId="1" hidden="1">{#N/A,#N/A,FALSE,"ACQ_GRAPHS";#N/A,#N/A,FALSE,"T_1 GRAPHS";#N/A,#N/A,FALSE,"T_2 GRAPHS";#N/A,#N/A,FALSE,"COMB_GRAPHS"}</definedName>
    <definedName name="_HV3" localSheetId="12" hidden="1">{#N/A,#N/A,FALSE,"ACQ_GRAPHS";#N/A,#N/A,FALSE,"T_1 GRAPHS";#N/A,#N/A,FALSE,"T_2 GRAPHS";#N/A,#N/A,FALSE,"COMB_GRAPHS"}</definedName>
    <definedName name="_HV3" localSheetId="4" hidden="1">{#N/A,#N/A,FALSE,"ACQ_GRAPHS";#N/A,#N/A,FALSE,"T_1 GRAPHS";#N/A,#N/A,FALSE,"T_2 GRAPHS";#N/A,#N/A,FALSE,"COMB_GRAPHS"}</definedName>
    <definedName name="_HV3" hidden="1">{#N/A,#N/A,FALSE,"ACQ_GRAPHS";#N/A,#N/A,FALSE,"T_1 GRAPHS";#N/A,#N/A,FALSE,"T_2 GRAPHS";#N/A,#N/A,FALSE,"COMB_GRAPHS"}</definedName>
    <definedName name="_i2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2" localSheetId="1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2" localSheetId="1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2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2" localSheetId="1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2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2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2" localSheetId="1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2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bb22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bb22" localSheetId="1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bb22" localSheetId="1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bb22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bb22" localSheetId="1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bb22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bb22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bb22" localSheetId="1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bb22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ibb2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Key1" localSheetId="13" hidden="1">#REF!</definedName>
    <definedName name="_Key1" localSheetId="14" hidden="1">#REF!</definedName>
    <definedName name="_Key1" localSheetId="9" hidden="1">#REF!</definedName>
    <definedName name="_Key1" localSheetId="15" hidden="1">#REF!</definedName>
    <definedName name="_Key1" localSheetId="8" hidden="1">#REF!</definedName>
    <definedName name="_Key1" localSheetId="2" hidden="1">#REF!</definedName>
    <definedName name="_Key1" localSheetId="7" hidden="1">#REF!</definedName>
    <definedName name="_Key1" localSheetId="3" hidden="1">#REF!</definedName>
    <definedName name="_Key1" localSheetId="1" hidden="1">#REF!</definedName>
    <definedName name="_Key1" localSheetId="12" hidden="1">#REF!</definedName>
    <definedName name="_Key1" hidden="1">#REF!</definedName>
    <definedName name="_Key2" localSheetId="13" hidden="1">#REF!</definedName>
    <definedName name="_Key2" localSheetId="14" hidden="1">#REF!</definedName>
    <definedName name="_Key2" localSheetId="9" hidden="1">#REF!</definedName>
    <definedName name="_Key2" localSheetId="15" hidden="1">#REF!</definedName>
    <definedName name="_Key2" localSheetId="8" hidden="1">#REF!</definedName>
    <definedName name="_Key2" localSheetId="2" hidden="1">#REF!</definedName>
    <definedName name="_Key2" localSheetId="7" hidden="1">#REF!</definedName>
    <definedName name="_Key2" localSheetId="3" hidden="1">#REF!</definedName>
    <definedName name="_Key2" localSheetId="1" hidden="1">#REF!</definedName>
    <definedName name="_Key2" hidden="1">#REF!</definedName>
    <definedName name="_Order1" hidden="1">255</definedName>
    <definedName name="_Order2" hidden="1">0</definedName>
    <definedName name="_Regression_Int" hidden="1">1</definedName>
    <definedName name="_Sort" localSheetId="13" hidden="1">#REF!</definedName>
    <definedName name="_Sort" localSheetId="14" hidden="1">#REF!</definedName>
    <definedName name="_Sort" localSheetId="9" hidden="1">#REF!</definedName>
    <definedName name="_Sort" localSheetId="15" hidden="1">#REF!</definedName>
    <definedName name="_Sort" localSheetId="8" hidden="1">#REF!</definedName>
    <definedName name="_Sort" localSheetId="2" hidden="1">#REF!</definedName>
    <definedName name="_Sort" localSheetId="7" hidden="1">#REF!</definedName>
    <definedName name="_Sort" localSheetId="3" hidden="1">#REF!</definedName>
    <definedName name="_Sort" localSheetId="1" hidden="1">#REF!</definedName>
    <definedName name="_Sort" localSheetId="12" hidden="1">#REF!</definedName>
    <definedName name="_Sort" hidden="1">#REF!</definedName>
    <definedName name="_Table2_In2" localSheetId="5" hidden="1">#REF!</definedName>
    <definedName name="_Table2_In2" localSheetId="13" hidden="1">#REF!</definedName>
    <definedName name="_Table2_In2" localSheetId="14" hidden="1">#REF!</definedName>
    <definedName name="_Table2_In2" localSheetId="9" hidden="1">#REF!</definedName>
    <definedName name="_Table2_In2" localSheetId="6" hidden="1">#REF!</definedName>
    <definedName name="_Table2_In2" localSheetId="15" hidden="1">#REF!</definedName>
    <definedName name="_Table2_In2" localSheetId="8" hidden="1">#REF!</definedName>
    <definedName name="_Table2_In2" localSheetId="2" hidden="1">#REF!</definedName>
    <definedName name="_Table2_In2" localSheetId="7" hidden="1">[1]Base!#REF!</definedName>
    <definedName name="_Table2_In2" localSheetId="3" hidden="1">#REF!</definedName>
    <definedName name="_Table2_In2" localSheetId="1" hidden="1">#REF!</definedName>
    <definedName name="_Table2_In2" hidden="1">#REF!</definedName>
    <definedName name="_Table2_Out" localSheetId="13" hidden="1">#REF!</definedName>
    <definedName name="_Table2_Out" localSheetId="14" hidden="1">#REF!</definedName>
    <definedName name="_Table2_Out" localSheetId="9" hidden="1">#REF!</definedName>
    <definedName name="_Table2_Out" localSheetId="15" hidden="1">#REF!</definedName>
    <definedName name="_Table2_Out" localSheetId="8" hidden="1">#REF!</definedName>
    <definedName name="_Table2_Out" localSheetId="2" hidden="1">#REF!</definedName>
    <definedName name="_Table2_Out" localSheetId="7" hidden="1">#REF!</definedName>
    <definedName name="_Table2_Out" localSheetId="3" hidden="1">#REF!</definedName>
    <definedName name="_Table2_Out" localSheetId="1" hidden="1">#REF!</definedName>
    <definedName name="_Table2_Out" hidden="1">#REF!</definedName>
    <definedName name="_tes6" localSheetId="5" hidden="1">{#N/A,#N/A,FALSE,"P&amp;L";#N/A,#N/A,FALSE,"BS"}</definedName>
    <definedName name="_tes6" localSheetId="13" hidden="1">{#N/A,#N/A,FALSE,"P&amp;L";#N/A,#N/A,FALSE,"BS"}</definedName>
    <definedName name="_tes6" localSheetId="14" hidden="1">{#N/A,#N/A,FALSE,"P&amp;L";#N/A,#N/A,FALSE,"BS"}</definedName>
    <definedName name="_tes6" localSheetId="6" hidden="1">{#N/A,#N/A,FALSE,"P&amp;L";#N/A,#N/A,FALSE,"BS"}</definedName>
    <definedName name="_tes6" localSheetId="15" hidden="1">{#N/A,#N/A,FALSE,"P&amp;L";#N/A,#N/A,FALSE,"BS"}</definedName>
    <definedName name="_tes6" localSheetId="7" hidden="1">{#N/A,#N/A,FALSE,"P&amp;L";#N/A,#N/A,FALSE,"BS"}</definedName>
    <definedName name="_tes6" localSheetId="1" hidden="1">{#N/A,#N/A,FALSE,"P&amp;L";#N/A,#N/A,FALSE,"BS"}</definedName>
    <definedName name="_tes6" localSheetId="12" hidden="1">{#N/A,#N/A,FALSE,"P&amp;L";#N/A,#N/A,FALSE,"BS"}</definedName>
    <definedName name="_tes6" localSheetId="4" hidden="1">{#N/A,#N/A,FALSE,"P&amp;L";#N/A,#N/A,FALSE,"BS"}</definedName>
    <definedName name="_tes6" hidden="1">{#N/A,#N/A,FALSE,"P&amp;L";#N/A,#N/A,FALSE,"BS"}</definedName>
    <definedName name="_wrn2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" localSheetId="1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" localSheetId="1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" localSheetId="1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" localSheetId="1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2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2" localSheetId="1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2" localSheetId="1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2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2" localSheetId="1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2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2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2" localSheetId="1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2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_wrn2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a" localSheetId="13" hidden="1">#REF!</definedName>
    <definedName name="a" localSheetId="14" hidden="1">#REF!</definedName>
    <definedName name="a" localSheetId="9" hidden="1">#REF!</definedName>
    <definedName name="a" localSheetId="15" hidden="1">#REF!</definedName>
    <definedName name="a" localSheetId="8" hidden="1">#REF!</definedName>
    <definedName name="a" localSheetId="2" hidden="1">#REF!</definedName>
    <definedName name="a" localSheetId="7" hidden="1">#REF!</definedName>
    <definedName name="a" localSheetId="3" hidden="1">#REF!</definedName>
    <definedName name="a" localSheetId="1" hidden="1">#REF!</definedName>
    <definedName name="a" localSheetId="12" hidden="1">#REF!</definedName>
    <definedName name="a" hidden="1">#REF!</definedName>
    <definedName name="AA" localSheetId="5" hidden="1">#REF!</definedName>
    <definedName name="AA" localSheetId="13" hidden="1">#REF!</definedName>
    <definedName name="AA" localSheetId="14" hidden="1">#REF!</definedName>
    <definedName name="AA" localSheetId="9" hidden="1">#REF!</definedName>
    <definedName name="AA" localSheetId="6" hidden="1">#REF!</definedName>
    <definedName name="AA" localSheetId="15" hidden="1">#REF!</definedName>
    <definedName name="AA" localSheetId="8" hidden="1">#REF!</definedName>
    <definedName name="AA" localSheetId="2" hidden="1">#REF!</definedName>
    <definedName name="AA" localSheetId="7" hidden="1">'[9]Factors cost'!#REF!</definedName>
    <definedName name="AA" localSheetId="3" hidden="1">#REF!</definedName>
    <definedName name="AA" localSheetId="1" hidden="1">#REF!</definedName>
    <definedName name="AA" hidden="1">#REF!</definedName>
    <definedName name="aa2_new" localSheetId="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2_new" localSheetId="1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2_new" localSheetId="1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2_new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2_new" localSheetId="1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2_new" localSheetId="7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2_new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2_new" localSheetId="1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2_new" localSheetId="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2_new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3_new" localSheetId="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3_new" localSheetId="1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3_new" localSheetId="1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3_new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3_new" localSheetId="1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3_new" localSheetId="7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3_new" localSheetId="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3_new" localSheetId="12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3_new" localSheetId="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3_new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AAA_DOCTOPS" hidden="1">"AAA_SET"</definedName>
    <definedName name="AAA_duser" hidden="1">"OFF"</definedName>
    <definedName name="aaaaaa" localSheetId="5" hidden="1">#REF!</definedName>
    <definedName name="aaaaaa" localSheetId="6" hidden="1">#REF!</definedName>
    <definedName name="aaaaaa" localSheetId="7" hidden="1">[10]!aaaaaa</definedName>
    <definedName name="aaaaaa" hidden="1">#REF!</definedName>
    <definedName name="AAB_Addin5" hidden="1">"AAB_Description for addin 5,Description for addin 5,Description for addin 5,Description for addin 5,Description for addin 5,Description for addin 5"</definedName>
    <definedName name="aanvangsdatum" localSheetId="7">[11]Input!$W$21</definedName>
    <definedName name="aanvangsdatum">#REF!</definedName>
    <definedName name="Access_Button" hidden="1">"Cosmo_Links_LINKS_List"</definedName>
    <definedName name="AccessDatabase" hidden="1">"C:\Mes documents\Blouclage\Blouclage Aout 2004.mdb"</definedName>
    <definedName name="Acreage_Live">#REF!</definedName>
    <definedName name="Acreage_Paste">#REF!</definedName>
    <definedName name="ActualIRR">#REF!</definedName>
    <definedName name="ag" localSheetId="5" hidden="1">#REF!</definedName>
    <definedName name="ag" localSheetId="6" hidden="1">#REF!</definedName>
    <definedName name="ag" localSheetId="7" hidden="1">[10]!ag</definedName>
    <definedName name="ag" hidden="1">#REF!</definedName>
    <definedName name="Aggregate_Check" localSheetId="5">#REF!</definedName>
    <definedName name="Aggregate_Check" localSheetId="6">#REF!</definedName>
    <definedName name="Aggregate_Check">#REF!</definedName>
    <definedName name="Aggregate_Test" localSheetId="5">'[12]Macro Data'!$J$72</definedName>
    <definedName name="Aggregate_Test" localSheetId="6">'[12]Macro Data'!$J$72</definedName>
    <definedName name="Aggregate_Test" localSheetId="4">'[13]Macro Data'!$J$72</definedName>
    <definedName name="Aggregate_Test">'Macro Data'!$J$35</definedName>
    <definedName name="Aida_2" localSheetId="5" hidden="1">{#N/A,#N/A,FALSE,"Finanzplan";#N/A,#N/A,FALSE,"Bilanz";#N/A,#N/A,FALSE,"GuV"}</definedName>
    <definedName name="Aida_2" localSheetId="13" hidden="1">{#N/A,#N/A,FALSE,"Finanzplan";#N/A,#N/A,FALSE,"Bilanz";#N/A,#N/A,FALSE,"GuV"}</definedName>
    <definedName name="Aida_2" localSheetId="14" hidden="1">{#N/A,#N/A,FALSE,"Finanzplan";#N/A,#N/A,FALSE,"Bilanz";#N/A,#N/A,FALSE,"GuV"}</definedName>
    <definedName name="Aida_2" localSheetId="9" hidden="1">{#N/A,#N/A,FALSE,"Finanzplan";#N/A,#N/A,FALSE,"Bilanz";#N/A,#N/A,FALSE,"GuV"}</definedName>
    <definedName name="Aida_2" localSheetId="6" hidden="1">{#N/A,#N/A,FALSE,"Finanzplan";#N/A,#N/A,FALSE,"Bilanz";#N/A,#N/A,FALSE,"GuV"}</definedName>
    <definedName name="Aida_2" localSheetId="15" hidden="1">{#N/A,#N/A,FALSE,"Finanzplan";#N/A,#N/A,FALSE,"Bilanz";#N/A,#N/A,FALSE,"GuV"}</definedName>
    <definedName name="Aida_2" localSheetId="8" hidden="1">{#N/A,#N/A,FALSE,"Finanzplan";#N/A,#N/A,FALSE,"Bilanz";#N/A,#N/A,FALSE,"GuV"}</definedName>
    <definedName name="Aida_2" localSheetId="7" hidden="1">{#N/A,#N/A,FALSE,"Finanzplan";#N/A,#N/A,FALSE,"Bilanz";#N/A,#N/A,FALSE,"GuV"}</definedName>
    <definedName name="Aida_2" localSheetId="1" hidden="1">{#N/A,#N/A,FALSE,"Finanzplan";#N/A,#N/A,FALSE,"Bilanz";#N/A,#N/A,FALSE,"GuV"}</definedName>
    <definedName name="Aida_2" localSheetId="12" hidden="1">{#N/A,#N/A,FALSE,"Finanzplan";#N/A,#N/A,FALSE,"Bilanz";#N/A,#N/A,FALSE,"GuV"}</definedName>
    <definedName name="Aida_2" localSheetId="4" hidden="1">{#N/A,#N/A,FALSE,"Finanzplan";#N/A,#N/A,FALSE,"Bilanz";#N/A,#N/A,FALSE,"GuV"}</definedName>
    <definedName name="Aida_2" hidden="1">{#N/A,#N/A,FALSE,"Finanzplan";#N/A,#N/A,FALSE,"Bilanz";#N/A,#N/A,FALSE,"GuV"}</definedName>
    <definedName name="Aida_4" localSheetId="5" hidden="1">{#N/A,#N/A,FALSE,"Finanzplan";#N/A,#N/A,FALSE,"Bilanz";#N/A,#N/A,FALSE,"GuV"}</definedName>
    <definedName name="Aida_4" localSheetId="13" hidden="1">{#N/A,#N/A,FALSE,"Finanzplan";#N/A,#N/A,FALSE,"Bilanz";#N/A,#N/A,FALSE,"GuV"}</definedName>
    <definedName name="Aida_4" localSheetId="14" hidden="1">{#N/A,#N/A,FALSE,"Finanzplan";#N/A,#N/A,FALSE,"Bilanz";#N/A,#N/A,FALSE,"GuV"}</definedName>
    <definedName name="Aida_4" localSheetId="9" hidden="1">{#N/A,#N/A,FALSE,"Finanzplan";#N/A,#N/A,FALSE,"Bilanz";#N/A,#N/A,FALSE,"GuV"}</definedName>
    <definedName name="Aida_4" localSheetId="6" hidden="1">{#N/A,#N/A,FALSE,"Finanzplan";#N/A,#N/A,FALSE,"Bilanz";#N/A,#N/A,FALSE,"GuV"}</definedName>
    <definedName name="Aida_4" localSheetId="15" hidden="1">{#N/A,#N/A,FALSE,"Finanzplan";#N/A,#N/A,FALSE,"Bilanz";#N/A,#N/A,FALSE,"GuV"}</definedName>
    <definedName name="Aida_4" localSheetId="8" hidden="1">{#N/A,#N/A,FALSE,"Finanzplan";#N/A,#N/A,FALSE,"Bilanz";#N/A,#N/A,FALSE,"GuV"}</definedName>
    <definedName name="Aida_4" localSheetId="7" hidden="1">{#N/A,#N/A,FALSE,"Finanzplan";#N/A,#N/A,FALSE,"Bilanz";#N/A,#N/A,FALSE,"GuV"}</definedName>
    <definedName name="Aida_4" localSheetId="1" hidden="1">{#N/A,#N/A,FALSE,"Finanzplan";#N/A,#N/A,FALSE,"Bilanz";#N/A,#N/A,FALSE,"GuV"}</definedName>
    <definedName name="Aida_4" localSheetId="12" hidden="1">{#N/A,#N/A,FALSE,"Finanzplan";#N/A,#N/A,FALSE,"Bilanz";#N/A,#N/A,FALSE,"GuV"}</definedName>
    <definedName name="Aida_4" localSheetId="4" hidden="1">{#N/A,#N/A,FALSE,"Finanzplan";#N/A,#N/A,FALSE,"Bilanz";#N/A,#N/A,FALSE,"GuV"}</definedName>
    <definedName name="Aida_4" hidden="1">{#N/A,#N/A,FALSE,"Finanzplan";#N/A,#N/A,FALSE,"Bilanz";#N/A,#N/A,FALSE,"GuV"}</definedName>
    <definedName name="allow_diff" localSheetId="5">#REF!</definedName>
    <definedName name="allow_diff" localSheetId="6">#REF!</definedName>
    <definedName name="allow_diff" localSheetId="7">[11]Macros!$E$67</definedName>
    <definedName name="allow_diff">#REF!</definedName>
    <definedName name="anscount" hidden="1">4</definedName>
    <definedName name="AS2DocOpenMode" hidden="1">"AS2DocumentEdit"</definedName>
    <definedName name="asd" localSheetId="5" hidden="1">{#N/A,#N/A,FALSE,"DCF Summary";#N/A,#N/A,FALSE,"Casema";#N/A,#N/A,FALSE,"Casema NoTel";#N/A,#N/A,FALSE,"UK";#N/A,#N/A,FALSE,"RCF";#N/A,#N/A,FALSE,"Intercable CZ";#N/A,#N/A,FALSE,"Interkabel P"}</definedName>
    <definedName name="asd" localSheetId="13" hidden="1">{#N/A,#N/A,FALSE,"DCF Summary";#N/A,#N/A,FALSE,"Casema";#N/A,#N/A,FALSE,"Casema NoTel";#N/A,#N/A,FALSE,"UK";#N/A,#N/A,FALSE,"RCF";#N/A,#N/A,FALSE,"Intercable CZ";#N/A,#N/A,FALSE,"Interkabel P"}</definedName>
    <definedName name="asd" localSheetId="14" hidden="1">{#N/A,#N/A,FALSE,"DCF Summary";#N/A,#N/A,FALSE,"Casema";#N/A,#N/A,FALSE,"Casema NoTel";#N/A,#N/A,FALSE,"UK";#N/A,#N/A,FALSE,"RCF";#N/A,#N/A,FALSE,"Intercable CZ";#N/A,#N/A,FALSE,"Interkabel P"}</definedName>
    <definedName name="asd" localSheetId="9" hidden="1">{#N/A,#N/A,FALSE,"DCF Summary";#N/A,#N/A,FALSE,"Casema";#N/A,#N/A,FALSE,"Casema NoTel";#N/A,#N/A,FALSE,"UK";#N/A,#N/A,FALSE,"RCF";#N/A,#N/A,FALSE,"Intercable CZ";#N/A,#N/A,FALSE,"Interkabel P"}</definedName>
    <definedName name="asd" localSheetId="6" hidden="1">{#N/A,#N/A,FALSE,"DCF Summary";#N/A,#N/A,FALSE,"Casema";#N/A,#N/A,FALSE,"Casema NoTel";#N/A,#N/A,FALSE,"UK";#N/A,#N/A,FALSE,"RCF";#N/A,#N/A,FALSE,"Intercable CZ";#N/A,#N/A,FALSE,"Interkabel P"}</definedName>
    <definedName name="asd" localSheetId="15" hidden="1">{#N/A,#N/A,FALSE,"DCF Summary";#N/A,#N/A,FALSE,"Casema";#N/A,#N/A,FALSE,"Casema NoTel";#N/A,#N/A,FALSE,"UK";#N/A,#N/A,FALSE,"RCF";#N/A,#N/A,FALSE,"Intercable CZ";#N/A,#N/A,FALSE,"Interkabel P"}</definedName>
    <definedName name="asd" localSheetId="8" hidden="1">{#N/A,#N/A,FALSE,"DCF Summary";#N/A,#N/A,FALSE,"Casema";#N/A,#N/A,FALSE,"Casema NoTel";#N/A,#N/A,FALSE,"UK";#N/A,#N/A,FALSE,"RCF";#N/A,#N/A,FALSE,"Intercable CZ";#N/A,#N/A,FALSE,"Interkabel P"}</definedName>
    <definedName name="asd" localSheetId="7" hidden="1">{#N/A,#N/A,FALSE,"DCF Summary";#N/A,#N/A,FALSE,"Casema";#N/A,#N/A,FALSE,"Casema NoTel";#N/A,#N/A,FALSE,"UK";#N/A,#N/A,FALSE,"RCF";#N/A,#N/A,FALSE,"Intercable CZ";#N/A,#N/A,FALSE,"Interkabel P"}</definedName>
    <definedName name="asd" localSheetId="1" hidden="1">{#N/A,#N/A,FALSE,"DCF Summary";#N/A,#N/A,FALSE,"Casema";#N/A,#N/A,FALSE,"Casema NoTel";#N/A,#N/A,FALSE,"UK";#N/A,#N/A,FALSE,"RCF";#N/A,#N/A,FALSE,"Intercable CZ";#N/A,#N/A,FALSE,"Interkabel P"}</definedName>
    <definedName name="asd" localSheetId="12" hidden="1">{#N/A,#N/A,FALSE,"DCF Summary";#N/A,#N/A,FALSE,"Casema";#N/A,#N/A,FALSE,"Casema NoTel";#N/A,#N/A,FALSE,"UK";#N/A,#N/A,FALSE,"RCF";#N/A,#N/A,FALSE,"Intercable CZ";#N/A,#N/A,FALSE,"Interkabel P"}</definedName>
    <definedName name="asd" localSheetId="4" hidden="1">{#N/A,#N/A,FALSE,"DCF Summary";#N/A,#N/A,FALSE,"Casema";#N/A,#N/A,FALSE,"Casema NoTel";#N/A,#N/A,FALSE,"UK";#N/A,#N/A,FALSE,"RCF";#N/A,#N/A,FALSE,"Intercable CZ";#N/A,#N/A,FALSE,"Interkabel P"}</definedName>
    <definedName name="asd" hidden="1">{#N/A,#N/A,FALSE,"DCF Summary";#N/A,#N/A,FALSE,"Casema";#N/A,#N/A,FALSE,"Casema NoTel";#N/A,#N/A,FALSE,"UK";#N/A,#N/A,FALSE,"RCF";#N/A,#N/A,FALSE,"Intercable CZ";#N/A,#N/A,FALSE,"Interkabel P"}</definedName>
    <definedName name="asfafq" localSheetId="5" hidden="1">#REF!</definedName>
    <definedName name="asfafq" localSheetId="6" hidden="1">#REF!</definedName>
    <definedName name="asfafq" localSheetId="7" hidden="1">[10]!asfafq</definedName>
    <definedName name="asfafq" hidden="1">#REF!</definedName>
    <definedName name="asfd" localSheetId="5" hidden="1">{#N/A,#N/A,FALSE,"Finanzplan";#N/A,#N/A,FALSE,"Bilanz";#N/A,#N/A,FALSE,"GuV"}</definedName>
    <definedName name="asfd" localSheetId="13" hidden="1">{#N/A,#N/A,FALSE,"Finanzplan";#N/A,#N/A,FALSE,"Bilanz";#N/A,#N/A,FALSE,"GuV"}</definedName>
    <definedName name="asfd" localSheetId="14" hidden="1">{#N/A,#N/A,FALSE,"Finanzplan";#N/A,#N/A,FALSE,"Bilanz";#N/A,#N/A,FALSE,"GuV"}</definedName>
    <definedName name="asfd" localSheetId="9" hidden="1">{#N/A,#N/A,FALSE,"Finanzplan";#N/A,#N/A,FALSE,"Bilanz";#N/A,#N/A,FALSE,"GuV"}</definedName>
    <definedName name="asfd" localSheetId="6" hidden="1">{#N/A,#N/A,FALSE,"Finanzplan";#N/A,#N/A,FALSE,"Bilanz";#N/A,#N/A,FALSE,"GuV"}</definedName>
    <definedName name="asfd" localSheetId="15" hidden="1">{#N/A,#N/A,FALSE,"Finanzplan";#N/A,#N/A,FALSE,"Bilanz";#N/A,#N/A,FALSE,"GuV"}</definedName>
    <definedName name="asfd" localSheetId="8" hidden="1">{#N/A,#N/A,FALSE,"Finanzplan";#N/A,#N/A,FALSE,"Bilanz";#N/A,#N/A,FALSE,"GuV"}</definedName>
    <definedName name="asfd" localSheetId="7" hidden="1">{#N/A,#N/A,FALSE,"Finanzplan";#N/A,#N/A,FALSE,"Bilanz";#N/A,#N/A,FALSE,"GuV"}</definedName>
    <definedName name="asfd" localSheetId="1" hidden="1">{#N/A,#N/A,FALSE,"Finanzplan";#N/A,#N/A,FALSE,"Bilanz";#N/A,#N/A,FALSE,"GuV"}</definedName>
    <definedName name="asfd" localSheetId="12" hidden="1">{#N/A,#N/A,FALSE,"Finanzplan";#N/A,#N/A,FALSE,"Bilanz";#N/A,#N/A,FALSE,"GuV"}</definedName>
    <definedName name="asfd" localSheetId="4" hidden="1">{#N/A,#N/A,FALSE,"Finanzplan";#N/A,#N/A,FALSE,"Bilanz";#N/A,#N/A,FALSE,"GuV"}</definedName>
    <definedName name="asfd" hidden="1">{#N/A,#N/A,FALSE,"Finanzplan";#N/A,#N/A,FALSE,"Bilanz";#N/A,#N/A,FALSE,"GuV"}</definedName>
    <definedName name="ass_Kipoi_reserve" localSheetId="13">#REF!</definedName>
    <definedName name="ass_Kipoi_reserve" localSheetId="14">#REF!</definedName>
    <definedName name="ass_Kipoi_reserve" localSheetId="9">#REF!</definedName>
    <definedName name="ass_Kipoi_reserve" localSheetId="15">#REF!</definedName>
    <definedName name="ass_Kipoi_reserve" localSheetId="8">#REF!</definedName>
    <definedName name="ass_Kipoi_reserve" localSheetId="2">#REF!</definedName>
    <definedName name="ass_Kipoi_reserve" localSheetId="7">#REF!</definedName>
    <definedName name="ass_Kipoi_reserve" localSheetId="3">#REF!</definedName>
    <definedName name="ass_Kipoi_reserve" localSheetId="1">#REF!</definedName>
    <definedName name="ass_Kipoi_reserve" localSheetId="12">#REF!</definedName>
    <definedName name="ass_Kipoi_reserve">#REF!</definedName>
    <definedName name="ass_placement_fx" localSheetId="13">#REF!</definedName>
    <definedName name="ass_placement_fx" localSheetId="14">#REF!</definedName>
    <definedName name="ass_placement_fx" localSheetId="9">#REF!</definedName>
    <definedName name="ass_placement_fx" localSheetId="15">#REF!</definedName>
    <definedName name="ass_placement_fx" localSheetId="8">#REF!</definedName>
    <definedName name="ass_placement_fx" localSheetId="2">#REF!</definedName>
    <definedName name="ass_placement_fx" localSheetId="7">#REF!</definedName>
    <definedName name="ass_placement_fx" localSheetId="3">#REF!</definedName>
    <definedName name="ass_placement_fx" localSheetId="1">#REF!</definedName>
    <definedName name="ass_placement_fx">#REF!</definedName>
    <definedName name="ass_power_diesel" localSheetId="13">#REF!</definedName>
    <definedName name="ass_power_diesel" localSheetId="14">#REF!</definedName>
    <definedName name="ass_power_diesel" localSheetId="9">#REF!</definedName>
    <definedName name="ass_power_diesel" localSheetId="15">#REF!</definedName>
    <definedName name="ass_power_diesel" localSheetId="8">#REF!</definedName>
    <definedName name="ass_power_diesel" localSheetId="2">#REF!</definedName>
    <definedName name="ass_power_diesel" localSheetId="7">#REF!</definedName>
    <definedName name="ass_power_diesel" localSheetId="3">#REF!</definedName>
    <definedName name="ass_power_diesel" localSheetId="1">#REF!</definedName>
    <definedName name="ass_power_diesel">#REF!</definedName>
    <definedName name="ass_power_grid" localSheetId="13">#REF!</definedName>
    <definedName name="ass_power_grid" localSheetId="14">#REF!</definedName>
    <definedName name="ass_power_grid" localSheetId="9">#REF!</definedName>
    <definedName name="ass_power_grid" localSheetId="15">#REF!</definedName>
    <definedName name="ass_power_grid" localSheetId="8">#REF!</definedName>
    <definedName name="ass_power_grid" localSheetId="2">#REF!</definedName>
    <definedName name="ass_power_grid" localSheetId="7">#REF!</definedName>
    <definedName name="ass_power_grid" localSheetId="3">#REF!</definedName>
    <definedName name="ass_power_grid" localSheetId="1">#REF!</definedName>
    <definedName name="ass_power_grid">#REF!</definedName>
    <definedName name="ass_power_megatron_year1" localSheetId="13">#REF!</definedName>
    <definedName name="ass_power_megatron_year1" localSheetId="14">#REF!</definedName>
    <definedName name="ass_power_megatron_year1" localSheetId="9">#REF!</definedName>
    <definedName name="ass_power_megatron_year1" localSheetId="15">#REF!</definedName>
    <definedName name="ass_power_megatron_year1" localSheetId="8">#REF!</definedName>
    <definedName name="ass_power_megatron_year1" localSheetId="2">#REF!</definedName>
    <definedName name="ass_power_megatron_year1" localSheetId="7">#REF!</definedName>
    <definedName name="ass_power_megatron_year1" localSheetId="3">#REF!</definedName>
    <definedName name="ass_power_megatron_year1" localSheetId="1">#REF!</definedName>
    <definedName name="ass_power_megatron_year1">#REF!</definedName>
    <definedName name="ass_recovery_sensitivity" localSheetId="13">#REF!</definedName>
    <definedName name="ass_recovery_sensitivity" localSheetId="14">#REF!</definedName>
    <definedName name="ass_recovery_sensitivity" localSheetId="9">#REF!</definedName>
    <definedName name="ass_recovery_sensitivity" localSheetId="15">#REF!</definedName>
    <definedName name="ass_recovery_sensitivity" localSheetId="8">#REF!</definedName>
    <definedName name="ass_recovery_sensitivity" localSheetId="2">#REF!</definedName>
    <definedName name="ass_recovery_sensitivity" localSheetId="7">#REF!</definedName>
    <definedName name="ass_recovery_sensitivity" localSheetId="3">#REF!</definedName>
    <definedName name="ass_recovery_sensitivity" localSheetId="1">#REF!</definedName>
    <definedName name="ass_recovery_sensitivity">#REF!</definedName>
    <definedName name="ass_tgs_share_price" localSheetId="13">#REF!</definedName>
    <definedName name="ass_tgs_share_price" localSheetId="14">#REF!</definedName>
    <definedName name="ass_tgs_share_price" localSheetId="9">#REF!</definedName>
    <definedName name="ass_tgs_share_price" localSheetId="15">#REF!</definedName>
    <definedName name="ass_tgs_share_price" localSheetId="8">#REF!</definedName>
    <definedName name="ass_tgs_share_price" localSheetId="2">#REF!</definedName>
    <definedName name="ass_tgs_share_price" localSheetId="7">#REF!</definedName>
    <definedName name="ass_tgs_share_price" localSheetId="3">#REF!</definedName>
    <definedName name="ass_tgs_share_price" localSheetId="1">#REF!</definedName>
    <definedName name="ass_tgs_share_price">#REF!</definedName>
    <definedName name="ATPlanguage" hidden="1">1</definedName>
    <definedName name="avaaaaav" localSheetId="5" hidden="1">#REF!</definedName>
    <definedName name="avaaaaav" localSheetId="6" hidden="1">#REF!</definedName>
    <definedName name="avaaaaav" localSheetId="7" hidden="1">[10]!avaaaaav</definedName>
    <definedName name="avaaaaav" hidden="1">#REF!</definedName>
    <definedName name="Availability" localSheetId="13">#REF!</definedName>
    <definedName name="Availability" localSheetId="14">#REF!</definedName>
    <definedName name="Availability" localSheetId="9">#REF!</definedName>
    <definedName name="Availability" localSheetId="15">#REF!</definedName>
    <definedName name="Availability" localSheetId="8">#REF!</definedName>
    <definedName name="Availability" localSheetId="2">#REF!</definedName>
    <definedName name="Availability" localSheetId="7">[14]Assumptions!#REF!</definedName>
    <definedName name="Availability" localSheetId="3">#REF!</definedName>
    <definedName name="Availability" localSheetId="1">#REF!</definedName>
    <definedName name="Availability" localSheetId="12">#REF!</definedName>
    <definedName name="Availability">#REF!</definedName>
    <definedName name="Availability_Charge_Rail">#REF!</definedName>
    <definedName name="Average_ADSCR" localSheetId="9">#REF!</definedName>
    <definedName name="Average_ADSCR" localSheetId="8">#REF!</definedName>
    <definedName name="Average_ADSCR" localSheetId="7">#REF!</definedName>
    <definedName name="Average_ADSCR">#REF!</definedName>
    <definedName name="az" localSheetId="5" hidden="1">{#N/A,#N/A,FALSE,"F_Plan";#N/A,#N/A,FALSE,"Parameter"}</definedName>
    <definedName name="az" localSheetId="13" hidden="1">{#N/A,#N/A,FALSE,"F_Plan";#N/A,#N/A,FALSE,"Parameter"}</definedName>
    <definedName name="az" localSheetId="14" hidden="1">{#N/A,#N/A,FALSE,"F_Plan";#N/A,#N/A,FALSE,"Parameter"}</definedName>
    <definedName name="az" localSheetId="9" hidden="1">{#N/A,#N/A,FALSE,"F_Plan";#N/A,#N/A,FALSE,"Parameter"}</definedName>
    <definedName name="az" localSheetId="6" hidden="1">{#N/A,#N/A,FALSE,"F_Plan";#N/A,#N/A,FALSE,"Parameter"}</definedName>
    <definedName name="az" localSheetId="15" hidden="1">{#N/A,#N/A,FALSE,"F_Plan";#N/A,#N/A,FALSE,"Parameter"}</definedName>
    <definedName name="az" localSheetId="8" hidden="1">{#N/A,#N/A,FALSE,"F_Plan";#N/A,#N/A,FALSE,"Parameter"}</definedName>
    <definedName name="az" localSheetId="7" hidden="1">{#N/A,#N/A,FALSE,"F_Plan";#N/A,#N/A,FALSE,"Parameter"}</definedName>
    <definedName name="az" localSheetId="1" hidden="1">{#N/A,#N/A,FALSE,"F_Plan";#N/A,#N/A,FALSE,"Parameter"}</definedName>
    <definedName name="az" localSheetId="12" hidden="1">{#N/A,#N/A,FALSE,"F_Plan";#N/A,#N/A,FALSE,"Parameter"}</definedName>
    <definedName name="az" localSheetId="4" hidden="1">{#N/A,#N/A,FALSE,"F_Plan";#N/A,#N/A,FALSE,"Parameter"}</definedName>
    <definedName name="az" hidden="1">{#N/A,#N/A,FALSE,"F_Plan";#N/A,#N/A,FALSE,"Parameter"}</definedName>
    <definedName name="BalAtMaturity">[15]Debt!#REF!</definedName>
    <definedName name="Basic_Shares">#REF!</definedName>
    <definedName name="BBBNCH2" localSheetId="5" hidden="1">{#N/A,#N/A,FALSE,"DCF Summary";#N/A,#N/A,FALSE,"Casema";#N/A,#N/A,FALSE,"Casema NoTel";#N/A,#N/A,FALSE,"UK";#N/A,#N/A,FALSE,"RCF";#N/A,#N/A,FALSE,"Intercable CZ";#N/A,#N/A,FALSE,"Interkabel P"}</definedName>
    <definedName name="BBBNCH2" localSheetId="13" hidden="1">{#N/A,#N/A,FALSE,"DCF Summary";#N/A,#N/A,FALSE,"Casema";#N/A,#N/A,FALSE,"Casema NoTel";#N/A,#N/A,FALSE,"UK";#N/A,#N/A,FALSE,"RCF";#N/A,#N/A,FALSE,"Intercable CZ";#N/A,#N/A,FALSE,"Interkabel P"}</definedName>
    <definedName name="BBBNCH2" localSheetId="14" hidden="1">{#N/A,#N/A,FALSE,"DCF Summary";#N/A,#N/A,FALSE,"Casema";#N/A,#N/A,FALSE,"Casema NoTel";#N/A,#N/A,FALSE,"UK";#N/A,#N/A,FALSE,"RCF";#N/A,#N/A,FALSE,"Intercable CZ";#N/A,#N/A,FALSE,"Interkabel P"}</definedName>
    <definedName name="BBBNCH2" localSheetId="9" hidden="1">{#N/A,#N/A,FALSE,"DCF Summary";#N/A,#N/A,FALSE,"Casema";#N/A,#N/A,FALSE,"Casema NoTel";#N/A,#N/A,FALSE,"UK";#N/A,#N/A,FALSE,"RCF";#N/A,#N/A,FALSE,"Intercable CZ";#N/A,#N/A,FALSE,"Interkabel P"}</definedName>
    <definedName name="BBBNCH2" localSheetId="6" hidden="1">{#N/A,#N/A,FALSE,"DCF Summary";#N/A,#N/A,FALSE,"Casema";#N/A,#N/A,FALSE,"Casema NoTel";#N/A,#N/A,FALSE,"UK";#N/A,#N/A,FALSE,"RCF";#N/A,#N/A,FALSE,"Intercable CZ";#N/A,#N/A,FALSE,"Interkabel P"}</definedName>
    <definedName name="BBBNCH2" localSheetId="15" hidden="1">{#N/A,#N/A,FALSE,"DCF Summary";#N/A,#N/A,FALSE,"Casema";#N/A,#N/A,FALSE,"Casema NoTel";#N/A,#N/A,FALSE,"UK";#N/A,#N/A,FALSE,"RCF";#N/A,#N/A,FALSE,"Intercable CZ";#N/A,#N/A,FALSE,"Interkabel P"}</definedName>
    <definedName name="BBBNCH2" localSheetId="8" hidden="1">{#N/A,#N/A,FALSE,"DCF Summary";#N/A,#N/A,FALSE,"Casema";#N/A,#N/A,FALSE,"Casema NoTel";#N/A,#N/A,FALSE,"UK";#N/A,#N/A,FALSE,"RCF";#N/A,#N/A,FALSE,"Intercable CZ";#N/A,#N/A,FALSE,"Interkabel P"}</definedName>
    <definedName name="BBBNCH2" localSheetId="7" hidden="1">{#N/A,#N/A,FALSE,"DCF Summary";#N/A,#N/A,FALSE,"Casema";#N/A,#N/A,FALSE,"Casema NoTel";#N/A,#N/A,FALSE,"UK";#N/A,#N/A,FALSE,"RCF";#N/A,#N/A,FALSE,"Intercable CZ";#N/A,#N/A,FALSE,"Interkabel P"}</definedName>
    <definedName name="BBBNCH2" localSheetId="1" hidden="1">{#N/A,#N/A,FALSE,"DCF Summary";#N/A,#N/A,FALSE,"Casema";#N/A,#N/A,FALSE,"Casema NoTel";#N/A,#N/A,FALSE,"UK";#N/A,#N/A,FALSE,"RCF";#N/A,#N/A,FALSE,"Intercable CZ";#N/A,#N/A,FALSE,"Interkabel P"}</definedName>
    <definedName name="BBBNCH2" localSheetId="12" hidden="1">{#N/A,#N/A,FALSE,"DCF Summary";#N/A,#N/A,FALSE,"Casema";#N/A,#N/A,FALSE,"Casema NoTel";#N/A,#N/A,FALSE,"UK";#N/A,#N/A,FALSE,"RCF";#N/A,#N/A,FALSE,"Intercable CZ";#N/A,#N/A,FALSE,"Interkabel P"}</definedName>
    <definedName name="BBBNCH2" localSheetId="4" hidden="1">{#N/A,#N/A,FALSE,"DCF Summary";#N/A,#N/A,FALSE,"Casema";#N/A,#N/A,FALSE,"Casema NoTel";#N/A,#N/A,FALSE,"UK";#N/A,#N/A,FALSE,"RCF";#N/A,#N/A,FALSE,"Intercable CZ";#N/A,#N/A,FALSE,"Interkabel P"}</definedName>
    <definedName name="BBBNCH2" hidden="1">{#N/A,#N/A,FALSE,"DCF Summary";#N/A,#N/A,FALSE,"Casema";#N/A,#N/A,FALSE,"Casema NoTel";#N/A,#N/A,FALSE,"UK";#N/A,#N/A,FALSE,"RCF";#N/A,#N/A,FALSE,"Intercable CZ";#N/A,#N/A,FALSE,"Interkabel P"}</definedName>
    <definedName name="BBBNCH3" localSheetId="5" hidden="1">{#N/A,#N/A,FALSE,"DCF Summary";#N/A,#N/A,FALSE,"Casema";#N/A,#N/A,FALSE,"Casema NoTel";#N/A,#N/A,FALSE,"UK";#N/A,#N/A,FALSE,"RCF";#N/A,#N/A,FALSE,"Intercable CZ";#N/A,#N/A,FALSE,"Interkabel P"}</definedName>
    <definedName name="BBBNCH3" localSheetId="13" hidden="1">{#N/A,#N/A,FALSE,"DCF Summary";#N/A,#N/A,FALSE,"Casema";#N/A,#N/A,FALSE,"Casema NoTel";#N/A,#N/A,FALSE,"UK";#N/A,#N/A,FALSE,"RCF";#N/A,#N/A,FALSE,"Intercable CZ";#N/A,#N/A,FALSE,"Interkabel P"}</definedName>
    <definedName name="BBBNCH3" localSheetId="14" hidden="1">{#N/A,#N/A,FALSE,"DCF Summary";#N/A,#N/A,FALSE,"Casema";#N/A,#N/A,FALSE,"Casema NoTel";#N/A,#N/A,FALSE,"UK";#N/A,#N/A,FALSE,"RCF";#N/A,#N/A,FALSE,"Intercable CZ";#N/A,#N/A,FALSE,"Interkabel P"}</definedName>
    <definedName name="BBBNCH3" localSheetId="9" hidden="1">{#N/A,#N/A,FALSE,"DCF Summary";#N/A,#N/A,FALSE,"Casema";#N/A,#N/A,FALSE,"Casema NoTel";#N/A,#N/A,FALSE,"UK";#N/A,#N/A,FALSE,"RCF";#N/A,#N/A,FALSE,"Intercable CZ";#N/A,#N/A,FALSE,"Interkabel P"}</definedName>
    <definedName name="BBBNCH3" localSheetId="6" hidden="1">{#N/A,#N/A,FALSE,"DCF Summary";#N/A,#N/A,FALSE,"Casema";#N/A,#N/A,FALSE,"Casema NoTel";#N/A,#N/A,FALSE,"UK";#N/A,#N/A,FALSE,"RCF";#N/A,#N/A,FALSE,"Intercable CZ";#N/A,#N/A,FALSE,"Interkabel P"}</definedName>
    <definedName name="BBBNCH3" localSheetId="15" hidden="1">{#N/A,#N/A,FALSE,"DCF Summary";#N/A,#N/A,FALSE,"Casema";#N/A,#N/A,FALSE,"Casema NoTel";#N/A,#N/A,FALSE,"UK";#N/A,#N/A,FALSE,"RCF";#N/A,#N/A,FALSE,"Intercable CZ";#N/A,#N/A,FALSE,"Interkabel P"}</definedName>
    <definedName name="BBBNCH3" localSheetId="8" hidden="1">{#N/A,#N/A,FALSE,"DCF Summary";#N/A,#N/A,FALSE,"Casema";#N/A,#N/A,FALSE,"Casema NoTel";#N/A,#N/A,FALSE,"UK";#N/A,#N/A,FALSE,"RCF";#N/A,#N/A,FALSE,"Intercable CZ";#N/A,#N/A,FALSE,"Interkabel P"}</definedName>
    <definedName name="BBBNCH3" localSheetId="7" hidden="1">{#N/A,#N/A,FALSE,"DCF Summary";#N/A,#N/A,FALSE,"Casema";#N/A,#N/A,FALSE,"Casema NoTel";#N/A,#N/A,FALSE,"UK";#N/A,#N/A,FALSE,"RCF";#N/A,#N/A,FALSE,"Intercable CZ";#N/A,#N/A,FALSE,"Interkabel P"}</definedName>
    <definedName name="BBBNCH3" localSheetId="1" hidden="1">{#N/A,#N/A,FALSE,"DCF Summary";#N/A,#N/A,FALSE,"Casema";#N/A,#N/A,FALSE,"Casema NoTel";#N/A,#N/A,FALSE,"UK";#N/A,#N/A,FALSE,"RCF";#N/A,#N/A,FALSE,"Intercable CZ";#N/A,#N/A,FALSE,"Interkabel P"}</definedName>
    <definedName name="BBBNCH3" localSheetId="12" hidden="1">{#N/A,#N/A,FALSE,"DCF Summary";#N/A,#N/A,FALSE,"Casema";#N/A,#N/A,FALSE,"Casema NoTel";#N/A,#N/A,FALSE,"UK";#N/A,#N/A,FALSE,"RCF";#N/A,#N/A,FALSE,"Intercable CZ";#N/A,#N/A,FALSE,"Interkabel P"}</definedName>
    <definedName name="BBBNCH3" localSheetId="4" hidden="1">{#N/A,#N/A,FALSE,"DCF Summary";#N/A,#N/A,FALSE,"Casema";#N/A,#N/A,FALSE,"Casema NoTel";#N/A,#N/A,FALSE,"UK";#N/A,#N/A,FALSE,"RCF";#N/A,#N/A,FALSE,"Intercable CZ";#N/A,#N/A,FALSE,"Interkabel P"}</definedName>
    <definedName name="BBBNCH3" hidden="1">{#N/A,#N/A,FALSE,"DCF Summary";#N/A,#N/A,FALSE,"Casema";#N/A,#N/A,FALSE,"Casema NoTel";#N/A,#N/A,FALSE,"UK";#N/A,#N/A,FALSE,"RCF";#N/A,#N/A,FALSE,"Intercable CZ";#N/A,#N/A,FALSE,"Interkabel P"}</definedName>
    <definedName name="BBBNCHH" localSheetId="5" hidden="1">{#N/A,#N/A,TRUE,"DCF Summary";#N/A,#N/A,TRUE,"Casema";#N/A,#N/A,TRUE,"UK";#N/A,#N/A,TRUE,"RCF";#N/A,#N/A,TRUE,"Intercable CZ";#N/A,#N/A,TRUE,"Interkabel P";#N/A,#N/A,TRUE,"LBO-Total";#N/A,#N/A,TRUE,"LBO-Casema"}</definedName>
    <definedName name="BBBNCHH" localSheetId="13" hidden="1">{#N/A,#N/A,TRUE,"DCF Summary";#N/A,#N/A,TRUE,"Casema";#N/A,#N/A,TRUE,"UK";#N/A,#N/A,TRUE,"RCF";#N/A,#N/A,TRUE,"Intercable CZ";#N/A,#N/A,TRUE,"Interkabel P";#N/A,#N/A,TRUE,"LBO-Total";#N/A,#N/A,TRUE,"LBO-Casema"}</definedName>
    <definedName name="BBBNCHH" localSheetId="14" hidden="1">{#N/A,#N/A,TRUE,"DCF Summary";#N/A,#N/A,TRUE,"Casema";#N/A,#N/A,TRUE,"UK";#N/A,#N/A,TRUE,"RCF";#N/A,#N/A,TRUE,"Intercable CZ";#N/A,#N/A,TRUE,"Interkabel P";#N/A,#N/A,TRUE,"LBO-Total";#N/A,#N/A,TRUE,"LBO-Casema"}</definedName>
    <definedName name="BBBNCHH" localSheetId="9" hidden="1">{#N/A,#N/A,TRUE,"DCF Summary";#N/A,#N/A,TRUE,"Casema";#N/A,#N/A,TRUE,"UK";#N/A,#N/A,TRUE,"RCF";#N/A,#N/A,TRUE,"Intercable CZ";#N/A,#N/A,TRUE,"Interkabel P";#N/A,#N/A,TRUE,"LBO-Total";#N/A,#N/A,TRUE,"LBO-Casema"}</definedName>
    <definedName name="BBBNCHH" localSheetId="6" hidden="1">{#N/A,#N/A,TRUE,"DCF Summary";#N/A,#N/A,TRUE,"Casema";#N/A,#N/A,TRUE,"UK";#N/A,#N/A,TRUE,"RCF";#N/A,#N/A,TRUE,"Intercable CZ";#N/A,#N/A,TRUE,"Interkabel P";#N/A,#N/A,TRUE,"LBO-Total";#N/A,#N/A,TRUE,"LBO-Casema"}</definedName>
    <definedName name="BBBNCHH" localSheetId="15" hidden="1">{#N/A,#N/A,TRUE,"DCF Summary";#N/A,#N/A,TRUE,"Casema";#N/A,#N/A,TRUE,"UK";#N/A,#N/A,TRUE,"RCF";#N/A,#N/A,TRUE,"Intercable CZ";#N/A,#N/A,TRUE,"Interkabel P";#N/A,#N/A,TRUE,"LBO-Total";#N/A,#N/A,TRUE,"LBO-Casema"}</definedName>
    <definedName name="BBBNCHH" localSheetId="8" hidden="1">{#N/A,#N/A,TRUE,"DCF Summary";#N/A,#N/A,TRUE,"Casema";#N/A,#N/A,TRUE,"UK";#N/A,#N/A,TRUE,"RCF";#N/A,#N/A,TRUE,"Intercable CZ";#N/A,#N/A,TRUE,"Interkabel P";#N/A,#N/A,TRUE,"LBO-Total";#N/A,#N/A,TRUE,"LBO-Casema"}</definedName>
    <definedName name="BBBNCHH" localSheetId="7" hidden="1">{#N/A,#N/A,TRUE,"DCF Summary";#N/A,#N/A,TRUE,"Casema";#N/A,#N/A,TRUE,"UK";#N/A,#N/A,TRUE,"RCF";#N/A,#N/A,TRUE,"Intercable CZ";#N/A,#N/A,TRUE,"Interkabel P";#N/A,#N/A,TRUE,"LBO-Total";#N/A,#N/A,TRUE,"LBO-Casema"}</definedName>
    <definedName name="BBBNCHH" localSheetId="1" hidden="1">{#N/A,#N/A,TRUE,"DCF Summary";#N/A,#N/A,TRUE,"Casema";#N/A,#N/A,TRUE,"UK";#N/A,#N/A,TRUE,"RCF";#N/A,#N/A,TRUE,"Intercable CZ";#N/A,#N/A,TRUE,"Interkabel P";#N/A,#N/A,TRUE,"LBO-Total";#N/A,#N/A,TRUE,"LBO-Casema"}</definedName>
    <definedName name="BBBNCHH" localSheetId="12" hidden="1">{#N/A,#N/A,TRUE,"DCF Summary";#N/A,#N/A,TRUE,"Casema";#N/A,#N/A,TRUE,"UK";#N/A,#N/A,TRUE,"RCF";#N/A,#N/A,TRUE,"Intercable CZ";#N/A,#N/A,TRUE,"Interkabel P";#N/A,#N/A,TRUE,"LBO-Total";#N/A,#N/A,TRUE,"LBO-Casema"}</definedName>
    <definedName name="BBBNCHH" localSheetId="4" hidden="1">{#N/A,#N/A,TRUE,"DCF Summary";#N/A,#N/A,TRUE,"Casema";#N/A,#N/A,TRUE,"UK";#N/A,#N/A,TRUE,"RCF";#N/A,#N/A,TRUE,"Intercable CZ";#N/A,#N/A,TRUE,"Interkabel P";#N/A,#N/A,TRUE,"LBO-Total";#N/A,#N/A,TRUE,"LBO-Casema"}</definedName>
    <definedName name="BBBNCHH" hidden="1">{#N/A,#N/A,TRUE,"DCF Summary";#N/A,#N/A,TRUE,"Casema";#N/A,#N/A,TRUE,"UK";#N/A,#N/A,TRUE,"RCF";#N/A,#N/A,TRUE,"Intercable CZ";#N/A,#N/A,TRUE,"Interkabel P";#N/A,#N/A,TRUE,"LBO-Total";#N/A,#N/A,TRUE,"LBO-Casema"}</definedName>
    <definedName name="BBBNCHVC" localSheetId="5" hidden="1">{#N/A,#N/A,FALSE,"DCF Summary";#N/A,#N/A,FALSE,"Casema";#N/A,#N/A,FALSE,"Casema NoTel";#N/A,#N/A,FALSE,"UK";#N/A,#N/A,FALSE,"RCF";#N/A,#N/A,FALSE,"Intercable CZ";#N/A,#N/A,FALSE,"Interkabel P"}</definedName>
    <definedName name="BBBNCHVC" localSheetId="13" hidden="1">{#N/A,#N/A,FALSE,"DCF Summary";#N/A,#N/A,FALSE,"Casema";#N/A,#N/A,FALSE,"Casema NoTel";#N/A,#N/A,FALSE,"UK";#N/A,#N/A,FALSE,"RCF";#N/A,#N/A,FALSE,"Intercable CZ";#N/A,#N/A,FALSE,"Interkabel P"}</definedName>
    <definedName name="BBBNCHVC" localSheetId="14" hidden="1">{#N/A,#N/A,FALSE,"DCF Summary";#N/A,#N/A,FALSE,"Casema";#N/A,#N/A,FALSE,"Casema NoTel";#N/A,#N/A,FALSE,"UK";#N/A,#N/A,FALSE,"RCF";#N/A,#N/A,FALSE,"Intercable CZ";#N/A,#N/A,FALSE,"Interkabel P"}</definedName>
    <definedName name="BBBNCHVC" localSheetId="9" hidden="1">{#N/A,#N/A,FALSE,"DCF Summary";#N/A,#N/A,FALSE,"Casema";#N/A,#N/A,FALSE,"Casema NoTel";#N/A,#N/A,FALSE,"UK";#N/A,#N/A,FALSE,"RCF";#N/A,#N/A,FALSE,"Intercable CZ";#N/A,#N/A,FALSE,"Interkabel P"}</definedName>
    <definedName name="BBBNCHVC" localSheetId="6" hidden="1">{#N/A,#N/A,FALSE,"DCF Summary";#N/A,#N/A,FALSE,"Casema";#N/A,#N/A,FALSE,"Casema NoTel";#N/A,#N/A,FALSE,"UK";#N/A,#N/A,FALSE,"RCF";#N/A,#N/A,FALSE,"Intercable CZ";#N/A,#N/A,FALSE,"Interkabel P"}</definedName>
    <definedName name="BBBNCHVC" localSheetId="15" hidden="1">{#N/A,#N/A,FALSE,"DCF Summary";#N/A,#N/A,FALSE,"Casema";#N/A,#N/A,FALSE,"Casema NoTel";#N/A,#N/A,FALSE,"UK";#N/A,#N/A,FALSE,"RCF";#N/A,#N/A,FALSE,"Intercable CZ";#N/A,#N/A,FALSE,"Interkabel P"}</definedName>
    <definedName name="BBBNCHVC" localSheetId="8" hidden="1">{#N/A,#N/A,FALSE,"DCF Summary";#N/A,#N/A,FALSE,"Casema";#N/A,#N/A,FALSE,"Casema NoTel";#N/A,#N/A,FALSE,"UK";#N/A,#N/A,FALSE,"RCF";#N/A,#N/A,FALSE,"Intercable CZ";#N/A,#N/A,FALSE,"Interkabel P"}</definedName>
    <definedName name="BBBNCHVC" localSheetId="7" hidden="1">{#N/A,#N/A,FALSE,"DCF Summary";#N/A,#N/A,FALSE,"Casema";#N/A,#N/A,FALSE,"Casema NoTel";#N/A,#N/A,FALSE,"UK";#N/A,#N/A,FALSE,"RCF";#N/A,#N/A,FALSE,"Intercable CZ";#N/A,#N/A,FALSE,"Interkabel P"}</definedName>
    <definedName name="BBBNCHVC" localSheetId="1" hidden="1">{#N/A,#N/A,FALSE,"DCF Summary";#N/A,#N/A,FALSE,"Casema";#N/A,#N/A,FALSE,"Casema NoTel";#N/A,#N/A,FALSE,"UK";#N/A,#N/A,FALSE,"RCF";#N/A,#N/A,FALSE,"Intercable CZ";#N/A,#N/A,FALSE,"Interkabel P"}</definedName>
    <definedName name="BBBNCHVC" localSheetId="12" hidden="1">{#N/A,#N/A,FALSE,"DCF Summary";#N/A,#N/A,FALSE,"Casema";#N/A,#N/A,FALSE,"Casema NoTel";#N/A,#N/A,FALSE,"UK";#N/A,#N/A,FALSE,"RCF";#N/A,#N/A,FALSE,"Intercable CZ";#N/A,#N/A,FALSE,"Interkabel P"}</definedName>
    <definedName name="BBBNCHVC" localSheetId="4" hidden="1">{#N/A,#N/A,FALSE,"DCF Summary";#N/A,#N/A,FALSE,"Casema";#N/A,#N/A,FALSE,"Casema NoTel";#N/A,#N/A,FALSE,"UK";#N/A,#N/A,FALSE,"RCF";#N/A,#N/A,FALSE,"Intercable CZ";#N/A,#N/A,FALSE,"Interkabel P"}</definedName>
    <definedName name="BBBNCHVC" hidden="1">{#N/A,#N/A,FALSE,"DCF Summary";#N/A,#N/A,FALSE,"Casema";#N/A,#N/A,FALSE,"Casema NoTel";#N/A,#N/A,FALSE,"UK";#N/A,#N/A,FALSE,"RCF";#N/A,#N/A,FALSE,"Intercable CZ";#N/A,#N/A,FALSE,"Interkabel P"}</definedName>
    <definedName name="Bbl_to_Mcf">#REF!</definedName>
    <definedName name="BblToCFE" localSheetId="9">#REF!</definedName>
    <definedName name="BblToCFE" localSheetId="8">#REF!</definedName>
    <definedName name="BblToCFE" localSheetId="12">#REF!</definedName>
    <definedName name="BblToCFE">#REF!</definedName>
    <definedName name="BD" localSheetId="7">[16]InpC!$F$10</definedName>
    <definedName name="BD" localSheetId="12">#REF!</definedName>
    <definedName name="BD">#REF!</definedName>
    <definedName name="Begin_Model" localSheetId="9">#REF!</definedName>
    <definedName name="Begin_Model" localSheetId="8">#REF!</definedName>
    <definedName name="Begin_Model" localSheetId="7">[8]Inputs!$G$23</definedName>
    <definedName name="Begin_Model">#REF!</definedName>
    <definedName name="Begin_Project" localSheetId="9">#REF!</definedName>
    <definedName name="Begin_Project" localSheetId="8">#REF!</definedName>
    <definedName name="Begin_Project" localSheetId="7">[8]Inputs!$G$25</definedName>
    <definedName name="Begin_Project">#REF!</definedName>
    <definedName name="beschikbaarheidsdatum" localSheetId="7">[11]Input!$W$25</definedName>
    <definedName name="beschikbaarheidsdatum">#REF!</definedName>
    <definedName name="BladeDeg" localSheetId="13">#REF!</definedName>
    <definedName name="BladeDeg" localSheetId="14">#REF!</definedName>
    <definedName name="BladeDeg" localSheetId="9">#REF!</definedName>
    <definedName name="BladeDeg" localSheetId="15">#REF!</definedName>
    <definedName name="BladeDeg" localSheetId="8">#REF!</definedName>
    <definedName name="BladeDeg" localSheetId="2">#REF!</definedName>
    <definedName name="BladeDeg" localSheetId="7">[14]Assumptions!#REF!</definedName>
    <definedName name="BladeDeg" localSheetId="3">#REF!</definedName>
    <definedName name="BladeDeg" localSheetId="1">#REF!</definedName>
    <definedName name="BladeDeg">#REF!</definedName>
    <definedName name="Button_1">"Blouclage_Aout_2004_RECAP_Liste"</definedName>
    <definedName name="Buyer_Min_Cash">#REF!</definedName>
    <definedName name="Buyer_Name">#REF!</definedName>
    <definedName name="Buyer_Share_Price">#REF!</definedName>
    <definedName name="Calculated" localSheetId="13">#REF!</definedName>
    <definedName name="Calculated" localSheetId="14">#REF!</definedName>
    <definedName name="Calculated" localSheetId="9">#REF!</definedName>
    <definedName name="Calculated" localSheetId="15">#REF!</definedName>
    <definedName name="Calculated" localSheetId="8">#REF!</definedName>
    <definedName name="Calculated" localSheetId="2">#REF!</definedName>
    <definedName name="Calculated" localSheetId="7">[15]Fund!#REF!</definedName>
    <definedName name="Calculated" localSheetId="3">#REF!</definedName>
    <definedName name="Calculated" localSheetId="1">#REF!</definedName>
    <definedName name="Calculated">#REF!</definedName>
    <definedName name="Capital_Cost_Recovery_Charge">[17]Tariff!$L$37</definedName>
    <definedName name="Case" localSheetId="5">#REF!</definedName>
    <definedName name="Case" localSheetId="6">#REF!</definedName>
    <definedName name="Case" localSheetId="7">[11]Data!$H$14</definedName>
    <definedName name="Case">#REF!</definedName>
    <definedName name="CashSweepStart" localSheetId="7">[15]InputC!#REF!</definedName>
    <definedName name="CashSweepStart">[18]InputC!#REF!</definedName>
    <definedName name="cb_sChart13893CA8_opts" hidden="1">"1, 3, 1, False, 2, False, False, , 0, False, True, 1, 1"</definedName>
    <definedName name="cb_sChart138A89C6_opts" hidden="1">"1, 5, 1, False, 2, True, False, , 0, False, True, 1, 1"</definedName>
    <definedName name="cb_sChart138A98B2_opts" hidden="1">"1, 3, 1, False, 2, False, False, , 0, False, False, 1, 1"</definedName>
    <definedName name="cb_sChart138A9A2F_opts" hidden="1">"1, 5, 1, False, 2, False, False, , 0, False, False, 1, 1"</definedName>
    <definedName name="cb_sChart138B4149_opts" hidden="1">"1, 5, 1, False, 2, False, False, , 0, False, False, 1, 1"</definedName>
    <definedName name="cb_sChart1489E789_opts" hidden="1">"2, 1, 2, True, 2, False, False, , 0, False, True, 2, 2"</definedName>
    <definedName name="cb_sChart1489EC54_opts" hidden="1">"2, 1, 2, True, 2, False, False, , 0, False, True, 2, 2"</definedName>
    <definedName name="cb_sChart155036A2_opts" hidden="1">"1, 1, 1, False, 2, True, False, , 0, False, False, 1, 1"</definedName>
    <definedName name="cb_sChart18009FE8_opts" hidden="1">"1, 1, 1, False, 2, False, False, , 0, False, False, 1, 1"</definedName>
    <definedName name="cb_sChart1801153B_opts" hidden="1">"1, 1, 1, False, 2, False, False, , 0, False, True, 1, 1"</definedName>
    <definedName name="cb_sChart1B34D814_opts" hidden="1">"1, 1, 1, False, 2, True, False, , 0, False, False, 1, 1"</definedName>
    <definedName name="cb_sChart1B34D894_opts" hidden="1">"1, 1, 1, False, 2, True, False, , 0, False, False, 1, 2"</definedName>
    <definedName name="cb_sChart1B34D987_opts" hidden="1">"1, 1, 1, False, 2, False, False, , 0, False, False, 1, 2"</definedName>
    <definedName name="cb_sChart1CC916DC_opts" hidden="1">"1, 10, 1, False, 2, False, False, , 0, False, False, 1, 1"</definedName>
    <definedName name="cb_sChart1D0218BA_opts" hidden="1">"1, 1, 1, False, 2, False, False, , 0, False, False, 1, 1"</definedName>
    <definedName name="cb_sChart1D0219E7_opts" hidden="1">"1, 1, 1, False, 2, False, False, , 0, False, False, 1, 1"</definedName>
    <definedName name="cb_sChart1D022117_opts" hidden="1">"1, 1, 1, False, 2, False, False, , 0, False, False, 1, 1"</definedName>
    <definedName name="cb_sChart1D02CAAE_opts" hidden="1">"1, 10, 1, False, 2, False, False, , 0, False, False, 1, 1"</definedName>
    <definedName name="cb_sChart1D03E238_opts" hidden="1">"1, 1, 1, False, 2, False, False, , 0, False, False, 1, 1"</definedName>
    <definedName name="cb_sChart1D03E90C_opts" hidden="1">"1, 1, 1, False, 2, False, False, , 0, False, False, 1, 1"</definedName>
    <definedName name="cb_sChart1D1405AB_opts" hidden="1">"1, 10, 1, False, 2, False, False, , 0, False, False, 1, 1"</definedName>
    <definedName name="cb_sChart1D1426E6_opts" hidden="1">"1, 10, 1, False, 2, False, False, , 0, False, False, 1, 1"</definedName>
    <definedName name="cb_sChart1D14336C_opts" hidden="1">"1, 10, 1, False, 2, False, False, , 0, False, False, 1, 1"</definedName>
    <definedName name="cb_sChart1D14587E_opts" hidden="1">"1, 10, 1, False, 2, False, False, , 0, False, False, 1, 1"</definedName>
    <definedName name="CBWorkbookPriority" hidden="1">-915322115</definedName>
    <definedName name="CF" localSheetId="9" hidden="1">#REF!</definedName>
    <definedName name="CF" localSheetId="8" hidden="1">#REF!</definedName>
    <definedName name="CF" localSheetId="12" hidden="1">#REF!</definedName>
    <definedName name="CF" hidden="1">#REF!</definedName>
    <definedName name="CFADS_Live_Rail">'Macro Data'!#REF!</definedName>
    <definedName name="CFADS_Paste_Rail">'Macro Data'!#REF!</definedName>
    <definedName name="CFADSTest">[17]Macro!$L$23</definedName>
    <definedName name="ChangeRange" localSheetId="5" hidden="1">#REF!</definedName>
    <definedName name="ChangeRange" localSheetId="6" hidden="1">#REF!</definedName>
    <definedName name="ChangeRange" localSheetId="7" hidden="1">[10]!ChangeRange</definedName>
    <definedName name="ChangeRange" localSheetId="12" hidden="1">#REF!</definedName>
    <definedName name="ChangeRange" hidden="1">#REF!</definedName>
    <definedName name="Check" localSheetId="5">#REF!</definedName>
    <definedName name="Check" localSheetId="6">#REF!</definedName>
    <definedName name="Check" localSheetId="7">[11]Macros!$G$210</definedName>
    <definedName name="Check">#REF!</definedName>
    <definedName name="Check_1A" localSheetId="5">#REF!</definedName>
    <definedName name="Check_1A" localSheetId="9">#REF!</definedName>
    <definedName name="Check_1A" localSheetId="6">#REF!</definedName>
    <definedName name="Check_1A" localSheetId="8">#REF!</definedName>
    <definedName name="Check_1A" localSheetId="7">[8]Adjust!$D$22</definedName>
    <definedName name="Check_1A">#REF!</definedName>
    <definedName name="Check_1B" localSheetId="5">#REF!</definedName>
    <definedName name="Check_1B" localSheetId="9">#REF!</definedName>
    <definedName name="Check_1B" localSheetId="6">#REF!</definedName>
    <definedName name="Check_1B" localSheetId="8">#REF!</definedName>
    <definedName name="Check_1B" localSheetId="7">[8]Adjust!$D$28</definedName>
    <definedName name="Check_1B">#REF!</definedName>
    <definedName name="Check_1C" localSheetId="5">#REF!</definedName>
    <definedName name="Check_1C" localSheetId="9">#REF!</definedName>
    <definedName name="Check_1C" localSheetId="6">#REF!</definedName>
    <definedName name="Check_1C" localSheetId="8">#REF!</definedName>
    <definedName name="Check_1C" localSheetId="7">[8]Adjust!$D$34</definedName>
    <definedName name="Check_1C">#REF!</definedName>
    <definedName name="Check_1D" localSheetId="5">#REF!</definedName>
    <definedName name="Check_1D" localSheetId="9">#REF!</definedName>
    <definedName name="Check_1D" localSheetId="6">#REF!</definedName>
    <definedName name="Check_1D" localSheetId="8">#REF!</definedName>
    <definedName name="Check_1D" localSheetId="7">[8]Adjust!$D$36</definedName>
    <definedName name="Check_1D">#REF!</definedName>
    <definedName name="Check_DQ" localSheetId="5">#REF!</definedName>
    <definedName name="Check_DQ" localSheetId="9">#REF!</definedName>
    <definedName name="Check_DQ" localSheetId="6">#REF!</definedName>
    <definedName name="Check_DQ" localSheetId="8">#REF!</definedName>
    <definedName name="Check_DQ" localSheetId="7">[8]Adjust!$D$49</definedName>
    <definedName name="Check_DQ">#REF!</definedName>
    <definedName name="Check_model_adjusted" localSheetId="5">#REF!</definedName>
    <definedName name="Check_model_adjusted" localSheetId="9">#REF!</definedName>
    <definedName name="Check_model_adjusted" localSheetId="6">#REF!</definedName>
    <definedName name="Check_model_adjusted" localSheetId="8">#REF!</definedName>
    <definedName name="Check_model_adjusted" localSheetId="7">[8]Adjust!$D$63</definedName>
    <definedName name="Check_model_adjusted">#REF!</definedName>
    <definedName name="Check_target_DSCR" localSheetId="5">#REF!</definedName>
    <definedName name="Check_target_DSCR" localSheetId="9">#REF!</definedName>
    <definedName name="Check_target_DSCR" localSheetId="6">#REF!</definedName>
    <definedName name="Check_target_DSCR" localSheetId="8">#REF!</definedName>
    <definedName name="Check_target_DSCR" localSheetId="7">[8]Adjust!$D$61</definedName>
    <definedName name="Check_target_DSCR">#REF!</definedName>
    <definedName name="Circ_Breaker" localSheetId="5">#REF!</definedName>
    <definedName name="Circ_Breaker" localSheetId="6">#REF!</definedName>
    <definedName name="Circ_Breaker">#REF!</definedName>
    <definedName name="Circularity" localSheetId="5">#REF!</definedName>
    <definedName name="Circularity" localSheetId="6">#REF!</definedName>
    <definedName name="Circularity">#REF!</definedName>
    <definedName name="comment" localSheetId="13">#REF!</definedName>
    <definedName name="comment" localSheetId="14">#REF!</definedName>
    <definedName name="comment" localSheetId="9">#REF!</definedName>
    <definedName name="comment" localSheetId="15">#REF!</definedName>
    <definedName name="comment" localSheetId="8">#REF!</definedName>
    <definedName name="comment" localSheetId="2">#REF!</definedName>
    <definedName name="comment" localSheetId="7">#REF!</definedName>
    <definedName name="comment" localSheetId="3">#REF!</definedName>
    <definedName name="comment" localSheetId="1">#REF!</definedName>
    <definedName name="comment">#REF!</definedName>
    <definedName name="Commitment" localSheetId="5">'[19]Mining Inputs - TBA'!#REF!</definedName>
    <definedName name="Commitment" localSheetId="13">'[20]Mining Inputs - TBA'!#REF!</definedName>
    <definedName name="Commitment" localSheetId="14">'[20]Mining Inputs - TBA'!#REF!</definedName>
    <definedName name="Commitment" localSheetId="9">#REF!</definedName>
    <definedName name="Commitment" localSheetId="6">'[19]Mining Inputs - TBA'!#REF!</definedName>
    <definedName name="Commitment" localSheetId="15">'[20]Mining Inputs - TBA'!#REF!</definedName>
    <definedName name="Commitment" localSheetId="8">#REF!</definedName>
    <definedName name="Commitment" localSheetId="2">'Net Asset Value'!#REF!</definedName>
    <definedName name="Commitment" localSheetId="7">[15]InputC!#REF!</definedName>
    <definedName name="Commitment" localSheetId="3">'Share Price'!#REF!</definedName>
    <definedName name="Commitment" localSheetId="1">'[20]Mining Inputs - TBA'!#REF!</definedName>
    <definedName name="Commitment" localSheetId="12">'[19]Mining Inputs - TBA'!#REF!</definedName>
    <definedName name="Commitment" localSheetId="4">'[19]Mining Inputs - TBA'!#REF!</definedName>
    <definedName name="Commitment">'[19]Mining Inputs - TBA'!#REF!</definedName>
    <definedName name="Company_Name" localSheetId="13">#REF!</definedName>
    <definedName name="Company_Name" localSheetId="14">#REF!</definedName>
    <definedName name="Company_Name" localSheetId="15">#REF!</definedName>
    <definedName name="Company_Name" localSheetId="1">#REF!</definedName>
    <definedName name="Company_Name" localSheetId="12">#REF!</definedName>
    <definedName name="Company_Name">#REF!</definedName>
    <definedName name="Completion" localSheetId="9">#REF!</definedName>
    <definedName name="Completion" localSheetId="8">#REF!</definedName>
    <definedName name="Completion" localSheetId="7">[8]Sensi!$E$140</definedName>
    <definedName name="Completion" localSheetId="12">#REF!</definedName>
    <definedName name="Completion">#REF!</definedName>
    <definedName name="Comps_Range" localSheetId="12">#REF!</definedName>
    <definedName name="Comps_Range">#REF!</definedName>
    <definedName name="Cons_sens">[21]Sens!$D$15</definedName>
    <definedName name="Construction_end">[21]Inputs!$D$23</definedName>
    <definedName name="ContentsHelp" localSheetId="5" hidden="1">#REF!</definedName>
    <definedName name="ContentsHelp" localSheetId="6" hidden="1">#REF!</definedName>
    <definedName name="ContentsHelp" localSheetId="7" hidden="1">[10]!ContentsHelp</definedName>
    <definedName name="ContentsHelp" hidden="1">#REF!</definedName>
    <definedName name="Country">33</definedName>
    <definedName name="CreateTable" localSheetId="5" hidden="1">#REF!</definedName>
    <definedName name="CreateTable" localSheetId="6" hidden="1">#REF!</definedName>
    <definedName name="CreateTable" localSheetId="7" hidden="1">[10]!CreateTable</definedName>
    <definedName name="CreateTable" hidden="1">#REF!</definedName>
    <definedName name="CWdatum" localSheetId="5">#REF!</definedName>
    <definedName name="CWdatum" localSheetId="6">#REF!</definedName>
    <definedName name="CWdatum" localSheetId="7">[11]Input!$W$19</definedName>
    <definedName name="CWdatum">#REF!</definedName>
    <definedName name="Datatable" localSheetId="5">#REF!</definedName>
    <definedName name="Datatable" localSheetId="6">#REF!</definedName>
    <definedName name="Datatable" localSheetId="7">[11]Data!$J$14:$AL$1517</definedName>
    <definedName name="Datatable">#REF!</definedName>
    <definedName name="Days_in_year" localSheetId="7">[21]Format!$I$14</definedName>
    <definedName name="Days_In_Year">#REF!</definedName>
    <definedName name="DaysInYear" localSheetId="9">#REF!</definedName>
    <definedName name="DaysInYear" localSheetId="8">#REF!</definedName>
    <definedName name="DaysInYear">#REF!</definedName>
    <definedName name="DCF" localSheetId="5" hidden="1">{#N/A,#N/A,FALSE,"DCF Summary";#N/A,#N/A,FALSE,"Casema";#N/A,#N/A,FALSE,"Casema NoTel";#N/A,#N/A,FALSE,"UK";#N/A,#N/A,FALSE,"RCF";#N/A,#N/A,FALSE,"Intercable CZ";#N/A,#N/A,FALSE,"Interkabel P"}</definedName>
    <definedName name="DCF" localSheetId="13" hidden="1">{#N/A,#N/A,FALSE,"DCF Summary";#N/A,#N/A,FALSE,"Casema";#N/A,#N/A,FALSE,"Casema NoTel";#N/A,#N/A,FALSE,"UK";#N/A,#N/A,FALSE,"RCF";#N/A,#N/A,FALSE,"Intercable CZ";#N/A,#N/A,FALSE,"Interkabel P"}</definedName>
    <definedName name="DCF" localSheetId="14" hidden="1">{#N/A,#N/A,FALSE,"DCF Summary";#N/A,#N/A,FALSE,"Casema";#N/A,#N/A,FALSE,"Casema NoTel";#N/A,#N/A,FALSE,"UK";#N/A,#N/A,FALSE,"RCF";#N/A,#N/A,FALSE,"Intercable CZ";#N/A,#N/A,FALSE,"Interkabel P"}</definedName>
    <definedName name="DCF" localSheetId="9" hidden="1">{#N/A,#N/A,FALSE,"DCF Summary";#N/A,#N/A,FALSE,"Casema";#N/A,#N/A,FALSE,"Casema NoTel";#N/A,#N/A,FALSE,"UK";#N/A,#N/A,FALSE,"RCF";#N/A,#N/A,FALSE,"Intercable CZ";#N/A,#N/A,FALSE,"Interkabel P"}</definedName>
    <definedName name="DCF" localSheetId="6" hidden="1">{#N/A,#N/A,FALSE,"DCF Summary";#N/A,#N/A,FALSE,"Casema";#N/A,#N/A,FALSE,"Casema NoTel";#N/A,#N/A,FALSE,"UK";#N/A,#N/A,FALSE,"RCF";#N/A,#N/A,FALSE,"Intercable CZ";#N/A,#N/A,FALSE,"Interkabel P"}</definedName>
    <definedName name="DCF" localSheetId="15" hidden="1">{#N/A,#N/A,FALSE,"DCF Summary";#N/A,#N/A,FALSE,"Casema";#N/A,#N/A,FALSE,"Casema NoTel";#N/A,#N/A,FALSE,"UK";#N/A,#N/A,FALSE,"RCF";#N/A,#N/A,FALSE,"Intercable CZ";#N/A,#N/A,FALSE,"Interkabel P"}</definedName>
    <definedName name="DCF" localSheetId="8" hidden="1">{#N/A,#N/A,FALSE,"DCF Summary";#N/A,#N/A,FALSE,"Casema";#N/A,#N/A,FALSE,"Casema NoTel";#N/A,#N/A,FALSE,"UK";#N/A,#N/A,FALSE,"RCF";#N/A,#N/A,FALSE,"Intercable CZ";#N/A,#N/A,FALSE,"Interkabel P"}</definedName>
    <definedName name="DCF" localSheetId="7" hidden="1">{#N/A,#N/A,FALSE,"DCF Summary";#N/A,#N/A,FALSE,"Casema";#N/A,#N/A,FALSE,"Casema NoTel";#N/A,#N/A,FALSE,"UK";#N/A,#N/A,FALSE,"RCF";#N/A,#N/A,FALSE,"Intercable CZ";#N/A,#N/A,FALSE,"Interkabel P"}</definedName>
    <definedName name="DCF" localSheetId="1" hidden="1">{#N/A,#N/A,FALSE,"DCF Summary";#N/A,#N/A,FALSE,"Casema";#N/A,#N/A,FALSE,"Casema NoTel";#N/A,#N/A,FALSE,"UK";#N/A,#N/A,FALSE,"RCF";#N/A,#N/A,FALSE,"Intercable CZ";#N/A,#N/A,FALSE,"Interkabel P"}</definedName>
    <definedName name="DCF" localSheetId="12" hidden="1">{#N/A,#N/A,FALSE,"DCF Summary";#N/A,#N/A,FALSE,"Casema";#N/A,#N/A,FALSE,"Casema NoTel";#N/A,#N/A,FALSE,"UK";#N/A,#N/A,FALSE,"RCF";#N/A,#N/A,FALSE,"Intercable CZ";#N/A,#N/A,FALSE,"Interkabel P"}</definedName>
    <definedName name="DCF" localSheetId="4" hidden="1">{#N/A,#N/A,FALSE,"DCF Summary";#N/A,#N/A,FALSE,"Casema";#N/A,#N/A,FALSE,"Casema NoTel";#N/A,#N/A,FALSE,"UK";#N/A,#N/A,FALSE,"RCF";#N/A,#N/A,FALSE,"Intercable CZ";#N/A,#N/A,FALSE,"Interkabel P"}</definedName>
    <definedName name="DCF" hidden="1">{#N/A,#N/A,FALSE,"DCF Summary";#N/A,#N/A,FALSE,"Casema";#N/A,#N/A,FALSE,"Casema NoTel";#N/A,#N/A,FALSE,"UK";#N/A,#N/A,FALSE,"RCF";#N/A,#N/A,FALSE,"Intercable CZ";#N/A,#N/A,FALSE,"Interkabel P"}</definedName>
    <definedName name="DCF_Multiple">#REF!</definedName>
    <definedName name="Debt_copy">[21]Macro!$D$77</definedName>
    <definedName name="Debt_Limit">[22]InputC!#REF!</definedName>
    <definedName name="Debt_paste">[21]Macro!$D$78</definedName>
    <definedName name="Debt_service_check">[21]Macro!$D$132</definedName>
    <definedName name="DebtFixed" localSheetId="5">'[19]Mining Inputs - TBA'!#REF!</definedName>
    <definedName name="DebtFixed" localSheetId="13">'[20]Mining Inputs - TBA'!#REF!</definedName>
    <definedName name="DebtFixed" localSheetId="14">'[20]Mining Inputs - TBA'!#REF!</definedName>
    <definedName name="DebtFixed" localSheetId="9">#REF!</definedName>
    <definedName name="DebtFixed" localSheetId="6">'[19]Mining Inputs - TBA'!#REF!</definedName>
    <definedName name="DebtFixed" localSheetId="15">'[20]Mining Inputs - TBA'!#REF!</definedName>
    <definedName name="DebtFixed" localSheetId="8">#REF!</definedName>
    <definedName name="DebtFixed" localSheetId="2">'Net Asset Value'!#REF!</definedName>
    <definedName name="DebtFixed" localSheetId="7">[15]Macro!#REF!</definedName>
    <definedName name="DebtFixed" localSheetId="3">'Share Price'!#REF!</definedName>
    <definedName name="DebtFixed" localSheetId="1">'[20]Mining Inputs - TBA'!#REF!</definedName>
    <definedName name="DebtFixed" localSheetId="12">'[19]Mining Inputs - TBA'!#REF!</definedName>
    <definedName name="DebtFixed" localSheetId="4">'[19]Mining Inputs - TBA'!#REF!</definedName>
    <definedName name="DebtFixed">'[19]Mining Inputs - TBA'!#REF!</definedName>
    <definedName name="DebtLive" localSheetId="5">'[19]Mining Inputs - TBA'!#REF!</definedName>
    <definedName name="DebtLive" localSheetId="13">'[20]Mining Inputs - TBA'!#REF!</definedName>
    <definedName name="DebtLive" localSheetId="14">'[20]Mining Inputs - TBA'!#REF!</definedName>
    <definedName name="DebtLive" localSheetId="9">#REF!</definedName>
    <definedName name="DebtLive" localSheetId="6">'[19]Mining Inputs - TBA'!#REF!</definedName>
    <definedName name="DebtLive" localSheetId="15">'[20]Mining Inputs - TBA'!#REF!</definedName>
    <definedName name="DebtLive" localSheetId="8">#REF!</definedName>
    <definedName name="DebtLive" localSheetId="2">'Net Asset Value'!#REF!</definedName>
    <definedName name="DebtLive" localSheetId="7">[15]Macro!#REF!</definedName>
    <definedName name="DebtLive" localSheetId="3">'Share Price'!#REF!</definedName>
    <definedName name="DebtLive" localSheetId="1">'[20]Mining Inputs - TBA'!#REF!</definedName>
    <definedName name="DebtLive" localSheetId="12">'[19]Mining Inputs - TBA'!#REF!</definedName>
    <definedName name="DebtLive" localSheetId="4">'[19]Mining Inputs - TBA'!#REF!</definedName>
    <definedName name="DebtLive">'[19]Mining Inputs - TBA'!#REF!</definedName>
    <definedName name="DebtQuantum" localSheetId="5">#REF!</definedName>
    <definedName name="DebtQuantum" localSheetId="9">#REF!</definedName>
    <definedName name="DebtQuantum" localSheetId="6">#REF!</definedName>
    <definedName name="DebtQuantum" localSheetId="8">#REF!</definedName>
    <definedName name="DebtQuantum" localSheetId="7">[8]Adjust!$E$47</definedName>
    <definedName name="DebtQuantum" localSheetId="12">#REF!</definedName>
    <definedName name="DebtQuantum">#REF!</definedName>
    <definedName name="DebtSizeDSCR">[22]InputC!#REF!</definedName>
    <definedName name="ded" localSheetId="5" hidden="1">{#N/A,#N/A,FALSE,"INPUTS";#N/A,#N/A,FALSE,"PROFORMA BSHEET";#N/A,#N/A,FALSE,"COMBINED";#N/A,#N/A,FALSE,"ACQUIROR";#N/A,#N/A,FALSE,"TARGET 1";#N/A,#N/A,FALSE,"TARGET 2";#N/A,#N/A,FALSE,"HIGH YIELD";#N/A,#N/A,FALSE,"OVERFUND"}</definedName>
    <definedName name="ded" localSheetId="13" hidden="1">{#N/A,#N/A,FALSE,"INPUTS";#N/A,#N/A,FALSE,"PROFORMA BSHEET";#N/A,#N/A,FALSE,"COMBINED";#N/A,#N/A,FALSE,"ACQUIROR";#N/A,#N/A,FALSE,"TARGET 1";#N/A,#N/A,FALSE,"TARGET 2";#N/A,#N/A,FALSE,"HIGH YIELD";#N/A,#N/A,FALSE,"OVERFUND"}</definedName>
    <definedName name="ded" localSheetId="14" hidden="1">{#N/A,#N/A,FALSE,"INPUTS";#N/A,#N/A,FALSE,"PROFORMA BSHEET";#N/A,#N/A,FALSE,"COMBINED";#N/A,#N/A,FALSE,"ACQUIROR";#N/A,#N/A,FALSE,"TARGET 1";#N/A,#N/A,FALSE,"TARGET 2";#N/A,#N/A,FALSE,"HIGH YIELD";#N/A,#N/A,FALSE,"OVERFUND"}</definedName>
    <definedName name="ded" localSheetId="6" hidden="1">{#N/A,#N/A,FALSE,"INPUTS";#N/A,#N/A,FALSE,"PROFORMA BSHEET";#N/A,#N/A,FALSE,"COMBINED";#N/A,#N/A,FALSE,"ACQUIROR";#N/A,#N/A,FALSE,"TARGET 1";#N/A,#N/A,FALSE,"TARGET 2";#N/A,#N/A,FALSE,"HIGH YIELD";#N/A,#N/A,FALSE,"OVERFUND"}</definedName>
    <definedName name="ded" localSheetId="15" hidden="1">{#N/A,#N/A,FALSE,"INPUTS";#N/A,#N/A,FALSE,"PROFORMA BSHEET";#N/A,#N/A,FALSE,"COMBINED";#N/A,#N/A,FALSE,"ACQUIROR";#N/A,#N/A,FALSE,"TARGET 1";#N/A,#N/A,FALSE,"TARGET 2";#N/A,#N/A,FALSE,"HIGH YIELD";#N/A,#N/A,FALSE,"OVERFUND"}</definedName>
    <definedName name="ded" localSheetId="7" hidden="1">{#N/A,#N/A,FALSE,"INPUTS";#N/A,#N/A,FALSE,"PROFORMA BSHEET";#N/A,#N/A,FALSE,"COMBINED";#N/A,#N/A,FALSE,"ACQUIROR";#N/A,#N/A,FALSE,"TARGET 1";#N/A,#N/A,FALSE,"TARGET 2";#N/A,#N/A,FALSE,"HIGH YIELD";#N/A,#N/A,FALSE,"OVERFUND"}</definedName>
    <definedName name="ded" localSheetId="1" hidden="1">{#N/A,#N/A,FALSE,"INPUTS";#N/A,#N/A,FALSE,"PROFORMA BSHEET";#N/A,#N/A,FALSE,"COMBINED";#N/A,#N/A,FALSE,"ACQUIROR";#N/A,#N/A,FALSE,"TARGET 1";#N/A,#N/A,FALSE,"TARGET 2";#N/A,#N/A,FALSE,"HIGH YIELD";#N/A,#N/A,FALSE,"OVERFUND"}</definedName>
    <definedName name="ded" localSheetId="12" hidden="1">{#N/A,#N/A,FALSE,"INPUTS";#N/A,#N/A,FALSE,"PROFORMA BSHEET";#N/A,#N/A,FALSE,"COMBINED";#N/A,#N/A,FALSE,"ACQUIROR";#N/A,#N/A,FALSE,"TARGET 1";#N/A,#N/A,FALSE,"TARGET 2";#N/A,#N/A,FALSE,"HIGH YIELD";#N/A,#N/A,FALSE,"OVERFUND"}</definedName>
    <definedName name="ded" localSheetId="4" hidden="1">{#N/A,#N/A,FALSE,"INPUTS";#N/A,#N/A,FALSE,"PROFORMA BSHEET";#N/A,#N/A,FALSE,"COMBINED";#N/A,#N/A,FALSE,"ACQUIROR";#N/A,#N/A,FALSE,"TARGET 1";#N/A,#N/A,FALSE,"TARGET 2";#N/A,#N/A,FALSE,"HIGH YIELD";#N/A,#N/A,FALSE,"OVERFUND"}</definedName>
    <definedName name="ded" hidden="1">{#N/A,#N/A,FALSE,"INPUTS";#N/A,#N/A,FALSE,"PROFORMA BSHEET";#N/A,#N/A,FALSE,"COMBINED";#N/A,#N/A,FALSE,"ACQUIROR";#N/A,#N/A,FALSE,"TARGET 1";#N/A,#N/A,FALSE,"TARGET 2";#N/A,#N/A,FALSE,"HIGH YIELD";#N/A,#N/A,FALSE,"OVERFUND"}</definedName>
    <definedName name="Delay_cases">[21]Sens!$I$114:$K$114</definedName>
    <definedName name="delete" localSheetId="5" hidden="1">{#N/A,#N/A,FALSE,"Aging Summary";#N/A,#N/A,FALSE,"Ratio Analysis";#N/A,#N/A,FALSE,"Test 120 Day Accts";#N/A,#N/A,FALSE,"Tickmarks"}</definedName>
    <definedName name="delete" localSheetId="13" hidden="1">{#N/A,#N/A,FALSE,"Aging Summary";#N/A,#N/A,FALSE,"Ratio Analysis";#N/A,#N/A,FALSE,"Test 120 Day Accts";#N/A,#N/A,FALSE,"Tickmarks"}</definedName>
    <definedName name="delete" localSheetId="14" hidden="1">{#N/A,#N/A,FALSE,"Aging Summary";#N/A,#N/A,FALSE,"Ratio Analysis";#N/A,#N/A,FALSE,"Test 120 Day Accts";#N/A,#N/A,FALSE,"Tickmarks"}</definedName>
    <definedName name="delete" localSheetId="6" hidden="1">{#N/A,#N/A,FALSE,"Aging Summary";#N/A,#N/A,FALSE,"Ratio Analysis";#N/A,#N/A,FALSE,"Test 120 Day Accts";#N/A,#N/A,FALSE,"Tickmarks"}</definedName>
    <definedName name="delete" localSheetId="15" hidden="1">{#N/A,#N/A,FALSE,"Aging Summary";#N/A,#N/A,FALSE,"Ratio Analysis";#N/A,#N/A,FALSE,"Test 120 Day Accts";#N/A,#N/A,FALSE,"Tickmarks"}</definedName>
    <definedName name="delete" localSheetId="7" hidden="1">{#N/A,#N/A,FALSE,"Aging Summary";#N/A,#N/A,FALSE,"Ratio Analysis";#N/A,#N/A,FALSE,"Test 120 Day Accts";#N/A,#N/A,FALSE,"Tickmarks"}</definedName>
    <definedName name="delete" localSheetId="1" hidden="1">{#N/A,#N/A,FALSE,"Aging Summary";#N/A,#N/A,FALSE,"Ratio Analysis";#N/A,#N/A,FALSE,"Test 120 Day Accts";#N/A,#N/A,FALSE,"Tickmarks"}</definedName>
    <definedName name="delete" localSheetId="12" hidden="1">{#N/A,#N/A,FALSE,"Aging Summary";#N/A,#N/A,FALSE,"Ratio Analysis";#N/A,#N/A,FALSE,"Test 120 Day Accts";#N/A,#N/A,FALSE,"Tickmarks"}</definedName>
    <definedName name="delete" localSheetId="4" hidden="1">{#N/A,#N/A,FALSE,"Aging Summary";#N/A,#N/A,FALSE,"Ratio Analysis";#N/A,#N/A,FALSE,"Test 120 Day Accts";#N/A,#N/A,FALSE,"Tickmarks"}</definedName>
    <definedName name="delete" hidden="1">{#N/A,#N/A,FALSE,"Aging Summary";#N/A,#N/A,FALSE,"Ratio Analysis";#N/A,#N/A,FALSE,"Test 120 Day Accts";#N/A,#N/A,FALSE,"Tickmarks"}</definedName>
    <definedName name="deleteme1" localSheetId="5" hidden="1">{#N/A,#N/A,FALSE,"Summary";#N/A,#N/A,FALSE,"CF";#N/A,#N/A,FALSE,"P&amp;L";#N/A,#N/A,FALSE,"BS";#N/A,#N/A,FALSE,"Returns";#N/A,#N/A,FALSE,"Assumptions";#N/A,#N/A,FALSE,"Analysis"}</definedName>
    <definedName name="deleteme1" localSheetId="13" hidden="1">{#N/A,#N/A,FALSE,"Summary";#N/A,#N/A,FALSE,"CF";#N/A,#N/A,FALSE,"P&amp;L";#N/A,#N/A,FALSE,"BS";#N/A,#N/A,FALSE,"Returns";#N/A,#N/A,FALSE,"Assumptions";#N/A,#N/A,FALSE,"Analysis"}</definedName>
    <definedName name="deleteme1" localSheetId="14" hidden="1">{#N/A,#N/A,FALSE,"Summary";#N/A,#N/A,FALSE,"CF";#N/A,#N/A,FALSE,"P&amp;L";#N/A,#N/A,FALSE,"BS";#N/A,#N/A,FALSE,"Returns";#N/A,#N/A,FALSE,"Assumptions";#N/A,#N/A,FALSE,"Analysis"}</definedName>
    <definedName name="deleteme1" localSheetId="9" hidden="1">{#N/A,#N/A,FALSE,"Summary";#N/A,#N/A,FALSE,"CF";#N/A,#N/A,FALSE,"P&amp;L";#N/A,#N/A,FALSE,"BS";#N/A,#N/A,FALSE,"Returns";#N/A,#N/A,FALSE,"Assumptions";#N/A,#N/A,FALSE,"Analysis"}</definedName>
    <definedName name="deleteme1" localSheetId="6" hidden="1">{#N/A,#N/A,FALSE,"Summary";#N/A,#N/A,FALSE,"CF";#N/A,#N/A,FALSE,"P&amp;L";#N/A,#N/A,FALSE,"BS";#N/A,#N/A,FALSE,"Returns";#N/A,#N/A,FALSE,"Assumptions";#N/A,#N/A,FALSE,"Analysis"}</definedName>
    <definedName name="deleteme1" localSheetId="15" hidden="1">{#N/A,#N/A,FALSE,"Summary";#N/A,#N/A,FALSE,"CF";#N/A,#N/A,FALSE,"P&amp;L";#N/A,#N/A,FALSE,"BS";#N/A,#N/A,FALSE,"Returns";#N/A,#N/A,FALSE,"Assumptions";#N/A,#N/A,FALSE,"Analysis"}</definedName>
    <definedName name="deleteme1" localSheetId="8" hidden="1">{#N/A,#N/A,FALSE,"Summary";#N/A,#N/A,FALSE,"CF";#N/A,#N/A,FALSE,"P&amp;L";#N/A,#N/A,FALSE,"BS";#N/A,#N/A,FALSE,"Returns";#N/A,#N/A,FALSE,"Assumptions";#N/A,#N/A,FALSE,"Analysis"}</definedName>
    <definedName name="deleteme1" localSheetId="7" hidden="1">{#N/A,#N/A,FALSE,"Summary";#N/A,#N/A,FALSE,"CF";#N/A,#N/A,FALSE,"P&amp;L";#N/A,#N/A,FALSE,"BS";#N/A,#N/A,FALSE,"Returns";#N/A,#N/A,FALSE,"Assumptions";#N/A,#N/A,FALSE,"Analysis"}</definedName>
    <definedName name="deleteme1" localSheetId="1" hidden="1">{#N/A,#N/A,FALSE,"Summary";#N/A,#N/A,FALSE,"CF";#N/A,#N/A,FALSE,"P&amp;L";#N/A,#N/A,FALSE,"BS";#N/A,#N/A,FALSE,"Returns";#N/A,#N/A,FALSE,"Assumptions";#N/A,#N/A,FALSE,"Analysis"}</definedName>
    <definedName name="deleteme1" localSheetId="12" hidden="1">{#N/A,#N/A,FALSE,"Summary";#N/A,#N/A,FALSE,"CF";#N/A,#N/A,FALSE,"P&amp;L";#N/A,#N/A,FALSE,"BS";#N/A,#N/A,FALSE,"Returns";#N/A,#N/A,FALSE,"Assumptions";#N/A,#N/A,FALSE,"Analysis"}</definedName>
    <definedName name="deleteme1" localSheetId="4" hidden="1">{#N/A,#N/A,FALSE,"Summary";#N/A,#N/A,FALSE,"CF";#N/A,#N/A,FALSE,"P&amp;L";#N/A,#N/A,FALSE,"BS";#N/A,#N/A,FALSE,"Returns";#N/A,#N/A,FALSE,"Assumptions";#N/A,#N/A,FALSE,"Analysis"}</definedName>
    <definedName name="deleteme1" hidden="1">{#N/A,#N/A,FALSE,"Summary";#N/A,#N/A,FALSE,"CF";#N/A,#N/A,FALSE,"P&amp;L";#N/A,#N/A,FALSE,"BS";#N/A,#N/A,FALSE,"Returns";#N/A,#N/A,FALSE,"Assumptions";#N/A,#N/A,FALSE,"Analysis"}</definedName>
    <definedName name="deleteme3" localSheetId="5" hidden="1">{#N/A,#N/A,FALSE,"Summary";#N/A,#N/A,FALSE,"CF";#N/A,#N/A,FALSE,"P&amp;L";"summary",#N/A,FALSE,"Returns";#N/A,#N/A,FALSE,"BS";"summary",#N/A,FALSE,"Analysis";#N/A,#N/A,FALSE,"Assumptions"}</definedName>
    <definedName name="deleteme3" localSheetId="13" hidden="1">{#N/A,#N/A,FALSE,"Summary";#N/A,#N/A,FALSE,"CF";#N/A,#N/A,FALSE,"P&amp;L";"summary",#N/A,FALSE,"Returns";#N/A,#N/A,FALSE,"BS";"summary",#N/A,FALSE,"Analysis";#N/A,#N/A,FALSE,"Assumptions"}</definedName>
    <definedName name="deleteme3" localSheetId="14" hidden="1">{#N/A,#N/A,FALSE,"Summary";#N/A,#N/A,FALSE,"CF";#N/A,#N/A,FALSE,"P&amp;L";"summary",#N/A,FALSE,"Returns";#N/A,#N/A,FALSE,"BS";"summary",#N/A,FALSE,"Analysis";#N/A,#N/A,FALSE,"Assumptions"}</definedName>
    <definedName name="deleteme3" localSheetId="9" hidden="1">{#N/A,#N/A,FALSE,"Summary";#N/A,#N/A,FALSE,"CF";#N/A,#N/A,FALSE,"P&amp;L";"summary",#N/A,FALSE,"Returns";#N/A,#N/A,FALSE,"BS";"summary",#N/A,FALSE,"Analysis";#N/A,#N/A,FALSE,"Assumptions"}</definedName>
    <definedName name="deleteme3" localSheetId="6" hidden="1">{#N/A,#N/A,FALSE,"Summary";#N/A,#N/A,FALSE,"CF";#N/A,#N/A,FALSE,"P&amp;L";"summary",#N/A,FALSE,"Returns";#N/A,#N/A,FALSE,"BS";"summary",#N/A,FALSE,"Analysis";#N/A,#N/A,FALSE,"Assumptions"}</definedName>
    <definedName name="deleteme3" localSheetId="15" hidden="1">{#N/A,#N/A,FALSE,"Summary";#N/A,#N/A,FALSE,"CF";#N/A,#N/A,FALSE,"P&amp;L";"summary",#N/A,FALSE,"Returns";#N/A,#N/A,FALSE,"BS";"summary",#N/A,FALSE,"Analysis";#N/A,#N/A,FALSE,"Assumptions"}</definedName>
    <definedName name="deleteme3" localSheetId="8" hidden="1">{#N/A,#N/A,FALSE,"Summary";#N/A,#N/A,FALSE,"CF";#N/A,#N/A,FALSE,"P&amp;L";"summary",#N/A,FALSE,"Returns";#N/A,#N/A,FALSE,"BS";"summary",#N/A,FALSE,"Analysis";#N/A,#N/A,FALSE,"Assumptions"}</definedName>
    <definedName name="deleteme3" localSheetId="7" hidden="1">{#N/A,#N/A,FALSE,"Summary";#N/A,#N/A,FALSE,"CF";#N/A,#N/A,FALSE,"P&amp;L";"summary",#N/A,FALSE,"Returns";#N/A,#N/A,FALSE,"BS";"summary",#N/A,FALSE,"Analysis";#N/A,#N/A,FALSE,"Assumptions"}</definedName>
    <definedName name="deleteme3" localSheetId="1" hidden="1">{#N/A,#N/A,FALSE,"Summary";#N/A,#N/A,FALSE,"CF";#N/A,#N/A,FALSE,"P&amp;L";"summary",#N/A,FALSE,"Returns";#N/A,#N/A,FALSE,"BS";"summary",#N/A,FALSE,"Analysis";#N/A,#N/A,FALSE,"Assumptions"}</definedName>
    <definedName name="deleteme3" localSheetId="12" hidden="1">{#N/A,#N/A,FALSE,"Summary";#N/A,#N/A,FALSE,"CF";#N/A,#N/A,FALSE,"P&amp;L";"summary",#N/A,FALSE,"Returns";#N/A,#N/A,FALSE,"BS";"summary",#N/A,FALSE,"Analysis";#N/A,#N/A,FALSE,"Assumptions"}</definedName>
    <definedName name="deleteme3" localSheetId="4" hidden="1">{#N/A,#N/A,FALSE,"Summary";#N/A,#N/A,FALSE,"CF";#N/A,#N/A,FALSE,"P&amp;L";"summary",#N/A,FALSE,"Returns";#N/A,#N/A,FALSE,"BS";"summary",#N/A,FALSE,"Analysis";#N/A,#N/A,FALSE,"Assumptions"}</definedName>
    <definedName name="deleteme3" hidden="1">{#N/A,#N/A,FALSE,"Summary";#N/A,#N/A,FALSE,"CF";#N/A,#N/A,FALSE,"P&amp;L";"summary",#N/A,FALSE,"Returns";#N/A,#N/A,FALSE,"BS";"summary",#N/A,FALSE,"Analysis";#N/A,#N/A,FALSE,"Assumptions"}</definedName>
    <definedName name="DeleteRange" localSheetId="5" hidden="1">#REF!</definedName>
    <definedName name="DeleteRange" localSheetId="6" hidden="1">#REF!</definedName>
    <definedName name="DeleteRange" localSheetId="7" hidden="1">[10]!DeleteRange</definedName>
    <definedName name="DeleteRange" hidden="1">#REF!</definedName>
    <definedName name="DeleteTable" localSheetId="5" hidden="1">#REF!</definedName>
    <definedName name="DeleteTable" localSheetId="6" hidden="1">#REF!</definedName>
    <definedName name="DeleteTable" localSheetId="7" hidden="1">[10]!DeleteTable</definedName>
    <definedName name="DeleteTable" hidden="1">#REF!</definedName>
    <definedName name="Designer" hidden="1">"Designer: Eric Desart - Country/Language code inserted by the 'Analysis Toolpak Translator 7.0' MS Excel Utility."</definedName>
    <definedName name="dhdhf" localSheetId="5" hidden="1">{#N/A,#N/A,FALSE,"Cover Sheet";#N/A,#N/A,FALSE,"Financial Assumptions";#N/A,#N/A,FALSE,"DCFOverviewPower";#N/A,#N/A,FALSE,"DCFOverviewGas";#N/A,#N/A,FALSE,"DCFOverviewWater";#N/A,#N/A,FALSE,"DCFOverviewVersorgung"}</definedName>
    <definedName name="dhdhf" localSheetId="13" hidden="1">{#N/A,#N/A,FALSE,"Cover Sheet";#N/A,#N/A,FALSE,"Financial Assumptions";#N/A,#N/A,FALSE,"DCFOverviewPower";#N/A,#N/A,FALSE,"DCFOverviewGas";#N/A,#N/A,FALSE,"DCFOverviewWater";#N/A,#N/A,FALSE,"DCFOverviewVersorgung"}</definedName>
    <definedName name="dhdhf" localSheetId="14" hidden="1">{#N/A,#N/A,FALSE,"Cover Sheet";#N/A,#N/A,FALSE,"Financial Assumptions";#N/A,#N/A,FALSE,"DCFOverviewPower";#N/A,#N/A,FALSE,"DCFOverviewGas";#N/A,#N/A,FALSE,"DCFOverviewWater";#N/A,#N/A,FALSE,"DCFOverviewVersorgung"}</definedName>
    <definedName name="dhdhf" localSheetId="6" hidden="1">{#N/A,#N/A,FALSE,"Cover Sheet";#N/A,#N/A,FALSE,"Financial Assumptions";#N/A,#N/A,FALSE,"DCFOverviewPower";#N/A,#N/A,FALSE,"DCFOverviewGas";#N/A,#N/A,FALSE,"DCFOverviewWater";#N/A,#N/A,FALSE,"DCFOverviewVersorgung"}</definedName>
    <definedName name="dhdhf" localSheetId="15" hidden="1">{#N/A,#N/A,FALSE,"Cover Sheet";#N/A,#N/A,FALSE,"Financial Assumptions";#N/A,#N/A,FALSE,"DCFOverviewPower";#N/A,#N/A,FALSE,"DCFOverviewGas";#N/A,#N/A,FALSE,"DCFOverviewWater";#N/A,#N/A,FALSE,"DCFOverviewVersorgung"}</definedName>
    <definedName name="dhdhf" localSheetId="7" hidden="1">{#N/A,#N/A,FALSE,"Cover Sheet";#N/A,#N/A,FALSE,"Financial Assumptions";#N/A,#N/A,FALSE,"DCFOverviewPower";#N/A,#N/A,FALSE,"DCFOverviewGas";#N/A,#N/A,FALSE,"DCFOverviewWater";#N/A,#N/A,FALSE,"DCFOverviewVersorgung"}</definedName>
    <definedName name="dhdhf" localSheetId="1" hidden="1">{#N/A,#N/A,FALSE,"Cover Sheet";#N/A,#N/A,FALSE,"Financial Assumptions";#N/A,#N/A,FALSE,"DCFOverviewPower";#N/A,#N/A,FALSE,"DCFOverviewGas";#N/A,#N/A,FALSE,"DCFOverviewWater";#N/A,#N/A,FALSE,"DCFOverviewVersorgung"}</definedName>
    <definedName name="dhdhf" localSheetId="12" hidden="1">{#N/A,#N/A,FALSE,"Cover Sheet";#N/A,#N/A,FALSE,"Financial Assumptions";#N/A,#N/A,FALSE,"DCFOverviewPower";#N/A,#N/A,FALSE,"DCFOverviewGas";#N/A,#N/A,FALSE,"DCFOverviewWater";#N/A,#N/A,FALSE,"DCFOverviewVersorgung"}</definedName>
    <definedName name="dhdhf" localSheetId="4" hidden="1">{#N/A,#N/A,FALSE,"Cover Sheet";#N/A,#N/A,FALSE,"Financial Assumptions";#N/A,#N/A,FALSE,"DCFOverviewPower";#N/A,#N/A,FALSE,"DCFOverviewGas";#N/A,#N/A,FALSE,"DCFOverviewWater";#N/A,#N/A,FALSE,"DCFOverviewVersorgung"}</definedName>
    <definedName name="dhdhf" hidden="1">{#N/A,#N/A,FALSE,"Cover Sheet";#N/A,#N/A,FALSE,"Financial Assumptions";#N/A,#N/A,FALSE,"DCFOverviewPower";#N/A,#N/A,FALSE,"DCFOverviewGas";#N/A,#N/A,FALSE,"DCFOverviewWater";#N/A,#N/A,FALSE,"DCFOverviewVersorgung"}</definedName>
    <definedName name="dhdhf1" localSheetId="5" hidden="1">{#N/A,#N/A,FALSE,"Cover Sheet";#N/A,#N/A,FALSE,"Financial Assumptions";#N/A,#N/A,FALSE,"DCFOverviewPower";#N/A,#N/A,FALSE,"DCFOverviewGas";#N/A,#N/A,FALSE,"DCFOverviewWater";#N/A,#N/A,FALSE,"DCFOverviewVersorgung"}</definedName>
    <definedName name="dhdhf1" localSheetId="13" hidden="1">{#N/A,#N/A,FALSE,"Cover Sheet";#N/A,#N/A,FALSE,"Financial Assumptions";#N/A,#N/A,FALSE,"DCFOverviewPower";#N/A,#N/A,FALSE,"DCFOverviewGas";#N/A,#N/A,FALSE,"DCFOverviewWater";#N/A,#N/A,FALSE,"DCFOverviewVersorgung"}</definedName>
    <definedName name="dhdhf1" localSheetId="14" hidden="1">{#N/A,#N/A,FALSE,"Cover Sheet";#N/A,#N/A,FALSE,"Financial Assumptions";#N/A,#N/A,FALSE,"DCFOverviewPower";#N/A,#N/A,FALSE,"DCFOverviewGas";#N/A,#N/A,FALSE,"DCFOverviewWater";#N/A,#N/A,FALSE,"DCFOverviewVersorgung"}</definedName>
    <definedName name="dhdhf1" localSheetId="6" hidden="1">{#N/A,#N/A,FALSE,"Cover Sheet";#N/A,#N/A,FALSE,"Financial Assumptions";#N/A,#N/A,FALSE,"DCFOverviewPower";#N/A,#N/A,FALSE,"DCFOverviewGas";#N/A,#N/A,FALSE,"DCFOverviewWater";#N/A,#N/A,FALSE,"DCFOverviewVersorgung"}</definedName>
    <definedName name="dhdhf1" localSheetId="15" hidden="1">{#N/A,#N/A,FALSE,"Cover Sheet";#N/A,#N/A,FALSE,"Financial Assumptions";#N/A,#N/A,FALSE,"DCFOverviewPower";#N/A,#N/A,FALSE,"DCFOverviewGas";#N/A,#N/A,FALSE,"DCFOverviewWater";#N/A,#N/A,FALSE,"DCFOverviewVersorgung"}</definedName>
    <definedName name="dhdhf1" localSheetId="7" hidden="1">{#N/A,#N/A,FALSE,"Cover Sheet";#N/A,#N/A,FALSE,"Financial Assumptions";#N/A,#N/A,FALSE,"DCFOverviewPower";#N/A,#N/A,FALSE,"DCFOverviewGas";#N/A,#N/A,FALSE,"DCFOverviewWater";#N/A,#N/A,FALSE,"DCFOverviewVersorgung"}</definedName>
    <definedName name="dhdhf1" localSheetId="1" hidden="1">{#N/A,#N/A,FALSE,"Cover Sheet";#N/A,#N/A,FALSE,"Financial Assumptions";#N/A,#N/A,FALSE,"DCFOverviewPower";#N/A,#N/A,FALSE,"DCFOverviewGas";#N/A,#N/A,FALSE,"DCFOverviewWater";#N/A,#N/A,FALSE,"DCFOverviewVersorgung"}</definedName>
    <definedName name="dhdhf1" localSheetId="12" hidden="1">{#N/A,#N/A,FALSE,"Cover Sheet";#N/A,#N/A,FALSE,"Financial Assumptions";#N/A,#N/A,FALSE,"DCFOverviewPower";#N/A,#N/A,FALSE,"DCFOverviewGas";#N/A,#N/A,FALSE,"DCFOverviewWater";#N/A,#N/A,FALSE,"DCFOverviewVersorgung"}</definedName>
    <definedName name="dhdhf1" localSheetId="4" hidden="1">{#N/A,#N/A,FALSE,"Cover Sheet";#N/A,#N/A,FALSE,"Financial Assumptions";#N/A,#N/A,FALSE,"DCFOverviewPower";#N/A,#N/A,FALSE,"DCFOverviewGas";#N/A,#N/A,FALSE,"DCFOverviewWater";#N/A,#N/A,FALSE,"DCFOverviewVersorgung"}</definedName>
    <definedName name="dhdhf1" hidden="1">{#N/A,#N/A,FALSE,"Cover Sheet";#N/A,#N/A,FALSE,"Financial Assumptions";#N/A,#N/A,FALSE,"DCFOverviewPower";#N/A,#N/A,FALSE,"DCFOverviewGas";#N/A,#N/A,FALSE,"DCFOverviewWater";#N/A,#N/A,FALSE,"DCFOverviewVersorgung"}</definedName>
    <definedName name="diff" localSheetId="5">#REF!</definedName>
    <definedName name="diff" localSheetId="6">#REF!</definedName>
    <definedName name="diff" localSheetId="7">[11]Macros!$E$68</definedName>
    <definedName name="diff">#REF!</definedName>
    <definedName name="Diluted_Shares" localSheetId="5">#REF!</definedName>
    <definedName name="Diluted_Shares" localSheetId="6">#REF!</definedName>
    <definedName name="Diluted_Shares">#REF!</definedName>
    <definedName name="Dilution" localSheetId="5">#REF!</definedName>
    <definedName name="Dilution" localSheetId="6">#REF!</definedName>
    <definedName name="Dilution">#REF!</definedName>
    <definedName name="Discount_Rate" localSheetId="5">#REF!</definedName>
    <definedName name="Discount_Rate" localSheetId="6">#REF!</definedName>
    <definedName name="Discount_Rate">#REF!</definedName>
    <definedName name="Drawdown_FirstSD_Check" localSheetId="5">#REF!</definedName>
    <definedName name="Drawdown_FirstSD_Check" localSheetId="9">#REF!</definedName>
    <definedName name="Drawdown_FirstSD_Check" localSheetId="6">#REF!</definedName>
    <definedName name="Drawdown_FirstSD_Check" localSheetId="8">#REF!</definedName>
    <definedName name="Drawdown_FirstSD_Check" localSheetId="7">[8]Adjust!$D$111</definedName>
    <definedName name="Drawdown_FirstSD_Check">#REF!</definedName>
    <definedName name="DSCR" localSheetId="5">#REF!</definedName>
    <definedName name="DSCR" localSheetId="9">#REF!</definedName>
    <definedName name="DSCR" localSheetId="6">#REF!</definedName>
    <definedName name="DSCR" localSheetId="8">#REF!</definedName>
    <definedName name="DSCR" localSheetId="7">[8]Adjust!$E$58</definedName>
    <definedName name="DSCR">#REF!</definedName>
    <definedName name="DSCR_check">[21]Macro!$D$102</definedName>
    <definedName name="DSCR_min">[21]Inputs!$G$379</definedName>
    <definedName name="DSCR_paste">[21]Macro!$D$98</definedName>
    <definedName name="DSCR_sculpt_check">[21]Macro!$D$101</definedName>
    <definedName name="dsds" localSheetId="5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" localSheetId="13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" localSheetId="14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" localSheetId="6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" localSheetId="15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" localSheetId="7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" localSheetId="1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" localSheetId="12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" localSheetId="4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2" localSheetId="5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2" localSheetId="13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2" localSheetId="14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2" localSheetId="6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2" localSheetId="15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2" localSheetId="7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2" localSheetId="1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2" localSheetId="12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2" localSheetId="4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sds2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Dummy">#REF!</definedName>
    <definedName name="duur_periode" localSheetId="5">#REF!</definedName>
    <definedName name="duur_periode" localSheetId="6">#REF!</definedName>
    <definedName name="duur_periode" localSheetId="7">[11]Indexeringsformule!$G$15</definedName>
    <definedName name="duur_periode">#REF!</definedName>
    <definedName name="dvoetNomDag" localSheetId="5">#REF!</definedName>
    <definedName name="dvoetNomDag" localSheetId="6">#REF!</definedName>
    <definedName name="dvoetNomDag" localSheetId="7">[11]Input!$Q$31</definedName>
    <definedName name="dvoetNomDag">#REF!</definedName>
    <definedName name="EBF" localSheetId="5">#REF!</definedName>
    <definedName name="EBF" localSheetId="6">#REF!</definedName>
    <definedName name="EBF" localSheetId="7">[11]Data!$A$902</definedName>
    <definedName name="EBF">#REF!</definedName>
    <definedName name="EBF_EffInt_Cal" localSheetId="5">#REF!</definedName>
    <definedName name="EBF_EffInt_Cal" localSheetId="6">#REF!</definedName>
    <definedName name="EBF_EffInt_Cal" localSheetId="7">[11]Fin!$E$532</definedName>
    <definedName name="EBF_EffInt_Cal">#REF!</definedName>
    <definedName name="EBF_EffIntSens_Cal" localSheetId="5">#REF!</definedName>
    <definedName name="EBF_EffIntSens_Cal" localSheetId="6">#REF!</definedName>
    <definedName name="EBF_EffIntSens_Cal" localSheetId="7">[11]Fin!$E$534</definedName>
    <definedName name="EBF_EffIntSens_Cal">#REF!</definedName>
    <definedName name="Edition" localSheetId="5">MID(Filename,SEARCH(".",Filename)-2,2)</definedName>
    <definedName name="Edition" localSheetId="13">MID(Filename,SEARCH(".",Filename)-2,2)</definedName>
    <definedName name="Edition" localSheetId="14">MID(Filename,SEARCH(".",Filename)-2,2)</definedName>
    <definedName name="Edition" localSheetId="9">MID(Filename,SEARCH(".",Filename)-2,2)</definedName>
    <definedName name="Edition" localSheetId="6">MID(Filename,SEARCH(".",Filename)-2,2)</definedName>
    <definedName name="Edition" localSheetId="16">MID(Filename,SEARCH(".",Filename)-2,2)</definedName>
    <definedName name="Edition" localSheetId="10">MID(Filename,SEARCH(".",Filename)-2,2)</definedName>
    <definedName name="Edition" localSheetId="15">MID(Filename,SEARCH(".",Filename)-2,2)</definedName>
    <definedName name="Edition" localSheetId="8">MID(Filename,SEARCH(".",Filename)-2,2)</definedName>
    <definedName name="Edition" localSheetId="2">MID(Filename,SEARCH(".",Filename)-2,2)</definedName>
    <definedName name="Edition" localSheetId="7">MID(Filename,SEARCH(".",Filename)-2,2)</definedName>
    <definedName name="Edition" localSheetId="3">MID(Filename,SEARCH(".",Filename)-2,2)</definedName>
    <definedName name="Edition" localSheetId="1">MID(Filename,SEARCH(".",Filename)-2,2)</definedName>
    <definedName name="Edition" localSheetId="12">MID(Filename,SEARCH(".",Filename)-2,2)</definedName>
    <definedName name="Edition" localSheetId="4">MID(Filename,SEARCH(".",Filename)-2,2)</definedName>
    <definedName name="Edition">MID(Filename,SEARCH(".",Filename)-2,2)</definedName>
    <definedName name="EenmBetBesch" localSheetId="13">#REF!</definedName>
    <definedName name="EenmBetBesch" localSheetId="14">#REF!</definedName>
    <definedName name="EenmBetBesch" localSheetId="15">#REF!</definedName>
    <definedName name="EenmBetBesch" localSheetId="7">[11]Input!$Q$21</definedName>
    <definedName name="EenmBetBesch" localSheetId="1">#REF!</definedName>
    <definedName name="EenmBetBesch" localSheetId="12">#REF!</definedName>
    <definedName name="EenmBetBesch">#REF!</definedName>
    <definedName name="EenmBetVolt" localSheetId="13">#REF!</definedName>
    <definedName name="EenmBetVolt" localSheetId="14">#REF!</definedName>
    <definedName name="EenmBetVolt" localSheetId="15">#REF!</definedName>
    <definedName name="EenmBetVolt" localSheetId="7">[11]Input!$Q$23</definedName>
    <definedName name="EenmBetVolt" localSheetId="1">#REF!</definedName>
    <definedName name="EenmBetVolt" localSheetId="12">#REF!</definedName>
    <definedName name="EenmBetVolt">#REF!</definedName>
    <definedName name="Effective_repayment_copy">[21]Macro!$D$118</definedName>
    <definedName name="Effective_repayment_paste">[21]Macro!$D$119</definedName>
    <definedName name="EffTax_Check" localSheetId="13">#REF!</definedName>
    <definedName name="EffTax_Check" localSheetId="14">#REF!</definedName>
    <definedName name="EffTax_Check" localSheetId="15">#REF!</definedName>
    <definedName name="EffTax_Check" localSheetId="7">'[11]Tax (Accounting)'!$F$90</definedName>
    <definedName name="EffTax_Check" localSheetId="1">#REF!</definedName>
    <definedName name="EffTax_Check" localSheetId="12">#REF!</definedName>
    <definedName name="EffTax_Check">#REF!</definedName>
    <definedName name="EffTaxRate1" localSheetId="7">[11]Macros!$L$239</definedName>
    <definedName name="EffTaxRate1">#REF!</definedName>
    <definedName name="EIBF" localSheetId="7">[11]Data!$A$1261</definedName>
    <definedName name="EIBF">#REF!</definedName>
    <definedName name="EIBF_EffInt_Cal" localSheetId="7">[11]Fin!$E$477</definedName>
    <definedName name="EIBF_EffInt_Cal">#REF!</definedName>
    <definedName name="EIBF_EffIntSens_Cal" localSheetId="7">[11]Fin!$E$479</definedName>
    <definedName name="EIBF_EffIntSens_Cal">#REF!</definedName>
    <definedName name="EIBMBF" localSheetId="7">[11]Data!$A$1214</definedName>
    <definedName name="EIBMBF">#REF!</definedName>
    <definedName name="EIBMBF_EffInt_Cal" localSheetId="7">[11]Fin!$E$521</definedName>
    <definedName name="EIBMBF_EffInt_Cal">#REF!</definedName>
    <definedName name="EIBMBF_EffIntSens_Cal" localSheetId="7">[11]Fin!$E$523</definedName>
    <definedName name="EIBMBF_EffIntSens_Cal">#REF!</definedName>
    <definedName name="einddatum" localSheetId="7">[11]Input!$W$33</definedName>
    <definedName name="einddatum">#REF!</definedName>
    <definedName name="ElectricalEfficiency" localSheetId="13">#REF!</definedName>
    <definedName name="ElectricalEfficiency" localSheetId="14">#REF!</definedName>
    <definedName name="ElectricalEfficiency" localSheetId="9">#REF!</definedName>
    <definedName name="ElectricalEfficiency" localSheetId="15">#REF!</definedName>
    <definedName name="ElectricalEfficiency" localSheetId="8">#REF!</definedName>
    <definedName name="ElectricalEfficiency" localSheetId="2">#REF!</definedName>
    <definedName name="ElectricalEfficiency" localSheetId="7">[14]Assumptions!#REF!</definedName>
    <definedName name="ElectricalEfficiency" localSheetId="3">#REF!</definedName>
    <definedName name="ElectricalEfficiency" localSheetId="1">#REF!</definedName>
    <definedName name="ElectricalEfficiency">#REF!</definedName>
    <definedName name="End_Project" localSheetId="9">#REF!</definedName>
    <definedName name="End_Project" localSheetId="8">#REF!</definedName>
    <definedName name="End_Project" localSheetId="7">[8]Inputs!$G$28</definedName>
    <definedName name="End_Project">#REF!</definedName>
    <definedName name="ENGRAIS" localSheetId="13" hidden="1">#REF!</definedName>
    <definedName name="ENGRAIS" localSheetId="14" hidden="1">#REF!</definedName>
    <definedName name="ENGRAIS" localSheetId="9" hidden="1">#REF!</definedName>
    <definedName name="ENGRAIS" localSheetId="15" hidden="1">#REF!</definedName>
    <definedName name="ENGRAIS" localSheetId="8" hidden="1">#REF!</definedName>
    <definedName name="ENGRAIS" localSheetId="2" hidden="1">#REF!</definedName>
    <definedName name="ENGRAIS" localSheetId="7" hidden="1">#REF!</definedName>
    <definedName name="ENGRAIS" localSheetId="3" hidden="1">#REF!</definedName>
    <definedName name="ENGRAIS" localSheetId="1" hidden="1">#REF!</definedName>
    <definedName name="ENGRAIS" hidden="1">#REF!</definedName>
    <definedName name="Enterprise_Value">#REF!</definedName>
    <definedName name="Equity" localSheetId="7">[11]Data!$A$881</definedName>
    <definedName name="Equity">#REF!</definedName>
    <definedName name="Equity_Fixed" localSheetId="5">'[19]Mining Inputs - TBA'!#REF!</definedName>
    <definedName name="Equity_Fixed" localSheetId="13">'[20]Mining Inputs - TBA'!#REF!</definedName>
    <definedName name="Equity_Fixed" localSheetId="14">'[20]Mining Inputs - TBA'!#REF!</definedName>
    <definedName name="Equity_Fixed" localSheetId="9">#REF!</definedName>
    <definedName name="Equity_Fixed" localSheetId="6">'[19]Mining Inputs - TBA'!#REF!</definedName>
    <definedName name="Equity_Fixed" localSheetId="15">'[20]Mining Inputs - TBA'!#REF!</definedName>
    <definedName name="Equity_Fixed" localSheetId="8">#REF!</definedName>
    <definedName name="Equity_Fixed" localSheetId="2">'Net Asset Value'!#REF!</definedName>
    <definedName name="Equity_Fixed" localSheetId="7">[15]InputC!#REF!</definedName>
    <definedName name="Equity_Fixed" localSheetId="3">'Share Price'!#REF!</definedName>
    <definedName name="Equity_Fixed" localSheetId="1">'[20]Mining Inputs - TBA'!#REF!</definedName>
    <definedName name="Equity_Fixed" localSheetId="12">'[19]Mining Inputs - TBA'!#REF!</definedName>
    <definedName name="Equity_Fixed" localSheetId="4">'[19]Mining Inputs - TBA'!#REF!</definedName>
    <definedName name="Equity_Fixed">'[19]Mining Inputs - TBA'!#REF!</definedName>
    <definedName name="Equity_Live" localSheetId="5">'[19]Mining Inputs - TBA'!#REF!</definedName>
    <definedName name="Equity_Live" localSheetId="13">'[20]Mining Inputs - TBA'!#REF!</definedName>
    <definedName name="Equity_Live" localSheetId="14">'[20]Mining Inputs - TBA'!#REF!</definedName>
    <definedName name="Equity_Live" localSheetId="9">#REF!</definedName>
    <definedName name="Equity_Live" localSheetId="6">'[19]Mining Inputs - TBA'!#REF!</definedName>
    <definedName name="Equity_Live" localSheetId="15">'[20]Mining Inputs - TBA'!#REF!</definedName>
    <definedName name="Equity_Live" localSheetId="8">#REF!</definedName>
    <definedName name="Equity_Live" localSheetId="2">'Net Asset Value'!#REF!</definedName>
    <definedName name="Equity_Live" localSheetId="7">[15]InputC!#REF!</definedName>
    <definedName name="Equity_Live" localSheetId="3">'Share Price'!#REF!</definedName>
    <definedName name="Equity_Live" localSheetId="1">'[20]Mining Inputs - TBA'!#REF!</definedName>
    <definedName name="Equity_Live" localSheetId="12">'[19]Mining Inputs - TBA'!#REF!</definedName>
    <definedName name="Equity_Live" localSheetId="4">'[19]Mining Inputs - TBA'!#REF!</definedName>
    <definedName name="Equity_Live">'[19]Mining Inputs - TBA'!#REF!</definedName>
    <definedName name="EquityFixed" localSheetId="5">'[19]Mining Inputs - TBA'!#REF!</definedName>
    <definedName name="EquityFixed" localSheetId="13">'[20]Mining Inputs - TBA'!#REF!</definedName>
    <definedName name="EquityFixed" localSheetId="14">'[20]Mining Inputs - TBA'!#REF!</definedName>
    <definedName name="EquityFixed" localSheetId="9">#REF!</definedName>
    <definedName name="EquityFixed" localSheetId="6">'[19]Mining Inputs - TBA'!#REF!</definedName>
    <definedName name="EquityFixed" localSheetId="15">'[20]Mining Inputs - TBA'!#REF!</definedName>
    <definedName name="EquityFixed" localSheetId="8">#REF!</definedName>
    <definedName name="EquityFixed" localSheetId="2">'Net Asset Value'!#REF!</definedName>
    <definedName name="EquityFixed" localSheetId="7">[15]Macro!#REF!</definedName>
    <definedName name="EquityFixed" localSheetId="3">'Share Price'!#REF!</definedName>
    <definedName name="EquityFixed" localSheetId="1">'[20]Mining Inputs - TBA'!#REF!</definedName>
    <definedName name="EquityFixed" localSheetId="12">'[19]Mining Inputs - TBA'!#REF!</definedName>
    <definedName name="EquityFixed" localSheetId="4">'[19]Mining Inputs - TBA'!#REF!</definedName>
    <definedName name="EquityFixed">'[19]Mining Inputs - TBA'!#REF!</definedName>
    <definedName name="EquityLive" localSheetId="5">'[19]Mining Inputs - TBA'!#REF!</definedName>
    <definedName name="EquityLive" localSheetId="13">'[20]Mining Inputs - TBA'!#REF!</definedName>
    <definedName name="EquityLive" localSheetId="14">'[20]Mining Inputs - TBA'!#REF!</definedName>
    <definedName name="EquityLive" localSheetId="9">#REF!</definedName>
    <definedName name="EquityLive" localSheetId="6">'[19]Mining Inputs - TBA'!#REF!</definedName>
    <definedName name="EquityLive" localSheetId="15">'[20]Mining Inputs - TBA'!#REF!</definedName>
    <definedName name="EquityLive" localSheetId="8">#REF!</definedName>
    <definedName name="EquityLive" localSheetId="2">'Net Asset Value'!#REF!</definedName>
    <definedName name="EquityLive" localSheetId="7">[15]Macro!#REF!</definedName>
    <definedName name="EquityLive" localSheetId="3">'Share Price'!#REF!</definedName>
    <definedName name="EquityLive" localSheetId="1">'[20]Mining Inputs - TBA'!#REF!</definedName>
    <definedName name="EquityLive" localSheetId="12">'[19]Mining Inputs - TBA'!#REF!</definedName>
    <definedName name="EquityLive" localSheetId="4">'[19]Mining Inputs - TBA'!#REF!</definedName>
    <definedName name="EquityLive">'[19]Mining Inputs - TBA'!#REF!</definedName>
    <definedName name="erase2" localSheetId="5" hidden="1">{#N/A,#N/A,FALSE,"Summary";#N/A,#N/A,FALSE,"CF";#N/A,#N/A,FALSE,"P&amp;L";#N/A,#N/A,FALSE,"BS";#N/A,#N/A,FALSE,"Returns";#N/A,#N/A,FALSE,"Assumptions";#N/A,#N/A,FALSE,"Analysis"}</definedName>
    <definedName name="erase2" localSheetId="13" hidden="1">{#N/A,#N/A,FALSE,"Summary";#N/A,#N/A,FALSE,"CF";#N/A,#N/A,FALSE,"P&amp;L";#N/A,#N/A,FALSE,"BS";#N/A,#N/A,FALSE,"Returns";#N/A,#N/A,FALSE,"Assumptions";#N/A,#N/A,FALSE,"Analysis"}</definedName>
    <definedName name="erase2" localSheetId="14" hidden="1">{#N/A,#N/A,FALSE,"Summary";#N/A,#N/A,FALSE,"CF";#N/A,#N/A,FALSE,"P&amp;L";#N/A,#N/A,FALSE,"BS";#N/A,#N/A,FALSE,"Returns";#N/A,#N/A,FALSE,"Assumptions";#N/A,#N/A,FALSE,"Analysis"}</definedName>
    <definedName name="erase2" localSheetId="9" hidden="1">{#N/A,#N/A,FALSE,"Summary";#N/A,#N/A,FALSE,"CF";#N/A,#N/A,FALSE,"P&amp;L";#N/A,#N/A,FALSE,"BS";#N/A,#N/A,FALSE,"Returns";#N/A,#N/A,FALSE,"Assumptions";#N/A,#N/A,FALSE,"Analysis"}</definedName>
    <definedName name="erase2" localSheetId="6" hidden="1">{#N/A,#N/A,FALSE,"Summary";#N/A,#N/A,FALSE,"CF";#N/A,#N/A,FALSE,"P&amp;L";#N/A,#N/A,FALSE,"BS";#N/A,#N/A,FALSE,"Returns";#N/A,#N/A,FALSE,"Assumptions";#N/A,#N/A,FALSE,"Analysis"}</definedName>
    <definedName name="erase2" localSheetId="15" hidden="1">{#N/A,#N/A,FALSE,"Summary";#N/A,#N/A,FALSE,"CF";#N/A,#N/A,FALSE,"P&amp;L";#N/A,#N/A,FALSE,"BS";#N/A,#N/A,FALSE,"Returns";#N/A,#N/A,FALSE,"Assumptions";#N/A,#N/A,FALSE,"Analysis"}</definedName>
    <definedName name="erase2" localSheetId="8" hidden="1">{#N/A,#N/A,FALSE,"Summary";#N/A,#N/A,FALSE,"CF";#N/A,#N/A,FALSE,"P&amp;L";#N/A,#N/A,FALSE,"BS";#N/A,#N/A,FALSE,"Returns";#N/A,#N/A,FALSE,"Assumptions";#N/A,#N/A,FALSE,"Analysis"}</definedName>
    <definedName name="erase2" localSheetId="7" hidden="1">{#N/A,#N/A,FALSE,"Summary";#N/A,#N/A,FALSE,"CF";#N/A,#N/A,FALSE,"P&amp;L";#N/A,#N/A,FALSE,"BS";#N/A,#N/A,FALSE,"Returns";#N/A,#N/A,FALSE,"Assumptions";#N/A,#N/A,FALSE,"Analysis"}</definedName>
    <definedName name="erase2" localSheetId="1" hidden="1">{#N/A,#N/A,FALSE,"Summary";#N/A,#N/A,FALSE,"CF";#N/A,#N/A,FALSE,"P&amp;L";#N/A,#N/A,FALSE,"BS";#N/A,#N/A,FALSE,"Returns";#N/A,#N/A,FALSE,"Assumptions";#N/A,#N/A,FALSE,"Analysis"}</definedName>
    <definedName name="erase2" localSheetId="12" hidden="1">{#N/A,#N/A,FALSE,"Summary";#N/A,#N/A,FALSE,"CF";#N/A,#N/A,FALSE,"P&amp;L";#N/A,#N/A,FALSE,"BS";#N/A,#N/A,FALSE,"Returns";#N/A,#N/A,FALSE,"Assumptions";#N/A,#N/A,FALSE,"Analysis"}</definedName>
    <definedName name="erase2" localSheetId="4" hidden="1">{#N/A,#N/A,FALSE,"Summary";#N/A,#N/A,FALSE,"CF";#N/A,#N/A,FALSE,"P&amp;L";#N/A,#N/A,FALSE,"BS";#N/A,#N/A,FALSE,"Returns";#N/A,#N/A,FALSE,"Assumptions";#N/A,#N/A,FALSE,"Analysis"}</definedName>
    <definedName name="erase2" hidden="1">{#N/A,#N/A,FALSE,"Summary";#N/A,#N/A,FALSE,"CF";#N/A,#N/A,FALSE,"P&amp;L";#N/A,#N/A,FALSE,"BS";#N/A,#N/A,FALSE,"Returns";#N/A,#N/A,FALSE,"Assumptions";#N/A,#N/A,FALSE,"Analysis"}</definedName>
    <definedName name="erase3" localSheetId="5" hidden="1">{#N/A,#N/A,FALSE,"Summary";#N/A,#N/A,FALSE,"CF";#N/A,#N/A,FALSE,"P&amp;L";"summary",#N/A,FALSE,"Returns";#N/A,#N/A,FALSE,"BS";"summary",#N/A,FALSE,"Analysis";#N/A,#N/A,FALSE,"Assumptions"}</definedName>
    <definedName name="erase3" localSheetId="13" hidden="1">{#N/A,#N/A,FALSE,"Summary";#N/A,#N/A,FALSE,"CF";#N/A,#N/A,FALSE,"P&amp;L";"summary",#N/A,FALSE,"Returns";#N/A,#N/A,FALSE,"BS";"summary",#N/A,FALSE,"Analysis";#N/A,#N/A,FALSE,"Assumptions"}</definedName>
    <definedName name="erase3" localSheetId="14" hidden="1">{#N/A,#N/A,FALSE,"Summary";#N/A,#N/A,FALSE,"CF";#N/A,#N/A,FALSE,"P&amp;L";"summary",#N/A,FALSE,"Returns";#N/A,#N/A,FALSE,"BS";"summary",#N/A,FALSE,"Analysis";#N/A,#N/A,FALSE,"Assumptions"}</definedName>
    <definedName name="erase3" localSheetId="9" hidden="1">{#N/A,#N/A,FALSE,"Summary";#N/A,#N/A,FALSE,"CF";#N/A,#N/A,FALSE,"P&amp;L";"summary",#N/A,FALSE,"Returns";#N/A,#N/A,FALSE,"BS";"summary",#N/A,FALSE,"Analysis";#N/A,#N/A,FALSE,"Assumptions"}</definedName>
    <definedName name="erase3" localSheetId="6" hidden="1">{#N/A,#N/A,FALSE,"Summary";#N/A,#N/A,FALSE,"CF";#N/A,#N/A,FALSE,"P&amp;L";"summary",#N/A,FALSE,"Returns";#N/A,#N/A,FALSE,"BS";"summary",#N/A,FALSE,"Analysis";#N/A,#N/A,FALSE,"Assumptions"}</definedName>
    <definedName name="erase3" localSheetId="15" hidden="1">{#N/A,#N/A,FALSE,"Summary";#N/A,#N/A,FALSE,"CF";#N/A,#N/A,FALSE,"P&amp;L";"summary",#N/A,FALSE,"Returns";#N/A,#N/A,FALSE,"BS";"summary",#N/A,FALSE,"Analysis";#N/A,#N/A,FALSE,"Assumptions"}</definedName>
    <definedName name="erase3" localSheetId="8" hidden="1">{#N/A,#N/A,FALSE,"Summary";#N/A,#N/A,FALSE,"CF";#N/A,#N/A,FALSE,"P&amp;L";"summary",#N/A,FALSE,"Returns";#N/A,#N/A,FALSE,"BS";"summary",#N/A,FALSE,"Analysis";#N/A,#N/A,FALSE,"Assumptions"}</definedName>
    <definedName name="erase3" localSheetId="7" hidden="1">{#N/A,#N/A,FALSE,"Summary";#N/A,#N/A,FALSE,"CF";#N/A,#N/A,FALSE,"P&amp;L";"summary",#N/A,FALSE,"Returns";#N/A,#N/A,FALSE,"BS";"summary",#N/A,FALSE,"Analysis";#N/A,#N/A,FALSE,"Assumptions"}</definedName>
    <definedName name="erase3" localSheetId="1" hidden="1">{#N/A,#N/A,FALSE,"Summary";#N/A,#N/A,FALSE,"CF";#N/A,#N/A,FALSE,"P&amp;L";"summary",#N/A,FALSE,"Returns";#N/A,#N/A,FALSE,"BS";"summary",#N/A,FALSE,"Analysis";#N/A,#N/A,FALSE,"Assumptions"}</definedName>
    <definedName name="erase3" localSheetId="12" hidden="1">{#N/A,#N/A,FALSE,"Summary";#N/A,#N/A,FALSE,"CF";#N/A,#N/A,FALSE,"P&amp;L";"summary",#N/A,FALSE,"Returns";#N/A,#N/A,FALSE,"BS";"summary",#N/A,FALSE,"Analysis";#N/A,#N/A,FALSE,"Assumptions"}</definedName>
    <definedName name="erase3" localSheetId="4" hidden="1">{#N/A,#N/A,FALSE,"Summary";#N/A,#N/A,FALSE,"CF";#N/A,#N/A,FALSE,"P&amp;L";"summary",#N/A,FALSE,"Returns";#N/A,#N/A,FALSE,"BS";"summary",#N/A,FALSE,"Analysis";#N/A,#N/A,FALSE,"Assumptions"}</definedName>
    <definedName name="erase3" hidden="1">{#N/A,#N/A,FALSE,"Summary";#N/A,#N/A,FALSE,"CF";#N/A,#N/A,FALSE,"P&amp;L";"summary",#N/A,FALSE,"Returns";#N/A,#N/A,FALSE,"BS";"summary",#N/A,FALSE,"Analysis";#N/A,#N/A,FALSE,"Assumptions"}</definedName>
    <definedName name="ert" localSheetId="5" hidden="1">{#N/A,#N/A,FALSE,"P&amp;L";#N/A,#N/A,FALSE,"BS"}</definedName>
    <definedName name="ert" localSheetId="13" hidden="1">{#N/A,#N/A,FALSE,"P&amp;L";#N/A,#N/A,FALSE,"BS"}</definedName>
    <definedName name="ert" localSheetId="14" hidden="1">{#N/A,#N/A,FALSE,"P&amp;L";#N/A,#N/A,FALSE,"BS"}</definedName>
    <definedName name="ert" localSheetId="6" hidden="1">{#N/A,#N/A,FALSE,"P&amp;L";#N/A,#N/A,FALSE,"BS"}</definedName>
    <definedName name="ert" localSheetId="15" hidden="1">{#N/A,#N/A,FALSE,"P&amp;L";#N/A,#N/A,FALSE,"BS"}</definedName>
    <definedName name="ert" localSheetId="7" hidden="1">{#N/A,#N/A,FALSE,"P&amp;L";#N/A,#N/A,FALSE,"BS"}</definedName>
    <definedName name="ert" localSheetId="1" hidden="1">{#N/A,#N/A,FALSE,"P&amp;L";#N/A,#N/A,FALSE,"BS"}</definedName>
    <definedName name="ert" localSheetId="12" hidden="1">{#N/A,#N/A,FALSE,"P&amp;L";#N/A,#N/A,FALSE,"BS"}</definedName>
    <definedName name="ert" localSheetId="4" hidden="1">{#N/A,#N/A,FALSE,"P&amp;L";#N/A,#N/A,FALSE,"BS"}</definedName>
    <definedName name="ert" hidden="1">{#N/A,#N/A,FALSE,"P&amp;L";#N/A,#N/A,FALSE,"BS"}</definedName>
    <definedName name="Escalation_cases">[21]Inputs!$B$503:$B$507</definedName>
    <definedName name="essai" localSheetId="5" hidden="1">{#N/A,#N/A,FALSE,"F_Plan";#N/A,#N/A,FALSE,"Parameter"}</definedName>
    <definedName name="essai" localSheetId="13" hidden="1">{#N/A,#N/A,FALSE,"F_Plan";#N/A,#N/A,FALSE,"Parameter"}</definedName>
    <definedName name="essai" localSheetId="14" hidden="1">{#N/A,#N/A,FALSE,"F_Plan";#N/A,#N/A,FALSE,"Parameter"}</definedName>
    <definedName name="essai" localSheetId="9" hidden="1">{#N/A,#N/A,FALSE,"F_Plan";#N/A,#N/A,FALSE,"Parameter"}</definedName>
    <definedName name="essai" localSheetId="6" hidden="1">{#N/A,#N/A,FALSE,"F_Plan";#N/A,#N/A,FALSE,"Parameter"}</definedName>
    <definedName name="essai" localSheetId="15" hidden="1">{#N/A,#N/A,FALSE,"F_Plan";#N/A,#N/A,FALSE,"Parameter"}</definedName>
    <definedName name="essai" localSheetId="8" hidden="1">{#N/A,#N/A,FALSE,"F_Plan";#N/A,#N/A,FALSE,"Parameter"}</definedName>
    <definedName name="essai" localSheetId="7" hidden="1">{#N/A,#N/A,FALSE,"F_Plan";#N/A,#N/A,FALSE,"Parameter"}</definedName>
    <definedName name="essai" localSheetId="1" hidden="1">{#N/A,#N/A,FALSE,"F_Plan";#N/A,#N/A,FALSE,"Parameter"}</definedName>
    <definedName name="essai" localSheetId="12" hidden="1">{#N/A,#N/A,FALSE,"F_Plan";#N/A,#N/A,FALSE,"Parameter"}</definedName>
    <definedName name="essai" localSheetId="4" hidden="1">{#N/A,#N/A,FALSE,"F_Plan";#N/A,#N/A,FALSE,"Parameter"}</definedName>
    <definedName name="essai" hidden="1">{#N/A,#N/A,FALSE,"F_Plan";#N/A,#N/A,FALSE,"Parameter"}</definedName>
    <definedName name="essais" localSheetId="5" hidden="1">{#N/A,#N/A,FALSE,"F_Plan";#N/A,#N/A,FALSE,"Parameter"}</definedName>
    <definedName name="essais" localSheetId="13" hidden="1">{#N/A,#N/A,FALSE,"F_Plan";#N/A,#N/A,FALSE,"Parameter"}</definedName>
    <definedName name="essais" localSheetId="14" hidden="1">{#N/A,#N/A,FALSE,"F_Plan";#N/A,#N/A,FALSE,"Parameter"}</definedName>
    <definedName name="essais" localSheetId="9" hidden="1">{#N/A,#N/A,FALSE,"F_Plan";#N/A,#N/A,FALSE,"Parameter"}</definedName>
    <definedName name="essais" localSheetId="6" hidden="1">{#N/A,#N/A,FALSE,"F_Plan";#N/A,#N/A,FALSE,"Parameter"}</definedName>
    <definedName name="essais" localSheetId="15" hidden="1">{#N/A,#N/A,FALSE,"F_Plan";#N/A,#N/A,FALSE,"Parameter"}</definedName>
    <definedName name="essais" localSheetId="8" hidden="1">{#N/A,#N/A,FALSE,"F_Plan";#N/A,#N/A,FALSE,"Parameter"}</definedName>
    <definedName name="essais" localSheetId="7" hidden="1">{#N/A,#N/A,FALSE,"F_Plan";#N/A,#N/A,FALSE,"Parameter"}</definedName>
    <definedName name="essais" localSheetId="1" hidden="1">{#N/A,#N/A,FALSE,"F_Plan";#N/A,#N/A,FALSE,"Parameter"}</definedName>
    <definedName name="essais" localSheetId="12" hidden="1">{#N/A,#N/A,FALSE,"F_Plan";#N/A,#N/A,FALSE,"Parameter"}</definedName>
    <definedName name="essais" localSheetId="4" hidden="1">{#N/A,#N/A,FALSE,"F_Plan";#N/A,#N/A,FALSE,"Parameter"}</definedName>
    <definedName name="essais" hidden="1">{#N/A,#N/A,FALSE,"F_Plan";#N/A,#N/A,FALSE,"Parameter"}</definedName>
    <definedName name="EV" hidden="1">38740.4281481481</definedName>
    <definedName name="EV__ALLOWSTOPEXPAND__" hidden="1">1</definedName>
    <definedName name="EV__CVPARAMS__" hidden="1">"Any by Any!$B$17:$C$38;"</definedName>
    <definedName name="EV__EXPOPTIONS__" hidden="1">0</definedName>
    <definedName name="EV__LASTREFTIME__" hidden="1">39696.7550578704</definedName>
    <definedName name="EV__LOCKEDCVW__FINANCE" hidden="1">"TOT_BS,Budget,LC,D_TOP,4906,TPTOP,TOT_SEGMENT,F_380,2006.dec,YTD,"</definedName>
    <definedName name="EV__LOCKEDCVW__IC" hidden="1">"ACTUAL,D_TOP,4183,13454,TPTOP,2004.TOTAL,YTD,"</definedName>
    <definedName name="EV__LOCKEDCVW__INFORMATION" hidden="1">"50000,ACTUAL,4194,F_100,2004.TOTAL,CTRL001_001,CTRL001X,YTD,"</definedName>
    <definedName name="EV__LOCKEDCVW__OWNERSHIP" hidden="1">"PCON,ACTUAL,LC,4194,TPTOP,2004.TOTAL,YTD,"</definedName>
    <definedName name="EV__LOCKEDCVW__RATE" hidden="1">"ACTUAL,EUR,AVG,Default,CALC,2004.TOTAL,YTD,"</definedName>
    <definedName name="EV__LOCKSTATUS__" hidden="1">4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134217783</definedName>
    <definedName name="EV__WBVERSION__" hidden="1">0</definedName>
    <definedName name="EV__WSINFO__" hidden="1">"MRParnhem12"</definedName>
    <definedName name="EvidentialUplift">#REF!</definedName>
    <definedName name="exploitatie" localSheetId="5">#REF!</definedName>
    <definedName name="exploitatie" localSheetId="6">#REF!</definedName>
    <definedName name="exploitatie" localSheetId="7">[11]Input!$O$35</definedName>
    <definedName name="exploitatie">#REF!</definedName>
    <definedName name="FacSize" localSheetId="5">#REF!</definedName>
    <definedName name="FacSize" localSheetId="6">#REF!</definedName>
    <definedName name="FacSize" localSheetId="7">[11]Val!$F$97</definedName>
    <definedName name="FacSize">#REF!</definedName>
    <definedName name="fdssa" localSheetId="5" hidden="1">{#N/A,#N/A,FALSE,"Summary";#N/A,#N/A,FALSE,"CF";#N/A,#N/A,FALSE,"P&amp;L";#N/A,#N/A,FALSE,"BS";#N/A,#N/A,FALSE,"Returns";#N/A,#N/A,FALSE,"Assumptions";#N/A,#N/A,FALSE,"Analysis"}</definedName>
    <definedName name="fdssa" localSheetId="13" hidden="1">{#N/A,#N/A,FALSE,"Summary";#N/A,#N/A,FALSE,"CF";#N/A,#N/A,FALSE,"P&amp;L";#N/A,#N/A,FALSE,"BS";#N/A,#N/A,FALSE,"Returns";#N/A,#N/A,FALSE,"Assumptions";#N/A,#N/A,FALSE,"Analysis"}</definedName>
    <definedName name="fdssa" localSheetId="14" hidden="1">{#N/A,#N/A,FALSE,"Summary";#N/A,#N/A,FALSE,"CF";#N/A,#N/A,FALSE,"P&amp;L";#N/A,#N/A,FALSE,"BS";#N/A,#N/A,FALSE,"Returns";#N/A,#N/A,FALSE,"Assumptions";#N/A,#N/A,FALSE,"Analysis"}</definedName>
    <definedName name="fdssa" localSheetId="9" hidden="1">{#N/A,#N/A,FALSE,"Summary";#N/A,#N/A,FALSE,"CF";#N/A,#N/A,FALSE,"P&amp;L";#N/A,#N/A,FALSE,"BS";#N/A,#N/A,FALSE,"Returns";#N/A,#N/A,FALSE,"Assumptions";#N/A,#N/A,FALSE,"Analysis"}</definedName>
    <definedName name="fdssa" localSheetId="6" hidden="1">{#N/A,#N/A,FALSE,"Summary";#N/A,#N/A,FALSE,"CF";#N/A,#N/A,FALSE,"P&amp;L";#N/A,#N/A,FALSE,"BS";#N/A,#N/A,FALSE,"Returns";#N/A,#N/A,FALSE,"Assumptions";#N/A,#N/A,FALSE,"Analysis"}</definedName>
    <definedName name="fdssa" localSheetId="15" hidden="1">{#N/A,#N/A,FALSE,"Summary";#N/A,#N/A,FALSE,"CF";#N/A,#N/A,FALSE,"P&amp;L";#N/A,#N/A,FALSE,"BS";#N/A,#N/A,FALSE,"Returns";#N/A,#N/A,FALSE,"Assumptions";#N/A,#N/A,FALSE,"Analysis"}</definedName>
    <definedName name="fdssa" localSheetId="8" hidden="1">{#N/A,#N/A,FALSE,"Summary";#N/A,#N/A,FALSE,"CF";#N/A,#N/A,FALSE,"P&amp;L";#N/A,#N/A,FALSE,"BS";#N/A,#N/A,FALSE,"Returns";#N/A,#N/A,FALSE,"Assumptions";#N/A,#N/A,FALSE,"Analysis"}</definedName>
    <definedName name="fdssa" localSheetId="7" hidden="1">{#N/A,#N/A,FALSE,"Summary";#N/A,#N/A,FALSE,"CF";#N/A,#N/A,FALSE,"P&amp;L";#N/A,#N/A,FALSE,"BS";#N/A,#N/A,FALSE,"Returns";#N/A,#N/A,FALSE,"Assumptions";#N/A,#N/A,FALSE,"Analysis"}</definedName>
    <definedName name="fdssa" localSheetId="1" hidden="1">{#N/A,#N/A,FALSE,"Summary";#N/A,#N/A,FALSE,"CF";#N/A,#N/A,FALSE,"P&amp;L";#N/A,#N/A,FALSE,"BS";#N/A,#N/A,FALSE,"Returns";#N/A,#N/A,FALSE,"Assumptions";#N/A,#N/A,FALSE,"Analysis"}</definedName>
    <definedName name="fdssa" localSheetId="12" hidden="1">{#N/A,#N/A,FALSE,"Summary";#N/A,#N/A,FALSE,"CF";#N/A,#N/A,FALSE,"P&amp;L";#N/A,#N/A,FALSE,"BS";#N/A,#N/A,FALSE,"Returns";#N/A,#N/A,FALSE,"Assumptions";#N/A,#N/A,FALSE,"Analysis"}</definedName>
    <definedName name="fdssa" localSheetId="4" hidden="1">{#N/A,#N/A,FALSE,"Summary";#N/A,#N/A,FALSE,"CF";#N/A,#N/A,FALSE,"P&amp;L";#N/A,#N/A,FALSE,"BS";#N/A,#N/A,FALSE,"Returns";#N/A,#N/A,FALSE,"Assumptions";#N/A,#N/A,FALSE,"Analysis"}</definedName>
    <definedName name="fdssa" hidden="1">{#N/A,#N/A,FALSE,"Summary";#N/A,#N/A,FALSE,"CF";#N/A,#N/A,FALSE,"P&amp;L";#N/A,#N/A,FALSE,"BS";#N/A,#N/A,FALSE,"Returns";#N/A,#N/A,FALSE,"Assumptions";#N/A,#N/A,FALSE,"Analysis"}</definedName>
    <definedName name="fdssa1" localSheetId="5" hidden="1">{#N/A,#N/A,FALSE,"Summary";#N/A,#N/A,FALSE,"CF";#N/A,#N/A,FALSE,"P&amp;L";#N/A,#N/A,FALSE,"BS";#N/A,#N/A,FALSE,"Returns";#N/A,#N/A,FALSE,"Assumptions";#N/A,#N/A,FALSE,"Analysis"}</definedName>
    <definedName name="fdssa1" localSheetId="13" hidden="1">{#N/A,#N/A,FALSE,"Summary";#N/A,#N/A,FALSE,"CF";#N/A,#N/A,FALSE,"P&amp;L";#N/A,#N/A,FALSE,"BS";#N/A,#N/A,FALSE,"Returns";#N/A,#N/A,FALSE,"Assumptions";#N/A,#N/A,FALSE,"Analysis"}</definedName>
    <definedName name="fdssa1" localSheetId="14" hidden="1">{#N/A,#N/A,FALSE,"Summary";#N/A,#N/A,FALSE,"CF";#N/A,#N/A,FALSE,"P&amp;L";#N/A,#N/A,FALSE,"BS";#N/A,#N/A,FALSE,"Returns";#N/A,#N/A,FALSE,"Assumptions";#N/A,#N/A,FALSE,"Analysis"}</definedName>
    <definedName name="fdssa1" localSheetId="9" hidden="1">{#N/A,#N/A,FALSE,"Summary";#N/A,#N/A,FALSE,"CF";#N/A,#N/A,FALSE,"P&amp;L";#N/A,#N/A,FALSE,"BS";#N/A,#N/A,FALSE,"Returns";#N/A,#N/A,FALSE,"Assumptions";#N/A,#N/A,FALSE,"Analysis"}</definedName>
    <definedName name="fdssa1" localSheetId="6" hidden="1">{#N/A,#N/A,FALSE,"Summary";#N/A,#N/A,FALSE,"CF";#N/A,#N/A,FALSE,"P&amp;L";#N/A,#N/A,FALSE,"BS";#N/A,#N/A,FALSE,"Returns";#N/A,#N/A,FALSE,"Assumptions";#N/A,#N/A,FALSE,"Analysis"}</definedName>
    <definedName name="fdssa1" localSheetId="15" hidden="1">{#N/A,#N/A,FALSE,"Summary";#N/A,#N/A,FALSE,"CF";#N/A,#N/A,FALSE,"P&amp;L";#N/A,#N/A,FALSE,"BS";#N/A,#N/A,FALSE,"Returns";#N/A,#N/A,FALSE,"Assumptions";#N/A,#N/A,FALSE,"Analysis"}</definedName>
    <definedName name="fdssa1" localSheetId="8" hidden="1">{#N/A,#N/A,FALSE,"Summary";#N/A,#N/A,FALSE,"CF";#N/A,#N/A,FALSE,"P&amp;L";#N/A,#N/A,FALSE,"BS";#N/A,#N/A,FALSE,"Returns";#N/A,#N/A,FALSE,"Assumptions";#N/A,#N/A,FALSE,"Analysis"}</definedName>
    <definedName name="fdssa1" localSheetId="7" hidden="1">{#N/A,#N/A,FALSE,"Summary";#N/A,#N/A,FALSE,"CF";#N/A,#N/A,FALSE,"P&amp;L";#N/A,#N/A,FALSE,"BS";#N/A,#N/A,FALSE,"Returns";#N/A,#N/A,FALSE,"Assumptions";#N/A,#N/A,FALSE,"Analysis"}</definedName>
    <definedName name="fdssa1" localSheetId="1" hidden="1">{#N/A,#N/A,FALSE,"Summary";#N/A,#N/A,FALSE,"CF";#N/A,#N/A,FALSE,"P&amp;L";#N/A,#N/A,FALSE,"BS";#N/A,#N/A,FALSE,"Returns";#N/A,#N/A,FALSE,"Assumptions";#N/A,#N/A,FALSE,"Analysis"}</definedName>
    <definedName name="fdssa1" localSheetId="12" hidden="1">{#N/A,#N/A,FALSE,"Summary";#N/A,#N/A,FALSE,"CF";#N/A,#N/A,FALSE,"P&amp;L";#N/A,#N/A,FALSE,"BS";#N/A,#N/A,FALSE,"Returns";#N/A,#N/A,FALSE,"Assumptions";#N/A,#N/A,FALSE,"Analysis"}</definedName>
    <definedName name="fdssa1" localSheetId="4" hidden="1">{#N/A,#N/A,FALSE,"Summary";#N/A,#N/A,FALSE,"CF";#N/A,#N/A,FALSE,"P&amp;L";#N/A,#N/A,FALSE,"BS";#N/A,#N/A,FALSE,"Returns";#N/A,#N/A,FALSE,"Assumptions";#N/A,#N/A,FALSE,"Analysis"}</definedName>
    <definedName name="fdssa1" hidden="1">{#N/A,#N/A,FALSE,"Summary";#N/A,#N/A,FALSE,"CF";#N/A,#N/A,FALSE,"P&amp;L";#N/A,#N/A,FALSE,"BS";#N/A,#N/A,FALSE,"Returns";#N/A,#N/A,FALSE,"Assumptions";#N/A,#N/A,FALSE,"Analysis"}</definedName>
    <definedName name="Fees_Live">'Macro Data'!$P$27:$CN$27</definedName>
    <definedName name="Fees_Live_Rail">'Macro Data'!#REF!</definedName>
    <definedName name="Fees_Paste">'Macro Data'!$P$28:$CN$28</definedName>
    <definedName name="Fees_Paste_Rail">'Macro Data'!#REF!</definedName>
    <definedName name="FinFix_EffInt_Cal" localSheetId="5">#REF!</definedName>
    <definedName name="FinFix_EffInt_Cal" localSheetId="6">#REF!</definedName>
    <definedName name="FinFix_EffInt_Cal" localSheetId="7">'[11]Tax (Accounting)'!$E$18</definedName>
    <definedName name="FinFix_EffInt_Cal" localSheetId="4">#REF!</definedName>
    <definedName name="FinFix_EffInt_Cal">#REF!</definedName>
    <definedName name="Fixed" localSheetId="13">#REF!</definedName>
    <definedName name="Fixed" localSheetId="14">#REF!</definedName>
    <definedName name="Fixed" localSheetId="9">#REF!</definedName>
    <definedName name="Fixed" localSheetId="15">#REF!</definedName>
    <definedName name="Fixed" localSheetId="8">#REF!</definedName>
    <definedName name="Fixed" localSheetId="2">#REF!</definedName>
    <definedName name="Fixed" localSheetId="7">[15]Fund!#REF!</definedName>
    <definedName name="Fixed" localSheetId="3">#REF!</definedName>
    <definedName name="Fixed" localSheetId="1">#REF!</definedName>
    <definedName name="Fixed" localSheetId="12">#REF!</definedName>
    <definedName name="Fixed">#REF!</definedName>
    <definedName name="Fixed_Cost_Recovery_Charge">[17]Tariff!$L$49</definedName>
    <definedName name="FORECAST" localSheetId="5" hidden="1">{#N/A,#N/A,FALSE,"Sheet1"}</definedName>
    <definedName name="FORECAST" localSheetId="13" hidden="1">{#N/A,#N/A,FALSE,"Sheet1"}</definedName>
    <definedName name="FORECAST" localSheetId="14" hidden="1">{#N/A,#N/A,FALSE,"Sheet1"}</definedName>
    <definedName name="FORECAST" localSheetId="9" hidden="1">{#N/A,#N/A,FALSE,"Sheet1"}</definedName>
    <definedName name="FORECAST" localSheetId="6" hidden="1">{#N/A,#N/A,FALSE,"Sheet1"}</definedName>
    <definedName name="FORECAST" localSheetId="15" hidden="1">{#N/A,#N/A,FALSE,"Sheet1"}</definedName>
    <definedName name="FORECAST" localSheetId="8" hidden="1">{#N/A,#N/A,FALSE,"Sheet1"}</definedName>
    <definedName name="FORECAST" localSheetId="7" hidden="1">{#N/A,#N/A,FALSE,"Sheet1"}</definedName>
    <definedName name="FORECAST" localSheetId="1" hidden="1">{#N/A,#N/A,FALSE,"Sheet1"}</definedName>
    <definedName name="FORECAST" localSheetId="12" hidden="1">{#N/A,#N/A,FALSE,"Sheet1"}</definedName>
    <definedName name="FORECAST" localSheetId="4" hidden="1">{#N/A,#N/A,FALSE,"Sheet1"}</definedName>
    <definedName name="FORECAST" hidden="1">{#N/A,#N/A,FALSE,"Sheet1"}</definedName>
    <definedName name="Forward_Year_1" localSheetId="5">#REF!</definedName>
    <definedName name="Forward_Year_1" localSheetId="6">#REF!</definedName>
    <definedName name="Forward_Year_1">#REF!</definedName>
    <definedName name="Forward_Year_2" localSheetId="5">#REF!</definedName>
    <definedName name="Forward_Year_2" localSheetId="6">#REF!</definedName>
    <definedName name="Forward_Year_2">#REF!</definedName>
    <definedName name="Forward_Year_3" localSheetId="5">#REF!</definedName>
    <definedName name="Forward_Year_3" localSheetId="6">#REF!</definedName>
    <definedName name="Forward_Year_3">#REF!</definedName>
    <definedName name="Fred" localSheetId="5" hidden="1">{#N/A,#N/A,FALSE,"ACQ_GRAPHS";#N/A,#N/A,FALSE,"T_1 GRAPHS";#N/A,#N/A,FALSE,"T_2 GRAPHS";#N/A,#N/A,FALSE,"COMB_GRAPHS"}</definedName>
    <definedName name="Fred" localSheetId="13" hidden="1">{#N/A,#N/A,FALSE,"ACQ_GRAPHS";#N/A,#N/A,FALSE,"T_1 GRAPHS";#N/A,#N/A,FALSE,"T_2 GRAPHS";#N/A,#N/A,FALSE,"COMB_GRAPHS"}</definedName>
    <definedName name="Fred" localSheetId="14" hidden="1">{#N/A,#N/A,FALSE,"ACQ_GRAPHS";#N/A,#N/A,FALSE,"T_1 GRAPHS";#N/A,#N/A,FALSE,"T_2 GRAPHS";#N/A,#N/A,FALSE,"COMB_GRAPHS"}</definedName>
    <definedName name="Fred" localSheetId="6" hidden="1">{#N/A,#N/A,FALSE,"ACQ_GRAPHS";#N/A,#N/A,FALSE,"T_1 GRAPHS";#N/A,#N/A,FALSE,"T_2 GRAPHS";#N/A,#N/A,FALSE,"COMB_GRAPHS"}</definedName>
    <definedName name="Fred" localSheetId="15" hidden="1">{#N/A,#N/A,FALSE,"ACQ_GRAPHS";#N/A,#N/A,FALSE,"T_1 GRAPHS";#N/A,#N/A,FALSE,"T_2 GRAPHS";#N/A,#N/A,FALSE,"COMB_GRAPHS"}</definedName>
    <definedName name="Fred" localSheetId="7" hidden="1">{#N/A,#N/A,FALSE,"ACQ_GRAPHS";#N/A,#N/A,FALSE,"T_1 GRAPHS";#N/A,#N/A,FALSE,"T_2 GRAPHS";#N/A,#N/A,FALSE,"COMB_GRAPHS"}</definedName>
    <definedName name="Fred" localSheetId="1" hidden="1">{#N/A,#N/A,FALSE,"ACQ_GRAPHS";#N/A,#N/A,FALSE,"T_1 GRAPHS";#N/A,#N/A,FALSE,"T_2 GRAPHS";#N/A,#N/A,FALSE,"COMB_GRAPHS"}</definedName>
    <definedName name="Fred" localSheetId="12" hidden="1">{#N/A,#N/A,FALSE,"ACQ_GRAPHS";#N/A,#N/A,FALSE,"T_1 GRAPHS";#N/A,#N/A,FALSE,"T_2 GRAPHS";#N/A,#N/A,FALSE,"COMB_GRAPHS"}</definedName>
    <definedName name="Fred" localSheetId="4" hidden="1">{#N/A,#N/A,FALSE,"ACQ_GRAPHS";#N/A,#N/A,FALSE,"T_1 GRAPHS";#N/A,#N/A,FALSE,"T_2 GRAPHS";#N/A,#N/A,FALSE,"COMB_GRAPHS"}</definedName>
    <definedName name="Fred" hidden="1">{#N/A,#N/A,FALSE,"ACQ_GRAPHS";#N/A,#N/A,FALSE,"T_1 GRAPHS";#N/A,#N/A,FALSE,"T_2 GRAPHS";#N/A,#N/A,FALSE,"COMB_GRAPHS"}</definedName>
    <definedName name="Fund_Check" localSheetId="5">#REF!</definedName>
    <definedName name="Fund_Check" localSheetId="6">#REF!</definedName>
    <definedName name="Fund_Check" localSheetId="7">[11]Fund!$E$138</definedName>
    <definedName name="Fund_Check">#REF!</definedName>
    <definedName name="fyujk" localSheetId="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" localSheetId="13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" localSheetId="1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" localSheetId="6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" localSheetId="1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" localSheetId="7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" localSheetId="1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" localSheetId="12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" localSheetId="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2" localSheetId="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2" localSheetId="13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2" localSheetId="1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2" localSheetId="6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2" localSheetId="1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2" localSheetId="7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2" localSheetId="1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2" localSheetId="12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2" localSheetId="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fyujk2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g_oz" localSheetId="5">#REF!</definedName>
    <definedName name="g_oz" localSheetId="9">#REF!</definedName>
    <definedName name="g_oz" localSheetId="6">#REF!</definedName>
    <definedName name="g_oz" localSheetId="8">#REF!</definedName>
    <definedName name="g_oz" localSheetId="7">[23]Names!$F$21</definedName>
    <definedName name="g_oz" localSheetId="12">#REF!</definedName>
    <definedName name="g_oz">#REF!</definedName>
    <definedName name="gaha" localSheetId="5" hidden="1">{#N/A,#N/A,FALSE,"P&amp;L";#N/A,#N/A,FALSE,"BS"}</definedName>
    <definedName name="gaha" localSheetId="13" hidden="1">{#N/A,#N/A,FALSE,"P&amp;L";#N/A,#N/A,FALSE,"BS"}</definedName>
    <definedName name="gaha" localSheetId="14" hidden="1">{#N/A,#N/A,FALSE,"P&amp;L";#N/A,#N/A,FALSE,"BS"}</definedName>
    <definedName name="gaha" localSheetId="6" hidden="1">{#N/A,#N/A,FALSE,"P&amp;L";#N/A,#N/A,FALSE,"BS"}</definedName>
    <definedName name="gaha" localSheetId="15" hidden="1">{#N/A,#N/A,FALSE,"P&amp;L";#N/A,#N/A,FALSE,"BS"}</definedName>
    <definedName name="gaha" localSheetId="7" hidden="1">{#N/A,#N/A,FALSE,"P&amp;L";#N/A,#N/A,FALSE,"BS"}</definedName>
    <definedName name="gaha" localSheetId="1" hidden="1">{#N/A,#N/A,FALSE,"P&amp;L";#N/A,#N/A,FALSE,"BS"}</definedName>
    <definedName name="gaha" localSheetId="12" hidden="1">{#N/A,#N/A,FALSE,"P&amp;L";#N/A,#N/A,FALSE,"BS"}</definedName>
    <definedName name="gaha" localSheetId="4" hidden="1">{#N/A,#N/A,FALSE,"P&amp;L";#N/A,#N/A,FALSE,"BS"}</definedName>
    <definedName name="gaha" hidden="1">{#N/A,#N/A,FALSE,"P&amp;L";#N/A,#N/A,FALSE,"BS"}</definedName>
    <definedName name="GAP" localSheetId="5">#REF!</definedName>
    <definedName name="GAP" localSheetId="6">#REF!</definedName>
    <definedName name="GAP" localSheetId="7">[11]Data!$H$21</definedName>
    <definedName name="GAP">#REF!</definedName>
    <definedName name="Geared_Debt">[22]InputC!#REF!</definedName>
    <definedName name="Gearing_check">[21]Macro!$D$90</definedName>
    <definedName name="Gearing_max">[21]Inputs!$G$373</definedName>
    <definedName name="Gearing_paste">[21]Macro!$D$86</definedName>
    <definedName name="Gearing_sculpt_check">[21]Macro!$D$89</definedName>
    <definedName name="gen_aanvangsdatum" localSheetId="5">#REF!</definedName>
    <definedName name="gen_aanvangsdatum" localSheetId="6">#REF!</definedName>
    <definedName name="gen_aanvangsdatum" localSheetId="7">[11]Input!$W$21</definedName>
    <definedName name="gen_aanvangsdatum">#REF!</definedName>
    <definedName name="gen_beschikbaarheidsdatum" localSheetId="5">#REF!</definedName>
    <definedName name="gen_beschikbaarheidsdatum" localSheetId="6">#REF!</definedName>
    <definedName name="gen_beschikbaarheidsdatum" localSheetId="7">[11]Input!$W$27</definedName>
    <definedName name="gen_beschikbaarheidsdatum">#REF!</definedName>
    <definedName name="gen_einddatum" localSheetId="5">#REF!</definedName>
    <definedName name="gen_einddatum" localSheetId="6">#REF!</definedName>
    <definedName name="gen_einddatum" localSheetId="7">[11]Input!$W$35</definedName>
    <definedName name="gen_einddatum">#REF!</definedName>
    <definedName name="gen_voltooiingsdatum" localSheetId="7">[11]Input!$W$31</definedName>
    <definedName name="gen_voltooiingsdatum">#REF!</definedName>
    <definedName name="gmp" localSheetId="13" hidden="1">#REF!</definedName>
    <definedName name="gmp" localSheetId="14" hidden="1">#REF!</definedName>
    <definedName name="gmp" localSheetId="9" hidden="1">#REF!</definedName>
    <definedName name="gmp" localSheetId="15" hidden="1">#REF!</definedName>
    <definedName name="gmp" localSheetId="8" hidden="1">#REF!</definedName>
    <definedName name="gmp" localSheetId="2" hidden="1">#REF!</definedName>
    <definedName name="gmp" localSheetId="7" hidden="1">#REF!</definedName>
    <definedName name="gmp" localSheetId="3" hidden="1">#REF!</definedName>
    <definedName name="gmp" localSheetId="1" hidden="1">#REF!</definedName>
    <definedName name="gmp" hidden="1">#REF!</definedName>
    <definedName name="GoAssetChart" localSheetId="5">#REF!</definedName>
    <definedName name="GoAssetChart" localSheetId="13">#REF!</definedName>
    <definedName name="GoAssetChart" localSheetId="14">#REF!</definedName>
    <definedName name="GoAssetChart" localSheetId="9">#REF!</definedName>
    <definedName name="GoAssetChart" localSheetId="6">#REF!</definedName>
    <definedName name="GoAssetChart" localSheetId="15">#REF!</definedName>
    <definedName name="GoAssetChart" localSheetId="8">#REF!</definedName>
    <definedName name="GoAssetChart" localSheetId="2">#REF!</definedName>
    <definedName name="GoAssetChart" localSheetId="7">[24]!GoAssetChart</definedName>
    <definedName name="GoAssetChart" localSheetId="3">#REF!</definedName>
    <definedName name="GoAssetChart" localSheetId="1">#REF!</definedName>
    <definedName name="GoAssetChart">#REF!</definedName>
    <definedName name="GoBack" localSheetId="5">#REF!</definedName>
    <definedName name="GoBack" localSheetId="13">#REF!</definedName>
    <definedName name="GoBack" localSheetId="14">#REF!</definedName>
    <definedName name="GoBack" localSheetId="9">#REF!</definedName>
    <definedName name="GoBack" localSheetId="6">#REF!</definedName>
    <definedName name="GoBack" localSheetId="15">#REF!</definedName>
    <definedName name="GoBack" localSheetId="8">#REF!</definedName>
    <definedName name="GoBack" localSheetId="2">#REF!</definedName>
    <definedName name="GoBack" localSheetId="7">[24]!GoBack</definedName>
    <definedName name="GoBack" localSheetId="3">#REF!</definedName>
    <definedName name="GoBack" localSheetId="1">#REF!</definedName>
    <definedName name="GoBack">#REF!</definedName>
    <definedName name="GoBalanceSheet" localSheetId="5">#REF!</definedName>
    <definedName name="GoBalanceSheet" localSheetId="13">#REF!</definedName>
    <definedName name="GoBalanceSheet" localSheetId="14">#REF!</definedName>
    <definedName name="GoBalanceSheet" localSheetId="9">#REF!</definedName>
    <definedName name="GoBalanceSheet" localSheetId="6">#REF!</definedName>
    <definedName name="GoBalanceSheet" localSheetId="15">#REF!</definedName>
    <definedName name="GoBalanceSheet" localSheetId="8">#REF!</definedName>
    <definedName name="GoBalanceSheet" localSheetId="2">#REF!</definedName>
    <definedName name="GoBalanceSheet" localSheetId="7">[24]!GoBalanceSheet</definedName>
    <definedName name="GoBalanceSheet" localSheetId="3">#REF!</definedName>
    <definedName name="GoBalanceSheet" localSheetId="1">#REF!</definedName>
    <definedName name="GoBalanceSheet">#REF!</definedName>
    <definedName name="GoCashFlow" localSheetId="5">#REF!</definedName>
    <definedName name="GoCashFlow" localSheetId="13">#REF!</definedName>
    <definedName name="GoCashFlow" localSheetId="14">#REF!</definedName>
    <definedName name="GoCashFlow" localSheetId="9">#REF!</definedName>
    <definedName name="GoCashFlow" localSheetId="6">#REF!</definedName>
    <definedName name="GoCashFlow" localSheetId="15">#REF!</definedName>
    <definedName name="GoCashFlow" localSheetId="8">#REF!</definedName>
    <definedName name="GoCashFlow" localSheetId="2">#REF!</definedName>
    <definedName name="GoCashFlow" localSheetId="7">[24]!GoCashFlow</definedName>
    <definedName name="GoCashFlow" localSheetId="3">#REF!</definedName>
    <definedName name="GoCashFlow" localSheetId="1">#REF!</definedName>
    <definedName name="GoCashFlow">#REF!</definedName>
    <definedName name="GoData" localSheetId="5">#REF!</definedName>
    <definedName name="GoData" localSheetId="13">#REF!</definedName>
    <definedName name="GoData" localSheetId="14">#REF!</definedName>
    <definedName name="GoData" localSheetId="9">#REF!</definedName>
    <definedName name="GoData" localSheetId="6">#REF!</definedName>
    <definedName name="GoData" localSheetId="15">#REF!</definedName>
    <definedName name="GoData" localSheetId="8">#REF!</definedName>
    <definedName name="GoData" localSheetId="2">#REF!</definedName>
    <definedName name="GoData" localSheetId="7">[24]!GoData</definedName>
    <definedName name="GoData" localSheetId="3">#REF!</definedName>
    <definedName name="GoData" localSheetId="1">#REF!</definedName>
    <definedName name="GoData">#REF!</definedName>
    <definedName name="GoIncomeChart" localSheetId="5">#REF!</definedName>
    <definedName name="GoIncomeChart" localSheetId="13">#REF!</definedName>
    <definedName name="GoIncomeChart" localSheetId="14">#REF!</definedName>
    <definedName name="GoIncomeChart" localSheetId="9">#REF!</definedName>
    <definedName name="GoIncomeChart" localSheetId="6">#REF!</definedName>
    <definedName name="GoIncomeChart" localSheetId="15">#REF!</definedName>
    <definedName name="GoIncomeChart" localSheetId="8">#REF!</definedName>
    <definedName name="GoIncomeChart" localSheetId="2">#REF!</definedName>
    <definedName name="GoIncomeChart" localSheetId="7">[24]!GoIncomeChart</definedName>
    <definedName name="GoIncomeChart" localSheetId="3">#REF!</definedName>
    <definedName name="GoIncomeChart" localSheetId="1">#REF!</definedName>
    <definedName name="GoIncomeChart">#REF!</definedName>
    <definedName name="Hedge_Constr" localSheetId="9">#REF!</definedName>
    <definedName name="Hedge_Constr" localSheetId="8">#REF!</definedName>
    <definedName name="Hedge_Constr" localSheetId="7">[8]Inputs!$G$577</definedName>
    <definedName name="Hedge_Constr">#REF!</definedName>
    <definedName name="Hedge_Op" localSheetId="9">#REF!</definedName>
    <definedName name="Hedge_Op" localSheetId="8">#REF!</definedName>
    <definedName name="Hedge_Op" localSheetId="7">[8]Inputs!$G$578</definedName>
    <definedName name="Hedge_Op">#REF!</definedName>
    <definedName name="Hedge_sculpting">[21]Hedge!$D$7</definedName>
    <definedName name="Hist_Year">#REF!</definedName>
    <definedName name="HogeBBV" localSheetId="7">[11]Input!$Q$17</definedName>
    <definedName name="HogeBBV">#REF!</definedName>
    <definedName name="hsgdhjkms" localSheetId="5" hidden="1">{#N/A,#N/A,FALSE,"P&amp;L";#N/A,#N/A,FALSE,"BS"}</definedName>
    <definedName name="hsgdhjkms" localSheetId="13" hidden="1">{#N/A,#N/A,FALSE,"P&amp;L";#N/A,#N/A,FALSE,"BS"}</definedName>
    <definedName name="hsgdhjkms" localSheetId="14" hidden="1">{#N/A,#N/A,FALSE,"P&amp;L";#N/A,#N/A,FALSE,"BS"}</definedName>
    <definedName name="hsgdhjkms" localSheetId="6" hidden="1">{#N/A,#N/A,FALSE,"P&amp;L";#N/A,#N/A,FALSE,"BS"}</definedName>
    <definedName name="hsgdhjkms" localSheetId="15" hidden="1">{#N/A,#N/A,FALSE,"P&amp;L";#N/A,#N/A,FALSE,"BS"}</definedName>
    <definedName name="hsgdhjkms" localSheetId="7" hidden="1">{#N/A,#N/A,FALSE,"P&amp;L";#N/A,#N/A,FALSE,"BS"}</definedName>
    <definedName name="hsgdhjkms" localSheetId="1" hidden="1">{#N/A,#N/A,FALSE,"P&amp;L";#N/A,#N/A,FALSE,"BS"}</definedName>
    <definedName name="hsgdhjkms" localSheetId="12" hidden="1">{#N/A,#N/A,FALSE,"P&amp;L";#N/A,#N/A,FALSE,"BS"}</definedName>
    <definedName name="hsgdhjkms" localSheetId="4" hidden="1">{#N/A,#N/A,FALSE,"P&amp;L";#N/A,#N/A,FALSE,"BS"}</definedName>
    <definedName name="hsgdhjkms" hidden="1">{#N/A,#N/A,FALSE,"P&amp;L";#N/A,#N/A,FALSE,"BS"}</definedName>
    <definedName name="i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" localSheetId="1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" localSheetId="1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" localSheetId="1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" localSheetId="1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bbb1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bbb1" localSheetId="1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bbb1" localSheetId="1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bbb1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bbb1" localSheetId="1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bbb1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bbb1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bbb1" localSheetId="1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bbb1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bbb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IDC_Fees_Test">[17]Macro!$L$26</definedName>
    <definedName name="IDC_Live">'Macro Data'!$P$21:$CN$21</definedName>
    <definedName name="IDC_Live_Rail">'Macro Data'!#REF!</definedName>
    <definedName name="IDC_Paste">'Macro Data'!$P$22:$CN$22</definedName>
    <definedName name="IDC_Paste_Rail">'Macro Data'!#REF!</definedName>
    <definedName name="Index" localSheetId="5">#REF!</definedName>
    <definedName name="Index" localSheetId="6">#REF!</definedName>
    <definedName name="Index" localSheetId="7">[11]Indexeringsformule!$C$24:$F$66</definedName>
    <definedName name="Index" localSheetId="4">#REF!</definedName>
    <definedName name="Index">#REF!</definedName>
    <definedName name="Invest_check">[21]Macro!$D$35</definedName>
    <definedName name="Invest_Paste" localSheetId="5">#REF!</definedName>
    <definedName name="Invest_Paste" localSheetId="9">#REF!</definedName>
    <definedName name="Invest_Paste" localSheetId="6">#REF!</definedName>
    <definedName name="Invest_Paste" localSheetId="8">#REF!</definedName>
    <definedName name="Invest_Paste" localSheetId="7">[8]Adjust!$E$27</definedName>
    <definedName name="Invest_Paste" localSheetId="12">#REF!</definedName>
    <definedName name="Invest_Paste">#REF!</definedName>
    <definedName name="IQ_1_4_CONSTRUCTION_GROSS_LOANS_FFIEC" hidden="1">"c13402"</definedName>
    <definedName name="IQ_1_4_CONSTRUCTION_LL_REC_DOM_FFIEC" hidden="1">"c12899"</definedName>
    <definedName name="IQ_1_4_CONSTRUCTION_LOAN_COMMITMENTS_UNUSED_FFIEC" hidden="1">"c13244"</definedName>
    <definedName name="IQ_1_4_CONSTRUCTION_LOANS_DUE_30_89_FFIEC" hidden="1">"c13257"</definedName>
    <definedName name="IQ_1_4_CONSTRUCTION_LOANS_DUE_90_FFIEC" hidden="1">"c13285"</definedName>
    <definedName name="IQ_1_4_CONSTRUCTION_LOANS_NON_ACCRUAL_FFIEC" hidden="1">"c13311"</definedName>
    <definedName name="IQ_1_4_CONSTRUCTION_RISK_BASED_FFIEC" hidden="1">"c13423"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RES_DOM_FFIEC" hidden="1">"c15269"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ABS_AVAIL_SALE_FFIEC" hidden="1">"c12802"</definedName>
    <definedName name="IQ_ABS_FFIEC" hidden="1">"c12788"</definedName>
    <definedName name="IQ_ABS_INVEST_SECURITIES_FFIEC" hidden="1">"c13461"</definedName>
    <definedName name="IQ_ABS_PERIOD" hidden="1">"c13823"</definedName>
    <definedName name="IQ_ACCEPTANCES_OTHER_FOREIGN_BANKS_LL_REC_FFIEC" hidden="1">"c15293"</definedName>
    <definedName name="IQ_ACCEPTANCES_OTHER_US_BANKS_LL_REC_FFIEC" hidden="1">"c15292"</definedName>
    <definedName name="IQ_ACCOUNT_CHANGE" hidden="1">"c1449"</definedName>
    <definedName name="IQ_ACCOUNT_CODE_INTEREST_PENALTIES" hidden="1">"c15741"</definedName>
    <definedName name="IQ_ACCOUNTING_FFIEC" hidden="1">"c13054"</definedName>
    <definedName name="IQ_ACCOUNTING_STANDARD_CIQ_COL" hidden="1">"c11739"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RUED_INTEREST_RECEIVABLE_FFIEC" hidden="1">"c12842"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_WIRELESS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COST_SUB" hidden="1">"c15807"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D" hidden="1">"c7"</definedName>
    <definedName name="IQ_ADD_PAID_IN" hidden="1">"c1344"</definedName>
    <definedName name="IQ_ADD_TAX_POSITIONS_CURRENT_YR" hidden="1">"c15733"</definedName>
    <definedName name="IQ_ADD_TAX_POSITIONS_PRIOR_YRS" hidden="1">"c15735"</definedName>
    <definedName name="IQ_ADDIN" hidden="1">"AUTO"</definedName>
    <definedName name="IQ_ADDITIONAL_NON_INT_INC_FDIC" hidden="1">"c6574"</definedName>
    <definedName name="IQ_ADDITIONS_NON_ACCRUAL_ASSET_DURING_QTR_FFIEC" hidden="1">"c15349"</definedName>
    <definedName name="IQ_ADJ_AVG_BANK_ASSETS" hidden="1">"c2671"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MIN_RATIO" hidden="1">"c2784"</definedName>
    <definedName name="IQ_ADVERTISING" hidden="1">"c2246"</definedName>
    <definedName name="IQ_ADVERTISING_MARKETING" hidden="1">"c1566"</definedName>
    <definedName name="IQ_ADVERTISING_MARKETING_EXPENSES_FFIEC" hidden="1">"c13048"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DILUTED" hidden="1">"c16188"</definedName>
    <definedName name="IQ_AFFO_PER_SHARE_BASIC" hidden="1">"c8869"</definedName>
    <definedName name="IQ_AFFO_PER_SHARE_DILUTED" hidden="1">"c8870"</definedName>
    <definedName name="IQ_AFS_INVEST_SECURITIES_FFIEC" hidden="1">"c13456"</definedName>
    <definedName name="IQ_AFS_SECURITIES_TIER_1_FFIEC" hidden="1">"c13343"</definedName>
    <definedName name="IQ_AFTER_TAX_INCOME_FDIC" hidden="1">"c6583"</definedName>
    <definedName name="IQ_AG_PROD_FARM_LOANS_DOM_QUARTERLY_AVG_FFIEC" hidden="1">"c15477"</definedName>
    <definedName name="IQ_AGENCY" hidden="1">"c8960"</definedName>
    <definedName name="IQ_AGENCY_INVEST_SECURITIES_FFIEC" hidden="1">"c13458"</definedName>
    <definedName name="IQ_AGG_CORPORATE_SHARES" hidden="1">"c13781"</definedName>
    <definedName name="IQ_AGG_CORPORATE_VALUE" hidden="1">"c13774"</definedName>
    <definedName name="IQ_AGG_ESOP_SHARES" hidden="1">"c13782"</definedName>
    <definedName name="IQ_AGG_ESOP_VALUE" hidden="1">"c13775"</definedName>
    <definedName name="IQ_AGG_FOUNDATION_SHARES" hidden="1">"c13783"</definedName>
    <definedName name="IQ_AGG_FOUNDATION_VALUE" hidden="1">"c13776"</definedName>
    <definedName name="IQ_AGG_HEDGEFUND_SHARES" hidden="1">"c13785"</definedName>
    <definedName name="IQ_AGG_HEDGEFUND_VALUE" hidden="1">"c13778"</definedName>
    <definedName name="IQ_AGG_INSIDER_SHARES" hidden="1">"c13780"</definedName>
    <definedName name="IQ_AGG_INSIDER_VALUE" hidden="1">"c13773"</definedName>
    <definedName name="IQ_AGG_INSTITUTIONAL_SHARES" hidden="1">"c13779"</definedName>
    <definedName name="IQ_AGG_INSTITUTIONAL_VALUE" hidden="1">"c13772"</definedName>
    <definedName name="IQ_AGG_OTHER_SHARES" hidden="1">"c13784"</definedName>
    <definedName name="IQ_AGG_OTHER_VALUE" hidden="1">"c13777"</definedName>
    <definedName name="IQ_AGRICULTURAL_GROSS_LOANS_FFIEC" hidden="1">"c13413"</definedName>
    <definedName name="IQ_AGRICULTURAL_LOANS_FOREIGN_FFIEC" hidden="1">"c13481"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GRICULTURAL_RISK_BASED_FFIEC" hidden="1">"c13434"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_OTHER_DEPOSITS_FOREIGN_DEP_FFIEC" hidden="1">"c15347"</definedName>
    <definedName name="IQ_ALL_OTHER_INVEST_UNCONSOL_SUBS_FFIEC" hidden="1">"c15275"</definedName>
    <definedName name="IQ_ALL_OTHER_LEASES_CHARGE_OFFS_FFIEC" hidden="1">"c13185"</definedName>
    <definedName name="IQ_ALL_OTHER_LEASES_RECOV_FFIEC" hidden="1">"c13207"</definedName>
    <definedName name="IQ_ALL_OTHER_LOANS_CHARGE_OFFS_FFIEC" hidden="1">"c13183"</definedName>
    <definedName name="IQ_ALL_OTHER_LOANS_RECOV_FFIEC" hidden="1">"c13205"</definedName>
    <definedName name="IQ_ALL_OTHER_TRADING_LIABILITIES_DOM_FFIEC" hidden="1">"c12942"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_LL_LOSSES_FFIEC" hidden="1">"c12810"</definedName>
    <definedName name="IQ_ALLOWABLE_T2_CAPITAL_FFIEC" hidden="1">"c13150"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CREDIT_LOSSES_OFF_BS_FFIEC" hidden="1">"c12871"</definedName>
    <definedName name="IQ_ALLOWANCE_LL_LOSSES_T2_FFIEC" hidden="1">"c13146"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_IMPAIRMENT_OTHER_INTANGIBLE_ASSETS_FFIEC" hidden="1">"c13026"</definedName>
    <definedName name="IQ_AMORT_EXPENSE_FDIC" hidden="1">"c6677"</definedName>
    <definedName name="IQ_AMORTIZATION" hidden="1">"c1591"</definedName>
    <definedName name="IQ_AMORTIZED_COST_FDIC" hidden="1">"c6426"</definedName>
    <definedName name="IQ_AMOUNT_FINANCIAL_LOC_CONVEYED_FFIEC" hidden="1">"c13250"</definedName>
    <definedName name="IQ_AMOUNT_PERFORMANCE_LOC_CONVEYED_FFIEC" hidden="1">"c13252"</definedName>
    <definedName name="IQ_AMT_OUT" hidden="1">"c2145"</definedName>
    <definedName name="IQ_ANALYST_EMAIL" hidden="1">"c13738"</definedName>
    <definedName name="IQ_ANALYST_NAME" hidden="1">"c13736"</definedName>
    <definedName name="IQ_ANALYST_PHONE" hidden="1">"c13737"</definedName>
    <definedName name="IQ_ANALYST_START_DATE" hidden="1">"c13740"</definedName>
    <definedName name="IQ_ANNU_DISTRIBUTION_UNIT" hidden="1">"c3004"</definedName>
    <definedName name="IQ_ANNUAL_PREMIUM_EQUIVALENT_NEW_BUSINESS" hidden="1">"c9972"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NNUITY_SALES_FEES_COMMISSIONS_FFIEC" hidden="1">"c13007"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PPLICABLE_INCOME_TAXES_FTE_FFIEC" hidden="1">"c13853"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RPU_ANALOG_CABLE" hidden="1">"c2864"</definedName>
    <definedName name="IQ_ARPU_BASIC_CABLE" hidden="1">"c2866"</definedName>
    <definedName name="IQ_ARPU_BBAND" hidden="1">"c2867"</definedName>
    <definedName name="IQ_ARPU_DIG_CABLE" hidden="1">"c2865"</definedName>
    <definedName name="IQ_ARPU_PHONE" hidden="1">"c2868"</definedName>
    <definedName name="IQ_ARPU_POSTPAID_WIRELESS" hidden="1">"c15758"</definedName>
    <definedName name="IQ_ARPU_PREPAID_WIRELESS" hidden="1">"c15759"</definedName>
    <definedName name="IQ_ARPU_RETAIL_WIRELESS" hidden="1">"c15760"</definedName>
    <definedName name="IQ_ARPU_SATELLITE" hidden="1">"c15790"</definedName>
    <definedName name="IQ_ARPU_TOTAL" hidden="1">"c2869"</definedName>
    <definedName name="IQ_ARPU_WHOLESALE_WIRELESS" hidden="1">"c15761"</definedName>
    <definedName name="IQ_ARPU_WIRELESS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SUPPLE" hidden="1">"c13812"</definedName>
    <definedName name="IQ_ASSET_WRITEDOWN_UTI" hidden="1">"c61"</definedName>
    <definedName name="IQ_ASSETS_AP" hidden="1">"c8883"</definedName>
    <definedName name="IQ_ASSETS_AP_ABS" hidden="1">"c8902"</definedName>
    <definedName name="IQ_ASSETS_CAP_LEASE_DEPR" hidden="1">"c2068"</definedName>
    <definedName name="IQ_ASSETS_CAP_LEASE_GROSS" hidden="1">"c2069"</definedName>
    <definedName name="IQ_ASSETS_FAIR_VALUE" hidden="1">"c13843"</definedName>
    <definedName name="IQ_ASSETS_HELD_FDIC" hidden="1">"c6305"</definedName>
    <definedName name="IQ_ASSETS_LEVEL_1" hidden="1">"c13839"</definedName>
    <definedName name="IQ_ASSETS_LEVEL_2" hidden="1">"c13840"</definedName>
    <definedName name="IQ_ASSETS_LEVEL_3" hidden="1">"c13841"</definedName>
    <definedName name="IQ_ASSETS_NAME_AP" hidden="1">"c8921"</definedName>
    <definedName name="IQ_ASSETS_NAME_AP_ABS" hidden="1">"c8940"</definedName>
    <definedName name="IQ_ASSETS_NETTING_OTHER_ADJUSTMENTS" hidden="1">"c13842"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REPRICE_ASSETS_TOT_FFIEC" hidden="1">"c13454"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IGNED_RESERVES_COAL" hidden="1">"c15912"</definedName>
    <definedName name="IQ_ASSIGNED_RESERVES_TO_TOTAL_RESERVES_COAL" hidden="1">"c15955"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LOSSES" hidden="1">"c15870"</definedName>
    <definedName name="IQ_ASSUMED_PC_EARNED" hidden="1">"c2746"</definedName>
    <definedName name="IQ_ASSUMED_PREMIUMS_EARNED_GROSS_PREMIUMS_EARNED" hidden="1">"c15886"</definedName>
    <definedName name="IQ_ASSUMED_PREMIUMS_WRITTEN_GROSS_PREMIUMS_WRITTEN" hidden="1">"c15884"</definedName>
    <definedName name="IQ_ASSUMED_WRITTEN" hidden="1">"c2725"</definedName>
    <definedName name="IQ_ATM_FEES_FFIEC" hidden="1">"c13042"</definedName>
    <definedName name="IQ_ATM_INTERCHANGE_EXPENSES_FFIEC" hidden="1">"c13056"</definedName>
    <definedName name="IQ_AUDITOR_NAME" hidden="1">"c1539"</definedName>
    <definedName name="IQ_AUDITOR_OPINION" hidden="1">"c1540"</definedName>
    <definedName name="IQ_AUM" hidden="1">"c10043"</definedName>
    <definedName name="IQ_AUM_EQUITY_FUNDS" hidden="1">"c10039"</definedName>
    <definedName name="IQ_AUM_FIXED_INCOME_FUNDS" hidden="1">"c10040"</definedName>
    <definedName name="IQ_AUM_MONEY_MARKET_FUNDS" hidden="1">"c10041"</definedName>
    <definedName name="IQ_AUM_OTHER" hidden="1">"c10042"</definedName>
    <definedName name="IQ_AUTO_LOANS_TOTAL_LOANS" hidden="1">"c15713"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_FOR_SALE_FAIR_VALUE_TOT_FFIEC" hidden="1">"c15399"</definedName>
    <definedName name="IQ_AVAIL_FOR_SALE_LEVEL_1_FFIEC" hidden="1">"c15421"</definedName>
    <definedName name="IQ_AVAIL_FOR_SALE_LEVEL_2_FFIEC" hidden="1">"c15434"</definedName>
    <definedName name="IQ_AVAIL_FOR_SALE_LEVEL_3_FFIEC" hidden="1">"c15447"</definedName>
    <definedName name="IQ_AVAILABLE_FOR_SALE_FDIC" hidden="1">"c6409"</definedName>
    <definedName name="IQ_AVAILABLE_SALE_SEC_FFIEC" hidden="1">"c12791"</definedName>
    <definedName name="IQ_AVERAGE_ASSETS_FDIC" hidden="1">"c6362"</definedName>
    <definedName name="IQ_AVERAGE_ASSETS_QUART_FDIC" hidden="1">"c6363"</definedName>
    <definedName name="IQ_AVERAGE_DEPOSITS" hidden="1">"c15256"</definedName>
    <definedName name="IQ_AVERAGE_EARNING_ASSETS_FDIC" hidden="1">"c6748"</definedName>
    <definedName name="IQ_AVERAGE_EQUITY_FDIC" hidden="1">"c6749"</definedName>
    <definedName name="IQ_AVERAGE_INTEREST_BEARING_DEPOSITS" hidden="1">"c15254"</definedName>
    <definedName name="IQ_AVERAGE_LOANS_FDIC" hidden="1">"c6750"</definedName>
    <definedName name="IQ_AVERAGE_LOANS_HFI" hidden="1">"c15251"</definedName>
    <definedName name="IQ_AVERAGE_LOANS_HFS" hidden="1">"c15252"</definedName>
    <definedName name="IQ_AVERAGE_NON_INTEREST_BEARING_DEPOSITS" hidden="1">"c15255"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_CIQ_COL" hidden="1">"c11631"</definedName>
    <definedName name="IQ_AVG_INDUSTRY_REC_NO_CIQ_COL" hidden="1">"c11630"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INV_HOMEBUILDING" hidden="1">"c15812"</definedName>
    <definedName name="IQ_AVG_INV_HOMES" hidden="1">"c15810"</definedName>
    <definedName name="IQ_AVG_INV_LAND_LOTS" hidden="1">"c15811"</definedName>
    <definedName name="IQ_AVG_MKTCAP" hidden="1">"c80"</definedName>
    <definedName name="IQ_AVG_PRICE" hidden="1">"c81"</definedName>
    <definedName name="IQ_AVG_PRICE_TARGET" hidden="1">"c82"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SHAREOUTSTANDING" hidden="1">"c83"</definedName>
    <definedName name="IQ_AVG_TEMP_EMPLOYEES" hidden="1">"c6020"</definedName>
    <definedName name="IQ_AVG_TEV" hidden="1">"c84"</definedName>
    <definedName name="IQ_AVG_TOTAL_ASSETS_LEVERAGE_CAPITAL_FFIEC" hidden="1">"c13159"</definedName>
    <definedName name="IQ_AVG_TOTAL_ASSETS_LEVERAGE_RATIO_FFIEC" hidden="1">"c13154"</definedName>
    <definedName name="IQ_AVG_VOLUME" hidden="1">"c1346"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" hidden="1">"c8353"</definedName>
    <definedName name="IQ_BALANCE_GOODS_APR_FC_UNUSED_UNUSED_UNUSED" hidden="1">"c8353"</definedName>
    <definedName name="IQ_BALANCE_GOODS_APR_UNUSED" hidden="1">"c7473"</definedName>
    <definedName name="IQ_BALANCE_GOODS_APR_UNUSED_UNUSED_UNUSED" hidden="1">"c7473"</definedName>
    <definedName name="IQ_BALANCE_GOODS_FC_UNUSED" hidden="1">"c7693"</definedName>
    <definedName name="IQ_BALANCE_GOODS_FC_UNUSED_UNUSED_UNUSED" hidden="1">"c7693"</definedName>
    <definedName name="IQ_BALANCE_GOODS_POP_FC_UNUSED" hidden="1">"c7913"</definedName>
    <definedName name="IQ_BALANCE_GOODS_POP_FC_UNUSED_UNUSED_UNUSED" hidden="1">"c7913"</definedName>
    <definedName name="IQ_BALANCE_GOODS_POP_UNUSED" hidden="1">"c7033"</definedName>
    <definedName name="IQ_BALANCE_GOODS_POP_UNUSED_UNUSED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" hidden="1">"c6813"</definedName>
    <definedName name="IQ_BALANCE_GOODS_UNUSED_UNUSED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" hidden="1">"c8133"</definedName>
    <definedName name="IQ_BALANCE_GOODS_YOY_FC_UNUSED_UNUSED_UNUSED" hidden="1">"c8133"</definedName>
    <definedName name="IQ_BALANCE_GOODS_YOY_UNUSED" hidden="1">"c7253"</definedName>
    <definedName name="IQ_BALANCE_GOODS_YOY_UNUSED_UNUSED_UNUSED" hidden="1">"c7253"</definedName>
    <definedName name="IQ_BALANCE_SERV_APR_FC_UNUSED" hidden="1">"c8355"</definedName>
    <definedName name="IQ_BALANCE_SERV_APR_FC_UNUSED_UNUSED_UNUSED" hidden="1">"c8355"</definedName>
    <definedName name="IQ_BALANCE_SERV_APR_UNUSED" hidden="1">"c7475"</definedName>
    <definedName name="IQ_BALANCE_SERV_APR_UNUSED_UNUSED_UNUSED" hidden="1">"c7475"</definedName>
    <definedName name="IQ_BALANCE_SERV_FC_UNUSED" hidden="1">"c7695"</definedName>
    <definedName name="IQ_BALANCE_SERV_FC_UNUSED_UNUSED_UNUSED" hidden="1">"c7695"</definedName>
    <definedName name="IQ_BALANCE_SERV_POP_FC_UNUSED" hidden="1">"c7915"</definedName>
    <definedName name="IQ_BALANCE_SERV_POP_FC_UNUSED_UNUSED_UNUSED" hidden="1">"c7915"</definedName>
    <definedName name="IQ_BALANCE_SERV_POP_UNUSED" hidden="1">"c7035"</definedName>
    <definedName name="IQ_BALANCE_SERV_POP_UNUSED_UNUSED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" hidden="1">"c6815"</definedName>
    <definedName name="IQ_BALANCE_SERV_UNUSED_UNUSED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" hidden="1">"c8135"</definedName>
    <definedName name="IQ_BALANCE_SERV_YOY_FC_UNUSED_UNUSED_UNUSED" hidden="1">"c8135"</definedName>
    <definedName name="IQ_BALANCE_SERV_YOY_UNUSED" hidden="1">"c7255"</definedName>
    <definedName name="IQ_BALANCE_SERV_YOY_UNUSED_UNUSED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TRADE_APR_FC_UNUSED" hidden="1">"c8357"</definedName>
    <definedName name="IQ_BALANCE_TRADE_APR_FC_UNUSED_UNUSED_UNUSED" hidden="1">"c8357"</definedName>
    <definedName name="IQ_BALANCE_TRADE_APR_UNUSED" hidden="1">"c7477"</definedName>
    <definedName name="IQ_BALANCE_TRADE_APR_UNUSED_UNUSED_UNUSED" hidden="1">"c7477"</definedName>
    <definedName name="IQ_BALANCE_TRADE_FC_UNUSED" hidden="1">"c7697"</definedName>
    <definedName name="IQ_BALANCE_TRADE_FC_UNUSED_UNUSED_UNUSED" hidden="1">"c7697"</definedName>
    <definedName name="IQ_BALANCE_TRADE_POP_FC_UNUSED" hidden="1">"c7917"</definedName>
    <definedName name="IQ_BALANCE_TRADE_POP_FC_UNUSED_UNUSED_UNUSED" hidden="1">"c7917"</definedName>
    <definedName name="IQ_BALANCE_TRADE_POP_UNUSED" hidden="1">"c7037"</definedName>
    <definedName name="IQ_BALANCE_TRADE_POP_UNUSED_UNUSED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" hidden="1">"c6817"</definedName>
    <definedName name="IQ_BALANCE_TRADE_UNUSED_UNUSED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" hidden="1">"c8137"</definedName>
    <definedName name="IQ_BALANCE_TRADE_YOY_FC_UNUSED_UNUSED_UNUSED" hidden="1">"c8137"</definedName>
    <definedName name="IQ_BALANCE_TRADE_YOY_UNUSED" hidden="1">"c7257"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LOAN_LIST" hidden="1">"c13507"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ING_FEES_OPERATING_INC_FFIEC" hidden="1">"c13386"</definedName>
    <definedName name="IQ_BANKS_FOREIGN_COUNTRIES_NON_TRANS_ACCTS_FFIEC" hidden="1">"c15326"</definedName>
    <definedName name="IQ_BANKS_FOREIGN_COUNTRIES_TOTAL_DEPOSITS_FDIC" hidden="1">"c6475"</definedName>
    <definedName name="IQ_BANKS_FOREIGN_COUNTRIES_TRANS_ACCTS_FFIEC" hidden="1">"c15318"</definedName>
    <definedName name="IQ_BASE_RENT" hidden="1">"c16017"</definedName>
    <definedName name="IQ_BASE_RENT_OPERATING_LEASE_EXPIRING_AFTER_FIVE" hidden="1">"c16107"</definedName>
    <definedName name="IQ_BASE_RENT_OPERATING_LEASE_EXPIRING_CY" hidden="1">"c16101"</definedName>
    <definedName name="IQ_BASE_RENT_OPERATING_LEASE_EXPIRING_CY1" hidden="1">"c16102"</definedName>
    <definedName name="IQ_BASE_RENT_OPERATING_LEASE_EXPIRING_CY2" hidden="1">"c16103"</definedName>
    <definedName name="IQ_BASE_RENT_OPERATING_LEASE_EXPIRING_CY3" hidden="1">"c16104"</definedName>
    <definedName name="IQ_BASE_RENT_OPERATING_LEASE_EXPIRING_CY4" hidden="1">"c16105"</definedName>
    <definedName name="IQ_BASE_RENT_OPERATING_LEASE_EXPIRING_NEXT_FIVE" hidden="1">"c16106"</definedName>
    <definedName name="IQ_BASE_RENT_OPERATING_LEASE_EXPIRING_TOTAL" hidden="1">"c16108"</definedName>
    <definedName name="IQ_BASE_RENT_RENTAL_REVENUE" hidden="1">"c16062"</definedName>
    <definedName name="IQ_BASIC_EPS_EXCL" hidden="1">"c85"</definedName>
    <definedName name="IQ_BASIC_EPS_INCL" hidden="1">"c86"</definedName>
    <definedName name="IQ_BASIC_NAV_SHARES" hidden="1">"c16012"</definedName>
    <definedName name="IQ_BASIC_NORMAL_EPS" hidden="1">"c1592"</definedName>
    <definedName name="IQ_BASIC_WEIGHT" hidden="1">"c87"</definedName>
    <definedName name="IQ_BASIC_WEIGHT_GUIDANCE" hidden="1">"c4141"</definedName>
    <definedName name="IQ_BENCHMARK_SECURITY" hidden="1">"c2154"</definedName>
    <definedName name="IQ_BENCHMARK_SPRD" hidden="1">"c2153"</definedName>
    <definedName name="IQ_BENCHMARK_YIELD" hidden="1">"c8955"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ALL_OTHER_COMP" hidden="1">"c18992"</definedName>
    <definedName name="IQ_BOARD_MEMBER_ANNUAL_CASH_COMP" hidden="1">"c18993"</definedName>
    <definedName name="IQ_BOARD_MEMBER_AS_REPORTED_COMP" hidden="1">"c18997"</definedName>
    <definedName name="IQ_BOARD_MEMBER_AS_REPORTED_DIRECTOR_COMP" hidden="1">"c19009"</definedName>
    <definedName name="IQ_BOARD_MEMBER_ASSISTANT_EMAIL" hidden="1">"c15179"</definedName>
    <definedName name="IQ_BOARD_MEMBER_ASSISTANT_FAX" hidden="1">"c15181"</definedName>
    <definedName name="IQ_BOARD_MEMBER_ASSISTANT_NAME" hidden="1">"c15178"</definedName>
    <definedName name="IQ_BOARD_MEMBER_ASSISTANT_PHONE" hidden="1">"c15180"</definedName>
    <definedName name="IQ_BOARD_MEMBER_BACKGROUND" hidden="1">"c2101"</definedName>
    <definedName name="IQ_BOARD_MEMBER_BONUS" hidden="1">"c18988"</definedName>
    <definedName name="IQ_BOARD_MEMBER_CALCULATED_COMP" hidden="1">"c18995"</definedName>
    <definedName name="IQ_BOARD_MEMBER_CHANGE_PENSION" hidden="1">"c19010"</definedName>
    <definedName name="IQ_BOARD_MEMBER_DIRECT_FAX" hidden="1">"c15176"</definedName>
    <definedName name="IQ_BOARD_MEMBER_DIRECT_PHONE" hidden="1">"c15175"</definedName>
    <definedName name="IQ_BOARD_MEMBER_DIRECTOR_BONUS" hidden="1">"c19004"</definedName>
    <definedName name="IQ_BOARD_MEMBER_DIRECTOR_CHANGE_PENSION" hidden="1">"c19005"</definedName>
    <definedName name="IQ_BOARD_MEMBER_DIRECTOR_FEE" hidden="1">"c19001"</definedName>
    <definedName name="IQ_BOARD_MEMBER_DIRECTOR_NON_EQUITY_COMP" hidden="1">"c19006"</definedName>
    <definedName name="IQ_BOARD_MEMBER_DIRECTOR_OPTION_AWARDS" hidden="1">"c19002"</definedName>
    <definedName name="IQ_BOARD_MEMBER_DIRECTOR_OTHER" hidden="1">"c19003"</definedName>
    <definedName name="IQ_BOARD_MEMBER_DIRECTOR_STOCK_AWARDS" hidden="1">"c19007"</definedName>
    <definedName name="IQ_BOARD_MEMBER_DIRECTOR_STOCK_GRANTS" hidden="1">"c19034"</definedName>
    <definedName name="IQ_BOARD_MEMBER_DIRECTOR_STOCK_OPTIONS" hidden="1">"c19008"</definedName>
    <definedName name="IQ_BOARD_MEMBER_EMAIL" hidden="1">"c15177"</definedName>
    <definedName name="IQ_BOARD_MEMBER_EQUITY_INCENTIVE" hidden="1">"c19030"</definedName>
    <definedName name="IQ_BOARD_MEMBER_EST_PAYMENTS_CHANGE_CONTROL" hidden="1">"c18999"</definedName>
    <definedName name="IQ_BOARD_MEMBER_EST_PAYMENTS_TERMINATION" hidden="1">"c19011"</definedName>
    <definedName name="IQ_BOARD_MEMBER_EXERCISABLE_OPTIONS" hidden="1">"c19014"</definedName>
    <definedName name="IQ_BOARD_MEMBER_EXERCISABLE_VALUES" hidden="1">"c19015"</definedName>
    <definedName name="IQ_BOARD_MEMBER_EXERCISED_OPTIONS" hidden="1">"c19012"</definedName>
    <definedName name="IQ_BOARD_MEMBER_EXERCISED_VALUES" hidden="1">"c19013"</definedName>
    <definedName name="IQ_BOARD_MEMBER_ID" hidden="1">"c13756"</definedName>
    <definedName name="IQ_BOARD_MEMBER_LT_INCENTIVE" hidden="1">"c18991"</definedName>
    <definedName name="IQ_BOARD_MEMBER_MAIN_FAX" hidden="1">"c15174"</definedName>
    <definedName name="IQ_BOARD_MEMBER_MAIN_PHONE" hidden="1">"c15173"</definedName>
    <definedName name="IQ_BOARD_MEMBER_MARKET_VALUE_SHARES_NOT_VESTED" hidden="1">"c19029"</definedName>
    <definedName name="IQ_BOARD_MEMBER_NON_EQUITY_INCENTIVE" hidden="1">"c19000"</definedName>
    <definedName name="IQ_BOARD_MEMBER_NUM_SHARED_NOT_VESTED" hidden="1">"c19028"</definedName>
    <definedName name="IQ_BOARD_MEMBER_NUM_SHARES_ACQUIRED" hidden="1">"c19026"</definedName>
    <definedName name="IQ_BOARD_MEMBER_OFFICE_ADDRESS" hidden="1">"c15172"</definedName>
    <definedName name="IQ_BOARD_MEMBER_OPTION_AWARDS" hidden="1">"c18996"</definedName>
    <definedName name="IQ_BOARD_MEMBER_OPTION_MARKET_PRICE" hidden="1">"c19025"</definedName>
    <definedName name="IQ_BOARD_MEMBER_OPTION_PRICE" hidden="1">"c19024"</definedName>
    <definedName name="IQ_BOARD_MEMBER_OTHER_ANNUAL_COMP" hidden="1">"c18989"</definedName>
    <definedName name="IQ_BOARD_MEMBER_OTHER_COMP" hidden="1">"c18998"</definedName>
    <definedName name="IQ_BOARD_MEMBER_RESTRICTED_STOCK_COMP" hidden="1">"c18990"</definedName>
    <definedName name="IQ_BOARD_MEMBER_SALARY" hidden="1">"c18987"</definedName>
    <definedName name="IQ_BOARD_MEMBER_ST_COMP" hidden="1">"c18994"</definedName>
    <definedName name="IQ_BOARD_MEMBER_TITLE" hidden="1">"c97"</definedName>
    <definedName name="IQ_BOARD_MEMBER_TOTAL_NUM_STOCK_AWARDS" hidden="1">"c19033"</definedName>
    <definedName name="IQ_BOARD_MEMBER_TOTAL_OPTIONS" hidden="1">"c19022"</definedName>
    <definedName name="IQ_BOARD_MEMBER_TOTAL_STOCK_VALUE" hidden="1">"c19032"</definedName>
    <definedName name="IQ_BOARD_MEMBER_TOTAL_VALUE_OPTIONS" hidden="1">"c19023"</definedName>
    <definedName name="IQ_BOARD_MEMBER_UNCLASSIFIED_OPTIONS" hidden="1">"c19018"</definedName>
    <definedName name="IQ_BOARD_MEMBER_UNCLASSIFIED_OPTIONS_VALUE" hidden="1">"c19019"</definedName>
    <definedName name="IQ_BOARD_MEMBER_UNEARNED_STOCK_VALUE" hidden="1">"c19031"</definedName>
    <definedName name="IQ_BOARD_MEMBER_UNEXERCISABLE_OPTIONS" hidden="1">"c19016"</definedName>
    <definedName name="IQ_BOARD_MEMBER_UNEXERCISABLE_VALUES" hidden="1">"c19017"</definedName>
    <definedName name="IQ_BOARD_MEMBER_UNEXERCISED_UNEARNED_OPTIONS" hidden="1">"c19020"</definedName>
    <definedName name="IQ_BOARD_MEMBER_UNEXERCISED_UNEARNED_OPTIONS_VALUE" hidden="1">"c19021"</definedName>
    <definedName name="IQ_BOARD_MEMBER_VALUE_VESTING" hidden="1">"c19027"</definedName>
    <definedName name="IQ_BOND_COUPON" hidden="1">"c2183"</definedName>
    <definedName name="IQ_BOND_COUPON_TYPE" hidden="1">"c2184"</definedName>
    <definedName name="IQ_BOND_LIST" hidden="1">"c13505"</definedName>
    <definedName name="IQ_BOND_PRICE" hidden="1">"c2162"</definedName>
    <definedName name="IQ_BORROWED_MONEY_QUARTERLY_AVG_FFIEC" hidden="1">"c13091"</definedName>
    <definedName name="IQ_BORROWINGS_LESS_1YR_ASSETS_TOT_FFIEC" hidden="1">"c13450"</definedName>
    <definedName name="IQ_BR_FILING_DATE" hidden="1">"c16223"</definedName>
    <definedName name="IQ_BR_FILING_TYPE" hidden="1">"c16224"</definedName>
    <definedName name="IQ_BR_PLAN_APPROVE_DATE" hidden="1">"c16226"</definedName>
    <definedName name="IQ_BR_PLAN_CONFIRM" hidden="1">"c16225"</definedName>
    <definedName name="IQ_BROK_COMISSION" hidden="1">"c98"</definedName>
    <definedName name="IQ_BROK_COMMISSION" hidden="1">"c3514"</definedName>
    <definedName name="IQ_BROKER_DEPOSIT_LESS_THAN_100000_1_YR_LESS_FFIEC" hidden="1">"c15307"</definedName>
    <definedName name="IQ_BROKER_DEPOSIT_LESS_THAN_100000_1_YR_MORE_FFIEC" hidden="1">"c15308"</definedName>
    <definedName name="IQ_BROKER_DEPOSIT_LESS_THAN_100000_FFIEC" hidden="1">"c15306"</definedName>
    <definedName name="IQ_BROKER_DEPOSIT_MORE_THAN_100000_1_YR_LESS_FFIEC" hidden="1">"c15310"</definedName>
    <definedName name="IQ_BROKER_DEPOSIT_MORE_THAN_100000_1_YR_MORE_FFIEC" hidden="1">"c15311"</definedName>
    <definedName name="IQ_BROKER_DEPOSIT_MORE_THAN_100000_FFIEC" hidden="1">"c15309"</definedName>
    <definedName name="IQ_BROKERED_DEPOSITS_FDIC" hidden="1">"c6486"</definedName>
    <definedName name="IQ_BUDGET_BALANCE_APR_FC_UNUSED" hidden="1">"c8359"</definedName>
    <definedName name="IQ_BUDGET_BALANCE_APR_FC_UNUSED_UNUSED_UNUSED" hidden="1">"c8359"</definedName>
    <definedName name="IQ_BUDGET_BALANCE_APR_UNUSED" hidden="1">"c7479"</definedName>
    <definedName name="IQ_BUDGET_BALANCE_APR_UNUSED_UNUSED_UNUSED" hidden="1">"c7479"</definedName>
    <definedName name="IQ_BUDGET_BALANCE_FC_UNUSED" hidden="1">"c7699"</definedName>
    <definedName name="IQ_BUDGET_BALANCE_FC_UNUSED_UNUSED_UNUSED" hidden="1">"c7699"</definedName>
    <definedName name="IQ_BUDGET_BALANCE_POP_FC_UNUSED" hidden="1">"c7919"</definedName>
    <definedName name="IQ_BUDGET_BALANCE_POP_FC_UNUSED_UNUSED_UNUSED" hidden="1">"c7919"</definedName>
    <definedName name="IQ_BUDGET_BALANCE_POP_UNUSED" hidden="1">"c7039"</definedName>
    <definedName name="IQ_BUDGET_BALANCE_POP_UNUSED_UNUSED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" hidden="1">"c6819"</definedName>
    <definedName name="IQ_BUDGET_BALANCE_UNUSED_UNUSED_UNUSED" hidden="1">"c6819"</definedName>
    <definedName name="IQ_BUDGET_BALANCE_YOY_FC_UNUSED" hidden="1">"c8139"</definedName>
    <definedName name="IQ_BUDGET_BALANCE_YOY_FC_UNUSED_UNUSED_UNUSED" hidden="1">"c8139"</definedName>
    <definedName name="IQ_BUDGET_BALANCE_YOY_UNUSED" hidden="1">"c7259"</definedName>
    <definedName name="IQ_BUDGET_BALANCE_YOY_UNUSED_UNUSED_UNUSED" hidden="1">"c7259"</definedName>
    <definedName name="IQ_BUDGET_RECEIPTS_APR_FC_UNUSED" hidden="1">"c8361"</definedName>
    <definedName name="IQ_BUDGET_RECEIPTS_APR_FC_UNUSED_UNUSED_UNUSED" hidden="1">"c8361"</definedName>
    <definedName name="IQ_BUDGET_RECEIPTS_APR_UNUSED" hidden="1">"c7481"</definedName>
    <definedName name="IQ_BUDGET_RECEIPTS_APR_UNUSED_UNUSED_UNUSED" hidden="1">"c7481"</definedName>
    <definedName name="IQ_BUDGET_RECEIPTS_FC_UNUSED" hidden="1">"c7701"</definedName>
    <definedName name="IQ_BUDGET_RECEIPTS_FC_UNUSED_UNUSED_UNUSED" hidden="1">"c7701"</definedName>
    <definedName name="IQ_BUDGET_RECEIPTS_POP_FC_UNUSED" hidden="1">"c7921"</definedName>
    <definedName name="IQ_BUDGET_RECEIPTS_POP_FC_UNUSED_UNUSED_UNUSED" hidden="1">"c7921"</definedName>
    <definedName name="IQ_BUDGET_RECEIPTS_POP_UNUSED" hidden="1">"c7041"</definedName>
    <definedName name="IQ_BUDGET_RECEIPTS_POP_UNUSED_UNUSED_UNUSED" hidden="1">"c7041"</definedName>
    <definedName name="IQ_BUDGET_RECEIPTS_UNUSED" hidden="1">"c6821"</definedName>
    <definedName name="IQ_BUDGET_RECEIPTS_UNUSED_UNUSED_UNUSED" hidden="1">"c6821"</definedName>
    <definedName name="IQ_BUDGET_RECEIPTS_YOY_FC_UNUSED" hidden="1">"c8141"</definedName>
    <definedName name="IQ_BUDGET_RECEIPTS_YOY_FC_UNUSED_UNUSED_UNUSED" hidden="1">"c8141"</definedName>
    <definedName name="IQ_BUDGET_RECEIPTS_YOY_UNUSED" hidden="1">"c7261"</definedName>
    <definedName name="IQ_BUDGET_RECEIPTS_YOY_UNUSED_UNUSED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DESCRIPTION" hidden="1">"c15589"</definedName>
    <definedName name="IQ_BUS_SEG_DESCRIPTION_ABS" hidden="1">"c15577"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IC" hidden="1">"c15588"</definedName>
    <definedName name="IQ_BUS_SEG_NAIC_ABS" hidden="1">"c15576"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PRIMARY_GIC" hidden="1">"c15584"</definedName>
    <definedName name="IQ_BUS_SEG_PRIMARY_GIC_ABS" hidden="1">"c15572"</definedName>
    <definedName name="IQ_BUS_SEG_PRIMARY_SIC" hidden="1">"c15586"</definedName>
    <definedName name="IQ_BUS_SEG_PRIMARY_SIC_ABS" hidden="1">"c15574"</definedName>
    <definedName name="IQ_BUS_SEG_REV" hidden="1">"c4068"</definedName>
    <definedName name="IQ_BUS_SEG_REV_ABS" hidden="1">"c4090"</definedName>
    <definedName name="IQ_BUS_SEG_REV_TOTAL" hidden="1">"c4106"</definedName>
    <definedName name="IQ_BUS_SEG_SECONDARY_GIC" hidden="1">"c15585"</definedName>
    <definedName name="IQ_BUS_SEG_SECONDARY_GIC_ABS" hidden="1">"c15573"</definedName>
    <definedName name="IQ_BUS_SEG_SECONDARY_SIC" hidden="1">"c15587"</definedName>
    <definedName name="IQ_BUS_SEG_SECONDARY_SIC_ABS" hidden="1">"c15575"</definedName>
    <definedName name="IQ_BUSINESS_COMBINATIONS_FFIEC" hidden="1">"c12967"</definedName>
    <definedName name="IQ_BUSINESS_DESCRIPTION" hidden="1">"c322"</definedName>
    <definedName name="IQ_BV_ACT_OR_EST_CIQ_COL" hidden="1">"c11715"</definedName>
    <definedName name="IQ_BV_OVER_SHARES" hidden="1">"c1349"</definedName>
    <definedName name="IQ_BV_SHARE" hidden="1">"c100"</definedName>
    <definedName name="IQ_BV_SHARE_ACT_OR_EST_CIQ_COL" hidden="1">"c11719"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hidden="1">"c16151"</definedName>
    <definedName name="IQ_CABLE_ARPU_ANALOG" hidden="1">"c16146"</definedName>
    <definedName name="IQ_CABLE_ARPU_BASIC" hidden="1">"c16148"</definedName>
    <definedName name="IQ_CABLE_ARPU_BBAND" hidden="1">"c16150"</definedName>
    <definedName name="IQ_CABLE_ARPU_DIG" hidden="1">"c16147"</definedName>
    <definedName name="IQ_CABLE_ARPU_PHONE" hidden="1">"c16149"</definedName>
    <definedName name="IQ_CABLE_BASIC_PENETRATION" hidden="1">"c16130"</definedName>
    <definedName name="IQ_CABLE_BBAND_PENETRATION" hidden="1">"c16131"</definedName>
    <definedName name="IQ_CABLE_BBAND_PENETRATION_THP" hidden="1">"c16132"</definedName>
    <definedName name="IQ_CABLE_CHURN" hidden="1">"c16156"</definedName>
    <definedName name="IQ_CABLE_CHURN_BASIC" hidden="1">"c16153"</definedName>
    <definedName name="IQ_CABLE_CHURN_BBAND" hidden="1">"c16155"</definedName>
    <definedName name="IQ_CABLE_CHURN_DIG" hidden="1">"c16152"</definedName>
    <definedName name="IQ_CABLE_CHURN_PHONE" hidden="1">"c16154"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"c16145"</definedName>
    <definedName name="IQ_CABLE_OTHER_REV" hidden="1">"c16164"</definedName>
    <definedName name="IQ_CABLE_PHONE_PENETRATION" hidden="1">"c16133"</definedName>
    <definedName name="IQ_CABLE_PROGRAMMING_COSTS" hidden="1">"c16144"</definedName>
    <definedName name="IQ_CABLE_REV_ADVERT" hidden="1">"c16162"</definedName>
    <definedName name="IQ_CABLE_REV_ANALOG" hidden="1">"c16157"</definedName>
    <definedName name="IQ_CABLE_REV_BASIC" hidden="1">"c16159"</definedName>
    <definedName name="IQ_CABLE_REV_BBAND" hidden="1">"c16160"</definedName>
    <definedName name="IQ_CABLE_REV_COMMERCIAL" hidden="1">"c16163"</definedName>
    <definedName name="IQ_CABLE_REV_DIG" hidden="1">"c16158"</definedName>
    <definedName name="IQ_CABLE_REV_PHONE" hidden="1">"c16161"</definedName>
    <definedName name="IQ_CABLE_RGU" hidden="1">"c16143"</definedName>
    <definedName name="IQ_CABLE_SUBS_ANALOG" hidden="1">"c16135"</definedName>
    <definedName name="IQ_CABLE_SUBS_BASIC" hidden="1">"c16137"</definedName>
    <definedName name="IQ_CABLE_SUBS_BBAND" hidden="1">"c16138"</definedName>
    <definedName name="IQ_CABLE_SUBS_BUNDLED" hidden="1">"c16141"</definedName>
    <definedName name="IQ_CABLE_SUBS_BUS_PHONE" hidden="1">"c15773"</definedName>
    <definedName name="IQ_CABLE_SUBS_DIG" hidden="1">"c16136"</definedName>
    <definedName name="IQ_CABLE_SUBS_LONG_DIST_PHONE" hidden="1">"c15775"</definedName>
    <definedName name="IQ_CABLE_SUBS_NON_VIDEO" hidden="1">"c16140"</definedName>
    <definedName name="IQ_CABLE_SUBS_PHONE" hidden="1">"c16139"</definedName>
    <definedName name="IQ_CABLE_SUBS_RES_PHONE" hidden="1">"c15772"</definedName>
    <definedName name="IQ_CABLE_SUBS_SATELITE" hidden="1">"c15771"</definedName>
    <definedName name="IQ_CABLE_SUBS_TOTAL" hidden="1">"c16142"</definedName>
    <definedName name="IQ_CABLE_SUBS_WHOLE_PHONE" hidden="1">"c15774"</definedName>
    <definedName name="IQ_CABLE_THP" hidden="1">"c2847"</definedName>
    <definedName name="IQ_CABLE_TOTAL_PENETRATION" hidden="1">"c2854"</definedName>
    <definedName name="IQ_CABLE_TOTAL_REV" hidden="1">"c16165"</definedName>
    <definedName name="IQ_CAL_Q" hidden="1">"c101"</definedName>
    <definedName name="IQ_CAL_Q_EST_CIQ_COL" hidden="1">"c11743"</definedName>
    <definedName name="IQ_CAL_Y" hidden="1">"c102"</definedName>
    <definedName name="IQ_CAL_Y_EST_CIQ_COL" hidden="1">"c11744"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INVEST_CABLE" hidden="1">"c15794"</definedName>
    <definedName name="IQ_CAP_INVEST_COMMERCIAL" hidden="1">"c15800"</definedName>
    <definedName name="IQ_CAP_INVEST_CUST_PREMISE_EQUIP" hidden="1">"c15795"</definedName>
    <definedName name="IQ_CAP_INVEST_LINE_EXTENSIONS" hidden="1">"c15797"</definedName>
    <definedName name="IQ_CAP_INVEST_SCALABLE_INFRASTRUCTURE" hidden="1">"c15796"</definedName>
    <definedName name="IQ_CAP_INVEST_SUPPORT" hidden="1">"c15799"</definedName>
    <definedName name="IQ_CAP_INVEST_UPGRADE_REBUILD" hidden="1">"c15798"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_CIQ_COL" hidden="1">"c11718"</definedName>
    <definedName name="IQ_CAPEX_BNK" hidden="1">"c110"</definedName>
    <definedName name="IQ_CAPEX_BR" hidden="1">"c111"</definedName>
    <definedName name="IQ_CAPEX_FIN" hidden="1">"c112"</definedName>
    <definedName name="IQ_CAPEX_GUIDANCE_CIQ" hidden="1">"c4562"</definedName>
    <definedName name="IQ_CAPEX_GUIDANCE_CIQ_COL" hidden="1">"c11211"</definedName>
    <definedName name="IQ_CAPEX_HIGH_GUIDANCE_CIQ" hidden="1">"c4592"</definedName>
    <definedName name="IQ_CAPEX_HIGH_GUIDANCE_CIQ_COL" hidden="1">"c11241"</definedName>
    <definedName name="IQ_CAPEX_INS" hidden="1">"c113"</definedName>
    <definedName name="IQ_CAPEX_LOW_GUIDANCE_CIQ" hidden="1">"c4632"</definedName>
    <definedName name="IQ_CAPEX_LOW_GUIDANCE_CIQ_COL" hidden="1">"c11281"</definedName>
    <definedName name="IQ_CAPEX_PCT_REV" hidden="1">"c19144"</definedName>
    <definedName name="IQ_CAPEX_UTI" hidden="1">"c114"</definedName>
    <definedName name="IQ_CAPITAL_ALLOCATION_ADJUSTMENT_FOREIGN_FFIEC" hidden="1">"c15389"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RAISED_PERIOD_COVERED" hidden="1">"c9959"</definedName>
    <definedName name="IQ_CAPITAL_RAISED_PERIOD_GROUP" hidden="1">"c9945"</definedName>
    <definedName name="IQ_CAPITAL_UNDER_MANAGE" hidden="1">"c18929"</definedName>
    <definedName name="IQ_CAPITAL_UNDER_MANAGE_CURRENCY" hidden="1">"c19171"</definedName>
    <definedName name="IQ_CAPITAL_UNDER_MANAGE_DATE" hidden="1">"c18930"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BALANCES_DUE_FFIEC" hidden="1">"c12773"</definedName>
    <definedName name="IQ_CASH_BANKS_FOREIGN_COUNTRIES_DOM_FFIEC" hidden="1">"c15289"</definedName>
    <definedName name="IQ_CASH_COLLECTION_UNPOSTED_DEBITS_CURRENCY_FFIEC" hidden="1">"c15279"</definedName>
    <definedName name="IQ_CASH_COLLECTION_UNPOSTED_DEBITS_DOM_FFIEC" hidden="1">"c15286"</definedName>
    <definedName name="IQ_CASH_CONVERSION" hidden="1">"c117"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ER_SUB" hidden="1">"c15763"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EPOSITORY_INSTIT_US_DOM_FFIEC" hidden="1">"c15288"</definedName>
    <definedName name="IQ_CASH_DIVIDENDS_NET_INCOME_FDIC" hidden="1">"c6738"</definedName>
    <definedName name="IQ_CASH_DUE_BANKS" hidden="1">"c1351"</definedName>
    <definedName name="IQ_CASH_DUE_OTHER_FED_RESERVE_BANKS_DOM_FFIEC" hidden="1">"c15290"</definedName>
    <definedName name="IQ_CASH_DUE_OTHER_FED_RESERVE_BANKS_FFIEC" hidden="1">"c15284"</definedName>
    <definedName name="IQ_CASH_DUE_US_BRANCH_FOREIGN_BANK_FFIEC" hidden="1">"c15280"</definedName>
    <definedName name="IQ_CASH_EQUIV" hidden="1">"c118"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_CIQ_COL" hidden="1">"c11215"</definedName>
    <definedName name="IQ_CASH_FLOW_GUIDANCE" hidden="1">"c4155"</definedName>
    <definedName name="IQ_CASH_FLOW_GUIDANCE_CIQ" hidden="1">"c4567"</definedName>
    <definedName name="IQ_CASH_FLOW_GUIDANCE_CIQ_COL" hidden="1">"c11216"</definedName>
    <definedName name="IQ_CASH_FLOW_HIGH_GUIDANCE" hidden="1">"c4201"</definedName>
    <definedName name="IQ_CASH_FLOW_HIGH_GUIDANCE_CIQ" hidden="1">"c4613"</definedName>
    <definedName name="IQ_CASH_FLOW_HIGH_GUIDANCE_CIQ_COL" hidden="1">"c11262"</definedName>
    <definedName name="IQ_CASH_FLOW_LOW_GUIDANCE" hidden="1">"c4241"</definedName>
    <definedName name="IQ_CASH_FLOW_LOW_GUIDANCE_CIQ" hidden="1">"c4653"</definedName>
    <definedName name="IQ_CASH_FLOW_LOW_GUIDANCE_CIQ_COL" hidden="1">"c11302"</definedName>
    <definedName name="IQ_CASH_FOREIGN_BRANCH_OTHER_US_BANKS_FFIEC" hidden="1">"c15282"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NET" hidden="1">"c12753"</definedName>
    <definedName name="IQ_CASH_INTEREST_OPER" hidden="1">"c6293"</definedName>
    <definedName name="IQ_CASH_INTEREST_RECEIVED" hidden="1">"c12754"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OPER" hidden="1">"c122"</definedName>
    <definedName name="IQ_CASH_OPER_ACT_OR_EST_CIQ_COL" hidden="1">"c11225"</definedName>
    <definedName name="IQ_CASH_OPER_AP" hidden="1">"c8888"</definedName>
    <definedName name="IQ_CASH_OPER_AP_ABS" hidden="1">"c8907"</definedName>
    <definedName name="IQ_CASH_OPER_GUIDANCE_CIQ" hidden="1">"c4577"</definedName>
    <definedName name="IQ_CASH_OPER_GUIDANCE_CIQ_COL" hidden="1">"c11226"</definedName>
    <definedName name="IQ_CASH_OPER_HIGH_GUIDANCE_CIQ" hidden="1">"c4597"</definedName>
    <definedName name="IQ_CASH_OPER_HIGH_GUIDANCE_CIQ_COL" hidden="1">"c11246"</definedName>
    <definedName name="IQ_CASH_OPER_LOW_GUIDANCE_CIQ" hidden="1">"c4637"</definedName>
    <definedName name="IQ_CASH_OPER_LOW_GUIDANCE_CIQ_COL" hidden="1">"c11286"</definedName>
    <definedName name="IQ_CASH_OPER_NAME_AP" hidden="1">"c8926"</definedName>
    <definedName name="IQ_CASH_OPER_NAME_AP_ABS" hidden="1">"c8945"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OTHER_BANKS_FOREIGN_COUNTRIES_FFIEC" hidden="1">"c15283"</definedName>
    <definedName name="IQ_CASH_OTHER_US_COMM_BANK_DEP_INSTIT_FFIEC" hidden="1">"c15281"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ST_INVEST_GUIDANCE" hidden="1">"c4250"</definedName>
    <definedName name="IQ_CASH_ST_INVEST_GUIDANCE_CIQ" hidden="1">"c4776"</definedName>
    <definedName name="IQ_CASH_ST_INVEST_GUIDANCE_CIQ_COL" hidden="1">"c11423"</definedName>
    <definedName name="IQ_CASH_ST_INVEST_HIGH_GUIDANCE" hidden="1">"c4195"</definedName>
    <definedName name="IQ_CASH_ST_INVEST_HIGH_GUIDANCE_CIQ" hidden="1">"c4607"</definedName>
    <definedName name="IQ_CASH_ST_INVEST_HIGH_GUIDANCE_CIQ_COL" hidden="1">"c11256"</definedName>
    <definedName name="IQ_CASH_ST_INVEST_LOW_GUIDANCE" hidden="1">"c4235"</definedName>
    <definedName name="IQ_CASH_ST_INVEST_LOW_GUIDANCE_CIQ" hidden="1">"c4647"</definedName>
    <definedName name="IQ_CASH_ST_INVEST_LOW_GUIDANCE_CIQ_COL" hidden="1">"c11296"</definedName>
    <definedName name="IQ_CASH_STRUCTURED_PRODUCTS_AVAIL_SALE_FFIEC" hidden="1">"c15263"</definedName>
    <definedName name="IQ_CASH_STRUCTURED_PRODUCTS_FFIEC" hidden="1">"c15260"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ATASTROPHIC_LOSS_RATIO" hidden="1">"c15881"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OUPON" hidden="1">"c15234"</definedName>
    <definedName name="IQ_CDS_CURRENCY" hidden="1">"c6031"</definedName>
    <definedName name="IQ_CDS_DERIVATIVES_BENEFICIARY_FFIEC" hidden="1">"c13119"</definedName>
    <definedName name="IQ_CDS_DERIVATIVES_GUARANTOR_FFIEC" hidden="1">"c13112"</definedName>
    <definedName name="IQ_CDS_EVAL_DATE" hidden="1">"c6029"</definedName>
    <definedName name="IQ_CDS_LIST" hidden="1">"c13510"</definedName>
    <definedName name="IQ_CDS_LOAN_LIST" hidden="1">"c13518"</definedName>
    <definedName name="IQ_CDS_MID" hidden="1">"c6028"</definedName>
    <definedName name="IQ_CDS_NAME" hidden="1">"c6034"</definedName>
    <definedName name="IQ_CDS_NEXT_SERIES_ID" hidden="1">"c15231"</definedName>
    <definedName name="IQ_CDS_PREV_SERIES_ID" hidden="1">"c15232"</definedName>
    <definedName name="IQ_CDS_PRICE_TYPE" hidden="1">"c15233"</definedName>
    <definedName name="IQ_CDS_SENIOR_LIST" hidden="1">"c13508"</definedName>
    <definedName name="IQ_CDS_SUB_LIST" hidden="1">"c13509"</definedName>
    <definedName name="IQ_CDS_TERM" hidden="1">"c6030"</definedName>
    <definedName name="IQ_CDS_TYPE" hidden="1">"c6025"</definedName>
    <definedName name="IQ_CEDED_AH_EARNED" hidden="1">"c2743"</definedName>
    <definedName name="IQ_CEDED_CLAIM_ADJ_EXP_RESERVE_BOP" hidden="1">"c15875"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LOSSES" hidden="1">"c15872"</definedName>
    <definedName name="IQ_CEDED_PC_EARNED" hidden="1">"c2748"</definedName>
    <definedName name="IQ_CEDED_PREMIUMS_EARNED_GROSS_PREMIUMS_EARNED" hidden="1">"c15887"</definedName>
    <definedName name="IQ_CEDED_PREMIUMS_WRITTEN_GROSS_PREMIUMS_WRITTEN" hidden="1">"c15885"</definedName>
    <definedName name="IQ_CEDED_WRITTEN" hidden="1">"c2727"</definedName>
    <definedName name="IQ_CEO_ID" hidden="1">"c15210"</definedName>
    <definedName name="IQ_CEO_NAME" hidden="1">"c15209"</definedName>
    <definedName name="IQ_CERTIFIED_OFFICIAL_CHECKS_TRANS_ACCTS_FFIEC" hidden="1">"c15320"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O_ID" hidden="1">"c15212"</definedName>
    <definedName name="IQ_CFO_NAME" hidden="1">"c15211"</definedName>
    <definedName name="IQ_CFPS_ACT_OR_EST_CIQ_COL" hidden="1">"c11708"</definedName>
    <definedName name="IQ_CFPS_GUIDANCE_CIQ" hidden="1">"c4782"</definedName>
    <definedName name="IQ_CFPS_GUIDANCE_CIQ_COL" hidden="1">"c11429"</definedName>
    <definedName name="IQ_CFPS_HIGH_GUIDANCE_CIQ" hidden="1">"c4579"</definedName>
    <definedName name="IQ_CFPS_HIGH_GUIDANCE_CIQ_COL" hidden="1">"c11228"</definedName>
    <definedName name="IQ_CFPS_LOW_GUIDANCE_CIQ" hidden="1">"c4619"</definedName>
    <definedName name="IQ_CFPS_LOW_GUIDANCE_CIQ_COL" hidden="1">"c11268"</definedName>
    <definedName name="IQ_CH" hidden="1">110000</definedName>
    <definedName name="IQ_CHAIRMAN_ID" hidden="1">"c15218"</definedName>
    <definedName name="IQ_CHAIRMAN_NAME" hidden="1">"c15217"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F_TAX_TOTAL" hidden="1">"c15557"</definedName>
    <definedName name="IQ_CHANGE_DEPOSIT_ACCT" hidden="1">"c148"</definedName>
    <definedName name="IQ_CHANGE_FAIR_VALUE_FINANCIAL_LIAB_T1_FFIEC" hidden="1">"c13138"</definedName>
    <definedName name="IQ_CHANGE_FAIR_VALUE_OPTIONS_FFIEC" hidden="1">"c13045"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" hidden="1">"c8500"</definedName>
    <definedName name="IQ_CHANGE_INVENT_REAL_APR_FC_UNUSED_UNUSED_UNUSED" hidden="1">"c8500"</definedName>
    <definedName name="IQ_CHANGE_INVENT_REAL_APR_UNUSED" hidden="1">"c7620"</definedName>
    <definedName name="IQ_CHANGE_INVENT_REAL_APR_UNUSED_UNUSED_UNUSED" hidden="1">"c7620"</definedName>
    <definedName name="IQ_CHANGE_INVENT_REAL_FC_UNUSED" hidden="1">"c7840"</definedName>
    <definedName name="IQ_CHANGE_INVENT_REAL_FC_UNUSED_UNUSED_UNUSED" hidden="1">"c7840"</definedName>
    <definedName name="IQ_CHANGE_INVENT_REAL_POP_FC_UNUSED" hidden="1">"c8060"</definedName>
    <definedName name="IQ_CHANGE_INVENT_REAL_POP_FC_UNUSED_UNUSED_UNUSED" hidden="1">"c8060"</definedName>
    <definedName name="IQ_CHANGE_INVENT_REAL_POP_UNUSED" hidden="1">"c7180"</definedName>
    <definedName name="IQ_CHANGE_INVENT_REAL_POP_UNUSED_UNUSED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" hidden="1">"c6960"</definedName>
    <definedName name="IQ_CHANGE_INVENT_REAL_UNUSED_UNUSED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" hidden="1">"c8280"</definedName>
    <definedName name="IQ_CHANGE_INVENT_REAL_YOY_FC_UNUSED_UNUSED_UNUSED" hidden="1">"c8280"</definedName>
    <definedName name="IQ_CHANGE_INVENT_REAL_YOY_UNUSED" hidden="1">"c7400"</definedName>
    <definedName name="IQ_CHANGE_INVENT_REAL_YOY_UNUSED_UNUSED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TRADING_ASSETS" hidden="1">"c159"</definedName>
    <definedName name="IQ_CHANGE_UNEARN_REV" hidden="1">"c160"</definedName>
    <definedName name="IQ_CHANGE_UNRECOG_TAX_BENEFIT_1_YR_MAX" hidden="1">"c15747"</definedName>
    <definedName name="IQ_CHANGE_UNRECOG_TAX_BENEFIT_1_YR_MIN" hidden="1">"c15746"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HURN_BASIC_CABLE" hidden="1">"c2871"</definedName>
    <definedName name="IQ_CHURN_BBAND" hidden="1">"c2872"</definedName>
    <definedName name="IQ_CHURN_DIG_CABLE" hidden="1">"c2870"</definedName>
    <definedName name="IQ_CHURN_PHONE" hidden="1">"c2873"</definedName>
    <definedName name="IQ_CHURN_POSTPAID_WIRELESS" hidden="1">"c2121"</definedName>
    <definedName name="IQ_CHURN_PREPAID_WIRELESS" hidden="1">"c2120"</definedName>
    <definedName name="IQ_CHURN_SATELLITE" hidden="1">"c15791"</definedName>
    <definedName name="IQ_CHURN_TOTAL" hidden="1">"c2874"</definedName>
    <definedName name="IQ_CHURN_TOTAL_WIRELESS" hidden="1">"c2122"</definedName>
    <definedName name="IQ_CITY" hidden="1">"c166"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IMS_ADJUSTMENT_EXP_PC_FFIEC" hidden="1">"c13100"</definedName>
    <definedName name="IQ_CLASS_MARKETCAP" hidden="1">"c13512"</definedName>
    <definedName name="IQ_CLASS_SHARESOUTSTANDING" hidden="1">"c13513"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D_END_1_4_FAM_LOANS_TOT_LOANS_FFIEC" hidden="1">"c13866"</definedName>
    <definedName name="IQ_CLOSED_END_1_4_FIRST_LIENS_TRADING_DOM_FFIEC" hidden="1">"c12928"</definedName>
    <definedName name="IQ_CLOSED_END_1_4_JR_LIENS_LL_REC_DOM_FFIEC" hidden="1">"c12904"</definedName>
    <definedName name="IQ_CLOSED_END_1_4_JUNIOR_LIENS_TRADING_DOM_FFIEC" hidden="1">"c12929"</definedName>
    <definedName name="IQ_CLOSED_END_SEC_1_4_1ST_LIENS_CHARGE_OFFS_FFIEC" hidden="1">"c13169"</definedName>
    <definedName name="IQ_CLOSED_END_SEC_1_4_1ST_LIENS_DUE_30_89_FFIEC" hidden="1">"c13261"</definedName>
    <definedName name="IQ_CLOSED_END_SEC_1_4_1ST_LIENS_DUE_90_FFIEC" hidden="1">"c13289"</definedName>
    <definedName name="IQ_CLOSED_END_SEC_1_4_1ST_LIENS_NON_ACCRUAL_FFIEC" hidden="1">"c13315"</definedName>
    <definedName name="IQ_CLOSED_END_SEC_1_4_1ST_LIENS_RECOV_FFIEC" hidden="1">"c13191"</definedName>
    <definedName name="IQ_CLOSED_END_SEC_1_4_JR_LIENS_CHARGE_OFFS_FFIEC" hidden="1">"c13170"</definedName>
    <definedName name="IQ_CLOSED_END_SEC_1_4_JR_LIENS_DUE_30_89_FFIEC" hidden="1">"c13262"</definedName>
    <definedName name="IQ_CLOSED_END_SEC_1_4_JR_LIENS_DUE_90_FFIEC" hidden="1">"c13290"</definedName>
    <definedName name="IQ_CLOSED_END_SEC_1_4_JR_LIENS_NON_ACCRUAL_FFIEC" hidden="1">"c13316"</definedName>
    <definedName name="IQ_CLOSED_END_SEC_1_4_JR_LIENS_RECOV_FFIEC" hidden="1">"c13192"</definedName>
    <definedName name="IQ_CLOSED_END_SEC_1_4_RESIDENT_CHARGE_OFFS_FFIEC" hidden="1">"c15397"</definedName>
    <definedName name="IQ_CLOSED_END_SEC_1_4_RESIDENT_DUE_30_89_FFIEC" hidden="1">"c15413"</definedName>
    <definedName name="IQ_CLOSED_END_SEC_1_4_RESIDENT_DUE_90_FFIEC" hidden="1">"c15417"</definedName>
    <definedName name="IQ_CLOSED_END_SEC_1_4_RESIDENT_NON_ACCRUAL_FFIEC" hidden="1">"c15460"</definedName>
    <definedName name="IQ_CLOSED_END_SEC_1_4_RESIDENT_RECOV_FFIEC" hidden="1">"c15398"</definedName>
    <definedName name="IQ_CLOSED_END_SECURED_1_4_FIRST_LIENS_LL_REC_DOM_FFIEC" hidden="1">"c12903"</definedName>
    <definedName name="IQ_CLOSED_LOANS_GROSS_LOANS_FFIEC" hidden="1">"c13399"</definedName>
    <definedName name="IQ_CLOSED_LOANS_RISK_BASED_FFIEC" hidden="1">"c13420"</definedName>
    <definedName name="IQ_CLOSEPRICE" hidden="1">"c174"</definedName>
    <definedName name="IQ_CLOSEPRICE_ADJ" hidden="1">"c2115"</definedName>
    <definedName name="IQ_CLOSEPRICE_RT" hidden="1">"CLOSE"</definedName>
    <definedName name="IQ_CMBS_ISSUED_AVAIL_SALE_FFIEC" hidden="1">"c12800"</definedName>
    <definedName name="IQ_CMBS_ISSUED_FFIEC" hidden="1">"c12786"</definedName>
    <definedName name="IQ_CMO_FDIC" hidden="1">"c6406"</definedName>
    <definedName name="IQ_CO_INVESTORS" hidden="1">"c18910"</definedName>
    <definedName name="IQ_CO_INVESTORS_ID" hidden="1">"c18911"</definedName>
    <definedName name="IQ_CO_INVESTORS_INVESTMENT" hidden="1">"c19113"</definedName>
    <definedName name="IQ_CO_INVESTORS_NUM_INVESTMENTS" hidden="1">"c19170"</definedName>
    <definedName name="IQ_COAL_SALES_TO_OPERATING_REVENUE_COAL" hidden="1">"c15954"</definedName>
    <definedName name="IQ_COGS" hidden="1">"c175"</definedName>
    <definedName name="IQ_COLLATERAL_TYPE" hidden="1">"c8954"</definedName>
    <definedName name="IQ_COLLECTION_DOMESTIC_FDIC" hidden="1">"c6387"</definedName>
    <definedName name="IQ_COMBINED_RATIO" hidden="1">"c176"</definedName>
    <definedName name="IQ_COMM_BANKS_OTHER_DEP_INST_US_TRANS_ACCTS_FFIEC" hidden="1">"c15317"</definedName>
    <definedName name="IQ_COMM_BANKS_OTHER_INST_US_NON_TRANS_ACCTS_FFIEC" hidden="1">"c15325"</definedName>
    <definedName name="IQ_COMM_IND_LOANS_TOT_LOANS_FFIEC" hidden="1">"c13874"</definedName>
    <definedName name="IQ_COMM_INDUSTRIAL_LL_REC_FFIEC" hidden="1">"c18880"</definedName>
    <definedName name="IQ_COMM_INDUSTRIAL_LOANS_FFIEC" hidden="1">"c12821"</definedName>
    <definedName name="IQ_COMM_INDUSTRIAL_NON_US_LL_REC_FFIEC" hidden="1">"c12888"</definedName>
    <definedName name="IQ_COMM_INDUSTRIAL_US_LL_REC_FFIEC" hidden="1">"c12887"</definedName>
    <definedName name="IQ_COMM_RE_FARM_LOANS_TOT_LOANS_FFIEC" hidden="1">"c13872"</definedName>
    <definedName name="IQ_COMM_RE_NONFARM_NONRES_TOT_LOANS_FFIEC" hidden="1">"c13871"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DOM_QUARTERLY_AVG_FFIEC" hidden="1">"c15478"</definedName>
    <definedName name="IQ_COMMERCIAL_INDUSTRIAL_GROSS_LOANS_FFIEC" hidden="1">"c13410"</definedName>
    <definedName name="IQ_COMMERCIAL_INDUSTRIAL_LOANS_DUE_30_89_FFIEC" hidden="1">"c13271"</definedName>
    <definedName name="IQ_COMMERCIAL_INDUSTRIAL_LOANS_DUE_90_FFIEC" hidden="1">"c13297"</definedName>
    <definedName name="IQ_COMMERCIAL_INDUSTRIAL_LOANS_LL_REC_DOM_FFIEC" hidden="1">"c12910"</definedName>
    <definedName name="IQ_COMMERCIAL_INDUSTRIAL_LOANS_NET_FDIC" hidden="1">"c6317"</definedName>
    <definedName name="IQ_COMMERCIAL_INDUSTRIAL_LOANS_NON_ACCRUAL_FFIEC" hidden="1">"c13323"</definedName>
    <definedName name="IQ_COMMERCIAL_INDUSTRIAL_NET_CHARGE_OFFS_FDIC" hidden="1">"c6636"</definedName>
    <definedName name="IQ_COMMERCIAL_INDUSTRIAL_NON_US_CHARGE_OFFS_FFIEC" hidden="1">"c13179"</definedName>
    <definedName name="IQ_COMMERCIAL_INDUSTRIAL_NON_US_DUE_30_89_FFIEC" hidden="1">"c15415"</definedName>
    <definedName name="IQ_COMMERCIAL_INDUSTRIAL_NON_US_DUE_90_FFIEC" hidden="1">"c15419"</definedName>
    <definedName name="IQ_COMMERCIAL_INDUSTRIAL_NON_US_NON_ACCRUAL_FFIEC" hidden="1">"c15464"</definedName>
    <definedName name="IQ_COMMERCIAL_INDUSTRIAL_NON_US_RECOV_FFIEC" hidden="1">"c13201"</definedName>
    <definedName name="IQ_COMMERCIAL_INDUSTRIAL_RECOVERIES_FDIC" hidden="1">"c6617"</definedName>
    <definedName name="IQ_COMMERCIAL_INDUSTRIAL_RISK_BASED_FFIEC" hidden="1">"c13431"</definedName>
    <definedName name="IQ_COMMERCIAL_INDUSTRIAL_TOTAL_LOANS_FOREIGN_FDIC" hidden="1">"c6451"</definedName>
    <definedName name="IQ_COMMERCIAL_INDUSTRIAL_TRADING_DOM_FFIEC" hidden="1">"c12932"</definedName>
    <definedName name="IQ_COMMERCIAL_INDUSTRIAL_US_CHARGE_OFFS_FFIEC" hidden="1">"c13178"</definedName>
    <definedName name="IQ_COMMERCIAL_INDUSTRIAL_US_DUE_30_89_FFIEC" hidden="1">"c15414"</definedName>
    <definedName name="IQ_COMMERCIAL_INDUSTRIAL_US_DUE_90_FFIEC" hidden="1">"c15418"</definedName>
    <definedName name="IQ_COMMERCIAL_INDUSTRIAL_US_NON_ACCRUAL_FFIEC" hidden="1">"c15463"</definedName>
    <definedName name="IQ_COMMERCIAL_INDUSTRIAL_US_RECOV_FFIEC" hidden="1">"c13200"</definedName>
    <definedName name="IQ_COMMERCIAL_INVEST_CABLE_INVEST" hidden="1">"c15806"</definedName>
    <definedName name="IQ_COMMERCIAL_LOANS_TOTAL_LOANS" hidden="1">"c15709"</definedName>
    <definedName name="IQ_COMMERCIAL_MORT" hidden="1">"c179"</definedName>
    <definedName name="IQ_COMMERCIAL_OTHER_LOC_FFIEC" hidden="1">"c13253"</definedName>
    <definedName name="IQ_COMMERCIAL_PAPER_ASSETS_TOT_FFIEC" hidden="1">"c13449"</definedName>
    <definedName name="IQ_COMMERCIAL_PAPER_FFIEC" hidden="1">"c12863"</definedName>
    <definedName name="IQ_COMMERCIAL_RE_CONSTRUCTION_LAND_DEV_FDIC" hidden="1">"c6526"</definedName>
    <definedName name="IQ_COMMERCIAL_RE_GROSS_LOANS_FFIEC" hidden="1">"c13400"</definedName>
    <definedName name="IQ_COMMERCIAL_RE_LOANS_FDIC" hidden="1">"c6312"</definedName>
    <definedName name="IQ_COMMERCIAL_RE_LOANS_TOTAL_LOANS" hidden="1">"c15710"</definedName>
    <definedName name="IQ_COMMERCIAL_RE_RISK_BASED_FFIEC" hidden="1">"c13421"</definedName>
    <definedName name="IQ_COMMISS_FEES" hidden="1">"c180"</definedName>
    <definedName name="IQ_COMMISSION_DEF" hidden="1">"c181"</definedName>
    <definedName name="IQ_COMMITMENTS_BUY_SEC_OTHER_OFF_BS_FFIEC" hidden="1">"c13128"</definedName>
    <definedName name="IQ_COMMITMENTS_COMMERCIAL_RE_UNUSED_FFIEC" hidden="1">"c13243"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ITMENTS_SELL_SEC_OTHER_OFF_BS_FFIEC" hidden="1">"c13129"</definedName>
    <definedName name="IQ_COMMODITY_EXPOSURE_FFIEC" hidden="1">"c13061"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MON_STOCK_FFIEC" hidden="1">"c12876"</definedName>
    <definedName name="IQ_COMP_BENEFITS" hidden="1">"c213"</definedName>
    <definedName name="IQ_COMPANY_ADDRESS" hidden="1">"c214"</definedName>
    <definedName name="IQ_COMPANY_ID" hidden="1">"c3513"</definedName>
    <definedName name="IQ_COMPANY_ID_QUICK_MATCH" hidden="1">"c16227"</definedName>
    <definedName name="IQ_COMPANY_NAME" hidden="1">"c215"</definedName>
    <definedName name="IQ_COMPANY_NAME_LONG" hidden="1">"c1585"</definedName>
    <definedName name="IQ_COMPANY_NAME_QUICK_MATCH" hidden="1">"c16228"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ICKER_NO_EXCH" hidden="1">"c15490"</definedName>
    <definedName name="IQ_COMPANY_TYPE" hidden="1">"c2096"</definedName>
    <definedName name="IQ_COMPANY_WEBSITE" hidden="1">"c220"</definedName>
    <definedName name="IQ_COMPANY_ZIP" hidden="1">"c221"</definedName>
    <definedName name="IQ_COMPETITOR_ALL" hidden="1">"c13754"</definedName>
    <definedName name="IQ_COMPETITOR_NAMED_BY_COMPANY" hidden="1">"c13751"</definedName>
    <definedName name="IQ_COMPETITOR_NAMED_BY_COMPETITOR" hidden="1">"c13752"</definedName>
    <definedName name="IQ_COMPETITOR_NAMED_BY_THIRDPARTY" hidden="1">"c13753"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OLIDATED_ASSETS_QUARTERLY_AVG_FFIEC" hidden="1">"c13087"</definedName>
    <definedName name="IQ_CONSOLIDATED_NI_FOREIGN_FFIEC" hidden="1">"c15396"</definedName>
    <definedName name="IQ_CONST_LAND_DEV_LOANS_TOT_LOANS_FFIEC" hidden="1">"c13865"</definedName>
    <definedName name="IQ_CONST_LAND_DEVELOP_OTHER_DOM_CHARGE_OFFS_FFIEC" hidden="1">"c13628"</definedName>
    <definedName name="IQ_CONST_LAND_DEVELOP_OTHER_DOM_RECOV_FFIEC" hidden="1">"c13632"</definedName>
    <definedName name="IQ_CONSTITUENTS" hidden="1">"c19169"</definedName>
    <definedName name="IQ_CONSTITUENTS_NAME" hidden="1">"c19192"</definedName>
    <definedName name="IQ_CONSTRUCTION_DEV_LOANS_FDIC" hidden="1">"c6313"</definedName>
    <definedName name="IQ_CONSTRUCTION_LAND_DEV_DOM_FFIEC" hidden="1">"c15267"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L_REC_DOM_FFIEC" hidden="1">"c12900"</definedName>
    <definedName name="IQ_CONSTRUCTION_LOANS" hidden="1">"c222"</definedName>
    <definedName name="IQ_CONSTRUCTION_LOANS_DOM_DUE_30_89_FFIEC" hidden="1">"c13256"</definedName>
    <definedName name="IQ_CONSTRUCTION_LOANS_DOM_DUE_90_FFIEC" hidden="1">"c13284"</definedName>
    <definedName name="IQ_CONSTRUCTION_LOANS_DOM_NON_ACCRUAL_FFIEC" hidden="1">"c13310"</definedName>
    <definedName name="IQ_CONSTRUCTION_LOANS_GROSS_LOANS_FFIEC" hidden="1">"c13401"</definedName>
    <definedName name="IQ_CONSTRUCTION_LOANS_TOTAL_LOANS" hidden="1">"c15711"</definedName>
    <definedName name="IQ_CONSTRUCTION_RISK_BASED_FFIEC" hidden="1">"c13422"</definedName>
    <definedName name="IQ_CONSULTING_FFIEC" hidden="1">"c13055"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LEASES_LL_REC_FFIEC" hidden="1">"c12895"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OANS" hidden="1">"c223"</definedName>
    <definedName name="IQ_CONSUMER_LOANS_LL_REC_DOM_FFIEC" hidden="1">"c12911"</definedName>
    <definedName name="IQ_CONSUMER_LOANS_TOT_LOANS_FFIEC" hidden="1">"c13875"</definedName>
    <definedName name="IQ_CONSUMER_LOANS_TOTAL_LOANS" hidden="1">"c15712"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INGENT_LIABILITIES" hidden="1">"c18873"</definedName>
    <definedName name="IQ_CONTRACT_OBLIGATION_AFTER_FIVE" hidden="1">"c15691"</definedName>
    <definedName name="IQ_CONTRACT_OBLIGATION_CY" hidden="1">"c15685"</definedName>
    <definedName name="IQ_CONTRACT_OBLIGATION_CY1" hidden="1">"c15686"</definedName>
    <definedName name="IQ_CONTRACT_OBLIGATION_CY2" hidden="1">"c15687"</definedName>
    <definedName name="IQ_CONTRACT_OBLIGATION_CY3" hidden="1">"c15688"</definedName>
    <definedName name="IQ_CONTRACT_OBLIGATION_CY4" hidden="1">"c15689"</definedName>
    <definedName name="IQ_CONTRACT_OBLIGATION_NEXT_FIVE" hidden="1">"c15690"</definedName>
    <definedName name="IQ_CONTRACT_OBLIGATION_TOTAL" hidden="1">"c15692"</definedName>
    <definedName name="IQ_CONTRACTS_OTHER_COMMODITIES_EQUITIES_FDIC" hidden="1">"c6522"</definedName>
    <definedName name="IQ_CONTRIBUTOR_CIQID" hidden="1">"c13742"</definedName>
    <definedName name="IQ_CONTRIBUTOR_NAME" hidden="1">"c13735"</definedName>
    <definedName name="IQ_CONTRIBUTOR_START_DATE" hidden="1">"c13741"</definedName>
    <definedName name="IQ_CONV_DATE" hidden="1">"c2191"</definedName>
    <definedName name="IQ_CONV_EXP_DATE" hidden="1">"c3043"</definedName>
    <definedName name="IQ_CONV_PARITY" hidden="1">"c16197"</definedName>
    <definedName name="IQ_CONV_PREMIUM" hidden="1">"c2195"</definedName>
    <definedName name="IQ_CONV_PRICE" hidden="1">"c2193"</definedName>
    <definedName name="IQ_CONV_PRICE_ISSUE" hidden="1">"c16195"</definedName>
    <definedName name="IQ_CONV_PRICE_PREM_ISSUE" hidden="1">"c16196"</definedName>
    <definedName name="IQ_CONV_PRICE_PREMIUM" hidden="1">"c16198"</definedName>
    <definedName name="IQ_CONV_PT_PREMIUM" hidden="1">"c16199"</definedName>
    <definedName name="IQ_CONV_PT_PREMIUM_PCT" hidden="1">"c16200"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SION_COMMON_FFIEC" hidden="1">"c12964"</definedName>
    <definedName name="IQ_CONVERSION_PREF_FFIEC" hidden="1">"c12962"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O_ID" hidden="1">"c15222"</definedName>
    <definedName name="IQ_COO_NAME" hidden="1">"c15221"</definedName>
    <definedName name="IQ_CORE_CAPITAL_RATIO_FDIC" hidden="1">"c6745"</definedName>
    <definedName name="IQ_CORE_DEPOSITS_ASSETS_TOT_FFIEC" hidden="1">"c13442"</definedName>
    <definedName name="IQ_CORE_DEPOSITS_FFIEC" hidden="1">"c13862"</definedName>
    <definedName name="IQ_CORE_DEPOSITS_TOT_DEPOSITS_FFIEC" hidden="1">"c13911"</definedName>
    <definedName name="IQ_CORE_TIER_ONE_CAPITAL" hidden="1">"c15244"</definedName>
    <definedName name="IQ_CORE_TIER_ONE_CAPITAL_RATIO" hidden="1">"c15240"</definedName>
    <definedName name="IQ_CORP_GOODS_PRICE_INDEX_APR_FC_UNUSED" hidden="1">"c8381"</definedName>
    <definedName name="IQ_CORP_GOODS_PRICE_INDEX_APR_FC_UNUSED_UNUSED_UNUSED" hidden="1">"c8381"</definedName>
    <definedName name="IQ_CORP_GOODS_PRICE_INDEX_APR_UNUSED" hidden="1">"c7501"</definedName>
    <definedName name="IQ_CORP_GOODS_PRICE_INDEX_APR_UNUSED_UNUSED_UNUSED" hidden="1">"c7501"</definedName>
    <definedName name="IQ_CORP_GOODS_PRICE_INDEX_FC_UNUSED" hidden="1">"c7721"</definedName>
    <definedName name="IQ_CORP_GOODS_PRICE_INDEX_FC_UNUSED_UNUSED_UNUSED" hidden="1">"c7721"</definedName>
    <definedName name="IQ_CORP_GOODS_PRICE_INDEX_POP_FC_UNUSED" hidden="1">"c7941"</definedName>
    <definedName name="IQ_CORP_GOODS_PRICE_INDEX_POP_FC_UNUSED_UNUSED_UNUSED" hidden="1">"c7941"</definedName>
    <definedName name="IQ_CORP_GOODS_PRICE_INDEX_POP_UNUSED" hidden="1">"c7061"</definedName>
    <definedName name="IQ_CORP_GOODS_PRICE_INDEX_POP_UNUSED_UNUSED_UNUSED" hidden="1">"c7061"</definedName>
    <definedName name="IQ_CORP_GOODS_PRICE_INDEX_UNUSED" hidden="1">"c6841"</definedName>
    <definedName name="IQ_CORP_GOODS_PRICE_INDEX_UNUSED_UNUSED_UNUSED" hidden="1">"c6841"</definedName>
    <definedName name="IQ_CORP_GOODS_PRICE_INDEX_YOY_FC_UNUSED" hidden="1">"c8161"</definedName>
    <definedName name="IQ_CORP_GOODS_PRICE_INDEX_YOY_FC_UNUSED_UNUSED_UNUSED" hidden="1">"c8161"</definedName>
    <definedName name="IQ_CORP_GOODS_PRICE_INDEX_YOY_UNUSED" hidden="1">"c7281"</definedName>
    <definedName name="IQ_CORP_GOODS_PRICE_INDEX_YOY_UNUSED_UNUSED_UNUSED" hidden="1">"c7281"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YOY" hidden="1">"c7283"</definedName>
    <definedName name="IQ_CORP_PROFITS_YOY_FC" hidden="1">"c8163"</definedName>
    <definedName name="IQ_CORPORATE_OVER_TOTAL" hidden="1">"c13767"</definedName>
    <definedName name="IQ_COST_BORROWED_FUNDS_FFIEC" hidden="1">"c13492"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FOREIGN_DEPOSITS_FFIEC" hidden="1">"c13490"</definedName>
    <definedName name="IQ_COST_FUNDS" hidden="1">"c15726"</definedName>
    <definedName name="IQ_COST_FUNDS_PURCHASED_FFIEC" hidden="1">"c13491"</definedName>
    <definedName name="IQ_COST_INT_DEPOSITS_FFIEC" hidden="1">"c13489"</definedName>
    <definedName name="IQ_COST_OF_FUNDING_ASSETS_FDIC" hidden="1">"c6725"</definedName>
    <definedName name="IQ_COST_REV" hidden="1">"c226"</definedName>
    <definedName name="IQ_COST_REVENUE" hidden="1">"c1359"</definedName>
    <definedName name="IQ_COST_SALES_COAL" hidden="1">"c15933"</definedName>
    <definedName name="IQ_COST_SALES_PER_UNIT_SOLD_COAL" hidden="1">"c15944"</definedName>
    <definedName name="IQ_COST_SALES_TO_SALES_COAL" hidden="1">"c15951"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RY_NAME" hidden="1">"c230"</definedName>
    <definedName name="IQ_COUNTRY_NAME_ECON" hidden="1">"c11752"</definedName>
    <definedName name="IQ_COUPON_FORMULA" hidden="1">"c8965"</definedName>
    <definedName name="IQ_COVERAGE_RATIO" hidden="1">"c15243"</definedName>
    <definedName name="IQ_COVERED_POPS" hidden="1">"c2124"</definedName>
    <definedName name="IQ_COVERED_WIRELESS_POPS" hidden="1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GROSS_LOANS_FFIEC" hidden="1">"c13412"</definedName>
    <definedName name="IQ_CREDIT_CARD_INTERCHANGE_FEES_FFIEC" hidden="1">"c13046"</definedName>
    <definedName name="IQ_CREDIT_CARD_LINES_FDIC" hidden="1">"c6525"</definedName>
    <definedName name="IQ_CREDIT_CARD_LINES_UNUSED_FFIEC" hidden="1">"c13242"</definedName>
    <definedName name="IQ_CREDIT_CARD_LOANS_CHARGE_OFFS_FFIEC" hidden="1">"c13180"</definedName>
    <definedName name="IQ_CREDIT_CARD_LOANS_DOM_QUARTERLY_AVG_FFIEC" hidden="1">"c15480"</definedName>
    <definedName name="IQ_CREDIT_CARD_LOANS_DUE_30_89_FFIEC" hidden="1">"c13272"</definedName>
    <definedName name="IQ_CREDIT_CARD_LOANS_DUE_90_FFIEC" hidden="1">"c13298"</definedName>
    <definedName name="IQ_CREDIT_CARD_LOANS_FDIC" hidden="1">"c6319"</definedName>
    <definedName name="IQ_CREDIT_CARD_LOANS_NON_ACCRUAL_FFIEC" hidden="1">"c13324"</definedName>
    <definedName name="IQ_CREDIT_CARD_LOANS_RECOV_FFIEC" hidden="1">"c13202"</definedName>
    <definedName name="IQ_CREDIT_CARD_NET_CHARGE_OFFS_FDIC" hidden="1">"c6654"</definedName>
    <definedName name="IQ_CREDIT_CARD_RECOVERIES_FDIC" hidden="1">"c6653"</definedName>
    <definedName name="IQ_CREDIT_CARD_RISK_BASED_FFIEC" hidden="1">"c13433"</definedName>
    <definedName name="IQ_CREDIT_CARDS_CONSUMER_LOANS_FFIEC" hidden="1">"c12822"</definedName>
    <definedName name="IQ_CREDIT_CARDS_LL_REC_FFIEC" hidden="1">"c12889"</definedName>
    <definedName name="IQ_CREDIT_CARDS_LOANS_TRADING_DOM_FFIEC" hidden="1">"c12933"</definedName>
    <definedName name="IQ_CREDIT_EXPOSURE" hidden="1">"c10038"</definedName>
    <definedName name="IQ_CREDIT_EXPOSURE_FFIEC" hidden="1">"c13062"</definedName>
    <definedName name="IQ_CREDIT_LOSS_CF" hidden="1">"c232"</definedName>
    <definedName name="IQ_CREDIT_LOSS_PROVISION_NET_CHARGE_OFFS_FDIC" hidden="1">"c6734"</definedName>
    <definedName name="IQ_CREDIT_LOSSES_DERIVATIVES_FFIEC" hidden="1">"c13068"</definedName>
    <definedName name="IQ_CREDIT_OPTIONS_DERIVATIVES_BENEFICIARY_FFIEC" hidden="1">"c13121"</definedName>
    <definedName name="IQ_CREDIT_OPTIONS_DERIVATIVES_GUARANTOR_FFIEC" hidden="1">"c13114"</definedName>
    <definedName name="IQ_CUMULATIVE_PREFERREDS_T2_FFIEC" hidden="1">"c13145"</definedName>
    <definedName name="IQ_CUMULATIVE_SPLIT_FACTOR" hidden="1">"c2094"</definedName>
    <definedName name="IQ_CURR_ACCT_BALANCE_APR_FC_UNUSED" hidden="1">"c8387"</definedName>
    <definedName name="IQ_CURR_ACCT_BALANCE_APR_FC_UNUSED_UNUSED_UNUSED" hidden="1">"c8387"</definedName>
    <definedName name="IQ_CURR_ACCT_BALANCE_APR_UNUSED" hidden="1">"c7507"</definedName>
    <definedName name="IQ_CURR_ACCT_BALANCE_APR_UNUSED_UNUSED_UNUSED" hidden="1">"c7507"</definedName>
    <definedName name="IQ_CURR_ACCT_BALANCE_FC_UNUSED" hidden="1">"c7727"</definedName>
    <definedName name="IQ_CURR_ACCT_BALANCE_FC_UNUSED_UNUSED_UNUSED" hidden="1">"c7727"</definedName>
    <definedName name="IQ_CURR_ACCT_BALANCE_PCT" hidden="1">"c6846"</definedName>
    <definedName name="IQ_CURR_ACCT_BALANCE_PCT_FC" hidden="1">"c7726"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" hidden="1">"c7947"</definedName>
    <definedName name="IQ_CURR_ACCT_BALANCE_POP_FC_UNUSED_UNUSED_UNUSED" hidden="1">"c7947"</definedName>
    <definedName name="IQ_CURR_ACCT_BALANCE_POP_UNUSED" hidden="1">"c7067"</definedName>
    <definedName name="IQ_CURR_ACCT_BALANCE_POP_UNUSED_UNUSED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" hidden="1">"c6847"</definedName>
    <definedName name="IQ_CURR_ACCT_BALANCE_UNUSED_UNUSED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" hidden="1">"c8167"</definedName>
    <definedName name="IQ_CURR_ACCT_BALANCE_YOY_FC_UNUSED_UNUSED_UNUSED" hidden="1">"c8167"</definedName>
    <definedName name="IQ_CURR_ACCT_BALANCE_YOY_UNUSED" hidden="1">"c7287"</definedName>
    <definedName name="IQ_CURR_ACCT_BALANCE_YOY_UNUSED_UNUSED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_TAXES" hidden="1">"c19141"</definedName>
    <definedName name="IQ_CURRENCY_COIN_DOM_FFIEC" hidden="1">"c15287"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UST_PREMISE_EQUIP_CABLE_INVEST" hidden="1">"c15801"</definedName>
    <definedName name="IQ_CUSTOMER_LIAB_ACCEPTANCES_OUT_FFIEC" hidden="1">"c12835"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A_PROCESSING_EXP_FFIEC" hidden="1">"c13047"</definedName>
    <definedName name="IQ_DATA_SET" hidden="1">"c19244"</definedName>
    <definedName name="IQ_DATED_DATE" hidden="1">"c2185"</definedName>
    <definedName name="IQ_DAY_COUNT" hidden="1">"c2161"</definedName>
    <definedName name="IQ_DAYS_COVER_SHORT" hidden="1">"c1578"</definedName>
    <definedName name="IQ_DAYS_DELAY" hidden="1">"c8963"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1_5_INVEST_SECURITIES_FFIEC" hidden="1">"c13465"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BT_LESS_1YR_INVEST_SECURITIES_FFIEC" hidden="1">"c13464"</definedName>
    <definedName name="IQ_DEBT_MATURING_MORE_THAN_ONE_YEAR_FFIEC" hidden="1">"c13164"</definedName>
    <definedName name="IQ_DEBT_MATURING_WITHIN_ONE_YEAR_FFIEC" hidden="1">"c13163"</definedName>
    <definedName name="IQ_DEBT_SEC_OVER_5YR_INVEST_SECURITIES_FFIEC" hidden="1">"c13466"</definedName>
    <definedName name="IQ_DEBT_SECURITIES_FOREIGN_FFIEC" hidden="1">"c13484"</definedName>
    <definedName name="IQ_DEBT_SECURITIES_OTHER_ASSETS_DUE_30_89_FFIEC" hidden="1">"c13279"</definedName>
    <definedName name="IQ_DEBT_SECURITIES_OTHER_ASSETS_DUE_90_FFIEC" hidden="1">"c13305"</definedName>
    <definedName name="IQ_DEBT_SECURITIES_OTHER_ASSETS_NON_ACCRUAL_FFIEC" hidden="1">"c13331"</definedName>
    <definedName name="IQ_DECREASE_INT_EXPENSE_FFIEC" hidden="1">"c13064"</definedName>
    <definedName name="IQ_DEDUCTIONS_TOTAL_RISK_BASED_CAPITAL_FFIEC" hidden="1">"c13152"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AULT_DATE" hidden="1">"c16220"</definedName>
    <definedName name="IQ_DEFAULT_TYPE" hidden="1">"c16219"</definedName>
    <definedName name="IQ_DEFERRED_CONTINGENT_RENT" hidden="1">"c16181"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_ASSETS_FFIEC" hidden="1">"c12843"</definedName>
    <definedName name="IQ_DEFERRED_TAX_ASSETS_T1_FFIEC" hidden="1">"c13141"</definedName>
    <definedName name="IQ_DEFERRED_TAX_LIAB_FFIEC" hidden="1">"c12870"</definedName>
    <definedName name="IQ_DEFERRED_TAX_NAV" hidden="1">"c16003"</definedName>
    <definedName name="IQ_DEFERRED_TAX_NNAV" hidden="1">"c16008"</definedName>
    <definedName name="IQ_DEFERRED_TAXES" hidden="1">"c1356"</definedName>
    <definedName name="IQ_DEFERRED_TAXES_TOTAL" hidden="1">"c19142"</definedName>
    <definedName name="IQ_DELIVERED_HOMES_NEW_ORDERS" hidden="1">"c15821"</definedName>
    <definedName name="IQ_DELIVERED_HOMES_PRICE_NEW_ORDER_PRICE" hidden="1">"c15822"</definedName>
    <definedName name="IQ_DEMAND_DEP" hidden="1">"c320"</definedName>
    <definedName name="IQ_DEMAND_DEPOSITS_COMMERCIAL_BANK_SUBS_FFIEC" hidden="1">"c12945"</definedName>
    <definedName name="IQ_DEMAND_DEPOSITS_FDIC" hidden="1">"c6489"</definedName>
    <definedName name="IQ_DEMAND_DEPOSITS_TOT_DEPOSITS_FFIEC" hidden="1">"c13902"</definedName>
    <definedName name="IQ_DEPOSIT_ACCOUNTS_LESS_THAN_100K_FDIC" hidden="1">"c6494"</definedName>
    <definedName name="IQ_DEPOSIT_ACCOUNTS_MORE_THAN_100K_FDIC" hidden="1">"c6492"</definedName>
    <definedName name="IQ_DEPOSITORY_INST_ACCEPTANCES_LL_REC_DOM_FFIEC" hidden="1">"c12908"</definedName>
    <definedName name="IQ_DEPOSITORY_INST_GROSS_LOANS_FFIEC" hidden="1">"c13409"</definedName>
    <definedName name="IQ_DEPOSITORY_INST_RISK_BASED_FFIEC" hidden="1">"c13430"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100K_MORE_ASSETS_TOT_FFIEC" hidden="1">"c13444"</definedName>
    <definedName name="IQ_DEPOSITS_DOM_FFIEC" hidden="1">"c12850"</definedName>
    <definedName name="IQ_DEPOSITS_FAIR_VALUE_TOT_FFIEC" hidden="1">"c13213"</definedName>
    <definedName name="IQ_DEPOSITS_FIN" hidden="1">"c321"</definedName>
    <definedName name="IQ_DEPOSITS_FOREIGN_BANKS_FOREIGN_AGENCIES_FFIEC" hidden="1">"c15344"</definedName>
    <definedName name="IQ_DEPOSITS_FOREIGN_FFIEC" hidden="1">"c12853"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100K_COMMERCIAL_BANK_SUBS_FFIEC" hidden="1">"c12948"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LEVEL_1_FFIEC" hidden="1">"c13221"</definedName>
    <definedName name="IQ_DEPOSITS_LEVEL_2_FFIEC" hidden="1">"c13229"</definedName>
    <definedName name="IQ_DEPOSITS_LEVEL_3_FFIEC" hidden="1">"c13237"</definedName>
    <definedName name="IQ_DEPOSITS_MORE_100K_COMMERCIAL_BANK_SUBS_FFIEC" hidden="1">"c12949"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_ASSETS_FAIR_VALUE_TOT_FFIEC" hidden="1">"c15403"</definedName>
    <definedName name="IQ_DERIVATIVE_ASSETS_LEVEL_1_FFIEC" hidden="1">"c15425"</definedName>
    <definedName name="IQ_DERIVATIVE_ASSETS_LEVEL_2_FFIEC" hidden="1">"c15438"</definedName>
    <definedName name="IQ_DERIVATIVE_ASSETS_LEVEL_3_FFIEC" hidden="1">"c15451"</definedName>
    <definedName name="IQ_DERIVATIVE_LIABILITIES_FAIR_VALUE_TOT_FFIEC" hidden="1">"c15407"</definedName>
    <definedName name="IQ_DERIVATIVE_LIABILITIES_LEVEL_1_FFIEC" hidden="1">"c15429"</definedName>
    <definedName name="IQ_DERIVATIVE_LIABILITIES_LEVEL_2_FFIEC" hidden="1">"c15442"</definedName>
    <definedName name="IQ_DERIVATIVE_LIABILITIES_LEVEL_3_FFIEC" hidden="1">"c15455"</definedName>
    <definedName name="IQ_DERIVATIVES_FDIC" hidden="1">"c6523"</definedName>
    <definedName name="IQ_DERIVATIVES_NEGATIVE_FAIR_VALUE_DOM_FFIEC" hidden="1">"c12943"</definedName>
    <definedName name="IQ_DERIVATIVES_NEGATIVE_VALUE_FFIEC" hidden="1">"c12861"</definedName>
    <definedName name="IQ_DERIVATIVES_POS_FAIR_VALUE_FFIEC" hidden="1">"c12827"</definedName>
    <definedName name="IQ_DERIVATIVES_POSITIVE_FAIR_VALUE_TRADING_DOM_FFIEC" hidden="1">"c12938"</definedName>
    <definedName name="IQ_DESCRIPTION_LONG" hidden="1">"c1520"</definedName>
    <definedName name="IQ_DEVELOP_LAND" hidden="1">"c323"</definedName>
    <definedName name="IQ_DEVELOPMENT_EXPENSE" hidden="1">"c16040"</definedName>
    <definedName name="IQ_DEVELOPMENT_REVENUE" hidden="1">"c16024"</definedName>
    <definedName name="IQ_DIC" hidden="1">"c13834"</definedName>
    <definedName name="IQ_DIFF_LASTCLOSE_TARGET_PRICE" hidden="1">"c1854"</definedName>
    <definedName name="IQ_DIG_SUB_BASIC_SUB" hidden="1">"c16202"</definedName>
    <definedName name="IQ_DIG_SUB_VIDEO_SUB" hidden="1">"c15788"</definedName>
    <definedName name="IQ_DIGITAL_SUB_TOTAL_HOMES_PASSED" hidden="1">"c15769"</definedName>
    <definedName name="IQ_DIGITAL_VIDEO_PENETRATION" hidden="1">"c15768"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LUT_WEIGHT_GUIDANCE" hidden="1">"c4270"</definedName>
    <definedName name="IQ_DILUTED_EPRA_NAV" hidden="1">"c16005"</definedName>
    <definedName name="IQ_DILUTED_EPRA_NAV_SHARE_RE" hidden="1">"c16014"</definedName>
    <definedName name="IQ_DILUTED_EPRA_NNAV" hidden="1">"c16010"</definedName>
    <definedName name="IQ_DILUTED_EPRA_NNAV_SHARE_RE" hidden="1">"c16015"</definedName>
    <definedName name="IQ_DILUTED_NAV_RE" hidden="1">"c15998"</definedName>
    <definedName name="IQ_DILUTED_NAV_SHARE_RE" hidden="1">"c16013"</definedName>
    <definedName name="IQ_DILUTED_NAV_SHARES" hidden="1">"c16016"</definedName>
    <definedName name="IQ_DILUTION_EFFECT_NAV" hidden="1">"c15997"</definedName>
    <definedName name="IQ_DIRECT_AH_EARNED" hidden="1">"c2740"</definedName>
    <definedName name="IQ_DIRECT_EARNED" hidden="1">"c2730"</definedName>
    <definedName name="IQ_DIRECT_INDIRECT_RE_VENTURES_FFIEC" hidden="1">"c15266"</definedName>
    <definedName name="IQ_DIRECT_INDIRECT_RE_VENTURES_UNCONSOL_FFIEC" hidden="1">"c15274"</definedName>
    <definedName name="IQ_DIRECT_LIFE_EARNED" hidden="1">"c2735"</definedName>
    <definedName name="IQ_DIRECT_LIFE_IN_FORCE" hidden="1">"c2765"</definedName>
    <definedName name="IQ_DIRECT_LOSSES" hidden="1">"c15869"</definedName>
    <definedName name="IQ_DIRECT_PC_EARNED" hidden="1">"c2745"</definedName>
    <definedName name="IQ_DIRECT_WRITTEN" hidden="1">"c2724"</definedName>
    <definedName name="IQ_DIRECTORS_FEES_FFIEC" hidden="1">"c13049"</definedName>
    <definedName name="IQ_DISALLOWED_DEFERRED_TAX_ASSETS_FFIEC" hidden="1">"c13157"</definedName>
    <definedName name="IQ_DISALLOWED_GOODWILL_INTANGIBLE_ASSETS_FFIEC" hidden="1">"c13155"</definedName>
    <definedName name="IQ_DISALLOWED_GOODWILL_INTANGIBLES_T1_FFIEC" hidden="1">"c13137"</definedName>
    <definedName name="IQ_DISALLOWED_SERVICING_ASSETS_FFIEC" hidden="1">"c13156"</definedName>
    <definedName name="IQ_DISALLOWED_SERVICING_ASSETS_T1_FFIEC" hidden="1">"c13140"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CRETIONARY_CAPEX" hidden="1">"c16183"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UTABLE_CASH" hidden="1">"c3002"</definedName>
    <definedName name="IQ_DISTRIBUTABLE_CASH_ACT_OR_EST_CIQ_COL" hidden="1">"c11450"</definedName>
    <definedName name="IQ_DISTRIBUTABLE_CASH_GUIDANCE_CIQ" hidden="1">"c4804"</definedName>
    <definedName name="IQ_DISTRIBUTABLE_CASH_GUIDANCE_CIQ_COL" hidden="1">"c11451"</definedName>
    <definedName name="IQ_DISTRIBUTABLE_CASH_HIGH_GUIDANCE_CIQ" hidden="1">"c4610"</definedName>
    <definedName name="IQ_DISTRIBUTABLE_CASH_HIGH_GUIDANCE_CIQ_COL" hidden="1">"c11259"</definedName>
    <definedName name="IQ_DISTRIBUTABLE_CASH_LOW_GUIDANCE_CIQ" hidden="1">"c4650"</definedName>
    <definedName name="IQ_DISTRIBUTABLE_CASH_LOW_GUIDANCE_CIQ_COL" hidden="1">"c11299"</definedName>
    <definedName name="IQ_DISTRIBUTABLE_CASH_PAYOUT" hidden="1">"c3005"</definedName>
    <definedName name="IQ_DISTRIBUTABLE_CASH_PER_SHARE_DILUTED" hidden="1">"c16191"</definedName>
    <definedName name="IQ_DISTRIBUTABLE_CASH_SHARE" hidden="1">"c3003"</definedName>
    <definedName name="IQ_DISTRIBUTABLE_CASH_SHARE_ACT_OR_EST_CIQ_COL" hidden="1">"c11458"</definedName>
    <definedName name="IQ_DISTRIBUTABLE_CASH_SHARE_GUIDANCE_CIQ" hidden="1">"c4812"</definedName>
    <definedName name="IQ_DISTRIBUTABLE_CASH_SHARE_GUIDANCE_CIQ_COL" hidden="1">"c11459"</definedName>
    <definedName name="IQ_DISTRIBUTABLE_CASH_SHARE_HIGH_GUIDANCE_CIQ" hidden="1">"c4611"</definedName>
    <definedName name="IQ_DISTRIBUTABLE_CASH_SHARE_HIGH_GUIDANCE_CIQ_COL" hidden="1">"c11260"</definedName>
    <definedName name="IQ_DISTRIBUTABLE_CASH_SHARE_LOW_GUIDANCE_CIQ" hidden="1">"c4651"</definedName>
    <definedName name="IQ_DISTRIBUTABLE_CASH_SHARE_LOW_GUIDANCE_CIQ_COL" hidden="1">"c11300"</definedName>
    <definedName name="IQ_DISTRIBUTABLE_CASH_SHARES_BASIC" hidden="1">"c16189"</definedName>
    <definedName name="IQ_DISTRIBUTABLE_CASH_SHARES_DILUTED" hidden="1">"c16190"</definedName>
    <definedName name="IQ_DIV_AMOUNT" hidden="1">"c3041"</definedName>
    <definedName name="IQ_DIV_PAYMENT_DATE" hidden="1">"c2205"</definedName>
    <definedName name="IQ_DIV_PAYMENT_TYPE" hidden="1">"c12752"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COMMON_FFIEC" hidden="1">"c12969"</definedName>
    <definedName name="IQ_DIVIDENDS_DECLARED_PREFERRED_FDIC" hidden="1">"c6658"</definedName>
    <definedName name="IQ_DIVIDENDS_DECLARED_PREFERRED_FFIEC" hidden="1">"c12968"</definedName>
    <definedName name="IQ_DIVIDENDS_FDIC" hidden="1">"c6660"</definedName>
    <definedName name="IQ_DIVIDENDS_NET_INCOME_FFIEC" hidden="1">"c13349"</definedName>
    <definedName name="IQ_DIVIDENDS_PAID_DECLARED_PERIOD_COVERED" hidden="1">"c9960"</definedName>
    <definedName name="IQ_DIVIDENDS_PAID_DECLARED_PERIOD_GROUP" hidden="1">"c9946"</definedName>
    <definedName name="IQ_DNB_OTHER_EXP_INC_TAX_US" hidden="1">"c6787"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OM_OFFICE_DEPOSITS_TOT_DEPOSITS_FFIEC" hidden="1">"c13910"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_CIQ_COL" hidden="1">"c11709"</definedName>
    <definedName name="IQ_DPS_GUIDANCE_CIQ" hidden="1">"c4827"</definedName>
    <definedName name="IQ_DPS_GUIDANCE_CIQ_COL" hidden="1">"c11474"</definedName>
    <definedName name="IQ_DPS_HIGH_GUIDANCE_CIQ" hidden="1">"c4580"</definedName>
    <definedName name="IQ_DPS_HIGH_GUIDANCE_CIQ_COL" hidden="1">"c11229"</definedName>
    <definedName name="IQ_DPS_LOW_GUIDANCE_CIQ" hidden="1">"c4620"</definedName>
    <definedName name="IQ_DPS_LOW_GUIDANCE_CIQ_COL" hidden="1">"c11269"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INT_BEAR_LIABILITIES" hidden="1">"c15703"</definedName>
    <definedName name="IQ_EARNING_ASSET_YIELD" hidden="1">"c343"</definedName>
    <definedName name="IQ_EARNING_ASSETS_AVG_ASSETS_FFIEC" hidden="1">"c13354"</definedName>
    <definedName name="IQ_EARNING_ASSETS_FDIC" hidden="1">"c6360"</definedName>
    <definedName name="IQ_EARNING_ASSETS_QUARTERLY_AVG_FFIEC" hidden="1">"c13086"</definedName>
    <definedName name="IQ_EARNING_ASSETS_REPRICE_ASSETS_TOT_FFIEC" hidden="1">"c13451"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CO_FFIEC" hidden="1">"c13032"</definedName>
    <definedName name="IQ_EARNINGS_CONT_OPS_HOMEBUILDING_SALES" hidden="1">"c15817"</definedName>
    <definedName name="IQ_EARNINGS_COVERAGE_LOSSES_FFIEC" hidden="1">"c13351"</definedName>
    <definedName name="IQ_EARNINGS_COVERAGE_NET_CHARGE_OFFS_FDIC" hidden="1">"c6735"</definedName>
    <definedName name="IQ_EARNINGS_LIFE_INSURANCE_FFIEC" hidden="1">"c13041"</definedName>
    <definedName name="IQ_EARNINGS_PERIOD_COVERED" hidden="1">"c9958"</definedName>
    <definedName name="IQ_EARNINGS_PERIOD_GROUP" hidden="1">"c9944"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_CIQ_COL" hidden="1">"c11710"</definedName>
    <definedName name="IQ_EBIT_EQ_INC" hidden="1">"c3498"</definedName>
    <definedName name="IQ_EBIT_EQ_INC_EXCL_SBC" hidden="1">"c3502"</definedName>
    <definedName name="IQ_EBIT_EXCL_SBC" hidden="1">"c3082"</definedName>
    <definedName name="IQ_EBIT_GUIDANCE_CIQ" hidden="1">"c4828"</definedName>
    <definedName name="IQ_EBIT_GUIDANCE_CIQ_COL" hidden="1">"c11475"</definedName>
    <definedName name="IQ_EBIT_GW_ACT_OR_EST_CIQ_COL" hidden="1">"c11478"</definedName>
    <definedName name="IQ_EBIT_GW_GUIDANCE" hidden="1">"c4307"</definedName>
    <definedName name="IQ_EBIT_GW_GUIDANCE_CIQ" hidden="1">"c4832"</definedName>
    <definedName name="IQ_EBIT_GW_GUIDANCE_CIQ_COL" hidden="1">"c11479"</definedName>
    <definedName name="IQ_EBIT_GW_HIGH_GUIDANCE" hidden="1">"c4171"</definedName>
    <definedName name="IQ_EBIT_GW_HIGH_GUIDANCE_CIQ" hidden="1">"c4583"</definedName>
    <definedName name="IQ_EBIT_GW_HIGH_GUIDANCE_CIQ_COL" hidden="1">"c11232"</definedName>
    <definedName name="IQ_EBIT_GW_LOW_GUIDANCE" hidden="1">"c4211"</definedName>
    <definedName name="IQ_EBIT_GW_LOW_GUIDANCE_CIQ" hidden="1">"c4623"</definedName>
    <definedName name="IQ_EBIT_GW_LOW_GUIDANCE_CIQ_COL" hidden="1">"c11272"</definedName>
    <definedName name="IQ_EBIT_HIGH_GUIDANCE_CIQ" hidden="1">"c4584"</definedName>
    <definedName name="IQ_EBIT_HIGH_GUIDANCE_CIQ_COL" hidden="1">"c11233"</definedName>
    <definedName name="IQ_EBIT_HOMEBUILDING_SALES" hidden="1">"c15815"</definedName>
    <definedName name="IQ_EBIT_INT" hidden="1">"c360"</definedName>
    <definedName name="IQ_EBIT_LOW_GUIDANCE_CIQ" hidden="1">"c4624"</definedName>
    <definedName name="IQ_EBIT_LOW_GUIDANCE_CIQ_COL" hidden="1">"c11273"</definedName>
    <definedName name="IQ_EBIT_MARGIN" hidden="1">"c359"</definedName>
    <definedName name="IQ_EBIT_OVER_IE" hidden="1">"c1369"</definedName>
    <definedName name="IQ_EBIT_SBC_ACT_OR_EST_CIQ_COL" hidden="1">"c11488"</definedName>
    <definedName name="IQ_EBIT_SBC_GUIDANCE" hidden="1">"c4317"</definedName>
    <definedName name="IQ_EBIT_SBC_GUIDANCE_CIQ" hidden="1">"c4842"</definedName>
    <definedName name="IQ_EBIT_SBC_GUIDANCE_CIQ_COL" hidden="1">"c11489"</definedName>
    <definedName name="IQ_EBIT_SBC_GW_ACT_OR_EST_CIQ_COL" hidden="1">"c11492"</definedName>
    <definedName name="IQ_EBIT_SBC_GW_GUIDANCE" hidden="1">"c4321"</definedName>
    <definedName name="IQ_EBIT_SBC_GW_GUIDANCE_CIQ" hidden="1">"c4846"</definedName>
    <definedName name="IQ_EBIT_SBC_GW_GUIDANCE_CIQ_COL" hidden="1">"c11493"</definedName>
    <definedName name="IQ_EBIT_SBC_GW_HIGH_GUIDANCE" hidden="1">"c4193"</definedName>
    <definedName name="IQ_EBIT_SBC_GW_HIGH_GUIDANCE_CIQ" hidden="1">"c4605"</definedName>
    <definedName name="IQ_EBIT_SBC_GW_HIGH_GUIDANCE_CIQ_COL" hidden="1">"c11254"</definedName>
    <definedName name="IQ_EBIT_SBC_GW_LOW_GUIDANCE" hidden="1">"c4233"</definedName>
    <definedName name="IQ_EBIT_SBC_GW_LOW_GUIDANCE_CIQ" hidden="1">"c4645"</definedName>
    <definedName name="IQ_EBIT_SBC_GW_LOW_GUIDANCE_CIQ_COL" hidden="1">"c11294"</definedName>
    <definedName name="IQ_EBIT_SBC_HIGH_GUIDANCE" hidden="1">"c4192"</definedName>
    <definedName name="IQ_EBIT_SBC_HIGH_GUIDANCE_CIQ" hidden="1">"c4604"</definedName>
    <definedName name="IQ_EBIT_SBC_HIGH_GUIDANCE_CIQ_COL" hidden="1">"c11253"</definedName>
    <definedName name="IQ_EBIT_SBC_LOW_GUIDANCE" hidden="1">"c4232"</definedName>
    <definedName name="IQ_EBIT_SBC_LOW_GUIDANCE_CIQ" hidden="1">"c4644"</definedName>
    <definedName name="IQ_EBIT_SBC_LOW_GUIDANCE_CIQ_COL" hidden="1">"c11293"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_CIQ_COL" hidden="1">"c11707"</definedName>
    <definedName name="IQ_EBITDA_CAPEX" hidden="1">"c19143"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XCL_SBC" hidden="1">"c3081"</definedName>
    <definedName name="IQ_EBITDA_GUIDANCE_CIQ" hidden="1">"c4859"</definedName>
    <definedName name="IQ_EBITDA_GUIDANCE_CIQ_COL" hidden="1">"c11506"</definedName>
    <definedName name="IQ_EBITDA_HIGH_GUIDANCE_CIQ" hidden="1">"c4582"</definedName>
    <definedName name="IQ_EBITDA_HIGH_GUIDANCE_CIQ_COL" hidden="1">"c11231"</definedName>
    <definedName name="IQ_EBITDA_HOMEBUILDING_SALES" hidden="1">"c15814"</definedName>
    <definedName name="IQ_EBITDA_INT" hidden="1">"c373"</definedName>
    <definedName name="IQ_EBITDA_LOW_GUIDANCE_CIQ" hidden="1">"c4622"</definedName>
    <definedName name="IQ_EBITDA_LOW_GUIDANCE_CIQ_COL" hidden="1">"c11271"</definedName>
    <definedName name="IQ_EBITDA_MARGIN" hidden="1">"c372"</definedName>
    <definedName name="IQ_EBITDA_OVER_TOTAL_IE" hidden="1">"c1371"</definedName>
    <definedName name="IQ_EBITDA_SBC_ACT_OR_EST_CIQ_COL" hidden="1">"c11509"</definedName>
    <definedName name="IQ_EBITDA_SBC_GUIDANCE" hidden="1">"c4338"</definedName>
    <definedName name="IQ_EBITDA_SBC_GUIDANCE_CIQ" hidden="1">"c4863"</definedName>
    <definedName name="IQ_EBITDA_SBC_GUIDANCE_CIQ_COL" hidden="1">"c11510"</definedName>
    <definedName name="IQ_EBITDA_SBC_HIGH_GUIDANCE" hidden="1">"c4194"</definedName>
    <definedName name="IQ_EBITDA_SBC_HIGH_GUIDANCE_CIQ" hidden="1">"c4606"</definedName>
    <definedName name="IQ_EBITDA_SBC_HIGH_GUIDANCE_CIQ_COL" hidden="1">"c11255"</definedName>
    <definedName name="IQ_EBITDA_SBC_LOW_GUIDANCE" hidden="1">"c4234"</definedName>
    <definedName name="IQ_EBITDA_SBC_LOW_GUIDANCE_CIQ" hidden="1">"c4646"</definedName>
    <definedName name="IQ_EBITDA_SBC_LOW_GUIDANCE_CIQ_COL" hidden="1">"c11295"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FIEC" hidden="1">"c13029"</definedName>
    <definedName name="IQ_EBT_FIN" hidden="1">"c386"</definedName>
    <definedName name="IQ_EBT_FTE_FFIEC" hidden="1">"c13037"</definedName>
    <definedName name="IQ_EBT_GAAP_GUIDANCE_CIQ" hidden="1">"c4870"</definedName>
    <definedName name="IQ_EBT_GAAP_GUIDANCE_CIQ_COL" hidden="1">"c11517"</definedName>
    <definedName name="IQ_EBT_GAAP_HIGH_GUIDANCE_CIQ" hidden="1">"c4586"</definedName>
    <definedName name="IQ_EBT_GAAP_HIGH_GUIDANCE_CIQ_COL" hidden="1">"c11235"</definedName>
    <definedName name="IQ_EBT_GAAP_LOW_GUIDANCE_CIQ" hidden="1">"c4626"</definedName>
    <definedName name="IQ_EBT_GAAP_LOW_GUIDANCE_CIQ_COL" hidden="1">"c11275"</definedName>
    <definedName name="IQ_EBT_GUIDANCE_CIQ" hidden="1">"c4871"</definedName>
    <definedName name="IQ_EBT_GUIDANCE_CIQ_COL" hidden="1">"c11518"</definedName>
    <definedName name="IQ_EBT_GW_GUIDANCE_CIQ" hidden="1">"c4872"</definedName>
    <definedName name="IQ_EBT_GW_GUIDANCE_CIQ_COL" hidden="1">"c11519"</definedName>
    <definedName name="IQ_EBT_GW_HIGH_GUIDANCE_CIQ" hidden="1">"c4587"</definedName>
    <definedName name="IQ_EBT_GW_HIGH_GUIDANCE_CIQ_COL" hidden="1">"c11236"</definedName>
    <definedName name="IQ_EBT_GW_LOW_GUIDANCE_CIQ" hidden="1">"c4627"</definedName>
    <definedName name="IQ_EBT_GW_LOW_GUIDANCE_CIQ_COL" hidden="1">"c11276"</definedName>
    <definedName name="IQ_EBT_HIGH_GUIDANCE_CIQ" hidden="1">"c4585"</definedName>
    <definedName name="IQ_EBT_HIGH_GUIDANCE_CIQ_COL" hidden="1">"c11234"</definedName>
    <definedName name="IQ_EBT_HOMEBUILDING_SALES" hidden="1">"c15816"</definedName>
    <definedName name="IQ_EBT_INCL_MARGIN" hidden="1">"c387"</definedName>
    <definedName name="IQ_EBT_INS" hidden="1">"c388"</definedName>
    <definedName name="IQ_EBT_LOW_GUIDANCE_CIQ" hidden="1">"c4625"</definedName>
    <definedName name="IQ_EBT_LOW_GUIDANCE_CIQ_COL" hidden="1">"c11274"</definedName>
    <definedName name="IQ_EBT_RE" hidden="1">"c6215"</definedName>
    <definedName name="IQ_EBT_REIT" hidden="1">"c389"</definedName>
    <definedName name="IQ_EBT_SBC_ACT_OR_EST_CIQ_COL" hidden="1">"c11522"</definedName>
    <definedName name="IQ_EBT_SBC_GUIDANCE" hidden="1">"c4351"</definedName>
    <definedName name="IQ_EBT_SBC_GUIDANCE_CIQ" hidden="1">"c4876"</definedName>
    <definedName name="IQ_EBT_SBC_GUIDANCE_CIQ_COL" hidden="1">"c11523"</definedName>
    <definedName name="IQ_EBT_SBC_GW_ACT_OR_EST_CIQ_COL" hidden="1">"c11526"</definedName>
    <definedName name="IQ_EBT_SBC_GW_GUIDANCE" hidden="1">"c4355"</definedName>
    <definedName name="IQ_EBT_SBC_GW_GUIDANCE_CIQ" hidden="1">"c4880"</definedName>
    <definedName name="IQ_EBT_SBC_GW_GUIDANCE_CIQ_COL" hidden="1">"c11527"</definedName>
    <definedName name="IQ_EBT_SBC_GW_HIGH_GUIDANCE" hidden="1">"c4191"</definedName>
    <definedName name="IQ_EBT_SBC_GW_HIGH_GUIDANCE_CIQ" hidden="1">"c4603"</definedName>
    <definedName name="IQ_EBT_SBC_GW_HIGH_GUIDANCE_CIQ_COL" hidden="1">"c11252"</definedName>
    <definedName name="IQ_EBT_SBC_GW_LOW_GUIDANCE" hidden="1">"c4231"</definedName>
    <definedName name="IQ_EBT_SBC_GW_LOW_GUIDANCE_CIQ" hidden="1">"c4643"</definedName>
    <definedName name="IQ_EBT_SBC_GW_LOW_GUIDANCE_CIQ_COL" hidden="1">"c11292"</definedName>
    <definedName name="IQ_EBT_SBC_HIGH_GUIDANCE" hidden="1">"c4190"</definedName>
    <definedName name="IQ_EBT_SBC_HIGH_GUIDANCE_CIQ" hidden="1">"c4602"</definedName>
    <definedName name="IQ_EBT_SBC_HIGH_GUIDANCE_CIQ_COL" hidden="1">"c11251"</definedName>
    <definedName name="IQ_EBT_SBC_LOW_GUIDANCE" hidden="1">"c4230"</definedName>
    <definedName name="IQ_EBT_SBC_LOW_GUIDANCE_CIQ" hidden="1">"c4642"</definedName>
    <definedName name="IQ_EBT_SBC_LOW_GUIDANCE_CIQ_COL" hidden="1">"c11291"</definedName>
    <definedName name="IQ_EBT_SUBTOTAL_AP" hidden="1">"c8982"</definedName>
    <definedName name="IQ_EBT_UTI" hidden="1">"c390"</definedName>
    <definedName name="IQ_ECO_METRIC_6825_UNUSED" hidden="1">"c6825"</definedName>
    <definedName name="IQ_ECO_METRIC_6825_UNUSED_UNUSED_UNUSED" hidden="1">"c6825"</definedName>
    <definedName name="IQ_ECO_METRIC_6839_UNUSED" hidden="1">"c6839"</definedName>
    <definedName name="IQ_ECO_METRIC_6839_UNUSED_UNUSED_UNUSED" hidden="1">"c6839"</definedName>
    <definedName name="IQ_ECO_METRIC_6896_UNUSED" hidden="1">"c6896"</definedName>
    <definedName name="IQ_ECO_METRIC_6896_UNUSED_UNUSED_UNUSED" hidden="1">"c6896"</definedName>
    <definedName name="IQ_ECO_METRIC_6897_UNUSED" hidden="1">"c6897"</definedName>
    <definedName name="IQ_ECO_METRIC_6897_UNUSED_UNUSED_UNUSED" hidden="1">"c6897"</definedName>
    <definedName name="IQ_ECO_METRIC_6927" hidden="1">"c6927"</definedName>
    <definedName name="IQ_ECO_METRIC_6988_UNUSED" hidden="1">"c6988"</definedName>
    <definedName name="IQ_ECO_METRIC_6988_UNUSED_UNUSED_UNUSED" hidden="1">"c6988"</definedName>
    <definedName name="IQ_ECO_METRIC_7045_UNUSED" hidden="1">"c7045"</definedName>
    <definedName name="IQ_ECO_METRIC_7045_UNUSED_UNUSED_UNUSED" hidden="1">"c7045"</definedName>
    <definedName name="IQ_ECO_METRIC_7059_UNUSED" hidden="1">"c7059"</definedName>
    <definedName name="IQ_ECO_METRIC_7059_UNUSED_UNUSED_UNUSED" hidden="1">"c7059"</definedName>
    <definedName name="IQ_ECO_METRIC_7116_UNUSED" hidden="1">"c7116"</definedName>
    <definedName name="IQ_ECO_METRIC_7116_UNUSED_UNUSED_UNUSED" hidden="1">"c7116"</definedName>
    <definedName name="IQ_ECO_METRIC_7117_UNUSED" hidden="1">"c7117"</definedName>
    <definedName name="IQ_ECO_METRIC_7117_UNUSED_UNUSED_UNUSED" hidden="1">"c7117"</definedName>
    <definedName name="IQ_ECO_METRIC_7147" hidden="1">"c7147"</definedName>
    <definedName name="IQ_ECO_METRIC_7208_UNUSED" hidden="1">"c7208"</definedName>
    <definedName name="IQ_ECO_METRIC_7208_UNUSED_UNUSED_UNUSED" hidden="1">"c7208"</definedName>
    <definedName name="IQ_ECO_METRIC_7265_UNUSED" hidden="1">"c7265"</definedName>
    <definedName name="IQ_ECO_METRIC_7265_UNUSED_UNUSED_UNUSED" hidden="1">"c7265"</definedName>
    <definedName name="IQ_ECO_METRIC_7279_UNUSED" hidden="1">"c7279"</definedName>
    <definedName name="IQ_ECO_METRIC_7279_UNUSED_UNUSED_UNUSED" hidden="1">"c7279"</definedName>
    <definedName name="IQ_ECO_METRIC_7336_UNUSED" hidden="1">"c7336"</definedName>
    <definedName name="IQ_ECO_METRIC_7336_UNUSED_UNUSED_UNUSED" hidden="1">"c7336"</definedName>
    <definedName name="IQ_ECO_METRIC_7337_UNUSED" hidden="1">"c7337"</definedName>
    <definedName name="IQ_ECO_METRIC_7337_UNUSED_UNUSED_UNUSED" hidden="1">"c7337"</definedName>
    <definedName name="IQ_ECO_METRIC_7367" hidden="1">"c7367"</definedName>
    <definedName name="IQ_ECO_METRIC_7428_UNUSED" hidden="1">"c7428"</definedName>
    <definedName name="IQ_ECO_METRIC_7428_UNUSED_UNUSED_UNUSED" hidden="1">"c7428"</definedName>
    <definedName name="IQ_ECO_METRIC_7556_UNUSED" hidden="1">"c7556"</definedName>
    <definedName name="IQ_ECO_METRIC_7556_UNUSED_UNUSED_UNUSED" hidden="1">"c7556"</definedName>
    <definedName name="IQ_ECO_METRIC_7557_UNUSED" hidden="1">"c7557"</definedName>
    <definedName name="IQ_ECO_METRIC_7557_UNUSED_UNUSED_UNUSED" hidden="1">"c7557"</definedName>
    <definedName name="IQ_ECO_METRIC_7587" hidden="1">"c7587"</definedName>
    <definedName name="IQ_ECO_METRIC_7648_UNUSED" hidden="1">"c7648"</definedName>
    <definedName name="IQ_ECO_METRIC_7648_UNUSED_UNUSED_UNUSED" hidden="1">"c7648"</definedName>
    <definedName name="IQ_ECO_METRIC_7704" hidden="1">"c7704"</definedName>
    <definedName name="IQ_ECO_METRIC_7705_UNUSED" hidden="1">"c7705"</definedName>
    <definedName name="IQ_ECO_METRIC_7705_UNUSED_UNUSED_UNUSED" hidden="1">"c7705"</definedName>
    <definedName name="IQ_ECO_METRIC_7706" hidden="1">"c7706"</definedName>
    <definedName name="IQ_ECO_METRIC_7718" hidden="1">"c7718"</definedName>
    <definedName name="IQ_ECO_METRIC_7719_UNUSED" hidden="1">"c7719"</definedName>
    <definedName name="IQ_ECO_METRIC_7719_UNUSED_UNUSED_UNUSED" hidden="1">"c7719"</definedName>
    <definedName name="IQ_ECO_METRIC_7776_UNUSED" hidden="1">"c7776"</definedName>
    <definedName name="IQ_ECO_METRIC_7776_UNUSED_UNUSED_UNUSED" hidden="1">"c7776"</definedName>
    <definedName name="IQ_ECO_METRIC_7777_UNUSED" hidden="1">"c7777"</definedName>
    <definedName name="IQ_ECO_METRIC_7777_UNUSED_UNUSED_UNUSED" hidden="1">"c7777"</definedName>
    <definedName name="IQ_ECO_METRIC_7807" hidden="1">"c7807"</definedName>
    <definedName name="IQ_ECO_METRIC_7811" hidden="1">"c7811"</definedName>
    <definedName name="IQ_ECO_METRIC_7868_UNUSED" hidden="1">"c7868"</definedName>
    <definedName name="IQ_ECO_METRIC_7868_UNUSED_UNUSED_UNUSED" hidden="1">"c7868"</definedName>
    <definedName name="IQ_ECO_METRIC_7873" hidden="1">"c7873"</definedName>
    <definedName name="IQ_ECO_METRIC_7924" hidden="1">"c7924"</definedName>
    <definedName name="IQ_ECO_METRIC_7925_UNUSED" hidden="1">"c7925"</definedName>
    <definedName name="IQ_ECO_METRIC_7925_UNUSED_UNUSED_UNUSED" hidden="1">"c7925"</definedName>
    <definedName name="IQ_ECO_METRIC_7926" hidden="1">"c7926"</definedName>
    <definedName name="IQ_ECO_METRIC_7938" hidden="1">"c7938"</definedName>
    <definedName name="IQ_ECO_METRIC_7939_UNUSED" hidden="1">"c7939"</definedName>
    <definedName name="IQ_ECO_METRIC_7939_UNUSED_UNUSED_UNUSED" hidden="1">"c7939"</definedName>
    <definedName name="IQ_ECO_METRIC_7996_UNUSED" hidden="1">"c7996"</definedName>
    <definedName name="IQ_ECO_METRIC_7996_UNUSED_UNUSED_UNUSED" hidden="1">"c7996"</definedName>
    <definedName name="IQ_ECO_METRIC_7997_UNUSED" hidden="1">"c7997"</definedName>
    <definedName name="IQ_ECO_METRIC_7997_UNUSED_UNUSED_UNUSED" hidden="1">"c7997"</definedName>
    <definedName name="IQ_ECO_METRIC_8027" hidden="1">"c8027"</definedName>
    <definedName name="IQ_ECO_METRIC_8031" hidden="1">"c8031"</definedName>
    <definedName name="IQ_ECO_METRIC_8088_UNUSED" hidden="1">"c8088"</definedName>
    <definedName name="IQ_ECO_METRIC_8088_UNUSED_UNUSED_UNUSED" hidden="1">"c8088"</definedName>
    <definedName name="IQ_ECO_METRIC_8093" hidden="1">"c8093"</definedName>
    <definedName name="IQ_ECO_METRIC_8144" hidden="1">"c8144"</definedName>
    <definedName name="IQ_ECO_METRIC_8145_UNUSED" hidden="1">"c8145"</definedName>
    <definedName name="IQ_ECO_METRIC_8145_UNUSED_UNUSED_UNUSED" hidden="1">"c8145"</definedName>
    <definedName name="IQ_ECO_METRIC_8146" hidden="1">"c8146"</definedName>
    <definedName name="IQ_ECO_METRIC_8158" hidden="1">"c8158"</definedName>
    <definedName name="IQ_ECO_METRIC_8159_UNUSED" hidden="1">"c8159"</definedName>
    <definedName name="IQ_ECO_METRIC_8159_UNUSED_UNUSED_UNUSED" hidden="1">"c8159"</definedName>
    <definedName name="IQ_ECO_METRIC_8216_UNUSED" hidden="1">"c8216"</definedName>
    <definedName name="IQ_ECO_METRIC_8216_UNUSED_UNUSED_UNUSED" hidden="1">"c8216"</definedName>
    <definedName name="IQ_ECO_METRIC_8217_UNUSED" hidden="1">"c8217"</definedName>
    <definedName name="IQ_ECO_METRIC_8217_UNUSED_UNUSED_UNUSED" hidden="1">"c8217"</definedName>
    <definedName name="IQ_ECO_METRIC_8247" hidden="1">"c8247"</definedName>
    <definedName name="IQ_ECO_METRIC_8251" hidden="1">"c8251"</definedName>
    <definedName name="IQ_ECO_METRIC_8308_UNUSED" hidden="1">"c8308"</definedName>
    <definedName name="IQ_ECO_METRIC_8308_UNUSED_UNUSED_UNUSED" hidden="1">"c8308"</definedName>
    <definedName name="IQ_ECO_METRIC_8313" hidden="1">"c8313"</definedName>
    <definedName name="IQ_ECO_METRIC_8366" hidden="1">"c8366"</definedName>
    <definedName name="IQ_ECO_METRIC_8378" hidden="1">"c8378"</definedName>
    <definedName name="IQ_ECO_METRIC_8436_UNUSED" hidden="1">"c8436"</definedName>
    <definedName name="IQ_ECO_METRIC_8436_UNUSED_UNUSED_UNUSED" hidden="1">"c8436"</definedName>
    <definedName name="IQ_ECO_METRIC_8437_UNUSED" hidden="1">"c8437"</definedName>
    <definedName name="IQ_ECO_METRIC_8437_UNUSED_UNUSED_UNUSED" hidden="1">"c8437"</definedName>
    <definedName name="IQ_ECO_METRIC_8467" hidden="1">"c8467"</definedName>
    <definedName name="IQ_ECO_METRIC_8471" hidden="1">"c8471"</definedName>
    <definedName name="IQ_ECO_METRIC_8528_UNUSED" hidden="1">"c8528"</definedName>
    <definedName name="IQ_ECO_METRIC_8528_UNUSED_UNUSED_UNUSED" hidden="1">"c8528"</definedName>
    <definedName name="IQ_ECO_METRIC_8533" hidden="1">"c8533"</definedName>
    <definedName name="IQ_ECS_AUTHORIZED_SHARES" hidden="1">"c5583"</definedName>
    <definedName name="IQ_ECS_AUTHORIZED_SHARES_ABS" hidden="1">"c5597"</definedName>
    <definedName name="IQ_ECS_AUTHORIZED_SHARES_OTHER" hidden="1">"c15613"</definedName>
    <definedName name="IQ_ECS_AUTHORIZED_SHARES_OTHER_ABS" hidden="1">"c15630"</definedName>
    <definedName name="IQ_ECS_CONVERT_FACTOR" hidden="1">"c5581"</definedName>
    <definedName name="IQ_ECS_CONVERT_FACTOR_ABS" hidden="1">"c5595"</definedName>
    <definedName name="IQ_ECS_CONVERT_FACTOR_OTHER" hidden="1">"c15611"</definedName>
    <definedName name="IQ_ECS_CONVERT_FACTOR_OTHER_ABS" hidden="1">"c15628"</definedName>
    <definedName name="IQ_ECS_CONVERT_INTO" hidden="1">"c5580"</definedName>
    <definedName name="IQ_ECS_CONVERT_INTO_ABS" hidden="1">"c5594"</definedName>
    <definedName name="IQ_ECS_CONVERT_INTO_OTHER" hidden="1">"c15610"</definedName>
    <definedName name="IQ_ECS_CONVERT_INTO_OTHER_ABS" hidden="1">"c15627"</definedName>
    <definedName name="IQ_ECS_CONVERT_PRIMARY_FACTOR" hidden="1">"c15592"</definedName>
    <definedName name="IQ_ECS_CONVERT_PRIMARY_FACTOR_ABS" hidden="1">"c15596"</definedName>
    <definedName name="IQ_ECS_CONVERT_TYPE" hidden="1">"c5579"</definedName>
    <definedName name="IQ_ECS_CONVERT_TYPE_ABS" hidden="1">"c5593"</definedName>
    <definedName name="IQ_ECS_CONVERT_TYPE_OTHER" hidden="1">"c15609"</definedName>
    <definedName name="IQ_ECS_CONVERT_TYPE_OTHER_ABS" hidden="1">"c15626"</definedName>
    <definedName name="IQ_ECS_INACTIVE_DATE" hidden="1">"c5576"</definedName>
    <definedName name="IQ_ECS_INACTIVE_DATE_ABS" hidden="1">"c5590"</definedName>
    <definedName name="IQ_ECS_INACTIVE_DATE_OTHER" hidden="1">"c15606"</definedName>
    <definedName name="IQ_ECS_INACTIVE_DATE_OTHER_ABS" hidden="1">"c15623"</definedName>
    <definedName name="IQ_ECS_NAME" hidden="1">"c5571"</definedName>
    <definedName name="IQ_ECS_NAME_ABS" hidden="1">"c5585"</definedName>
    <definedName name="IQ_ECS_NAME_OTHER" hidden="1">"c15599"</definedName>
    <definedName name="IQ_ECS_NAME_OTHER_ABS" hidden="1">"c15616"</definedName>
    <definedName name="IQ_ECS_NUM_SHAREHOLDERS" hidden="1">"c16242"</definedName>
    <definedName name="IQ_ECS_NUM_SHAREHOLDERS_ABS" hidden="1">"c16243"</definedName>
    <definedName name="IQ_ECS_NUM_SHAREHOLDERS_BENEFICIAL_BS_DATE" hidden="1">"c16234"</definedName>
    <definedName name="IQ_ECS_NUM_SHAREHOLDERS_BENEFICIAL_BS_DATE_ABS" hidden="1">"c16235"</definedName>
    <definedName name="IQ_ECS_NUM_SHAREHOLDERS_BENEFICIAL_BS_DATE_OTHER" hidden="1">"c16236"</definedName>
    <definedName name="IQ_ECS_NUM_SHAREHOLDERS_BENEFICIAL_BS_DATE_OTHER_ABS" hidden="1">"c16237"</definedName>
    <definedName name="IQ_ECS_NUM_SHAREHOLDERS_BENEFICIAL_FILING_DATE" hidden="1">"c16230"</definedName>
    <definedName name="IQ_ECS_NUM_SHAREHOLDERS_BENEFICIAL_FILING_DATE_ABS" hidden="1">"c16231"</definedName>
    <definedName name="IQ_ECS_NUM_SHAREHOLDERS_BENEFICIAL_FILING_DATE_OTHER" hidden="1">"c16232"</definedName>
    <definedName name="IQ_ECS_NUM_SHAREHOLDERS_BENEFICIAL_FILING_DATE_OTHER_ABS" hidden="1">"c16233"</definedName>
    <definedName name="IQ_ECS_NUM_SHAREHOLDERS_BS_DATE" hidden="1">"c16238"</definedName>
    <definedName name="IQ_ECS_NUM_SHAREHOLDERS_BS_DATE_ABS" hidden="1">"c16239"</definedName>
    <definedName name="IQ_ECS_NUM_SHAREHOLDERS_BS_DATE_OTHER" hidden="1">"c16240"</definedName>
    <definedName name="IQ_ECS_NUM_SHAREHOLDERS_BS_DATE_OTHER_ABS" hidden="1">"c16241"</definedName>
    <definedName name="IQ_ECS_NUM_SHAREHOLDERS_FILING_DATE" hidden="1">"c5584"</definedName>
    <definedName name="IQ_ECS_NUM_SHAREHOLDERS_FILING_DATE_ABS" hidden="1">"c5598"</definedName>
    <definedName name="IQ_ECS_NUM_SHAREHOLDERS_FILING_DATE_OTHER" hidden="1">"c15615"</definedName>
    <definedName name="IQ_ECS_NUM_SHAREHOLDERS_FILING_DATE_OTHER_ABS" hidden="1">"c15632"</definedName>
    <definedName name="IQ_ECS_NUM_SHAREHOLDERS_OTHER" hidden="1">"c16244"</definedName>
    <definedName name="IQ_ECS_NUM_SHAREHOLDERS_OTHER_ABS" hidden="1">"c16245"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PAR_VALUE_CURRENCY_OTHER" hidden="1">"c15608"</definedName>
    <definedName name="IQ_ECS_PAR_VALUE_CURRENCY_OTHER_ABS" hidden="1">"c15625"</definedName>
    <definedName name="IQ_ECS_PAR_VALUE_OTHER" hidden="1">"c15607"</definedName>
    <definedName name="IQ_ECS_PAR_VALUE_OTHER_ABS" hidden="1">"c15624"</definedName>
    <definedName name="IQ_ECS_PARTICIPATE_FLAG" hidden="1">"c15591"</definedName>
    <definedName name="IQ_ECS_PARTICIPATE_FLAG_ABS" hidden="1">"c15595"</definedName>
    <definedName name="IQ_ECS_PARTICIPATE_FLAG_OTHER" hidden="1">"c15614"</definedName>
    <definedName name="IQ_ECS_PARTICIPATE_FLAG_OTHER_ABS" hidden="1">"c15631"</definedName>
    <definedName name="IQ_ECS_SHARES_OUT_BS_DATE" hidden="1">"c5572"</definedName>
    <definedName name="IQ_ECS_SHARES_OUT_BS_DATE_ABS" hidden="1">"c5586"</definedName>
    <definedName name="IQ_ECS_SHARES_OUT_BS_DATE_OTHER" hidden="1">"c15600"</definedName>
    <definedName name="IQ_ECS_SHARES_OUT_BS_DATE_OTHER_ABS" hidden="1">"c15617"</definedName>
    <definedName name="IQ_ECS_SHARES_OUT_FILING_DATE" hidden="1">"c5573"</definedName>
    <definedName name="IQ_ECS_SHARES_OUT_FILING_DATE_ABS" hidden="1">"c5587"</definedName>
    <definedName name="IQ_ECS_SHARES_OUT_FILING_DATE_OTHER" hidden="1">"c15601"</definedName>
    <definedName name="IQ_ECS_SHARES_OUT_FILING_DATE_OTHER_ABS" hidden="1">"c15618"</definedName>
    <definedName name="IQ_ECS_START_DATE" hidden="1">"c5575"</definedName>
    <definedName name="IQ_ECS_START_DATE_ABS" hidden="1">"c5589"</definedName>
    <definedName name="IQ_ECS_START_DATE_OTHER" hidden="1">"c15605"</definedName>
    <definedName name="IQ_ECS_START_DATE_OTHER_ABS" hidden="1">"c15622"</definedName>
    <definedName name="IQ_ECS_TICKER" hidden="1">"c15594"</definedName>
    <definedName name="IQ_ECS_TICKER_ABS" hidden="1">"c15598"</definedName>
    <definedName name="IQ_ECS_TICKER_OTHER" hidden="1">"c15603"</definedName>
    <definedName name="IQ_ECS_TICKER_OTHER_ABS" hidden="1">"c15620"</definedName>
    <definedName name="IQ_ECS_TRADING_ITEM_CIQID" hidden="1">"c15593"</definedName>
    <definedName name="IQ_ECS_TRADING_ITEM_CIQID_ABS" hidden="1">"c15597"</definedName>
    <definedName name="IQ_ECS_TRADING_ITEM_CIQID_OTHER" hidden="1">"c15602"</definedName>
    <definedName name="IQ_ECS_TRADING_ITEM_CIQID_OTHER_ABS" hidden="1">"c15619"</definedName>
    <definedName name="IQ_ECS_TYPE" hidden="1">"c5574"</definedName>
    <definedName name="IQ_ECS_TYPE_ABS" hidden="1">"c5588"</definedName>
    <definedName name="IQ_ECS_TYPE_OTHER" hidden="1">"c15604"</definedName>
    <definedName name="IQ_ECS_TYPE_OTHER_ABS" hidden="1">"c15621"</definedName>
    <definedName name="IQ_ECS_VOTING" hidden="1">"c5582"</definedName>
    <definedName name="IQ_ECS_VOTING_ABS" hidden="1">"c5596"</definedName>
    <definedName name="IQ_ECS_VOTING_OTHER" hidden="1">"c15612"</definedName>
    <definedName name="IQ_ECS_VOTING_OTHER_ABS" hidden="1">"c15629"</definedName>
    <definedName name="IQ_EFFECT_SPECIAL_CHARGE" hidden="1">"c1595"</definedName>
    <definedName name="IQ_EFFECT_TAX_RATE" hidden="1">"c1899"</definedName>
    <definedName name="IQ_EFFECTIVE_DATE" hidden="1">"c8966"</definedName>
    <definedName name="IQ_EFFICIENCY_RATIO" hidden="1">"c391"</definedName>
    <definedName name="IQ_EFFICIENCY_RATIO_FDIC" hidden="1">"c6736"</definedName>
    <definedName name="IQ_ELIMINATIONS_CONSOL_OFFICES_FOREIGN_FFIEC" hidden="1">"c15395"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hidden="1">"c392"</definedName>
    <definedName name="IQ_EMPLOYEES_FFIEC" hidden="1">"c13035"</definedName>
    <definedName name="IQ_EMPLOYEES_UNDER_UNION_CONTRACTS" hidden="1">"c16109"</definedName>
    <definedName name="IQ_ENTERPRISE_VALUE" hidden="1">"c1348"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CIQ_COL" hidden="1">"c11705"</definedName>
    <definedName name="IQ_EPS_AP" hidden="1">"c8880"</definedName>
    <definedName name="IQ_EPS_AP_ABS" hidden="1">"c8899"</definedName>
    <definedName name="IQ_EPS_EST" hidden="1">"c399"</definedName>
    <definedName name="IQ_EPS_EXCL_GUIDANCE_CIQ" hidden="1">"c4893"</definedName>
    <definedName name="IQ_EPS_EXCL_GUIDANCE_CIQ_COL" hidden="1">"c11540"</definedName>
    <definedName name="IQ_EPS_EXCL_HIGH_GUIDANCE_CIQ" hidden="1">"c4894"</definedName>
    <definedName name="IQ_EPS_EXCL_HIGH_GUIDANCE_CIQ_COL" hidden="1">"c11541"</definedName>
    <definedName name="IQ_EPS_EXCL_LOW_GUIDANCE_CIQ" hidden="1">"c4616"</definedName>
    <definedName name="IQ_EPS_EXCL_LOW_GUIDANCE_CIQ_COL" hidden="1">"c11265"</definedName>
    <definedName name="IQ_EPS_GAAP_GUIDANCE_CIQ" hidden="1">"c4895"</definedName>
    <definedName name="IQ_EPS_GAAP_GUIDANCE_CIQ_COL" hidden="1">"c11542"</definedName>
    <definedName name="IQ_EPS_GAAP_HIGH_GUIDANCE_CIQ" hidden="1">"c4896"</definedName>
    <definedName name="IQ_EPS_GAAP_HIGH_GUIDANCE_CIQ_COL" hidden="1">"c11543"</definedName>
    <definedName name="IQ_EPS_GAAP_LOW_GUIDANCE_CIQ" hidden="1">"c4617"</definedName>
    <definedName name="IQ_EPS_GAAP_LOW_GUIDANCE_CIQ_COL" hidden="1">"c11266"</definedName>
    <definedName name="IQ_EPS_GROWTH_GUIDANCE_CIQ" hidden="1">"c32283"</definedName>
    <definedName name="IQ_EPS_GROWTH_GUIDANCE_CIQ_COL" hidden="1">"c32286"</definedName>
    <definedName name="IQ_EPS_GROWTH_HIGH_GUIDANCE_CIQ" hidden="1">"c32284"</definedName>
    <definedName name="IQ_EPS_GROWTH_HIGH_GUIDANCE_CIQ_COL" hidden="1">"c32287"</definedName>
    <definedName name="IQ_EPS_GROWTH_LOW_GUIDANCE_CIQ" hidden="1">"c32285"</definedName>
    <definedName name="IQ_EPS_GROWTH_LOW_GUIDANCE_CIQ_COL" hidden="1">"c32288"</definedName>
    <definedName name="IQ_EPS_GW_GUIDANCE_CIQ" hidden="1">"c4897"</definedName>
    <definedName name="IQ_EPS_GW_GUIDANCE_CIQ_COL" hidden="1">"c11544"</definedName>
    <definedName name="IQ_EPS_GW_HIGH_GUIDANCE_CIQ" hidden="1">"c4898"</definedName>
    <definedName name="IQ_EPS_GW_HIGH_GUIDANCE_CIQ_COL" hidden="1">"c11545"</definedName>
    <definedName name="IQ_EPS_GW_LOW_GUIDANCE_CIQ" hidden="1">"c4618"</definedName>
    <definedName name="IQ_EPS_GW_LOW_GUIDANCE_CIQ_COL" hidden="1">"c11267"</definedName>
    <definedName name="IQ_EPS_HIGH_EST" hidden="1">"c400"</definedName>
    <definedName name="IQ_EPS_LOW_EST" hidden="1">"c401"</definedName>
    <definedName name="IQ_EPS_MEDIAN_EST" hidden="1">"c1661"</definedName>
    <definedName name="IQ_EPS_NAME_AP" hidden="1">"c8918"</definedName>
    <definedName name="IQ_EPS_NAME_AP_ABS" hidden="1">"c8937"</definedName>
    <definedName name="IQ_EPS_NORM" hidden="1">"c1902"</definedName>
    <definedName name="IQ_EPS_NUM_EST" hidden="1">"c402"</definedName>
    <definedName name="IQ_EPS_SBC_ACT_OR_EST_CIQ_COL" hidden="1">"c11548"</definedName>
    <definedName name="IQ_EPS_SBC_GUIDANCE" hidden="1">"c4377"</definedName>
    <definedName name="IQ_EPS_SBC_GUIDANCE_CIQ" hidden="1">"c4902"</definedName>
    <definedName name="IQ_EPS_SBC_GUIDANCE_CIQ_COL" hidden="1">"c11549"</definedName>
    <definedName name="IQ_EPS_SBC_GW_ACT_OR_EST_CIQ_COL" hidden="1">"c11552"</definedName>
    <definedName name="IQ_EPS_SBC_GW_GUIDANCE" hidden="1">"c4381"</definedName>
    <definedName name="IQ_EPS_SBC_GW_GUIDANCE_CIQ" hidden="1">"c4906"</definedName>
    <definedName name="IQ_EPS_SBC_GW_GUIDANCE_CIQ_COL" hidden="1">"c11553"</definedName>
    <definedName name="IQ_EPS_SBC_GW_HIGH_GUIDANCE" hidden="1">"c4189"</definedName>
    <definedName name="IQ_EPS_SBC_GW_HIGH_GUIDANCE_CIQ" hidden="1">"c4601"</definedName>
    <definedName name="IQ_EPS_SBC_GW_HIGH_GUIDANCE_CIQ_COL" hidden="1">"c11250"</definedName>
    <definedName name="IQ_EPS_SBC_GW_LOW_GUIDANCE" hidden="1">"c4229"</definedName>
    <definedName name="IQ_EPS_SBC_GW_LOW_GUIDANCE_CIQ" hidden="1">"c4641"</definedName>
    <definedName name="IQ_EPS_SBC_GW_LOW_GUIDANCE_CIQ_COL" hidden="1">"c11290"</definedName>
    <definedName name="IQ_EPS_SBC_HIGH_GUIDANCE" hidden="1">"c4188"</definedName>
    <definedName name="IQ_EPS_SBC_HIGH_GUIDANCE_CIQ" hidden="1">"c4600"</definedName>
    <definedName name="IQ_EPS_SBC_HIGH_GUIDANCE_CIQ_COL" hidden="1">"c11249"</definedName>
    <definedName name="IQ_EPS_SBC_LOW_GUIDANCE" hidden="1">"c4228"</definedName>
    <definedName name="IQ_EPS_SBC_LOW_GUIDANCE_CIQ" hidden="1">"c4640"</definedName>
    <definedName name="IQ_EPS_SBC_LOW_GUIDANCE_CIQ_COL" hidden="1">"c11289"</definedName>
    <definedName name="IQ_EPS_STDDEV_EST" hidden="1">"c403"</definedName>
    <definedName name="IQ_EQUITY_AFFIL" hidden="1">"c1451"</definedName>
    <definedName name="IQ_EQUITY_AP" hidden="1">"c8887"</definedName>
    <definedName name="IQ_EQUITY_AP_ABS" hidden="1">"c8906"</definedName>
    <definedName name="IQ_EQUITY_ASSETS_TOT_FFIEC" hidden="1">"c13436"</definedName>
    <definedName name="IQ_EQUITY_BEG_EXCL_FFIEC" hidden="1">"c12957"</definedName>
    <definedName name="IQ_EQUITY_BEG_FFIEC" hidden="1">"c12959"</definedName>
    <definedName name="IQ_EQUITY_CAPITAL_ASSETS_FDIC" hidden="1">"c6744"</definedName>
    <definedName name="IQ_EQUITY_CAPITAL_QUARTERLY_AVG_FFIEC" hidden="1">"c13092"</definedName>
    <definedName name="IQ_EQUITY_ENDING_FFIEC" hidden="1">"c12973"</definedName>
    <definedName name="IQ_EQUITY_FDIC" hidden="1">"c6353"</definedName>
    <definedName name="IQ_EQUITY_INDEX_EXPOSURE_FFIEC" hidden="1">"c13060"</definedName>
    <definedName name="IQ_EQUITY_LIST" hidden="1">"c15158"</definedName>
    <definedName name="IQ_EQUITY_METHOD" hidden="1">"c404"</definedName>
    <definedName name="IQ_EQUITY_NAME_AP" hidden="1">"c8925"</definedName>
    <definedName name="IQ_EQUITY_NAME_AP_ABS" hidden="1">"c8944"</definedName>
    <definedName name="IQ_EQUITY_SEC_FAIR_VALUE_FFIEC" hidden="1">"c12805"</definedName>
    <definedName name="IQ_EQUITY_SEC_INVEST_SECURITIES_FFIEC" hidden="1">"c13463"</definedName>
    <definedName name="IQ_EQUITY_SECURITIES_FDIC" hidden="1">"c6304"</definedName>
    <definedName name="IQ_EQUITY_SECURITIES_QUARTERLY_AVG_FFIEC" hidden="1">"c15474"</definedName>
    <definedName name="IQ_EQUITY_SECURITIES_WITHOUT_FAIR_VALUES_FFIEC" hidden="1">"c12846"</definedName>
    <definedName name="IQ_EQUITY_SECURITY_EXPOSURES_FDIC" hidden="1">"c6664"</definedName>
    <definedName name="IQ_EQUITY_TIER_ONE_CAPITAL" hidden="1">"c15246"</definedName>
    <definedName name="IQ_EQUITY_TIER_ONE_CAPITAL_RATIO" hidden="1">"c15242"</definedName>
    <definedName name="IQ_EQV_OVER_BV" hidden="1">"c1596"</definedName>
    <definedName name="IQ_EQV_OVER_LTM_PRETAX_INC" hidden="1">"c1390"</definedName>
    <definedName name="IQ_ESOP_DEBT" hidden="1">"c1597"</definedName>
    <definedName name="IQ_ESOP_DEBT_GUARANTEED_FFIEC" hidden="1">"c12971"</definedName>
    <definedName name="IQ_ESOP_OVER_TOTAL" hidden="1">"c13768"</definedName>
    <definedName name="IQ_EST_ACT_DISTRIBUTABLE_CASH_CIQ_COL" hidden="1">"c11568"</definedName>
    <definedName name="IQ_EST_ACT_EPS" hidden="1">"c1648"</definedName>
    <definedName name="IQ_EST_ACT_FFO_CIQ_COL" hidden="1">"c11579"</definedName>
    <definedName name="IQ_EST_CASH_FLOW_DIFF_CIQ_COL" hidden="1">"c11213"</definedName>
    <definedName name="IQ_EST_CASH_FLOW_SURPRISE_PERCENT_CIQ_COL" hidden="1">"c11222"</definedName>
    <definedName name="IQ_EST_CASH_OPER_DIFF_CIQ_COL" hidden="1">"c11223"</definedName>
    <definedName name="IQ_EST_CASH_OPER_SURPRISE_PERCENT_CIQ_COL" hidden="1">"c11421"</definedName>
    <definedName name="IQ_EST_CURRENCY" hidden="1">"c2140"</definedName>
    <definedName name="IQ_EST_DATE" hidden="1">"c1634"</definedName>
    <definedName name="IQ_EST_DISTRIBUTABLE_CASH_DIFF_CIQ_COL" hidden="1">"c11448"</definedName>
    <definedName name="IQ_EST_DISTRIBUTABLE_CASH_GROWTH_1YR_CIQ_COL" hidden="1">"c11585"</definedName>
    <definedName name="IQ_EST_DISTRIBUTABLE_CASH_GROWTH_2YR_CIQ_COL" hidden="1">"c11586"</definedName>
    <definedName name="IQ_EST_DISTRIBUTABLE_CASH_GROWTH_Q_1YR_CIQ_COL" hidden="1">"c11587"</definedName>
    <definedName name="IQ_EST_DISTRIBUTABLE_CASH_SEQ_GROWTH_Q_CIQ_COL" hidden="1">"c11588"</definedName>
    <definedName name="IQ_EST_DISTRIBUTABLE_CASH_SHARE_DIFF_CIQ_COL" hidden="1">"c11456"</definedName>
    <definedName name="IQ_EST_DISTRIBUTABLE_CASH_SHARE_GROWTH_1YR_CIQ_COL" hidden="1">"c11589"</definedName>
    <definedName name="IQ_EST_DISTRIBUTABLE_CASH_SHARE_GROWTH_2YR_CIQ_COL" hidden="1">"c11590"</definedName>
    <definedName name="IQ_EST_DISTRIBUTABLE_CASH_SHARE_GROWTH_Q_1YR_CIQ_COL" hidden="1">"c11591"</definedName>
    <definedName name="IQ_EST_DISTRIBUTABLE_CASH_SHARE_SEQ_GROWTH_Q_CIQ_COL" hidden="1">"c11592"</definedName>
    <definedName name="IQ_EST_DISTRIBUTABLE_CASH_SHARE_SURPRISE_PERCENT_CIQ_COL" hidden="1">"c11465"</definedName>
    <definedName name="IQ_EST_DISTRIBUTABLE_CASH_SURPRISE_PERCENT_CIQ_COL" hidden="1">"c11467"</definedName>
    <definedName name="IQ_EST_EBIT_GW_DIFF_CIQ_COL" hidden="1">"c11476"</definedName>
    <definedName name="IQ_EST_EBIT_GW_SURPRISE_PERCENT_CIQ_COL" hidden="1">"c11485"</definedName>
    <definedName name="IQ_EST_EBIT_SBC_DIFF_CIQ_COL" hidden="1">"c11486"</definedName>
    <definedName name="IQ_EST_EBIT_SBC_GW_DIFF_CIQ_COL" hidden="1">"c11490"</definedName>
    <definedName name="IQ_EST_EBIT_SBC_GW_SURPRISE_PERCENT_CIQ_COL" hidden="1">"c11499"</definedName>
    <definedName name="IQ_EST_EBIT_SBC_SURPRISE_PERCENT_CIQ_COL" hidden="1">"c11505"</definedName>
    <definedName name="IQ_EST_EBITDA_SBC_DIFF_CIQ_COL" hidden="1">"c11507"</definedName>
    <definedName name="IQ_EST_EBITDA_SBC_SURPRISE_PERCENT_CIQ_COL" hidden="1">"c11516"</definedName>
    <definedName name="IQ_EST_EBT_SBC_DIFF_CIQ_COL" hidden="1">"c11520"</definedName>
    <definedName name="IQ_EST_EBT_SBC_GW_DIFF_CIQ_COL" hidden="1">"c11524"</definedName>
    <definedName name="IQ_EST_EBT_SBC_GW_SURPRISE_PERCENT_CIQ_COL" hidden="1">"c11533"</definedName>
    <definedName name="IQ_EST_EBT_SBC_SURPRISE_PERCENT_CIQ_COL" hidden="1">"c11539"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ST_EPS_SBC_DIFF_CIQ_COL" hidden="1">"c11546"</definedName>
    <definedName name="IQ_EST_EPS_SBC_GW_DIFF_CIQ_COL" hidden="1">"c11550"</definedName>
    <definedName name="IQ_EST_EPS_SBC_GW_SURPRISE_PERCENT_CIQ_COL" hidden="1">"c11559"</definedName>
    <definedName name="IQ_EST_EPS_SBC_SURPRISE_PERCENT_CIQ_COL" hidden="1">"c11565"</definedName>
    <definedName name="IQ_EST_FAIR_VALUE_MORT_SERVICING_ASSETS_FFIEC" hidden="1">"c12956"</definedName>
    <definedName name="IQ_EST_FFO_ADJ_DIFF_CIQ_COL" hidden="1">"c11605"</definedName>
    <definedName name="IQ_EST_FFO_ADJ_GROWTH_1YR_CIQ_COL" hidden="1">"c11593"</definedName>
    <definedName name="IQ_EST_FFO_ADJ_GROWTH_2YR_CIQ_COL" hidden="1">"c11594"</definedName>
    <definedName name="IQ_EST_FFO_ADJ_GROWTH_Q_1YR_CIQ_COL" hidden="1">"c11595"</definedName>
    <definedName name="IQ_EST_FFO_ADJ_SEQ_GROWTH_Q_CIQ_COL" hidden="1">"c11596"</definedName>
    <definedName name="IQ_EST_FFO_ADJ_SURPRISE_PERCENT_CIQ_COL" hidden="1">"c11614"</definedName>
    <definedName name="IQ_EST_FFO_DIFF_CIQ_COL" hidden="1">"c11616"</definedName>
    <definedName name="IQ_EST_FFO_GROWTH_1YR_CIQ_COL" hidden="1">"c11597"</definedName>
    <definedName name="IQ_EST_FFO_GROWTH_2YR_CIQ_COL" hidden="1">"c11598"</definedName>
    <definedName name="IQ_EST_FFO_GROWTH_Q_1YR_CIQ_COL" hidden="1">"c11599"</definedName>
    <definedName name="IQ_EST_FFO_SEQ_GROWTH_Q_CIQ_COL" hidden="1">"c11600"</definedName>
    <definedName name="IQ_EST_FFO_SURPRISE_PERCENT_CIQ_COL" hidden="1">"c11629"</definedName>
    <definedName name="IQ_EST_MAINT_CAPEX_DIFF_CIQ_COL" hidden="1">"c11632"</definedName>
    <definedName name="IQ_EST_MAINT_CAPEX_GROWTH_1YR_CIQ_COL" hidden="1">"c11601"</definedName>
    <definedName name="IQ_EST_MAINT_CAPEX_GROWTH_2YR_CIQ_COL" hidden="1">"c11602"</definedName>
    <definedName name="IQ_EST_MAINT_CAPEX_GROWTH_Q_1YR_CIQ_COL" hidden="1">"c11603"</definedName>
    <definedName name="IQ_EST_MAINT_CAPEX_SEQ_GROWTH_Q_CIQ_COL" hidden="1">"c11604"</definedName>
    <definedName name="IQ_EST_MAINT_CAPEX_SURPRISE_PERCENT_CIQ_COL" hidden="1">"c11650"</definedName>
    <definedName name="IQ_EST_NEXT_EARNINGS_DATE" hidden="1">"c13591"</definedName>
    <definedName name="IQ_EST_NI_SBC_DIFF_CIQ_COL" hidden="1">"c11657"</definedName>
    <definedName name="IQ_EST_NI_SBC_GW_DIFF_CIQ_COL" hidden="1">"c11661"</definedName>
    <definedName name="IQ_EST_NI_SBC_GW_SURPRISE_PERCENT_CIQ_COL" hidden="1">"c11670"</definedName>
    <definedName name="IQ_EST_NI_SBC_SURPRISE_PERCENT_CIQ_COL" hidden="1">"c11676"</definedName>
    <definedName name="IQ_EST_PERIOD_ID" hidden="1">"c13923"</definedName>
    <definedName name="IQ_EST_RECURRING_PROFIT_SHARE_DIFF_CIQ_COL" hidden="1">"c11690"</definedName>
    <definedName name="IQ_EST_RECURRING_PROFIT_SHARE_SURPRISE_PERCENT_CIQ_COL" hidden="1">"c11700"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VENT_ADDRESS" hidden="1">"c19167"</definedName>
    <definedName name="IQ_EVENT_ADVISORS" hidden="1">"c19147"</definedName>
    <definedName name="IQ_EVENT_AGENDA" hidden="1">"c19168"</definedName>
    <definedName name="IQ_EVENT_CALL_DESCRIPTION" hidden="1">"c19154"</definedName>
    <definedName name="IQ_EVENT_CONTACT" hidden="1">"c19160"</definedName>
    <definedName name="IQ_EVENT_DATE" hidden="1">"c13819"</definedName>
    <definedName name="IQ_EVENT_EMAIL" hidden="1">"c19162"</definedName>
    <definedName name="IQ_EVENT_ID" hidden="1">"c13818"</definedName>
    <definedName name="IQ_EVENT_LIVE_AUDIO_DETAILS_WEBCAST_URL" hidden="1">"c19153"</definedName>
    <definedName name="IQ_EVENT_LIVE_OTHER_PASSCODE" hidden="1">"c19152"</definedName>
    <definedName name="IQ_EVENT_LIVE_OTHER_PHONE_NUMBER" hidden="1">"c19151"</definedName>
    <definedName name="IQ_EVENT_LIVE_PASSCODE" hidden="1">"c19150"</definedName>
    <definedName name="IQ_EVENT_LIVE_PHONE_NUMBER" hidden="1">"c19149"</definedName>
    <definedName name="IQ_EVENT_MARKETINDICATOR" hidden="1">"c19166"</definedName>
    <definedName name="IQ_EVENT_OTHER_CONTACT" hidden="1">"c19163"</definedName>
    <definedName name="IQ_EVENT_OTHER_CONTACT_EMAIL" hidden="1">"c19165"</definedName>
    <definedName name="IQ_EVENT_OTHER_CONTACT_PHONE" hidden="1">"c19164"</definedName>
    <definedName name="IQ_EVENT_PHONE" hidden="1">"c19161"</definedName>
    <definedName name="IQ_EVENT_REPLAY_AUDIO_DETAILS_WEBCAST_URL" hidden="1">"c19159"</definedName>
    <definedName name="IQ_EVENT_REPLAY_BEGINS" hidden="1">"c19157"</definedName>
    <definedName name="IQ_EVENT_REPLAY_ENDS" hidden="1">"c19158"</definedName>
    <definedName name="IQ_EVENT_REPLAY_PASSCODE" hidden="1">"c19156"</definedName>
    <definedName name="IQ_EVENT_REPLAY_PHONE_NUMBER" hidden="1">"c19155"</definedName>
    <definedName name="IQ_EVENT_SITUATION" hidden="1">"c19148"</definedName>
    <definedName name="IQ_EVENT_SOURCE" hidden="1">"c19146"</definedName>
    <definedName name="IQ_EVENT_TIME" hidden="1">"c13820"</definedName>
    <definedName name="IQ_EVENT_TYPE" hidden="1">"c13821"</definedName>
    <definedName name="IQ_EXCEL_DATA_METHOD" hidden="1">"c16229"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IMBURSE_RENTAL_REVENUE" hidden="1">"c16064"</definedName>
    <definedName name="IQ_EXP_RETURN_PENSION_DOMESTIC" hidden="1">"c407"</definedName>
    <definedName name="IQ_EXP_RETURN_PENSION_FOREIGN" hidden="1">"c408"</definedName>
    <definedName name="IQ_EXPENSE_REIMBURSEMENTS" hidden="1">"c16020"</definedName>
    <definedName name="IQ_EXPENSES_AP" hidden="1">"c8875"</definedName>
    <definedName name="IQ_EXPENSES_AP_ABS" hidden="1">"c8894"</definedName>
    <definedName name="IQ_EXPENSES_FIXED_ASSETS_FFIEC" hidden="1">"c13024"</definedName>
    <definedName name="IQ_EXPENSES_NAME_AP" hidden="1">"c8913"</definedName>
    <definedName name="IQ_EXPENSES_NAME_AP_ABS" hidden="1">"c8932"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LORE_DRILL_EXP_TOTAL" hidden="1">"c13850"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S_APR_FC_UNUSED" hidden="1">"c8401"</definedName>
    <definedName name="IQ_EXPORTS_APR_FC_UNUSED_UNUSED_UNUSED" hidden="1">"c8401"</definedName>
    <definedName name="IQ_EXPORTS_APR_UNUSED" hidden="1">"c7521"</definedName>
    <definedName name="IQ_EXPORTS_APR_UNUSED_UNUSED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" hidden="1">"c7741"</definedName>
    <definedName name="IQ_EXPORTS_FC_UNUSED_UNUSED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" hidden="1">"c8512"</definedName>
    <definedName name="IQ_EXPORTS_GOODS_REAL_SAAR_APR_FC_UNUSED_UNUSED_UNUSED" hidden="1">"c8512"</definedName>
    <definedName name="IQ_EXPORTS_GOODS_REAL_SAAR_APR_UNUSED" hidden="1">"c7632"</definedName>
    <definedName name="IQ_EXPORTS_GOODS_REAL_SAAR_APR_UNUSED_UNUSED_UNUSED" hidden="1">"c7632"</definedName>
    <definedName name="IQ_EXPORTS_GOODS_REAL_SAAR_FC_UNUSED" hidden="1">"c7852"</definedName>
    <definedName name="IQ_EXPORTS_GOODS_REAL_SAAR_FC_UNUSED_UNUSED_UNUSED" hidden="1">"c7852"</definedName>
    <definedName name="IQ_EXPORTS_GOODS_REAL_SAAR_POP" hidden="1">"c11931"</definedName>
    <definedName name="IQ_EXPORTS_GOODS_REAL_SAAR_POP_FC_UNUSED" hidden="1">"c8072"</definedName>
    <definedName name="IQ_EXPORTS_GOODS_REAL_SAAR_POP_FC_UNUSED_UNUSED_UNUSED" hidden="1">"c8072"</definedName>
    <definedName name="IQ_EXPORTS_GOODS_REAL_SAAR_POP_UNUSED" hidden="1">"c7192"</definedName>
    <definedName name="IQ_EXPORTS_GOODS_REAL_SAAR_POP_UNUSED_UNUSED_UNUSED" hidden="1">"c7192"</definedName>
    <definedName name="IQ_EXPORTS_GOODS_REAL_SAAR_UNUSED" hidden="1">"c6972"</definedName>
    <definedName name="IQ_EXPORTS_GOODS_REAL_SAAR_UNUSED_UNUSED_UNUSED" hidden="1">"c6972"</definedName>
    <definedName name="IQ_EXPORTS_GOODS_REAL_SAAR_YOY" hidden="1">"c11932"</definedName>
    <definedName name="IQ_EXPORTS_GOODS_REAL_SAAR_YOY_FC_UNUSED" hidden="1">"c8292"</definedName>
    <definedName name="IQ_EXPORTS_GOODS_REAL_SAAR_YOY_FC_UNUSED_UNUSED_UNUSED" hidden="1">"c8292"</definedName>
    <definedName name="IQ_EXPORTS_GOODS_REAL_SAAR_YOY_UNUSED" hidden="1">"c7412"</definedName>
    <definedName name="IQ_EXPORTS_GOODS_REAL_SAAR_YOY_UNUSED_UNUSED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" hidden="1">"c7961"</definedName>
    <definedName name="IQ_EXPORTS_POP_FC_UNUSED_UNUSED_UNUSED" hidden="1">"c7961"</definedName>
    <definedName name="IQ_EXPORTS_POP_UNUSED" hidden="1">"c7081"</definedName>
    <definedName name="IQ_EXPORTS_POP_UNUSED_UNUSED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" hidden="1">"c8516"</definedName>
    <definedName name="IQ_EXPORTS_SERVICES_REAL_SAAR_APR_FC_UNUSED_UNUSED_UNUSED" hidden="1">"c8516"</definedName>
    <definedName name="IQ_EXPORTS_SERVICES_REAL_SAAR_APR_UNUSED" hidden="1">"c7636"</definedName>
    <definedName name="IQ_EXPORTS_SERVICES_REAL_SAAR_APR_UNUSED_UNUSED_UNUSED" hidden="1">"c7636"</definedName>
    <definedName name="IQ_EXPORTS_SERVICES_REAL_SAAR_FC_UNUSED" hidden="1">"c7856"</definedName>
    <definedName name="IQ_EXPORTS_SERVICES_REAL_SAAR_FC_UNUSED_UNUSED_UNUSED" hidden="1">"c7856"</definedName>
    <definedName name="IQ_EXPORTS_SERVICES_REAL_SAAR_POP" hidden="1">"c11935"</definedName>
    <definedName name="IQ_EXPORTS_SERVICES_REAL_SAAR_POP_FC_UNUSED" hidden="1">"c8076"</definedName>
    <definedName name="IQ_EXPORTS_SERVICES_REAL_SAAR_POP_FC_UNUSED_UNUSED_UNUSED" hidden="1">"c8076"</definedName>
    <definedName name="IQ_EXPORTS_SERVICES_REAL_SAAR_POP_UNUSED" hidden="1">"c7196"</definedName>
    <definedName name="IQ_EXPORTS_SERVICES_REAL_SAAR_POP_UNUSED_UNUSED_UNUSED" hidden="1">"c7196"</definedName>
    <definedName name="IQ_EXPORTS_SERVICES_REAL_SAAR_UNUSED" hidden="1">"c6976"</definedName>
    <definedName name="IQ_EXPORTS_SERVICES_REAL_SAAR_UNUSED_UNUSED_UNUSED" hidden="1">"c6976"</definedName>
    <definedName name="IQ_EXPORTS_SERVICES_REAL_SAAR_YOY" hidden="1">"c11936"</definedName>
    <definedName name="IQ_EXPORTS_SERVICES_REAL_SAAR_YOY_FC_UNUSED" hidden="1">"c8296"</definedName>
    <definedName name="IQ_EXPORTS_SERVICES_REAL_SAAR_YOY_FC_UNUSED_UNUSED_UNUSED" hidden="1">"c8296"</definedName>
    <definedName name="IQ_EXPORTS_SERVICES_REAL_SAAR_YOY_UNUSED" hidden="1">"c7416"</definedName>
    <definedName name="IQ_EXPORTS_SERVICES_REAL_SAAR_YOY_UNUSED_UNUSED_UNUSED" hidden="1">"c7416"</definedName>
    <definedName name="IQ_EXPORTS_SERVICES_REAL_YOY" hidden="1">"c7417"</definedName>
    <definedName name="IQ_EXPORTS_SERVICES_REAL_YOY_FC" hidden="1">"c8297"</definedName>
    <definedName name="IQ_EXPORTS_UNUSED" hidden="1">"c6861"</definedName>
    <definedName name="IQ_EXPORTS_UNUSED_UNUSED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" hidden="1">"c8181"</definedName>
    <definedName name="IQ_EXPORTS_YOY_FC_UNUSED_UNUSED_UNUSED" hidden="1">"c8181"</definedName>
    <definedName name="IQ_EXPORTS_YOY_UNUSED" hidden="1">"c7301"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AVG_ASSETS_FFIEC" hidden="1">"c13369"</definedName>
    <definedName name="IQ_EXTRA_ITEMS" hidden="1">"c1459"</definedName>
    <definedName name="IQ_EXTRA_ITEMS_OTHER_ADJUSTMENTS_FOREIGN_FFIEC" hidden="1">"c15392"</definedName>
    <definedName name="IQ_EXTRAORDINARY_GAINS_FDIC" hidden="1">"c6586"</definedName>
    <definedName name="IQ_EXTRAORDINARY_ITEMS_FFIEC" hidden="1">"c13033"</definedName>
    <definedName name="IQ_FAD" hidden="1">"c8757"</definedName>
    <definedName name="IQ_FAD_PAYOUT_RATIO" hidden="1">"c8872"</definedName>
    <definedName name="IQ_FAIR_VALUE_CHANGE_INCL_EARNINGS" hidden="1">"c13849"</definedName>
    <definedName name="IQ_FAIR_VALUE_DEBT" hidden="1">"c16007"</definedName>
    <definedName name="IQ_FAIR_VALUE_FDIC" hidden="1">"c6427"</definedName>
    <definedName name="IQ_FAIR_VALUE_FIN_INSTRUMENTS_NAV" hidden="1">"c16002"</definedName>
    <definedName name="IQ_FAIR_VALUE_FIN_INSTRUMENTS_NNAV" hidden="1">"c16006"</definedName>
    <definedName name="IQ_FAIR_VALUE_TRADING_PROP" hidden="1">"c16001"</definedName>
    <definedName name="IQ_FARM_LOANS_NET_FDIC" hidden="1">"c6316"</definedName>
    <definedName name="IQ_FARM_LOANS_TOT_LOANS_FFIEC" hidden="1">"c13870"</definedName>
    <definedName name="IQ_FARM_LOANS_TOTAL_LOANS_FOREIGN_FDIC" hidden="1">"c6450"</definedName>
    <definedName name="IQ_FARMLAND_DOM_FFIEC" hidden="1">"c15268"</definedName>
    <definedName name="IQ_FARMLAND_LOANS_FDIC" hidden="1">"c6314"</definedName>
    <definedName name="IQ_FDIC" hidden="1">"c417"</definedName>
    <definedName name="IQ_FDIC_DEPOSIT_INSURANCE_FFIEC" hidden="1">"c13053"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_PURCHASED_SEC_SOLD_REPURCHASE_FFIEC" hidden="1">"c15489"</definedName>
    <definedName name="IQ_FED_FUND_SOLD_SEC_PURCHASED_RESELL_FFIEC" hidden="1">"c15488"</definedName>
    <definedName name="IQ_FED_FUNDS_AVAIL" hidden="1">"c2523"</definedName>
    <definedName name="IQ_FED_FUNDS_PURCH_SEC_SOLD_FAIR_VALUE_TOT_FFIEC" hidden="1">"c15406"</definedName>
    <definedName name="IQ_FED_FUNDS_PURCH_SEC_SOLD_LEVEL_1_FFIEC" hidden="1">"c15428"</definedName>
    <definedName name="IQ_FED_FUNDS_PURCH_SEC_SOLD_LEVEL_2_FFIEC" hidden="1">"c15441"</definedName>
    <definedName name="IQ_FED_FUNDS_PURCH_SEC_SOLD_LEVEL_3_FFIEC" hidden="1">"c15454"</definedName>
    <definedName name="IQ_FED_FUNDS_PURCHASED_DOM_FFIEC" hidden="1">"c12856"</definedName>
    <definedName name="IQ_FED_FUNDS_PURCHASED_FDIC" hidden="1">"c6343"</definedName>
    <definedName name="IQ_FED_FUNDS_PURCHASED_QUARTERLY_AVG_FFIEC" hidden="1">"c13090"</definedName>
    <definedName name="IQ_FED_FUNDS_SOLD_DOM_FFIEC" hidden="1">"c12806"</definedName>
    <definedName name="IQ_FED_FUNDS_SOLD_FDIC" hidden="1">"c6307"</definedName>
    <definedName name="IQ_FED_FUNDS_SOLD_QUARTERLY_AVG_FFIEC" hidden="1">"c13080"</definedName>
    <definedName name="IQ_FED_FUNDS_SOLD_SEC_PURCH_FAIR_VALUE_TOT_FFIEC" hidden="1">"c15402"</definedName>
    <definedName name="IQ_FED_FUNDS_SOLD_SEC_PURCH_LEVEL_1_FFIEC" hidden="1">"c15424"</definedName>
    <definedName name="IQ_FED_FUNDS_SOLD_SEC_PURCH_LEVEL_2_FFIEC" hidden="1">"c15437"</definedName>
    <definedName name="IQ_FED_FUNDS_SOLD_SEC_PURCH_LEVEL_3_FFIEC" hidden="1">"c15450"</definedName>
    <definedName name="IQ_FEDFUNDS_PURCHASED_RELATED" hidden="1">"c19132"</definedName>
    <definedName name="IQ_FEDFUNDS_SOLD" hidden="1">"c2256"</definedName>
    <definedName name="IQ_FEDFUNDS_SOLD_RELATED" hidden="1">"c19130"</definedName>
    <definedName name="IQ_FEES_COMMISSIONS_BROKERAGE_FFIEC" hidden="1">"c13005"</definedName>
    <definedName name="IQ_FEES_OTHER_INCOME" hidden="1">"c15257"</definedName>
    <definedName name="IQ_FFO" hidden="1">"c1574"</definedName>
    <definedName name="IQ_FFO_ADJ_ACT_OR_EST_CIQ_COL" hidden="1">"c11607"</definedName>
    <definedName name="IQ_FFO_ADJ_GUIDANCE_CIQ" hidden="1">"c4961"</definedName>
    <definedName name="IQ_FFO_ADJ_GUIDANCE_CIQ_COL" hidden="1">"c11608"</definedName>
    <definedName name="IQ_FFO_ADJ_HIGH_GUIDANCE_CIQ" hidden="1">"c4614"</definedName>
    <definedName name="IQ_FFO_ADJ_HIGH_GUIDANCE_CIQ_COL" hidden="1">"c11263"</definedName>
    <definedName name="IQ_FFO_ADJ_LOW_GUIDANCE_CIQ" hidden="1">"c4654"</definedName>
    <definedName name="IQ_FFO_ADJ_LOW_GUIDANCE_CIQ_COL" hidden="1">"c11303"</definedName>
    <definedName name="IQ_FFO_DILUTED" hidden="1">"c16186"</definedName>
    <definedName name="IQ_FFO_EST_CIQ_COL" hidden="1">"c11617"</definedName>
    <definedName name="IQ_FFO_GUIDANCE_CIQ" hidden="1">"c4968"</definedName>
    <definedName name="IQ_FFO_GUIDANCE_CIQ_COL" hidden="1">"c11615"</definedName>
    <definedName name="IQ_FFO_HIGH_EST_CIQ_COL" hidden="1">"c11624"</definedName>
    <definedName name="IQ_FFO_HIGH_GUIDANCE_CIQ" hidden="1">"c4596"</definedName>
    <definedName name="IQ_FFO_HIGH_GUIDANCE_CIQ_COL" hidden="1">"c11245"</definedName>
    <definedName name="IQ_FFO_LOW_EST_CIQ_COL" hidden="1">"c11625"</definedName>
    <definedName name="IQ_FFO_LOW_GUIDANCE_CIQ" hidden="1">"c4636"</definedName>
    <definedName name="IQ_FFO_LOW_GUIDANCE_CIQ_COL" hidden="1">"c11285"</definedName>
    <definedName name="IQ_FFO_MEDIAN_EST_CIQ_COL" hidden="1">"c11626"</definedName>
    <definedName name="IQ_FFO_NUM_EST_CIQ_COL" hidden="1">"c11627"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SHARE_ACT_OR_EST_CIQ_COL" hidden="1">"c11618"</definedName>
    <definedName name="IQ_FFO_SHARE_GUIDANCE_CIQ" hidden="1">"c4976"</definedName>
    <definedName name="IQ_FFO_SHARE_GUIDANCE_CIQ_COL" hidden="1">"c11623"</definedName>
    <definedName name="IQ_FFO_SHARE_HIGH_GUIDANCE_CIQ" hidden="1">"c4615"</definedName>
    <definedName name="IQ_FFO_SHARE_HIGH_GUIDANCE_CIQ_COL" hidden="1">"c11264"</definedName>
    <definedName name="IQ_FFO_SHARE_LOW_GUIDANCE_CIQ" hidden="1">"c4655"</definedName>
    <definedName name="IQ_FFO_SHARE_LOW_GUIDANCE_CIQ_COL" hidden="1">"c11304"</definedName>
    <definedName name="IQ_FFO_SHARES_BASIC" hidden="1">"c16185"</definedName>
    <definedName name="IQ_FFO_SHARES_DILUTED" hidden="1">"c16187"</definedName>
    <definedName name="IQ_FFO_STDDEV_EST_CIQ_COL" hidden="1">"c11628"</definedName>
    <definedName name="IQ_FFO_TOTAL_REVENUE" hidden="1">"c16060"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DUCIARY_INCOME_OPERATING_INC_FFIEC" hidden="1">"c13383"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COLLECTION_ID" hidden="1">"c13922"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_INSTANCE_ID" hidden="1">"c13921"</definedName>
    <definedName name="IQ_FIN_PERIOD_ID" hidden="1">"c13920"</definedName>
    <definedName name="IQ_FINANCIAL_LOC_FOREIGN_GUARANTEES_FFIEC" hidden="1">"c13249"</definedName>
    <definedName name="IQ_FINANCIAL_SERVICING_ASSETS_FAIR_VALUE_TOT_FFIEC" hidden="1">"c13212"</definedName>
    <definedName name="IQ_FINANCIAL_SERVICING_ASSETS_LEVEL_1_FFIEC" hidden="1">"c13220"</definedName>
    <definedName name="IQ_FINANCIAL_SERVICING_ASSETS_LEVEL_2_FFIEC" hidden="1">"c13228"</definedName>
    <definedName name="IQ_FINANCIAL_SERVICING_ASSETS_LEVEL_3_FFIEC" hidden="1">"c13236"</definedName>
    <definedName name="IQ_FINANCIAL_SERVICING_LIAB_FAIR_VALUE_TOT_FFIEC" hidden="1">"c13215"</definedName>
    <definedName name="IQ_FINANCIAL_SERVICING_LIAB_LEVEL_1_FFIEC" hidden="1">"c13223"</definedName>
    <definedName name="IQ_FINANCIAL_SERVICING_LIAB_LEVEL_2_FFIEC" hidden="1">"c13231"</definedName>
    <definedName name="IQ_FINANCIAL_SERVICING_LIAB_LEVEL_3_FFIEC" hidden="1">"c13239"</definedName>
    <definedName name="IQ_FINANCING_CASH" hidden="1">"c1405"</definedName>
    <definedName name="IQ_FINANCING_CASH_SUPPL" hidden="1">"c1406"</definedName>
    <definedName name="IQ_FINANCING_OBLIG_CURRENT" hidden="1">"c11753"</definedName>
    <definedName name="IQ_FINANCING_OBLIG_NON_CURRENT" hidden="1">"c11754"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_CIQ_COL" hidden="1">"c11741"</definedName>
    <definedName name="IQ_FISCAL_Y" hidden="1">"c441"</definedName>
    <definedName name="IQ_FISCAL_Y_EST_CIQ_COL" hidden="1">"c11742"</definedName>
    <definedName name="IQ_FIVE_PERCENT_CIQID" hidden="1">"c19094"</definedName>
    <definedName name="IQ_FIVE_PERCENT_DERIVATIVES" hidden="1">"c19096"</definedName>
    <definedName name="IQ_FIVE_PERCENT_NAME" hidden="1">"c19093"</definedName>
    <definedName name="IQ_FIVE_PERCENT_OWNER" hidden="1">"c442"</definedName>
    <definedName name="IQ_FIVE_PERCENT_PERCENT" hidden="1">"c19097"</definedName>
    <definedName name="IQ_FIVE_PERCENT_POSITION_DATE" hidden="1">"c19099"</definedName>
    <definedName name="IQ_FIVE_PERCENT_SHARES" hidden="1">"c19095"</definedName>
    <definedName name="IQ_FIVE_PERCENT_VALUE" hidden="1">"c19098"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_FREQUENCY" hidden="1">"c8964"</definedName>
    <definedName name="IQ_FIXED_ASSET_TURNS" hidden="1">"c445"</definedName>
    <definedName name="IQ_FIXED_INCOME_LIST" hidden="1">"c13504"</definedName>
    <definedName name="IQ_FIXED_INVEST_APR_FC_UNUSED" hidden="1">"c8410"</definedName>
    <definedName name="IQ_FIXED_INVEST_APR_FC_UNUSED_UNUSED_UNUSED" hidden="1">"c8410"</definedName>
    <definedName name="IQ_FIXED_INVEST_APR_UNUSED" hidden="1">"c7530"</definedName>
    <definedName name="IQ_FIXED_INVEST_APR_UNUSED_UNUSED_UNUSED" hidden="1">"c7530"</definedName>
    <definedName name="IQ_FIXED_INVEST_FC_UNUSED" hidden="1">"c7750"</definedName>
    <definedName name="IQ_FIXED_INVEST_FC_UNUSED_UNUSED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" hidden="1">"c7970"</definedName>
    <definedName name="IQ_FIXED_INVEST_POP_FC_UNUSED_UNUSED_UNUSED" hidden="1">"c7970"</definedName>
    <definedName name="IQ_FIXED_INVEST_POP_UNUSED" hidden="1">"c7090"</definedName>
    <definedName name="IQ_FIXED_INVEST_POP_UNUSED_UNUSED_UNUSED" hidden="1">"c7090"</definedName>
    <definedName name="IQ_FIXED_INVEST_REAL_APR_FC_UNUSED" hidden="1">"c8518"</definedName>
    <definedName name="IQ_FIXED_INVEST_REAL_APR_FC_UNUSED_UNUSED_UNUSED" hidden="1">"c8518"</definedName>
    <definedName name="IQ_FIXED_INVEST_REAL_APR_UNUSED" hidden="1">"c7638"</definedName>
    <definedName name="IQ_FIXED_INVEST_REAL_APR_UNUSED_UNUSED_UNUSED" hidden="1">"c7638"</definedName>
    <definedName name="IQ_FIXED_INVEST_REAL_FC_UNUSED" hidden="1">"c7858"</definedName>
    <definedName name="IQ_FIXED_INVEST_REAL_FC_UNUSED_UNUSED_UNUSED" hidden="1">"c7858"</definedName>
    <definedName name="IQ_FIXED_INVEST_REAL_POP_FC_UNUSED" hidden="1">"c8078"</definedName>
    <definedName name="IQ_FIXED_INVEST_REAL_POP_FC_UNUSED_UNUSED_UNUSED" hidden="1">"c8078"</definedName>
    <definedName name="IQ_FIXED_INVEST_REAL_POP_UNUSED" hidden="1">"c7198"</definedName>
    <definedName name="IQ_FIXED_INVEST_REAL_POP_UNUSED_UNUSED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" hidden="1">"c6978"</definedName>
    <definedName name="IQ_FIXED_INVEST_REAL_UNUSED_UNUSED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" hidden="1">"c8298"</definedName>
    <definedName name="IQ_FIXED_INVEST_REAL_YOY_FC_UNUSED_UNUSED_UNUSED" hidden="1">"c8298"</definedName>
    <definedName name="IQ_FIXED_INVEST_REAL_YOY_UNUSED" hidden="1">"c7418"</definedName>
    <definedName name="IQ_FIXED_INVEST_REAL_YOY_UNUSED_UNUSED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" hidden="1">"c6870"</definedName>
    <definedName name="IQ_FIXED_INVEST_UNUSED_UNUSED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" hidden="1">"c8190"</definedName>
    <definedName name="IQ_FIXED_INVEST_YOY_FC_UNUSED_UNUSED_UNUSED" hidden="1">"c8190"</definedName>
    <definedName name="IQ_FIXED_INVEST_YOY_UNUSED" hidden="1">"c7310"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_GNMA_LOANS_FFIEC" hidden="1">"c15272"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DUE_30_89_FFIEC" hidden="1">"c13269"</definedName>
    <definedName name="IQ_FOREIGN_BANKS_DUE_90_FFIEC" hidden="1">"c13295"</definedName>
    <definedName name="IQ_FOREIGN_BANKS_LOAN_CHARG_OFFS_FDIC" hidden="1">"c6645"</definedName>
    <definedName name="IQ_FOREIGN_BANKS_NET_CHARGE_OFFS_FDIC" hidden="1">"c6647"</definedName>
    <definedName name="IQ_FOREIGN_BANKS_NON_ACCRUAL_FFIEC" hidden="1">"c13321"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ASSETS_TOT_FFIEC" hidden="1">"c13445"</definedName>
    <definedName name="IQ_FOREIGN_DEPOSITS_NONTRANSACTION_ACCOUNTS_FDIC" hidden="1">"c6549"</definedName>
    <definedName name="IQ_FOREIGN_DEPOSITS_TOT_FFIEC" hidden="1">"c13486"</definedName>
    <definedName name="IQ_FOREIGN_DEPOSITS_TOTAL_DEPOSITS" hidden="1">"c15719"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GOVT_OFFICIAL_INST_FOREIGN_DEP_FFIEC" hidden="1">"c15345"</definedName>
    <definedName name="IQ_FOREIGN_GOVT_OFFICIAL_INST_NON_TRANS_ACCTS_FFIEC" hidden="1">"c15327"</definedName>
    <definedName name="IQ_FOREIGN_GOVT_OFFICIAL_INST_TRANS_ACCTS_FFIEC" hidden="1">"c15319"</definedName>
    <definedName name="IQ_FOREIGN_LL_REC_FFIEC" hidden="1">"c12892"</definedName>
    <definedName name="IQ_FOREIGN_LOANS" hidden="1">"c448"</definedName>
    <definedName name="IQ_FOREIGN_LOANS_LEASES_FOREIGN_FFIEC" hidden="1">"c13478"</definedName>
    <definedName name="IQ_FOREIGN_LOANS_TOTAL_LOANS" hidden="1">"c15714"</definedName>
    <definedName name="IQ_FOUNDATION_OVER_TOTAL" hidden="1">"c13769"</definedName>
    <definedName name="IQ_FQ" hidden="1">500</definedName>
    <definedName name="IQ_FTOOL_CAPEX" hidden="1">"c16212"</definedName>
    <definedName name="IQ_FTOOL_CASH" hidden="1">"c16213"</definedName>
    <definedName name="IQ_FTOOL_CASH_INVEST" hidden="1">"c16214"</definedName>
    <definedName name="IQ_FTOOL_EBT" hidden="1">"c16215"</definedName>
    <definedName name="IQ_FTOOL_NI" hidden="1">"c16216"</definedName>
    <definedName name="IQ_FTOOL_NI_CF" hidden="1">"c16206"</definedName>
    <definedName name="IQ_FTOOL_NUMBER_SHAREHOLDERS" hidden="1">"c16207"</definedName>
    <definedName name="IQ_FTOOL_SHARES_PER_DR" hidden="1">"c16208"</definedName>
    <definedName name="IQ_FTOOL_TOTAL_ASSETS" hidden="1">"c16209"</definedName>
    <definedName name="IQ_FTOOL_TOTAL_LIAB_EQUITY" hidden="1">"c16210"</definedName>
    <definedName name="IQ_FTOOL_TOTAL_REV" hidden="1">"c16211"</definedName>
    <definedName name="IQ_FUEL" hidden="1">"c449"</definedName>
    <definedName name="IQ_FULL_TIME" hidden="1">"c450"</definedName>
    <definedName name="IQ_FULLY_INSURED_BROKERED_DEPOSITS_FFIEC" hidden="1">"c15305"</definedName>
    <definedName name="IQ_FULLY_INSURED_DEPOSITS_FDIC" hidden="1">"c6487"</definedName>
    <definedName name="IQ_FUND_ANALYSIS" hidden="1">"c19198"</definedName>
    <definedName name="IQ_FUND_AUTHORIZED_SALE" hidden="1">"c19199"</definedName>
    <definedName name="IQ_FUND_BENCHMARK" hidden="1">"c19200"</definedName>
    <definedName name="IQ_FUND_BENCHMARK_ID" hidden="1">"c19201"</definedName>
    <definedName name="IQ_FUND_DISCOUNT_OR_PREMIUM" hidden="1">"c19242"</definedName>
    <definedName name="IQ_FUND_FEE_INC_NON_INT_INC_FFIEC" hidden="1">"c13493"</definedName>
    <definedName name="IQ_FUND_GEOGRAPHIC_MANDATE" hidden="1">"c19195"</definedName>
    <definedName name="IQ_FUND_MARKET_CAP_EMPHASIS" hidden="1">"c19197"</definedName>
    <definedName name="IQ_FUND_NAV" hidden="1">"c15225"</definedName>
    <definedName name="IQ_FUND_PRIMARY_ADVISOR" hidden="1">"c19091"</definedName>
    <definedName name="IQ_FUND_SECTOR_EMPHASIS" hidden="1">"c19196"</definedName>
    <definedName name="IQ_FUND_VEHICLE_TYPE" hidden="1">"c19194"</definedName>
    <definedName name="IQ_FUNDING_DEPENDENCE_FFIEC" hidden="1">"c13336"</definedName>
    <definedName name="IQ_FUNDING_DEPENDENCE_ST_FFIEC" hidden="1">"c13337"</definedName>
    <definedName name="IQ_FUNDS_PURCHASED_ASSETS_TOT_FFIEC" hidden="1">"c13446"</definedName>
    <definedName name="IQ_FUTURES_FORWARD_CONTRACTS_NOTIONAL_AMOUNT_FDIC" hidden="1">"c6518"</definedName>
    <definedName name="IQ_FUTURES_FORWARD_CONTRACTS_RATE_RISK_FDIC" hidden="1">"c6508"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X_CONTRACTS_FDIC" hidden="1">"c6517"</definedName>
    <definedName name="IQ_FX_CONTRACTS_FFIEC" hidden="1">"c13125"</definedName>
    <definedName name="IQ_FX_CONTRACTS_SPOT_FDIC" hidden="1">"c6356"</definedName>
    <definedName name="IQ_FX_EXPOSURE_FFIEC" hidden="1">"c13059"</definedName>
    <definedName name="IQ_FY" hidden="1">1000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CREDIT_DERIVATIVES_FFIEC" hidden="1">"c13066"</definedName>
    <definedName name="IQ_GAIN_CREDIT_DERIVATIVES_NON_TRADING_FFIEC" hidden="1">"c13067"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LOSS_HTM_AFS_SECURITIES_FOREIGN_FFIEC" hidden="1">"c15384"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AFS_AVG_ASSETS_FFIEC" hidden="1">"c13364"</definedName>
    <definedName name="IQ_GAINS_ASSETS_TOT_FFIEC" hidden="1">"c13073"</definedName>
    <definedName name="IQ_GAINS_AVAIL_SALE_EQUITY_SEC_T2_FFIEC" hidden="1">"c13147"</definedName>
    <definedName name="IQ_GAINS_AVAIL_SALE_SEC_T1_FFIEC" hidden="1">"c13131"</definedName>
    <definedName name="IQ_GAINS_CASH_FLOW_HEDGES_T1_FFIEC" hidden="1">"c13133"</definedName>
    <definedName name="IQ_GAINS_HTM_AVG_ASSETS_FFIEC" hidden="1">"c13363"</definedName>
    <definedName name="IQ_GAINS_INSTRUMENT_SPECIFIC_CREDIT_RISK_LIAB_FFIEC" hidden="1">"c13076"</definedName>
    <definedName name="IQ_GAINS_INSTRUMENT_SPECIFIC_RISK_FFIEC" hidden="1">"c13074"</definedName>
    <definedName name="IQ_GAINS_INSURANCE_ACTIVITIES_FFIEC" hidden="1">"c13072"</definedName>
    <definedName name="IQ_GAINS_LIABILITIES_FFIEC" hidden="1">"c13075"</definedName>
    <definedName name="IQ_GAINS_SALE_ASSETS_FDIC" hidden="1">"c6675"</definedName>
    <definedName name="IQ_GAINS_SALE_LOANS_LEASES_FFIEC" hidden="1">"c13013"</definedName>
    <definedName name="IQ_GAINS_SALE_OTHER_ASSETS_FFIEC" hidden="1">"c13015"</definedName>
    <definedName name="IQ_GAINS_SALE_OTHER_RE_OWNED_FFIEC" hidden="1">"c13014"</definedName>
    <definedName name="IQ_GAINS_SECURITIZATION_OPERATING_INC_FFIEC" hidden="1">"c13391"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NERAL_ALLOWANCE" hidden="1">"c15248"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ICS_CODE" hidden="1">"c16201"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FFIEC" hidden="1">"c12836"</definedName>
    <definedName name="IQ_GOODWILL_IMPAIRMENT_FDIC" hidden="1">"c6678"</definedName>
    <definedName name="IQ_GOODWILL_IMPAIRMENT_FFIEC" hidden="1">"c13025"</definedName>
    <definedName name="IQ_GOODWILL_INTAN_FDIC" hidden="1">"c6333"</definedName>
    <definedName name="IQ_GOODWILL_NET" hidden="1">"c1380"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YOY" hidden="1">"c7317"</definedName>
    <definedName name="IQ_GOVT_RECEIPTS_YOY_FC" hidden="1">"c8197"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DD_BASIC" hidden="1">"c15776"</definedName>
    <definedName name="IQ_GROSS_ADD_BBAND" hidden="1">"c15779"</definedName>
    <definedName name="IQ_GROSS_ADD_DIG" hidden="1">"c15777"</definedName>
    <definedName name="IQ_GROSS_ADD_PHONE" hidden="1">"c15780"</definedName>
    <definedName name="IQ_GROSS_ADD_POSTPAID_WIRELESS" hidden="1">"c15750"</definedName>
    <definedName name="IQ_GROSS_ADD_PREPAID_WIRELESS" hidden="1">"c15751"</definedName>
    <definedName name="IQ_GROSS_ADD_RESELL_WHOLESALE_WIRELESS" hidden="1">"c15752"</definedName>
    <definedName name="IQ_GROSS_ADD_RGU" hidden="1">"c15781"</definedName>
    <definedName name="IQ_GROSS_ADD_SATELLITE" hidden="1">"c15778"</definedName>
    <definedName name="IQ_GROSS_ADD_TOTAL_WIRELESS" hidden="1">"c15753"</definedName>
    <definedName name="IQ_GROSS_AH_EARNED" hidden="1">"c2742"</definedName>
    <definedName name="IQ_GROSS_CLAIM_ADJ_EXP_RESERVE_BOP" hidden="1">"c15874"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LOSSES" hidden="1">"c15871"</definedName>
    <definedName name="IQ_GROSS_LOSSES_AVG_LOANS_FFIEC" hidden="1">"c13475"</definedName>
    <definedName name="IQ_GROSS_MARGIN" hidden="1">"c529"</definedName>
    <definedName name="IQ_GROSS_PC_EARNED" hidden="1">"c2747"</definedName>
    <definedName name="IQ_GROSS_PREMIUMS_WRITTEN_AVG_ASSETS" hidden="1">"c15893"</definedName>
    <definedName name="IQ_GROSS_PREMIUMS_WRITTEN_AVG_EQUITY" hidden="1">"c15892"</definedName>
    <definedName name="IQ_GROSS_PREMIUMS_WRITTEN_AVG_STATUTORY_SURPLUS" hidden="1">"c15894"</definedName>
    <definedName name="IQ_GROSS_PROFIT" hidden="1">"c1378"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VKEY" hidden="1">"c15590"</definedName>
    <definedName name="IQ_GVKEY_OTHER" hidden="1">"c15633"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" hidden="1">"c19145"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DGEFUND_OVER_TOTAL" hidden="1">"c13771"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_EXP_DIRECT_OPERATING_EXP" hidden="1">"c15981"</definedName>
    <definedName name="IQ_HG_CASINO_GROSS_PROFIT" hidden="1">"c15974"</definedName>
    <definedName name="IQ_HG_CASINO_MARGIN" hidden="1">"c15976"</definedName>
    <definedName name="IQ_HG_CASINO_OPERATING_MARGIN" hidden="1">"c15977"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CONFERENCE_SPACE" hidden="1">"c15971"</definedName>
    <definedName name="IQ_HG_EXP_CASINO" hidden="1">"c8733"</definedName>
    <definedName name="IQ_HG_EXP_DEVELOPMENT" hidden="1">"c8738"</definedName>
    <definedName name="IQ_HG_EXP_DIRECT_CASINO_GAMING" hidden="1">"c15994"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DIRECT_HOTEL_MOTEL" hidden="1">"c15995"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BEV_EXP_DIRECT_OPERATING_EXP" hidden="1">"c15980"</definedName>
    <definedName name="IQ_HG_FOOD_BEV_REV_TOTAL_REV" hidden="1">"c15983"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NUMBER_SUITES" hidden="1">"c15970"</definedName>
    <definedName name="IQ_HG_NUMBER_TABLES_AVG" hidden="1">"c15973"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PROMO_ALLOW_GROSS_OPERATING_REV" hidden="1">"c15979"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GROSS_OPERATING" hidden="1">"c15993"</definedName>
    <definedName name="IQ_HG_REV_INCENTIVE_MANAGEMENT_FEES" hidden="1">"c8727"</definedName>
    <definedName name="IQ_HG_REV_MANAGEMENT_FEES" hidden="1">"c8718"</definedName>
    <definedName name="IQ_HG_REV_OTHER_CASINO" hidden="1">"c15992"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SLOT_MACHINE" hidden="1">"c15990"</definedName>
    <definedName name="IQ_HG_REV_TABLE" hidden="1">"c15991"</definedName>
    <definedName name="IQ_HG_REV_THEATRE_CONCESSION" hidden="1">"c8720"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EXP_DIRECT_OPERATING_EXP" hidden="1">"c15982"</definedName>
    <definedName name="IQ_HG_ROOM_GROSS_PROFIT" hidden="1">"c15975"</definedName>
    <definedName name="IQ_HG_ROOM_MARGIN" hidden="1">"c15978"</definedName>
    <definedName name="IQ_HG_ROOM_PROM_COSTS" hidden="1">"c8745"</definedName>
    <definedName name="IQ_HG_ROOM_REV_TOTAL_REV" hidden="1">"c15984"</definedName>
    <definedName name="IQ_HG_ROOMS_BEG" hidden="1">"c8600"</definedName>
    <definedName name="IQ_HG_SAME_PROPERTIES_CASINO_REV_CHANGE" hidden="1">"c15987"</definedName>
    <definedName name="IQ_HG_SAME_PROPERTIES_FOOD_BEV_REV_CHANGE" hidden="1">"c15989"</definedName>
    <definedName name="IQ_HG_SAME_PROPERTIES_ROOM_REV_CHANGE" hidden="1">"c15988"</definedName>
    <definedName name="IQ_HG_SAME_PROPERTIES_SLOT_MACHINE_REV_CHANGE" hidden="1">"c15985"</definedName>
    <definedName name="IQ_HG_SAME_PROPERTIES_TABLE_REV_CHANGE" hidden="1">"c15986"</definedName>
    <definedName name="IQ_HG_SLOT_MACHINES_AVG" hidden="1">"c15972"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hidden="1">"c16124"</definedName>
    <definedName name="IQ_HG_TABLE_GAMES_MANAGED" hidden="1">"c16125"</definedName>
    <definedName name="IQ_HG_TABLE_GAMES_OWNED" hidden="1">"c16123"</definedName>
    <definedName name="IQ_HG_TABLE_GAMES_TOTAL" hidden="1">"c16126"</definedName>
    <definedName name="IQ_HG_TABLES_JV" hidden="1">"c8643"</definedName>
    <definedName name="IQ_HG_TABLES_MANAGED" hidden="1">"c8644"</definedName>
    <definedName name="IQ_HG_TABLES_OWNED" hidden="1">"c8642"</definedName>
    <definedName name="IQ_HG_TABLES_TOTAL" hidden="1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LOW_CLOSEPRICE_DATE" hidden="1">"c1204"</definedName>
    <definedName name="IQ_HIGH_SULFUR_CONTENT_RESERVES_COAL" hidden="1">"c15928"</definedName>
    <definedName name="IQ_HIGH_SULFURE_RESERVES_TO_TOTAL_RESERVES_COAL" hidden="1">"c15963"</definedName>
    <definedName name="IQ_HIGHPRICE" hidden="1">"c545"</definedName>
    <definedName name="IQ_HOLDER_CIQID" hidden="1">"c13787"</definedName>
    <definedName name="IQ_HOLDER_CIQID_SECURITY" hidden="1">"c13794"</definedName>
    <definedName name="IQ_HOLDER_DERIVATIVES" hidden="1">"c13789"</definedName>
    <definedName name="IQ_HOLDER_DERIVATIVES_SECURITY" hidden="1">"c13796"</definedName>
    <definedName name="IQ_HOLDER_FUND_CIQID" hidden="1">"c19084"</definedName>
    <definedName name="IQ_HOLDER_FUND_DERIVATIVES" hidden="1">"c19115"</definedName>
    <definedName name="IQ_HOLDER_FUND_NAME" hidden="1">"c19083"</definedName>
    <definedName name="IQ_HOLDER_FUND_NUMBER" hidden="1">"c19090"</definedName>
    <definedName name="IQ_HOLDER_FUND_PERCENT" hidden="1">"c19085"</definedName>
    <definedName name="IQ_HOLDER_FUND_POSITION_DATE" hidden="1">"c19088"</definedName>
    <definedName name="IQ_HOLDER_FUND_PRIMARY_ADVISOR" hidden="1">"c19089"</definedName>
    <definedName name="IQ_HOLDER_FUND_SHARES" hidden="1">"c19086"</definedName>
    <definedName name="IQ_HOLDER_FUND_VALUE" hidden="1">"c19087"</definedName>
    <definedName name="IQ_HOLDER_NAME" hidden="1">"c13786"</definedName>
    <definedName name="IQ_HOLDER_NAME_SECURITY" hidden="1">"c13793"</definedName>
    <definedName name="IQ_HOLDER_PERCENT" hidden="1">"c13790"</definedName>
    <definedName name="IQ_HOLDER_PERCENT_SECURITY" hidden="1">"c13831"</definedName>
    <definedName name="IQ_HOLDER_POSITION_DATE" hidden="1">"c13792"</definedName>
    <definedName name="IQ_HOLDER_POSITION_DATE_SECURITY" hidden="1">"c13798"</definedName>
    <definedName name="IQ_HOLDER_SHARES" hidden="1">"c13788"</definedName>
    <definedName name="IQ_HOLDER_SHARES_SECURITY" hidden="1">"c13795"</definedName>
    <definedName name="IQ_HOLDER_VALUE" hidden="1">"c13791"</definedName>
    <definedName name="IQ_HOLDER_VALUE_SECURITY" hidden="1">"c13797"</definedName>
    <definedName name="IQ_HOLDING_CIQID" hidden="1">"c13802"</definedName>
    <definedName name="IQ_HOLDING_NAME" hidden="1">"c13799"</definedName>
    <definedName name="IQ_HOLDING_PERCENT" hidden="1">"c13805"</definedName>
    <definedName name="IQ_HOLDING_PERCENT_PORTFOLIO" hidden="1">"c13806"</definedName>
    <definedName name="IQ_HOLDING_POSITION_DATE" hidden="1">"c13808"</definedName>
    <definedName name="IQ_HOLDING_SECURITY_TYPE" hidden="1">"c13803"</definedName>
    <definedName name="IQ_HOLDING_SHARES" hidden="1">"c13804"</definedName>
    <definedName name="IQ_HOLDING_TICKER" hidden="1">"c13800"</definedName>
    <definedName name="IQ_HOLDING_TRADING_ITEM_CIQID" hidden="1">"c13801"</definedName>
    <definedName name="IQ_HOLDING_VALUE" hidden="1">"c13807"</definedName>
    <definedName name="IQ_HOLDINGS_AFRICA_MIDEAST_PERCENT" hidden="1">"c19235"</definedName>
    <definedName name="IQ_HOLDINGS_AFRICA_MIDEAST_VALUE" hidden="1">"c19234"</definedName>
    <definedName name="IQ_HOLDINGS_ASIA_PERCENT" hidden="1">"c19233"</definedName>
    <definedName name="IQ_HOLDINGS_ASIA_VALUE" hidden="1">"c19232"</definedName>
    <definedName name="IQ_HOLDINGS_CONSUMER_DISCRETIONARY_PERCENT" hidden="1">"c19213"</definedName>
    <definedName name="IQ_HOLDINGS_CONSUMER_DISCRETIONARY_VALUE" hidden="1">"c19212"</definedName>
    <definedName name="IQ_HOLDINGS_CONSUMER_STAPLES_PERCENT" hidden="1">"c19219"</definedName>
    <definedName name="IQ_HOLDINGS_CONSUMER_STAPLES_VALUE" hidden="1">"c19218"</definedName>
    <definedName name="IQ_HOLDINGS_ENERGY_PERCENT" hidden="1">"c19215"</definedName>
    <definedName name="IQ_HOLDINGS_ENERGY_VALUE" hidden="1">"c19214"</definedName>
    <definedName name="IQ_HOLDINGS_EUROPE_PERCENT" hidden="1">"c19229"</definedName>
    <definedName name="IQ_HOLDINGS_EUROPE_VALUE" hidden="1">"c19228"</definedName>
    <definedName name="IQ_HOLDINGS_FINANCIALS_PERCENT" hidden="1">"c19209"</definedName>
    <definedName name="IQ_HOLDINGS_FINANCIALS_VALUE" hidden="1">"c19208"</definedName>
    <definedName name="IQ_HOLDINGS_HEALTHCARE_PERCENT" hidden="1">"c19211"</definedName>
    <definedName name="IQ_HOLDINGS_HEALTHCARE_VALUE" hidden="1">"c19210"</definedName>
    <definedName name="IQ_HOLDINGS_INDUSTRIALS_PERCENT" hidden="1">"c19217"</definedName>
    <definedName name="IQ_HOLDINGS_INDUSTRIALS_VALUE" hidden="1">"c19216"</definedName>
    <definedName name="IQ_HOLDINGS_IT_PERCENT" hidden="1">"c19207"</definedName>
    <definedName name="IQ_HOLDINGS_IT_VALUE" hidden="1">"c19206"</definedName>
    <definedName name="IQ_HOLDINGS_LATIN_CARIBBEAN_PERCENT" hidden="1">"c19231"</definedName>
    <definedName name="IQ_HOLDINGS_LATIN_CARIBBEAN_VALUE" hidden="1">"c19230"</definedName>
    <definedName name="IQ_HOLDINGS_MATERIALS_PERCENT" hidden="1">"c19223"</definedName>
    <definedName name="IQ_HOLDINGS_MATERIALS_VALUE" hidden="1">"c19222"</definedName>
    <definedName name="IQ_HOLDINGS_TELECOMM_PERCENT" hidden="1">"c19221"</definedName>
    <definedName name="IQ_HOLDINGS_TELECOMM_VALUE" hidden="1">"c19220"</definedName>
    <definedName name="IQ_HOLDINGS_US_CANADA_PERCENT" hidden="1">"c19227"</definedName>
    <definedName name="IQ_HOLDINGS_US_CANADA_VALUE" hidden="1">"c19226"</definedName>
    <definedName name="IQ_HOLDINGS_UTILITIES_PERCENT" hidden="1">"c19225"</definedName>
    <definedName name="IQ_HOLDINGS_UTILITIES_VALUE" hidden="1">"c19224"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ANCELLATION_RATE" hidden="1">"c16192"</definedName>
    <definedName name="IQ_HOME_CANCELLATION_RATE_INCL_JV" hidden="1">"c16194"</definedName>
    <definedName name="IQ_HOME_CANCELLATION_RATE_JV" hidden="1">"c16193"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ANS_TOT_LOANS_FFIEC" hidden="1">"c13867"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BUILDING_COGS_SALES" hidden="1">"c15813"</definedName>
    <definedName name="IQ_HOMEBUILDING_INV_TURN" hidden="1">"c15819"</definedName>
    <definedName name="IQ_HOMEBUILDING_TURN" hidden="1">"c15820"</definedName>
    <definedName name="IQ_HOMEOWNERS_WRITTEN" hidden="1">"c546"</definedName>
    <definedName name="IQ_HOTEL_OPERATING_EXPENSE" hidden="1">"c16042"</definedName>
    <definedName name="IQ_HOTEL_OPERATING_REVENUE" hidden="1">"c16026"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" hidden="1">"c8422"</definedName>
    <definedName name="IQ_HOUSING_COMPLETIONS_SINGLE_FAM_APR_FC_UNUSED_UNUSED_UNUSED" hidden="1">"c8422"</definedName>
    <definedName name="IQ_HOUSING_COMPLETIONS_SINGLE_FAM_APR_UNUSED" hidden="1">"c7542"</definedName>
    <definedName name="IQ_HOUSING_COMPLETIONS_SINGLE_FAM_APR_UNUSED_UNUSED_UNUSED" hidden="1">"c7542"</definedName>
    <definedName name="IQ_HOUSING_COMPLETIONS_SINGLE_FAM_FC_UNUSED" hidden="1">"c7762"</definedName>
    <definedName name="IQ_HOUSING_COMPLETIONS_SINGLE_FAM_FC_UNUSED_UNUSED_UNUSED" hidden="1">"c7762"</definedName>
    <definedName name="IQ_HOUSING_COMPLETIONS_SINGLE_FAM_POP_FC_UNUSED" hidden="1">"c7982"</definedName>
    <definedName name="IQ_HOUSING_COMPLETIONS_SINGLE_FAM_POP_FC_UNUSED_UNUSED_UNUSED" hidden="1">"c7982"</definedName>
    <definedName name="IQ_HOUSING_COMPLETIONS_SINGLE_FAM_POP_UNUSED" hidden="1">"c7102"</definedName>
    <definedName name="IQ_HOUSING_COMPLETIONS_SINGLE_FAM_POP_UNUSED_UNUSED_UNUSED" hidden="1">"c7102"</definedName>
    <definedName name="IQ_HOUSING_COMPLETIONS_SINGLE_FAM_UNUSED" hidden="1">"c6882"</definedName>
    <definedName name="IQ_HOUSING_COMPLETIONS_SINGLE_FAM_UNUSED_UNUSED_UNUSED" hidden="1">"c6882"</definedName>
    <definedName name="IQ_HOUSING_COMPLETIONS_SINGLE_FAM_YOY_FC_UNUSED" hidden="1">"c8202"</definedName>
    <definedName name="IQ_HOUSING_COMPLETIONS_SINGLE_FAM_YOY_FC_UNUSED_UNUSED_UNUSED" hidden="1">"c8202"</definedName>
    <definedName name="IQ_HOUSING_COMPLETIONS_SINGLE_FAM_YOY_UNUSED" hidden="1">"c7322"</definedName>
    <definedName name="IQ_HOUSING_COMPLETIONS_SINGLE_FAM_YOY_UNUSED_UNUSED_UNUSED" hidden="1">"c7322"</definedName>
    <definedName name="IQ_HOUSING_COMPLETIONS_YOY" hidden="1">"c7321"</definedName>
    <definedName name="IQ_HOUSING_COMPLETIONS_YOY_FC" hidden="1">"c8201"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HTM_INVEST_SECURITIES_FFIEC" hidden="1">"c13455"</definedName>
    <definedName name="IQ_HTM_SECURITIES_TIER_1_FFIEC" hidden="1">"c13342"</definedName>
    <definedName name="IQ_HYBRID_CAPITAL" hidden="1">"c15245"</definedName>
    <definedName name="IQ_HYBRID_STRUCTURED_PRODUCTS_AVAIL_SALE_FFIEC" hidden="1">"c15265"</definedName>
    <definedName name="IQ_HYBRID_STRUCTURED_PRODUCTS_FFIEC" hidden="1">"c15262"</definedName>
    <definedName name="IQ_IB_ADVISORY_UNDERWRITING_FEES_FOREIGN_FFIEC" hidden="1">"c15378"</definedName>
    <definedName name="IQ_IBF_COMM_INDUST_LOANS_FFIEC" hidden="1">"c15298"</definedName>
    <definedName name="IQ_IBF_DEPOSIT_LIABILITIES_DUE_TO_BANKS_FFIEC" hidden="1">"c15300"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PACT_UNRECOG_TAX_BENEFIT_EFFECTIVE_TAX" hidden="1">"c15748"</definedName>
    <definedName name="IQ_IMPAIR_OIL" hidden="1">"c547"</definedName>
    <definedName name="IQ_IMPAIRED_LOANS" hidden="1">"c15250"</definedName>
    <definedName name="IQ_IMPAIRMENT_GW" hidden="1">"c548"</definedName>
    <definedName name="IQ_IMPAIRMENT_GW_SUPPLE" hidden="1">"c13811"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" hidden="1">"c8523"</definedName>
    <definedName name="IQ_IMPORTS_GOODS_REAL_SAAR_APR_FC_UNUSED_UNUSED_UNUSED" hidden="1">"c8523"</definedName>
    <definedName name="IQ_IMPORTS_GOODS_REAL_SAAR_APR_UNUSED" hidden="1">"c7643"</definedName>
    <definedName name="IQ_IMPORTS_GOODS_REAL_SAAR_APR_UNUSED_UNUSED_UNUSED" hidden="1">"c7643"</definedName>
    <definedName name="IQ_IMPORTS_GOODS_REAL_SAAR_FC_UNUSED" hidden="1">"c7863"</definedName>
    <definedName name="IQ_IMPORTS_GOODS_REAL_SAAR_FC_UNUSED_UNUSED_UNUSED" hidden="1">"c7863"</definedName>
    <definedName name="IQ_IMPORTS_GOODS_REAL_SAAR_POP_FC_UNUSED" hidden="1">"c8083"</definedName>
    <definedName name="IQ_IMPORTS_GOODS_REAL_SAAR_POP_FC_UNUSED_UNUSED_UNUSED" hidden="1">"c8083"</definedName>
    <definedName name="IQ_IMPORTS_GOODS_REAL_SAAR_POP_UNUSED" hidden="1">"c7203"</definedName>
    <definedName name="IQ_IMPORTS_GOODS_REAL_SAAR_POP_UNUSED_UNUSED_UNUSED" hidden="1">"c7203"</definedName>
    <definedName name="IQ_IMPORTS_GOODS_REAL_SAAR_UNUSED" hidden="1">"c6983"</definedName>
    <definedName name="IQ_IMPORTS_GOODS_REAL_SAAR_UNUSED_UNUSED_UNUSED" hidden="1">"c6983"</definedName>
    <definedName name="IQ_IMPORTS_GOODS_REAL_SAAR_YOY_FC_UNUSED" hidden="1">"c8303"</definedName>
    <definedName name="IQ_IMPORTS_GOODS_REAL_SAAR_YOY_FC_UNUSED_UNUSED_UNUSED" hidden="1">"c8303"</definedName>
    <definedName name="IQ_IMPORTS_GOODS_REAL_SAAR_YOY_UNUSED" hidden="1">"c7423"</definedName>
    <definedName name="IQ_IMPORTS_GOODS_REAL_SAAR_YOY_UNUSED_UNUSED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" hidden="1">"c8429"</definedName>
    <definedName name="IQ_IMPORTS_GOODS_SERVICES_APR_FC_UNUSED_UNUSED_UNUSED" hidden="1">"c8429"</definedName>
    <definedName name="IQ_IMPORTS_GOODS_SERVICES_APR_UNUSED" hidden="1">"c7549"</definedName>
    <definedName name="IQ_IMPORTS_GOODS_SERVICES_APR_UNUSED_UNUSED_UNUSED" hidden="1">"c7549"</definedName>
    <definedName name="IQ_IMPORTS_GOODS_SERVICES_FC_UNUSED" hidden="1">"c7769"</definedName>
    <definedName name="IQ_IMPORTS_GOODS_SERVICES_FC_UNUSED_UNUSED_UNUSED" hidden="1">"c7769"</definedName>
    <definedName name="IQ_IMPORTS_GOODS_SERVICES_POP_FC_UNUSED" hidden="1">"c7989"</definedName>
    <definedName name="IQ_IMPORTS_GOODS_SERVICES_POP_FC_UNUSED_UNUSED_UNUSED" hidden="1">"c7989"</definedName>
    <definedName name="IQ_IMPORTS_GOODS_SERVICES_POP_UNUSED" hidden="1">"c7109"</definedName>
    <definedName name="IQ_IMPORTS_GOODS_SERVICES_POP_UNUSED_UNUSED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" hidden="1">"c8524"</definedName>
    <definedName name="IQ_IMPORTS_GOODS_SERVICES_REAL_SAAR_APR_FC_UNUSED_UNUSED_UNUSED" hidden="1">"c8524"</definedName>
    <definedName name="IQ_IMPORTS_GOODS_SERVICES_REAL_SAAR_APR_UNUSED" hidden="1">"c7644"</definedName>
    <definedName name="IQ_IMPORTS_GOODS_SERVICES_REAL_SAAR_APR_UNUSED_UNUSED_UNUSED" hidden="1">"c7644"</definedName>
    <definedName name="IQ_IMPORTS_GOODS_SERVICES_REAL_SAAR_FC_UNUSED" hidden="1">"c7864"</definedName>
    <definedName name="IQ_IMPORTS_GOODS_SERVICES_REAL_SAAR_FC_UNUSED_UNUSED_UNUSED" hidden="1">"c7864"</definedName>
    <definedName name="IQ_IMPORTS_GOODS_SERVICES_REAL_SAAR_POP" hidden="1">"c11959"</definedName>
    <definedName name="IQ_IMPORTS_GOODS_SERVICES_REAL_SAAR_POP_FC_UNUSED" hidden="1">"c8084"</definedName>
    <definedName name="IQ_IMPORTS_GOODS_SERVICES_REAL_SAAR_POP_FC_UNUSED_UNUSED_UNUSED" hidden="1">"c8084"</definedName>
    <definedName name="IQ_IMPORTS_GOODS_SERVICES_REAL_SAAR_POP_UNUSED" hidden="1">"c7204"</definedName>
    <definedName name="IQ_IMPORTS_GOODS_SERVICES_REAL_SAAR_POP_UNUSED_UNUSED_UNUSED" hidden="1">"c7204"</definedName>
    <definedName name="IQ_IMPORTS_GOODS_SERVICES_REAL_SAAR_UNUSED" hidden="1">"c6984"</definedName>
    <definedName name="IQ_IMPORTS_GOODS_SERVICES_REAL_SAAR_UNUSED_UNUSED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" hidden="1">"c8304"</definedName>
    <definedName name="IQ_IMPORTS_GOODS_SERVICES_REAL_SAAR_YOY_FC_UNUSED_UNUSED_UNUSED" hidden="1">"c8304"</definedName>
    <definedName name="IQ_IMPORTS_GOODS_SERVICES_REAL_SAAR_YOY_UNUSED" hidden="1">"c7424"</definedName>
    <definedName name="IQ_IMPORTS_GOODS_SERVICES_REAL_SAAR_YOY_UNUSED_UNUSED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" hidden="1">"c6889"</definedName>
    <definedName name="IQ_IMPORTS_GOODS_SERVICES_UNUSED_UNUSED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" hidden="1">"c8209"</definedName>
    <definedName name="IQ_IMPORTS_GOODS_SERVICES_YOY_FC_UNUSED_UNUSED_UNUSED" hidden="1">"c8209"</definedName>
    <definedName name="IQ_IMPORTS_GOODS_SERVICES_YOY_UNUSED" hidden="1">"c7329"</definedName>
    <definedName name="IQ_IMPORTS_GOODS_SERVICES_YOY_UNUSED_UNUSED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DOM_LOANS_FFIEC" hidden="1">"c12975"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CHECKS_FFIEC" hidden="1">"c13040"</definedName>
    <definedName name="IQ_INCOME_EARNED_FDIC" hidden="1">"c6359"</definedName>
    <definedName name="IQ_INCOME_FIDUCIARY_ACTIVITIES_FFIEC" hidden="1">"c13002"</definedName>
    <definedName name="IQ_INCOME_LEASE_FINANCING_REC_FFIEC" hidden="1">"c12980"</definedName>
    <definedName name="IQ_INCOME_LOANS_LEASES_TAX_EXEMPT_FFIEC" hidden="1">"c13038"</definedName>
    <definedName name="IQ_INCOME_OTHER_INSURANCE_ACTIVITIES_FFIEC" hidden="1">"c13009"</definedName>
    <definedName name="IQ_INCOME_SALE_MUTUAL_FUNDS_DOM_FFIEC" hidden="1">"c13069"</definedName>
    <definedName name="IQ_INCOME_SECURITIES_TAX_EXEMPT_FFIEC" hidden="1">"c13039"</definedName>
    <definedName name="IQ_INCOME_TAX_FOREIGN_FFIEC" hidden="1">"c15391"</definedName>
    <definedName name="IQ_INCOME_TAXES_FDIC" hidden="1">"c6582"</definedName>
    <definedName name="IQ_INCOME_TAXES_FFIEC" hidden="1">"c13030"</definedName>
    <definedName name="IQ_INCREASE_INT_INCOME_FFIEC" hidden="1">"c13063"</definedName>
    <definedName name="IQ_INDEX_CURRENCY" hidden="1">"c15224"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EX_SHARES" hidden="1">"c19193"</definedName>
    <definedName name="IQ_INDEX_TYPE" hidden="1">"c15223"</definedName>
    <definedName name="IQ_INDEXCONSTITUENT_CLOSEPRICE" hidden="1">"c19241"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" hidden="1">"c15182"</definedName>
    <definedName name="IQ_INDIVIDUAL_ACTIVE_BOARD_MEMBERSHIPS" hidden="1">"c15201"</definedName>
    <definedName name="IQ_INDIVIDUAL_ACTIVE_PRO_AFFILIATIONS" hidden="1">"c15199"</definedName>
    <definedName name="IQ_INDIVIDUAL_AGE" hidden="1">"c15191"</definedName>
    <definedName name="IQ_INDIVIDUAL_ALL_OTHER_COMP" hidden="1">"c19040"</definedName>
    <definedName name="IQ_INDIVIDUAL_ANNUAL_CASH_COMP" hidden="1">"c19041"</definedName>
    <definedName name="IQ_INDIVIDUAL_AS_REPORTED_COMP" hidden="1">"c19045"</definedName>
    <definedName name="IQ_INDIVIDUAL_AS_REPORTED_DIRECTOR_COMP" hidden="1">"c19057"</definedName>
    <definedName name="IQ_INDIVIDUAL_ASSISTANT_EMAIL" hidden="1">"c15206"</definedName>
    <definedName name="IQ_INDIVIDUAL_ASSISTANT_FAX" hidden="1">"c15208"</definedName>
    <definedName name="IQ_INDIVIDUAL_ASSISTANT_NAME" hidden="1">"c15205"</definedName>
    <definedName name="IQ_INDIVIDUAL_ASSISTANT_PHONE" hidden="1">"c15207"</definedName>
    <definedName name="IQ_INDIVIDUAL_BACKGROUND" hidden="1">"c15184"</definedName>
    <definedName name="IQ_INDIVIDUAL_BONUS" hidden="1">"c19036"</definedName>
    <definedName name="IQ_INDIVIDUAL_CALCULATED_COMP" hidden="1">"c19043"</definedName>
    <definedName name="IQ_INDIVIDUAL_CHANGE_PENSION" hidden="1">"c19058"</definedName>
    <definedName name="IQ_INDIVIDUAL_DIRECT_FAX" hidden="1">"c15189"</definedName>
    <definedName name="IQ_INDIVIDUAL_DIRECT_PHONE" hidden="1">"c15188"</definedName>
    <definedName name="IQ_INDIVIDUAL_DIRECTOR_BONUS" hidden="1">"c19052"</definedName>
    <definedName name="IQ_INDIVIDUAL_DIRECTOR_CHANGE_PENSION" hidden="1">"c19053"</definedName>
    <definedName name="IQ_INDIVIDUAL_DIRECTOR_FEE" hidden="1">"c19049"</definedName>
    <definedName name="IQ_INDIVIDUAL_DIRECTOR_NON_EQUITY_COMP" hidden="1">"c19054"</definedName>
    <definedName name="IQ_INDIVIDUAL_DIRECTOR_OPTION_AWARDS" hidden="1">"c19050"</definedName>
    <definedName name="IQ_INDIVIDUAL_DIRECTOR_OTHER" hidden="1">"c19051"</definedName>
    <definedName name="IQ_INDIVIDUAL_DIRECTOR_STOCK_AWARDS" hidden="1">"c19055"</definedName>
    <definedName name="IQ_INDIVIDUAL_DIRECTOR_STOCK_GRANTS" hidden="1">"c19082"</definedName>
    <definedName name="IQ_INDIVIDUAL_DIRECTOR_STOCK_OPTIONS" hidden="1">"c19056"</definedName>
    <definedName name="IQ_INDIVIDUAL_EDUCATION" hidden="1">"c15203"</definedName>
    <definedName name="IQ_INDIVIDUAL_EMAIL" hidden="1">"c15193"</definedName>
    <definedName name="IQ_INDIVIDUAL_EQUITY_INCENTIVE" hidden="1">"c19078"</definedName>
    <definedName name="IQ_INDIVIDUAL_EST_PAYMENTS_CHANGE_CONTROL" hidden="1">"c19047"</definedName>
    <definedName name="IQ_INDIVIDUAL_EST_PAYMENTS_TERMINATION" hidden="1">"c19059"</definedName>
    <definedName name="IQ_INDIVIDUAL_EXERCISABLE_OPTIONS" hidden="1">"c19062"</definedName>
    <definedName name="IQ_INDIVIDUAL_EXERCISABLE_VALUES" hidden="1">"c19063"</definedName>
    <definedName name="IQ_INDIVIDUAL_EXERCISED_OPTIONS" hidden="1">"c19060"</definedName>
    <definedName name="IQ_INDIVIDUAL_EXERCISED_VALUES" hidden="1">"c19061"</definedName>
    <definedName name="IQ_INDIVIDUAL_FAMILY_LOAN_DOM_QUARTERLY_AVG_FFIEC" hidden="1">"c15479"</definedName>
    <definedName name="IQ_INDIVIDUAL_HOME_ADDRESS" hidden="1">"c15194"</definedName>
    <definedName name="IQ_INDIVIDUAL_HOME_FAX" hidden="1">"c15196"</definedName>
    <definedName name="IQ_INDIVIDUAL_HOME_PHONE" hidden="1">"c15195"</definedName>
    <definedName name="IQ_INDIVIDUAL_LT_INCENTIVE" hidden="1">"c19039"</definedName>
    <definedName name="IQ_INDIVIDUAL_MAIN_FAX" hidden="1">"c15187"</definedName>
    <definedName name="IQ_INDIVIDUAL_MAIN_PHONE" hidden="1">"c15186"</definedName>
    <definedName name="IQ_INDIVIDUAL_MARKET_VALUE_SHARES_NOT_VESTED" hidden="1">"c19077"</definedName>
    <definedName name="IQ_INDIVIDUAL_MOBILE" hidden="1">"c15198"</definedName>
    <definedName name="IQ_INDIVIDUAL_NICKNAME" hidden="1">"c15192"</definedName>
    <definedName name="IQ_INDIVIDUAL_NON_EQUITY_INCENTIVE" hidden="1">"c19048"</definedName>
    <definedName name="IQ_INDIVIDUAL_NOTES" hidden="1">"c15204"</definedName>
    <definedName name="IQ_INDIVIDUAL_NUM_SHARED_NOT_VESTED" hidden="1">"c19076"</definedName>
    <definedName name="IQ_INDIVIDUAL_NUM_SHARES_ACQUIRED" hidden="1">"c19074"</definedName>
    <definedName name="IQ_INDIVIDUAL_OFFICE_ADDRESS" hidden="1">"c15185"</definedName>
    <definedName name="IQ_INDIVIDUAL_OPTION_AWARDS" hidden="1">"c19044"</definedName>
    <definedName name="IQ_INDIVIDUAL_OPTION_MARKET_PRICE" hidden="1">"c19073"</definedName>
    <definedName name="IQ_INDIVIDUAL_OPTION_PRICE" hidden="1">"c19072"</definedName>
    <definedName name="IQ_INDIVIDUAL_OTHER_ANNUAL_COMP" hidden="1">"c19037"</definedName>
    <definedName name="IQ_INDIVIDUAL_OTHER_COMP" hidden="1">"c19046"</definedName>
    <definedName name="IQ_INDIVIDUAL_OTHER_PHONE" hidden="1">"c15197"</definedName>
    <definedName name="IQ_INDIVIDUAL_PARTNER_CORP_NON_TRANS_ACCTS_FFIEC" hidden="1">"c15322"</definedName>
    <definedName name="IQ_INDIVIDUAL_PARTNER_CORP_TRANS_ACCTS_FFIEC" hidden="1">"c15314"</definedName>
    <definedName name="IQ_INDIVIDUAL_PARTNER_CORPS_FOREIGN_DEP_FFIEC" hidden="1">"c15342"</definedName>
    <definedName name="IQ_INDIVIDUAL_PRIOR_BOARD_MEMBERSHIPS" hidden="1">"c15202"</definedName>
    <definedName name="IQ_INDIVIDUAL_PRIOR_PRO_AFFILIATIONS" hidden="1">"c15200"</definedName>
    <definedName name="IQ_INDIVIDUAL_RESTRICTED_STOCK_COMP" hidden="1">"c19038"</definedName>
    <definedName name="IQ_INDIVIDUAL_SALARY" hidden="1">"c19035"</definedName>
    <definedName name="IQ_INDIVIDUAL_SPECIALTY" hidden="1">"c15190"</definedName>
    <definedName name="IQ_INDIVIDUAL_ST_COMP" hidden="1">"c19042"</definedName>
    <definedName name="IQ_INDIVIDUAL_TITLE" hidden="1">"c15183"</definedName>
    <definedName name="IQ_INDIVIDUAL_TOTAL_NUM_STOCK_AWARDS" hidden="1">"c19081"</definedName>
    <definedName name="IQ_INDIVIDUAL_TOTAL_OPTIONS" hidden="1">"c19070"</definedName>
    <definedName name="IQ_INDIVIDUAL_TOTAL_STOCK_VALUE" hidden="1">"c19080"</definedName>
    <definedName name="IQ_INDIVIDUAL_TOTAL_VALUE_OPTIONS" hidden="1">"c19071"</definedName>
    <definedName name="IQ_INDIVIDUAL_UNCLASSIFIED_OPTIONS" hidden="1">"c19066"</definedName>
    <definedName name="IQ_INDIVIDUAL_UNCLASSIFIED_OPTIONS_VALUE" hidden="1">"c19067"</definedName>
    <definedName name="IQ_INDIVIDUAL_UNEARNED_STOCK_VALUE" hidden="1">"c19079"</definedName>
    <definedName name="IQ_INDIVIDUAL_UNEXERCISABLE_OPTIONS" hidden="1">"c19064"</definedName>
    <definedName name="IQ_INDIVIDUAL_UNEXERCISABLE_VALUES" hidden="1">"c19065"</definedName>
    <definedName name="IQ_INDIVIDUAL_UNEXERCISED_UNEARNED_OPTIONS" hidden="1">"c19068"</definedName>
    <definedName name="IQ_INDIVIDUAL_UNEXERCISED_UNEARNED_OPTIONS_VALUE" hidden="1">"c19069"</definedName>
    <definedName name="IQ_INDIVIDUAL_VALUE_VESTING" hidden="1">"c19075"</definedName>
    <definedName name="IQ_INDIVIDUALS_CHARGE_OFFS_FDIC" hidden="1">"c6599"</definedName>
    <definedName name="IQ_INDIVIDUALS_GROSS_LOANS_FFIEC" hidden="1">"c13411"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IVIDUALS_RISK_BASED_FFIEC" hidden="1">"c13432"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ITIAL_TRANSACTION" hidden="1">"c18885"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SUPPLE" hidden="1">"c13814"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CIQID" hidden="1">"c19101"</definedName>
    <definedName name="IQ_INSIDER_DERIVATIVES" hidden="1">"c19102"</definedName>
    <definedName name="IQ_INSIDER_LOANS_FDIC" hidden="1">"c6365"</definedName>
    <definedName name="IQ_INSIDER_NAME" hidden="1">"c19100"</definedName>
    <definedName name="IQ_INSIDER_OVER_TOTAL" hidden="1">"c1581"</definedName>
    <definedName name="IQ_INSIDER_OWNER" hidden="1">"c577"</definedName>
    <definedName name="IQ_INSIDER_PERCENT" hidden="1">"c578"</definedName>
    <definedName name="IQ_INSIDER_POSITION_DATE" hidden="1">"c19104"</definedName>
    <definedName name="IQ_INSIDER_SHARES" hidden="1">"c579"</definedName>
    <definedName name="IQ_INSIDER_VALUE" hidden="1">"c19103"</definedName>
    <definedName name="IQ_INST_DEPOSITS" hidden="1">"c89"</definedName>
    <definedName name="IQ_INSTITUTIONAL_CIQID" hidden="1">"c19106"</definedName>
    <definedName name="IQ_INSTITUTIONAL_DERIVATIVES" hidden="1">"c19107"</definedName>
    <definedName name="IQ_INSTITUTIONAL_NAME" hidden="1">"c19105"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POSITION_DATE" hidden="1">"c19109"</definedName>
    <definedName name="IQ_INSTITUTIONAL_SHARES" hidden="1">"c582"</definedName>
    <definedName name="IQ_INSTITUTIONAL_VALUE" hidden="1">"c19108"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REINSURANCE_UNDERWRITING_INCOME_FFIEC" hidden="1">"c13008"</definedName>
    <definedName name="IQ_INSURANCE_REV_OPERATING_INC_FFIEC" hidden="1">"c13387"</definedName>
    <definedName name="IQ_INSURANCE_UNDERWRITING_INCOME_FDIC" hidden="1">"c6671"</definedName>
    <definedName name="IQ_INT_BEARING_DEPOSITS" hidden="1">"c1166"</definedName>
    <definedName name="IQ_INT_BEARING_FUNDS_AVG_ASSETS_FFIEC" hidden="1">"c13355"</definedName>
    <definedName name="IQ_INT_BEARING_LIABILITIES_REPRICE_ASSETS_TOT_FFIEC" hidden="1">"c13452"</definedName>
    <definedName name="IQ_INT_BORROW" hidden="1">"c583"</definedName>
    <definedName name="IQ_INT_DEMAND_NOTES_FDIC" hidden="1">"c6567"</definedName>
    <definedName name="IQ_INT_DEPOSITS" hidden="1">"c584"</definedName>
    <definedName name="IQ_INT_DEPOSITS_DOM_FFIEC" hidden="1">"c12852"</definedName>
    <definedName name="IQ_INT_DEPOSITS_DOM_QUARTERLY_AVG_FFIEC" hidden="1">"c13088"</definedName>
    <definedName name="IQ_INT_DEPOSITS_FOREIGN_FFIEC" hidden="1">"c12855"</definedName>
    <definedName name="IQ_INT_DEPOSITS_FOREIGN_QUARTERLY_AVG_FFIEC" hidden="1">"c13089"</definedName>
    <definedName name="IQ_INT_DIV_INC" hidden="1">"c585"</definedName>
    <definedName name="IQ_INT_DIV_INC_MBS_FFIEC" hidden="1">"c12984"</definedName>
    <definedName name="IQ_INT_DIV_INC_SECURITIES_FFIEC" hidden="1">"c12982"</definedName>
    <definedName name="IQ_INT_DIV_INC_SECURITIES_OTHER_FFIEC" hidden="1">"c12985"</definedName>
    <definedName name="IQ_INT_DIV_INC_TREASURY_SECURITIES_FFIEC" hidden="1">"c12983"</definedName>
    <definedName name="IQ_INT_DOMESTIC_DEPOSITS_FDIC" hidden="1">"c6564"</definedName>
    <definedName name="IQ_INT_EXP_AVG_ASSETS_FFIEC" hidden="1">"c13357"</definedName>
    <definedName name="IQ_INT_EXP_BR" hidden="1">"c586"</definedName>
    <definedName name="IQ_INT_EXP_COVERAGE" hidden="1">"c587"</definedName>
    <definedName name="IQ_INT_EXP_EARNING_ASSETS_FFIEC" hidden="1">"c13376"</definedName>
    <definedName name="IQ_INT_EXP_FED_FUNDS_PURCHASED_FFIEC" hidden="1">"c12996"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EXPENSE_AVG_ASSET" hidden="1">"c15705"</definedName>
    <definedName name="IQ_INT_FED_FUNDS_FDIC" hidden="1">"c6566"</definedName>
    <definedName name="IQ_INT_FEE_INC_ACCEPTANCE_OTHER_BANKS_DOM_FFIEC" hidden="1">"c15357"</definedName>
    <definedName name="IQ_INT_FEE_INC_AGRICULTURE_LOANS_FARMERS_DOM_FFIEC" hidden="1">"c15355"</definedName>
    <definedName name="IQ_INT_FEE_INC_COMM_IND_LOANS_DOM_FFIEC" hidden="1">"c15356"</definedName>
    <definedName name="IQ_INT_FEE_INC_CREDIT_CARDS_DOM_FFIEC" hidden="1">"c15358"</definedName>
    <definedName name="IQ_INT_FEE_INC_DEPOSITORY_LOANS_DOM_FFIEC" hidden="1">"c15354"</definedName>
    <definedName name="IQ_INT_FEE_INC_FOREIGN_GOVT_LOANS_DOM_FFIEC" hidden="1">"c15360"</definedName>
    <definedName name="IQ_INT_FEE_INC_INDIVIDUAL_LOANS_DOM_FFIEC" hidden="1">"c15359"</definedName>
    <definedName name="IQ_INT_FEE_INC_LOANS_1_4_DOM_FFIEC" hidden="1">"c12976"</definedName>
    <definedName name="IQ_INT_FEE_INC_LOANS_DOM_FFIEC" hidden="1">"c13335"</definedName>
    <definedName name="IQ_INT_FEE_INC_LOANS_FOREIGN_FFIEC" hidden="1">"c12979"</definedName>
    <definedName name="IQ_INT_FEE_INC_LOANS_OTHER_DOM_FFIEC" hidden="1">"c12978"</definedName>
    <definedName name="IQ_INT_FEE_INC_RE_LOANS_DOM_FFIEC" hidden="1">"c15353"</definedName>
    <definedName name="IQ_INT_FEE_INC_SECURED_RE_DOM_FFIEC" hidden="1">"c12977"</definedName>
    <definedName name="IQ_INT_FEE_INC_TAX_EXEMPT_OBLIGATIONS_DOM_FFIEC" hidden="1">"c15362"</definedName>
    <definedName name="IQ_INT_FEE_INC_TAXABLE_OBLIGATIONS_DOM_FFIEC" hidden="1">"c15361"</definedName>
    <definedName name="IQ_INT_FEE_INCOME_FFIEC" hidden="1">"c12974"</definedName>
    <definedName name="IQ_INT_FOREIGN_DEPOSITS_FDIC" hidden="1">"c6565"</definedName>
    <definedName name="IQ_INT_INC_AVG_ASSETS_FFIEC" hidden="1">"c13356"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DUE_DEPOSITORY_INSTITUTIONS_FFIEC" hidden="1">"c12981"</definedName>
    <definedName name="IQ_INT_INC_EARNING_ASSETS_FFIEC" hidden="1">"c13375"</definedName>
    <definedName name="IQ_INT_INC_FED_FUNDS_FDIC" hidden="1">"c6561"</definedName>
    <definedName name="IQ_INT_INC_FED_FUNDS_SOLD_FFIEC" hidden="1">"c12987"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E_AVG_ASSETS_FFIEC" hidden="1">"c13358"</definedName>
    <definedName name="IQ_INT_INC_TE_EARNING_ASSETS_FFIEC" hidden="1">"c13377"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TRADING_ASSETS_FFIEC" hidden="1">"c12986"</definedName>
    <definedName name="IQ_INT_INC_UTI" hidden="1">"c599"</definedName>
    <definedName name="IQ_INT_INCOME_AVG_ASSET" hidden="1">"c15704"</definedName>
    <definedName name="IQ_INT_INCOME_FTE_AVG_ASSETS_FFIEC" hidden="1">"c13856"</definedName>
    <definedName name="IQ_INT_INCOME_FTE_AVG_EARNING_ASSETS_FFIEC" hidden="1">"c13857"</definedName>
    <definedName name="IQ_INT_INCOME_FTE_FFIEC" hidden="1">"c13852"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ON_DEPOSITS_DOM_FFIEC" hidden="1">"c12991"</definedName>
    <definedName name="IQ_INT_ON_DEPOSITS_FFIEC" hidden="1">"c12990"</definedName>
    <definedName name="IQ_INT_ON_DEPOSITS_FOREIGN_FFIEC" hidden="1">"c12995"</definedName>
    <definedName name="IQ_INT_RATE_EXPOSURE_FFIEC" hidden="1">"c13058"</definedName>
    <definedName name="IQ_INT_RATE_SPREAD" hidden="1">"c604"</definedName>
    <definedName name="IQ_INT_SAVINGS_DEPOSITS_MMDA_DOM_FFIEC" hidden="1">"c15364"</definedName>
    <definedName name="IQ_INT_SUB_NOTES_FDIC" hidden="1">"c6568"</definedName>
    <definedName name="IQ_INT_SUB_NOTES_FFIEC" hidden="1">"c12998"</definedName>
    <definedName name="IQ_INT_TIME_DEPOSITS_LESS_THAN_100K_DOM_FFIEC" hidden="1">"c12993"</definedName>
    <definedName name="IQ_INT_TIME_DEPOSITS_MORE_THAN_100K_DOM_FFIEC" hidden="1">"c12992"</definedName>
    <definedName name="IQ_INT_TRADING_LIABILITIES_FFIEC" hidden="1">"c12997"</definedName>
    <definedName name="IQ_INT_TRANSACTION_ACCOUNTS_DOM_FFIEC" hidden="1">"c15363"</definedName>
    <definedName name="IQ_INTANGIBLES_NET" hidden="1">"c1407"</definedName>
    <definedName name="IQ_INTERBANK_RATIO" hidden="1">"c19134"</definedName>
    <definedName name="IQ_INTEREST_ACCRUED_ON_DEPOSITS_DOM_FFIEC" hidden="1">"c15277"</definedName>
    <definedName name="IQ_INTEREST_BEARING_BALANCES_FDIC" hidden="1">"c6371"</definedName>
    <definedName name="IQ_INTEREST_BEARING_BALANCES_QUARTERLY_AVG_FFIEC" hidden="1">"c15467"</definedName>
    <definedName name="IQ_INTEREST_BEARING_CASH_FFIEC" hidden="1">"c15259"</definedName>
    <definedName name="IQ_INTEREST_BEARING_CASH_FOREIGN_FFIEC" hidden="1">"c12776"</definedName>
    <definedName name="IQ_INTEREST_BEARING_CASH_US_FFIEC" hidden="1">"c12775"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BEARING_TRANS_DOM_QUARTERLY_AVG_FFIEC" hidden="1">"c15484"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TEREST_PENALTIES_RECOG_BS_AFTER_TAX" hidden="1">"c15745"</definedName>
    <definedName name="IQ_INTEREST_PENALTIES_RECOG_BS_PRE_TAX" hidden="1">"c15744"</definedName>
    <definedName name="IQ_INTEREST_PENALTIES_RECOG_IS_AFTER_TAX" hidden="1">"c15743"</definedName>
    <definedName name="IQ_INTEREST_PENALTIES_RECOG_IS_PRE_TAX" hidden="1">"c15742"</definedName>
    <definedName name="IQ_INTEREST_RATE_CONTRACTS_FDIC" hidden="1">"c6512"</definedName>
    <definedName name="IQ_INTEREST_RATE_EXPOSURES_FDIC" hidden="1">"c6662"</definedName>
    <definedName name="IQ_INTERNAL_ALLOCATIONS_INC_EXP_FOREIGN_FFIEC" hidden="1">"c15394"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_REL_ID" hidden="1">"c15220"</definedName>
    <definedName name="IQ_INV_REL_NAME" hidden="1">"c15219"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YOY" hidden="1">"c7341"</definedName>
    <definedName name="IQ_INVENTORIES_YOY_FC" hidden="1">"c8221"</definedName>
    <definedName name="IQ_INVENTORY" hidden="1">"c622"</definedName>
    <definedName name="IQ_INVENTORY_TURNS" hidden="1">"c623"</definedName>
    <definedName name="IQ_INVENTORY_UTI" hidden="1">"c624"</definedName>
    <definedName name="IQ_INVEST_CRITERIA_EBITDA_MAX" hidden="1">"c18907"</definedName>
    <definedName name="IQ_INVEST_CRITERIA_EBITDA_MIN" hidden="1">"c18906"</definedName>
    <definedName name="IQ_INVEST_CRITERIA_EQUITY_MAX" hidden="1">"c18901"</definedName>
    <definedName name="IQ_INVEST_CRITERIA_EQUITY_MIN" hidden="1">"c18900"</definedName>
    <definedName name="IQ_INVEST_CRITERIA_EV_MAX" hidden="1">"c18903"</definedName>
    <definedName name="IQ_INVEST_CRITERIA_EV_MIN" hidden="1">"c18902"</definedName>
    <definedName name="IQ_INVEST_CRITERIA_GEOGRAPHY" hidden="1">"c18898"</definedName>
    <definedName name="IQ_INVEST_CRITERIA_INDUSTRY" hidden="1">"c18897"</definedName>
    <definedName name="IQ_INVEST_CRITERIA_STAGES" hidden="1">"c18899"</definedName>
    <definedName name="IQ_INVEST_CRITERIA_TOT_REV_MAX" hidden="1">"c18905"</definedName>
    <definedName name="IQ_INVEST_CRITERIA_TOT_REV_MIN" hidden="1">"c18904"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IES_ASSETS_TOT_FFIEC" hidden="1">"c13440"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_UNCONSOLIDATED_SUBS_FFIEC" hidden="1">"c12834"</definedName>
    <definedName name="IQ_INVESTMENT_ADVISOR" hidden="1">"c19236"</definedName>
    <definedName name="IQ_INVESTMENT_ADVISOR_ID" hidden="1">"c19237"</definedName>
    <definedName name="IQ_INVESTMENT_ADVISOR_PRIMARY" hidden="1">"c19239"</definedName>
    <definedName name="IQ_INVESTMENT_ADVISOR_PRIMARY_ID" hidden="1">"c19240"</definedName>
    <definedName name="IQ_INVESTMENT_ADVISOR_REL" hidden="1">"c19238"</definedName>
    <definedName name="IQ_INVESTMENT_BANKING_BROKERAGE_FEES_FFIEC" hidden="1">"c13627"</definedName>
    <definedName name="IQ_INVESTMENT_BANKING_FEES_COMMISSIONS_FFIEC" hidden="1">"c13006"</definedName>
    <definedName name="IQ_INVESTMENT_BANKING_OTHER_FEES_FDIC" hidden="1">"c6666"</definedName>
    <definedName name="IQ_INVESTMENT_PARTNERSHIP" hidden="1">"c16072"</definedName>
    <definedName name="IQ_INVESTMENTS_ALL" hidden="1">"c18891"</definedName>
    <definedName name="IQ_INVESTMENTS_ALL_COVER" hidden="1">"c19112"</definedName>
    <definedName name="IQ_INVESTMENTS_ALL_ID" hidden="1">"c18892"</definedName>
    <definedName name="IQ_INVESTMENTS_ALL_REL" hidden="1">"c18894"</definedName>
    <definedName name="IQ_INVESTMENTS_ALL_STAKE" hidden="1">"c18893"</definedName>
    <definedName name="IQ_INVESTMENTS_CURR" hidden="1">"c18881"</definedName>
    <definedName name="IQ_INVESTMENTS_CURR_COVER" hidden="1">"c19110"</definedName>
    <definedName name="IQ_INVESTMENTS_CURR_ID" hidden="1">"c18882"</definedName>
    <definedName name="IQ_INVESTMENTS_CURR_REL" hidden="1">"c18884"</definedName>
    <definedName name="IQ_INVESTMENTS_CURR_STAKE" hidden="1">"c18883"</definedName>
    <definedName name="IQ_INVESTMENTS_LP" hidden="1">"c18912"</definedName>
    <definedName name="IQ_INVESTMENTS_LP_ID" hidden="1">"c18913"</definedName>
    <definedName name="IQ_INVESTMENTS_LP_REL" hidden="1">"c18914"</definedName>
    <definedName name="IQ_INVESTMENTS_PENDING" hidden="1">"c18887"</definedName>
    <definedName name="IQ_INVESTMENTS_PENDING_COVER" hidden="1">"c19111"</definedName>
    <definedName name="IQ_INVESTMENTS_PENDING_ID" hidden="1">"c18888"</definedName>
    <definedName name="IQ_INVESTMENTS_PENDING_REL" hidden="1">"c18890"</definedName>
    <definedName name="IQ_INVESTMENTS_PENDING_STAKE" hidden="1">"c18889"</definedName>
    <definedName name="IQ_INVESTMENTS_PRIOR" hidden="1">"c18895"</definedName>
    <definedName name="IQ_INVESTMENTS_PRIOR_ID" hidden="1">"c18896"</definedName>
    <definedName name="IQ_IPRD" hidden="1">"c644"</definedName>
    <definedName name="IQ_IPRD_SUPPLE" hidden="1">"c13813"</definedName>
    <definedName name="IQ_IRA_KEOGH_ACCOUNTS_FDIC" hidden="1">"c6496"</definedName>
    <definedName name="IQ_ISIN" hidden="1">"c12041"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" hidden="1">"c8443"</definedName>
    <definedName name="IQ_ISM_SERVICES_APR_FC_UNUSED_UNUSED_UNUSED" hidden="1">"c8443"</definedName>
    <definedName name="IQ_ISM_SERVICES_APR_UNUSED" hidden="1">"c7563"</definedName>
    <definedName name="IQ_ISM_SERVICES_APR_UNUSED_UNUSED_UNUSED" hidden="1">"c7563"</definedName>
    <definedName name="IQ_ISM_SERVICES_FC_UNUSED" hidden="1">"c7783"</definedName>
    <definedName name="IQ_ISM_SERVICES_FC_UNUSED_UNUSED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" hidden="1">"c8003"</definedName>
    <definedName name="IQ_ISM_SERVICES_POP_FC_UNUSED_UNUSED_UNUSED" hidden="1">"c8003"</definedName>
    <definedName name="IQ_ISM_SERVICES_POP_UNUSED" hidden="1">"c7123"</definedName>
    <definedName name="IQ_ISM_SERVICES_POP_UNUSED_UNUSED_UNUSED" hidden="1">"c7123"</definedName>
    <definedName name="IQ_ISM_SERVICES_UNUSED" hidden="1">"c6903"</definedName>
    <definedName name="IQ_ISM_SERVICES_UNUSED_UNUSED_UNUSED" hidden="1">"c6903"</definedName>
    <definedName name="IQ_ISM_SERVICES_YOY_FC_UNUSED" hidden="1">"c8223"</definedName>
    <definedName name="IQ_ISM_SERVICES_YOY_FC_UNUSED_UNUSED_UNUSED" hidden="1">"c8223"</definedName>
    <definedName name="IQ_ISM_SERVICES_YOY_UNUSED" hidden="1">"c7343"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KEY_DEV_COMPANY_ID" hidden="1">"c13830"</definedName>
    <definedName name="IQ_KEY_DEV_COMPANY_NAME" hidden="1">"c13829"</definedName>
    <definedName name="IQ_KEY_DEV_DATE" hidden="1">"c13763"</definedName>
    <definedName name="IQ_KEY_DEV_HEADLINE" hidden="1">"c13761"</definedName>
    <definedName name="IQ_KEY_DEV_ID" hidden="1">"c13760"</definedName>
    <definedName name="IQ_KEY_DEV_ID_INCL_SUBS" hidden="1">"c13832"</definedName>
    <definedName name="IQ_KEY_DEV_SITUATION" hidden="1">"c13762"</definedName>
    <definedName name="IQ_KEY_DEV_SOURCE" hidden="1">"c13765"</definedName>
    <definedName name="IQ_KEY_DEV_TIME" hidden="1">"c13833"</definedName>
    <definedName name="IQ_KEY_DEV_TRANSACTION_ID" hidden="1">"c13766"</definedName>
    <definedName name="IQ_KEY_DEV_TYPE" hidden="1">"c13764"</definedName>
    <definedName name="IQ_LAND" hidden="1">"c645"</definedName>
    <definedName name="IQ_LAND_MINERAL_RIGHTS_TO_PPE_GROSS_COAL" hidden="1">"c15949"</definedName>
    <definedName name="IQ_LAND_MINERAL_RIGHTS_TO_PPE_NET_COAL" hidden="1">"c15950"</definedName>
    <definedName name="IQ_LANDS_MINERAL_RIGHTS_GROSS_COAL" hidden="1">"c15938"</definedName>
    <definedName name="IQ_LANDS_MINERAL_RIGHTS_NET_COAL" hidden="1">"c15939"</definedName>
    <definedName name="IQ_LAPSE_STATUTE_LIMITATIONS" hidden="1">"c15738"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_MONTHLY_FACTOR" hidden="1">"c8971"</definedName>
    <definedName name="IQ_LATEST_MONTHLY_FACTOR_DATE" hidden="1">"c8972"</definedName>
    <definedName name="IQ_LATEST_TRANSACTION" hidden="1">"c18886"</definedName>
    <definedName name="IQ_LATESTK" hidden="1">1000</definedName>
    <definedName name="IQ_LATESTQ" hidden="1">500</definedName>
    <definedName name="IQ_LEAD_UNDERWRITER" hidden="1">"c8957"</definedName>
    <definedName name="IQ_LEASE_EXPENSE" hidden="1">"c16039"</definedName>
    <definedName name="IQ_LEASE_FIN_RECEIVABLES_NON_US_CHARGE_OFFS_FFIEC" hidden="1">"c13631"</definedName>
    <definedName name="IQ_LEASE_FIN_RECEIVABLES_NON_US_RECOV_FFIEC" hidden="1">"c13635"</definedName>
    <definedName name="IQ_LEASE_FIN_RECEIVABLES_US_CHARGE_OFFS_FFIEC" hidden="1">"c13630"</definedName>
    <definedName name="IQ_LEASE_FIN_RECEIVABLES_US_RECOV_FFIEC" hidden="1">"c13634"</definedName>
    <definedName name="IQ_LEASE_FINANCE" hidden="1">"c5654"</definedName>
    <definedName name="IQ_LEASE_FINANCING_REC_DUE_30_89_FFIEC" hidden="1">"c13276"</definedName>
    <definedName name="IQ_LEASE_FINANCING_REC_DUE_90_FFIEC" hidden="1">"c13302"</definedName>
    <definedName name="IQ_LEASE_FINANCING_REC_NON_ACCRUAL_FFIEC" hidden="1">"c13328"</definedName>
    <definedName name="IQ_LEASE_FINANCING_RECEIVABLES_CHARGE_OFFS_FDIC" hidden="1">"c6602"</definedName>
    <definedName name="IQ_LEASE_FINANCING_RECEIVABLES_DOM_FFIEC" hidden="1">"c12915"</definedName>
    <definedName name="IQ_LEASE_FINANCING_RECEIVABLES_FDIC" hidden="1">"c6433"</definedName>
    <definedName name="IQ_LEASE_FINANCING_RECEIVABLES_NET_CHARGE_OFFS_FDIC" hidden="1">"c6640"</definedName>
    <definedName name="IQ_LEASE_FINANCING_RECEIVABLES_QUARTERLY_AVG_FFIEC" hidden="1">"c15483"</definedName>
    <definedName name="IQ_LEASE_FINANCING_RECEIVABLES_RECOVERIES_FDIC" hidden="1">"c6621"</definedName>
    <definedName name="IQ_LEASE_FINANCING_RECEIVABLES_TOTAL_LOANS_FOREIGN_FDIC" hidden="1">"c6449"</definedName>
    <definedName name="IQ_LEASE_PMT_REC_AFTER_FIVE" hidden="1">"c16099"</definedName>
    <definedName name="IQ_LEASE_PMT_REC_CY" hidden="1">"c16093"</definedName>
    <definedName name="IQ_LEASE_PMT_REC_CY1" hidden="1">"c16094"</definedName>
    <definedName name="IQ_LEASE_PMT_REC_CY2" hidden="1">"c16095"</definedName>
    <definedName name="IQ_LEASE_PMT_REC_CY3" hidden="1">"c16096"</definedName>
    <definedName name="IQ_LEASE_PMT_REC_CY4" hidden="1">"c16097"</definedName>
    <definedName name="IQ_LEASE_PMT_REC_NEXT_FIVE" hidden="1">"c16098"</definedName>
    <definedName name="IQ_LEASE_PMT_REC_TOTAL" hidden="1">"c16100"</definedName>
    <definedName name="IQ_LEASE_RECEIVABLES_FOREIGN_FFIEC" hidden="1">"c13483"</definedName>
    <definedName name="IQ_LEASE_REVENUE" hidden="1">"c16023"</definedName>
    <definedName name="IQ_LEASE_TERMINATION_FEES" hidden="1">"c16182"</definedName>
    <definedName name="IQ_LEASED_RESERVES_COAL" hidden="1">"c15918"</definedName>
    <definedName name="IQ_LEASED_RESERVES_TO_TOTAL_RESERVES_COAL" hidden="1">"c15958"</definedName>
    <definedName name="IQ_LEASES_INDIVIDUALS_CHARGE_OFFS_FFIEC" hidden="1">"c13184"</definedName>
    <definedName name="IQ_LEASES_INDIVIDUALS_RECOV_FFIEC" hidden="1">"c13206"</definedName>
    <definedName name="IQ_LEASES_PERSONAL_EXP_DUE_30_89_FFIEC" hidden="1">"c13277"</definedName>
    <definedName name="IQ_LEASES_PERSONAL_EXP_DUE_90_FFIEC" hidden="1">"c13303"</definedName>
    <definedName name="IQ_LEASES_PERSONAL_EXP_NON_ACCRUAL_FFIEC" hidden="1">"c13329"</definedName>
    <definedName name="IQ_LEGAL_FEES_FFIEC" hidden="1">"c13052"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SUPPLE" hidden="1">"c13815"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ABILITIES_FAIR_VALUE" hidden="1">"c13848"</definedName>
    <definedName name="IQ_LIABILITIES_LEVEL_1" hidden="1">"c13844"</definedName>
    <definedName name="IQ_LIABILITIES_LEVEL_2" hidden="1">"c13845"</definedName>
    <definedName name="IQ_LIABILITIES_LEVEL_3" hidden="1">"c13846"</definedName>
    <definedName name="IQ_LIABILITIES_NETTING_OTHER_ADJUSTMENTS" hidden="1">"c13847"</definedName>
    <definedName name="IQ_LIABILITY_ACCEPTANCES_OUT_FFIEC" hidden="1">"c12866"</definedName>
    <definedName name="IQ_LIABILITY_SHORT_POSITIONS_DOM_FFIEC" hidden="1">"c12941"</definedName>
    <definedName name="IQ_LICENSED_POPS" hidden="1">"c2123"</definedName>
    <definedName name="IQ_LICENSED_WIRELESS_POPS" hidden="1">"c2123"</definedName>
    <definedName name="IQ_LIFE_EARNED" hidden="1">"c2739"</definedName>
    <definedName name="IQ_LIFE_INSURANCE_ASSETS_FDIC" hidden="1">"c6372"</definedName>
    <definedName name="IQ_LIFE_INSURANCE_ASSETS_FFIEC" hidden="1">"c12847"</definedName>
    <definedName name="IQ_LIFOR" hidden="1">"c655"</definedName>
    <definedName name="IQ_LIMITED_PARTNERS" hidden="1">"c18915"</definedName>
    <definedName name="IQ_LIMITED_PARTNERS_ID" hidden="1">"c18916"</definedName>
    <definedName name="IQ_LIMITED_PARTNERS_REL" hidden="1">"c19114"</definedName>
    <definedName name="IQ_LINE_EXTENSIONS_CABLE_INVEST" hidden="1">"c15803"</definedName>
    <definedName name="IQ_LIQUID_ASSETS_ASSETS_TOT_FFIEC" hidden="1">"c13439"</definedName>
    <definedName name="IQ_LIQUID_ASSETS_NONCORE_FUNDING_FFIEC" hidden="1">"c13339"</definedName>
    <definedName name="IQ_LIQUIDATION_VALUE_PREFERRED_CONVERT" hidden="1">"c13835"</definedName>
    <definedName name="IQ_LIQUIDATION_VALUE_PREFERRED_NON_REDEEM" hidden="1">"c13836"</definedName>
    <definedName name="IQ_LIQUIDATION_VALUE_PREFERRED_REDEEM" hidden="1">"c13837"</definedName>
    <definedName name="IQ_LL" hidden="1">"c656"</definedName>
    <definedName name="IQ_LOAN_ALLOW_GROSS_LOANS_FFIEC" hidden="1">"c13415"</definedName>
    <definedName name="IQ_LOAN_ALLOWANCE_GROSS_LOSSES_FFIEC" hidden="1">"c13352"</definedName>
    <definedName name="IQ_LOAN_ALLOWANCE_NET_LOANS_FFIEC" hidden="1">"c13472"</definedName>
    <definedName name="IQ_LOAN_ALLOWANCE_NONACCRUAL_ASSETS_FFIEC" hidden="1">"c13473"</definedName>
    <definedName name="IQ_LOAN_ALLOWANCE_PAST_DUE_NONACCRUAL_FFIEC" hidden="1">"c13474"</definedName>
    <definedName name="IQ_LOAN_COMMITMENTS_FAIR_VALUE_TOT_FFIEC" hidden="1">"c13216"</definedName>
    <definedName name="IQ_LOAN_COMMITMENTS_LEVEL_1_FFIEC" hidden="1">"c13224"</definedName>
    <definedName name="IQ_LOAN_COMMITMENTS_LEVEL_2_FFIEC" hidden="1">"c13232"</definedName>
    <definedName name="IQ_LOAN_COMMITMENTS_LEVEL_3_FFIEC" hidden="1">"c13240"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_PERF_ASSETS_FFIEC" hidden="1">"c13912"</definedName>
    <definedName name="IQ_LOAN_LOSS_ALLOWANCE_NONCURRENT_LOANS_FDIC" hidden="1">"c6740"</definedName>
    <definedName name="IQ_LOAN_LOSS_PROVISION_FOREIGN_FFIEC" hidden="1">"c15382"</definedName>
    <definedName name="IQ_LOAN_LOSSES_AVERAGE_LOANS_FFIEC" hidden="1">"c13350"</definedName>
    <definedName name="IQ_LOAN_LOSSES_FDIC" hidden="1">"c6580"</definedName>
    <definedName name="IQ_LOAN_SERVICE_REV" hidden="1">"c658"</definedName>
    <definedName name="IQ_LOANS_AGRICULTURAL_PROD_LL_REC_FFIEC" hidden="1">"c12886"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_US_LL_REC_FFIEC" hidden="1">"c12884"</definedName>
    <definedName name="IQ_LOANS_DEPOSITORY_INSTITUTIONS_FDIC" hidden="1">"c6382"</definedName>
    <definedName name="IQ_LOANS_DOM_QUARTERLY_AVG_FFIEC" hidden="1">"c13084"</definedName>
    <definedName name="IQ_LOANS_FARMERS_CHARGE_OFFS_FFIEC" hidden="1">"c13177"</definedName>
    <definedName name="IQ_LOANS_FARMERS_RECOV_FFIEC" hidden="1">"c13199"</definedName>
    <definedName name="IQ_LOANS_FINANCE_AGRICULTURAL_DUE_30_89_FFIEC" hidden="1">"c13270"</definedName>
    <definedName name="IQ_LOANS_FINANCE_AGRICULTURAL_DUE_90_FFIEC" hidden="1">"c13296"</definedName>
    <definedName name="IQ_LOANS_FINANCE_AGRICULTURAL_NON_ACCRUAL_FFIEC" hidden="1">"c13322"</definedName>
    <definedName name="IQ_LOANS_FINANCE_AGRICULTURAL_PROD_LL_REC_DOM_FFIEC" hidden="1">"c12909"</definedName>
    <definedName name="IQ_LOANS_FOR_SALE" hidden="1">"c666"</definedName>
    <definedName name="IQ_LOANS_FOREIGN_GOV_CHARGE_OFFS_FFIEC" hidden="1">"c13182"</definedName>
    <definedName name="IQ_LOANS_FOREIGN_GOV_DUE_30_89_FFIEC" hidden="1">"c13274"</definedName>
    <definedName name="IQ_LOANS_FOREIGN_GOV_DUE_90_FFIEC" hidden="1">"c13300"</definedName>
    <definedName name="IQ_LOANS_FOREIGN_GOV_LL_REC_DOM_FFIEC" hidden="1">"c12912"</definedName>
    <definedName name="IQ_LOANS_FOREIGN_GOV_NON_ACCRUAL_FFIEC" hidden="1">"c13326"</definedName>
    <definedName name="IQ_LOANS_FOREIGN_GOV_RECOV_FFIEC" hidden="1">"c13204"</definedName>
    <definedName name="IQ_LOANS_FOREIGN_INST_CHARGE_OFFS_FFIEC" hidden="1">"c13176"</definedName>
    <definedName name="IQ_LOANS_FOREIGN_INST_RECOV_FFIEC" hidden="1">"c13198"</definedName>
    <definedName name="IQ_LOANS_FOREIGN_LL_REC_FFIEC" hidden="1">"c12885"</definedName>
    <definedName name="IQ_LOANS_GOV_GUARANTEED_DUE_30_89_FFIEC" hidden="1">"c13281"</definedName>
    <definedName name="IQ_LOANS_GOV_GUARANTEED_DUE_90_FFIEC" hidden="1">"c13307"</definedName>
    <definedName name="IQ_LOANS_GOV_GUARANTEED_EXCL_GNMA_DUE_30_89_FFIEC" hidden="1">"c13282"</definedName>
    <definedName name="IQ_LOANS_GOV_GUARANTEED_EXCL_GNMA_DUE_90_FFIEC" hidden="1">"c13308"</definedName>
    <definedName name="IQ_LOANS_GOV_GUARANTEED_EXCL_GNMA_NON_ACCRUAL_FFIEC" hidden="1">"c13333"</definedName>
    <definedName name="IQ_LOANS_GOV_GUARANTEED_NON_ACCRUAL_FFIEC" hidden="1">"c13332"</definedName>
    <definedName name="IQ_LOANS_HELD_FOREIGN_FDIC" hidden="1">"c6315"</definedName>
    <definedName name="IQ_LOANS_INDIVIDUALS_FOREIGN_FFIEC" hidden="1">"c13480"</definedName>
    <definedName name="IQ_LOANS_LEASES_ASSETS_TOT_FFIEC" hidden="1">"c13437"</definedName>
    <definedName name="IQ_LOANS_LEASES_FAIR_VALUE_TOT_FFIEC" hidden="1">"c13209"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HELD_SALE_FFIEC" hidden="1">"c12808"</definedName>
    <definedName name="IQ_LOANS_LEASES_HFI_FAIR_VALUE_TOT_FFIEC" hidden="1">"c15401"</definedName>
    <definedName name="IQ_LOANS_LEASES_HFI_LEVEL_1_FFIEC" hidden="1">"c15423"</definedName>
    <definedName name="IQ_LOANS_LEASES_HFI_LEVEL_2_FFIEC" hidden="1">"c15436"</definedName>
    <definedName name="IQ_LOANS_LEASES_HFI_LEVEL_3_FFIEC" hidden="1">"c15449"</definedName>
    <definedName name="IQ_LOANS_LEASES_HFS_FAIR_VALUE_TOT_FFIEC" hidden="1">"c15400"</definedName>
    <definedName name="IQ_LOANS_LEASES_HFS_LEVEL_1_FFIEC" hidden="1">"c15422"</definedName>
    <definedName name="IQ_LOANS_LEASES_HFS_LEVEL_2_FFIEC" hidden="1">"c15435"</definedName>
    <definedName name="IQ_LOANS_LEASES_HFS_LEVEL_3_FFIEC" hidden="1">"c15448"</definedName>
    <definedName name="IQ_LOANS_LEASES_LEVEL_1_FFIEC" hidden="1">"c13217"</definedName>
    <definedName name="IQ_LOANS_LEASES_LEVEL_2_FFIEC" hidden="1">"c13225"</definedName>
    <definedName name="IQ_LOANS_LEASES_LEVEL_3_FFIEC" hidden="1">"c13233"</definedName>
    <definedName name="IQ_LOANS_LEASES_NET_FDIC" hidden="1">"c6327"</definedName>
    <definedName name="IQ_LOANS_LEASES_NET_UNEARNED_FDIC" hidden="1">"c6325"</definedName>
    <definedName name="IQ_LOANS_LEASES_NET_UNEARNED_INC_ALLOWANCE_FFIEC" hidden="1">"c12811"</definedName>
    <definedName name="IQ_LOANS_LEASES_NET_UNEARNED_INCOME_FFIEC" hidden="1">"c12809"</definedName>
    <definedName name="IQ_LOANS_LEASES_QUARTERLY_AVG_FFIEC" hidden="1">"c13081"</definedName>
    <definedName name="IQ_LOANS_LOC_ASSETS_TOT_FFIEC" hidden="1">"c13441"</definedName>
    <definedName name="IQ_LOANS_NOT_SECURED_RE_FDIC" hidden="1">"c6381"</definedName>
    <definedName name="IQ_LOANS_PAST_DUE" hidden="1">"c667"</definedName>
    <definedName name="IQ_LOANS_PURCHASING_CARRYING_SECURITIES_LL_REC_DOM_FFIEC" hidden="1">"c12913"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_RE_FOREIGN_CHARGE_OFFS_FFIEC" hidden="1">"c13174"</definedName>
    <definedName name="IQ_LOANS_SEC_RE_FOREIGN_RECOV_FFIEC" hidden="1">"c13196"</definedName>
    <definedName name="IQ_LOANS_SECURED_1_4_DOM_QUARTERLY_AVG_FFIEC" hidden="1">"c13082"</definedName>
    <definedName name="IQ_LOANS_SECURED_BY_RE_CHARGE_OFFS_FDIC" hidden="1">"c6588"</definedName>
    <definedName name="IQ_LOANS_SECURED_BY_RE_RECOVERIES_FDIC" hidden="1">"c6607"</definedName>
    <definedName name="IQ_LOANS_SECURED_CONSTRUCTION_TRADING_DOM_FFIEC" hidden="1">"c12925"</definedName>
    <definedName name="IQ_LOANS_SECURED_FARMLAND_TRADING_DOM_FFIEC" hidden="1">"c12926"</definedName>
    <definedName name="IQ_LOANS_SECURED_NON_US_FDIC" hidden="1">"c6380"</definedName>
    <definedName name="IQ_LOANS_SECURED_RE_DOM_QUARTERLY_AVG_FFIEC" hidden="1">"c13083"</definedName>
    <definedName name="IQ_LOANS_SECURED_RE_FFIEC" hidden="1">"c12820"</definedName>
    <definedName name="IQ_LOANS_SECURED_RE_LL_REC_FFIEC" hidden="1">"c12883"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ANS_US_INST_CHARGE_OFFS_FFIEC" hidden="1">"c13175"</definedName>
    <definedName name="IQ_LOANS_US_INST_RECOV_FFIEC" hidden="1">"c13197"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AVAIL_SALE_EQUITY_SEC_T1_FFIEC" hidden="1">"c13132"</definedName>
    <definedName name="IQ_LOSS_LOSS_EXP" hidden="1">"c672"</definedName>
    <definedName name="IQ_LOSS_TO_NET_EARNED" hidden="1">"c2751"</definedName>
    <definedName name="IQ_LOW_SULFUR_CONTENT_RESERVES_COAL" hidden="1">"c15924"</definedName>
    <definedName name="IQ_LOW_SULFURE_RESERVES_TO_TOTAL_RESERVES_COAL" hidden="1">"c15961"</definedName>
    <definedName name="IQ_LOWPRICE" hidden="1">"c673"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MATURING_1YR_INT_SENSITIVITY_FFIEC" hidden="1">"c13097"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REPRICE_ASSETS_TOT_FFIEC" hidden="1">"c13453"</definedName>
    <definedName name="IQ_LT_DEBT_REPRICING_WITHIN_1_YR_INT_SENSITIVITY_FFIEC" hidden="1">"c13095"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INT_CAPEX" hidden="1">"c2947"</definedName>
    <definedName name="IQ_MAINT_CAPEX_ACT_OR_EST_CIQ_COL" hidden="1">"c11634"</definedName>
    <definedName name="IQ_MAINT_CAPEX_GUIDANCE_CIQ" hidden="1">"c4988"</definedName>
    <definedName name="IQ_MAINT_CAPEX_GUIDANCE_CIQ_COL" hidden="1">"c11635"</definedName>
    <definedName name="IQ_MAINT_CAPEX_HIGH_GUIDANCE_CIQ" hidden="1">"c4609"</definedName>
    <definedName name="IQ_MAINT_CAPEX_HIGH_GUIDANCE_CIQ_COL" hidden="1">"c11258"</definedName>
    <definedName name="IQ_MAINT_CAPEX_LOW_GUIDANCE_CIQ" hidden="1">"c4649"</definedName>
    <definedName name="IQ_MAINT_CAPEX_LOW_GUIDANCE_CIQ_COL" hidden="1">"c11298"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CAP" hidden="1">"c712"</definedName>
    <definedName name="IQ_MARKETING" hidden="1">"c2239"</definedName>
    <definedName name="IQ_MARKETING_PROMOTION_EXPENSE" hidden="1">"c16035"</definedName>
    <definedName name="IQ_MATERIALS_SUPPLES_INVENTORY_COAL" hidden="1">"c15942"</definedName>
    <definedName name="IQ_MATURITY_DATE" hidden="1">"c2146"</definedName>
    <definedName name="IQ_MATURITY_ONE_YEAR_LESS_FDIC" hidden="1">"c6425"</definedName>
    <definedName name="IQ_MBS_INVEST_SECURITIES_FFIEC" hidden="1">"c13460"</definedName>
    <definedName name="IQ_MBS_OTHER_ISSUED_FNMA_OTHERS_AVAIL_SALE_FFIEC" hidden="1">"c12799"</definedName>
    <definedName name="IQ_MBS_OTHER_ISSUED_FNMA_OTHERS_FFIEC" hidden="1">"c12785"</definedName>
    <definedName name="IQ_MBS_PASS_THROUGH_FNMA_AVAIL_SALE_FFIEC" hidden="1">"c12797"</definedName>
    <definedName name="IQ_MBS_PASS_THROUGH_FNMA_FFIEC" hidden="1">"c12783"</definedName>
    <definedName name="IQ_MBS_PASS_THROUGH_GNMA_AVAIL_SALE_FFIEC" hidden="1">"c12796"</definedName>
    <definedName name="IQ_MBS_PASS_THROUGH_GNMA_FFIEC" hidden="1">"c12782"</definedName>
    <definedName name="IQ_MBS_PASS_THROUGH_ISSUED_FNMA_GNMA_TRADING_DOM_FFIEC" hidden="1">"c12921"</definedName>
    <definedName name="IQ_MBS_PASS_THROUGH_OTHER_AVAIL_SALE_FFIEC" hidden="1">"c12798"</definedName>
    <definedName name="IQ_MBS_PASS_THROUGH_OTHER_FFIEC" hidden="1">"c12784"</definedName>
    <definedName name="IQ_MBS_QUARTERLY_AVG_FFIEC" hidden="1">"c15471"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COMMERCIAL_ASO_FEES" hidden="1">"c15862"</definedName>
    <definedName name="IQ_MC_COMMERCIAL_NON_RISK_MEMBERS" hidden="1">"c15835"</definedName>
    <definedName name="IQ_MC_COMMERCIAL_PREMIUMS" hidden="1">"c15852"</definedName>
    <definedName name="IQ_MC_DAYS_CLAIMS_PAYABLE" hidden="1">"c9937"</definedName>
    <definedName name="IQ_MC_DAYS_CLAIMS_PAYABLE_EXCL_CAPITATION" hidden="1">"c9938"</definedName>
    <definedName name="IQ_MC_DENTAL_MEMBERS" hidden="1">"c15832"</definedName>
    <definedName name="IQ_MC_DENTAL_PREMIUMS" hidden="1">"c15858"</definedName>
    <definedName name="IQ_MC_HMO_MEMBERS" hidden="1">"c15824"</definedName>
    <definedName name="IQ_MC_HMO_PREMIUMS" hidden="1">"c15850"</definedName>
    <definedName name="IQ_MC_INDEMNITY_MEMBERS" hidden="1">"c15825"</definedName>
    <definedName name="IQ_MC_INDEMNITY_PREMIUMS" hidden="1">"c15851"</definedName>
    <definedName name="IQ_MC_MEDICAID_ASO_FEES" hidden="1">"c15865"</definedName>
    <definedName name="IQ_MC_MEDICAID_MEMBERS" hidden="1">"c15830"</definedName>
    <definedName name="IQ_MC_MEDICAID_NON_RISK_MEMBERS" hidden="1">"c15838"</definedName>
    <definedName name="IQ_MC_MEDICAID_PREMIUMS" hidden="1">"c15856"</definedName>
    <definedName name="IQ_MC_MEDICAL_COST" hidden="1">"c15847"</definedName>
    <definedName name="IQ_MC_MEDICAL_COSTS_PMPM" hidden="1">"c9925"</definedName>
    <definedName name="IQ_MC_MEDICARE_ASO_FEES" hidden="1">"c15864"</definedName>
    <definedName name="IQ_MC_MEDICARE_MEMBERS" hidden="1">"c15828"</definedName>
    <definedName name="IQ_MC_MEDICARE_NON_RISK_MEMBERS" hidden="1">"c15837"</definedName>
    <definedName name="IQ_MC_MEDICARE_PART_D_MEMBERS" hidden="1">"c15829"</definedName>
    <definedName name="IQ_MC_MEDICARE_PART_D_PREMIUMS" hidden="1">"c15855"</definedName>
    <definedName name="IQ_MC_MEDICARE_PREMIUMS" hidden="1">"c15854"</definedName>
    <definedName name="IQ_MC_MILITARY_ASO_FEES" hidden="1">"c15863"</definedName>
    <definedName name="IQ_MC_MILITARY_MEMBERS" hidden="1">"c15827"</definedName>
    <definedName name="IQ_MC_MILITARY_NON_RISK_MEMBERS" hidden="1">"c15836"</definedName>
    <definedName name="IQ_MC_MILITARY_PREMIUMS" hidden="1">"c15853"</definedName>
    <definedName name="IQ_MC_NET_INVESTMENT_INCOME" hidden="1">"c15845"</definedName>
    <definedName name="IQ_MC_OTHER_REV" hidden="1">"c15846"</definedName>
    <definedName name="IQ_MC_PARENT_CASH" hidden="1">"c9942"</definedName>
    <definedName name="IQ_MC_PPO_POS_MEMBERS" hidden="1">"c15823"</definedName>
    <definedName name="IQ_MC_PPO_POS_PREMIUMS" hidden="1">"c15849"</definedName>
    <definedName name="IQ_MC_PREMIUMS" hidden="1">"c15861"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PMPM" hidden="1">"c9926"</definedName>
    <definedName name="IQ_MC_SPECIALTY_ASO_FEES" hidden="1">"c15867"</definedName>
    <definedName name="IQ_MC_SPECIALTY_NON_RISK_MEMBERS" hidden="1">"c15840"</definedName>
    <definedName name="IQ_MC_STATUTORY_SURPLUS" hidden="1">"c2772"</definedName>
    <definedName name="IQ_MC_TANGIBLE_EQUITY_MEDICAL_COST" hidden="1">"c15848"</definedName>
    <definedName name="IQ_MC_TANGIBLE_EQUITY_PER_MEMBER" hidden="1">"c15843"</definedName>
    <definedName name="IQ_MC_TOTAL_ASO_FEES" hidden="1">"c15868"</definedName>
    <definedName name="IQ_MC_TOTAL_COMMERCIAL_MEMBERS" hidden="1">"c15826"</definedName>
    <definedName name="IQ_MC_TOTAL_COVERED_LIVES" hidden="1">"c9919"</definedName>
    <definedName name="IQ_MC_TOTAL_EQUITY_PER_MEMBER" hidden="1">"c15842"</definedName>
    <definedName name="IQ_MC_TOTAL_GOVT_ASO_FEES" hidden="1">"c15866"</definedName>
    <definedName name="IQ_MC_TOTAL_GOVT_MEMBERS" hidden="1">"c15831"</definedName>
    <definedName name="IQ_MC_TOTAL_GOVT_NON_RISK_MEMBERS" hidden="1">"c15839"</definedName>
    <definedName name="IQ_MC_TOTAL_GOVT_PREMIUMS" hidden="1">"c15857"</definedName>
    <definedName name="IQ_MC_TOTAL_MEMBERSHIP" hidden="1">"c9922"</definedName>
    <definedName name="IQ_MC_TOTAL_MEMBERSHIP_CAPITATION" hidden="1">"c9923"</definedName>
    <definedName name="IQ_MC_TOTAL_OTHER_MEMBERS" hidden="1">"c15833"</definedName>
    <definedName name="IQ_MC_TOTAL_OTHER_PREMIUMS" hidden="1">"c15859"</definedName>
    <definedName name="IQ_MC_TOTAL_RESERVES_PER_MEMBER" hidden="1">"c15844"</definedName>
    <definedName name="IQ_MC_TOTAL_SEPCIALTY_MEMBERS" hidden="1">"c15834"</definedName>
    <definedName name="IQ_MC_TOTAL_SEPCIALTY_PREMIUMS" hidden="1">"c15860"</definedName>
    <definedName name="IQ_MC_TOTAL_STATUTORY_CAPITAL_SURPLUS_PER_MEMBER" hidden="1">"c15841"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" hidden="1">"c8460"</definedName>
    <definedName name="IQ_MEDIAN_NEW_HOME_SALES_APR_FC_UNUSED_UNUSED_UNUSED" hidden="1">"c8460"</definedName>
    <definedName name="IQ_MEDIAN_NEW_HOME_SALES_APR_UNUSED" hidden="1">"c7580"</definedName>
    <definedName name="IQ_MEDIAN_NEW_HOME_SALES_APR_UNUSED_UNUSED_UNUSED" hidden="1">"c7580"</definedName>
    <definedName name="IQ_MEDIAN_NEW_HOME_SALES_FC_UNUSED" hidden="1">"c7800"</definedName>
    <definedName name="IQ_MEDIAN_NEW_HOME_SALES_FC_UNUSED_UNUSED_UNUSED" hidden="1">"c7800"</definedName>
    <definedName name="IQ_MEDIAN_NEW_HOME_SALES_POP_FC_UNUSED" hidden="1">"c8020"</definedName>
    <definedName name="IQ_MEDIAN_NEW_HOME_SALES_POP_FC_UNUSED_UNUSED_UNUSED" hidden="1">"c8020"</definedName>
    <definedName name="IQ_MEDIAN_NEW_HOME_SALES_POP_UNUSED" hidden="1">"c7140"</definedName>
    <definedName name="IQ_MEDIAN_NEW_HOME_SALES_POP_UNUSED_UNUSED_UNUSED" hidden="1">"c7140"</definedName>
    <definedName name="IQ_MEDIAN_NEW_HOME_SALES_UNUSED" hidden="1">"c6920"</definedName>
    <definedName name="IQ_MEDIAN_NEW_HOME_SALES_UNUSED_UNUSED_UNUSED" hidden="1">"c6920"</definedName>
    <definedName name="IQ_MEDIAN_NEW_HOME_SALES_YOY_FC_UNUSED" hidden="1">"c8240"</definedName>
    <definedName name="IQ_MEDIAN_NEW_HOME_SALES_YOY_FC_UNUSED_UNUSED_UNUSED" hidden="1">"c8240"</definedName>
    <definedName name="IQ_MEDIAN_NEW_HOME_SALES_YOY_UNUSED" hidden="1">"c7360"</definedName>
    <definedName name="IQ_MEDIAN_NEW_HOME_SALES_YOY_UNUSED_UNUSED_UNUSED" hidden="1">"c7360"</definedName>
    <definedName name="IQ_MEDIUM_SULFUR_CONTENT_RESERVES_COAL" hidden="1">"c15926"</definedName>
    <definedName name="IQ_MEDIUM_SULFURE_RESERVES_TO_TOTAL_RESERVES_COAL" hidden="1">"c15962"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SUPPLE" hidden="1">"c13810"</definedName>
    <definedName name="IQ_MERGER_UTI" hidden="1">"c726"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LES_PASSED" hidden="1">"c2848"</definedName>
    <definedName name="IQ_MIN_USE_PER_SUB" hidden="1">"c15764"</definedName>
    <definedName name="IQ_MINE_DEVELOPMENT_GROSS_COAL" hidden="1">"c15940"</definedName>
    <definedName name="IQ_MINORITY_INT_AVG_ASSETS_FFIEC" hidden="1">"c13367"</definedName>
    <definedName name="IQ_MINORITY_INT_BS_FFIEC" hidden="1">"c12874"</definedName>
    <definedName name="IQ_MINORITY_INT_FFIEC" hidden="1">"c13031"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NTUTES_USED_LOCAL" hidden="1">"c15808"</definedName>
    <definedName name="IQ_MINTUTES_USED_LONG_DIST" hidden="1">"c15809"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MDA_NON_TRANS_ACCTS_FFIEC" hidden="1">"c15330"</definedName>
    <definedName name="IQ_MMDA_SAVINGS_TOT_DEPOSITS_FFIEC" hidden="1">"c13905"</definedName>
    <definedName name="IQ_MONEY_MARKET_ACCOUNTS_COMMERCIAL_BANK_SUBS_FFIEC" hidden="1">"c12947"</definedName>
    <definedName name="IQ_MONEY_MARKET_ACCOUNTS_OTHER_INSTITUTIONS_FFIEC" hidden="1">"c12952"</definedName>
    <definedName name="IQ_MONEY_MARKET_DEPOSIT_ACCOUNTS_FDIC" hidden="1">"c6553"</definedName>
    <definedName name="IQ_MONEY_MKT_DEPOSITS_TOTAL_DEPOSITS" hidden="1">"c15720"</definedName>
    <definedName name="IQ_MONEY_MKT_SAVINGS_ACCT_DEPOSITS_TOTAL_DEPOSITS" hidden="1">"c15722"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DEBT_UNDER_CAPITAL_LEASES_FFIEC" hidden="1">"c15276"</definedName>
    <definedName name="IQ_MORTGAGE_SERV_RIGHTS" hidden="1">"c2242"</definedName>
    <definedName name="IQ_MORTGAGE_SERVICING_ASSETS_FFIEC" hidden="1">"c12838"</definedName>
    <definedName name="IQ_MORTGAGE_SERVICING_FDIC" hidden="1">"c6335"</definedName>
    <definedName name="IQ_MTM_ADJ" hidden="1">"c16000"</definedName>
    <definedName name="IQ_MULTI_RES_PROPERTIES_TRADING_DOM_FFIEC" hidden="1">"c12930"</definedName>
    <definedName name="IQ_MULTIFAM_5_LOANS_TOT_LOANS_FFIEC" hidden="1">"c13869"</definedName>
    <definedName name="IQ_MULTIFAMILY_LOANS_GROSS_LOANS_FFIEC" hidden="1">"c13404"</definedName>
    <definedName name="IQ_MULTIFAMILY_LOANS_RISK_BASED_FFIEC" hidden="1">"c13425"</definedName>
    <definedName name="IQ_MULTIFAMILY_RES_DOM_FFIEC" hidden="1">"c15270"</definedName>
    <definedName name="IQ_MULTIFAMILY_RESIDENTIAL_LOANS_FDIC" hidden="1">"c6311"</definedName>
    <definedName name="IQ_MUNI_ADVALOREM_TAX" hidden="1">"c15144"</definedName>
    <definedName name="IQ_MUNI_AMT_TAX" hidden="1">"c15146"</definedName>
    <definedName name="IQ_MUNI_BANK_QUALIFIED" hidden="1">"c15148"</definedName>
    <definedName name="IQ_MUNI_DEP_TRUST_ELIGIBLE" hidden="1">"c15149"</definedName>
    <definedName name="IQ_MUNI_ECONOMIC_DEFEASANCE" hidden="1">"c15151"</definedName>
    <definedName name="IQ_MUNI_ESCROW" hidden="1">"c15228"</definedName>
    <definedName name="IQ_MUNI_FED_TAX" hidden="1">"c15147"</definedName>
    <definedName name="IQ_MUNI_LEGAL_DEFEASANCE" hidden="1">"c15150"</definedName>
    <definedName name="IQ_MUNI_OFFERING_TYPE" hidden="1">"c15143"</definedName>
    <definedName name="IQ_MUNI_OPTIONAL_REDEMPTION_DEFEASANCE" hidden="1">"c15152"</definedName>
    <definedName name="IQ_MUNI_PRE_REFUNDED_DATE" hidden="1">"c15154"</definedName>
    <definedName name="IQ_MUNI_PRE_REFUNDED_DATED_DATE" hidden="1">"c15156"</definedName>
    <definedName name="IQ_MUNI_PRE_REFUNDED_PRICE" hidden="1">"c15155"</definedName>
    <definedName name="IQ_MUNI_PRE_REFUNDED_TYPE" hidden="1">"c15153"</definedName>
    <definedName name="IQ_MUNI_PURPOSE" hidden="1">"c15226"</definedName>
    <definedName name="IQ_MUNI_STATE_TAX" hidden="1">"c15145"</definedName>
    <definedName name="IQ_MUNI_TERRITORY" hidden="1">"c15142"</definedName>
    <definedName name="IQ_MUNI_TYPE" hidden="1">"c15227"</definedName>
    <definedName name="IQ_MUNICIPAL_INVEST_SECURITIES_FFIEC" hidden="1">"c13459"</definedName>
    <definedName name="IQ_MUTUAL_FUND_LIST" hidden="1">"c19092"</definedName>
    <definedName name="IQ_NAMES_REVISION_DATE_" hidden="1">40336.930150463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ATIVE_COMPANY_NAME" hidden="1">"c13822"</definedName>
    <definedName name="IQ_NAV_RE" hidden="1">"c15996"</definedName>
    <definedName name="IQ_NAV_SHARE_RE" hidden="1">"c16011"</definedName>
    <definedName name="IQ_NCLS_CLOSED_END_1_4_FAM_LOANS_TOT_LOANS_FFIEC" hidden="1">"c13891"</definedName>
    <definedName name="IQ_NCLS_COMM_IND_LOANS_TOT_LOANS_FFIEC" hidden="1">"c13898"</definedName>
    <definedName name="IQ_NCLS_COMM_RE_FARM_LOANS_TOT_LOANS_FFIEC" hidden="1">"c13897"</definedName>
    <definedName name="IQ_NCLS_COMM_RE_NONFARM_NONRES_TOT_LOANS_FFIEC" hidden="1">"c13896"</definedName>
    <definedName name="IQ_NCLS_CONST_LAND_DEV_LOANS_TOT_LOANS_FFIEC" hidden="1">"c13890"</definedName>
    <definedName name="IQ_NCLS_CONSUMER_LOANS_TOT_LOANS_FFIEC" hidden="1">"c13899"</definedName>
    <definedName name="IQ_NCLS_FARM_LOANS_TOT_LOANS_FFIEC" hidden="1">"c13895"</definedName>
    <definedName name="IQ_NCLS_HOME_EQUITY_LOANS_TOT_LOANS_FFIEC" hidden="1">"c13892"</definedName>
    <definedName name="IQ_NCLS_MULTIFAM_5_LOANS_TOT_LOANS_FFIEC" hidden="1">"c13894"</definedName>
    <definedName name="IQ_NCLS_TOT_1_4_FAM_LOANS_TOT_LOANS_FFIEC" hidden="1">"c13893"</definedName>
    <definedName name="IQ_NCLS_TOT_LEASES_TOT_LOANS_FFIEC" hidden="1">"c13900"</definedName>
    <definedName name="IQ_NCLS_TOT_LOANS_TOT_LOANS_FFIEC" hidden="1">"c13901"</definedName>
    <definedName name="IQ_NCOS_CLOSED_END_1_4_FAM_LOANS_TOT_LOANS_FFIEC" hidden="1">"c13879"</definedName>
    <definedName name="IQ_NCOS_COMM_IND_LOANS_TOT_LOANS_FFIEC" hidden="1">"c13886"</definedName>
    <definedName name="IQ_NCOS_COMM_RE_FARM_LOANS_TOT_LOANS_FFIEC" hidden="1">"c13885"</definedName>
    <definedName name="IQ_NCOS_COMM_RE_NONFARM_NONRES_TOT_LOANS_FFIEC" hidden="1">"c13884"</definedName>
    <definedName name="IQ_NCOS_CONST_LAND_DEV_LOANS_TOT_LOANS_FFIEC" hidden="1">"c13878"</definedName>
    <definedName name="IQ_NCOS_CONSUMER_LOANS_TOT_LOANS_FFIEC" hidden="1">"c13887"</definedName>
    <definedName name="IQ_NCOS_FARM_LOANS_TOT_LOANS_FFIEC" hidden="1">"c13883"</definedName>
    <definedName name="IQ_NCOS_HOME_EQUITY_LOANS_TOT_LOANS_FFIEC" hidden="1">"c13880"</definedName>
    <definedName name="IQ_NCOS_MULTIFAM_5_LOANS_TOT_LOANS_FFIEC" hidden="1">"c13882"</definedName>
    <definedName name="IQ_NCOS_TOT_1_4_FAM_LOANS_TOT_LOANS_FFIEC" hidden="1">"c13881"</definedName>
    <definedName name="IQ_NCOS_TOT_LEASES_TOT_LOANS_FFIEC" hidden="1">"c13888"</definedName>
    <definedName name="IQ_NCOS_TOT_LOANS_TOT_LOANS_FFIEC" hidden="1">"c13889"</definedName>
    <definedName name="IQ_NEGATIVE_FAIR_VALUE_DERIVATIVES_BENEFICIARY_FFIEC" hidden="1">"c13124"</definedName>
    <definedName name="IQ_NEGATIVE_FAIR_VALUE_DERIVATIVES_GUARANTOR_FFIEC" hidden="1">"c13117"</definedName>
    <definedName name="IQ_NET_ADD_BASIC" hidden="1">"c15782"</definedName>
    <definedName name="IQ_NET_ADD_BBAND" hidden="1">"c15785"</definedName>
    <definedName name="IQ_NET_ADD_DIG" hidden="1">"c15783"</definedName>
    <definedName name="IQ_NET_ADD_PHONE" hidden="1">"c15786"</definedName>
    <definedName name="IQ_NET_ADD_POSTPAID_WIRELESS" hidden="1">"c15754"</definedName>
    <definedName name="IQ_NET_ADD_PREPAID_WIRELESS" hidden="1">"c15755"</definedName>
    <definedName name="IQ_NET_ADD_RESELL_WHOLESALE_WIRELESS" hidden="1">"c15756"</definedName>
    <definedName name="IQ_NET_ADD_RGU" hidden="1">"c15787"</definedName>
    <definedName name="IQ_NET_ADD_SATELLITE" hidden="1">"c15784"</definedName>
    <definedName name="IQ_NET_ADD_TOTAL_WIRELESS" hidden="1">"c15757"</definedName>
    <definedName name="IQ_NET_BOOKING_LOCATION_ADJUSTMENT_FOREIGN_FFIEC" hidden="1">"c15385"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ADJ_EXP_RESERVE_BOP" hidden="1">"c15877"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_CIQ_COL" hidden="1">"c11717"</definedName>
    <definedName name="IQ_NET_DEBT_EBITDA" hidden="1">"c750"</definedName>
    <definedName name="IQ_NET_DEBT_EBITDA_CAPEX" hidden="1">"c2949"</definedName>
    <definedName name="IQ_NET_DEBT_GUIDANCE_CIQ" hidden="1">"c5005"</definedName>
    <definedName name="IQ_NET_DEBT_GUIDANCE_CIQ_COL" hidden="1">"c11652"</definedName>
    <definedName name="IQ_NET_DEBT_HIGH_GUIDANCE_CIQ" hidden="1">"c4593"</definedName>
    <definedName name="IQ_NET_DEBT_HIGH_GUIDANCE_CIQ_COL" hidden="1">"c11242"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GUIDANCE_CIQ" hidden="1">"c4633"</definedName>
    <definedName name="IQ_NET_DEBT_LOW_GUIDANCE_CIQ_COL" hidden="1">"c11282"</definedName>
    <definedName name="IQ_NET_EARNED" hidden="1">"c2734"</definedName>
    <definedName name="IQ_NET_FUNDS_PURCHASED_ASSETS_TOT_FFIEC" hidden="1">"c13448"</definedName>
    <definedName name="IQ_NET_GAIN_LOSS_OREO_EXP_FFIEC" hidden="1">"c15370"</definedName>
    <definedName name="IQ_NET_GAIN_LOSS_OREO_INC_FFIEC" hidden="1">"c15367"</definedName>
    <definedName name="IQ_NET_GAIN_LOSS_SALES_LOANS_EXP_FFIEC" hidden="1">"c15371"</definedName>
    <definedName name="IQ_NET_GAIN_LOSS_SALES_LOANS_INC_FFIEC" hidden="1">"c15368"</definedName>
    <definedName name="IQ_NET_GAIN_SALE_PREMISES_FIXED_ASSETS_EXP_FFIEC" hidden="1">"c15372"</definedName>
    <definedName name="IQ_NET_GAIN_SALE_PREMISES_FIXED_ASSETS_INC_FFIEC" hidden="1">"c15369"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COME_FDIC" hidden="1">"c6587"</definedName>
    <definedName name="IQ_NET_INCOME_HOMEBUILDING_SALES" hidden="1">"c15818"</definedName>
    <definedName name="IQ_NET_INCOME_LH_FFIEC" hidden="1">"c13110"</definedName>
    <definedName name="IQ_NET_INCOME_PC_FFIEC" hidden="1">"c13103"</definedName>
    <definedName name="IQ_NET_INCOME_SHE_FFIEC" hidden="1">"c12960"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INCOME_AVG_ASSET" hidden="1">"c15706"</definedName>
    <definedName name="IQ_NET_INT_INCOME_FFIEC" hidden="1">"c13001"</definedName>
    <definedName name="IQ_NET_INT_INCOME_FTE_FFIEC" hidden="1">"c13036"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INC_INTERNATIONAL_OPS_FFIEC" hidden="1">"c15375"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CORE_DEPOSITS_FFIEC" hidden="1">"c13341"</definedName>
    <definedName name="IQ_NET_LOANS_DEPOSITS_FFIEC" hidden="1">"c13340"</definedName>
    <definedName name="IQ_NET_LOANS_EQUITY_FFIEC" hidden="1">"c13347"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LOSSES" hidden="1">"c15873"</definedName>
    <definedName name="IQ_NET_NONINTEREST_INC_EXP_INTERNATIONAL_OPS_FFIEC" hidden="1">"c15387"</definedName>
    <definedName name="IQ_NET_OPERATING_INCOME_ASSETS_FDIC" hidden="1">"c6729"</definedName>
    <definedName name="IQ_NET_PREMIUM_WRITTEN_STATUTORY_SURPLUS" hidden="1">"c15880"</definedName>
    <definedName name="IQ_NET_PREMIUMS_WRITTEN_AVG_ASSETS" hidden="1">"c15888"</definedName>
    <definedName name="IQ_NET_PREMIUMS_WRITTEN_AVG_EQUITY" hidden="1">"c15891"</definedName>
    <definedName name="IQ_NET_PREMIUMS_WRITTEN_AVG_STATUTORY_SURPLUS" hidden="1">"c15890"</definedName>
    <definedName name="IQ_NET_PREMIUMS_WRITTEN_GROSS_PREMIUMS_WRITTEN" hidden="1">"c15889"</definedName>
    <definedName name="IQ_NET_RENTAL_EXP_FN" hidden="1">"c780"</definedName>
    <definedName name="IQ_NET_SECURITIZATION_INC_FOREIGN_FFIEC" hidden="1">"c15379"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WS" hidden="1">"c13743"</definedName>
    <definedName name="IQ_NEWS_DATE" hidden="1">"c13746"</definedName>
    <definedName name="IQ_NEWS_SOURCE" hidden="1">"c13745"</definedName>
    <definedName name="IQ_NEWS_TIME" hidden="1">"c13759"</definedName>
    <definedName name="IQ_NEWS_URL" hidden="1">"c13744"</definedName>
    <definedName name="IQ_NEXT_CALL_DATE" hidden="1">"c2198"</definedName>
    <definedName name="IQ_NEXT_CALL_PRICE" hidden="1">"c2199"</definedName>
    <definedName name="IQ_NEXT_EARNINGS_DATE" hidden="1">"c13592"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_CIQ_COL" hidden="1">"c11712"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AVG_ASSETS_FFIEC" hidden="1">"c13370"</definedName>
    <definedName name="IQ_NI_BANK_AND_NONCONTROLLING_INTEREST_FFIEC" hidden="1">"c15365"</definedName>
    <definedName name="IQ_NI_BEFORE_CAPITALIZED" hidden="1">"c792"</definedName>
    <definedName name="IQ_NI_BEFORE_INTERNAL_ALLOCATIONS_FOREIGN_FFIEC" hidden="1">"c15393"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FFIEC" hidden="1">"c13034"</definedName>
    <definedName name="IQ_NI_GAAP_GUIDANCE_CIQ" hidden="1">"c5008"</definedName>
    <definedName name="IQ_NI_GAAP_GUIDANCE_CIQ_COL" hidden="1">"c11655"</definedName>
    <definedName name="IQ_NI_GAAP_HIGH_GUIDANCE_CIQ" hidden="1">"c4589"</definedName>
    <definedName name="IQ_NI_GAAP_HIGH_GUIDANCE_CIQ_COL" hidden="1">"c11238"</definedName>
    <definedName name="IQ_NI_GAAP_LOW_GUIDANCE_CIQ" hidden="1">"c4629"</definedName>
    <definedName name="IQ_NI_GAAP_LOW_GUIDANCE_CIQ_COL" hidden="1">"c11278"</definedName>
    <definedName name="IQ_NI_GUIDANCE_CIQ" hidden="1">"c5007"</definedName>
    <definedName name="IQ_NI_GUIDANCE_CIQ_COL" hidden="1">"c11654"</definedName>
    <definedName name="IQ_NI_GW_GUIDANCE_CIQ" hidden="1">"c5009"</definedName>
    <definedName name="IQ_NI_GW_GUIDANCE_CIQ_COL" hidden="1">"c11656"</definedName>
    <definedName name="IQ_NI_GW_HIGH_GUIDANCE_CIQ" hidden="1">"c4590"</definedName>
    <definedName name="IQ_NI_GW_HIGH_GUIDANCE_CIQ_COL" hidden="1">"c11239"</definedName>
    <definedName name="IQ_NI_GW_LOW_GUIDANCE_CIQ" hidden="1">"c4630"</definedName>
    <definedName name="IQ_NI_GW_LOW_GUIDANCE_CIQ_COL" hidden="1">"c11279"</definedName>
    <definedName name="IQ_NI_HIGH_GUIDANCE_CIQ" hidden="1">"c4588"</definedName>
    <definedName name="IQ_NI_HIGH_GUIDANCE_CIQ_COL" hidden="1">"c11237"</definedName>
    <definedName name="IQ_NI_LOW_GUIDANCE_CIQ" hidden="1">"c4628"</definedName>
    <definedName name="IQ_NI_LOW_GUIDANCE_CIQ_COL" hidden="1">"c11277"</definedName>
    <definedName name="IQ_NI_MARGIN" hidden="1">"c794"</definedName>
    <definedName name="IQ_NI_NON_CONTROLLING_INTERESTS_FFIEC" hidden="1">"c15366"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SBC_ACT_OR_EST_CIQ_COL" hidden="1">"c11659"</definedName>
    <definedName name="IQ_NI_SBC_GUIDANCE" hidden="1">"c4475"</definedName>
    <definedName name="IQ_NI_SBC_GUIDANCE_CIQ" hidden="1">"c5013"</definedName>
    <definedName name="IQ_NI_SBC_GUIDANCE_CIQ_COL" hidden="1">"c11660"</definedName>
    <definedName name="IQ_NI_SBC_GW_ACT_OR_EST_CIQ_COL" hidden="1">"c11663"</definedName>
    <definedName name="IQ_NI_SBC_GW_GUIDANCE" hidden="1">"c4479"</definedName>
    <definedName name="IQ_NI_SBC_GW_GUIDANCE_CIQ" hidden="1">"c5017"</definedName>
    <definedName name="IQ_NI_SBC_GW_GUIDANCE_CIQ_COL" hidden="1">"c11664"</definedName>
    <definedName name="IQ_NI_SBC_GW_HIGH_GUIDANCE" hidden="1">"c4187"</definedName>
    <definedName name="IQ_NI_SBC_GW_HIGH_GUIDANCE_CIQ" hidden="1">"c4599"</definedName>
    <definedName name="IQ_NI_SBC_GW_HIGH_GUIDANCE_CIQ_COL" hidden="1">"c11248"</definedName>
    <definedName name="IQ_NI_SBC_GW_LOW_GUIDANCE" hidden="1">"c4227"</definedName>
    <definedName name="IQ_NI_SBC_GW_LOW_GUIDANCE_CIQ" hidden="1">"c4639"</definedName>
    <definedName name="IQ_NI_SBC_GW_LOW_GUIDANCE_CIQ_COL" hidden="1">"c11288"</definedName>
    <definedName name="IQ_NI_SBC_HIGH_GUIDANCE" hidden="1">"c4186"</definedName>
    <definedName name="IQ_NI_SBC_HIGH_GUIDANCE_CIQ" hidden="1">"c4598"</definedName>
    <definedName name="IQ_NI_SBC_HIGH_GUIDANCE_CIQ_COL" hidden="1">"c11247"</definedName>
    <definedName name="IQ_NI_SBC_LOW_GUIDANCE" hidden="1">"c4226"</definedName>
    <definedName name="IQ_NI_SBC_LOW_GUIDANCE_CIQ" hidden="1">"c4638"</definedName>
    <definedName name="IQ_NI_SBC_LOW_GUIDANCE_CIQ_COL" hidden="1">"c11287"</definedName>
    <definedName name="IQ_NI_SFAS" hidden="1">"c795"</definedName>
    <definedName name="IQ_NI_SUBTOTAL_AP" hidden="1">"c8983"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I_INCL_UNCONSOL" hidden="1">"c16068"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_ALLOW_RECEIVABLES_FFIEC" hidden="1">"c13353"</definedName>
    <definedName name="IQ_NON_ACCRUAL_ASSET_SOLD_DURING_QTR_FFIEC" hidden="1">"c15350"</definedName>
    <definedName name="IQ_NON_ACCRUAL_LOANS" hidden="1">"c796"</definedName>
    <definedName name="IQ_NON_CASH" hidden="1">"c1399"</definedName>
    <definedName name="IQ_NON_CASH_ITEMS" hidden="1">"c797"</definedName>
    <definedName name="IQ_NON_CD_DEPOSITS" hidden="1">"c15718"</definedName>
    <definedName name="IQ_NON_CD_DEPOSITS_TOTAL_DEPOSITS" hidden="1">"c15725"</definedName>
    <definedName name="IQ_NON_CURRENT_LOANS_FFIEC" hidden="1">"c13860"</definedName>
    <definedName name="IQ_NON_FARM_NONRES_PROPERTIES_TRADING_DOM_FFIEC" hidden="1">"c12931"</definedName>
    <definedName name="IQ_NON_INS_EXP" hidden="1">"c798"</definedName>
    <definedName name="IQ_NON_INS_REV" hidden="1">"c799"</definedName>
    <definedName name="IQ_NON_INT_BAL_OTHER_INSTITUTIONS_FFIEC" hidden="1">"c12950"</definedName>
    <definedName name="IQ_NON_INT_BEAR_CD" hidden="1">"c800"</definedName>
    <definedName name="IQ_NON_INT_BEARING_DEPOSITS" hidden="1">"c800"</definedName>
    <definedName name="IQ_NON_INT_DEPOSITS_DOM_FFIEC" hidden="1">"c12851"</definedName>
    <definedName name="IQ_NON_INT_DEPOSITS_FOREIGN_FFIEC" hidden="1">"c12854"</definedName>
    <definedName name="IQ_NON_INT_EXP" hidden="1">"c801"</definedName>
    <definedName name="IQ_NON_INT_EXP_AVG_ASSETS_FFIEC" hidden="1">"c18878"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EXPENSE_AVG_ASSET" hidden="1">"c15708"</definedName>
    <definedName name="IQ_NON_INT_EXPENSE_FFIEC" hidden="1">"c13028"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AVG_ASSETS_FFIEC" hidden="1">"c13359"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_INC_OPERATING_INC_FFIEC" hidden="1">"c13382"</definedName>
    <definedName name="IQ_NON_INT_INCOME_AVG_ASSET" hidden="1">"c15707"</definedName>
    <definedName name="IQ_NON_INT_INCOME_FFIEC" hidden="1">"c13017"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EQUITY" hidden="1">"c15702"</definedName>
    <definedName name="IQ_NON_PERF_ASSETS_LOANS_OREO" hidden="1">"c15701"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ASSETS_FFIEC" hidden="1">"c13859"</definedName>
    <definedName name="IQ_NON_PERFORMING_LOANS" hidden="1">"c827"</definedName>
    <definedName name="IQ_NON_PERFORMING_LOANS_FFIEC" hidden="1">"c13861"</definedName>
    <definedName name="IQ_NON_RE_DA" hidden="1">"c16179"</definedName>
    <definedName name="IQ_NON_RENTAL_NOI" hidden="1">"c16066"</definedName>
    <definedName name="IQ_NON_RENTAL_OPERATING_EXPENSE" hidden="1">"c16046"</definedName>
    <definedName name="IQ_NON_US_ADDRESS_LEASE_FIN_REC_FFIEC" hidden="1">"c13625"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INCOME_AMORT_CLOSED_END_LOANS_FFIEC" hidden="1">"c13078"</definedName>
    <definedName name="IQ_NONCASH_PENSION_EXP" hidden="1">"c3000"</definedName>
    <definedName name="IQ_NONCORE_ASSETS_TOT_FFIEC" hidden="1">"c13443"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NONRES_DOM_FFIEC" hidden="1">"c15271"</definedName>
    <definedName name="IQ_NONFARM_NONRES_GROSS_LOANS_FFIEC" hidden="1">"c13405"</definedName>
    <definedName name="IQ_NONFARM_NONRES_LL_REC_DOM_FFIEC" hidden="1">"c13626"</definedName>
    <definedName name="IQ_NONFARM_NONRES_RISK_BASED_FFIEC" hidden="1">"c13426"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CASH_FFIEC" hidden="1">"c12774"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_FOREIGN_FFIEC" hidden="1">"c15376"</definedName>
    <definedName name="IQ_NONINTEREST_INCOME_EARNING_ASSETS_FDIC" hidden="1">"c6727"</definedName>
    <definedName name="IQ_NONMORTGAGE_SERVICING_FDIC" hidden="1">"c6336"</definedName>
    <definedName name="IQ_NONQUALIFYING_PREFERRED_T1_FFIEC" hidden="1">"c13134"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" hidden="1">"c8468"</definedName>
    <definedName name="IQ_NONRES_FIXED_INVEST_PRIV_APR_FC_UNUSED_UNUSED_UNUSED" hidden="1">"c8468"</definedName>
    <definedName name="IQ_NONRES_FIXED_INVEST_PRIV_APR_UNUSED" hidden="1">"c7588"</definedName>
    <definedName name="IQ_NONRES_FIXED_INVEST_PRIV_APR_UNUSED_UNUSED_UNUSED" hidden="1">"c7588"</definedName>
    <definedName name="IQ_NONRES_FIXED_INVEST_PRIV_FC_UNUSED" hidden="1">"c7808"</definedName>
    <definedName name="IQ_NONRES_FIXED_INVEST_PRIV_FC_UNUSED_UNUSED_UNUSED" hidden="1">"c7808"</definedName>
    <definedName name="IQ_NONRES_FIXED_INVEST_PRIV_POP_FC_UNUSED" hidden="1">"c8028"</definedName>
    <definedName name="IQ_NONRES_FIXED_INVEST_PRIV_POP_FC_UNUSED_UNUSED_UNUSED" hidden="1">"c8028"</definedName>
    <definedName name="IQ_NONRES_FIXED_INVEST_PRIV_POP_UNUSED" hidden="1">"c7148"</definedName>
    <definedName name="IQ_NONRES_FIXED_INVEST_PRIV_POP_UNUSED_UNUSED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" hidden="1">"c6928"</definedName>
    <definedName name="IQ_NONRES_FIXED_INVEST_PRIV_UNUSED_UNUSED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" hidden="1">"c8248"</definedName>
    <definedName name="IQ_NONRES_FIXED_INVEST_PRIV_YOY_FC_UNUSED_UNUSED_UNUSED" hidden="1">"c8248"</definedName>
    <definedName name="IQ_NONRES_FIXED_INVEST_PRIV_YOY_UNUSED" hidden="1">"c7368"</definedName>
    <definedName name="IQ_NONRES_FIXED_INVEST_PRIV_YOY_UNUSED_UNUSED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TRADING_SECURITIES_FAIR_VALUE_TOT_FFIEC" hidden="1">"c13211"</definedName>
    <definedName name="IQ_NONTRADING_SECURITIES_LEVEL_1_FFIEC" hidden="1">"c13219"</definedName>
    <definedName name="IQ_NONTRADING_SECURITIES_LEVEL_2_FFIEC" hidden="1">"c13227"</definedName>
    <definedName name="IQ_NONTRADING_SECURITIES_LEVEL_3_FFIEC" hidden="1">"c13235"</definedName>
    <definedName name="IQ_NONTRANSACTION_ACCOUNTS_FDIC" hidden="1">"c6552"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AMT_DERIVATIVES_BENEFICIARY_FFIEC" hidden="1">"c13118"</definedName>
    <definedName name="IQ_NOTIONAL_AMT_DERIVATIVES_GUARANTOR_FFIEC" hidden="1">"c13111"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OW_ATS_ACCOUNTS_COMMERCIAL_BANK_SUBS_FFIEC" hidden="1">"c12946"</definedName>
    <definedName name="IQ_NOW_ATS_ACCOUNTS_OTHER_INSTITUTIONS_FFIEC" hidden="1">"c12951"</definedName>
    <definedName name="IQ_NOW_OTHER_TRANS_ACCTS_TOT_DEPOSITS_FFIEC" hidden="1">"c13903"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CONTRIBUTORS" hidden="1">"c13739"</definedName>
    <definedName name="IQ_NUMBER_ADRHOLDERS" hidden="1">"c1970"</definedName>
    <definedName name="IQ_NUMBER_CELL_SITES" hidden="1">"c15762"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NUMBER_WIRELESS_TOWERS" hidden="1">"c15766"</definedName>
    <definedName name="IQ_OBLIGATION_STATES_POLI_SUBD_US_LL_REC_DOM_FFIEC" hidden="1">"c15295"</definedName>
    <definedName name="IQ_OBLIGATION_STATES_POLI_SUBD_US_LL_REC_FFIEC" hidden="1">"c15294"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EXP_AVG_ASSETS_FFIEC" hidden="1">"c13372"</definedName>
    <definedName name="IQ_OCCUPANCY_EXP_OPERATING_INC_FFIEC" hidden="1">"c13380"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DUCTION_GROWTH_GAS" hidden="1">"c12732"</definedName>
    <definedName name="IQ_OG_DAILY_PRDUCTION_GROWTH_GAS_EQUIVALENT" hidden="1">"c12733"</definedName>
    <definedName name="IQ_OG_DAILY_PRDUCTION_GROWTH_NGL" hidden="1">"c12734"</definedName>
    <definedName name="IQ_OG_DAILY_PRDUCTION_GROWTH_OIL" hidden="1">"c12735"</definedName>
    <definedName name="IQ_OG_DAILY_PRDUCTION_GROWTH_OIL_EQUIVALENT" hidden="1">"c12736"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PRODUCTIVE_WELLS_DRILLED_GAS" hidden="1">"c15907"</definedName>
    <definedName name="IQ_OG_GROSS_DEVELOPMENT_PRODUCTIVE_WELLS_DRILLED_OIL" hidden="1">"c15906"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PRODUCTIVE_WELLS_DRILLED_GAS" hidden="1">"c15905"</definedName>
    <definedName name="IQ_OG_GROSS_EXPLORATORY_PRODUCTIVE_WELLS_DRILLED_OIL" hidden="1">"c15904"</definedName>
    <definedName name="IQ_OG_GROSS_EXPLORATORY_TOTAL_WELLS_DRILLED" hidden="1">"c10096"</definedName>
    <definedName name="IQ_OG_GROSS_OPERATED_WELLS" hidden="1">"c10092"</definedName>
    <definedName name="IQ_OG_GROSS_PRODUCING_WELLS_GAS" hidden="1">"c15897"</definedName>
    <definedName name="IQ_OG_GROSS_PRODUCING_WELLS_OIL" hidden="1">"c15896"</definedName>
    <definedName name="IQ_OG_GROSS_PRODUCTIVE_WELLS_DRILLED_GAS" hidden="1">"c15901"</definedName>
    <definedName name="IQ_OG_GROSS_PRODUCTIVE_WELLS_DRILLED_OIL" hidden="1">"c15900"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PRODUCTIVE_WELLS_DRILLED_GAS" hidden="1">"c15911"</definedName>
    <definedName name="IQ_OG_NET_DEVELOPMENT_PRODUCTIVE_WELLS_DRILLED_OIL" hidden="1">"c15910"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PRODUCTIVE_WELLS_DRILLED_GAS" hidden="1">"c15909"</definedName>
    <definedName name="IQ_OG_NET_EXPLORATORY_PRODUCTIVE_WELLS_DRILLED_OIL" hidden="1">"c15908"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ING_WELLS_GAS" hidden="1">"c15899"</definedName>
    <definedName name="IQ_OG_NET_PRODUCING_WELLS_OIL" hidden="1">"c15898"</definedName>
    <definedName name="IQ_OG_NET_PRODUCTIVE_WELLS_DRILLED_GAS" hidden="1">"c15903"</definedName>
    <definedName name="IQ_OG_NET_PRODUCTIVE_WELLS_DRILLED_OIL" hidden="1">"c15902"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DUCTION_GROWTH_GAS" hidden="1">"c12737"</definedName>
    <definedName name="IQ_OG_PRDUCTION_GROWTH_GAS_EQUIVALENT" hidden="1">"c12738"</definedName>
    <definedName name="IQ_OG_PRDUCTION_GROWTH_NGL" hidden="1">"c12739"</definedName>
    <definedName name="IQ_OG_PRDUCTION_GROWTH_OIL" hidden="1">"c12740"</definedName>
    <definedName name="IQ_OG_PRDUCTION_GROWTH_OIL_EQUIVALENT" hidden="1">"c12741"</definedName>
    <definedName name="IQ_OG_PRDUCTION_GROWTH_TOAL" hidden="1">"c12742"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" hidden="1">"c6240"</definedName>
    <definedName name="IQ_OPER_INC_REIT" hidden="1">"c853"</definedName>
    <definedName name="IQ_OPER_INC_UTI" hidden="1">"c854"</definedName>
    <definedName name="IQ_OPERATING_EXP_AVG_ASSETS_FFIEC" hidden="1">"c13373"</definedName>
    <definedName name="IQ_OPERATING_INC_AVG_ASSETS_FFIEC" hidden="1">"c13368"</definedName>
    <definedName name="IQ_OPERATING_INC_TE_AVG_ASSETS_FFIEC" hidden="1">"c13360"</definedName>
    <definedName name="IQ_OPERATING_NOI_AVG_GROSS_PROP" hidden="1">"c16058"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FIEC" hidden="1">"c12831"</definedName>
    <definedName name="IQ_OREO_FOREIGN_FDIC" hidden="1">"c6460"</definedName>
    <definedName name="IQ_OREO_FOREIGN_FFIEC" hidden="1">"c15273"</definedName>
    <definedName name="IQ_OREO_MULTI_FAMILY_RESIDENTIAL_FDIC" hidden="1">"c6455"</definedName>
    <definedName name="IQ_OREO_OTHER_FFIEC" hidden="1">"c12833"</definedName>
    <definedName name="IQ_OTHER_ADDITIONS_T1_FFIEC" hidden="1">"c13142"</definedName>
    <definedName name="IQ_OTHER_ADDITIONS_T2_FFIEC" hidden="1">"c13148"</definedName>
    <definedName name="IQ_OTHER_ADJ_CLAIM_ADJ_EXP_INCURRED" hidden="1">"c15878"</definedName>
    <definedName name="IQ_OTHER_ADJ_CLAIM_ADJ_EXP_PAID" hidden="1">"c15879"</definedName>
    <definedName name="IQ_OTHER_ADJ_RESERVE_BOP" hidden="1">"c15876"</definedName>
    <definedName name="IQ_OTHER_ADJ_RESERVES" hidden="1">"c15882"</definedName>
    <definedName name="IQ_OTHER_ADJUST_GROSS_LOANS" hidden="1">"c859"</definedName>
    <definedName name="IQ_OTHER_ADJUSTMENTS_COVERED" hidden="1">"c9961"</definedName>
    <definedName name="IQ_OTHER_ADJUSTMENTS_FFIEC" hidden="1">"c12972"</definedName>
    <definedName name="IQ_OTHER_ADJUSTMENTS_GROUP" hidden="1">"c9947"</definedName>
    <definedName name="IQ_OTHER_AFFO" hidden="1">"c16180"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FIEC" hidden="1">"c12848"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TOTAL_FFIEC" hidden="1">"c12841"</definedName>
    <definedName name="IQ_OTHER_ASSETS_UTI" hidden="1">"c866"</definedName>
    <definedName name="IQ_OTHER_BEARING_LIAB" hidden="1">"c1608"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BORROWED_MONEY_FAIR_VALUE_TOT_FFIEC" hidden="1">"c15409"</definedName>
    <definedName name="IQ_OTHER_BORROWED_MONEY_FFIEC" hidden="1">"c12862"</definedName>
    <definedName name="IQ_OTHER_BORROWED_MONEY_LEVEL_1_FFIEC" hidden="1">"c15431"</definedName>
    <definedName name="IQ_OTHER_BORROWED_MONEY_LEVEL_2_FFIEC" hidden="1">"c15444"</definedName>
    <definedName name="IQ_OTHER_BORROWED_MONEY_LEVEL_3_FFIEC" hidden="1">"c15457"</definedName>
    <definedName name="IQ_OTHER_BORROWED_MONEY_LT_FFIEC" hidden="1">"c12865"</definedName>
    <definedName name="IQ_OTHER_BORROWED_MONEY_ST_FFIEC" hidden="1">"c12864"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OMPREHENSIVE_INCOME_FFIEC" hidden="1">"c12970"</definedName>
    <definedName name="IQ_OTHER_CONSTRUCTION_GROSS_LOANS_FFIEC" hidden="1">"c13403"</definedName>
    <definedName name="IQ_OTHER_CONSTRUCTION_LOANS_DUE_30_89_FFIEC" hidden="1">"c13258"</definedName>
    <definedName name="IQ_OTHER_CONSTRUCTION_LOANS_DUE_90_FFIEC" hidden="1">"c13286"</definedName>
    <definedName name="IQ_OTHER_CONSTRUCTION_LOANS_NON_ACCRUAL_FFIEC" hidden="1">"c13312"</definedName>
    <definedName name="IQ_OTHER_CONSTRUCTION_LOANS_UNUSED_FFIEC" hidden="1">"c13245"</definedName>
    <definedName name="IQ_OTHER_CONSTRUCTION_RISK_BASED_FFIEC" hidden="1">"c13424"</definedName>
    <definedName name="IQ_OTHER_CONSUMER_LL_REC_FFIEC" hidden="1">"c12891"</definedName>
    <definedName name="IQ_OTHER_CONSUMER_LOANS_FFIEC" hidden="1">"c12824"</definedName>
    <definedName name="IQ_OTHER_CONSUMER_LOANS_TRADING_DOM_FFIEC" hidden="1">"c12935"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BT_SEC_DOM_AVAIL_SALE_FFIEC" hidden="1">"c12803"</definedName>
    <definedName name="IQ_OTHER_DEBT_SEC_FOREIGN_AVAIL_SALE_FFIEC" hidden="1">"c12804"</definedName>
    <definedName name="IQ_OTHER_DEBT_SEC_INVEST_SECURITIES_FFIEC" hidden="1">"c13462"</definedName>
    <definedName name="IQ_OTHER_DEBT_SEC_TRADING_DOM_FFIEC" hidden="1">"c12924"</definedName>
    <definedName name="IQ_OTHER_DEBT_SEC_TRADING_FFIEC" hidden="1">"c12819"</definedName>
    <definedName name="IQ_OTHER_DEBT_SECURITIES_DOM_FFIEC" hidden="1">"c12789"</definedName>
    <definedName name="IQ_OTHER_DEBT_SECURITIES_FOREIGN_FFIEC" hidden="1">"c12790"</definedName>
    <definedName name="IQ_OTHER_DEBT_SECURITIES_QUARTERLY_AVG_FFIEC" hidden="1">"c15473"</definedName>
    <definedName name="IQ_OTHER_DEDUCTIONS_LEVERAGE_RATIO_FFIEC" hidden="1">"c13158"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EPOSITS_FFIEC" hidden="1">"c12994"</definedName>
    <definedName name="IQ_OTHER_DEPOSITS_TOTAL_DEPOSITS" hidden="1">"c15724"</definedName>
    <definedName name="IQ_OTHER_DERIVATIVES_BENEFICIARY_FFIEC" hidden="1">"c13122"</definedName>
    <definedName name="IQ_OTHER_DERIVATIVES_GUARANTOR_FFIEC" hidden="1">"c13115"</definedName>
    <definedName name="IQ_OTHER_DEVELOPMENT_EXPENSE" hidden="1">"c16041"</definedName>
    <definedName name="IQ_OTHER_DEVELOPMENT_REVENUE" hidden="1">"c16025"</definedName>
    <definedName name="IQ_OTHER_DOMESTIC_DEBT_SECURITIES_FDIC" hidden="1">"c6302"</definedName>
    <definedName name="IQ_OTHER_EARNING" hidden="1">"c1609"</definedName>
    <definedName name="IQ_OTHER_EPRA_NAV_ADJ" hidden="1">"c16004"</definedName>
    <definedName name="IQ_OTHER_EPRA_NNAV_ADJ" hidden="1">"c16009"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CAPITAL_COMPS_FFIEC" hidden="1">"c12880"</definedName>
    <definedName name="IQ_OTHER_EQUITY_FFIEC" hidden="1">"c12879"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EXP_OPERATING_INC_FFIEC" hidden="1">"c13381"</definedName>
    <definedName name="IQ_OTHER_FAD" hidden="1">"c16184"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FOREIGN_LOANS_FOREIGN_FFIEC" hidden="1">"c13482"</definedName>
    <definedName name="IQ_OTHER_IBF_DEPOSIT_LIABILITIES_FFIEC" hidden="1">"c15301"</definedName>
    <definedName name="IQ_OTHER_INDIVIDUAL_FAMILY_DOM_QUARTERLY_AVG_FFIEC" hidden="1">"c15481"</definedName>
    <definedName name="IQ_OTHER_INSURANCE_FEES_FDIC" hidden="1">"c6672"</definedName>
    <definedName name="IQ_OTHER_INSURANCE_PREMIUMS_FFIEC" hidden="1">"c13071"</definedName>
    <definedName name="IQ_OTHER_INT_EXPENSE_FFIEC" hidden="1">"c12999"</definedName>
    <definedName name="IQ_OTHER_INT_INCOME_FFIEC" hidden="1">"c12988"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ASSETS_FFIEC" hidden="1">"c12837"</definedName>
    <definedName name="IQ_OTHER_INTANGIBLE_ASSETS_TOT_FFIEC" hidden="1">"c12840"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EASES_DUE_30_89_FFIEC" hidden="1">"c13278"</definedName>
    <definedName name="IQ_OTHER_LEASES_DUE_90_FFIEC" hidden="1">"c13304"</definedName>
    <definedName name="IQ_OTHER_LEASES_LL_REC_FFIEC" hidden="1">"c12896"</definedName>
    <definedName name="IQ_OTHER_LEASES_NON_ACCRUAL_FFIEC" hidden="1">"c13330"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IABILITIES_FFIEC" hidden="1">"c12872"</definedName>
    <definedName name="IQ_OTHER_LIABILITIES_TOTAL_FFIEC" hidden="1">"c12869"</definedName>
    <definedName name="IQ_OTHER_LL_REC_FFIEC" hidden="1">"c12894"</definedName>
    <definedName name="IQ_OTHER_LOANS" hidden="1">"c945"</definedName>
    <definedName name="IQ_OTHER_LOANS_CHARGE_OFFS_FDIC" hidden="1">"c6601"</definedName>
    <definedName name="IQ_OTHER_LOANS_DUE_30_89_FFIEC" hidden="1">"c13275"</definedName>
    <definedName name="IQ_OTHER_LOANS_DUE_90_FFIEC" hidden="1">"c13301"</definedName>
    <definedName name="IQ_OTHER_LOANS_FFIEC" hidden="1">"c12825"</definedName>
    <definedName name="IQ_OTHER_LOANS_FOREIGN_FDIC" hidden="1">"c6446"</definedName>
    <definedName name="IQ_OTHER_LOANS_GROSS_LOANS_FFIEC" hidden="1">"c13414"</definedName>
    <definedName name="IQ_OTHER_LOANS_INDIVIDUALS_CHARGE_OFFS_FFIEC" hidden="1">"c13181"</definedName>
    <definedName name="IQ_OTHER_LOANS_INDIVIDUALS_DUE_30_89_FFIEC" hidden="1">"c13273"</definedName>
    <definedName name="IQ_OTHER_LOANS_INDIVIDUALS_DUE_90_FFIEC" hidden="1">"c13299"</definedName>
    <definedName name="IQ_OTHER_LOANS_INDIVIDUALS_NON_ACCRUAL_FFIEC" hidden="1">"c13325"</definedName>
    <definedName name="IQ_OTHER_LOANS_INDIVIDUALS_RECOV_FFIEC" hidden="1">"c13203"</definedName>
    <definedName name="IQ_OTHER_LOANS_LEASES_FDIC" hidden="1">"c6322"</definedName>
    <definedName name="IQ_OTHER_LOANS_LL_REC_DOM_FFIEC" hidden="1">"c12914"</definedName>
    <definedName name="IQ_OTHER_LOANS_NET_CHARGE_OFFS_FDIC" hidden="1">"c6639"</definedName>
    <definedName name="IQ_OTHER_LOANS_NON_ACCRUAL_FFIEC" hidden="1">"c13327"</definedName>
    <definedName name="IQ_OTHER_LOANS_RECOVERIES_FDIC" hidden="1">"c6620"</definedName>
    <definedName name="IQ_OTHER_LOANS_RISK_BASED_FFIEC" hidden="1">"c13435"</definedName>
    <definedName name="IQ_OTHER_LOANS_TOTAL_FDIC" hidden="1">"c6432"</definedName>
    <definedName name="IQ_OTHER_LOANS_TOTAL_LOANS" hidden="1">"c15716"</definedName>
    <definedName name="IQ_OTHER_LOANS_TRADING_DOM_FFIEC" hidden="1">"c12936"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MBS_AVAIL_SALE_FFIEC" hidden="1">"c12801"</definedName>
    <definedName name="IQ_OTHER_MBS_FFIEC" hidden="1">"c12787"</definedName>
    <definedName name="IQ_OTHER_MBS_ISSUED_FNMA_GNMA_TRADING_DOM_FFIEC" hidden="1">"c12922"</definedName>
    <definedName name="IQ_OTHER_MBS_ISSUED_FNMA_GNMA_TRADING_FFIEC" hidden="1">"c12817"</definedName>
    <definedName name="IQ_OTHER_MBS_TRADING_DOM_FFIEC" hidden="1">"c12923"</definedName>
    <definedName name="IQ_OTHER_MBS_TRADING_FFIEC" hidden="1">"c12818"</definedName>
    <definedName name="IQ_OTHER_MINING_REVENUE_COAL" hidden="1">"c15931"</definedName>
    <definedName name="IQ_OTHER_NET" hidden="1">"c1453"</definedName>
    <definedName name="IQ_OTHER_NON_INT_ALLOCATIONS_FFIEC" hidden="1">"c13065"</definedName>
    <definedName name="IQ_OTHER_NON_INT_EXP" hidden="1">"c953"</definedName>
    <definedName name="IQ_OTHER_NON_INT_EXP_FDIC" hidden="1">"c6578"</definedName>
    <definedName name="IQ_OTHER_NON_INT_EXP_FFIEC" hidden="1">"c13027"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INT_INC_OPERATING_INC_FFIEC" hidden="1">"c13392"</definedName>
    <definedName name="IQ_OTHER_NON_INT_INCOME_FFIEC" hidden="1">"c13016"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NONFARM_NONRES_GROSS_LOANS_FFIEC" hidden="1">"c13407"</definedName>
    <definedName name="IQ_OTHER_NONFARM_NONRES_LL_REC_DOM_FFIEC" hidden="1">"c12907"</definedName>
    <definedName name="IQ_OTHER_NONFARM_NONRES_RISK_BASED_FFIEC" hidden="1">"c13428"</definedName>
    <definedName name="IQ_OTHER_NONINTEREST_INC_FOREIGN_FFIEC" hidden="1">"c15380"</definedName>
    <definedName name="IQ_OTHER_OFF_BS_ITEMS_FFIEC" hidden="1">"c13126"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OVER_TOTAL" hidden="1">"c13770"</definedName>
    <definedName name="IQ_OTHER_PC_WRITTEN" hidden="1">"c1006"</definedName>
    <definedName name="IQ_OTHER_PROP" hidden="1">"c8764"</definedName>
    <definedName name="IQ_OTHER_PROP_OPERATING_EXPENSE" hidden="1">"c16043"</definedName>
    <definedName name="IQ_OTHER_PROP_OPERATING_REVENUE" hidden="1">"c16027"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REVOL_CREDIT_CONSUMER_LOANS_FFIEC" hidden="1">"c12823"</definedName>
    <definedName name="IQ_OTHER_REVOLVING_CREDIT_LL_REC_FFIEC" hidden="1">"c12890"</definedName>
    <definedName name="IQ_OTHER_REVOLVING_CREDIT_LOANS_TRADING_DOM_FFIEC" hidden="1">"c12934"</definedName>
    <definedName name="IQ_OTHER_ROOMS" hidden="1">"c8788"</definedName>
    <definedName name="IQ_OTHER_SAVINGS_DEPOSITS_FDIC" hidden="1">"c6554"</definedName>
    <definedName name="IQ_OTHER_SAVINGS_DEPOSITS_NON_TRANS_ACCTS_FFIEC" hidden="1">"c15331"</definedName>
    <definedName name="IQ_OTHER_SECURITIES_QUARTERLY_AVG_FFIEC" hidden="1">"c15472"</definedName>
    <definedName name="IQ_OTHER_SQ_FT" hidden="1">"c8780"</definedName>
    <definedName name="IQ_OTHER_STRIKE_PRICE_GRANTED" hidden="1">"c2692"</definedName>
    <definedName name="IQ_OTHER_TAX_EQUIVALENT_ADJUSTMENTS_FFIEC" hidden="1">"c13855"</definedName>
    <definedName name="IQ_OTHER_TRADING_ASSETS_FAIR_VALUE_TOT_FFIEC" hidden="1">"c15404"</definedName>
    <definedName name="IQ_OTHER_TRADING_ASSETS_FFIEC" hidden="1">"c12826"</definedName>
    <definedName name="IQ_OTHER_TRADING_ASSETS_LEVEL_1_FFIEC" hidden="1">"c15426"</definedName>
    <definedName name="IQ_OTHER_TRADING_ASSETS_LEVEL_2_FFIEC" hidden="1">"c15439"</definedName>
    <definedName name="IQ_OTHER_TRADING_ASSETS_LEVEL_3_FFIEC" hidden="1">"c15452"</definedName>
    <definedName name="IQ_OTHER_TRADING_ASSETS_TOTAL_FFIEC" hidden="1">"c12937"</definedName>
    <definedName name="IQ_OTHER_TRADING_LIABILITIES_FAIR_VALUE_TOT_FFIEC" hidden="1">"c15408"</definedName>
    <definedName name="IQ_OTHER_TRADING_LIABILITIES_FFIEC" hidden="1">"c12860"</definedName>
    <definedName name="IQ_OTHER_TRADING_LIABILITIES_LEVEL_1_FFIEC" hidden="1">"c15430"</definedName>
    <definedName name="IQ_OTHER_TRADING_LIABILITIES_LEVEL_2_FFIEC" hidden="1">"c15443"</definedName>
    <definedName name="IQ_OTHER_TRADING_LIABILITIES_LEVEL_3_FFIEC" hidden="1">"c15456"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ED_COMMITMENTS_FDIC" hidden="1">"c6530"</definedName>
    <definedName name="IQ_OTHER_UNUSED_FFIEC" hidden="1">"c13248"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SUPPLE" hidden="1">"c13816"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VERHEAD_EXP_AVG_ASSETS_FFIEC" hidden="1">"c13361"</definedName>
    <definedName name="IQ_OVERHEAD_EXP_REV_FFIEC" hidden="1">"c13494"</definedName>
    <definedName name="IQ_OVERHEAD_NON_INT_INC_AVG_ASSETS_FFIEC" hidden="1">"c13374"</definedName>
    <definedName name="IQ_OVERHEAD_NON_INT_OPERATING_INC_FFIEC" hidden="1">"c13393"</definedName>
    <definedName name="IQ_OVERHEAD_OPERATING_INC_FFIEC" hidden="1">"c13378"</definedName>
    <definedName name="IQ_OWNED_RESERVES_COAL" hidden="1">"c15916"</definedName>
    <definedName name="IQ_OWNED_RESERVES_TO_TOTAL_RESERVES_COAL" hidden="1">"c15957"</definedName>
    <definedName name="IQ_OWNER_OCCUPIED_GROSS_LOANS_FFIEC" hidden="1">"c13406"</definedName>
    <definedName name="IQ_OWNER_OCCUPIED_LOANS_RISK_BASED_FFIEC" hidden="1">"c13427"</definedName>
    <definedName name="IQ_OWNER_OCCUPIED_NONFARM_NONRES_LL_REC_DOM_FFIEC" hidden="1">"c12906"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ICIPATIONS_ACCEPTANCES_FFIEC" hidden="1">"c13254"</definedName>
    <definedName name="IQ_PARTNERSHIP_INC_RE" hidden="1">"c12039"</definedName>
    <definedName name="IQ_PASS_THROUGH_FNMA_GNMA_TRADING_FFIEC" hidden="1">"c12816"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ST_DUE_ALLOW_GROSS_LOANS_FFIEC" hidden="1">"c13416"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FUND_DATE_EST" hidden="1">"c19174"</definedName>
    <definedName name="IQ_PE_FUND_DATE_MONTH" hidden="1">"c19172"</definedName>
    <definedName name="IQ_PE_FUND_DATE_YEAR" hidden="1">"c18925"</definedName>
    <definedName name="IQ_PE_FUND_FAMILIES" hidden="1">"c18917"</definedName>
    <definedName name="IQ_PE_FUND_FAMILIES_ID" hidden="1">"c18918"</definedName>
    <definedName name="IQ_PE_FUND_FAMILIES_REL" hidden="1">"c18919"</definedName>
    <definedName name="IQ_PE_FUND_ID" hidden="1">"c18923"</definedName>
    <definedName name="IQ_PE_FUND_INVEST_AMOUNT" hidden="1">"c18933"</definedName>
    <definedName name="IQ_PE_FUND_INVEST_DATE_MONTH" hidden="1">"c19173"</definedName>
    <definedName name="IQ_PE_FUND_INVEST_DATE_YEAR" hidden="1">"c18934"</definedName>
    <definedName name="IQ_PE_FUND_NAME" hidden="1">"c18922"</definedName>
    <definedName name="IQ_PE_FUND_SIZE" hidden="1">"c18924"</definedName>
    <definedName name="IQ_PE_FUND_STAGE" hidden="1">"c18928"</definedName>
    <definedName name="IQ_PE_FUND_TARGET_MAX" hidden="1">"c18927"</definedName>
    <definedName name="IQ_PE_FUND_TARGET_MIN" hidden="1">"c18926"</definedName>
    <definedName name="IQ_PE_FUND_TRANSACTION_COMMENTS" hidden="1">"c18931"</definedName>
    <definedName name="IQ_PE_NORMALIZED" hidden="1">"c2207"</definedName>
    <definedName name="IQ_PE_RATIO" hidden="1">"c1610"</definedName>
    <definedName name="IQ_PENETRATION_BASIC_CABLE" hidden="1">"c16204"</definedName>
    <definedName name="IQ_PENETRATION_BBAND" hidden="1">"c2852"</definedName>
    <definedName name="IQ_PENETRATION_BBAND_THP" hidden="1">"c2851"</definedName>
    <definedName name="IQ_PENETRATION_PHONE" hidden="1">"c2853"</definedName>
    <definedName name="IQ_PENETRATION_VIDEO" hidden="1">"c2850"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INSURED_FDIC" hidden="1">"c6374"</definedName>
    <definedName name="IQ_PERCENTAGE_RENT" hidden="1">"c16018"</definedName>
    <definedName name="IQ_PERCENTAGE_RENT_RENTAL_REVENUE" hidden="1">"c16063"</definedName>
    <definedName name="IQ_PERFORMANCE_LOC_FOREIGN_GUARANTEES_FFIEC" hidden="1">"c13251"</definedName>
    <definedName name="IQ_PERIODDATE" hidden="1">"c1414"</definedName>
    <definedName name="IQ_PERIODDATE_AP" hidden="1">"c11745"</definedName>
    <definedName name="IQ_PERIODDATE_BS" hidden="1">"c1032"</definedName>
    <definedName name="IQ_PERIODDATE_CF" hidden="1">"c1033"</definedName>
    <definedName name="IQ_PERIODDATE_FFIEC" hidden="1">"c13645"</definedName>
    <definedName name="IQ_PERIODDATE_IS" hidden="1">"c1034"</definedName>
    <definedName name="IQ_PERIODLENGTH_AP" hidden="1">"c11746"</definedName>
    <definedName name="IQ_PERIODLENGTH_CF" hidden="1">"c1502"</definedName>
    <definedName name="IQ_PERIODLENGTH_IS" hidden="1">"c1503"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FC" hidden="1">"c7823"</definedName>
    <definedName name="IQ_PERSONAL_INCOME_POP" hidden="1">"c7163"</definedName>
    <definedName name="IQ_PERSONAL_INCOME_POP_FC" hidden="1">"c8043"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YOY" hidden="1">"c7383"</definedName>
    <definedName name="IQ_PERSONAL_INCOME_YOY_FC" hidden="1">"c8263"</definedName>
    <definedName name="IQ_PERSONNEL_EXP_AVG_ASSETS_FFIEC" hidden="1">"c13371"</definedName>
    <definedName name="IQ_PERSONNEL_EXP_OPERATING_INC_FFIEC" hidden="1">"c13379"</definedName>
    <definedName name="IQ_PERTYPE" hidden="1">"c1611"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_APPROVED_DURING_PERIOD" hidden="1">"c12750"</definedName>
    <definedName name="IQ_PHARMBIO_NUMBER_PROD__CLINICAL_DEV" hidden="1">"c12745"</definedName>
    <definedName name="IQ_PHARMBIO_NUMBER_PROD__LAUNCHED_DURING_PERIOD" hidden="1">"c12751"</definedName>
    <definedName name="IQ_PHARMBIO_NUMBER_PROD__PHASE_I" hidden="1">"c12746"</definedName>
    <definedName name="IQ_PHARMBIO_NUMBER_PROD__PHASE_II" hidden="1">"c12747"</definedName>
    <definedName name="IQ_PHARMBIO_NUMBER_PROD__PHASE_III" hidden="1">"c12748"</definedName>
    <definedName name="IQ_PHARMBIO_NUMBER_PROD__PRE_CLINICAL_TRIALS" hidden="1">"c12744"</definedName>
    <definedName name="IQ_PHARMBIO_NUMBER_PROD__PRE_REGISTRATION" hidden="1">"c12749"</definedName>
    <definedName name="IQ_PHARMBIO_NUMBER_PROD__RESEARCH_DEV" hidden="1">"c12743"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SEC_INVEST_SECURITIES_FFIEC" hidden="1">"c13467"</definedName>
    <definedName name="IQ_PLEDGED_SECURITIES_FDIC" hidden="1">"c6401"</definedName>
    <definedName name="IQ_PLL" hidden="1">"c2114"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LICYHOLDER_BENEFITS_LH_FFIEC" hidden="1">"c13107"</definedName>
    <definedName name="IQ_POOL_AMT_ORIGINAL" hidden="1">"c8970"</definedName>
    <definedName name="IQ_POOL_NAME" hidden="1">"c8967"</definedName>
    <definedName name="IQ_POOL_NUMBER" hidden="1">"c8968"</definedName>
    <definedName name="IQ_POOL_TYPE" hidden="1">"c8969"</definedName>
    <definedName name="IQ_PORTFOLIO_SHARES" hidden="1">"c19116"</definedName>
    <definedName name="IQ_POSITIVE_FAIR_VALUE_DERIVATIVES_BENEFICIARY_FFIEC" hidden="1">"c13123"</definedName>
    <definedName name="IQ_POSITIVE_FAIR_VALUE_DERIVATIVES_GUARANTOR_FFIEC" hidden="1">"c13116"</definedName>
    <definedName name="IQ_POST_RETIRE_EXP" hidden="1">"c1039"</definedName>
    <definedName name="IQ_POSTAGE_FFIEC" hidden="1">"c13051"</definedName>
    <definedName name="IQ_POSTPAID_CHURN" hidden="1">"c2121"</definedName>
    <definedName name="IQ_POSTPAID_SUBS" hidden="1">"c2118"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ACT_OR_EST_CIQ_COL" hidden="1">"c11711"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STOCK_FFIEC" hidden="1">"c12875"</definedName>
    <definedName name="IQ_PREF_TOT" hidden="1">"c1415"</definedName>
    <definedName name="IQ_PREFERRED_DEPOSITS_FFIEC" hidden="1">"c15312"</definedName>
    <definedName name="IQ_PREFERRED_FDIC" hidden="1">"c6349"</definedName>
    <definedName name="IQ_PREFERRED_LIST" hidden="1">"c13506"</definedName>
    <definedName name="IQ_PREMISES_EQUIPMENT_FDIC" hidden="1">"c6577"</definedName>
    <definedName name="IQ_PREMISES_FIXED_ASSETS_CAP_LEASES_FFIEC" hidden="1">"c12830"</definedName>
    <definedName name="IQ_PREMIUM_INSURANCE_CREDIT_FFIEC" hidden="1">"c13070"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SIDENT_ID" hidden="1">"c15216"</definedName>
    <definedName name="IQ_PRESIDENT_NAME" hidden="1">"c15215"</definedName>
    <definedName name="IQ_PRETAX_INC_AFTER_CAP_ALLOCATION_FOREIGN_FFIEC" hidden="1">"c15390"</definedName>
    <definedName name="IQ_PRETAX_INC_BEFORE_CAP_ALLOCATION_FOREIGN_FFIEC" hidden="1">"c15388"</definedName>
    <definedName name="IQ_PRETAX_OPERATING_INC_AVG_ASSETS_FFIEC" hidden="1">"c13365"</definedName>
    <definedName name="IQ_PRETAX_RETURN_ASSETS_FDIC" hidden="1">"c6731"</definedName>
    <definedName name="IQ_PREV_MONTHLY_FACTOR" hidden="1">"c8973"</definedName>
    <definedName name="IQ_PREV_MONTHLY_FACTOR_DATE" hidden="1">"c8974"</definedName>
    <definedName name="IQ_PREVIOUS_TIME_RT" hidden="1">"PREVIOUSLASTTIME"</definedName>
    <definedName name="IQ_PRICE_OVER_BVPS" hidden="1">"c1412"</definedName>
    <definedName name="IQ_PRICE_OVER_LTM_EPS" hidden="1">"c1413"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TARGET" hidden="1">"c82"</definedName>
    <definedName name="IQ_PRICE_VOL_HIST_2YR" hidden="1">"c15637"</definedName>
    <definedName name="IQ_PRICE_VOL_HIST_3MTH" hidden="1">"c15634"</definedName>
    <definedName name="IQ_PRICE_VOL_HIST_5YR" hidden="1">"c15638"</definedName>
    <definedName name="IQ_PRICE_VOL_HIST_6MTH" hidden="1">"c15635"</definedName>
    <definedName name="IQ_PRICE_VOL_HIST_YR" hidden="1">"c15636"</definedName>
    <definedName name="IQ_PRICE_VOLATILITY_EST_CIQ_COL" hidden="1">"c11677"</definedName>
    <definedName name="IQ_PRICE_VOLATILITY_HIGH_CIQ_COL" hidden="1">"c11678"</definedName>
    <definedName name="IQ_PRICE_VOLATILITY_LOW_CIQ_COL" hidden="1">"c11679"</definedName>
    <definedName name="IQ_PRICE_VOLATILITY_MEDIAN_CIQ_COL" hidden="1">"c11680"</definedName>
    <definedName name="IQ_PRICE_VOLATILITY_NUM_CIQ_COL" hidden="1">"c11681"</definedName>
    <definedName name="IQ_PRICE_VOLATILITY_STDDEV_CIQ_COL" hidden="1">"c11682"</definedName>
    <definedName name="IQ_PRICEDATE" hidden="1">"c1069"</definedName>
    <definedName name="IQ_PRICING_DATE" hidden="1">"c1613"</definedName>
    <definedName name="IQ_PRIMARY_INDUSTRY" hidden="1">"c1070"</definedName>
    <definedName name="IQ_PRIMARY_SIC_CODE" hidden="1">"c16218"</definedName>
    <definedName name="IQ_PRIMARY_SIC_INDUSTRY" hidden="1">"c16217"</definedName>
    <definedName name="IQ_PRINCIPAL_AMT" hidden="1">"c2157"</definedName>
    <definedName name="IQ_PRIVATE_CONST_TOTAL_APR_FC_UNUSED" hidden="1">"c8559"</definedName>
    <definedName name="IQ_PRIVATE_CONST_TOTAL_APR_FC_UNUSED_UNUSED_UNUSED" hidden="1">"c8559"</definedName>
    <definedName name="IQ_PRIVATE_CONST_TOTAL_APR_UNUSED" hidden="1">"c7679"</definedName>
    <definedName name="IQ_PRIVATE_CONST_TOTAL_APR_UNUSED_UNUSED_UNUSED" hidden="1">"c7679"</definedName>
    <definedName name="IQ_PRIVATE_CONST_TOTAL_FC_UNUSED" hidden="1">"c7899"</definedName>
    <definedName name="IQ_PRIVATE_CONST_TOTAL_FC_UNUSED_UNUSED_UNUSED" hidden="1">"c7899"</definedName>
    <definedName name="IQ_PRIVATE_CONST_TOTAL_POP_FC_UNUSED" hidden="1">"c8119"</definedName>
    <definedName name="IQ_PRIVATE_CONST_TOTAL_POP_FC_UNUSED_UNUSED_UNUSED" hidden="1">"c8119"</definedName>
    <definedName name="IQ_PRIVATE_CONST_TOTAL_POP_UNUSED" hidden="1">"c7239"</definedName>
    <definedName name="IQ_PRIVATE_CONST_TOTAL_POP_UNUSED_UNUSED_UNUSED" hidden="1">"c7239"</definedName>
    <definedName name="IQ_PRIVATE_CONST_TOTAL_UNUSED" hidden="1">"c7019"</definedName>
    <definedName name="IQ_PRIVATE_CONST_TOTAL_UNUSED_UNUSED_UNUSED" hidden="1">"c7019"</definedName>
    <definedName name="IQ_PRIVATE_CONST_TOTAL_YOY_FC_UNUSED" hidden="1">"c8339"</definedName>
    <definedName name="IQ_PRIVATE_CONST_TOTAL_YOY_FC_UNUSED_UNUSED_UNUSED" hidden="1">"c8339"</definedName>
    <definedName name="IQ_PRIVATE_CONST_TOTAL_YOY_UNUSED" hidden="1">"c7459"</definedName>
    <definedName name="IQ_PRIVATE_CONST_TOTAL_YOY_UNUSED_UNUSED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" hidden="1">"c8535"</definedName>
    <definedName name="IQ_PRIVATE_RES_CONST_REAL_APR_FC_UNUSED_UNUSED_UNUSED" hidden="1">"c8535"</definedName>
    <definedName name="IQ_PRIVATE_RES_CONST_REAL_APR_UNUSED" hidden="1">"c7655"</definedName>
    <definedName name="IQ_PRIVATE_RES_CONST_REAL_APR_UNUSED_UNUSED_UNUSED" hidden="1">"c7655"</definedName>
    <definedName name="IQ_PRIVATE_RES_CONST_REAL_FC_UNUSED" hidden="1">"c7875"</definedName>
    <definedName name="IQ_PRIVATE_RES_CONST_REAL_FC_UNUSED_UNUSED_UNUSED" hidden="1">"c7875"</definedName>
    <definedName name="IQ_PRIVATE_RES_CONST_REAL_POP_FC_UNUSED" hidden="1">"c8095"</definedName>
    <definedName name="IQ_PRIVATE_RES_CONST_REAL_POP_FC_UNUSED_UNUSED_UNUSED" hidden="1">"c8095"</definedName>
    <definedName name="IQ_PRIVATE_RES_CONST_REAL_POP_UNUSED" hidden="1">"c7215"</definedName>
    <definedName name="IQ_PRIVATE_RES_CONST_REAL_POP_UNUSED_UNUSED_UNUSED" hidden="1">"c7215"</definedName>
    <definedName name="IQ_PRIVATE_RES_CONST_REAL_UNUSED" hidden="1">"c6995"</definedName>
    <definedName name="IQ_PRIVATE_RES_CONST_REAL_UNUSED_UNUSED_UNUSED" hidden="1">"c6995"</definedName>
    <definedName name="IQ_PRIVATE_RES_CONST_REAL_YOY_FC_UNUSED" hidden="1">"c8315"</definedName>
    <definedName name="IQ_PRIVATE_RES_CONST_REAL_YOY_FC_UNUSED_UNUSED_UNUSED" hidden="1">"c8315"</definedName>
    <definedName name="IQ_PRIVATE_RES_CONST_REAL_YOY_UNUSED" hidden="1">"c7435"</definedName>
    <definedName name="IQ_PRIVATE_RES_CONST_REAL_YOY_UNUSED_UNUSED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BABLE_RESERVES_TO_TOTAL_RESERVES_COAL" hidden="1">"c15953"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DUCTION_TO_SOLD_COAL" hidden="1">"c15945"</definedName>
    <definedName name="IQ_PROFESSIONAL" hidden="1">"c1071"</definedName>
    <definedName name="IQ_PROFESSIONAL_ALL_OTHER_COMP" hidden="1">"c18944"</definedName>
    <definedName name="IQ_PROFESSIONAL_ANNUAL_CASH_COMP" hidden="1">"c18945"</definedName>
    <definedName name="IQ_PROFESSIONAL_AS_REPORTED_COMP" hidden="1">"c18949"</definedName>
    <definedName name="IQ_PROFESSIONAL_AS_REPORTED_DIRECTOR_COMP" hidden="1">"c18961"</definedName>
    <definedName name="IQ_PROFESSIONAL_ASSISTANT_EMAIL" hidden="1">"c15169"</definedName>
    <definedName name="IQ_PROFESSIONAL_ASSISTANT_FAX" hidden="1">"c15171"</definedName>
    <definedName name="IQ_PROFESSIONAL_ASSISTANT_NAME" hidden="1">"c15168"</definedName>
    <definedName name="IQ_PROFESSIONAL_ASSISTANT_PHONE" hidden="1">"c15170"</definedName>
    <definedName name="IQ_PROFESSIONAL_BACKGROUND" hidden="1">"c15161"</definedName>
    <definedName name="IQ_PROFESSIONAL_BONUS" hidden="1">"c18940"</definedName>
    <definedName name="IQ_PROFESSIONAL_CALCULATED_COMP" hidden="1">"c18947"</definedName>
    <definedName name="IQ_PROFESSIONAL_CHANGE_PENSION" hidden="1">"c18962"</definedName>
    <definedName name="IQ_PROFESSIONAL_DIRECT_FAX" hidden="1">"c15166"</definedName>
    <definedName name="IQ_PROFESSIONAL_DIRECT_PHONE" hidden="1">"c15165"</definedName>
    <definedName name="IQ_PROFESSIONAL_DIRECTOR_BONUS" hidden="1">"c18956"</definedName>
    <definedName name="IQ_PROFESSIONAL_DIRECTOR_CHANGE_PENSION" hidden="1">"c18957"</definedName>
    <definedName name="IQ_PROFESSIONAL_DIRECTOR_FEE" hidden="1">"c18953"</definedName>
    <definedName name="IQ_PROFESSIONAL_DIRECTOR_NON_EQUITY_COMP" hidden="1">"c18958"</definedName>
    <definedName name="IQ_PROFESSIONAL_DIRECTOR_OPTION_AWARDS" hidden="1">"c18954"</definedName>
    <definedName name="IQ_PROFESSIONAL_DIRECTOR_OTHER" hidden="1">"c18955"</definedName>
    <definedName name="IQ_PROFESSIONAL_DIRECTOR_STOCK_AWARDS" hidden="1">"c18959"</definedName>
    <definedName name="IQ_PROFESSIONAL_DIRECTOR_STOCK_GRANTS" hidden="1">"c18986"</definedName>
    <definedName name="IQ_PROFESSIONAL_DIRECTOR_STOCK_OPTIONS" hidden="1">"c18960"</definedName>
    <definedName name="IQ_PROFESSIONAL_EMAIL" hidden="1">"c15167"</definedName>
    <definedName name="IQ_PROFESSIONAL_EQUITY_INCENTIVE" hidden="1">"c18982"</definedName>
    <definedName name="IQ_PROFESSIONAL_EST_PAYMENTS_CHANGE_CONTROL" hidden="1">"c18951"</definedName>
    <definedName name="IQ_PROFESSIONAL_EST_PAYMENTS_TERMINATION" hidden="1">"c18963"</definedName>
    <definedName name="IQ_PROFESSIONAL_EXERCISABLE_OPTIONS" hidden="1">"c18966"</definedName>
    <definedName name="IQ_PROFESSIONAL_EXERCISABLE_VALUES" hidden="1">"c18967"</definedName>
    <definedName name="IQ_PROFESSIONAL_EXERCISED_OPTIONS" hidden="1">"c18964"</definedName>
    <definedName name="IQ_PROFESSIONAL_EXERCISED_VALUES" hidden="1">"c18965"</definedName>
    <definedName name="IQ_PROFESSIONAL_ID" hidden="1">"c13755"</definedName>
    <definedName name="IQ_PROFESSIONAL_LT_INCENTIVE" hidden="1">"c18943"</definedName>
    <definedName name="IQ_PROFESSIONAL_MAIN_FAX" hidden="1">"c15164"</definedName>
    <definedName name="IQ_PROFESSIONAL_MAIN_PHONE" hidden="1">"c15163"</definedName>
    <definedName name="IQ_PROFESSIONAL_MARKET_VALUE_SHARES_NOT_VESTED" hidden="1">"c18981"</definedName>
    <definedName name="IQ_PROFESSIONAL_NON_EQUITY_INCENTIVE" hidden="1">"c18952"</definedName>
    <definedName name="IQ_PROFESSIONAL_NUM_SHARED_NOT_VESTED" hidden="1">"c18980"</definedName>
    <definedName name="IQ_PROFESSIONAL_NUM_SHARES_ACQUIRED" hidden="1">"c18978"</definedName>
    <definedName name="IQ_PROFESSIONAL_OFFICE_ADDRESS" hidden="1">"c15162"</definedName>
    <definedName name="IQ_PROFESSIONAL_OPTION_AWARDS" hidden="1">"c18948"</definedName>
    <definedName name="IQ_PROFESSIONAL_OPTION_MARKET_PRICE" hidden="1">"c18977"</definedName>
    <definedName name="IQ_PROFESSIONAL_OPTION_PRICE" hidden="1">"c18976"</definedName>
    <definedName name="IQ_PROFESSIONAL_OTHER_ANNUAL_COMP" hidden="1">"c18941"</definedName>
    <definedName name="IQ_PROFESSIONAL_OTHER_COMP" hidden="1">"c18950"</definedName>
    <definedName name="IQ_PROFESSIONAL_RESTRICTED_STOCK_COMP" hidden="1">"c18942"</definedName>
    <definedName name="IQ_PROFESSIONAL_SALARY" hidden="1">"c18939"</definedName>
    <definedName name="IQ_PROFESSIONAL_ST_COMP" hidden="1">"c18946"</definedName>
    <definedName name="IQ_PROFESSIONAL_TITLE" hidden="1">"c1072"</definedName>
    <definedName name="IQ_PROFESSIONAL_TOTAL_NUM_STOCK_AWARDS" hidden="1">"c18985"</definedName>
    <definedName name="IQ_PROFESSIONAL_TOTAL_OPTIONS" hidden="1">"c18974"</definedName>
    <definedName name="IQ_PROFESSIONAL_TOTAL_STOCK_VALUE" hidden="1">"c18984"</definedName>
    <definedName name="IQ_PROFESSIONAL_TOTAL_VALUE_OPTIONS" hidden="1">"c18975"</definedName>
    <definedName name="IQ_PROFESSIONAL_UNCLASSIFIED_OPTIONS" hidden="1">"c18970"</definedName>
    <definedName name="IQ_PROFESSIONAL_UNCLASSIFIED_OPTIONS_VALUE" hidden="1">"c18971"</definedName>
    <definedName name="IQ_PROFESSIONAL_UNEARNED_STOCK_VALUE" hidden="1">"c18983"</definedName>
    <definedName name="IQ_PROFESSIONAL_UNEXERCISABLE_OPTIONS" hidden="1">"c18968"</definedName>
    <definedName name="IQ_PROFESSIONAL_UNEXERCISABLE_VALUES" hidden="1">"c18969"</definedName>
    <definedName name="IQ_PROFESSIONAL_UNEXERCISED_UNEARNED_OPTIONS" hidden="1">"c18972"</definedName>
    <definedName name="IQ_PROFESSIONAL_UNEXERCISED_UNEARNED_OPTIONS_VALUE" hidden="1">"c18973"</definedName>
    <definedName name="IQ_PROFESSIONAL_VALUE_VESTING" hidden="1">"c18979"</definedName>
    <definedName name="IQ_PROFIT_AFTER_COST_CAPITAL_NEW_BUSINESS" hidden="1">"c9969"</definedName>
    <definedName name="IQ_PROFIT_BEFORE_COST_CAPITAL_NEW_BUSINESS" hidden="1">"c9967"</definedName>
    <definedName name="IQ_PROGRAMMING_COSTS" hidden="1">"c2884"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_MGMT_EXPENSE" hidden="1">"c16038"</definedName>
    <definedName name="IQ_PROP_MGMT_INCOME" hidden="1">"c16028"</definedName>
    <definedName name="IQ_PROP_OPERATING_EXPENSE" hidden="1">"c16037"</definedName>
    <definedName name="IQ_PROP_RENTAL_REVENUE" hidden="1">"c16019"</definedName>
    <definedName name="IQ_PROP_SALES_EXPENSE" hidden="1">"c16044"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PERTY_TAX_INSURANCE" hidden="1">"c16033"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EN_RESERVES_TO_TOTAL_RESERVES_COAL" hidden="1">"c15952"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AVG_LOANS" hidden="1">"c15717"</definedName>
    <definedName name="IQ_PROVISION_CHARGE_OFFS" hidden="1">"c1083"</definedName>
    <definedName name="IQ_PROVISION_LL_FFIEC" hidden="1">"c13019"</definedName>
    <definedName name="IQ_PROVISION_LOAN_LOSS_AVG_ASSETS_FFIEC" hidden="1">"c18879"</definedName>
    <definedName name="IQ_PROVISION_LOSSES_AVG_ASSETS_FFIEC" hidden="1">"c13362"</definedName>
    <definedName name="IQ_PROVISION_LOSSES_AVG_LOANS_FFIEC" hidden="1">"c13470"</definedName>
    <definedName name="IQ_PROVISION_LOSSES_NET_LOSSES_FFIEC" hidden="1">"c13471"</definedName>
    <definedName name="IQ_PSGR_REV" hidden="1">"c19125"</definedName>
    <definedName name="IQ_PTBV" hidden="1">"c1084"</definedName>
    <definedName name="IQ_PTBV_AVG" hidden="1">"c1085"</definedName>
    <definedName name="IQ_PURCHASE_FOREIGN_CURRENCIES_FDIC" hidden="1">"c6513"</definedName>
    <definedName name="IQ_PURCHASE_TREASURY_FFIEC" hidden="1">"c12966"</definedName>
    <definedName name="IQ_PURCHASED_COAL" hidden="1">"c15934"</definedName>
    <definedName name="IQ_PURCHASED_CREDIT_RELS_SERVICING_ASSETS_FFIEC" hidden="1">"c12839"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D_PRODUCTION_TO_SOLD_COAL" hidden="1">"c15947"</definedName>
    <definedName name="IQ_PURCHASED_TO_PRODUCTION_COAL" hidden="1">"c15948"</definedName>
    <definedName name="IQ_PURCHASED_TO_SOLD_COAL" hidden="1">"c15946"</definedName>
    <definedName name="IQ_PURCHASES_EQUIP_NONRES_SAAR_APR_FC_UNUSED" hidden="1">"c8491"</definedName>
    <definedName name="IQ_PURCHASES_EQUIP_NONRES_SAAR_APR_FC_UNUSED_UNUSED_UNUSED" hidden="1">"c8491"</definedName>
    <definedName name="IQ_PURCHASES_EQUIP_NONRES_SAAR_APR_UNUSED" hidden="1">"c7611"</definedName>
    <definedName name="IQ_PURCHASES_EQUIP_NONRES_SAAR_APR_UNUSED_UNUSED_UNUSED" hidden="1">"c7611"</definedName>
    <definedName name="IQ_PURCHASES_EQUIP_NONRES_SAAR_FC_UNUSED" hidden="1">"c7831"</definedName>
    <definedName name="IQ_PURCHASES_EQUIP_NONRES_SAAR_FC_UNUSED_UNUSED_UNUSED" hidden="1">"c7831"</definedName>
    <definedName name="IQ_PURCHASES_EQUIP_NONRES_SAAR_POP_FC_UNUSED" hidden="1">"c8051"</definedName>
    <definedName name="IQ_PURCHASES_EQUIP_NONRES_SAAR_POP_FC_UNUSED_UNUSED_UNUSED" hidden="1">"c8051"</definedName>
    <definedName name="IQ_PURCHASES_EQUIP_NONRES_SAAR_POP_UNUSED" hidden="1">"c7171"</definedName>
    <definedName name="IQ_PURCHASES_EQUIP_NONRES_SAAR_POP_UNUSED_UNUSED_UNUSED" hidden="1">"c7171"</definedName>
    <definedName name="IQ_PURCHASES_EQUIP_NONRES_SAAR_UNUSED" hidden="1">"c6951"</definedName>
    <definedName name="IQ_PURCHASES_EQUIP_NONRES_SAAR_UNUSED_UNUSED_UNUSED" hidden="1">"c6951"</definedName>
    <definedName name="IQ_PURCHASES_EQUIP_NONRES_SAAR_YOY_FC_UNUSED" hidden="1">"c8271"</definedName>
    <definedName name="IQ_PURCHASES_EQUIP_NONRES_SAAR_YOY_FC_UNUSED_UNUSED_UNUSED" hidden="1">"c8271"</definedName>
    <definedName name="IQ_PURCHASES_EQUIP_NONRES_SAAR_YOY_UNUSED" hidden="1">"c7391"</definedName>
    <definedName name="IQ_PURCHASES_EQUIP_NONRES_SAAR_YOY_UNUSED_UNUSED_UNUSED" hidden="1">"c7391"</definedName>
    <definedName name="IQ_PURCHASING_SECURITIES_LL_REC_FFIEC" hidden="1">"c12893"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UALIFYING_MINORITY_INT_T1_FFIEC" hidden="1">"c13135"</definedName>
    <definedName name="IQ_QUALIFYING_SUB_DEBT_REDEEM_PREF_T2_FFIEC" hidden="1">"c13144"</definedName>
    <definedName name="IQ_QUALIFYING_TRUST_PREFERRED_T1_FFIEC" hidden="1">"c13136"</definedName>
    <definedName name="IQ_QUICK_COMP" hidden="1">"c13750"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AW_SALEABLE_INVENTORY_COAL" hidden="1">"c15941"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1_4_RISK_BASED_FFIEC" hidden="1">"c13418"</definedName>
    <definedName name="IQ_RE_ACQ_SATISFACTION_DEBTS_FFIEC" hidden="1">"c12832"</definedName>
    <definedName name="IQ_RE_ASSET_DEVELOPMENT_PROP" hidden="1">"c19136"</definedName>
    <definedName name="IQ_RE_ASSET_INVESTMENT_PROP" hidden="1">"c19135"</definedName>
    <definedName name="IQ_RE_ASSET_OTHER_PROP" hidden="1">"c19137"</definedName>
    <definedName name="IQ_RE_ASSET_TOTAL_PROP" hidden="1">"c19138"</definedName>
    <definedName name="IQ_RE_DEPR_AMORT" hidden="1">"c8750"</definedName>
    <definedName name="IQ_RE_DEPRECIATION" hidden="1">"c16045"</definedName>
    <definedName name="IQ_RE_FARMLAND_GROSS_LOANS_FFIEC" hidden="1">"c13408"</definedName>
    <definedName name="IQ_RE_FARMLAND_RISK_BASED_FFIEC" hidden="1">"c13429"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FOREIGN_FFIEC" hidden="1">"c13479"</definedName>
    <definedName name="IQ_RE_GAIN_LOSS_SALE_ASSETS" hidden="1">"c8751"</definedName>
    <definedName name="IQ_RE_INVEST_FDIC" hidden="1">"c6331"</definedName>
    <definedName name="IQ_RE_LOANS_1_4_GROSS_LOANS_FFIEC" hidden="1">"c13397"</definedName>
    <definedName name="IQ_RE_LOANS_DOM_QUARTERLY_AVG_FFIEC" hidden="1">"c15476"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LOANS_GROSS_LOANS_FFIEC" hidden="1">"c13396"</definedName>
    <definedName name="IQ_RE_MAINT_CAPEX" hidden="1">"c8755"</definedName>
    <definedName name="IQ_RE_MINORITY_INTEREST" hidden="1">"c8752"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OTHER_ITEMS" hidden="1">"c8753"</definedName>
    <definedName name="IQ_RE_RENTAL_EXPENSE" hidden="1">"c16036"</definedName>
    <definedName name="IQ_RE_RISK_BASED_FFIEC" hidden="1">"c13417"</definedName>
    <definedName name="IQ_REAL_ESTATE" hidden="1">"c1093"</definedName>
    <definedName name="IQ_REAL_ESTATE_ASSETS" hidden="1">"c1094"</definedName>
    <definedName name="IQ_REALIZED_GAINS_AVAIL_SALE_SEC_FFIEC" hidden="1">"c13022"</definedName>
    <definedName name="IQ_REALIZED_GAINS_HELD_MATURITY_SEC_FFIEC" hidden="1">"c13021"</definedName>
    <definedName name="IQ_REALIZED_GAINS_SEC_TOT_FFIEC" hidden="1">"c13517"</definedName>
    <definedName name="IQ_RECENT_FUNDS" hidden="1">"c18908"</definedName>
    <definedName name="IQ_RECENT_FUNDS_ID" hidden="1">"c18909"</definedName>
    <definedName name="IQ_RECOVERIES_1_4_FAMILY_LOANS_FDIC" hidden="1">"c6707"</definedName>
    <definedName name="IQ_RECOVERIES_AUTO_LOANS_FDIC" hidden="1">"c6701"</definedName>
    <definedName name="IQ_RECOVERIES_AVG_LOANS_FFIEC" hidden="1">"c13476"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_CIQ_COL" hidden="1">"c11692"</definedName>
    <definedName name="IQ_RECURRING_PROFIT_GUIDANCE" hidden="1">"c4500"</definedName>
    <definedName name="IQ_RECURRING_PROFIT_GUIDANCE_CIQ" hidden="1">"c5038"</definedName>
    <definedName name="IQ_RECURRING_PROFIT_GUIDANCE_CIQ_COL" hidden="1">"c11685"</definedName>
    <definedName name="IQ_RECURRING_PROFIT_HIGH_GUIDANCE" hidden="1">"c4179"</definedName>
    <definedName name="IQ_RECURRING_PROFIT_HIGH_GUIDANCE_CIQ" hidden="1">"c4591"</definedName>
    <definedName name="IQ_RECURRING_PROFIT_HIGH_GUIDANCE_CIQ_COL" hidden="1">"c11240"</definedName>
    <definedName name="IQ_RECURRING_PROFIT_LOW_GUIDANCE" hidden="1">"c4219"</definedName>
    <definedName name="IQ_RECURRING_PROFIT_LOW_GUIDANCE_CIQ" hidden="1">"c4631"</definedName>
    <definedName name="IQ_RECURRING_PROFIT_LOW_GUIDANCE_CIQ_COL" hidden="1">"c11280"</definedName>
    <definedName name="IQ_RECURRING_PROFIT_SHARE_ACT_OR_EST_CIQ_COL" hidden="1">"c11693"</definedName>
    <definedName name="IQ_RECURRING_PROFIT_SHARE_GUIDANCE" hidden="1">"c4509"</definedName>
    <definedName name="IQ_RECURRING_PROFIT_SHARE_GUIDANCE_CIQ" hidden="1">"c5047"</definedName>
    <definedName name="IQ_RECURRING_PROFIT_SHARE_GUIDANCE_CIQ_COL" hidden="1">"c11694"</definedName>
    <definedName name="IQ_RECURRING_PROFIT_SHARE_HIGH_GUIDANCE" hidden="1">"c4200"</definedName>
    <definedName name="IQ_RECURRING_PROFIT_SHARE_HIGH_GUIDANCE_CIQ" hidden="1">"c4612"</definedName>
    <definedName name="IQ_RECURRING_PROFIT_SHARE_HIGH_GUIDANCE_CIQ_COL" hidden="1">"c11261"</definedName>
    <definedName name="IQ_RECURRING_PROFIT_SHARE_LOW_GUIDANCE" hidden="1">"c4240"</definedName>
    <definedName name="IQ_RECURRING_PROFIT_SHARE_LOW_GUIDANCE_CIQ" hidden="1">"c4652"</definedName>
    <definedName name="IQ_RECURRING_PROFIT_SHARE_LOW_GUIDANCE_CIQ_COL" hidden="1">"c11301"</definedName>
    <definedName name="IQ_REDEEM_PREF_STOCK" hidden="1">"c1417"</definedName>
    <definedName name="IQ_REDUCTION_TAX_POSITION_CURRENT_YR" hidden="1">"c15734"</definedName>
    <definedName name="IQ_REDUCTION_TAX_POSITION_PRIOR_YRS" hidden="1">"c15736"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TATED" hidden="1">"c16221"</definedName>
    <definedName name="IQ_REINSTATEMENT_DATE" hidden="1">"c16222"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INSURANCE_RECOVERABLE_ASSETS_LH_FFIEC" hidden="1">"c13104"</definedName>
    <definedName name="IQ_REINSURANCE_RECOVERABLE_ASSETS_PC_FFIEC" hidden="1">"c13098"</definedName>
    <definedName name="IQ_RELATED_PLANS_FDIC" hidden="1">"c6320"</definedName>
    <definedName name="IQ_RENT_AVG_PROP" hidden="1">"c16056"</definedName>
    <definedName name="IQ_RENT_OTHER_INC_FROM_OREO_FFIEC" hidden="1">"c13043"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_SAFE_DEPOSIT_FFIEC" hidden="1">"c13044"</definedName>
    <definedName name="IQ_RENTAL_NOI" hidden="1">"c16065"</definedName>
    <definedName name="IQ_RENTAL_NOI_AVG_GROSS_PROP" hidden="1">"c16057"</definedName>
    <definedName name="IQ_RENTAL_NOI_TOTAL_RENT_REVENUE" hidden="1">"c16061"</definedName>
    <definedName name="IQ_RENTAL_REV" hidden="1">"c1101"</definedName>
    <definedName name="IQ_REPAIRS_MAINTENANCE" hidden="1">"c16032"</definedName>
    <definedName name="IQ_REPO" hidden="1">"c19133"</definedName>
    <definedName name="IQ_REPRICEABLE_EARNING_ASSETS_INT_SENSITIVITY_FFIEC" hidden="1">"c13093"</definedName>
    <definedName name="IQ_REPRICEABLE_INT_DEPOSITS_INT_SENSITIVITY_FFIEC" hidden="1">"c13094"</definedName>
    <definedName name="IQ_REPURCHASED_REBOOKED_GNMA_DUE_30_89_FFIEC" hidden="1">"c13283"</definedName>
    <definedName name="IQ_REPURCHASED_REBOOKED_GNMA_DUE_90_FFIEC" hidden="1">"c13309"</definedName>
    <definedName name="IQ_REPURCHASED_REBOOKED_GNMA_NON_ACCRUAL_FFIEC" hidden="1">"c13334"</definedName>
    <definedName name="IQ_RES_CONST_REAL_APR_FC_UNUSED" hidden="1">"c8536"</definedName>
    <definedName name="IQ_RES_CONST_REAL_APR_FC_UNUSED_UNUSED_UNUSED" hidden="1">"c8536"</definedName>
    <definedName name="IQ_RES_CONST_REAL_APR_UNUSED" hidden="1">"c7656"</definedName>
    <definedName name="IQ_RES_CONST_REAL_APR_UNUSED_UNUSED_UNUSED" hidden="1">"c7656"</definedName>
    <definedName name="IQ_RES_CONST_REAL_FC_UNUSED" hidden="1">"c7876"</definedName>
    <definedName name="IQ_RES_CONST_REAL_FC_UNUSED_UNUSED_UNUSED" hidden="1">"c7876"</definedName>
    <definedName name="IQ_RES_CONST_REAL_POP_FC_UNUSED" hidden="1">"c8096"</definedName>
    <definedName name="IQ_RES_CONST_REAL_POP_FC_UNUSED_UNUSED_UNUSED" hidden="1">"c8096"</definedName>
    <definedName name="IQ_RES_CONST_REAL_POP_UNUSED" hidden="1">"c7216"</definedName>
    <definedName name="IQ_RES_CONST_REAL_POP_UNUSED_UNUSED_UNUSED" hidden="1">"c7216"</definedName>
    <definedName name="IQ_RES_CONST_REAL_SAAR_APR_FC_UNUSED" hidden="1">"c8537"</definedName>
    <definedName name="IQ_RES_CONST_REAL_SAAR_APR_FC_UNUSED_UNUSED_UNUSED" hidden="1">"c8537"</definedName>
    <definedName name="IQ_RES_CONST_REAL_SAAR_APR_UNUSED" hidden="1">"c7657"</definedName>
    <definedName name="IQ_RES_CONST_REAL_SAAR_APR_UNUSED_UNUSED_UNUSED" hidden="1">"c7657"</definedName>
    <definedName name="IQ_RES_CONST_REAL_SAAR_FC_UNUSED" hidden="1">"c7877"</definedName>
    <definedName name="IQ_RES_CONST_REAL_SAAR_FC_UNUSED_UNUSED_UNUSED" hidden="1">"c7877"</definedName>
    <definedName name="IQ_RES_CONST_REAL_SAAR_POP_FC_UNUSED" hidden="1">"c8097"</definedName>
    <definedName name="IQ_RES_CONST_REAL_SAAR_POP_FC_UNUSED_UNUSED_UNUSED" hidden="1">"c8097"</definedName>
    <definedName name="IQ_RES_CONST_REAL_SAAR_POP_UNUSED" hidden="1">"c7217"</definedName>
    <definedName name="IQ_RES_CONST_REAL_SAAR_POP_UNUSED_UNUSED_UNUSED" hidden="1">"c7217"</definedName>
    <definedName name="IQ_RES_CONST_REAL_SAAR_UNUSED" hidden="1">"c6997"</definedName>
    <definedName name="IQ_RES_CONST_REAL_SAAR_UNUSED_UNUSED_UNUSED" hidden="1">"c6997"</definedName>
    <definedName name="IQ_RES_CONST_REAL_SAAR_YOY_FC_UNUSED" hidden="1">"c8317"</definedName>
    <definedName name="IQ_RES_CONST_REAL_SAAR_YOY_FC_UNUSED_UNUSED_UNUSED" hidden="1">"c8317"</definedName>
    <definedName name="IQ_RES_CONST_REAL_SAAR_YOY_UNUSED" hidden="1">"c7437"</definedName>
    <definedName name="IQ_RES_CONST_REAL_SAAR_YOY_UNUSED_UNUSED_UNUSED" hidden="1">"c7437"</definedName>
    <definedName name="IQ_RES_CONST_REAL_UNUSED" hidden="1">"c6996"</definedName>
    <definedName name="IQ_RES_CONST_REAL_UNUSED_UNUSED_UNUSED" hidden="1">"c6996"</definedName>
    <definedName name="IQ_RES_CONST_REAL_YOY_FC_UNUSED" hidden="1">"c8316"</definedName>
    <definedName name="IQ_RES_CONST_REAL_YOY_FC_UNUSED_UNUSED_UNUSED" hidden="1">"c8316"</definedName>
    <definedName name="IQ_RES_CONST_REAL_YOY_UNUSED" hidden="1">"c7436"</definedName>
    <definedName name="IQ_RES_CONST_REAL_YOY_UNUSED_UNUSED_UNUSED" hidden="1">"c7436"</definedName>
    <definedName name="IQ_RES_CONST_SAAR_APR_FC_UNUSED" hidden="1">"c8540"</definedName>
    <definedName name="IQ_RES_CONST_SAAR_APR_FC_UNUSED_UNUSED_UNUSED" hidden="1">"c8540"</definedName>
    <definedName name="IQ_RES_CONST_SAAR_APR_UNUSED" hidden="1">"c7660"</definedName>
    <definedName name="IQ_RES_CONST_SAAR_APR_UNUSED_UNUSED_UNUSED" hidden="1">"c7660"</definedName>
    <definedName name="IQ_RES_CONST_SAAR_FC_UNUSED" hidden="1">"c7880"</definedName>
    <definedName name="IQ_RES_CONST_SAAR_FC_UNUSED_UNUSED_UNUSED" hidden="1">"c7880"</definedName>
    <definedName name="IQ_RES_CONST_SAAR_POP_FC_UNUSED" hidden="1">"c8100"</definedName>
    <definedName name="IQ_RES_CONST_SAAR_POP_FC_UNUSED_UNUSED_UNUSED" hidden="1">"c8100"</definedName>
    <definedName name="IQ_RES_CONST_SAAR_POP_UNUSED" hidden="1">"c7220"</definedName>
    <definedName name="IQ_RES_CONST_SAAR_POP_UNUSED_UNUSED_UNUSED" hidden="1">"c7220"</definedName>
    <definedName name="IQ_RES_CONST_SAAR_UNUSED" hidden="1">"c7000"</definedName>
    <definedName name="IQ_RES_CONST_SAAR_UNUSED_UNUSED_UNUSED" hidden="1">"c7000"</definedName>
    <definedName name="IQ_RES_CONST_SAAR_YOY_FC_UNUSED" hidden="1">"c8320"</definedName>
    <definedName name="IQ_RES_CONST_SAAR_YOY_FC_UNUSED_UNUSED_UNUSED" hidden="1">"c8320"</definedName>
    <definedName name="IQ_RES_CONST_SAAR_YOY_UNUSED" hidden="1">"c7440"</definedName>
    <definedName name="IQ_RES_CONST_SAAR_YOY_UNUSED_UNUSED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EARCH_DEV" hidden="1">"c1419"</definedName>
    <definedName name="IQ_RESIDENTIAL_LOANS" hidden="1">"c1102"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FFIEC" hidden="1">"c12958"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SUPPLE" hidden="1">"c13809"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AFFILIATED_OTHER_STORES" hidden="1">"c9892"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ATALOG_REVENUES" hidden="1">"c9903"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NLINE_REVENUES" hidden="1">"c9904"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REVENUES" hidden="1">"c9902"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CATALOG" hidden="1">"c16128"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ONLINE" hidden="1">"c16129"</definedName>
    <definedName name="IQ_RETAIL_SALES_POP" hidden="1">"c7223"</definedName>
    <definedName name="IQ_RETAIL_SALES_POP_FC" hidden="1">"c8103"</definedName>
    <definedName name="IQ_RETAIL_SALES_RETAIL" hidden="1">"c16127"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L_WHOLESALE_REVENUES" hidden="1">"c15895"</definedName>
    <definedName name="IQ_RETAINED_EARN" hidden="1">"c1420"</definedName>
    <definedName name="IQ_RETAINED_EARNINGS_AVERAGE_EQUITY_FDIC" hidden="1">"c6733"</definedName>
    <definedName name="IQ_RETAINED_EARNINGS_EQUITY_FFIEC" hidden="1">"c13348"</definedName>
    <definedName name="IQ_RETAINED_EARNINGS_FFIEC" hidden="1">"c12878"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DIC" hidden="1">"c6730"</definedName>
    <definedName name="IQ_RETURN_ASSETS_FS" hidden="1">"c1116"</definedName>
    <definedName name="IQ_RETURN_ASSETS_GUIDANCE_CIQ" hidden="1">"c5055"</definedName>
    <definedName name="IQ_RETURN_ASSETS_GUIDANCE_CIQ_COL" hidden="1">"c11702"</definedName>
    <definedName name="IQ_RETURN_ASSETS_HIGH_GUIDANCE_CIQ" hidden="1">"c4595"</definedName>
    <definedName name="IQ_RETURN_ASSETS_HIGH_GUIDANCE_CIQ_COL" hidden="1">"c11244"</definedName>
    <definedName name="IQ_RETURN_ASSETS_LOW_GUIDANCE_CIQ" hidden="1">"c4635"</definedName>
    <definedName name="IQ_RETURN_ASSETS_LOW_GUIDANCE_CIQ_COL" hidden="1">"c11284"</definedName>
    <definedName name="IQ_RETURN_CAPITAL" hidden="1">"c1117"</definedName>
    <definedName name="IQ_RETURN_COMMON_EQUITY" hidden="1">"c13838"</definedName>
    <definedName name="IQ_RETURN_EMBEDDED_VALUE" hidden="1">"c9974"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DIC" hidden="1">"c6732"</definedName>
    <definedName name="IQ_RETURN_EQUITY_FS" hidden="1">"c1121"</definedName>
    <definedName name="IQ_RETURN_EQUITY_GUIDANCE_CIQ" hidden="1">"c5056"</definedName>
    <definedName name="IQ_RETURN_EQUITY_GUIDANCE_CIQ_COL" hidden="1">"c11703"</definedName>
    <definedName name="IQ_RETURN_EQUITY_HIGH_GUIDANCE_CIQ" hidden="1">"c4594"</definedName>
    <definedName name="IQ_RETURN_EQUITY_HIGH_GUIDANCE_CIQ_COL" hidden="1">"c11243"</definedName>
    <definedName name="IQ_RETURN_EQUITY_LOW_GUIDANCE_CIQ" hidden="1">"c4634"</definedName>
    <definedName name="IQ_RETURN_EQUITY_LOW_GUIDANCE_CIQ_COL" hidden="1">"c11283"</definedName>
    <definedName name="IQ_RETURN_INVESTMENT" hidden="1">"c1421"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BEFORE_LOAN_LOSS_FOREIGN_FFIEC" hidden="1">"c15381"</definedName>
    <definedName name="IQ_REV_NAME_AP" hidden="1">"c8911"</definedName>
    <definedName name="IQ_REV_NAME_AP_ABS" hidden="1">"c8930"</definedName>
    <definedName name="IQ_REV_UTI" hidden="1">"c1125"</definedName>
    <definedName name="IQ_REVALUATION_GAINS_DERIVATIVE_DOM_FFIEC" hidden="1">"c12828"</definedName>
    <definedName name="IQ_REVALUATION_GAINS_DERIVATIVE_FOREIGN_FFIEC" hidden="1">"c12829"</definedName>
    <definedName name="IQ_REVALUATION_GAINS_FDIC" hidden="1">"c6428"</definedName>
    <definedName name="IQ_REVALUATION_LOSSES_FDIC" hidden="1">"c6429"</definedName>
    <definedName name="IQ_REVALUATION_NON_TRADING_PROP" hidden="1">"c15999"</definedName>
    <definedName name="IQ_REVENUE" hidden="1">"c1422"</definedName>
    <definedName name="IQ_REVENUE_ACT_OR_EST_CIQ_COL" hidden="1">"c11706"</definedName>
    <definedName name="IQ_REVENUE_ADVERTISING" hidden="1">"c2880"</definedName>
    <definedName name="IQ_REVENUE_ANALOG_CABLE" hidden="1">"c2875"</definedName>
    <definedName name="IQ_REVENUE_BASIC_CABLE" hidden="1">"c2877"</definedName>
    <definedName name="IQ_REVENUE_BBAND" hidden="1">"c2878"</definedName>
    <definedName name="IQ_REVENUE_BEFORE_LL_FFIEC" hidden="1">"c13018"</definedName>
    <definedName name="IQ_REVENUE_COMMERCIAL" hidden="1">"c2881"</definedName>
    <definedName name="IQ_REVENUE_DIGITAL_CABLE" hidden="1">"c2876"</definedName>
    <definedName name="IQ_REVENUE_GUIDANCE_CIQ" hidden="1">"c5057"</definedName>
    <definedName name="IQ_REVENUE_GUIDANCE_CIQ_COL" hidden="1">"c11704"</definedName>
    <definedName name="IQ_REVENUE_HIGH_GUIDANCE_CIQ" hidden="1">"c4581"</definedName>
    <definedName name="IQ_REVENUE_HIGH_GUIDANCE_CIQ_COL" hidden="1">"c11230"</definedName>
    <definedName name="IQ_REVENUE_LOW_GUIDANCE_CIQ" hidden="1">"c4621"</definedName>
    <definedName name="IQ_REVENUE_LOW_GUIDANCE_CIQ_COL" hidden="1">"c11270"</definedName>
    <definedName name="IQ_REVENUE_OTHER" hidden="1">"c2882"</definedName>
    <definedName name="IQ_REVENUE_PHONE" hidden="1">"c2879"</definedName>
    <definedName name="IQ_REVENUE_TOTAL" hidden="1">"c2883"</definedName>
    <definedName name="IQ_REVENUES_SATELLITE" hidden="1">"c15792"</definedName>
    <definedName name="IQ_REVENUES_WIRELESS" hidden="1">"c15793"</definedName>
    <definedName name="IQ_REVERSE_REPO" hidden="1">"c19131"</definedName>
    <definedName name="IQ_REVISION_DATE_" hidden="1">38846.4396180556</definedName>
    <definedName name="IQ_REVOLV_OPEN_SECURED_1_4_LL_REC_DOM_FFIEC" hidden="1">"c12902"</definedName>
    <definedName name="IQ_REVOLVING_HOME_EQUITY_LINES_UNUSED_FFIEC" hidden="1">"c13241"</definedName>
    <definedName name="IQ_REVOLVING_LOANS_GROSS_LOANS_FFIEC" hidden="1">"c13398"</definedName>
    <definedName name="IQ_REVOLVING_LOANS_RISK_BASED_FFIEC" hidden="1">"c13419"</definedName>
    <definedName name="IQ_REVOLVING_LOANS_SEC_1_4_DOM_CHARGE_OFFS_FFIEC" hidden="1">"c13168"</definedName>
    <definedName name="IQ_REVOLVING_LOANS_SEC_1_4_DOM_RECOV_FFIEC" hidden="1">"c13190"</definedName>
    <definedName name="IQ_REVOLVING_OPEN_END_1_4_TRADING_DOM_FFIEC" hidden="1">"c12927"</definedName>
    <definedName name="IQ_REVOLVING_SECURED_1_4_DUE_30_89_FFIEC" hidden="1">"c13260"</definedName>
    <definedName name="IQ_REVOLVING_SECURED_1_4_DUE_90_FFIEC" hidden="1">"c13288"</definedName>
    <definedName name="IQ_REVOLVING_SECURED_1_4_NON_ACCRUAL_FFIEC" hidden="1">"c13314"</definedName>
    <definedName name="IQ_RGU" hidden="1">"c2863"</definedName>
    <definedName name="IQ_RISK_ADJ_BANK_ASSETS" hidden="1">"c2670"</definedName>
    <definedName name="IQ_RISK_WEIGHTED_ASSETS_0_PCT_FFIEC" hidden="1">"c18874"</definedName>
    <definedName name="IQ_RISK_WEIGHTED_ASSETS_100_PCT_FFIEC" hidden="1">"c18877"</definedName>
    <definedName name="IQ_RISK_WEIGHTED_ASSETS_20_PCT_FFIEC" hidden="1">"c18875"</definedName>
    <definedName name="IQ_RISK_WEIGHTED_ASSETS_50_PCT_FFIEC" hidden="1">"c18876"</definedName>
    <definedName name="IQ_RISK_WEIGHTED_ASSETS_FDIC" hidden="1">"c6370"</definedName>
    <definedName name="IQ_ROAM_MIN_USE_OTHER_CARRIERS" hidden="1">"c15765"</definedName>
    <definedName name="IQ_ROYALTIES_DUE_AFTER_FIVE" hidden="1">"c15969"</definedName>
    <definedName name="IQ_ROYALTIES_DUE_CY" hidden="1">"c15964"</definedName>
    <definedName name="IQ_ROYALTIES_DUE_CY1" hidden="1">"c15965"</definedName>
    <definedName name="IQ_ROYALTIES_DUE_CY2" hidden="1">"c15966"</definedName>
    <definedName name="IQ_ROYALTIES_DUE_CY3" hidden="1">"c15967"</definedName>
    <definedName name="IQ_ROYALTIES_DUE_CY4" hidden="1">"c15968"</definedName>
    <definedName name="IQ_ROYALTY_REVENUE_COAL" hidden="1">"c15932"</definedName>
    <definedName name="IQ_RSI" hidden="1">"c12704"</definedName>
    <definedName name="IQ_RSI_ADJ" hidden="1">"c12705"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IES_EMPLOYEE_BENEFITS_FFIEC" hidden="1">"c13023"</definedName>
    <definedName name="IQ_SALARIES_OTHER_BENEFITS" hidden="1">"c16176"</definedName>
    <definedName name="IQ_SALARY" hidden="1">"c1130"</definedName>
    <definedName name="IQ_SALARY_FDIC" hidden="1">"c6576"</definedName>
    <definedName name="IQ_SALE_COMMON_GROSS_FFIEC" hidden="1">"c12963"</definedName>
    <definedName name="IQ_SALE_CONVERSION_ACQUISITION_NET_COMMON_FFIEC" hidden="1">"c15351"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PREF_FFIEC" hidden="1">"c12961"</definedName>
    <definedName name="IQ_SALE_PROP" hidden="1">"c16029"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_TREASURY_FFIEC" hidden="1">"c12965"</definedName>
    <definedName name="IQ_SALES_COAL" hidden="1">"c15930"</definedName>
    <definedName name="IQ_SALES_MARKETING" hidden="1">"c2240"</definedName>
    <definedName name="IQ_SALES_TO_TOTAL_REVENUE_COAL" hidden="1">"c15943"</definedName>
    <definedName name="IQ_SAME_PROP_AGG_GLA" hidden="1">"c16055"</definedName>
    <definedName name="IQ_SAME_PROP_AGG_UNITS" hidden="1">"c16053"</definedName>
    <definedName name="IQ_SAME_PROP_EXPENSE" hidden="1">"c16050"</definedName>
    <definedName name="IQ_SAME_PROP_EXPENSE_GROWTH" hidden="1">"c16051"</definedName>
    <definedName name="IQ_SAME_PROP_NUMBER_PROP" hidden="1">"c16052"</definedName>
    <definedName name="IQ_SAME_PROP_PORTFOLIO_AREA" hidden="1">"c16054"</definedName>
    <definedName name="IQ_SAME_PROP_REV_GROWTH" hidden="1">"c16049"</definedName>
    <definedName name="IQ_SAME_PROP_REVENUE" hidden="1">"c16048"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AVINGS_ACCT_DEPOSITS_TOTAL_DEPOSITS" hidden="1">"c15721"</definedName>
    <definedName name="IQ_SAVINGS_DEPOSITS_NON_TRANS_ACCTS_FFIEC" hidden="1">"c15329"</definedName>
    <definedName name="IQ_SAVINGS_DEPOSITS_QUARTERLY_AVG_FFIEC" hidden="1">"c15485"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BC_EXPENSE_FFIEC" hidden="1">"c13077"</definedName>
    <definedName name="IQ_SCALABLE_INFRASTRUCTURE_CABLE_INVEST" hidden="1">"c15802"</definedName>
    <definedName name="IQ_SEC_1_4_CONSTRUCTION_DOM_CHARGE_OFFS_FFIEC" hidden="1">"c13165"</definedName>
    <definedName name="IQ_SEC_1_4_CONSTRUCTION_DOM_RECOV_FFIEC" hidden="1">"c13187"</definedName>
    <definedName name="IQ_SEC_BORROWED_OFF_BS_FFIEC" hidden="1">"c13127"</definedName>
    <definedName name="IQ_SEC_FARMLAND_DOM_CHARGE_OFFS_FFIEC" hidden="1">"c13167"</definedName>
    <definedName name="IQ_SEC_FARMLAND_DOM_RECOV_FFIEC" hidden="1">"c13189"</definedName>
    <definedName name="IQ_SEC_FUNDS_PURCHASED_ASSETS_TOT_FFIEC" hidden="1">"c13447"</definedName>
    <definedName name="IQ_SEC_ISSUED_US_AVAIL_SALE_FFIEC" hidden="1">"c12795"</definedName>
    <definedName name="IQ_SEC_ISSUED_US_TRADING_DOM_FFIEC" hidden="1">"c12920"</definedName>
    <definedName name="IQ_SEC_ISSUED_US_TRADING_FFIEC" hidden="1">"c12815"</definedName>
    <definedName name="IQ_SEC_MULTIFAM_DOM_CHARGE_OFFS_FFIEC" hidden="1">"c13171"</definedName>
    <definedName name="IQ_SEC_MULTIFAM_DOM_DUE_30_89_FFIEC" hidden="1">"c13263"</definedName>
    <definedName name="IQ_SEC_MULTIFAM_DOM_DUE_90_FFIEC" hidden="1">"c13291"</definedName>
    <definedName name="IQ_SEC_MULTIFAM_DOM_NON_ACCRUAL_FFIEC" hidden="1">"c13317"</definedName>
    <definedName name="IQ_SEC_MULTIFAM_DOM_RECOV_FFIEC" hidden="1">"c13193"</definedName>
    <definedName name="IQ_SEC_NONFARM_NONRES_CHARGE_OFFS_FFIEC" hidden="1">"c13629"</definedName>
    <definedName name="IQ_SEC_NONFARM_NONRES_DOM_OFFICES_DUE_30_89_FFIEC" hidden="1">"c13264"</definedName>
    <definedName name="IQ_SEC_NONFARM_NONRES_DOM_OFFICES_DUE_90_FFIEC" hidden="1">"c13292"</definedName>
    <definedName name="IQ_SEC_NONFARM_NONRES_DOM_OFFICES_NON_ACCRUAL_FFIEC" hidden="1">"c13318"</definedName>
    <definedName name="IQ_SEC_NONFARM_NONRES_RECOV_FFIEC" hidden="1">"c13633"</definedName>
    <definedName name="IQ_SEC_OTHER_CONSTRUCTION_DOM_CHARGE_OFFS_FFIEC" hidden="1">"c13166"</definedName>
    <definedName name="IQ_SEC_OTHER_CONSTRUCTION_DOM_RECOV_FFIEC" hidden="1">"c13188"</definedName>
    <definedName name="IQ_SEC_OTHER_NONFARM_NONRES_CHARGE_OFFS_FFIEC" hidden="1">"c13173"</definedName>
    <definedName name="IQ_SEC_OTHER_NONFARM_NONRES_DUE_30_89_FFIEC" hidden="1">"c13266"</definedName>
    <definedName name="IQ_SEC_OTHER_NONFARM_NONRES_DUE_90_FFIEC" hidden="1">"c13637"</definedName>
    <definedName name="IQ_SEC_OTHER_NONFARM_NONRES_NON_ACCRUAL_FFIEC" hidden="1">"c15462"</definedName>
    <definedName name="IQ_SEC_OTHER_NONFARM_NONRES_RECOV_FFIEC" hidden="1">"c13195"</definedName>
    <definedName name="IQ_SEC_OWNER_NONFARM_NONRES_CHARGE_OFFS_FFIEC" hidden="1">"c13172"</definedName>
    <definedName name="IQ_SEC_OWNER_NONFARM_NONRES_DUE_30_89_FFIEC" hidden="1">"c13265"</definedName>
    <definedName name="IQ_SEC_OWNER_NONFARM_NONRES_DUE_90_FFIEC" hidden="1">"c13636"</definedName>
    <definedName name="IQ_SEC_OWNER_NONFARM_NONRES_NON_ACCRUAL_FFIEC" hidden="1">"c15461"</definedName>
    <definedName name="IQ_SEC_OWNER_NONFARM_NONRES_RECOV_FFIEC" hidden="1">"c13194"</definedName>
    <definedName name="IQ_SEC_PURCHASED_RESELL" hidden="1">"c5513"</definedName>
    <definedName name="IQ_SEC_PURCHASED_RESELL_FFIEC" hidden="1">"c12807"</definedName>
    <definedName name="IQ_SEC_RE_FOREIGN_DUE_30_89_FFIEC" hidden="1">"c13267"</definedName>
    <definedName name="IQ_SEC_RE_FOREIGN_DUE_90_FFIEC" hidden="1">"c13293"</definedName>
    <definedName name="IQ_SEC_RE_FOREIGN_NON_ACCRUAL_FFIEC" hidden="1">"c13319"</definedName>
    <definedName name="IQ_SEC_SOLD_REPURCHASE_FFIEC" hidden="1">"c12857"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DOM_DUE_30_89_FFIEC" hidden="1">"c13259"</definedName>
    <definedName name="IQ_SECURED_FARMLAND_DOM_DUE_90_FFIEC" hidden="1">"c13287"</definedName>
    <definedName name="IQ_SECURED_FARMLAND_DOM_NON_ACCRUAL_FFIEC" hidden="1">"c13313"</definedName>
    <definedName name="IQ_SECURED_FARMLAND_LL_REC_DOM_FFIEC" hidden="1">"c12901"</definedName>
    <definedName name="IQ_SECURED_FARMLAND_NET_CHARGE_OFFS_FDIC" hidden="1">"c6631"</definedName>
    <definedName name="IQ_SECURED_FARMLAND_RECOVERIES_FDIC" hidden="1">"c6612"</definedName>
    <definedName name="IQ_SECURED_MULTI_RES_LL_REC_DOM_FFIEC" hidden="1">"c12905"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HELD_MATURITY_FFIEC" hidden="1">"c12777"</definedName>
    <definedName name="IQ_SECURITIES_ISSUED_STATES_FDIC" hidden="1">"c6300"</definedName>
    <definedName name="IQ_SECURITIES_ISSUED_US_FFIEC" hidden="1">"c12781"</definedName>
    <definedName name="IQ_SECURITIES_LENT_FDIC" hidden="1">"c6532"</definedName>
    <definedName name="IQ_SECURITIES_LENT_FFIEC" hidden="1">"c13255"</definedName>
    <definedName name="IQ_SECURITIES_QUARTERLY_AVG_FFIEC" hidden="1">"c13079"</definedName>
    <definedName name="IQ_SECURITIES_STATE_POLI_SUBD_QUARTERLY_AVG_FFIEC" hidden="1">"c15470"</definedName>
    <definedName name="IQ_SECURITIES_UNDERWRITING_FDIC" hidden="1">"c6529"</definedName>
    <definedName name="IQ_SECURITIES_UNDERWRITING_UNUSED_FFIEC" hidden="1">"c13247"</definedName>
    <definedName name="IQ_SECURITIZATION_INC_OPERATING_INC_FFIEC" hidden="1">"c13390"</definedName>
    <definedName name="IQ_SECURITIZATION_INCOME_FFIEC" hidden="1">"c13012"</definedName>
    <definedName name="IQ_SECURITY_ACTIVE_STATUS" hidden="1">"c15160"</definedName>
    <definedName name="IQ_SECURITY_BORROW" hidden="1">"c1152"</definedName>
    <definedName name="IQ_SECURITY_LEVEL" hidden="1">"c2159"</definedName>
    <definedName name="IQ_SECURITY_NAME" hidden="1">"c15159"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DOL" hidden="1">"c12042"</definedName>
    <definedName name="IQ_SELECTED_FOREIGN_ASSETS_FFIEC" hidden="1">"c13485"</definedName>
    <definedName name="IQ_SEMI_BACKLOG" hidden="1">"c10005"</definedName>
    <definedName name="IQ_SEMI_BACKLOG_AVG_PRICE" hidden="1">"c10006"</definedName>
    <definedName name="IQ_SEMI_BACKLOG_VALUE" hidden="1">"c10007"</definedName>
    <definedName name="IQ_SEMI_BOOK_TO_BILL_RATIO" hidden="1">"c10008"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_ACCOUNT_ASSETS_LH_FFIEC" hidden="1">"c13105"</definedName>
    <definedName name="IQ_SEPARATE_ACCOUNT_LIAB_LH_FFIEC" hidden="1">"c13108"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DEPOSIT_ACCOUNTS_DOM_FFIEC" hidden="1">"c13003"</definedName>
    <definedName name="IQ_SERVICE_CHARGES_FDIC" hidden="1">"c6572"</definedName>
    <definedName name="IQ_SERVICE_CHARGES_OPERATING_INC_FFIEC" hidden="1">"c13384"</definedName>
    <definedName name="IQ_SERVICE_FEE" hidden="1">"c8951"</definedName>
    <definedName name="IQ_SERVICING_FEES_FFIEC" hidden="1">"c13011"</definedName>
    <definedName name="IQ_SERVICING_FEES_OPERATING_INC_FFIEC" hidden="1">"c13389"</definedName>
    <definedName name="IQ_SETTLEMENTS_TAX_AUTHORITIES" hidden="1">"c15737"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_PARTNERSHIP_ASSETS" hidden="1">"c16071"</definedName>
    <definedName name="IQ_SHARE_PARTNERSHIP_CONSOL_JV_DEBT" hidden="1">"c19139"</definedName>
    <definedName name="IQ_SHARE_PARTNERSHIP_CURRENT_ASSETS" hidden="1">"c16069"</definedName>
    <definedName name="IQ_SHARE_PARTNERSHIP_CURRENT_LIAB" hidden="1">"c16073"</definedName>
    <definedName name="IQ_SHARE_PARTNERSHIP_CURRENT_TAX" hidden="1">"c16091"</definedName>
    <definedName name="IQ_SHARE_PARTNERSHIP_DEBT" hidden="1">"c16078"</definedName>
    <definedName name="IQ_SHARE_PARTNERSHIP_DEFERRED_TAX" hidden="1">"c16092"</definedName>
    <definedName name="IQ_SHARE_PARTNERSHIP_DEPRECIATION" hidden="1">"c16089"</definedName>
    <definedName name="IQ_SHARE_PARTNERSHIP_FLOAT_DEBT" hidden="1">"c16077"</definedName>
    <definedName name="IQ_SHARE_PARTNERSHIP_FR_DEBT" hidden="1">"c16076"</definedName>
    <definedName name="IQ_SHARE_PARTNERSHIP_INT_EXPENSE" hidden="1">"c16088"</definedName>
    <definedName name="IQ_SHARE_PARTNERSHIP_INT_INCOME" hidden="1">"c16090"</definedName>
    <definedName name="IQ_SHARE_PARTNERSHIP_LIAB" hidden="1">"c16075"</definedName>
    <definedName name="IQ_SHARE_PARTNERSHIP_LT_ASSETS" hidden="1">"c16070"</definedName>
    <definedName name="IQ_SHARE_PARTNERSHIP_NOI" hidden="1">"c16084"</definedName>
    <definedName name="IQ_SHARE_PARTNERSHIP_NON_CURRENT_LIAB" hidden="1">"c16074"</definedName>
    <definedName name="IQ_SHARE_PARTNERSHIP_OPEX" hidden="1">"c16086"</definedName>
    <definedName name="IQ_SHARE_PARTNERSHIP_OTHER_EXPENSE" hidden="1">"c16087"</definedName>
    <definedName name="IQ_SHARE_PARTNERSHIP_OTHER_INCOME" hidden="1">"c16085"</definedName>
    <definedName name="IQ_SHARE_PARTNERSHIP_REVENUE" hidden="1">"c16083"</definedName>
    <definedName name="IQ_SHARE_RE_ASSET" hidden="1">"c16082"</definedName>
    <definedName name="IQ_SHARE_RE_ASSET_DEVELOP_PROP" hidden="1">"c16080"</definedName>
    <definedName name="IQ_SHARE_RE_ASSET_INV_PROP" hidden="1">"c16079"</definedName>
    <definedName name="IQ_SHARE_RE_ASSET_OTHER" hidden="1">"c16081"</definedName>
    <definedName name="IQ_SHAREOUTSTANDING" hidden="1">"c1347"</definedName>
    <definedName name="IQ_SHARES_PER_DR" hidden="1">"c204"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POSITIONS_FFIEC" hidden="1">"c12859"</definedName>
    <definedName name="IQ_SHORT_TERM_INVEST" hidden="1">"c1425"</definedName>
    <definedName name="IQ_SMALL_INT_BEAR_CD" hidden="1">"c1166"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LD_COAL" hidden="1">"c15936"</definedName>
    <definedName name="IQ_SOURCE" hidden="1">"c1168"</definedName>
    <definedName name="IQ_SP_BANK" hidden="1">"c2637"</definedName>
    <definedName name="IQ_SP_BANK_ACTION" hidden="1">"c2636"</definedName>
    <definedName name="IQ_SP_BANK_DATE" hidden="1">"c2635"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NSR_ACTION_LT" hidden="1">"c13616"</definedName>
    <definedName name="IQ_SP_ISSUE_NSR_ACTION_ST" hidden="1">"c13622"</definedName>
    <definedName name="IQ_SP_ISSUE_NSR_DATE_LT" hidden="1">"c13615"</definedName>
    <definedName name="IQ_SP_ISSUE_NSR_DATE_ST" hidden="1">"c13621"</definedName>
    <definedName name="IQ_SP_ISSUE_NSR_LT" hidden="1">"c13614"</definedName>
    <definedName name="IQ_SP_ISSUE_NSR_ST" hidden="1">"c13620"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NSR_ACTION_LT" hidden="1">"c13613"</definedName>
    <definedName name="IQ_SP_NSR_ACTION_ST" hidden="1">"c13619"</definedName>
    <definedName name="IQ_SP_NSR_DATE_LT" hidden="1">"c13612"</definedName>
    <definedName name="IQ_SP_NSR_DATE_ST" hidden="1">"c13618"</definedName>
    <definedName name="IQ_SP_NSR_LT" hidden="1">"c13611"</definedName>
    <definedName name="IQ_SP_NSR_ST" hidden="1">"c13617"</definedName>
    <definedName name="IQ_SP_OUTLOOK_WATCH" hidden="1">"c2639"</definedName>
    <definedName name="IQ_SP_OUTLOOK_WATCH_DATE" hidden="1">"c2638"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PECIALTIES" hidden="1">"c18932"</definedName>
    <definedName name="IQ_SPECIFIC_ALLOWANCE" hidden="1">"c15247"</definedName>
    <definedName name="IQ_SPONSORS" hidden="1">"c18920"</definedName>
    <definedName name="IQ_SPONSORS_ID" hidden="1">"c18921"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ASSETS_TOT_FFIEC" hidden="1">"c13438"</definedName>
    <definedName name="IQ_ST_INVEST_ST_NONCORE_FUNDING_FFIEC" hidden="1">"c13338"</definedName>
    <definedName name="IQ_ST_INVEST_UTI" hidden="1">"c1198"</definedName>
    <definedName name="IQ_ST_NOTE_RECEIV" hidden="1">"c1199"</definedName>
    <definedName name="IQ_STANDBY_LOC_FHLB_BANK_BEHALF_OFF_BS_FFIEC" hidden="1">"c15412"</definedName>
    <definedName name="IQ_STATE" hidden="1">"c1200"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S_NONTRANSACTION_ACCOUNTS_FDIC" hidden="1">"c6547"</definedName>
    <definedName name="IQ_STATES_POLI_SUBD_US_NON_TRANS_ACCTS_FFIEC" hidden="1">"c15324"</definedName>
    <definedName name="IQ_STATES_POLI_SUBD_US_TRANS_ACCTS_FFIEC" hidden="1">"c15316"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ATUTORY_SURPLUS_GAAP_EQUITY" hidden="1">"c15883"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XPLORE_DRILL" hidden="1">"c13851"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IGHT_LINE_RENT_ADJ" hidden="1">"c16178"</definedName>
    <definedName name="IQ_STRATEGY_NOTE" hidden="1">"c6791"</definedName>
    <definedName name="IQ_STRIKE_PRICE_ISSUED" hidden="1">"c1645"</definedName>
    <definedName name="IQ_STRIKE_PRICE_OS" hidden="1">"c1646"</definedName>
    <definedName name="IQ_STRIPS_RECEIVABLE_MORTGAGE_LOANS_FFIEC" hidden="1">"c12844"</definedName>
    <definedName name="IQ_STRIPS_RECEIVABLE_OTHER_FFIEC" hidden="1">"c12845"</definedName>
    <definedName name="IQ_STRUCT_FIN_CLASS" hidden="1">"c8950"</definedName>
    <definedName name="IQ_STRUCT_FIN_SERIES" hidden="1">"c8956"</definedName>
    <definedName name="IQ_STRUCTURED_NOTES_INVEST_SECURITIES_FFIEC" hidden="1">"c13468"</definedName>
    <definedName name="IQ_STRUCTURING_NOTES_TIER_1_FFIEC" hidden="1">"c13344"</definedName>
    <definedName name="IQ_STW" hidden="1">"c2166"</definedName>
    <definedName name="IQ_STYLE_GROWTH_VALUE" hidden="1">"c19203"</definedName>
    <definedName name="IQ_STYLE_HIGH_YIELD" hidden="1">"c19204"</definedName>
    <definedName name="IQ_STYLE_MARKET_CAP" hidden="1">"c19202"</definedName>
    <definedName name="IQ_STYLE_REPORTED" hidden="1">"c19205"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B_NOTES_DEBENTURES_FAIR_VALUE_TOT_FFIEC" hidden="1">"c15410"</definedName>
    <definedName name="IQ_SUB_NOTES_DEBENTURES_FFIEC" hidden="1">"c12867"</definedName>
    <definedName name="IQ_SUB_NOTES_DEBENTURES_LEVEL_1_FFIEC" hidden="1">"c15432"</definedName>
    <definedName name="IQ_SUB_NOTES_DEBENTURES_LEVEL_2_FFIEC" hidden="1">"c15445"</definedName>
    <definedName name="IQ_SUB_NOTES_DEBENTURES_LEVEL_3_FFIEC" hidden="1">"c15458"</definedName>
    <definedName name="IQ_SUB_NOTES_PAYABLE_UNCONSOLIDATED_TRUSTS_FFIEC" hidden="1">"c12868"</definedName>
    <definedName name="IQ_SUBS_ANALOG_CABLE" hidden="1">"c2855"</definedName>
    <definedName name="IQ_SUBS_BASIC_CABLE" hidden="1">"c16205"</definedName>
    <definedName name="IQ_SUBS_BBAND" hidden="1">"c2858"</definedName>
    <definedName name="IQ_SUBS_BUNDLED" hidden="1">"c2861"</definedName>
    <definedName name="IQ_SUBS_DIG_CABLE" hidden="1">"c2856"</definedName>
    <definedName name="IQ_SUBS_NON_VIDEO" hidden="1">"c2860"</definedName>
    <definedName name="IQ_SUBS_PHONE" hidden="1">"c2859"</definedName>
    <definedName name="IQ_SUBS_POSTPAID_WIRELESS" hidden="1">"c2118"</definedName>
    <definedName name="IQ_SUBS_PREPAID_WIRELESS" hidden="1">"c2117"</definedName>
    <definedName name="IQ_SUBS_RESELL_WHOLESALE_WIRELESS" hidden="1">"c15749"</definedName>
    <definedName name="IQ_SUBS_TOTAL" hidden="1">"c2862"</definedName>
    <definedName name="IQ_SUBS_TOTAL_WIRELESS" hidden="1">"c2119"</definedName>
    <definedName name="IQ_SUBS_VIDEO" hidden="1">"c2857"</definedName>
    <definedName name="IQ_SUPPLIES_FFIEC" hidden="1">"c13050"</definedName>
    <definedName name="IQ_SUPPORT_INFRASTRUCTURE_CABLE_INVEST" hidden="1">"c15805"</definedName>
    <definedName name="IQ_SURFACE_RESERVES_COAL" hidden="1">"c15920"</definedName>
    <definedName name="IQ_SURFACE_RESERVES_TO_TOTAL_RESERVES_COAL" hidden="1">"c15959"</definedName>
    <definedName name="IQ_SURPLUS_FDIC" hidden="1">"c6351"</definedName>
    <definedName name="IQ_SURPLUS_FFIEC" hidden="1">"c12877"</definedName>
    <definedName name="IQ_SVA" hidden="1">"c1214"</definedName>
    <definedName name="IQ_SYMBOL_RT" hidden="1">"SYMBOL"</definedName>
    <definedName name="IQ_SYNTHETIC_STRUCTURED_PRODUCTS_AVAIL_SALE_FFIEC" hidden="1">"c15264"</definedName>
    <definedName name="IQ_SYNTHETIC_STRUCTURED_PRODUCTS_FFIEC" hidden="1">"c15261"</definedName>
    <definedName name="IQ_TANGIBLE_ASSETS_FFIEC" hidden="1">"c13916"</definedName>
    <definedName name="IQ_TANGIBLE_COMMON_EQUITY_FFIEC" hidden="1">"c13914"</definedName>
    <definedName name="IQ_TANGIBLE_EQUITY_ASSETS_FFIEC" hidden="1">"c13346"</definedName>
    <definedName name="IQ_TANGIBLE_EQUITY_FFIEC" hidden="1">"c13915"</definedName>
    <definedName name="IQ_TANGIBLE_TIER_1_LEVERAGE_FFIEC" hidden="1">"c13345"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EQUIVALENT_ADJUSTMENTS_FFIEC" hidden="1">"c13854"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AXES_ADJ_NOI_FFIEC" hidden="1">"c13395"</definedName>
    <definedName name="IQ_TAXES_NOI_FFIEC" hidden="1">"c13394"</definedName>
    <definedName name="IQ_TAXES_TE_AVG_ASSETS_FFIEC" hidden="1">"c13366"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EXCL_FFIEC" hidden="1">"c13516"</definedName>
    <definedName name="IQ_TBV_SHARE" hidden="1">"c1217"</definedName>
    <definedName name="IQ_TBV_SHARE_REPORTED" hidden="1">"c19140"</definedName>
    <definedName name="IQ_TELECOM_FFIEC" hidden="1">"c13057"</definedName>
    <definedName name="IQ_TEMPLATE" hidden="1">"c1521"</definedName>
    <definedName name="IQ_TENANT" hidden="1">"c1218"</definedName>
    <definedName name="IQ_TENANT_LEASE_COMMISSION" hidden="1">"c16177"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CAPITAL_BEFORE_CHARGES_T1_FFIEC" hidden="1">"c13139"</definedName>
    <definedName name="IQ_TIER_1_CAPITAL_FFIEC" hidden="1">"c13143"</definedName>
    <definedName name="IQ_TIER_1_LEVERAGE_RATIO_FFIEC" hidden="1">"c13160"</definedName>
    <definedName name="IQ_TIER_1_RISK_BASED_CAPITAL_RATIO_FDIC" hidden="1">"c6746"</definedName>
    <definedName name="IQ_TIER_1_RISK_BASED_CAPITAL_RATIO_FFIEC" hidden="1">"c13161"</definedName>
    <definedName name="IQ_TIER_2_CAPITAL_FFIEC" hidden="1">"c13149"</definedName>
    <definedName name="IQ_TIER_3_CAPITAL_ALLOCATED_MARKET_RISK_FFIEC" hidden="1">"c13151"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ER_TWO_CAPITAL_RATIO" hidden="1">"c15241"</definedName>
    <definedName name="IQ_TIME_DEP" hidden="1">"c1230"</definedName>
    <definedName name="IQ_TIME_DEPOSIT_LESS_100000_QUARTERLY_AVG_FFIEC" hidden="1">"c15487"</definedName>
    <definedName name="IQ_TIME_DEPOSIT_MORE_100000_QUARTERLY_AVG_FFIEC" hidden="1">"c15486"</definedName>
    <definedName name="IQ_TIME_DEPOSITS_LESS_100K_OTHER_INSTITUTIONS_FFIEC" hidden="1">"c12953"</definedName>
    <definedName name="IQ_TIME_DEPOSITS_LESS_100K_TOT_DEPOSITS_FFIEC" hidden="1">"c13907"</definedName>
    <definedName name="IQ_TIME_DEPOSITS_LESS_THAN_100K_FDIC" hidden="1">"c6465"</definedName>
    <definedName name="IQ_TIME_DEPOSITS_MORE_100K_OTHER_INSTITUTIONS_FFIEC" hidden="1">"c12954"</definedName>
    <definedName name="IQ_TIME_DEPOSITS_MORE_100K_TOT_DEPOSITS_FFIEC" hidden="1">"c13906"</definedName>
    <definedName name="IQ_TIME_DEPOSITS_MORE_THAN_100K_FDIC" hidden="1">"c6470"</definedName>
    <definedName name="IQ_TIME_DEPOSITS_TOTAL_DEPOSITS" hidden="1">"c15723"</definedName>
    <definedName name="IQ_TODAY" hidden="1">0</definedName>
    <definedName name="IQ_TOT_1_4_FAM_LOANS_TOT_LOANS_FFIEC" hidden="1">"c13868"</definedName>
    <definedName name="IQ_TOT_ADJ_INC" hidden="1">"c1616"</definedName>
    <definedName name="IQ_TOT_LEASES_TOT_LOANS_FFIEC" hidden="1">"c13876"</definedName>
    <definedName name="IQ_TOT_NON_RE_LOANS_TOT_LOANS_FFIEC" hidden="1">"c13877"</definedName>
    <definedName name="IQ_TOT_NONTRANS_ACCTS_TOT_DEPOSITS_FFIEC" hidden="1">"c13909"</definedName>
    <definedName name="IQ_TOT_RE_LOANS_TOT_LOANS_FFIEC" hidden="1">"c13873"</definedName>
    <definedName name="IQ_TOT_TIME_DEPOSITS_TOT_DEPOSITS_FFIEC" hidden="1">"c13908"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BNK_SUBTOTAL_AP" hidden="1">"c13644"</definedName>
    <definedName name="IQ_TOTAL_ASSETS_FAIR_VALUE_TOT_FFIEC" hidden="1">"c15405"</definedName>
    <definedName name="IQ_TOTAL_ASSETS_FDIC" hidden="1">"c6339"</definedName>
    <definedName name="IQ_TOTAL_ASSETS_FFIEC" hidden="1">"c12849"</definedName>
    <definedName name="IQ_TOTAL_ASSETS_LEVEL_1_FFIEC" hidden="1">"c15427"</definedName>
    <definedName name="IQ_TOTAL_ASSETS_LEVEL_2_FFIEC" hidden="1">"c15440"</definedName>
    <definedName name="IQ_TOTAL_ASSETS_LEVEL_3_FFIEC" hidden="1">"c15453"</definedName>
    <definedName name="IQ_TOTAL_ASSETS_LH_FFIEC" hidden="1">"c13106"</definedName>
    <definedName name="IQ_TOTAL_ASSETS_PC_FFIEC" hidden="1">"c13099"</definedName>
    <definedName name="IQ_TOTAL_ASSETS_SUBTOTAL_AP" hidden="1">"c8985"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BROKERED_DEPOSIT_FFIEC" hidden="1">"c15304"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DUE_DEPOSITORY_INSTIT_DOM_FFIEC" hidden="1">"c15291"</definedName>
    <definedName name="IQ_TOTAL_CASH_DUE_DEPOSITORY_INSTIT_FFIEC" hidden="1">"c15285"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hidden="1">"c1411"</definedName>
    <definedName name="IQ_TOTAL_COMMON_EQUITY" hidden="1">"c1246"</definedName>
    <definedName name="IQ_TOTAL_COMMON_EQUITY_FFIEC" hidden="1">"c13913"</definedName>
    <definedName name="IQ_TOTAL_COMMON_EQUITY_TOTAL_ASSETS_FFIEC" hidden="1">"c13864"</definedName>
    <definedName name="IQ_TOTAL_COMMON_SHARES_OUT_FFIEC" hidden="1">"c12955"</definedName>
    <definedName name="IQ_TOTAL_CONSTRUCTION_LL_REC_DOM_FFIEC" hidden="1">"c13515"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CURRENT" hidden="1">"c6190"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GUIDANCE" hidden="1">"c4533"</definedName>
    <definedName name="IQ_TOTAL_DEBT_GUIDANCE_CIQ" hidden="1">"c5086"</definedName>
    <definedName name="IQ_TOTAL_DEBT_GUIDANCE_CIQ_COL" hidden="1">"c11733"</definedName>
    <definedName name="IQ_TOTAL_DEBT_HIGH_GUIDANCE" hidden="1">"c4196"</definedName>
    <definedName name="IQ_TOTAL_DEBT_HIGH_GUIDANCE_CIQ" hidden="1">"c4608"</definedName>
    <definedName name="IQ_TOTAL_DEBT_HIGH_GUIDANCE_CIQ_COL" hidden="1">"c11257"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GUIDANCE" hidden="1">"c4236"</definedName>
    <definedName name="IQ_TOTAL_DEBT_LOW_GUIDANCE_CIQ" hidden="1">"c4648"</definedName>
    <definedName name="IQ_TOTAL_DEBT_LOW_GUIDANCE_CIQ_COL" hidden="1">"c11297"</definedName>
    <definedName name="IQ_TOTAL_DEBT_NON_CURRENT" hidden="1">"c6191"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DOM_FFIEC" hidden="1">"c15313"</definedName>
    <definedName name="IQ_TOTAL_DEPOSITS_FDIC" hidden="1">"c6342"</definedName>
    <definedName name="IQ_TOTAL_DEPOSITS_FFIEC" hidden="1">"c13623"</definedName>
    <definedName name="IQ_TOTAL_DEPOSITS_SUPPLE" hidden="1">"c15253"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CAPITAL_T1_FFIEC" hidden="1">"c13130"</definedName>
    <definedName name="IQ_TOTAL_EQUITY_FFIEC" hidden="1">"c12881"</definedName>
    <definedName name="IQ_TOTAL_EQUITY_INCL_MINORITY_INTEREST_FFIEC" hidden="1">"c15278"</definedName>
    <definedName name="IQ_TOTAL_EQUITY_LH_FFIEC" hidden="1">"c13109"</definedName>
    <definedName name="IQ_TOTAL_EQUITY_PC_FFIEC" hidden="1">"c13102"</definedName>
    <definedName name="IQ_TOTAL_EQUITY_SUBTOTAL_AP" hidden="1">"c8989"</definedName>
    <definedName name="IQ_TOTAL_EQUITY_TOTAL_ASSETS_FFIEC" hidden="1">"c13863"</definedName>
    <definedName name="IQ_TOTAL_FOREIGN_DEPOSITS_FFIEC" hidden="1">"c15348"</definedName>
    <definedName name="IQ_TOTAL_FOREIGN_LOANS_QUARTERLY_AVG_FFIEC" hidden="1">"c15482"</definedName>
    <definedName name="IQ_TOTAL_IBF_ASSETS_CONSOL_BANK_FFIEC" hidden="1">"c15299"</definedName>
    <definedName name="IQ_TOTAL_IBF_LIABILITIES_FFIEC" hidden="1">"c15302"</definedName>
    <definedName name="IQ_TOTAL_IBF_LL_REC_FFIEC" hidden="1">"c15297"</definedName>
    <definedName name="IQ_TOTAL_INT_EXPENSE_FFIEC" hidden="1">"c13000"</definedName>
    <definedName name="IQ_TOTAL_INT_INCOME_FFIEC" hidden="1">"c12989"</definedName>
    <definedName name="IQ_TOTAL_INTEREST_EXP" hidden="1">"c1382"</definedName>
    <definedName name="IQ_TOTAL_INTEREST_EXP_FOREIGN_FFIEC" hidden="1">"c15374"</definedName>
    <definedName name="IQ_TOTAL_INTEREST_INC_FOREIGN_FFIEC" hidden="1">"c15373"</definedName>
    <definedName name="IQ_TOTAL_INVENTORY" hidden="1">"c1385"</definedName>
    <definedName name="IQ_TOTAL_INVEST" hidden="1">"c1275"</definedName>
    <definedName name="IQ_TOTAL_IRA_KEOGH_PLAN_ACCOUNTS_FFIEC" hidden="1">"c15303"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EQUITY_FFIEC" hidden="1">"c12882"</definedName>
    <definedName name="IQ_TOTAL_LIABILITIES_FAIR_VALUE_TOT_FFIEC" hidden="1">"c15411"</definedName>
    <definedName name="IQ_TOTAL_LIABILITIES_FDIC" hidden="1">"c6348"</definedName>
    <definedName name="IQ_TOTAL_LIABILITIES_FFIEC" hidden="1">"c12873"</definedName>
    <definedName name="IQ_TOTAL_LIABILITIES_LEVEL_1_FFIEC" hidden="1">"c15433"</definedName>
    <definedName name="IQ_TOTAL_LIABILITIES_LEVEL_2_FFIEC" hidden="1">"c15446"</definedName>
    <definedName name="IQ_TOTAL_LIABILITIES_LEVEL_3_FFIEC" hidden="1">"c15459"</definedName>
    <definedName name="IQ_TOTAL_LL_REC_DOM_FFIEC" hidden="1">"c12917"</definedName>
    <definedName name="IQ_TOTAL_LL_REC_FFIEC" hidden="1">"c12898"</definedName>
    <definedName name="IQ_TOTAL_LOANS" hidden="1">"c5653"</definedName>
    <definedName name="IQ_TOTAL_LOANS_DOM_QUARTERLY_AVG_FFIEC" hidden="1">"c15475"</definedName>
    <definedName name="IQ_TOTAL_LOANS_LEASES_AND_OTHER_DUE_30_89_FFIEC" hidden="1">"c15416"</definedName>
    <definedName name="IQ_TOTAL_LOANS_LEASES_AND_OTHER_DUE_90_FFIEC" hidden="1">"c15420"</definedName>
    <definedName name="IQ_TOTAL_LOANS_LEASES_AND_OTHER_NON_ACCRUAL_FFIEC" hidden="1">"c15466"</definedName>
    <definedName name="IQ_TOTAL_LOANS_LEASES_CHARGE_OFFS_FFIEC" hidden="1">"c13186"</definedName>
    <definedName name="IQ_TOTAL_LOANS_LEASES_DUE_30_89_FFIEC" hidden="1">"c13280"</definedName>
    <definedName name="IQ_TOTAL_LOANS_LEASES_DUE_90_FFIEC" hidden="1">"c13306"</definedName>
    <definedName name="IQ_TOTAL_LOANS_LEASES_NON_ACCRUAL_FFIEC" hidden="1">"c13757"</definedName>
    <definedName name="IQ_TOTAL_LOANS_LEASES_RECOV_FFIEC" hidden="1">"c13208"</definedName>
    <definedName name="IQ_TOTAL_LONG_DEBT" hidden="1">"c1617"</definedName>
    <definedName name="IQ_TOTAL_NON_REC" hidden="1">"c1444"</definedName>
    <definedName name="IQ_TOTAL_NON_TRANS_ACCTS_FFIEC" hidden="1">"c15328"</definedName>
    <definedName name="IQ_TOTAL_NONINTEREST_EXPENSE_FOREIGN_FFIEC" hidden="1">"c15386"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ERATING_EXPENSE" hidden="1">"c16047"</definedName>
    <definedName name="IQ_TOTAL_OPERATING_REVENUE" hidden="1">"c16030"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_LOANS_TOTAL_LOANS" hidden="1">"c15715"</definedName>
    <definedName name="IQ_TOTAL_RE_NOI_AVG_GROSS_PROP" hidden="1">"c16059"</definedName>
    <definedName name="IQ_TOTAL_RECEIV" hidden="1">"c1293"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NTAL_REVENUE" hidden="1">"c16022"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TURN_SWAPS_DERIVATIVES_BENEFICIARY_FFIEC" hidden="1">"c13120"</definedName>
    <definedName name="IQ_TOTAL_RETURN_SWAPS_DERIVATIVES_GUARANTOR_FFIEC" hidden="1">"c13113"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hidden="1">"c1436"</definedName>
    <definedName name="IQ_TOTAL_REVENUE_FFIEC" hidden="1">"c13020"</definedName>
    <definedName name="IQ_TOTAL_REVENUE_FOREIGN_FFIEC" hidden="1">"c15383"</definedName>
    <definedName name="IQ_TOTAL_RISK_BASED_CAPITAL_FFIEC" hidden="1">"c13153"</definedName>
    <definedName name="IQ_TOTAL_RISK_BASED_CAPITAL_RATIO_FDIC" hidden="1">"c6747"</definedName>
    <definedName name="IQ_TOTAL_RISK_BASED_CAPITAL_RATIO_FFIEC" hidden="1">"c13162"</definedName>
    <definedName name="IQ_TOTAL_RISK_WEIGHTED_ASSETS_FFIEC" hidden="1">"c13858"</definedName>
    <definedName name="IQ_TOTAL_ROOMS" hidden="1">"c8789"</definedName>
    <definedName name="IQ_TOTAL_SECURITIES_FDIC" hidden="1">"c6306"</definedName>
    <definedName name="IQ_TOTAL_SPECIAL" hidden="1">"c1618"</definedName>
    <definedName name="IQ_TOTAL_SQ_FT" hidden="1">"c8781"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LESS_100000_1_TO_3_YEARS_FFIEC" hidden="1">"c15335"</definedName>
    <definedName name="IQ_TOTAL_TIME_LESS_100000_3_MONTHS_LESS_FFIEC" hidden="1">"c15333"</definedName>
    <definedName name="IQ_TOTAL_TIME_LESS_100000_3_TO_12_MONTHS_FFIEC" hidden="1">"c15334"</definedName>
    <definedName name="IQ_TOTAL_TIME_LESS_100000_FFIEC" hidden="1">"c15332"</definedName>
    <definedName name="IQ_TOTAL_TIME_LESS_100000_OVER_3_YEARS_FFIEC" hidden="1">"c15336"</definedName>
    <definedName name="IQ_TOTAL_TIME_MORE_100000_1_TO_3_YEARS_FFIEC" hidden="1">"c15340"</definedName>
    <definedName name="IQ_TOTAL_TIME_MORE_100000_3_MONTHS_LESS_FFIEC" hidden="1">"c15338"</definedName>
    <definedName name="IQ_TOTAL_TIME_MORE_100000_3_TO_12_MONTHS_FFIEC" hidden="1">"c15339"</definedName>
    <definedName name="IQ_TOTAL_TIME_MORE_100000_FFIEC" hidden="1">"c15337"</definedName>
    <definedName name="IQ_TOTAL_TIME_MORE_100000_OVER_3_YEARS_FFIEC" hidden="1">"c15341"</definedName>
    <definedName name="IQ_TOTAL_TIME_SAVINGS_DEPOSITS_FDIC" hidden="1">"c6498"</definedName>
    <definedName name="IQ_TOTAL_TRADING_ASSETS_FFIEC" hidden="1">"c12939"</definedName>
    <definedName name="IQ_TOTAL_TRADING_LIAB_DOM_FFIEC" hidden="1">"c12944"</definedName>
    <definedName name="IQ_TOTAL_TRADING_LIAB_FOREIGN_FFIEC" hidden="1">"c15296"</definedName>
    <definedName name="IQ_TOTAL_TRANS_ACCTS_FFIEC" hidden="1">"c15321"</definedName>
    <definedName name="IQ_TOTAL_UNITS" hidden="1">"c8773"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SUPPLE" hidden="1">"c13817"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DJ_SIZE_FINAL" hidden="1">"c16265"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_TERM_FEE" hidden="1">"c13638"</definedName>
    <definedName name="IQ_TR_BUY_TERM_FEE_PCT" hidden="1">"c13639"</definedName>
    <definedName name="IQ_TR_BUYBACK_TO_CLOSE" hidden="1">"c13919"</definedName>
    <definedName name="IQ_TR_BUYBACK_TO_HIGH" hidden="1">"c13917"</definedName>
    <definedName name="IQ_TR_BUYBACK_TO_LOW" hidden="1">"c13918"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CONSID_PCT_FINAL" hidden="1">"c16268"</definedName>
    <definedName name="IQ_TR_CASH_ST_INVEST" hidden="1">"c3025"</definedName>
    <definedName name="IQ_TR_CASH_ST_INVEST_FINAL" hidden="1">"c16266"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PPROACH" hidden="1">"c12706"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BT_CONSID_PCT_FINAL" hidden="1">"c16274"</definedName>
    <definedName name="IQ_TR_DEF_AGRMT_DATE" hidden="1">"c2285"</definedName>
    <definedName name="IQ_TR_DISCLOSED_FEES_EXP" hidden="1">"c2288"</definedName>
    <definedName name="IQ_TR_EARNOUTS" hidden="1">"c3023"</definedName>
    <definedName name="IQ_TR_EARNOUTS_FINAL" hidden="1">"c16262"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HYBRID_CONSID_PCT_FINAL" hidden="1">"c16276"</definedName>
    <definedName name="IQ_TR_IMPLIED_EQ" hidden="1">"c3018"</definedName>
    <definedName name="IQ_TR_IMPLIED_EQ_BV" hidden="1">"c3019"</definedName>
    <definedName name="IQ_TR_IMPLIED_EQ_BV_FINAL" hidden="1">"c16255"</definedName>
    <definedName name="IQ_TR_IMPLIED_EQ_FINAL" hidden="1">"c16253"</definedName>
    <definedName name="IQ_TR_IMPLIED_EQ_NI_LTM" hidden="1">"c3020"</definedName>
    <definedName name="IQ_TR_IMPLIED_EQ_NI_LTM_FINAL" hidden="1">"c16254"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_FINAL" hidden="1">"c16252"</definedName>
    <definedName name="IQ_TR_IMPLIED_EV_EBITDA" hidden="1">"c2303"</definedName>
    <definedName name="IQ_TR_IMPLIED_EV_EBITDA_FINAL" hidden="1">"c16251"</definedName>
    <definedName name="IQ_TR_IMPLIED_EV_FINAL" hidden="1">"c16249"</definedName>
    <definedName name="IQ_TR_IMPLIED_EV_NI_LTM" hidden="1">"c2307"</definedName>
    <definedName name="IQ_TR_IMPLIED_EV_REV" hidden="1">"c2304"</definedName>
    <definedName name="IQ_TR_IMPLIED_EV_REV_FINAL" hidden="1">"c16250"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ASSUM_LIABILITIES_FINAL" hidden="1">"c16264"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FFER_PER_SHARE_FINAL" hidden="1">"c16257"</definedName>
    <definedName name="IQ_TR_OPTIONS_CONSID_PCT" hidden="1">"c2311"</definedName>
    <definedName name="IQ_TR_OPTIONS_CONSID_PCT_FINAL" hidden="1">"c16278"</definedName>
    <definedName name="IQ_TR_OTHER_CONSID" hidden="1">"c3022"</definedName>
    <definedName name="IQ_TR_OTHER_CONSID_FINAL" hidden="1">"c16261"</definedName>
    <definedName name="IQ_TR_PCT_SOUGHT" hidden="1">"c2309"</definedName>
    <definedName name="IQ_TR_PCT_SOUGHT_ACQUIRED_FINAL" hidden="1">"c16256"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_1D_PRICE" hidden="1">"c19180"</definedName>
    <definedName name="IQ_TR_PO_1D_RETURN" hidden="1">"c19179"</definedName>
    <definedName name="IQ_TR_PO_1M_PRICE" hidden="1">"c19184"</definedName>
    <definedName name="IQ_TR_PO_1M_RETURN" hidden="1">"c19183"</definedName>
    <definedName name="IQ_TR_PO_1W_PRICE" hidden="1">"c19182"</definedName>
    <definedName name="IQ_TR_PO_1W_RETURN" hidden="1">"c19181"</definedName>
    <definedName name="IQ_TR_PO_1Y_PRICE" hidden="1">"c19190"</definedName>
    <definedName name="IQ_TR_PO_1Y_RETURN" hidden="1">"c19189"</definedName>
    <definedName name="IQ_TR_PO_3M_PRICE" hidden="1">"c19186"</definedName>
    <definedName name="IQ_TR_PO_3M_RETURN" hidden="1">"c19185"</definedName>
    <definedName name="IQ_TR_PO_6M_PRICE" hidden="1">"c19188"</definedName>
    <definedName name="IQ_TR_PO_6M_RETURN" hidden="1">"c19187"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F_CONSID_PCT_FINAL" hidden="1">"c16272"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OFFER_PER_SHARE" hidden="1">"c18872"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GISTRATION_FEES" hidden="1">"c2274"</definedName>
    <definedName name="IQ_TR_RENEWAL_BUYBACK" hidden="1">"c2413"</definedName>
    <definedName name="IQ_TR_ROUND_NUMBER" hidden="1">"c2295"</definedName>
    <definedName name="IQ_TR_SEC_FEES" hidden="1">"c13642"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_TERM_FEE" hidden="1">"c2298"</definedName>
    <definedName name="IQ_TR_SELL_TERM_FEE_PCT" hidden="1">"c2297"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TOCK_CONSID_PCT_FINAL" hidden="1">"c16270"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"c13640"</definedName>
    <definedName name="IQ_TR_TERM_FEE_PCT" hidden="1">"c13641"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ASH_FINAL" hidden="1">"c16267"</definedName>
    <definedName name="IQ_TR_TOTAL_CONSID_SH" hidden="1">"c2316"</definedName>
    <definedName name="IQ_TR_TOTAL_CONSID_SH_FINAL" hidden="1">"c16260"</definedName>
    <definedName name="IQ_TR_TOTAL_DEBT" hidden="1">"c2317"</definedName>
    <definedName name="IQ_TR_TOTAL_DEBT_FINAL" hidden="1">"c16273"</definedName>
    <definedName name="IQ_TR_TOTAL_GROSS_TV" hidden="1">"c2318"</definedName>
    <definedName name="IQ_TR_TOTAL_GROSS_TV_FINAL" hidden="1">"c16259"</definedName>
    <definedName name="IQ_TR_TOTAL_HYBRID" hidden="1">"c2319"</definedName>
    <definedName name="IQ_TR_TOTAL_HYBRID_FINAL" hidden="1">"c16275"</definedName>
    <definedName name="IQ_TR_TOTAL_LEGAL_FEES" hidden="1">"c2272"</definedName>
    <definedName name="IQ_TR_TOTAL_NET_TV" hidden="1">"c2320"</definedName>
    <definedName name="IQ_TR_TOTAL_NET_TV_FINAL" hidden="1">"c16258"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OPTIONS_BUYER_FINAL" hidden="1">"c16277"</definedName>
    <definedName name="IQ_TR_TOTAL_OPTIONS_FINAL" hidden="1">"c16263"</definedName>
    <definedName name="IQ_TR_TOTAL_PREFERRED" hidden="1">"c2321"</definedName>
    <definedName name="IQ_TR_TOTAL_PREFERRED_FINAL" hidden="1">"c16271"</definedName>
    <definedName name="IQ_TR_TOTAL_REG_AMT" hidden="1">"c2261"</definedName>
    <definedName name="IQ_TR_TOTAL_STOCK" hidden="1">"c2323"</definedName>
    <definedName name="IQ_TR_TOTAL_STOCK_FINAL" hidden="1">"c16269"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AIR_VALUE_TOT_FFIEC" hidden="1">"c13210"</definedName>
    <definedName name="IQ_TRADING_ASSETS_FDIC" hidden="1">"c6328"</definedName>
    <definedName name="IQ_TRADING_ASSETS_FFIEC" hidden="1">"c12812"</definedName>
    <definedName name="IQ_TRADING_ASSETS_FOREIGN_FFIEC" hidden="1">"c12940"</definedName>
    <definedName name="IQ_TRADING_ASSETS_LEVEL_1_FFIEC" hidden="1">"c13218"</definedName>
    <definedName name="IQ_TRADING_ASSETS_LEVEL_2_FFIEC" hidden="1">"c13226"</definedName>
    <definedName name="IQ_TRADING_ASSETS_LEVEL_3_FFIEC" hidden="1">"c13234"</definedName>
    <definedName name="IQ_TRADING_ASSETS_QUARTERLY_AVG_FFIEC" hidden="1">"c13085"</definedName>
    <definedName name="IQ_TRADING_CURRENCY" hidden="1">"c2212"</definedName>
    <definedName name="IQ_TRADING_ITEM_CIQID" hidden="1">"c8949"</definedName>
    <definedName name="IQ_TRADING_LIABILITIES_FAIR_VALUE_TOT_FFIEC" hidden="1">"c13214"</definedName>
    <definedName name="IQ_TRADING_LIABILITIES_FDIC" hidden="1">"c6344"</definedName>
    <definedName name="IQ_TRADING_LIABILITIES_FFIEC" hidden="1">"c12858"</definedName>
    <definedName name="IQ_TRADING_LIABILITIES_LEVEL_1_FFIEC" hidden="1">"c13222"</definedName>
    <definedName name="IQ_TRADING_LIABILITIES_LEVEL_2_FFIEC" hidden="1">"c13230"</definedName>
    <definedName name="IQ_TRADING_LIABILITIES_LEVEL_3_FFIEC" hidden="1">"c13238"</definedName>
    <definedName name="IQ_TRADING_REV_FOREIGN_FFIEC" hidden="1">"c15377"</definedName>
    <definedName name="IQ_TRADING_REV_OPERATING_INC_FFIEC" hidden="1">"c13385"</definedName>
    <definedName name="IQ_TRADING_REVENUE_FFIEC" hidden="1">"c13004"</definedName>
    <definedName name="IQ_TRANS_ACCTS_TOT_DEPOSITS_FFIEC" hidden="1">"c13904"</definedName>
    <definedName name="IQ_TRANS_IMPACT_FIN_48_CURRENT_ASSETS" hidden="1">"c15727"</definedName>
    <definedName name="IQ_TRANS_IMPACT_FIN_48_CURRENT_LIABILITIES" hidden="1">"c15729"</definedName>
    <definedName name="IQ_TRANS_IMPACT_FIN_48_LT_ASSETS" hidden="1">"c15728"</definedName>
    <definedName name="IQ_TRANS_IMPACT_FIN_48_NON_CURRENT_LIABILITIES" hidden="1">"c15730"</definedName>
    <definedName name="IQ_TRANS_IMPACT_FIN_48_RETAINED_EARNINGS" hidden="1">"c15731"</definedName>
    <definedName name="IQ_TRANSACTION_ACCOUNTS_FDIC" hidden="1">"c6544"</definedName>
    <definedName name="IQ_TRANSACTION_LIST" hidden="1">"c15126"</definedName>
    <definedName name="IQ_TRANSACTION_LIST_BANKRUPTCY" hidden="1">"c15131"</definedName>
    <definedName name="IQ_TRANSACTION_LIST_BUYBACK" hidden="1">"c15129"</definedName>
    <definedName name="IQ_TRANSACTION_LIST_INCL_SUBS" hidden="1">"c15132"</definedName>
    <definedName name="IQ_TRANSACTION_LIST_INCL_SUBS_BANKRUPTCY" hidden="1">"c15137"</definedName>
    <definedName name="IQ_TRANSACTION_LIST_INCL_SUBS_BUYBACK" hidden="1">"c15135"</definedName>
    <definedName name="IQ_TRANSACTION_LIST_INCL_SUBS_MA" hidden="1">"c15133"</definedName>
    <definedName name="IQ_TRANSACTION_LIST_INCL_SUBS_PO" hidden="1">"c15136"</definedName>
    <definedName name="IQ_TRANSACTION_LIST_INCL_SUBS_PP" hidden="1">"c15134"</definedName>
    <definedName name="IQ_TRANSACTION_LIST_MA" hidden="1">"c15127"</definedName>
    <definedName name="IQ_TRANSACTION_LIST_PO" hidden="1">"c15130"</definedName>
    <definedName name="IQ_TRANSACTION_LIST_PP" hidden="1">"c15128"</definedName>
    <definedName name="IQ_TREASURER_ID" hidden="1">"c15214"</definedName>
    <definedName name="IQ_TREASURER_NAME" hidden="1">"c15213"</definedName>
    <definedName name="IQ_TREASURY" hidden="1">"c1311"</definedName>
    <definedName name="IQ_TREASURY_INVEST_SECURITIES_FFIEC" hidden="1">"c13457"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EASURY_STOCK_TRANSACTIONS_FFIEC" hidden="1">"c15352"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RUSTEE" hidden="1">"c8959"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ASSIGNED_RESERVES_COAL" hidden="1">"c15914"</definedName>
    <definedName name="IQ_UNASSIGNED_RESERVES_TO_TOTAL_RESERVES_COAL" hidden="1">"c15956"</definedName>
    <definedName name="IQ_UNCLASSIFIED_PROPERTY_OPERATING_EXPENSE" hidden="1">"c16034"</definedName>
    <definedName name="IQ_UNCLASSIFIED_RENTAL_INCOME" hidden="1">"c16021"</definedName>
    <definedName name="IQ_UNCONSOL_BEDS" hidden="1">"c8783"</definedName>
    <definedName name="IQ_UNCONSOL_NOI" hidden="1">"c16067"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GROUND_RESERVES_COAL" hidden="1">"c15922"</definedName>
    <definedName name="IQ_UNDERGROUND_RESERVES_TO_TOTAL_RESERVES_COAL" hidden="1">"c15960"</definedName>
    <definedName name="IQ_UNDERWRITER" hidden="1">"c8958"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FED_FUNDS" hidden="1">"c2524"</definedName>
    <definedName name="IQ_UNDRAWN_FHLB" hidden="1">"c2520"</definedName>
    <definedName name="IQ_UNDRAWN_LC" hidden="1">"c2521"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ARNED_INCOME_LL_REC_DOM_FFIEC" hidden="1">"c12916"</definedName>
    <definedName name="IQ_UNEARNED_INCOME_LL_REC_FFIEC" hidden="1">"c12897"</definedName>
    <definedName name="IQ_UNEARNED_PREMIUMS_PC_FFIEC" hidden="1">"c13101"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RECOG_TAX_BENEFIT_BEG_PERIOD" hidden="1">"c15732"</definedName>
    <definedName name="IQ_UNRECOG_TAX_BENEFIT_END_PERIOD" hidden="1">"c15740"</definedName>
    <definedName name="IQ_UNRECOG_TAX_BENEFIT_OTHER_ADJ" hidden="1">"c15739"</definedName>
    <definedName name="IQ_UNSECURED_COMMITMENTS_COMMERCIAL_RE_UNUSED_FFIEC" hidden="1">"c13246"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PGRADE_REBUILD_CABLE_INVEST" hidden="1">"c15804"</definedName>
    <definedName name="IQ_US_ADDRESS_LEASE_FIN_REC_FFIEC" hidden="1">"c13624"</definedName>
    <definedName name="IQ_US_AGENCY_OBLIG_FFIEC" hidden="1">"c12779"</definedName>
    <definedName name="IQ_US_AGENCY_OBLIG_TRADING_DOM_FFIEC" hidden="1">"c12919"</definedName>
    <definedName name="IQ_US_AGENCY_OBLIG_TRADING_FFIEC" hidden="1">"c12814"</definedName>
    <definedName name="IQ_US_AGENCY_OBLIGATIONS_AVAIL_SALE_FFIEC" hidden="1">"c12793"</definedName>
    <definedName name="IQ_US_BANKS_OTHER_INST_FOREIGN_DEP_FFIEC" hidden="1">"c15343"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GOVT_NON_TRANS_ACCTS_FFIEC" hidden="1">"c15323"</definedName>
    <definedName name="IQ_US_GOVT_STATE_POLI_SUBD_IN_US_FOREIGN_DEP_FFIEC" hidden="1">"c15346"</definedName>
    <definedName name="IQ_US_GOVT_TRANS_ACCTS_FFIEC" hidden="1">"c15315"</definedName>
    <definedName name="IQ_US_INST_DUE_30_89_FFIEC" hidden="1">"c13268"</definedName>
    <definedName name="IQ_US_INST_DUE_90_FFIEC" hidden="1">"c13294"</definedName>
    <definedName name="IQ_US_INST_NON_ACCRUAL_FFIEC" hidden="1">"c13320"</definedName>
    <definedName name="IQ_US_SPONSORED_AGENCY_OBLIG_AVAIL_SALE_FFIEC" hidden="1">"c12794"</definedName>
    <definedName name="IQ_US_SPONSORED_AGENCY_OBLIG_FFIEC" hidden="1">"c12780"</definedName>
    <definedName name="IQ_US_TREASURY_SEC_AVAIL_SALE_FFIEC" hidden="1">"c12792"</definedName>
    <definedName name="IQ_US_TREASURY_SEC_TRADING_DOM_FFIEC" hidden="1">"c12918"</definedName>
    <definedName name="IQ_US_TREASURY_SEC_TRADING_FFIEC" hidden="1">"c12813"</definedName>
    <definedName name="IQ_US_TREASURY_SECURITIES_FDIC" hidden="1">"c6298"</definedName>
    <definedName name="IQ_US_TREASURY_SECURITIES_FFIEC" hidden="1">"c12778"</definedName>
    <definedName name="IQ_UST_SEC_GOVT_AGENCY_CORP_QUARTERLY_AVG_FFIEC" hidden="1">"c15469"</definedName>
    <definedName name="IQ_UST_SECURITIES_GOVT_AGENCY_QUARTERLY_AVG_FFIEC" hidden="1">"c15468"</definedName>
    <definedName name="IQ_UTIL_PPE_NET" hidden="1">"c1620"</definedName>
    <definedName name="IQ_UTIL_REV" hidden="1">"c2091"</definedName>
    <definedName name="IQ_UTILITY_EXPENSE" hidden="1">"c16031"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ARIABLE_RATE_PREFERREDS_INT_SENSITIVITY_FFIEC" hidden="1">"c13096"</definedName>
    <definedName name="IQ_VC_REV_OPERATING_INC_FFIEC" hidden="1">"c13388"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EHICLE_LOANS" hidden="1">"c15249"</definedName>
    <definedName name="IQ_VENTURE_CAPITAL_REVENUE_FFIEC" hidden="1">"c13010"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OICE_SUB_BASIC_SUB" hidden="1">"c16203"</definedName>
    <definedName name="IQ_VOICE_SUB_TOTAL_HOMES_PASSED" hidden="1">"c15770"</definedName>
    <definedName name="IQ_VOICE_SUB_VIDEO_SUB" hidden="1">"c15789"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VWAP" hidden="1">"c13514"</definedName>
    <definedName name="IQ_WAC_CURRENT" hidden="1">"c8961"</definedName>
    <definedName name="IQ_WAC_ORIGINAL" hidden="1">"c8953"</definedName>
    <definedName name="IQ_WAM_CURRENT" hidden="1">"c8962"</definedName>
    <definedName name="IQ_WAM_ORIGINAL" hidden="1">"c8952"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PR" hidden="1">"c7688"</definedName>
    <definedName name="IQ_WHOLESALE_SALES_APR_FC" hidden="1">"c8568"</definedName>
    <definedName name="IQ_WHOLESALE_SALES_FC" hidden="1">"c7908"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POP" hidden="1">"c7248"</definedName>
    <definedName name="IQ_WHOLESALE_SALES_POP_FC" hidden="1">"c8128"</definedName>
    <definedName name="IQ_WHOLESALE_SALES_YOY" hidden="1">"c7468"</definedName>
    <definedName name="IQ_WHOLESALE_SALES_YOY_FC" hidden="1">"c8348"</definedName>
    <definedName name="IQ_WIP_INV" hidden="1">"c1335"</definedName>
    <definedName name="IQ_WIRELESS_PENETRATION" hidden="1">"c15767"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WTD_AVG_IR_AFTER_FIVE" hidden="1">"c15700"</definedName>
    <definedName name="IQ_WTD_AVG_IR_CY" hidden="1">"c15695"</definedName>
    <definedName name="IQ_WTD_AVG_IR_CY1" hidden="1">"c15696"</definedName>
    <definedName name="IQ_WTD_AVG_IR_CY2" hidden="1">"c15697"</definedName>
    <definedName name="IQ_WTD_AVG_IR_CY3" hidden="1">"c15698"</definedName>
    <definedName name="IQ_WTD_AVG_IR_CY4" hidden="1">"c15699"</definedName>
    <definedName name="IQ_WTD_AVG_IR_LT_DEBT" hidden="1">"c15693"</definedName>
    <definedName name="IQ_WTD_AVG_IR_TOTAL_DEBT" hidden="1">"c15694"</definedName>
    <definedName name="IQ_XDIV_DATE" hidden="1">"c2203"</definedName>
    <definedName name="IQ_YEAR_FOUNDED" hidden="1">"c6793"</definedName>
    <definedName name="IQ_YEARHIGH" hidden="1">"c1337"</definedName>
    <definedName name="IQ_YEARHIGH_DATE" hidden="1">"c2250"</definedName>
    <definedName name="IQ_YEARHIGH_RT" hidden="1">"YEARHIGH"</definedName>
    <definedName name="IQ_YEARLOW" hidden="1">"c1338"</definedName>
    <definedName name="IQ_YEARLOW_DATE" hidden="1">"c2251"</definedName>
    <definedName name="IQ_YEARLOW_RT" hidden="1">"YEARLOW"</definedName>
    <definedName name="IQ_YIELD_FED_FUNDS_SOLD_FFIEC" hidden="1">"c13487"</definedName>
    <definedName name="IQ_YIELD_TRADING_ASSETS_FFIEC" hidden="1">"c13488"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RR_Hurdle">[22]Tariff!$J$33</definedName>
    <definedName name="iurghzdfkjc" localSheetId="5" hidden="1">{#N/A,#N/A,FALSE,"P&amp;L";#N/A,#N/A,FALSE,"BS"}</definedName>
    <definedName name="iurghzdfkjc" localSheetId="13" hidden="1">{#N/A,#N/A,FALSE,"P&amp;L";#N/A,#N/A,FALSE,"BS"}</definedName>
    <definedName name="iurghzdfkjc" localSheetId="14" hidden="1">{#N/A,#N/A,FALSE,"P&amp;L";#N/A,#N/A,FALSE,"BS"}</definedName>
    <definedName name="iurghzdfkjc" localSheetId="6" hidden="1">{#N/A,#N/A,FALSE,"P&amp;L";#N/A,#N/A,FALSE,"BS"}</definedName>
    <definedName name="iurghzdfkjc" localSheetId="15" hidden="1">{#N/A,#N/A,FALSE,"P&amp;L";#N/A,#N/A,FALSE,"BS"}</definedName>
    <definedName name="iurghzdfkjc" localSheetId="7" hidden="1">{#N/A,#N/A,FALSE,"P&amp;L";#N/A,#N/A,FALSE,"BS"}</definedName>
    <definedName name="iurghzdfkjc" localSheetId="1" hidden="1">{#N/A,#N/A,FALSE,"P&amp;L";#N/A,#N/A,FALSE,"BS"}</definedName>
    <definedName name="iurghzdfkjc" localSheetId="12" hidden="1">{#N/A,#N/A,FALSE,"P&amp;L";#N/A,#N/A,FALSE,"BS"}</definedName>
    <definedName name="iurghzdfkjc" localSheetId="4" hidden="1">{#N/A,#N/A,FALSE,"P&amp;L";#N/A,#N/A,FALSE,"BS"}</definedName>
    <definedName name="iurghzdfkjc" hidden="1">{#N/A,#N/A,FALSE,"P&amp;L";#N/A,#N/A,FALSE,"BS"}</definedName>
    <definedName name="JD_Cashsweep_Profile_Paste" localSheetId="5">#REF!</definedName>
    <definedName name="JD_Cashsweep_Profile_Paste" localSheetId="9">#REF!</definedName>
    <definedName name="JD_Cashsweep_Profile_Paste" localSheetId="6">#REF!</definedName>
    <definedName name="JD_Cashsweep_Profile_Paste" localSheetId="8">#REF!</definedName>
    <definedName name="JD_Cashsweep_Profile_Paste" localSheetId="7">[8]Adjust!$G$83:$BX$83</definedName>
    <definedName name="JD_Cashsweep_Profile_Paste" localSheetId="12">#REF!</definedName>
    <definedName name="JD_Cashsweep_Profile_Paste">#REF!</definedName>
    <definedName name="Jose" localSheetId="5" hidden="1">{"vi1",#N/A,FALSE,"Financial Statements";"vi2",#N/A,FALSE,"Financial Statements";#N/A,#N/A,FALSE,"DCF"}</definedName>
    <definedName name="Jose" localSheetId="13" hidden="1">{"vi1",#N/A,FALSE,"Financial Statements";"vi2",#N/A,FALSE,"Financial Statements";#N/A,#N/A,FALSE,"DCF"}</definedName>
    <definedName name="Jose" localSheetId="14" hidden="1">{"vi1",#N/A,FALSE,"Financial Statements";"vi2",#N/A,FALSE,"Financial Statements";#N/A,#N/A,FALSE,"DCF"}</definedName>
    <definedName name="Jose" localSheetId="9" hidden="1">{"vi1",#N/A,FALSE,"Financial Statements";"vi2",#N/A,FALSE,"Financial Statements";#N/A,#N/A,FALSE,"DCF"}</definedName>
    <definedName name="Jose" localSheetId="6" hidden="1">{"vi1",#N/A,FALSE,"Financial Statements";"vi2",#N/A,FALSE,"Financial Statements";#N/A,#N/A,FALSE,"DCF"}</definedName>
    <definedName name="Jose" localSheetId="15" hidden="1">{"vi1",#N/A,FALSE,"Financial Statements";"vi2",#N/A,FALSE,"Financial Statements";#N/A,#N/A,FALSE,"DCF"}</definedName>
    <definedName name="Jose" localSheetId="8" hidden="1">{"vi1",#N/A,FALSE,"Financial Statements";"vi2",#N/A,FALSE,"Financial Statements";#N/A,#N/A,FALSE,"DCF"}</definedName>
    <definedName name="Jose" localSheetId="7" hidden="1">{"vi1",#N/A,FALSE,"Financial Statements";"vi2",#N/A,FALSE,"Financial Statements";#N/A,#N/A,FALSE,"DCF"}</definedName>
    <definedName name="Jose" localSheetId="1" hidden="1">{"vi1",#N/A,FALSE,"Financial Statements";"vi2",#N/A,FALSE,"Financial Statements";#N/A,#N/A,FALSE,"DCF"}</definedName>
    <definedName name="Jose" localSheetId="12" hidden="1">{"vi1",#N/A,FALSE,"Financial Statements";"vi2",#N/A,FALSE,"Financial Statements";#N/A,#N/A,FALSE,"DCF"}</definedName>
    <definedName name="Jose" localSheetId="4" hidden="1">{"vi1",#N/A,FALSE,"Financial Statements";"vi2",#N/A,FALSE,"Financial Statements";#N/A,#N/A,FALSE,"DCF"}</definedName>
    <definedName name="Jose" hidden="1">{"vi1",#N/A,FALSE,"Financial Statements";"vi2",#N/A,FALSE,"Financial Statements";#N/A,#N/A,FALSE,"DCF"}</definedName>
    <definedName name="K2_WBEVMODE" hidden="1">0</definedName>
    <definedName name="Kapolowe_Test" localSheetId="5">'[12]Macro Data'!$J$36</definedName>
    <definedName name="Kapolowe_Test" localSheetId="6">'[12]Macro Data'!$J$36</definedName>
    <definedName name="Kapolowe_Test" localSheetId="4">'[13]Macro Data'!$J$36</definedName>
    <definedName name="Kapolowe_Test">'Macro Data'!$J$35</definedName>
    <definedName name="LageBBV" localSheetId="5">#REF!</definedName>
    <definedName name="LageBBV" localSheetId="6">#REF!</definedName>
    <definedName name="LageBBV" localSheetId="7">[11]Input!$Q$19</definedName>
    <definedName name="LageBBV" localSheetId="4">#REF!</definedName>
    <definedName name="LageBBV">#REF!</definedName>
    <definedName name="LBF" localSheetId="5">#REF!</definedName>
    <definedName name="LBF" localSheetId="6">#REF!</definedName>
    <definedName name="LBF" localSheetId="7">[11]Data!$A$1080</definedName>
    <definedName name="LBF" localSheetId="4">#REF!</definedName>
    <definedName name="LBF">#REF!</definedName>
    <definedName name="LBF_EffInt_Cal" localSheetId="5">#REF!</definedName>
    <definedName name="LBF_EffInt_Cal" localSheetId="6">#REF!</definedName>
    <definedName name="LBF_EffInt_Cal" localSheetId="7">[11]Fin!$E$510</definedName>
    <definedName name="LBF_EffInt_Cal">#REF!</definedName>
    <definedName name="LBF_EffIntSens_Cal" localSheetId="5">#REF!</definedName>
    <definedName name="LBF_EffIntSens_Cal" localSheetId="6">#REF!</definedName>
    <definedName name="LBF_EffIntSens_Cal" localSheetId="7">[11]Fin!$E$512</definedName>
    <definedName name="LBF_EffIntSens_Cal">#REF!</definedName>
    <definedName name="LC_check">[21]Macro!$D$49</definedName>
    <definedName name="Levered_IRR">[17]Tariff!$L$31</definedName>
    <definedName name="Levered_IRR_Rail" localSheetId="5">'[12]Rail Concession'!$L$712</definedName>
    <definedName name="Levered_IRR_Rail" localSheetId="6">'[12]Rail Concession'!$L$712</definedName>
    <definedName name="Levered_IRR_Rail" localSheetId="4">'[13]Rail Concession'!$L$712</definedName>
    <definedName name="Levered_IRR_Rail">#REF!</definedName>
    <definedName name="limcount" hidden="1">2</definedName>
    <definedName name="List_YN">[21]Format!$B$26:$B$27</definedName>
    <definedName name="Live" localSheetId="5">'[19]Mining Inputs - TBA'!#REF!</definedName>
    <definedName name="Live" localSheetId="13">'[20]Mining Inputs - TBA'!#REF!</definedName>
    <definedName name="Live" localSheetId="14">'[20]Mining Inputs - TBA'!#REF!</definedName>
    <definedName name="Live" localSheetId="9">#REF!</definedName>
    <definedName name="Live" localSheetId="6">'[19]Mining Inputs - TBA'!#REF!</definedName>
    <definedName name="Live" localSheetId="15">'[20]Mining Inputs - TBA'!#REF!</definedName>
    <definedName name="Live" localSheetId="8">#REF!</definedName>
    <definedName name="Live" localSheetId="2">'Net Asset Value'!#REF!</definedName>
    <definedName name="Live" localSheetId="7">[15]InputC!#REF!</definedName>
    <definedName name="Live" localSheetId="3">'Share Price'!#REF!</definedName>
    <definedName name="Live" localSheetId="1">'[20]Mining Inputs - TBA'!#REF!</definedName>
    <definedName name="Live" localSheetId="12">'[19]Mining Inputs - TBA'!#REF!</definedName>
    <definedName name="Live" localSheetId="4">'[19]Mining Inputs - TBA'!#REF!</definedName>
    <definedName name="Live">'[19]Mining Inputs - TBA'!#REF!</definedName>
    <definedName name="lkd" localSheetId="5" hidden="1">{#N/A,#N/A,FALSE,"Finanzplan";#N/A,#N/A,FALSE,"Bilanz";#N/A,#N/A,FALSE,"GuV"}</definedName>
    <definedName name="lkd" localSheetId="13" hidden="1">{#N/A,#N/A,FALSE,"Finanzplan";#N/A,#N/A,FALSE,"Bilanz";#N/A,#N/A,FALSE,"GuV"}</definedName>
    <definedName name="lkd" localSheetId="14" hidden="1">{#N/A,#N/A,FALSE,"Finanzplan";#N/A,#N/A,FALSE,"Bilanz";#N/A,#N/A,FALSE,"GuV"}</definedName>
    <definedName name="lkd" localSheetId="9" hidden="1">{#N/A,#N/A,FALSE,"Finanzplan";#N/A,#N/A,FALSE,"Bilanz";#N/A,#N/A,FALSE,"GuV"}</definedName>
    <definedName name="lkd" localSheetId="6" hidden="1">{#N/A,#N/A,FALSE,"Finanzplan";#N/A,#N/A,FALSE,"Bilanz";#N/A,#N/A,FALSE,"GuV"}</definedName>
    <definedName name="lkd" localSheetId="15" hidden="1">{#N/A,#N/A,FALSE,"Finanzplan";#N/A,#N/A,FALSE,"Bilanz";#N/A,#N/A,FALSE,"GuV"}</definedName>
    <definedName name="lkd" localSheetId="8" hidden="1">{#N/A,#N/A,FALSE,"Finanzplan";#N/A,#N/A,FALSE,"Bilanz";#N/A,#N/A,FALSE,"GuV"}</definedName>
    <definedName name="lkd" localSheetId="7" hidden="1">{#N/A,#N/A,FALSE,"Finanzplan";#N/A,#N/A,FALSE,"Bilanz";#N/A,#N/A,FALSE,"GuV"}</definedName>
    <definedName name="lkd" localSheetId="1" hidden="1">{#N/A,#N/A,FALSE,"Finanzplan";#N/A,#N/A,FALSE,"Bilanz";#N/A,#N/A,FALSE,"GuV"}</definedName>
    <definedName name="lkd" localSheetId="12" hidden="1">{#N/A,#N/A,FALSE,"Finanzplan";#N/A,#N/A,FALSE,"Bilanz";#N/A,#N/A,FALSE,"GuV"}</definedName>
    <definedName name="lkd" localSheetId="4" hidden="1">{#N/A,#N/A,FALSE,"Finanzplan";#N/A,#N/A,FALSE,"Bilanz";#N/A,#N/A,FALSE,"GuV"}</definedName>
    <definedName name="lkd" hidden="1">{#N/A,#N/A,FALSE,"Finanzplan";#N/A,#N/A,FALSE,"Bilanz";#N/A,#N/A,FALSE,"GuV"}</definedName>
    <definedName name="Loops_check">[21]Macro!$D$28</definedName>
    <definedName name="M_Const" localSheetId="5">#REF!</definedName>
    <definedName name="M_Const" localSheetId="6">#REF!</definedName>
    <definedName name="M_Const">#REF!</definedName>
    <definedName name="MA_Comps_Range" localSheetId="5">#REF!</definedName>
    <definedName name="MA_Comps_Range" localSheetId="6">#REF!</definedName>
    <definedName name="MA_Comps_Range">#REF!</definedName>
    <definedName name="Macro_Check" localSheetId="7">[15]Macro!$L$30</definedName>
    <definedName name="Macro_Check">[17]Macro!#REF!</definedName>
    <definedName name="MacroCheck" localSheetId="5">#REF!</definedName>
    <definedName name="MacroCheck" localSheetId="13">#REF!</definedName>
    <definedName name="MacroCheck" localSheetId="14">#REF!</definedName>
    <definedName name="MacroCheck" localSheetId="9">Input_Scen!#REF!</definedName>
    <definedName name="MacroCheck" localSheetId="6">#REF!</definedName>
    <definedName name="MacroCheck" localSheetId="15">#REF!</definedName>
    <definedName name="MacroCheck" localSheetId="8">MRE!#REF!</definedName>
    <definedName name="MacroCheck" localSheetId="1">#REF!</definedName>
    <definedName name="MacroCheck" localSheetId="12">#REF!</definedName>
    <definedName name="MacroCheck">#REF!</definedName>
    <definedName name="MacroCopy" localSheetId="5">#REF!</definedName>
    <definedName name="MacroCopy" localSheetId="13">#REF!</definedName>
    <definedName name="MacroCopy" localSheetId="14">#REF!</definedName>
    <definedName name="MacroCopy" localSheetId="9">Input_Scen!#REF!</definedName>
    <definedName name="MacroCopy" localSheetId="6">#REF!</definedName>
    <definedName name="MacroCopy" localSheetId="15">#REF!</definedName>
    <definedName name="MacroCopy" localSheetId="8">MRE!#REF!</definedName>
    <definedName name="MacroCopy" localSheetId="1">#REF!</definedName>
    <definedName name="MacroCopy" localSheetId="12">#REF!</definedName>
    <definedName name="MacroCopy">#REF!</definedName>
    <definedName name="MacroPaste" localSheetId="5">#REF!</definedName>
    <definedName name="MacroPaste" localSheetId="13">#REF!</definedName>
    <definedName name="MacroPaste" localSheetId="14">#REF!</definedName>
    <definedName name="MacroPaste" localSheetId="9">Input_Scen!#REF!</definedName>
    <definedName name="MacroPaste" localSheetId="6">#REF!</definedName>
    <definedName name="MacroPaste" localSheetId="15">#REF!</definedName>
    <definedName name="MacroPaste" localSheetId="8">MRE!#REF!</definedName>
    <definedName name="MacroPaste" localSheetId="1">#REF!</definedName>
    <definedName name="MacroPaste" localSheetId="12">#REF!</definedName>
    <definedName name="MacroPaste">#REF!</definedName>
    <definedName name="MasterCheck" localSheetId="9">#REF!</definedName>
    <definedName name="MasterCheck" localSheetId="8">#REF!</definedName>
    <definedName name="MasterCheck" localSheetId="7">#REF!</definedName>
    <definedName name="MasterCheck">#REF!</definedName>
    <definedName name="Maturity_sweep_paste">[21]Macro!$I$115:$DZ$115</definedName>
    <definedName name="Max_Scen" localSheetId="5">#REF!</definedName>
    <definedName name="Max_Scen" localSheetId="9">#REF!</definedName>
    <definedName name="Max_Scen" localSheetId="6">#REF!</definedName>
    <definedName name="Max_Scen" localSheetId="8">#REF!</definedName>
    <definedName name="Max_Scen" localSheetId="7">Sens!$F$29</definedName>
    <definedName name="Max_Scen">#REF!</definedName>
    <definedName name="MerrillPrintIt" localSheetId="5" hidden="1">#REF!</definedName>
    <definedName name="MerrillPrintIt" localSheetId="6" hidden="1">#REF!</definedName>
    <definedName name="MerrillPrintIt" localSheetId="7" hidden="1">[10]!MerrillPrintIt</definedName>
    <definedName name="MerrillPrintIt" hidden="1">#REF!</definedName>
    <definedName name="Million" localSheetId="5">#REF!</definedName>
    <definedName name="Million" localSheetId="13">#REF!</definedName>
    <definedName name="Million" localSheetId="14">#REF!</definedName>
    <definedName name="Million" localSheetId="9">#REF!</definedName>
    <definedName name="Million" localSheetId="6">#REF!</definedName>
    <definedName name="Million" localSheetId="15">#REF!</definedName>
    <definedName name="Million" localSheetId="8">#REF!</definedName>
    <definedName name="Million" localSheetId="2">#REF!</definedName>
    <definedName name="Million" localSheetId="7">[25]NTBA!#REF!</definedName>
    <definedName name="Million" localSheetId="3">#REF!</definedName>
    <definedName name="Million" localSheetId="1">#REF!</definedName>
    <definedName name="Million">#REF!</definedName>
    <definedName name="Min_Cash" localSheetId="5">#REF!</definedName>
    <definedName name="Min_Cash" localSheetId="6">#REF!</definedName>
    <definedName name="Min_Cash">#REF!</definedName>
    <definedName name="Min_DSCR" localSheetId="5">#REF!</definedName>
    <definedName name="Min_DSCR" localSheetId="9">#REF!</definedName>
    <definedName name="Min_DSCR" localSheetId="6">#REF!</definedName>
    <definedName name="Min_DSCR" localSheetId="8">#REF!</definedName>
    <definedName name="Min_DSCR" localSheetId="7">[8]Adjust!$E$73</definedName>
    <definedName name="Min_DSCR">#REF!</definedName>
    <definedName name="MiniPerm_DebtCase" localSheetId="5">#REF!</definedName>
    <definedName name="MiniPerm_DebtCase" localSheetId="9">#REF!</definedName>
    <definedName name="MiniPerm_DebtCase" localSheetId="6">#REF!</definedName>
    <definedName name="MiniPerm_DebtCase" localSheetId="8">#REF!</definedName>
    <definedName name="MiniPerm_DebtCase" localSheetId="7">[8]Sensi!$E$22</definedName>
    <definedName name="MiniPerm_DebtCase">#REF!</definedName>
    <definedName name="Model_start">[21]Format!$I$8</definedName>
    <definedName name="MOF" localSheetId="13" hidden="1">#REF!</definedName>
    <definedName name="MOF" localSheetId="14" hidden="1">#REF!</definedName>
    <definedName name="MOF" localSheetId="9" hidden="1">#REF!</definedName>
    <definedName name="MOF" localSheetId="15" hidden="1">#REF!</definedName>
    <definedName name="MOF" localSheetId="8" hidden="1">#REF!</definedName>
    <definedName name="MOF" localSheetId="2" hidden="1">#REF!</definedName>
    <definedName name="MOF" localSheetId="7" hidden="1">#REF!</definedName>
    <definedName name="MOF" localSheetId="3" hidden="1">#REF!</definedName>
    <definedName name="MOF" localSheetId="1" hidden="1">#REF!</definedName>
    <definedName name="MOF" hidden="1">#REF!</definedName>
    <definedName name="Months_period">[21]Format!$I$10</definedName>
    <definedName name="Months_Qtr" localSheetId="5">'[19]Mining Inputs - TBA'!#REF!</definedName>
    <definedName name="Months_Qtr" localSheetId="13">'[20]Mining Inputs - TBA'!#REF!</definedName>
    <definedName name="Months_Qtr" localSheetId="14">'[20]Mining Inputs - TBA'!#REF!</definedName>
    <definedName name="Months_Qtr" localSheetId="9">#REF!</definedName>
    <definedName name="Months_Qtr" localSheetId="6">'[19]Mining Inputs - TBA'!#REF!</definedName>
    <definedName name="Months_Qtr" localSheetId="15">'[20]Mining Inputs - TBA'!#REF!</definedName>
    <definedName name="Months_Qtr" localSheetId="8">#REF!</definedName>
    <definedName name="Months_Qtr" localSheetId="2">'Net Asset Value'!#REF!</definedName>
    <definedName name="Months_Qtr" localSheetId="3">'Share Price'!#REF!</definedName>
    <definedName name="Months_Qtr" localSheetId="1">'[20]Mining Inputs - TBA'!#REF!</definedName>
    <definedName name="Months_Qtr" localSheetId="12">'[19]Mining Inputs - TBA'!#REF!</definedName>
    <definedName name="Months_Qtr" localSheetId="4">'[19]Mining Inputs - TBA'!#REF!</definedName>
    <definedName name="Months_Qtr">'[19]Mining Inputs - TBA'!#REF!</definedName>
    <definedName name="Months_year">[21]Format!$I$17</definedName>
    <definedName name="Months_Yr" localSheetId="5">#REF!</definedName>
    <definedName name="Months_Yr" localSheetId="9">#REF!</definedName>
    <definedName name="Months_Yr" localSheetId="6">#REF!</definedName>
    <definedName name="Months_Yr" localSheetId="8">#REF!</definedName>
    <definedName name="Months_Yr" localSheetId="7">[26]InputC!$G$437</definedName>
    <definedName name="Months_Yr" localSheetId="12">#REF!</definedName>
    <definedName name="Months_Yr">#REF!</definedName>
    <definedName name="MW_paste">[21]Macro!$I$125:$DZ$125</definedName>
    <definedName name="NAV_Discount_Rate" localSheetId="9">#REF!</definedName>
    <definedName name="NAV_Discount_Rate" localSheetId="8">#REF!</definedName>
    <definedName name="NAV_Discount_Rate" localSheetId="12">#REF!</definedName>
    <definedName name="NAV_Discount_Rate">#REF!</definedName>
    <definedName name="Nbre_de_Paiements" localSheetId="5">MATCH(0.01,#REF!,-1)+1</definedName>
    <definedName name="Nbre_de_Paiements" localSheetId="13">MATCH(0.01,#REF!,-1)+1</definedName>
    <definedName name="Nbre_de_Paiements" localSheetId="14">MATCH(0.01,#REF!,-1)+1</definedName>
    <definedName name="Nbre_de_Paiements" localSheetId="9">MATCH(0.01,#REF!,-1)+1</definedName>
    <definedName name="Nbre_de_Paiements" localSheetId="6">MATCH(0.01,#REF!,-1)+1</definedName>
    <definedName name="Nbre_de_Paiements" localSheetId="15">MATCH(0.01,#REF!,-1)+1</definedName>
    <definedName name="Nbre_de_Paiements" localSheetId="8">MATCH(0.01,#REF!,-1)+1</definedName>
    <definedName name="Nbre_de_Paiements" localSheetId="2">MATCH(0.01,#REF!,-1)+1</definedName>
    <definedName name="Nbre_de_Paiements" localSheetId="7">MATCH(0.01,'[27]Plan avec différé'!Solde_Final,-1)+1</definedName>
    <definedName name="Nbre_de_Paiements" localSheetId="3">MATCH(0.01,#REF!,-1)+1</definedName>
    <definedName name="Nbre_de_Paiements" localSheetId="1">MATCH(0.01,#REF!,-1)+1</definedName>
    <definedName name="Nbre_de_Paiements" localSheetId="12">MATCH(0.01,#REF!,-1)+1</definedName>
    <definedName name="Nbre_de_Paiements">MATCH(0.01,#REF!,-1)+1</definedName>
    <definedName name="Net_PCRs_Copy" localSheetId="5">#REF!</definedName>
    <definedName name="Net_PCRs_Copy" localSheetId="9">#REF!</definedName>
    <definedName name="Net_PCRs_Copy" localSheetId="6">#REF!</definedName>
    <definedName name="Net_PCRs_Copy" localSheetId="8">#REF!</definedName>
    <definedName name="Net_PCRs_Copy" localSheetId="7">[8]Adjust!$E$103</definedName>
    <definedName name="Net_PCRs_Copy" localSheetId="12">#REF!</definedName>
    <definedName name="Net_PCRs_Copy">#REF!</definedName>
    <definedName name="Net_PCRs_Paste" localSheetId="5">#REF!</definedName>
    <definedName name="Net_PCRs_Paste" localSheetId="9">#REF!</definedName>
    <definedName name="Net_PCRs_Paste" localSheetId="6">#REF!</definedName>
    <definedName name="Net_PCRs_Paste" localSheetId="8">#REF!</definedName>
    <definedName name="Net_PCRs_Paste" localSheetId="7">[8]Adjust!$E$104</definedName>
    <definedName name="Net_PCRs_Paste" localSheetId="12">#REF!</definedName>
    <definedName name="Net_PCRs_Paste">#REF!</definedName>
    <definedName name="NewRange" localSheetId="5" hidden="1">#REF!</definedName>
    <definedName name="NewRange" localSheetId="6" hidden="1">#REF!</definedName>
    <definedName name="NewRange" localSheetId="7" hidden="1">[10]!NewRange</definedName>
    <definedName name="NewRange" localSheetId="12" hidden="1">#REF!</definedName>
    <definedName name="NewRange" hidden="1">#REF!</definedName>
    <definedName name="no_idea" localSheetId="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" localSheetId="13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" localSheetId="1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" localSheetId="6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" localSheetId="1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" localSheetId="7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" localSheetId="1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" localSheetId="12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" localSheetId="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2" localSheetId="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2" localSheetId="13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2" localSheetId="1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2" localSheetId="6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2" localSheetId="1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2" localSheetId="7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2" localSheetId="1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2" localSheetId="12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2" localSheetId="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_idea2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" localSheetId="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" localSheetId="13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" localSheetId="1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" localSheetId="6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" localSheetId="1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" localSheetId="7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" localSheetId="1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" localSheetId="12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" localSheetId="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2" localSheetId="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2" localSheetId="13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2" localSheetId="1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2" localSheetId="6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2" localSheetId="1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2" localSheetId="7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2" localSheetId="1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2" localSheetId="12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2" localSheetId="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noidea22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OG_Discount" localSheetId="5">#REF!</definedName>
    <definedName name="OG_Discount" localSheetId="6">#REF!</definedName>
    <definedName name="OG_Discount">#REF!</definedName>
    <definedName name="ojiawf" localSheetId="5" hidden="1">{#N/A,#N/A,FALSE,"Finanzplan";#N/A,#N/A,FALSE,"Bilanz";#N/A,#N/A,FALSE,"GuV"}</definedName>
    <definedName name="ojiawf" localSheetId="13" hidden="1">{#N/A,#N/A,FALSE,"Finanzplan";#N/A,#N/A,FALSE,"Bilanz";#N/A,#N/A,FALSE,"GuV"}</definedName>
    <definedName name="ojiawf" localSheetId="14" hidden="1">{#N/A,#N/A,FALSE,"Finanzplan";#N/A,#N/A,FALSE,"Bilanz";#N/A,#N/A,FALSE,"GuV"}</definedName>
    <definedName name="ojiawf" localSheetId="9" hidden="1">{#N/A,#N/A,FALSE,"Finanzplan";#N/A,#N/A,FALSE,"Bilanz";#N/A,#N/A,FALSE,"GuV"}</definedName>
    <definedName name="ojiawf" localSheetId="6" hidden="1">{#N/A,#N/A,FALSE,"Finanzplan";#N/A,#N/A,FALSE,"Bilanz";#N/A,#N/A,FALSE,"GuV"}</definedName>
    <definedName name="ojiawf" localSheetId="15" hidden="1">{#N/A,#N/A,FALSE,"Finanzplan";#N/A,#N/A,FALSE,"Bilanz";#N/A,#N/A,FALSE,"GuV"}</definedName>
    <definedName name="ojiawf" localSheetId="8" hidden="1">{#N/A,#N/A,FALSE,"Finanzplan";#N/A,#N/A,FALSE,"Bilanz";#N/A,#N/A,FALSE,"GuV"}</definedName>
    <definedName name="ojiawf" localSheetId="7" hidden="1">{#N/A,#N/A,FALSE,"Finanzplan";#N/A,#N/A,FALSE,"Bilanz";#N/A,#N/A,FALSE,"GuV"}</definedName>
    <definedName name="ojiawf" localSheetId="1" hidden="1">{#N/A,#N/A,FALSE,"Finanzplan";#N/A,#N/A,FALSE,"Bilanz";#N/A,#N/A,FALSE,"GuV"}</definedName>
    <definedName name="ojiawf" localSheetId="12" hidden="1">{#N/A,#N/A,FALSE,"Finanzplan";#N/A,#N/A,FALSE,"Bilanz";#N/A,#N/A,FALSE,"GuV"}</definedName>
    <definedName name="ojiawf" localSheetId="4" hidden="1">{#N/A,#N/A,FALSE,"Finanzplan";#N/A,#N/A,FALSE,"Bilanz";#N/A,#N/A,FALSE,"GuV"}</definedName>
    <definedName name="ojiawf" hidden="1">{#N/A,#N/A,FALSE,"Finanzplan";#N/A,#N/A,FALSE,"Bilanz";#N/A,#N/A,FALSE,"GuV"}</definedName>
    <definedName name="Operation_desactivated">[21]Sens!$D$16</definedName>
    <definedName name="Operation_end">[21]Inputs!$G$33</definedName>
    <definedName name="Operation_start">[21]Inputs!$G$31</definedName>
    <definedName name="Operational_period_BoP" localSheetId="5">#REF!</definedName>
    <definedName name="Operational_period_BoP" localSheetId="9">#REF!</definedName>
    <definedName name="Operational_period_BoP" localSheetId="6">#REF!</definedName>
    <definedName name="Operational_period_BoP" localSheetId="8">#REF!</definedName>
    <definedName name="Operational_period_BoP" localSheetId="7">[8]Flags!$G$156:$BX$156</definedName>
    <definedName name="Operational_period_BoP" localSheetId="12">#REF!</definedName>
    <definedName name="Operational_period_BoP">#REF!</definedName>
    <definedName name="Operational_period_EoP" localSheetId="5">#REF!</definedName>
    <definedName name="Operational_period_EoP" localSheetId="9">#REF!</definedName>
    <definedName name="Operational_period_EoP" localSheetId="6">#REF!</definedName>
    <definedName name="Operational_period_EoP" localSheetId="8">#REF!</definedName>
    <definedName name="Operational_period_EoP" localSheetId="7">[8]Flags!$G$157:$BX$157</definedName>
    <definedName name="Operational_period_EoP" localSheetId="12">#REF!</definedName>
    <definedName name="Operational_period_EoP">#REF!</definedName>
    <definedName name="Options" localSheetId="5">#REF!</definedName>
    <definedName name="Options" localSheetId="6">#REF!</definedName>
    <definedName name="Options" localSheetId="12">#REF!</definedName>
    <definedName name="Options">#REF!</definedName>
    <definedName name="Options_Price" localSheetId="5">#REF!</definedName>
    <definedName name="Options_Price" localSheetId="6">#REF!</definedName>
    <definedName name="Options_Price">#REF!</definedName>
    <definedName name="ouijk" localSheetId="5" hidden="1">{#N/A,#N/A,FALSE,"P&amp;L";#N/A,#N/A,FALSE,"BS"}</definedName>
    <definedName name="ouijk" localSheetId="13" hidden="1">{#N/A,#N/A,FALSE,"P&amp;L";#N/A,#N/A,FALSE,"BS"}</definedName>
    <definedName name="ouijk" localSheetId="14" hidden="1">{#N/A,#N/A,FALSE,"P&amp;L";#N/A,#N/A,FALSE,"BS"}</definedName>
    <definedName name="ouijk" localSheetId="6" hidden="1">{#N/A,#N/A,FALSE,"P&amp;L";#N/A,#N/A,FALSE,"BS"}</definedName>
    <definedName name="ouijk" localSheetId="15" hidden="1">{#N/A,#N/A,FALSE,"P&amp;L";#N/A,#N/A,FALSE,"BS"}</definedName>
    <definedName name="ouijk" localSheetId="7" hidden="1">{#N/A,#N/A,FALSE,"P&amp;L";#N/A,#N/A,FALSE,"BS"}</definedName>
    <definedName name="ouijk" localSheetId="1" hidden="1">{#N/A,#N/A,FALSE,"P&amp;L";#N/A,#N/A,FALSE,"BS"}</definedName>
    <definedName name="ouijk" localSheetId="12" hidden="1">{#N/A,#N/A,FALSE,"P&amp;L";#N/A,#N/A,FALSE,"BS"}</definedName>
    <definedName name="ouijk" localSheetId="4" hidden="1">{#N/A,#N/A,FALSE,"P&amp;L";#N/A,#N/A,FALSE,"BS"}</definedName>
    <definedName name="ouijk" hidden="1">{#N/A,#N/A,FALSE,"P&amp;L";#N/A,#N/A,FALSE,"BS"}</definedName>
    <definedName name="Pal_Workbook_GUID" hidden="1">"GDJHJBDKS6E47EL8JKK8D4DV"</definedName>
    <definedName name="Pépinèr" localSheetId="13" hidden="1">#REF!</definedName>
    <definedName name="Pépinèr" localSheetId="14" hidden="1">#REF!</definedName>
    <definedName name="Pépinèr" localSheetId="9" hidden="1">#REF!</definedName>
    <definedName name="Pépinèr" localSheetId="15" hidden="1">#REF!</definedName>
    <definedName name="Pépinèr" localSheetId="8" hidden="1">#REF!</definedName>
    <definedName name="Pépinèr" localSheetId="2" hidden="1">#REF!</definedName>
    <definedName name="Pépinèr" localSheetId="7" hidden="1">#REF!</definedName>
    <definedName name="Pépinèr" localSheetId="3" hidden="1">#REF!</definedName>
    <definedName name="Pépinèr" localSheetId="1" hidden="1">#REF!</definedName>
    <definedName name="Pépinèr" localSheetId="12" hidden="1">#REF!</definedName>
    <definedName name="Pépinèr" hidden="1">#REF!</definedName>
    <definedName name="Period_year">[21]Format!$I$12</definedName>
    <definedName name="platano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" localSheetId="1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" localSheetId="1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" localSheetId="1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" localSheetId="1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" localSheetId="1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" localSheetId="1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" localSheetId="1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" localSheetId="1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" localSheetId="1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" localSheetId="1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" localSheetId="1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" localSheetId="1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2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2" localSheetId="1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2" localSheetId="1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2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2" localSheetId="1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2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2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2" localSheetId="1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2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latano22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poiu" localSheetId="5" hidden="1">{#N/A,#N/A,FALSE,"P&amp;L";#N/A,#N/A,FALSE,"BS"}</definedName>
    <definedName name="poiu" localSheetId="13" hidden="1">{#N/A,#N/A,FALSE,"P&amp;L";#N/A,#N/A,FALSE,"BS"}</definedName>
    <definedName name="poiu" localSheetId="14" hidden="1">{#N/A,#N/A,FALSE,"P&amp;L";#N/A,#N/A,FALSE,"BS"}</definedName>
    <definedName name="poiu" localSheetId="6" hidden="1">{#N/A,#N/A,FALSE,"P&amp;L";#N/A,#N/A,FALSE,"BS"}</definedName>
    <definedName name="poiu" localSheetId="15" hidden="1">{#N/A,#N/A,FALSE,"P&amp;L";#N/A,#N/A,FALSE,"BS"}</definedName>
    <definedName name="poiu" localSheetId="7" hidden="1">{#N/A,#N/A,FALSE,"P&amp;L";#N/A,#N/A,FALSE,"BS"}</definedName>
    <definedName name="poiu" localSheetId="1" hidden="1">{#N/A,#N/A,FALSE,"P&amp;L";#N/A,#N/A,FALSE,"BS"}</definedName>
    <definedName name="poiu" localSheetId="12" hidden="1">{#N/A,#N/A,FALSE,"P&amp;L";#N/A,#N/A,FALSE,"BS"}</definedName>
    <definedName name="poiu" localSheetId="4" hidden="1">{#N/A,#N/A,FALSE,"P&amp;L";#N/A,#N/A,FALSE,"BS"}</definedName>
    <definedName name="poiu" hidden="1">{#N/A,#N/A,FALSE,"P&amp;L";#N/A,#N/A,FALSE,"BS"}</definedName>
    <definedName name="Poyry_scenarios" localSheetId="5">#REF!</definedName>
    <definedName name="Poyry_scenarios" localSheetId="9">#REF!</definedName>
    <definedName name="Poyry_scenarios" localSheetId="6">#REF!</definedName>
    <definedName name="Poyry_scenarios" localSheetId="8">#REF!</definedName>
    <definedName name="Poyry_scenarios" localSheetId="7">[8]InputT!$B$163:$B$165</definedName>
    <definedName name="Poyry_scenarios" localSheetId="12">#REF!</definedName>
    <definedName name="Poyry_scenarios">#REF!</definedName>
    <definedName name="PPdatum" localSheetId="5">#REF!</definedName>
    <definedName name="PPdatum" localSheetId="6">#REF!</definedName>
    <definedName name="PPdatum" localSheetId="7">[11]Input!$W$17</definedName>
    <definedName name="PPdatum" localSheetId="12">#REF!</definedName>
    <definedName name="PPdatum">#REF!</definedName>
    <definedName name="pppp" localSheetId="13" hidden="1">#REF!</definedName>
    <definedName name="pppp" localSheetId="14" hidden="1">#REF!</definedName>
    <definedName name="pppp" localSheetId="9" hidden="1">#REF!</definedName>
    <definedName name="pppp" localSheetId="15" hidden="1">#REF!</definedName>
    <definedName name="pppp" localSheetId="8" hidden="1">#REF!</definedName>
    <definedName name="pppp" localSheetId="2" hidden="1">#REF!</definedName>
    <definedName name="pppp" localSheetId="7" hidden="1">#REF!</definedName>
    <definedName name="pppp" localSheetId="3" hidden="1">#REF!</definedName>
    <definedName name="pppp" localSheetId="1" hidden="1">#REF!</definedName>
    <definedName name="pppp" hidden="1">#REF!</definedName>
    <definedName name="Price_Case" localSheetId="5">#REF!</definedName>
    <definedName name="Price_Case" localSheetId="6">#REF!</definedName>
    <definedName name="Price_Case">#REF!</definedName>
    <definedName name="Price_Case_Name" localSheetId="5">#REF!</definedName>
    <definedName name="Price_Case_Name" localSheetId="6">#REF!</definedName>
    <definedName name="Price_Case_Name">#REF!</definedName>
    <definedName name="Price_list">[21]InputT!$B$305:$B$309</definedName>
    <definedName name="prijspeil" localSheetId="5">#REF!</definedName>
    <definedName name="prijspeil" localSheetId="6">#REF!</definedName>
    <definedName name="prijspeil" localSheetId="7">[11]Input!$I$17</definedName>
    <definedName name="prijspeil">#REF!</definedName>
    <definedName name="PUB_FileID" hidden="1">"L10003363.xls"</definedName>
    <definedName name="PUB_UserID" hidden="1">"MAYERX"</definedName>
    <definedName name="qgq" localSheetId="5" hidden="1">#REF!</definedName>
    <definedName name="qgq" localSheetId="6" hidden="1">#REF!</definedName>
    <definedName name="qgq" localSheetId="7" hidden="1">[10]!qgq</definedName>
    <definedName name="qgq" hidden="1">#REF!</definedName>
    <definedName name="Rail_Macro_Copy" localSheetId="5">#REF!</definedName>
    <definedName name="Rail_Macro_Copy" localSheetId="6">#REF!</definedName>
    <definedName name="Rail_Macro_Copy">#REF!</definedName>
    <definedName name="Rail_Macro_Paste" localSheetId="5">#REF!</definedName>
    <definedName name="Rail_Macro_Paste" localSheetId="6">#REF!</definedName>
    <definedName name="Rail_Macro_Paste">#REF!</definedName>
    <definedName name="RedefinePrintTableRange" localSheetId="5" hidden="1">#REF!</definedName>
    <definedName name="RedefinePrintTableRange" localSheetId="6" hidden="1">#REF!</definedName>
    <definedName name="RedefinePrintTableRange" localSheetId="7" hidden="1">[10]!RedefinePrintTableRange</definedName>
    <definedName name="RedefinePrintTableRange" hidden="1">#REF!</definedName>
    <definedName name="redo" localSheetId="5" hidden="1">{#N/A,#N/A,FALSE,"ACQ_GRAPHS";#N/A,#N/A,FALSE,"T_1 GRAPHS";#N/A,#N/A,FALSE,"T_2 GRAPHS";#N/A,#N/A,FALSE,"COMB_GRAPHS"}</definedName>
    <definedName name="redo" localSheetId="13" hidden="1">{#N/A,#N/A,FALSE,"ACQ_GRAPHS";#N/A,#N/A,FALSE,"T_1 GRAPHS";#N/A,#N/A,FALSE,"T_2 GRAPHS";#N/A,#N/A,FALSE,"COMB_GRAPHS"}</definedName>
    <definedName name="redo" localSheetId="14" hidden="1">{#N/A,#N/A,FALSE,"ACQ_GRAPHS";#N/A,#N/A,FALSE,"T_1 GRAPHS";#N/A,#N/A,FALSE,"T_2 GRAPHS";#N/A,#N/A,FALSE,"COMB_GRAPHS"}</definedName>
    <definedName name="redo" localSheetId="6" hidden="1">{#N/A,#N/A,FALSE,"ACQ_GRAPHS";#N/A,#N/A,FALSE,"T_1 GRAPHS";#N/A,#N/A,FALSE,"T_2 GRAPHS";#N/A,#N/A,FALSE,"COMB_GRAPHS"}</definedName>
    <definedName name="redo" localSheetId="15" hidden="1">{#N/A,#N/A,FALSE,"ACQ_GRAPHS";#N/A,#N/A,FALSE,"T_1 GRAPHS";#N/A,#N/A,FALSE,"T_2 GRAPHS";#N/A,#N/A,FALSE,"COMB_GRAPHS"}</definedName>
    <definedName name="redo" localSheetId="7" hidden="1">{#N/A,#N/A,FALSE,"ACQ_GRAPHS";#N/A,#N/A,FALSE,"T_1 GRAPHS";#N/A,#N/A,FALSE,"T_2 GRAPHS";#N/A,#N/A,FALSE,"COMB_GRAPHS"}</definedName>
    <definedName name="redo" localSheetId="1" hidden="1">{#N/A,#N/A,FALSE,"ACQ_GRAPHS";#N/A,#N/A,FALSE,"T_1 GRAPHS";#N/A,#N/A,FALSE,"T_2 GRAPHS";#N/A,#N/A,FALSE,"COMB_GRAPHS"}</definedName>
    <definedName name="redo" localSheetId="12" hidden="1">{#N/A,#N/A,FALSE,"ACQ_GRAPHS";#N/A,#N/A,FALSE,"T_1 GRAPHS";#N/A,#N/A,FALSE,"T_2 GRAPHS";#N/A,#N/A,FALSE,"COMB_GRAPHS"}</definedName>
    <definedName name="redo" localSheetId="4" hidden="1">{#N/A,#N/A,FALSE,"ACQ_GRAPHS";#N/A,#N/A,FALSE,"T_1 GRAPHS";#N/A,#N/A,FALSE,"T_2 GRAPHS";#N/A,#N/A,FALSE,"COMB_GRAPHS"}</definedName>
    <definedName name="redo" hidden="1">{#N/A,#N/A,FALSE,"ACQ_GRAPHS";#N/A,#N/A,FALSE,"T_1 GRAPHS";#N/A,#N/A,FALSE,"T_2 GRAPHS";#N/A,#N/A,FALSE,"COMB_GRAPHS"}</definedName>
    <definedName name="RequiredIRR">#REF!</definedName>
    <definedName name="RiskAfterRecalcMacro" hidden="1">""</definedName>
    <definedName name="RiskAfterSimMacro" hidden="1">""</definedName>
    <definedName name="riskATSSboxGraph">FALSE</definedName>
    <definedName name="riskATSSincludeSimtables">TRUE</definedName>
    <definedName name="riskATSSinputsGraphs">FALSE</definedName>
    <definedName name="riskATSSoutputStatistic">3</definedName>
    <definedName name="riskATSSpercentChangeGraph">TRUE</definedName>
    <definedName name="riskATSSpercentileGraph">TRUE</definedName>
    <definedName name="riskATSSpercentileValue">0.5</definedName>
    <definedName name="riskATSSprintReport">FALSE</definedName>
    <definedName name="riskATSSreportsInActiveBook">FALSE</definedName>
    <definedName name="riskATSSreportsSelected">TRUE</definedName>
    <definedName name="riskATSSsummaryReport">TRUE</definedName>
    <definedName name="riskATSStornadoGraph">TRUE</definedName>
    <definedName name="riskATSTbaselineRequested">TRUE</definedName>
    <definedName name="riskATSTboxGraph">TRUE</definedName>
    <definedName name="riskATSTcomparisonGraph">TRUE</definedName>
    <definedName name="riskATSThistogramGraph">FALSE</definedName>
    <definedName name="riskATSToutputStatistic">4</definedName>
    <definedName name="riskATSTprintReport">FALSE</definedName>
    <definedName name="riskATSTreportsInActiveBook">FALSE</definedName>
    <definedName name="riskATSTreportsSelected">TRUE</definedName>
    <definedName name="riskATSTsequentialStress">TRUE</definedName>
    <definedName name="riskATSTsummaryReport">TRUE</definedName>
    <definedName name="RiskAutoStopPercChange">1.5</definedName>
    <definedName name="RiskBeforeRecalcMacro" hidden="1">""</definedName>
    <definedName name="RiskBeforeSimMacro" hidden="1">""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MultipleCPUSupportEnabled" hidden="1">TRUE</definedName>
    <definedName name="RiskNumIterations">10000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SU" localSheetId="5">#REF!</definedName>
    <definedName name="RSU" localSheetId="6">#REF!</definedName>
    <definedName name="RSU">#REF!</definedName>
    <definedName name="SAPBEXhrIndnt" hidden="1">1</definedName>
    <definedName name="SAPBEXrevision" hidden="1">10</definedName>
    <definedName name="SAPBEXsysID" hidden="1">"PV3"</definedName>
    <definedName name="SAPBEXwbID" hidden="1">"3WV8NFI239RWFJBGFKRDKA52Y"</definedName>
    <definedName name="SBF" localSheetId="5">#REF!</definedName>
    <definedName name="SBF" localSheetId="6">#REF!</definedName>
    <definedName name="SBF" localSheetId="7">[11]Data!$A$977</definedName>
    <definedName name="SBF">#REF!</definedName>
    <definedName name="SBF_EffInt_Cal" localSheetId="5">#REF!</definedName>
    <definedName name="SBF_EffInt_Cal" localSheetId="6">#REF!</definedName>
    <definedName name="SBF_EffInt_Cal" localSheetId="7">[11]Fin!$E$543</definedName>
    <definedName name="SBF_EffInt_Cal">#REF!</definedName>
    <definedName name="SBF_EffIntSens_Cal" localSheetId="5">#REF!</definedName>
    <definedName name="SBF_EffIntSens_Cal" localSheetId="6">#REF!</definedName>
    <definedName name="SBF_EffIntSens_Cal" localSheetId="7">[11]Fin!$E$545</definedName>
    <definedName name="SBF_EffIntSens_Cal">#REF!</definedName>
    <definedName name="Scen_Num" localSheetId="5">#REF!</definedName>
    <definedName name="Scen_Num" localSheetId="9">#REF!</definedName>
    <definedName name="Scen_Num" localSheetId="6">#REF!</definedName>
    <definedName name="Scen_Num" localSheetId="8">#REF!</definedName>
    <definedName name="Scen_Num" localSheetId="7">Sens!$F$2</definedName>
    <definedName name="Scen_Num">#REF!</definedName>
    <definedName name="Scen_Number" localSheetId="5">#REF!</definedName>
    <definedName name="Scen_Number" localSheetId="9">#REF!</definedName>
    <definedName name="Scen_Number" localSheetId="6">#REF!</definedName>
    <definedName name="Scen_Number" localSheetId="8">#REF!</definedName>
    <definedName name="Scen_Number" localSheetId="7">Sens!$F$2</definedName>
    <definedName name="Scen_Number">#REF!</definedName>
    <definedName name="Scenario" localSheetId="5">#REF!</definedName>
    <definedName name="Scenario" localSheetId="6">#REF!</definedName>
    <definedName name="Scenario" localSheetId="7">Sens!$H$37:$T$37</definedName>
    <definedName name="Scenario">#REF!</definedName>
    <definedName name="Scenario1_name" localSheetId="5">#REF!</definedName>
    <definedName name="Scenario1_name" localSheetId="9">#REF!</definedName>
    <definedName name="Scenario1_name" localSheetId="6">#REF!</definedName>
    <definedName name="Scenario1_name" localSheetId="8">#REF!</definedName>
    <definedName name="Scenario1_name" localSheetId="7">[8]Inputs!$I$9</definedName>
    <definedName name="Scenario1_name">#REF!</definedName>
    <definedName name="Scenario2_name" localSheetId="5">#REF!</definedName>
    <definedName name="Scenario2_name" localSheetId="9">#REF!</definedName>
    <definedName name="Scenario2_name" localSheetId="6">#REF!</definedName>
    <definedName name="Scenario2_name" localSheetId="8">#REF!</definedName>
    <definedName name="Scenario2_name" localSheetId="7">[8]Inputs!$J$9</definedName>
    <definedName name="Scenario2_name">#REF!</definedName>
    <definedName name="Sculpting_Gearing" localSheetId="5">#REF!</definedName>
    <definedName name="Sculpting_Gearing" localSheetId="9">#REF!</definedName>
    <definedName name="Sculpting_Gearing" localSheetId="6">#REF!</definedName>
    <definedName name="Sculpting_Gearing" localSheetId="8">#REF!</definedName>
    <definedName name="Sculpting_Gearing" localSheetId="7">[8]Adjust!$E$52</definedName>
    <definedName name="Sculpting_Gearing">#REF!</definedName>
    <definedName name="SD_repayment_start" localSheetId="5">#REF!</definedName>
    <definedName name="SD_repayment_start" localSheetId="9">#REF!</definedName>
    <definedName name="SD_repayment_start" localSheetId="6">#REF!</definedName>
    <definedName name="SD_repayment_start" localSheetId="8">#REF!</definedName>
    <definedName name="SD_repayment_start" localSheetId="7">[8]Inputs!$G$33</definedName>
    <definedName name="SD_repayment_start">#REF!</definedName>
    <definedName name="SD_SwapMargin" localSheetId="5">#REF!</definedName>
    <definedName name="SD_SwapMargin" localSheetId="9">#REF!</definedName>
    <definedName name="SD_SwapMargin" localSheetId="6">#REF!</definedName>
    <definedName name="SD_SwapMargin" localSheetId="8">#REF!</definedName>
    <definedName name="SD_SwapMargin" localSheetId="7">[8]Inputs!$G$576</definedName>
    <definedName name="SD_SwapMargin">#REF!</definedName>
    <definedName name="SD_SwapRate" localSheetId="5">#REF!</definedName>
    <definedName name="SD_SwapRate" localSheetId="9">#REF!</definedName>
    <definedName name="SD_SwapRate" localSheetId="6">#REF!</definedName>
    <definedName name="SD_SwapRate" localSheetId="8">#REF!</definedName>
    <definedName name="SD_SwapRate" localSheetId="7">[8]Inputs!$G$575</definedName>
    <definedName name="SD_SwapRate">#REF!</definedName>
    <definedName name="sdfdsfsa" localSheetId="9" hidden="1">#REF!</definedName>
    <definedName name="sdfdsfsa" localSheetId="8" hidden="1">#REF!</definedName>
    <definedName name="sdfdsfsa" hidden="1">#REF!</definedName>
    <definedName name="sdfsdfsf" localSheetId="9" hidden="1">#REF!</definedName>
    <definedName name="sdfsdfsf" localSheetId="8" hidden="1">#REF!</definedName>
    <definedName name="sdfsdfsf" hidden="1">#REF!</definedName>
    <definedName name="sds" localSheetId="5" hidden="1">{"Print Summary",#N/A,FALSE,"Bal_Graphs";"Print Summary",#N/A,FALSE,"DCF";"Print Summary",#N/A,FALSE,"Graphs";"Print Summary",#N/A,FALSE,"Summary"}</definedName>
    <definedName name="sds" localSheetId="13" hidden="1">{"Print Summary",#N/A,FALSE,"Bal_Graphs";"Print Summary",#N/A,FALSE,"DCF";"Print Summary",#N/A,FALSE,"Graphs";"Print Summary",#N/A,FALSE,"Summary"}</definedName>
    <definedName name="sds" localSheetId="14" hidden="1">{"Print Summary",#N/A,FALSE,"Bal_Graphs";"Print Summary",#N/A,FALSE,"DCF";"Print Summary",#N/A,FALSE,"Graphs";"Print Summary",#N/A,FALSE,"Summary"}</definedName>
    <definedName name="sds" localSheetId="6" hidden="1">{"Print Summary",#N/A,FALSE,"Bal_Graphs";"Print Summary",#N/A,FALSE,"DCF";"Print Summary",#N/A,FALSE,"Graphs";"Print Summary",#N/A,FALSE,"Summary"}</definedName>
    <definedName name="sds" localSheetId="15" hidden="1">{"Print Summary",#N/A,FALSE,"Bal_Graphs";"Print Summary",#N/A,FALSE,"DCF";"Print Summary",#N/A,FALSE,"Graphs";"Print Summary",#N/A,FALSE,"Summary"}</definedName>
    <definedName name="sds" localSheetId="7" hidden="1">{"Print Summary",#N/A,FALSE,"Bal_Graphs";"Print Summary",#N/A,FALSE,"DCF";"Print Summary",#N/A,FALSE,"Graphs";"Print Summary",#N/A,FALSE,"Summary"}</definedName>
    <definedName name="sds" localSheetId="1" hidden="1">{"Print Summary",#N/A,FALSE,"Bal_Graphs";"Print Summary",#N/A,FALSE,"DCF";"Print Summary",#N/A,FALSE,"Graphs";"Print Summary",#N/A,FALSE,"Summary"}</definedName>
    <definedName name="sds" localSheetId="12" hidden="1">{"Print Summary",#N/A,FALSE,"Bal_Graphs";"Print Summary",#N/A,FALSE,"DCF";"Print Summary",#N/A,FALSE,"Graphs";"Print Summary",#N/A,FALSE,"Summary"}</definedName>
    <definedName name="sds" localSheetId="4" hidden="1">{"Print Summary",#N/A,FALSE,"Bal_Graphs";"Print Summary",#N/A,FALSE,"DCF";"Print Summary",#N/A,FALSE,"Graphs";"Print Summary",#N/A,FALSE,"Summary"}</definedName>
    <definedName name="sds" hidden="1">{"Print Summary",#N/A,FALSE,"Bal_Graphs";"Print Summary",#N/A,FALSE,"DCF";"Print Summary",#N/A,FALSE,"Graphs";"Print Summary",#N/A,FALSE,"Summary"}</definedName>
    <definedName name="sdss2" localSheetId="5" hidden="1">{"Print Summary",#N/A,FALSE,"Bal_Graphs";"Print Summary",#N/A,FALSE,"DCF";"Print Summary",#N/A,FALSE,"Graphs";"Print Summary",#N/A,FALSE,"Summary"}</definedName>
    <definedName name="sdss2" localSheetId="13" hidden="1">{"Print Summary",#N/A,FALSE,"Bal_Graphs";"Print Summary",#N/A,FALSE,"DCF";"Print Summary",#N/A,FALSE,"Graphs";"Print Summary",#N/A,FALSE,"Summary"}</definedName>
    <definedName name="sdss2" localSheetId="14" hidden="1">{"Print Summary",#N/A,FALSE,"Bal_Graphs";"Print Summary",#N/A,FALSE,"DCF";"Print Summary",#N/A,FALSE,"Graphs";"Print Summary",#N/A,FALSE,"Summary"}</definedName>
    <definedName name="sdss2" localSheetId="6" hidden="1">{"Print Summary",#N/A,FALSE,"Bal_Graphs";"Print Summary",#N/A,FALSE,"DCF";"Print Summary",#N/A,FALSE,"Graphs";"Print Summary",#N/A,FALSE,"Summary"}</definedName>
    <definedName name="sdss2" localSheetId="15" hidden="1">{"Print Summary",#N/A,FALSE,"Bal_Graphs";"Print Summary",#N/A,FALSE,"DCF";"Print Summary",#N/A,FALSE,"Graphs";"Print Summary",#N/A,FALSE,"Summary"}</definedName>
    <definedName name="sdss2" localSheetId="7" hidden="1">{"Print Summary",#N/A,FALSE,"Bal_Graphs";"Print Summary",#N/A,FALSE,"DCF";"Print Summary",#N/A,FALSE,"Graphs";"Print Summary",#N/A,FALSE,"Summary"}</definedName>
    <definedName name="sdss2" localSheetId="1" hidden="1">{"Print Summary",#N/A,FALSE,"Bal_Graphs";"Print Summary",#N/A,FALSE,"DCF";"Print Summary",#N/A,FALSE,"Graphs";"Print Summary",#N/A,FALSE,"Summary"}</definedName>
    <definedName name="sdss2" localSheetId="12" hidden="1">{"Print Summary",#N/A,FALSE,"Bal_Graphs";"Print Summary",#N/A,FALSE,"DCF";"Print Summary",#N/A,FALSE,"Graphs";"Print Summary",#N/A,FALSE,"Summary"}</definedName>
    <definedName name="sdss2" localSheetId="4" hidden="1">{"Print Summary",#N/A,FALSE,"Bal_Graphs";"Print Summary",#N/A,FALSE,"DCF";"Print Summary",#N/A,FALSE,"Graphs";"Print Summary",#N/A,FALSE,"Summary"}</definedName>
    <definedName name="sdss2" hidden="1">{"Print Summary",#N/A,FALSE,"Bal_Graphs";"Print Summary",#N/A,FALSE,"DCF";"Print Summary",#N/A,FALSE,"Graphs";"Print Summary",#N/A,FALSE,"Summary"}</definedName>
    <definedName name="Semiannual_Calendar_BoP" localSheetId="5">#REF!</definedName>
    <definedName name="Semiannual_Calendar_BoP" localSheetId="9">#REF!</definedName>
    <definedName name="Semiannual_Calendar_BoP" localSheetId="6">#REF!</definedName>
    <definedName name="Semiannual_Calendar_BoP" localSheetId="8">#REF!</definedName>
    <definedName name="Semiannual_Calendar_BoP" localSheetId="7">[8]Flags!$G$12:$BX$12</definedName>
    <definedName name="Semiannual_Calendar_BoP" localSheetId="12">#REF!</definedName>
    <definedName name="Semiannual_Calendar_BoP">#REF!</definedName>
    <definedName name="Semiannual_Calendar_EoP" localSheetId="5">#REF!</definedName>
    <definedName name="Semiannual_Calendar_EoP" localSheetId="9">#REF!</definedName>
    <definedName name="Semiannual_Calendar_EoP" localSheetId="6">#REF!</definedName>
    <definedName name="Semiannual_Calendar_EoP" localSheetId="8">#REF!</definedName>
    <definedName name="Semiannual_Calendar_EoP" localSheetId="7">[8]Flags!$G$13:$BX$13</definedName>
    <definedName name="Semiannual_Calendar_EoP" localSheetId="12">#REF!</definedName>
    <definedName name="Semiannual_Calendar_EoP">#REF!</definedName>
    <definedName name="sencount" hidden="1">2</definedName>
    <definedName name="Senior_Debt_Paste" localSheetId="5">#REF!</definedName>
    <definedName name="Senior_Debt_Paste" localSheetId="9">#REF!</definedName>
    <definedName name="Senior_Debt_Paste" localSheetId="6">#REF!</definedName>
    <definedName name="Senior_Debt_Paste" localSheetId="8">#REF!</definedName>
    <definedName name="Senior_Debt_Paste" localSheetId="7">[8]Adjust!$G$90:$BX$90</definedName>
    <definedName name="Senior_Debt_Paste" localSheetId="12">#REF!</definedName>
    <definedName name="Senior_Debt_Paste">#REF!</definedName>
    <definedName name="Sensi_activated">[21]Sens!$G$10</definedName>
    <definedName name="SENSITIVITY" localSheetId="5">#REF!</definedName>
    <definedName name="SENSITIVITY" localSheetId="9">#REF!</definedName>
    <definedName name="SENSITIVITY" localSheetId="6">#REF!</definedName>
    <definedName name="SENSITIVITY" localSheetId="8">#REF!</definedName>
    <definedName name="SENSITIVITY" localSheetId="7">[8]Sensi!$C$7</definedName>
    <definedName name="SENSITIVITY" localSheetId="12">#REF!</definedName>
    <definedName name="SENSITIVITY">#REF!</definedName>
    <definedName name="Sensitivity_Copper_Price_LongTerm" localSheetId="5">#REF!</definedName>
    <definedName name="Sensitivity_Copper_Price_LongTerm" localSheetId="9">#REF!</definedName>
    <definedName name="Sensitivity_Copper_Price_LongTerm" localSheetId="6">#REF!</definedName>
    <definedName name="Sensitivity_Copper_Price_LongTerm" localSheetId="8">#REF!</definedName>
    <definedName name="Sensitivity_Copper_Price_LongTerm" localSheetId="7">[28]Control!$J$31</definedName>
    <definedName name="Sensitivity_Copper_Price_LongTerm" localSheetId="12">#REF!</definedName>
    <definedName name="Sensitivity_Copper_Price_LongTerm">#REF!</definedName>
    <definedName name="Sensitivity_Scenario" localSheetId="5">#REF!</definedName>
    <definedName name="Sensitivity_Scenario" localSheetId="9">#REF!</definedName>
    <definedName name="Sensitivity_Scenario" localSheetId="6">#REF!</definedName>
    <definedName name="Sensitivity_Scenario" localSheetId="8">#REF!</definedName>
    <definedName name="Sensitivity_Scenario" localSheetId="7">[8]Sensi!$C$14</definedName>
    <definedName name="Sensitivity_Scenario">#REF!</definedName>
    <definedName name="SENSITIVITY_SWITCH" localSheetId="5">#REF!</definedName>
    <definedName name="SENSITIVITY_SWITCH" localSheetId="9">#REF!</definedName>
    <definedName name="SENSITIVITY_SWITCH" localSheetId="6">#REF!</definedName>
    <definedName name="SENSITIVITY_SWITCH" localSheetId="8">#REF!</definedName>
    <definedName name="SENSITIVITY_SWITCH" localSheetId="7">[8]Sensi!$D$7</definedName>
    <definedName name="SENSITIVITY_SWITCH">#REF!</definedName>
    <definedName name="Share_Price" localSheetId="5">#REF!</definedName>
    <definedName name="Share_Price" localSheetId="6">#REF!</definedName>
    <definedName name="Share_Price">#REF!</definedName>
    <definedName name="SHL_Live">'Macro Data'!$P$13:$CN$13</definedName>
    <definedName name="SHL_Live_Rail">'Macro Data'!#REF!</definedName>
    <definedName name="SHL_Paste">'Macro Data'!$P$14:$CN$14</definedName>
    <definedName name="SHL_Paste_Rail">'Macro Data'!#REF!</definedName>
    <definedName name="shshryhasyhj" localSheetId="5" hidden="1">#REF!</definedName>
    <definedName name="shshryhasyhj" localSheetId="6" hidden="1">#REF!</definedName>
    <definedName name="shshryhasyhj" localSheetId="7" hidden="1">[10]!shshryhasyhj</definedName>
    <definedName name="shshryhasyhj" localSheetId="4" hidden="1">#REF!</definedName>
    <definedName name="shshryhasyhj" hidden="1">#REF!</definedName>
    <definedName name="shss" localSheetId="5" hidden="1">#REF!</definedName>
    <definedName name="shss" localSheetId="6" hidden="1">#REF!</definedName>
    <definedName name="shss" localSheetId="7" hidden="1">[10]!shss</definedName>
    <definedName name="shss" localSheetId="4" hidden="1">#REF!</definedName>
    <definedName name="shss" hidden="1">#REF!</definedName>
    <definedName name="Sizing_active">[21]Macro!$D$75</definedName>
    <definedName name="Sizing_scenario">[21]Sens!$F$10</definedName>
    <definedName name="SMU">[21]Format!$I$20</definedName>
    <definedName name="solver_lin" hidden="1">0</definedName>
    <definedName name="solver_num" hidden="1">0</definedName>
    <definedName name="solver_typ" hidden="1">3</definedName>
    <definedName name="solver_val" hidden="1">0.1076</definedName>
    <definedName name="ss" localSheetId="5" hidden="1">{#N/A,#N/A,TRUE,"DCF Summary";#N/A,#N/A,TRUE,"Casema";#N/A,#N/A,TRUE,"UK";#N/A,#N/A,TRUE,"RCF";#N/A,#N/A,TRUE,"Intercable CZ";#N/A,#N/A,TRUE,"Interkabel P";#N/A,#N/A,TRUE,"LBO-Total";#N/A,#N/A,TRUE,"LBO-Casema"}</definedName>
    <definedName name="ss" localSheetId="13" hidden="1">{#N/A,#N/A,TRUE,"DCF Summary";#N/A,#N/A,TRUE,"Casema";#N/A,#N/A,TRUE,"UK";#N/A,#N/A,TRUE,"RCF";#N/A,#N/A,TRUE,"Intercable CZ";#N/A,#N/A,TRUE,"Interkabel P";#N/A,#N/A,TRUE,"LBO-Total";#N/A,#N/A,TRUE,"LBO-Casema"}</definedName>
    <definedName name="ss" localSheetId="14" hidden="1">{#N/A,#N/A,TRUE,"DCF Summary";#N/A,#N/A,TRUE,"Casema";#N/A,#N/A,TRUE,"UK";#N/A,#N/A,TRUE,"RCF";#N/A,#N/A,TRUE,"Intercable CZ";#N/A,#N/A,TRUE,"Interkabel P";#N/A,#N/A,TRUE,"LBO-Total";#N/A,#N/A,TRUE,"LBO-Casema"}</definedName>
    <definedName name="ss" localSheetId="9" hidden="1">{#N/A,#N/A,TRUE,"DCF Summary";#N/A,#N/A,TRUE,"Casema";#N/A,#N/A,TRUE,"UK";#N/A,#N/A,TRUE,"RCF";#N/A,#N/A,TRUE,"Intercable CZ";#N/A,#N/A,TRUE,"Interkabel P";#N/A,#N/A,TRUE,"LBO-Total";#N/A,#N/A,TRUE,"LBO-Casema"}</definedName>
    <definedName name="ss" localSheetId="6" hidden="1">{#N/A,#N/A,TRUE,"DCF Summary";#N/A,#N/A,TRUE,"Casema";#N/A,#N/A,TRUE,"UK";#N/A,#N/A,TRUE,"RCF";#N/A,#N/A,TRUE,"Intercable CZ";#N/A,#N/A,TRUE,"Interkabel P";#N/A,#N/A,TRUE,"LBO-Total";#N/A,#N/A,TRUE,"LBO-Casema"}</definedName>
    <definedName name="ss" localSheetId="15" hidden="1">{#N/A,#N/A,TRUE,"DCF Summary";#N/A,#N/A,TRUE,"Casema";#N/A,#N/A,TRUE,"UK";#N/A,#N/A,TRUE,"RCF";#N/A,#N/A,TRUE,"Intercable CZ";#N/A,#N/A,TRUE,"Interkabel P";#N/A,#N/A,TRUE,"LBO-Total";#N/A,#N/A,TRUE,"LBO-Casema"}</definedName>
    <definedName name="ss" localSheetId="8" hidden="1">{#N/A,#N/A,TRUE,"DCF Summary";#N/A,#N/A,TRUE,"Casema";#N/A,#N/A,TRUE,"UK";#N/A,#N/A,TRUE,"RCF";#N/A,#N/A,TRUE,"Intercable CZ";#N/A,#N/A,TRUE,"Interkabel P";#N/A,#N/A,TRUE,"LBO-Total";#N/A,#N/A,TRUE,"LBO-Casema"}</definedName>
    <definedName name="ss" localSheetId="7" hidden="1">{#N/A,#N/A,TRUE,"DCF Summary";#N/A,#N/A,TRUE,"Casema";#N/A,#N/A,TRUE,"UK";#N/A,#N/A,TRUE,"RCF";#N/A,#N/A,TRUE,"Intercable CZ";#N/A,#N/A,TRUE,"Interkabel P";#N/A,#N/A,TRUE,"LBO-Total";#N/A,#N/A,TRUE,"LBO-Casema"}</definedName>
    <definedName name="ss" localSheetId="1" hidden="1">{#N/A,#N/A,TRUE,"DCF Summary";#N/A,#N/A,TRUE,"Casema";#N/A,#N/A,TRUE,"UK";#N/A,#N/A,TRUE,"RCF";#N/A,#N/A,TRUE,"Intercable CZ";#N/A,#N/A,TRUE,"Interkabel P";#N/A,#N/A,TRUE,"LBO-Total";#N/A,#N/A,TRUE,"LBO-Casema"}</definedName>
    <definedName name="ss" localSheetId="12" hidden="1">{#N/A,#N/A,TRUE,"DCF Summary";#N/A,#N/A,TRUE,"Casema";#N/A,#N/A,TRUE,"UK";#N/A,#N/A,TRUE,"RCF";#N/A,#N/A,TRUE,"Intercable CZ";#N/A,#N/A,TRUE,"Interkabel P";#N/A,#N/A,TRUE,"LBO-Total";#N/A,#N/A,TRUE,"LBO-Casema"}</definedName>
    <definedName name="ss" localSheetId="4" hidden="1">{#N/A,#N/A,TRUE,"DCF Summary";#N/A,#N/A,TRUE,"Casema";#N/A,#N/A,TRUE,"UK";#N/A,#N/A,TRUE,"RCF";#N/A,#N/A,TRUE,"Intercable CZ";#N/A,#N/A,TRUE,"Interkabel P";#N/A,#N/A,TRUE,"LBO-Total";#N/A,#N/A,TRUE,"LBO-Casema"}</definedName>
    <definedName name="ss" hidden="1">{#N/A,#N/A,TRUE,"DCF Summary";#N/A,#N/A,TRUE,"Casema";#N/A,#N/A,TRUE,"UK";#N/A,#N/A,TRUE,"RCF";#N/A,#N/A,TRUE,"Intercable CZ";#N/A,#N/A,TRUE,"Interkabel P";#N/A,#N/A,TRUE,"LBO-Total";#N/A,#N/A,TRUE,"LBO-Casema"}</definedName>
    <definedName name="ssy" localSheetId="5" hidden="1">#REF!</definedName>
    <definedName name="ssy" localSheetId="6" hidden="1">#REF!</definedName>
    <definedName name="ssy" localSheetId="7" hidden="1">[10]!ssy</definedName>
    <definedName name="ssy" hidden="1">#REF!</definedName>
    <definedName name="startdatasens" localSheetId="5">#REF!</definedName>
    <definedName name="startdatasens" localSheetId="6">#REF!</definedName>
    <definedName name="startdatasens" localSheetId="7">[11]Data!$H$56</definedName>
    <definedName name="startdatasens">#REF!</definedName>
    <definedName name="SUB" localSheetId="5">#REF!</definedName>
    <definedName name="SUB" localSheetId="6">#REF!</definedName>
    <definedName name="SUB" localSheetId="7">[11]Data!$A$1039</definedName>
    <definedName name="SUB">#REF!</definedName>
    <definedName name="SUB_EffInt_Cal" localSheetId="5">#REF!</definedName>
    <definedName name="SUB_EffInt_Cal" localSheetId="6">#REF!</definedName>
    <definedName name="SUB_EffInt_Cal" localSheetId="7">[11]Fin!$E$554</definedName>
    <definedName name="SUB_EffInt_Cal">#REF!</definedName>
    <definedName name="SUB_EffIntSens_Cal" localSheetId="5">#REF!</definedName>
    <definedName name="SUB_EffIntSens_Cal" localSheetId="6">#REF!</definedName>
    <definedName name="SUB_EffIntSens_Cal" localSheetId="7">[11]Fin!$E$556</definedName>
    <definedName name="SUB_EffIntSens_Cal">#REF!</definedName>
    <definedName name="summary2" localSheetId="5" hidden="1">{#N/A,#N/A,FALSE,"F_Plan";#N/A,#N/A,FALSE,"Parameter"}</definedName>
    <definedName name="summary2" localSheetId="13" hidden="1">{#N/A,#N/A,FALSE,"F_Plan";#N/A,#N/A,FALSE,"Parameter"}</definedName>
    <definedName name="summary2" localSheetId="14" hidden="1">{#N/A,#N/A,FALSE,"F_Plan";#N/A,#N/A,FALSE,"Parameter"}</definedName>
    <definedName name="summary2" localSheetId="9" hidden="1">{#N/A,#N/A,FALSE,"F_Plan";#N/A,#N/A,FALSE,"Parameter"}</definedName>
    <definedName name="summary2" localSheetId="6" hidden="1">{#N/A,#N/A,FALSE,"F_Plan";#N/A,#N/A,FALSE,"Parameter"}</definedName>
    <definedName name="summary2" localSheetId="15" hidden="1">{#N/A,#N/A,FALSE,"F_Plan";#N/A,#N/A,FALSE,"Parameter"}</definedName>
    <definedName name="summary2" localSheetId="8" hidden="1">{#N/A,#N/A,FALSE,"F_Plan";#N/A,#N/A,FALSE,"Parameter"}</definedName>
    <definedName name="summary2" localSheetId="7" hidden="1">{#N/A,#N/A,FALSE,"F_Plan";#N/A,#N/A,FALSE,"Parameter"}</definedName>
    <definedName name="summary2" localSheetId="1" hidden="1">{#N/A,#N/A,FALSE,"F_Plan";#N/A,#N/A,FALSE,"Parameter"}</definedName>
    <definedName name="summary2" localSheetId="12" hidden="1">{#N/A,#N/A,FALSE,"F_Plan";#N/A,#N/A,FALSE,"Parameter"}</definedName>
    <definedName name="summary2" localSheetId="4" hidden="1">{#N/A,#N/A,FALSE,"F_Plan";#N/A,#N/A,FALSE,"Parameter"}</definedName>
    <definedName name="summary2" hidden="1">{#N/A,#N/A,FALSE,"F_Plan";#N/A,#N/A,FALSE,"Parameter"}</definedName>
    <definedName name="Sweep_sizing_active">[21]Macro!$D$116</definedName>
    <definedName name="sxx" localSheetId="13" hidden="1">#REF!</definedName>
    <definedName name="sxx" localSheetId="14" hidden="1">#REF!</definedName>
    <definedName name="sxx" localSheetId="9" hidden="1">#REF!</definedName>
    <definedName name="sxx" localSheetId="15" hidden="1">#REF!</definedName>
    <definedName name="sxx" localSheetId="8" hidden="1">#REF!</definedName>
    <definedName name="sxx" localSheetId="2" hidden="1">#REF!</definedName>
    <definedName name="sxx" localSheetId="7" hidden="1">#REF!</definedName>
    <definedName name="sxx" localSheetId="3" hidden="1">#REF!</definedName>
    <definedName name="sxx" localSheetId="1" hidden="1">#REF!</definedName>
    <definedName name="sxx" localSheetId="12" hidden="1">#REF!</definedName>
    <definedName name="sxx" hidden="1">#REF!</definedName>
    <definedName name="SystemLosses" localSheetId="5">#REF!</definedName>
    <definedName name="SystemLosses" localSheetId="13">#REF!</definedName>
    <definedName name="SystemLosses" localSheetId="14">#REF!</definedName>
    <definedName name="SystemLosses" localSheetId="9">#REF!</definedName>
    <definedName name="SystemLosses" localSheetId="6">#REF!</definedName>
    <definedName name="SystemLosses" localSheetId="15">#REF!</definedName>
    <definedName name="SystemLosses" localSheetId="8">#REF!</definedName>
    <definedName name="SystemLosses" localSheetId="2">#REF!</definedName>
    <definedName name="SystemLosses" localSheetId="7">[14]Assumptions!#REF!</definedName>
    <definedName name="SystemLosses" localSheetId="3">#REF!</definedName>
    <definedName name="SystemLosses" localSheetId="1">#REF!</definedName>
    <definedName name="SystemLosses">#REF!</definedName>
    <definedName name="Target_IRR">[17]Tariff!$L$30</definedName>
    <definedName name="Target_IRR_Rail" localSheetId="5">'[12]Rail Concession'!$L$347</definedName>
    <definedName name="Target_IRR_Rail" localSheetId="6">'[12]Rail Concession'!$L$347</definedName>
    <definedName name="Target_IRR_Rail" localSheetId="4">'[13]Rail Concession'!$L$347</definedName>
    <definedName name="Target_IRR_Rail">#REF!</definedName>
    <definedName name="TargetIRR" localSheetId="5">#REF!</definedName>
    <definedName name="TargetIRR" localSheetId="6">#REF!</definedName>
    <definedName name="TargetIRR">#REF!</definedName>
    <definedName name="Tariff">[22]Tariff!$J$39</definedName>
    <definedName name="Tax_check">[21]Macro!$D$58</definedName>
    <definedName name="Tax_Rate" localSheetId="5">#REF!</definedName>
    <definedName name="Tax_Rate" localSheetId="9">#REF!</definedName>
    <definedName name="Tax_Rate" localSheetId="6">#REF!</definedName>
    <definedName name="Tax_Rate" localSheetId="8">#REF!</definedName>
    <definedName name="Tax_Rate" localSheetId="7">'[15]Bodmer NOL'!$E$1</definedName>
    <definedName name="Tax_Rate">#REF!</definedName>
    <definedName name="Terminal_Daily_Production" localSheetId="5">#REF!</definedName>
    <definedName name="Terminal_Daily_Production" localSheetId="6">#REF!</definedName>
    <definedName name="Terminal_Daily_Production">#REF!</definedName>
    <definedName name="Terminal_EBITDAX" localSheetId="5">#REF!</definedName>
    <definedName name="Terminal_EBITDAX" localSheetId="6">#REF!</definedName>
    <definedName name="Terminal_EBITDAX">#REF!</definedName>
    <definedName name="Terminal_Growth_Rate" localSheetId="5">#REF!</definedName>
    <definedName name="Terminal_Growth_Rate" localSheetId="6">#REF!</definedName>
    <definedName name="Terminal_Growth_Rate">#REF!</definedName>
    <definedName name="Terminal_Value" localSheetId="5">#REF!</definedName>
    <definedName name="Terminal_Value" localSheetId="6">#REF!</definedName>
    <definedName name="Terminal_Value">#REF!</definedName>
    <definedName name="test" localSheetId="5" hidden="1">{#N/A,#N/A,FALSE,"F_Plan";#N/A,#N/A,FALSE,"Parameter"}</definedName>
    <definedName name="test" localSheetId="13" hidden="1">{#N/A,#N/A,FALSE,"F_Plan";#N/A,#N/A,FALSE,"Parameter"}</definedName>
    <definedName name="test" localSheetId="14" hidden="1">{#N/A,#N/A,FALSE,"F_Plan";#N/A,#N/A,FALSE,"Parameter"}</definedName>
    <definedName name="test" localSheetId="9" hidden="1">{#N/A,#N/A,FALSE,"F_Plan";#N/A,#N/A,FALSE,"Parameter"}</definedName>
    <definedName name="test" localSheetId="6" hidden="1">{#N/A,#N/A,FALSE,"F_Plan";#N/A,#N/A,FALSE,"Parameter"}</definedName>
    <definedName name="test" localSheetId="15" hidden="1">{#N/A,#N/A,FALSE,"F_Plan";#N/A,#N/A,FALSE,"Parameter"}</definedName>
    <definedName name="test" localSheetId="8" hidden="1">{#N/A,#N/A,FALSE,"F_Plan";#N/A,#N/A,FALSE,"Parameter"}</definedName>
    <definedName name="test" localSheetId="7" hidden="1">{#N/A,#N/A,FALSE,"F_Plan";#N/A,#N/A,FALSE,"Parameter"}</definedName>
    <definedName name="test" localSheetId="1" hidden="1">{#N/A,#N/A,FALSE,"F_Plan";#N/A,#N/A,FALSE,"Parameter"}</definedName>
    <definedName name="test" localSheetId="12" hidden="1">{#N/A,#N/A,FALSE,"F_Plan";#N/A,#N/A,FALSE,"Parameter"}</definedName>
    <definedName name="test" localSheetId="4" hidden="1">{#N/A,#N/A,FALSE,"F_Plan";#N/A,#N/A,FALSE,"Parameter"}</definedName>
    <definedName name="test" hidden="1">{#N/A,#N/A,FALSE,"F_Plan";#N/A,#N/A,FALSE,"Parameter"}</definedName>
    <definedName name="test1" localSheetId="5" hidden="1">{#N/A,#N/A,FALSE,"Umsatz";#N/A,#N/A,FALSE,"Base V.02";#N/A,#N/A,FALSE,"Charts"}</definedName>
    <definedName name="test1" localSheetId="13" hidden="1">{#N/A,#N/A,FALSE,"Umsatz";#N/A,#N/A,FALSE,"Base V.02";#N/A,#N/A,FALSE,"Charts"}</definedName>
    <definedName name="test1" localSheetId="14" hidden="1">{#N/A,#N/A,FALSE,"Umsatz";#N/A,#N/A,FALSE,"Base V.02";#N/A,#N/A,FALSE,"Charts"}</definedName>
    <definedName name="test1" localSheetId="9" hidden="1">{#N/A,#N/A,FALSE,"Umsatz";#N/A,#N/A,FALSE,"Base V.02";#N/A,#N/A,FALSE,"Charts"}</definedName>
    <definedName name="test1" localSheetId="6" hidden="1">{#N/A,#N/A,FALSE,"Umsatz";#N/A,#N/A,FALSE,"Base V.02";#N/A,#N/A,FALSE,"Charts"}</definedName>
    <definedName name="test1" localSheetId="15" hidden="1">{#N/A,#N/A,FALSE,"Umsatz";#N/A,#N/A,FALSE,"Base V.02";#N/A,#N/A,FALSE,"Charts"}</definedName>
    <definedName name="test1" localSheetId="8" hidden="1">{#N/A,#N/A,FALSE,"Umsatz";#N/A,#N/A,FALSE,"Base V.02";#N/A,#N/A,FALSE,"Charts"}</definedName>
    <definedName name="test1" localSheetId="7" hidden="1">{#N/A,#N/A,FALSE,"Umsatz";#N/A,#N/A,FALSE,"Base V.02";#N/A,#N/A,FALSE,"Charts"}</definedName>
    <definedName name="test1" localSheetId="1" hidden="1">{#N/A,#N/A,FALSE,"Umsatz";#N/A,#N/A,FALSE,"Base V.02";#N/A,#N/A,FALSE,"Charts"}</definedName>
    <definedName name="test1" localSheetId="12" hidden="1">{#N/A,#N/A,FALSE,"Umsatz";#N/A,#N/A,FALSE,"Base V.02";#N/A,#N/A,FALSE,"Charts"}</definedName>
    <definedName name="test1" localSheetId="4" hidden="1">{#N/A,#N/A,FALSE,"Umsatz";#N/A,#N/A,FALSE,"Base V.02";#N/A,#N/A,FALSE,"Charts"}</definedName>
    <definedName name="test1" hidden="1">{#N/A,#N/A,FALSE,"Umsatz";#N/A,#N/A,FALSE,"Base V.02";#N/A,#N/A,FALSE,"Charts"}</definedName>
    <definedName name="test111" localSheetId="5" hidden="1">{#N/A,#N/A,FALSE,"P&amp;L";#N/A,#N/A,FALSE,"BS"}</definedName>
    <definedName name="test111" localSheetId="13" hidden="1">{#N/A,#N/A,FALSE,"P&amp;L";#N/A,#N/A,FALSE,"BS"}</definedName>
    <definedName name="test111" localSheetId="14" hidden="1">{#N/A,#N/A,FALSE,"P&amp;L";#N/A,#N/A,FALSE,"BS"}</definedName>
    <definedName name="test111" localSheetId="6" hidden="1">{#N/A,#N/A,FALSE,"P&amp;L";#N/A,#N/A,FALSE,"BS"}</definedName>
    <definedName name="test111" localSheetId="15" hidden="1">{#N/A,#N/A,FALSE,"P&amp;L";#N/A,#N/A,FALSE,"BS"}</definedName>
    <definedName name="test111" localSheetId="7" hidden="1">{#N/A,#N/A,FALSE,"P&amp;L";#N/A,#N/A,FALSE,"BS"}</definedName>
    <definedName name="test111" localSheetId="1" hidden="1">{#N/A,#N/A,FALSE,"P&amp;L";#N/A,#N/A,FALSE,"BS"}</definedName>
    <definedName name="test111" localSheetId="12" hidden="1">{#N/A,#N/A,FALSE,"P&amp;L";#N/A,#N/A,FALSE,"BS"}</definedName>
    <definedName name="test111" localSheetId="4" hidden="1">{#N/A,#N/A,FALSE,"P&amp;L";#N/A,#N/A,FALSE,"BS"}</definedName>
    <definedName name="test111" hidden="1">{#N/A,#N/A,FALSE,"P&amp;L";#N/A,#N/A,FALSE,"BS"}</definedName>
    <definedName name="test2" localSheetId="5" hidden="1">{#N/A,#N/A,FALSE,"F_Plan";#N/A,#N/A,FALSE,"Parameter"}</definedName>
    <definedName name="test2" localSheetId="13" hidden="1">{#N/A,#N/A,FALSE,"F_Plan";#N/A,#N/A,FALSE,"Parameter"}</definedName>
    <definedName name="test2" localSheetId="14" hidden="1">{#N/A,#N/A,FALSE,"F_Plan";#N/A,#N/A,FALSE,"Parameter"}</definedName>
    <definedName name="test2" localSheetId="9" hidden="1">{#N/A,#N/A,FALSE,"F_Plan";#N/A,#N/A,FALSE,"Parameter"}</definedName>
    <definedName name="test2" localSheetId="6" hidden="1">{#N/A,#N/A,FALSE,"F_Plan";#N/A,#N/A,FALSE,"Parameter"}</definedName>
    <definedName name="test2" localSheetId="15" hidden="1">{#N/A,#N/A,FALSE,"F_Plan";#N/A,#N/A,FALSE,"Parameter"}</definedName>
    <definedName name="test2" localSheetId="8" hidden="1">{#N/A,#N/A,FALSE,"F_Plan";#N/A,#N/A,FALSE,"Parameter"}</definedName>
    <definedName name="test2" localSheetId="7" hidden="1">{#N/A,#N/A,FALSE,"F_Plan";#N/A,#N/A,FALSE,"Parameter"}</definedName>
    <definedName name="test2" localSheetId="1" hidden="1">{#N/A,#N/A,FALSE,"F_Plan";#N/A,#N/A,FALSE,"Parameter"}</definedName>
    <definedName name="test2" localSheetId="12" hidden="1">{#N/A,#N/A,FALSE,"F_Plan";#N/A,#N/A,FALSE,"Parameter"}</definedName>
    <definedName name="test2" localSheetId="4" hidden="1">{#N/A,#N/A,FALSE,"F_Plan";#N/A,#N/A,FALSE,"Parameter"}</definedName>
    <definedName name="test2" hidden="1">{#N/A,#N/A,FALSE,"F_Plan";#N/A,#N/A,FALSE,"Parameter"}</definedName>
    <definedName name="test22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22" localSheetId="1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22" localSheetId="1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22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22" localSheetId="1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22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22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22" localSheetId="1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22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2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3" localSheetId="5" hidden="1">{#N/A,#N/A,FALSE,"Umsatz";#N/A,#N/A,FALSE,"Base V.02";#N/A,#N/A,FALSE,"Charts"}</definedName>
    <definedName name="test3" localSheetId="13" hidden="1">{#N/A,#N/A,FALSE,"Umsatz";#N/A,#N/A,FALSE,"Base V.02";#N/A,#N/A,FALSE,"Charts"}</definedName>
    <definedName name="test3" localSheetId="14" hidden="1">{#N/A,#N/A,FALSE,"Umsatz";#N/A,#N/A,FALSE,"Base V.02";#N/A,#N/A,FALSE,"Charts"}</definedName>
    <definedName name="test3" localSheetId="9" hidden="1">{#N/A,#N/A,FALSE,"Umsatz";#N/A,#N/A,FALSE,"Base V.02";#N/A,#N/A,FALSE,"Charts"}</definedName>
    <definedName name="test3" localSheetId="6" hidden="1">{#N/A,#N/A,FALSE,"Umsatz";#N/A,#N/A,FALSE,"Base V.02";#N/A,#N/A,FALSE,"Charts"}</definedName>
    <definedName name="test3" localSheetId="15" hidden="1">{#N/A,#N/A,FALSE,"Umsatz";#N/A,#N/A,FALSE,"Base V.02";#N/A,#N/A,FALSE,"Charts"}</definedName>
    <definedName name="test3" localSheetId="8" hidden="1">{#N/A,#N/A,FALSE,"Umsatz";#N/A,#N/A,FALSE,"Base V.02";#N/A,#N/A,FALSE,"Charts"}</definedName>
    <definedName name="test3" localSheetId="7" hidden="1">{#N/A,#N/A,FALSE,"Umsatz";#N/A,#N/A,FALSE,"Base V.02";#N/A,#N/A,FALSE,"Charts"}</definedName>
    <definedName name="test3" localSheetId="1" hidden="1">{#N/A,#N/A,FALSE,"Umsatz";#N/A,#N/A,FALSE,"Base V.02";#N/A,#N/A,FALSE,"Charts"}</definedName>
    <definedName name="test3" localSheetId="12" hidden="1">{#N/A,#N/A,FALSE,"Umsatz";#N/A,#N/A,FALSE,"Base V.02";#N/A,#N/A,FALSE,"Charts"}</definedName>
    <definedName name="test3" localSheetId="4" hidden="1">{#N/A,#N/A,FALSE,"Umsatz";#N/A,#N/A,FALSE,"Base V.02";#N/A,#N/A,FALSE,"Charts"}</definedName>
    <definedName name="test3" hidden="1">{#N/A,#N/A,FALSE,"Umsatz";#N/A,#N/A,FALSE,"Base V.02";#N/A,#N/A,FALSE,"Charts"}</definedName>
    <definedName name="test4" localSheetId="5" hidden="1">{#N/A,#N/A,FALSE,"F_Plan";#N/A,#N/A,FALSE,"Parameter"}</definedName>
    <definedName name="test4" localSheetId="13" hidden="1">{#N/A,#N/A,FALSE,"F_Plan";#N/A,#N/A,FALSE,"Parameter"}</definedName>
    <definedName name="test4" localSheetId="14" hidden="1">{#N/A,#N/A,FALSE,"F_Plan";#N/A,#N/A,FALSE,"Parameter"}</definedName>
    <definedName name="test4" localSheetId="9" hidden="1">{#N/A,#N/A,FALSE,"F_Plan";#N/A,#N/A,FALSE,"Parameter"}</definedName>
    <definedName name="test4" localSheetId="6" hidden="1">{#N/A,#N/A,FALSE,"F_Plan";#N/A,#N/A,FALSE,"Parameter"}</definedName>
    <definedName name="test4" localSheetId="15" hidden="1">{#N/A,#N/A,FALSE,"F_Plan";#N/A,#N/A,FALSE,"Parameter"}</definedName>
    <definedName name="test4" localSheetId="8" hidden="1">{#N/A,#N/A,FALSE,"F_Plan";#N/A,#N/A,FALSE,"Parameter"}</definedName>
    <definedName name="test4" localSheetId="7" hidden="1">{#N/A,#N/A,FALSE,"F_Plan";#N/A,#N/A,FALSE,"Parameter"}</definedName>
    <definedName name="test4" localSheetId="1" hidden="1">{#N/A,#N/A,FALSE,"F_Plan";#N/A,#N/A,FALSE,"Parameter"}</definedName>
    <definedName name="test4" localSheetId="12" hidden="1">{#N/A,#N/A,FALSE,"F_Plan";#N/A,#N/A,FALSE,"Parameter"}</definedName>
    <definedName name="test4" localSheetId="4" hidden="1">{#N/A,#N/A,FALSE,"F_Plan";#N/A,#N/A,FALSE,"Parameter"}</definedName>
    <definedName name="test4" hidden="1">{#N/A,#N/A,FALSE,"F_Plan";#N/A,#N/A,FALSE,"Parameter"}</definedName>
    <definedName name="test5" localSheetId="5" hidden="1">{#N/A,#N/A,FALSE,"P&amp;L";#N/A,#N/A,FALSE,"BS"}</definedName>
    <definedName name="test5" localSheetId="13" hidden="1">{#N/A,#N/A,FALSE,"P&amp;L";#N/A,#N/A,FALSE,"BS"}</definedName>
    <definedName name="test5" localSheetId="14" hidden="1">{#N/A,#N/A,FALSE,"P&amp;L";#N/A,#N/A,FALSE,"BS"}</definedName>
    <definedName name="test5" localSheetId="6" hidden="1">{#N/A,#N/A,FALSE,"P&amp;L";#N/A,#N/A,FALSE,"BS"}</definedName>
    <definedName name="test5" localSheetId="15" hidden="1">{#N/A,#N/A,FALSE,"P&amp;L";#N/A,#N/A,FALSE,"BS"}</definedName>
    <definedName name="test5" localSheetId="7" hidden="1">{#N/A,#N/A,FALSE,"P&amp;L";#N/A,#N/A,FALSE,"BS"}</definedName>
    <definedName name="test5" localSheetId="1" hidden="1">{#N/A,#N/A,FALSE,"P&amp;L";#N/A,#N/A,FALSE,"BS"}</definedName>
    <definedName name="test5" localSheetId="12" hidden="1">{#N/A,#N/A,FALSE,"P&amp;L";#N/A,#N/A,FALSE,"BS"}</definedName>
    <definedName name="test5" localSheetId="4" hidden="1">{#N/A,#N/A,FALSE,"P&amp;L";#N/A,#N/A,FALSE,"BS"}</definedName>
    <definedName name="test5" hidden="1">{#N/A,#N/A,FALSE,"P&amp;L";#N/A,#N/A,FALSE,"BS"}</definedName>
    <definedName name="test6" localSheetId="5" hidden="1">{#N/A,#N/A,FALSE,"Umsatz";#N/A,#N/A,FALSE,"Base V.02";#N/A,#N/A,FALSE,"Charts"}</definedName>
    <definedName name="test6" localSheetId="13" hidden="1">{#N/A,#N/A,FALSE,"Umsatz";#N/A,#N/A,FALSE,"Base V.02";#N/A,#N/A,FALSE,"Charts"}</definedName>
    <definedName name="test6" localSheetId="14" hidden="1">{#N/A,#N/A,FALSE,"Umsatz";#N/A,#N/A,FALSE,"Base V.02";#N/A,#N/A,FALSE,"Charts"}</definedName>
    <definedName name="test6" localSheetId="9" hidden="1">{#N/A,#N/A,FALSE,"Umsatz";#N/A,#N/A,FALSE,"Base V.02";#N/A,#N/A,FALSE,"Charts"}</definedName>
    <definedName name="test6" localSheetId="6" hidden="1">{#N/A,#N/A,FALSE,"Umsatz";#N/A,#N/A,FALSE,"Base V.02";#N/A,#N/A,FALSE,"Charts"}</definedName>
    <definedName name="test6" localSheetId="15" hidden="1">{#N/A,#N/A,FALSE,"Umsatz";#N/A,#N/A,FALSE,"Base V.02";#N/A,#N/A,FALSE,"Charts"}</definedName>
    <definedName name="test6" localSheetId="8" hidden="1">{#N/A,#N/A,FALSE,"Umsatz";#N/A,#N/A,FALSE,"Base V.02";#N/A,#N/A,FALSE,"Charts"}</definedName>
    <definedName name="test6" localSheetId="7" hidden="1">{#N/A,#N/A,FALSE,"Umsatz";#N/A,#N/A,FALSE,"Base V.02";#N/A,#N/A,FALSE,"Charts"}</definedName>
    <definedName name="test6" localSheetId="1" hidden="1">{#N/A,#N/A,FALSE,"Umsatz";#N/A,#N/A,FALSE,"Base V.02";#N/A,#N/A,FALSE,"Charts"}</definedName>
    <definedName name="test6" localSheetId="12" hidden="1">{#N/A,#N/A,FALSE,"Umsatz";#N/A,#N/A,FALSE,"Base V.02";#N/A,#N/A,FALSE,"Charts"}</definedName>
    <definedName name="test6" localSheetId="4" hidden="1">{#N/A,#N/A,FALSE,"Umsatz";#N/A,#N/A,FALSE,"Base V.02";#N/A,#N/A,FALSE,"Charts"}</definedName>
    <definedName name="test6" hidden="1">{#N/A,#N/A,FALSE,"Umsatz";#N/A,#N/A,FALSE,"Base V.02";#N/A,#N/A,FALSE,"Charts"}</definedName>
    <definedName name="test999" localSheetId="5" hidden="1">{#N/A,#N/A,FALSE,"P&amp;L";#N/A,#N/A,FALSE,"BS"}</definedName>
    <definedName name="test999" localSheetId="13" hidden="1">{#N/A,#N/A,FALSE,"P&amp;L";#N/A,#N/A,FALSE,"BS"}</definedName>
    <definedName name="test999" localSheetId="14" hidden="1">{#N/A,#N/A,FALSE,"P&amp;L";#N/A,#N/A,FALSE,"BS"}</definedName>
    <definedName name="test999" localSheetId="6" hidden="1">{#N/A,#N/A,FALSE,"P&amp;L";#N/A,#N/A,FALSE,"BS"}</definedName>
    <definedName name="test999" localSheetId="15" hidden="1">{#N/A,#N/A,FALSE,"P&amp;L";#N/A,#N/A,FALSE,"BS"}</definedName>
    <definedName name="test999" localSheetId="7" hidden="1">{#N/A,#N/A,FALSE,"P&amp;L";#N/A,#N/A,FALSE,"BS"}</definedName>
    <definedName name="test999" localSheetId="1" hidden="1">{#N/A,#N/A,FALSE,"P&amp;L";#N/A,#N/A,FALSE,"BS"}</definedName>
    <definedName name="test999" localSheetId="12" hidden="1">{#N/A,#N/A,FALSE,"P&amp;L";#N/A,#N/A,FALSE,"BS"}</definedName>
    <definedName name="test999" localSheetId="4" hidden="1">{#N/A,#N/A,FALSE,"P&amp;L";#N/A,#N/A,FALSE,"BS"}</definedName>
    <definedName name="test999" hidden="1">{#N/A,#N/A,FALSE,"P&amp;L";#N/A,#N/A,FALSE,"BS"}</definedName>
    <definedName name="test999999" localSheetId="5" hidden="1">{#N/A,#N/A,FALSE,"P&amp;L";#N/A,#N/A,FALSE,"BS"}</definedName>
    <definedName name="test999999" localSheetId="13" hidden="1">{#N/A,#N/A,FALSE,"P&amp;L";#N/A,#N/A,FALSE,"BS"}</definedName>
    <definedName name="test999999" localSheetId="14" hidden="1">{#N/A,#N/A,FALSE,"P&amp;L";#N/A,#N/A,FALSE,"BS"}</definedName>
    <definedName name="test999999" localSheetId="6" hidden="1">{#N/A,#N/A,FALSE,"P&amp;L";#N/A,#N/A,FALSE,"BS"}</definedName>
    <definedName name="test999999" localSheetId="15" hidden="1">{#N/A,#N/A,FALSE,"P&amp;L";#N/A,#N/A,FALSE,"BS"}</definedName>
    <definedName name="test999999" localSheetId="7" hidden="1">{#N/A,#N/A,FALSE,"P&amp;L";#N/A,#N/A,FALSE,"BS"}</definedName>
    <definedName name="test999999" localSheetId="1" hidden="1">{#N/A,#N/A,FALSE,"P&amp;L";#N/A,#N/A,FALSE,"BS"}</definedName>
    <definedName name="test999999" localSheetId="12" hidden="1">{#N/A,#N/A,FALSE,"P&amp;L";#N/A,#N/A,FALSE,"BS"}</definedName>
    <definedName name="test999999" localSheetId="4" hidden="1">{#N/A,#N/A,FALSE,"P&amp;L";#N/A,#N/A,FALSE,"BS"}</definedName>
    <definedName name="test999999" hidden="1">{#N/A,#N/A,FALSE,"P&amp;L";#N/A,#N/A,FALSE,"BS"}</definedName>
    <definedName name="tests" localSheetId="5" hidden="1">{#N/A,#N/A,FALSE,"F_Plan";#N/A,#N/A,FALSE,"Parameter"}</definedName>
    <definedName name="tests" localSheetId="13" hidden="1">{#N/A,#N/A,FALSE,"F_Plan";#N/A,#N/A,FALSE,"Parameter"}</definedName>
    <definedName name="tests" localSheetId="14" hidden="1">{#N/A,#N/A,FALSE,"F_Plan";#N/A,#N/A,FALSE,"Parameter"}</definedName>
    <definedName name="tests" localSheetId="9" hidden="1">{#N/A,#N/A,FALSE,"F_Plan";#N/A,#N/A,FALSE,"Parameter"}</definedName>
    <definedName name="tests" localSheetId="6" hidden="1">{#N/A,#N/A,FALSE,"F_Plan";#N/A,#N/A,FALSE,"Parameter"}</definedName>
    <definedName name="tests" localSheetId="15" hidden="1">{#N/A,#N/A,FALSE,"F_Plan";#N/A,#N/A,FALSE,"Parameter"}</definedName>
    <definedName name="tests" localSheetId="8" hidden="1">{#N/A,#N/A,FALSE,"F_Plan";#N/A,#N/A,FALSE,"Parameter"}</definedName>
    <definedName name="tests" localSheetId="7" hidden="1">{#N/A,#N/A,FALSE,"F_Plan";#N/A,#N/A,FALSE,"Parameter"}</definedName>
    <definedName name="tests" localSheetId="1" hidden="1">{#N/A,#N/A,FALSE,"F_Plan";#N/A,#N/A,FALSE,"Parameter"}</definedName>
    <definedName name="tests" localSheetId="12" hidden="1">{#N/A,#N/A,FALSE,"F_Plan";#N/A,#N/A,FALSE,"Parameter"}</definedName>
    <definedName name="tests" localSheetId="4" hidden="1">{#N/A,#N/A,FALSE,"F_Plan";#N/A,#N/A,FALSE,"Parameter"}</definedName>
    <definedName name="tests" hidden="1">{#N/A,#N/A,FALSE,"F_Plan";#N/A,#N/A,FALSE,"Parameter"}</definedName>
    <definedName name="testt" localSheetId="5" hidden="1">{#N/A,#N/A,FALSE,"P&amp;L";#N/A,#N/A,FALSE,"BS"}</definedName>
    <definedName name="testt" localSheetId="13" hidden="1">{#N/A,#N/A,FALSE,"P&amp;L";#N/A,#N/A,FALSE,"BS"}</definedName>
    <definedName name="testt" localSheetId="14" hidden="1">{#N/A,#N/A,FALSE,"P&amp;L";#N/A,#N/A,FALSE,"BS"}</definedName>
    <definedName name="testt" localSheetId="6" hidden="1">{#N/A,#N/A,FALSE,"P&amp;L";#N/A,#N/A,FALSE,"BS"}</definedName>
    <definedName name="testt" localSheetId="15" hidden="1">{#N/A,#N/A,FALSE,"P&amp;L";#N/A,#N/A,FALSE,"BS"}</definedName>
    <definedName name="testt" localSheetId="7" hidden="1">{#N/A,#N/A,FALSE,"P&amp;L";#N/A,#N/A,FALSE,"BS"}</definedName>
    <definedName name="testt" localSheetId="1" hidden="1">{#N/A,#N/A,FALSE,"P&amp;L";#N/A,#N/A,FALSE,"BS"}</definedName>
    <definedName name="testt" localSheetId="12" hidden="1">{#N/A,#N/A,FALSE,"P&amp;L";#N/A,#N/A,FALSE,"BS"}</definedName>
    <definedName name="testt" localSheetId="4" hidden="1">{#N/A,#N/A,FALSE,"P&amp;L";#N/A,#N/A,FALSE,"BS"}</definedName>
    <definedName name="testt" hidden="1">{#N/A,#N/A,FALSE,"P&amp;L";#N/A,#N/A,FALSE,"BS"}</definedName>
    <definedName name="testt2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t2" localSheetId="1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t2" localSheetId="1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t2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t2" localSheetId="1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t2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t2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t2" localSheetId="1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t2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estt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Thousand" localSheetId="5">'[19]Mining Inputs - TBA'!#REF!</definedName>
    <definedName name="Thousand" localSheetId="13">'[20]Mining Inputs - TBA'!#REF!</definedName>
    <definedName name="Thousand" localSheetId="14">'[20]Mining Inputs - TBA'!#REF!</definedName>
    <definedName name="Thousand" localSheetId="9">#REF!</definedName>
    <definedName name="Thousand" localSheetId="6">'[19]Mining Inputs - TBA'!#REF!</definedName>
    <definedName name="Thousand" localSheetId="15">'[20]Mining Inputs - TBA'!#REF!</definedName>
    <definedName name="Thousand" localSheetId="8">#REF!</definedName>
    <definedName name="Thousand" localSheetId="2">'Net Asset Value'!#REF!</definedName>
    <definedName name="Thousand" localSheetId="3">'Share Price'!#REF!</definedName>
    <definedName name="Thousand" localSheetId="1">'[20]Mining Inputs - TBA'!#REF!</definedName>
    <definedName name="Thousand" localSheetId="12">'[19]Mining Inputs - TBA'!#REF!</definedName>
    <definedName name="Thousand" localSheetId="4">'[19]Mining Inputs - TBA'!#REF!</definedName>
    <definedName name="Thousand">'[19]Mining Inputs - TBA'!#REF!</definedName>
    <definedName name="Ticker" localSheetId="5">#REF!</definedName>
    <definedName name="Ticker" localSheetId="13">#REF!</definedName>
    <definedName name="Ticker" localSheetId="14">#REF!</definedName>
    <definedName name="Ticker" localSheetId="6">#REF!</definedName>
    <definedName name="Ticker" localSheetId="15">#REF!</definedName>
    <definedName name="Ticker" localSheetId="1">#REF!</definedName>
    <definedName name="Ticker" localSheetId="12">#REF!</definedName>
    <definedName name="Ticker">#REF!</definedName>
    <definedName name="TLF" localSheetId="5">#REF!</definedName>
    <definedName name="TLF" localSheetId="13">#REF!</definedName>
    <definedName name="TLF" localSheetId="14">#REF!</definedName>
    <definedName name="TLF" localSheetId="6">#REF!</definedName>
    <definedName name="TLF" localSheetId="15">#REF!</definedName>
    <definedName name="TLF" localSheetId="7">[11]Data!$A$1129</definedName>
    <definedName name="TLF" localSheetId="1">#REF!</definedName>
    <definedName name="TLF" localSheetId="12">#REF!</definedName>
    <definedName name="TLF">#REF!</definedName>
    <definedName name="TLF_EffInt_Cal" localSheetId="5">#REF!</definedName>
    <definedName name="TLF_EffInt_Cal" localSheetId="13">#REF!</definedName>
    <definedName name="TLF_EffInt_Cal" localSheetId="14">#REF!</definedName>
    <definedName name="TLF_EffInt_Cal" localSheetId="6">#REF!</definedName>
    <definedName name="TLF_EffInt_Cal" localSheetId="15">#REF!</definedName>
    <definedName name="TLF_EffInt_Cal" localSheetId="7">[11]Fin!$E$466</definedName>
    <definedName name="TLF_EffInt_Cal" localSheetId="1">#REF!</definedName>
    <definedName name="TLF_EffInt_Cal" localSheetId="12">#REF!</definedName>
    <definedName name="TLF_EffInt_Cal">#REF!</definedName>
    <definedName name="TLF_EffIntSens_Cal" localSheetId="5">#REF!</definedName>
    <definedName name="TLF_EffIntSens_Cal" localSheetId="6">#REF!</definedName>
    <definedName name="TLF_EffIntSens_Cal" localSheetId="7">[11]Fin!$E$468</definedName>
    <definedName name="TLF_EffIntSens_Cal">#REF!</definedName>
    <definedName name="Tolerance">[21]Format!$I$22</definedName>
    <definedName name="Total" localSheetId="5">'[19]Mining Inputs - TBA'!#REF!</definedName>
    <definedName name="Total" localSheetId="13">'[20]Mining Inputs - TBA'!#REF!</definedName>
    <definedName name="Total" localSheetId="14">'[20]Mining Inputs - TBA'!#REF!</definedName>
    <definedName name="Total" localSheetId="9">#REF!</definedName>
    <definedName name="Total" localSheetId="6">'[19]Mining Inputs - TBA'!#REF!</definedName>
    <definedName name="Total" localSheetId="15">'[20]Mining Inputs - TBA'!#REF!</definedName>
    <definedName name="Total" localSheetId="8">#REF!</definedName>
    <definedName name="Total" localSheetId="2">'Net Asset Value'!#REF!</definedName>
    <definedName name="Total" localSheetId="7">[15]InputC!#REF!</definedName>
    <definedName name="Total" localSheetId="3">'Share Price'!#REF!</definedName>
    <definedName name="Total" localSheetId="1">'[20]Mining Inputs - TBA'!#REF!</definedName>
    <definedName name="Total" localSheetId="12">'[19]Mining Inputs - TBA'!#REF!</definedName>
    <definedName name="Total" localSheetId="4">'[19]Mining Inputs - TBA'!#REF!</definedName>
    <definedName name="Total">'[19]Mining Inputs - TBA'!#REF!</definedName>
    <definedName name="trnd" localSheetId="5" hidden="1">{#N/A,#N/A,FALSE,"Aging Summary";#N/A,#N/A,FALSE,"Ratio Analysis";#N/A,#N/A,FALSE,"Test 120 Day Accts";#N/A,#N/A,FALSE,"Tickmarks"}</definedName>
    <definedName name="trnd" localSheetId="13" hidden="1">{#N/A,#N/A,FALSE,"Aging Summary";#N/A,#N/A,FALSE,"Ratio Analysis";#N/A,#N/A,FALSE,"Test 120 Day Accts";#N/A,#N/A,FALSE,"Tickmarks"}</definedName>
    <definedName name="trnd" localSheetId="14" hidden="1">{#N/A,#N/A,FALSE,"Aging Summary";#N/A,#N/A,FALSE,"Ratio Analysis";#N/A,#N/A,FALSE,"Test 120 Day Accts";#N/A,#N/A,FALSE,"Tickmarks"}</definedName>
    <definedName name="trnd" localSheetId="6" hidden="1">{#N/A,#N/A,FALSE,"Aging Summary";#N/A,#N/A,FALSE,"Ratio Analysis";#N/A,#N/A,FALSE,"Test 120 Day Accts";#N/A,#N/A,FALSE,"Tickmarks"}</definedName>
    <definedName name="trnd" localSheetId="15" hidden="1">{#N/A,#N/A,FALSE,"Aging Summary";#N/A,#N/A,FALSE,"Ratio Analysis";#N/A,#N/A,FALSE,"Test 120 Day Accts";#N/A,#N/A,FALSE,"Tickmarks"}</definedName>
    <definedName name="trnd" localSheetId="7" hidden="1">{#N/A,#N/A,FALSE,"Aging Summary";#N/A,#N/A,FALSE,"Ratio Analysis";#N/A,#N/A,FALSE,"Test 120 Day Accts";#N/A,#N/A,FALSE,"Tickmarks"}</definedName>
    <definedName name="trnd" localSheetId="1" hidden="1">{#N/A,#N/A,FALSE,"Aging Summary";#N/A,#N/A,FALSE,"Ratio Analysis";#N/A,#N/A,FALSE,"Test 120 Day Accts";#N/A,#N/A,FALSE,"Tickmarks"}</definedName>
    <definedName name="trnd" localSheetId="12" hidden="1">{#N/A,#N/A,FALSE,"Aging Summary";#N/A,#N/A,FALSE,"Ratio Analysis";#N/A,#N/A,FALSE,"Test 120 Day Accts";#N/A,#N/A,FALSE,"Tickmarks"}</definedName>
    <definedName name="trnd" localSheetId="4" hidden="1">{#N/A,#N/A,FALSE,"Aging Summary";#N/A,#N/A,FALSE,"Ratio Analysis";#N/A,#N/A,FALSE,"Test 120 Day Accts";#N/A,#N/A,FALSE,"Tickmarks"}</definedName>
    <definedName name="trnd" hidden="1">{#N/A,#N/A,FALSE,"Aging Summary";#N/A,#N/A,FALSE,"Ratio Analysis";#N/A,#N/A,FALSE,"Test 120 Day Accts";#N/A,#N/A,FALSE,"Tickmarks"}</definedName>
    <definedName name="True_up_check">[21]Macro!$D$42</definedName>
    <definedName name="True_up_paste">[21]Macro!$D$40</definedName>
    <definedName name="TTM" localSheetId="5">#REF!</definedName>
    <definedName name="TTM" localSheetId="6">#REF!</definedName>
    <definedName name="TTM">#REF!</definedName>
    <definedName name="TurbinePerf" localSheetId="13">#REF!</definedName>
    <definedName name="TurbinePerf" localSheetId="14">#REF!</definedName>
    <definedName name="TurbinePerf" localSheetId="9">#REF!</definedName>
    <definedName name="TurbinePerf" localSheetId="15">#REF!</definedName>
    <definedName name="TurbinePerf" localSheetId="8">#REF!</definedName>
    <definedName name="TurbinePerf" localSheetId="2">#REF!</definedName>
    <definedName name="TurbinePerf" localSheetId="7">[14]Assumptions!#REF!</definedName>
    <definedName name="TurbinePerf" localSheetId="3">#REF!</definedName>
    <definedName name="TurbinePerf" localSheetId="1">#REF!</definedName>
    <definedName name="TurbinePerf" localSheetId="12">#REF!</definedName>
    <definedName name="TurbinePerf">#REF!</definedName>
    <definedName name="uiojkl" localSheetId="5" hidden="1">{#N/A,#N/A,FALSE,"P&amp;L";#N/A,#N/A,FALSE,"BS"}</definedName>
    <definedName name="uiojkl" localSheetId="13" hidden="1">{#N/A,#N/A,FALSE,"P&amp;L";#N/A,#N/A,FALSE,"BS"}</definedName>
    <definedName name="uiojkl" localSheetId="14" hidden="1">{#N/A,#N/A,FALSE,"P&amp;L";#N/A,#N/A,FALSE,"BS"}</definedName>
    <definedName name="uiojkl" localSheetId="6" hidden="1">{#N/A,#N/A,FALSE,"P&amp;L";#N/A,#N/A,FALSE,"BS"}</definedName>
    <definedName name="uiojkl" localSheetId="15" hidden="1">{#N/A,#N/A,FALSE,"P&amp;L";#N/A,#N/A,FALSE,"BS"}</definedName>
    <definedName name="uiojkl" localSheetId="7" hidden="1">{#N/A,#N/A,FALSE,"P&amp;L";#N/A,#N/A,FALSE,"BS"}</definedName>
    <definedName name="uiojkl" localSheetId="1" hidden="1">{#N/A,#N/A,FALSE,"P&amp;L";#N/A,#N/A,FALSE,"BS"}</definedName>
    <definedName name="uiojkl" localSheetId="12" hidden="1">{#N/A,#N/A,FALSE,"P&amp;L";#N/A,#N/A,FALSE,"BS"}</definedName>
    <definedName name="uiojkl" localSheetId="4" hidden="1">{#N/A,#N/A,FALSE,"P&amp;L";#N/A,#N/A,FALSE,"BS"}</definedName>
    <definedName name="uiojkl" hidden="1">{#N/A,#N/A,FALSE,"P&amp;L";#N/A,#N/A,FALSE,"BS"}</definedName>
    <definedName name="Units" localSheetId="5">#REF!</definedName>
    <definedName name="Units" localSheetId="6">#REF!</definedName>
    <definedName name="Units">#REF!</definedName>
    <definedName name="Unlevered_IRR">[22]Tariff!$J$34</definedName>
    <definedName name="Uplift" localSheetId="5">#REF!</definedName>
    <definedName name="Uplift" localSheetId="6">#REF!</definedName>
    <definedName name="Uplift">#REF!</definedName>
    <definedName name="Use_Multiples" localSheetId="5">#REF!</definedName>
    <definedName name="Use_Multiples" localSheetId="6">#REF!</definedName>
    <definedName name="Use_Multiples">#REF!</definedName>
    <definedName name="Use_WACC" localSheetId="5">#REF!</definedName>
    <definedName name="Use_WACC" localSheetId="6">#REF!</definedName>
    <definedName name="Use_WACC">#REF!</definedName>
    <definedName name="vaaaaaavavv" localSheetId="5" hidden="1">#REF!</definedName>
    <definedName name="vaaaaaavavv" localSheetId="6" hidden="1">#REF!</definedName>
    <definedName name="vaaaaaavavv" localSheetId="7" hidden="1">[10]!vaaaaaavavv</definedName>
    <definedName name="vaaaaaavavv" hidden="1">#REF!</definedName>
    <definedName name="Valuation_Date" localSheetId="5">#REF!</definedName>
    <definedName name="Valuation_Date" localSheetId="6">#REF!</definedName>
    <definedName name="Valuation_Date">#REF!</definedName>
    <definedName name="Variable_Cost_Recovery_Charge">[17]Tariff!$L$64</definedName>
    <definedName name="VAT" localSheetId="5">#REF!</definedName>
    <definedName name="VAT" localSheetId="6">#REF!</definedName>
    <definedName name="VAT" localSheetId="7">[11]Data!$A$1328</definedName>
    <definedName name="VAT">#REF!</definedName>
    <definedName name="VAT_EffInt_Cal" localSheetId="5">#REF!</definedName>
    <definedName name="VAT_EffInt_Cal" localSheetId="6">#REF!</definedName>
    <definedName name="VAT_EffInt_Cal" localSheetId="7">[11]Fin!$E$488</definedName>
    <definedName name="VAT_EffInt_Cal">#REF!</definedName>
    <definedName name="VAT_EffIntSens_Cal" localSheetId="5">#REF!</definedName>
    <definedName name="VAT_EffIntSens_Cal" localSheetId="6">#REF!</definedName>
    <definedName name="VAT_EffIntSens_Cal" localSheetId="7">[11]Fin!$E$490</definedName>
    <definedName name="VAT_EffIntSens_Cal">#REF!</definedName>
    <definedName name="voltooiingsdatum" localSheetId="5">#REF!</definedName>
    <definedName name="voltooiingsdatum" localSheetId="6">#REF!</definedName>
    <definedName name="voltooiingsdatum" localSheetId="7">[11]Input!$W$29</definedName>
    <definedName name="voltooiingsdatum">#REF!</definedName>
    <definedName name="WACC" localSheetId="5">#REF!</definedName>
    <definedName name="WACC" localSheetId="6">#REF!</definedName>
    <definedName name="WACC">#REF!</definedName>
    <definedName name="WakeEffect" localSheetId="5">#REF!</definedName>
    <definedName name="WakeEffect" localSheetId="13">#REF!</definedName>
    <definedName name="WakeEffect" localSheetId="14">#REF!</definedName>
    <definedName name="WakeEffect" localSheetId="9">#REF!</definedName>
    <definedName name="WakeEffect" localSheetId="6">#REF!</definedName>
    <definedName name="WakeEffect" localSheetId="15">#REF!</definedName>
    <definedName name="WakeEffect" localSheetId="8">#REF!</definedName>
    <definedName name="WakeEffect" localSheetId="2">#REF!</definedName>
    <definedName name="WakeEffect" localSheetId="7">[14]Assumptions!#REF!</definedName>
    <definedName name="WakeEffect" localSheetId="3">#REF!</definedName>
    <definedName name="WakeEffect" localSheetId="1">#REF!</definedName>
    <definedName name="WakeEffect">#REF!</definedName>
    <definedName name="Warrants" localSheetId="5">#REF!</definedName>
    <definedName name="Warrants" localSheetId="6">#REF!</definedName>
    <definedName name="Warrants">#REF!</definedName>
    <definedName name="Warrants_Price" localSheetId="5">#REF!</definedName>
    <definedName name="Warrants_Price" localSheetId="6">#REF!</definedName>
    <definedName name="Warrants_Price">#REF!</definedName>
    <definedName name="WC_EffInt_Cal" localSheetId="5">#REF!</definedName>
    <definedName name="WC_EffInt_Cal" localSheetId="6">#REF!</definedName>
    <definedName name="WC_EffInt_Cal" localSheetId="7">[11]Fin!$E$499</definedName>
    <definedName name="WC_EffInt_Cal">#REF!</definedName>
    <definedName name="WC_EffIntSens_Cal" localSheetId="5">#REF!</definedName>
    <definedName name="WC_EffIntSens_Cal" localSheetId="6">#REF!</definedName>
    <definedName name="WC_EffIntSens_Cal" localSheetId="7">[11]Fin!$E$501</definedName>
    <definedName name="WC_EffIntSens_Cal">#REF!</definedName>
    <definedName name="wenall22" localSheetId="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enall22" localSheetId="13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enall22" localSheetId="1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enall22" localSheetId="6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enall22" localSheetId="1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enall22" localSheetId="7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enall22" localSheetId="1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enall22" localSheetId="12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enall22" localSheetId="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enall22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ergqerrgqwergr" localSheetId="5" hidden="1">#REF!</definedName>
    <definedName name="wergqerrgqwergr" localSheetId="6" hidden="1">#REF!</definedName>
    <definedName name="wergqerrgqwergr" localSheetId="7" hidden="1">[10]!wergqerrgqwergr</definedName>
    <definedName name="wergqerrgqwergr" hidden="1">#REF!</definedName>
    <definedName name="wrn" localSheetId="5" hidden="1">{#N/A,#N/A,FALSE,"DCF Summary";#N/A,#N/A,FALSE,"Casema";#N/A,#N/A,FALSE,"Casema NoTel";#N/A,#N/A,FALSE,"UK";#N/A,#N/A,FALSE,"RCF";#N/A,#N/A,FALSE,"Intercable CZ";#N/A,#N/A,FALSE,"Interkabel P"}</definedName>
    <definedName name="wrn" localSheetId="13" hidden="1">{#N/A,#N/A,FALSE,"DCF Summary";#N/A,#N/A,FALSE,"Casema";#N/A,#N/A,FALSE,"Casema NoTel";#N/A,#N/A,FALSE,"UK";#N/A,#N/A,FALSE,"RCF";#N/A,#N/A,FALSE,"Intercable CZ";#N/A,#N/A,FALSE,"Interkabel P"}</definedName>
    <definedName name="wrn" localSheetId="14" hidden="1">{#N/A,#N/A,FALSE,"DCF Summary";#N/A,#N/A,FALSE,"Casema";#N/A,#N/A,FALSE,"Casema NoTel";#N/A,#N/A,FALSE,"UK";#N/A,#N/A,FALSE,"RCF";#N/A,#N/A,FALSE,"Intercable CZ";#N/A,#N/A,FALSE,"Interkabel P"}</definedName>
    <definedName name="wrn" localSheetId="9" hidden="1">{#N/A,#N/A,FALSE,"DCF Summary";#N/A,#N/A,FALSE,"Casema";#N/A,#N/A,FALSE,"Casema NoTel";#N/A,#N/A,FALSE,"UK";#N/A,#N/A,FALSE,"RCF";#N/A,#N/A,FALSE,"Intercable CZ";#N/A,#N/A,FALSE,"Interkabel P"}</definedName>
    <definedName name="wrn" localSheetId="6" hidden="1">{#N/A,#N/A,FALSE,"DCF Summary";#N/A,#N/A,FALSE,"Casema";#N/A,#N/A,FALSE,"Casema NoTel";#N/A,#N/A,FALSE,"UK";#N/A,#N/A,FALSE,"RCF";#N/A,#N/A,FALSE,"Intercable CZ";#N/A,#N/A,FALSE,"Interkabel P"}</definedName>
    <definedName name="wrn" localSheetId="15" hidden="1">{#N/A,#N/A,FALSE,"DCF Summary";#N/A,#N/A,FALSE,"Casema";#N/A,#N/A,FALSE,"Casema NoTel";#N/A,#N/A,FALSE,"UK";#N/A,#N/A,FALSE,"RCF";#N/A,#N/A,FALSE,"Intercable CZ";#N/A,#N/A,FALSE,"Interkabel P"}</definedName>
    <definedName name="wrn" localSheetId="8" hidden="1">{#N/A,#N/A,FALSE,"DCF Summary";#N/A,#N/A,FALSE,"Casema";#N/A,#N/A,FALSE,"Casema NoTel";#N/A,#N/A,FALSE,"UK";#N/A,#N/A,FALSE,"RCF";#N/A,#N/A,FALSE,"Intercable CZ";#N/A,#N/A,FALSE,"Interkabel P"}</definedName>
    <definedName name="wrn" localSheetId="7" hidden="1">{#N/A,#N/A,FALSE,"DCF Summary";#N/A,#N/A,FALSE,"Casema";#N/A,#N/A,FALSE,"Casema NoTel";#N/A,#N/A,FALSE,"UK";#N/A,#N/A,FALSE,"RCF";#N/A,#N/A,FALSE,"Intercable CZ";#N/A,#N/A,FALSE,"Interkabel P"}</definedName>
    <definedName name="wrn" localSheetId="1" hidden="1">{#N/A,#N/A,FALSE,"DCF Summary";#N/A,#N/A,FALSE,"Casema";#N/A,#N/A,FALSE,"Casema NoTel";#N/A,#N/A,FALSE,"UK";#N/A,#N/A,FALSE,"RCF";#N/A,#N/A,FALSE,"Intercable CZ";#N/A,#N/A,FALSE,"Interkabel P"}</definedName>
    <definedName name="wrn" localSheetId="12" hidden="1">{#N/A,#N/A,FALSE,"DCF Summary";#N/A,#N/A,FALSE,"Casema";#N/A,#N/A,FALSE,"Casema NoTel";#N/A,#N/A,FALSE,"UK";#N/A,#N/A,FALSE,"RCF";#N/A,#N/A,FALSE,"Intercable CZ";#N/A,#N/A,FALSE,"Interkabel P"}</definedName>
    <definedName name="wrn" localSheetId="4" hidden="1">{#N/A,#N/A,FALSE,"DCF Summary";#N/A,#N/A,FALSE,"Casema";#N/A,#N/A,FALSE,"Casema NoTel";#N/A,#N/A,FALSE,"UK";#N/A,#N/A,FALSE,"RCF";#N/A,#N/A,FALSE,"Intercable CZ";#N/A,#N/A,FALSE,"Interkabel P"}</definedName>
    <definedName name="wrn" hidden="1">{#N/A,#N/A,FALSE,"DCF Summary";#N/A,#N/A,FALSE,"Casema";#N/A,#N/A,FALSE,"Casema NoTel";#N/A,#N/A,FALSE,"UK";#N/A,#N/A,FALSE,"RCF";#N/A,#N/A,FALSE,"Intercable CZ";#N/A,#N/A,FALSE,"Interkabel P"}</definedName>
    <definedName name="wrn.A._.Base." localSheetId="5" hidden="1">{"A Base",#N/A,TRUE,"Latest Forecasts Comparison"}</definedName>
    <definedName name="wrn.A._.Base." localSheetId="13" hidden="1">{"A Base",#N/A,TRUE,"Latest Forecasts Comparison"}</definedName>
    <definedName name="wrn.A._.Base." localSheetId="14" hidden="1">{"A Base",#N/A,TRUE,"Latest Forecasts Comparison"}</definedName>
    <definedName name="wrn.A._.Base." localSheetId="9" hidden="1">{"A Base",#N/A,TRUE,"Latest Forecasts Comparison"}</definedName>
    <definedName name="wrn.A._.Base." localSheetId="6" hidden="1">{"A Base",#N/A,TRUE,"Latest Forecasts Comparison"}</definedName>
    <definedName name="wrn.A._.Base." localSheetId="15" hidden="1">{"A Base",#N/A,TRUE,"Latest Forecasts Comparison"}</definedName>
    <definedName name="wrn.A._.Base." localSheetId="8" hidden="1">{"A Base",#N/A,TRUE,"Latest Forecasts Comparison"}</definedName>
    <definedName name="wrn.A._.Base." localSheetId="7" hidden="1">{"A Base",#N/A,TRUE,"Latest Forecasts Comparison"}</definedName>
    <definedName name="wrn.A._.Base." localSheetId="1" hidden="1">{"A Base",#N/A,TRUE,"Latest Forecasts Comparison"}</definedName>
    <definedName name="wrn.A._.Base." localSheetId="12" hidden="1">{"A Base",#N/A,TRUE,"Latest Forecasts Comparison"}</definedName>
    <definedName name="wrn.A._.Base." localSheetId="4" hidden="1">{"A Base",#N/A,TRUE,"Latest Forecasts Comparison"}</definedName>
    <definedName name="wrn.A._.Base." hidden="1">{"A Base",#N/A,TRUE,"Latest Forecasts Comparison"}</definedName>
    <definedName name="wrn.Aging._.and._.Trend._.Analysis." localSheetId="5" hidden="1">{#N/A,#N/A,FALSE,"Aging Summary";#N/A,#N/A,FALSE,"Ratio Analysis";#N/A,#N/A,FALSE,"Test 120 Day Accts";#N/A,#N/A,FALSE,"Tickmarks"}</definedName>
    <definedName name="wrn.Aging._.and._.Trend._.Analysis." localSheetId="13" hidden="1">{#N/A,#N/A,FALSE,"Aging Summary";#N/A,#N/A,FALSE,"Ratio Analysis";#N/A,#N/A,FALSE,"Test 120 Day Accts";#N/A,#N/A,FALSE,"Tickmarks"}</definedName>
    <definedName name="wrn.Aging._.and._.Trend._.Analysis." localSheetId="14" hidden="1">{#N/A,#N/A,FALSE,"Aging Summary";#N/A,#N/A,FALSE,"Ratio Analysis";#N/A,#N/A,FALSE,"Test 120 Day Accts";#N/A,#N/A,FALSE,"Tickmarks"}</definedName>
    <definedName name="wrn.Aging._.and._.Trend._.Analysis." localSheetId="6" hidden="1">{#N/A,#N/A,FALSE,"Aging Summary";#N/A,#N/A,FALSE,"Ratio Analysis";#N/A,#N/A,FALSE,"Test 120 Day Accts";#N/A,#N/A,FALSE,"Tickmarks"}</definedName>
    <definedName name="wrn.Aging._.and._.Trend._.Analysis." localSheetId="15" hidden="1">{#N/A,#N/A,FALSE,"Aging Summary";#N/A,#N/A,FALSE,"Ratio Analysis";#N/A,#N/A,FALSE,"Test 120 Day Accts";#N/A,#N/A,FALSE,"Tickmarks"}</definedName>
    <definedName name="wrn.Aging._.and._.Trend._.Analysis." localSheetId="7" hidden="1">{#N/A,#N/A,FALSE,"Aging Summary";#N/A,#N/A,FALSE,"Ratio Analysis";#N/A,#N/A,FALSE,"Test 120 Day Accts";#N/A,#N/A,FALSE,"Tickmarks"}</definedName>
    <definedName name="wrn.Aging._.and._.Trend._.Analysis." localSheetId="1" hidden="1">{#N/A,#N/A,FALSE,"Aging Summary";#N/A,#N/A,FALSE,"Ratio Analysis";#N/A,#N/A,FALSE,"Test 120 Day Accts";#N/A,#N/A,FALSE,"Tickmarks"}</definedName>
    <definedName name="wrn.Aging._.and._.Trend._.Analysis." localSheetId="12" hidden="1">{#N/A,#N/A,FALSE,"Aging Summary";#N/A,#N/A,FALSE,"Ratio Analysis";#N/A,#N/A,FALSE,"Test 120 Day Accts";#N/A,#N/A,FALSE,"Tickmarks"}</definedName>
    <definedName name="wrn.Aging._.and._.Trend._.Analysis." localSheetId="4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JDSuite." localSheetId="5" hidden="1">{"AJD",#N/A,TRUE,"Summary";"AJD",#N/A,TRUE,"CFCONC-outputs";"AJD",#N/A,TRUE,"P&amp;LCONC-outputs";"AJD",#N/A,TRUE,"BSCONC-outputs";"AJD",#N/A,TRUE,"FSCONC-outputs"}</definedName>
    <definedName name="wrn.AJDSuite." localSheetId="13" hidden="1">{"AJD",#N/A,TRUE,"Summary";"AJD",#N/A,TRUE,"CFCONC-outputs";"AJD",#N/A,TRUE,"P&amp;LCONC-outputs";"AJD",#N/A,TRUE,"BSCONC-outputs";"AJD",#N/A,TRUE,"FSCONC-outputs"}</definedName>
    <definedName name="wrn.AJDSuite." localSheetId="14" hidden="1">{"AJD",#N/A,TRUE,"Summary";"AJD",#N/A,TRUE,"CFCONC-outputs";"AJD",#N/A,TRUE,"P&amp;LCONC-outputs";"AJD",#N/A,TRUE,"BSCONC-outputs";"AJD",#N/A,TRUE,"FSCONC-outputs"}</definedName>
    <definedName name="wrn.AJDSuite." localSheetId="6" hidden="1">{"AJD",#N/A,TRUE,"Summary";"AJD",#N/A,TRUE,"CFCONC-outputs";"AJD",#N/A,TRUE,"P&amp;LCONC-outputs";"AJD",#N/A,TRUE,"BSCONC-outputs";"AJD",#N/A,TRUE,"FSCONC-outputs"}</definedName>
    <definedName name="wrn.AJDSuite." localSheetId="15" hidden="1">{"AJD",#N/A,TRUE,"Summary";"AJD",#N/A,TRUE,"CFCONC-outputs";"AJD",#N/A,TRUE,"P&amp;LCONC-outputs";"AJD",#N/A,TRUE,"BSCONC-outputs";"AJD",#N/A,TRUE,"FSCONC-outputs"}</definedName>
    <definedName name="wrn.AJDSuite." localSheetId="7" hidden="1">{"AJD",#N/A,TRUE,"Summary";"AJD",#N/A,TRUE,"CFCONC-outputs";"AJD",#N/A,TRUE,"P&amp;LCONC-outputs";"AJD",#N/A,TRUE,"BSCONC-outputs";"AJD",#N/A,TRUE,"FSCONC-outputs"}</definedName>
    <definedName name="wrn.AJDSuite." localSheetId="1" hidden="1">{"AJD",#N/A,TRUE,"Summary";"AJD",#N/A,TRUE,"CFCONC-outputs";"AJD",#N/A,TRUE,"P&amp;LCONC-outputs";"AJD",#N/A,TRUE,"BSCONC-outputs";"AJD",#N/A,TRUE,"FSCONC-outputs"}</definedName>
    <definedName name="wrn.AJDSuite." localSheetId="12" hidden="1">{"AJD",#N/A,TRUE,"Summary";"AJD",#N/A,TRUE,"CFCONC-outputs";"AJD",#N/A,TRUE,"P&amp;LCONC-outputs";"AJD",#N/A,TRUE,"BSCONC-outputs";"AJD",#N/A,TRUE,"FSCONC-outputs"}</definedName>
    <definedName name="wrn.AJDSuite." localSheetId="4" hidden="1">{"AJD",#N/A,TRUE,"Summary";"AJD",#N/A,TRUE,"CFCONC-outputs";"AJD",#N/A,TRUE,"P&amp;LCONC-outputs";"AJD",#N/A,TRUE,"BSCONC-outputs";"AJD",#N/A,TRUE,"FSCONC-outputs"}</definedName>
    <definedName name="wrn.AJDSuite." hidden="1">{"AJD",#N/A,TRUE,"Summary";"AJD",#N/A,TRUE,"CFCONC-outputs";"AJD",#N/A,TRUE,"P&amp;LCONC-outputs";"AJD",#N/A,TRUE,"BSCONC-outputs";"AJD",#N/A,TRUE,"FSCONC-outputs"}</definedName>
    <definedName name="wrn.ALL." localSheetId="5" hidden="1">{#N/A,#N/A,TRUE,"Summary";#N/A,#N/A,TRUE,"Construction Period (Annual)";#N/A,#N/A,TRUE,"Operating Period"}</definedName>
    <definedName name="wrn.ALL." localSheetId="13" hidden="1">{#N/A,#N/A,TRUE,"Summary";#N/A,#N/A,TRUE,"Construction Period (Annual)";#N/A,#N/A,TRUE,"Operating Period"}</definedName>
    <definedName name="wrn.ALL." localSheetId="14" hidden="1">{#N/A,#N/A,TRUE,"Summary";#N/A,#N/A,TRUE,"Construction Period (Annual)";#N/A,#N/A,TRUE,"Operating Period"}</definedName>
    <definedName name="wrn.ALL." localSheetId="9" hidden="1">{#N/A,#N/A,TRUE,"Summary";#N/A,#N/A,TRUE,"Construction Period (Annual)";#N/A,#N/A,TRUE,"Operating Period"}</definedName>
    <definedName name="wrn.ALL." localSheetId="6" hidden="1">{#N/A,#N/A,TRUE,"Summary";#N/A,#N/A,TRUE,"Construction Period (Annual)";#N/A,#N/A,TRUE,"Operating Period"}</definedName>
    <definedName name="wrn.ALL." localSheetId="15" hidden="1">{#N/A,#N/A,TRUE,"Summary";#N/A,#N/A,TRUE,"Construction Period (Annual)";#N/A,#N/A,TRUE,"Operating Period"}</definedName>
    <definedName name="wrn.ALL." localSheetId="8" hidden="1">{#N/A,#N/A,TRUE,"Summary";#N/A,#N/A,TRUE,"Construction Period (Annual)";#N/A,#N/A,TRUE,"Operating Period"}</definedName>
    <definedName name="wrn.ALL." localSheetId="7" hidden="1">{#N/A,#N/A,TRUE,"Summary";#N/A,#N/A,TRUE,"Construction Period (Annual)";#N/A,#N/A,TRUE,"Operating Period"}</definedName>
    <definedName name="wrn.ALL." localSheetId="1" hidden="1">{#N/A,#N/A,TRUE,"Summary";#N/A,#N/A,TRUE,"Construction Period (Annual)";#N/A,#N/A,TRUE,"Operating Period"}</definedName>
    <definedName name="wrn.ALL." localSheetId="12" hidden="1">{#N/A,#N/A,TRUE,"Summary";#N/A,#N/A,TRUE,"Construction Period (Annual)";#N/A,#N/A,TRUE,"Operating Period"}</definedName>
    <definedName name="wrn.ALL." localSheetId="4" hidden="1">{#N/A,#N/A,TRUE,"Summary";#N/A,#N/A,TRUE,"Construction Period (Annual)";#N/A,#N/A,TRUE,"Operating Period"}</definedName>
    <definedName name="wrn.ALL." hidden="1">{#N/A,#N/A,TRUE,"Summary";#N/A,#N/A,TRUE,"Construction Period (Annual)";#N/A,#N/A,TRUE,"Operating Period"}</definedName>
    <definedName name="wrn.All._.Pages.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1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1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1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1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Stock_10_12_14." localSheetId="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tock_10_12_14." localSheetId="13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tock_10_12_14." localSheetId="1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tock_10_12_14." localSheetId="6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tock_10_12_14." localSheetId="15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tock_10_12_14." localSheetId="7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tock_10_12_14." localSheetId="1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tock_10_12_14." localSheetId="12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tock_10_12_14." localSheetId="4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tock_10_12_14.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ssumption._.Book." localSheetId="5" hidden="1">{#N/A,#N/A,FALSE,"Model Assumptions"}</definedName>
    <definedName name="wrn.Assumption._.Book." localSheetId="13" hidden="1">{#N/A,#N/A,FALSE,"Model Assumptions"}</definedName>
    <definedName name="wrn.Assumption._.Book." localSheetId="14" hidden="1">{#N/A,#N/A,FALSE,"Model Assumptions"}</definedName>
    <definedName name="wrn.Assumption._.Book." localSheetId="6" hidden="1">{#N/A,#N/A,FALSE,"Model Assumptions"}</definedName>
    <definedName name="wrn.Assumption._.Book." localSheetId="15" hidden="1">{#N/A,#N/A,FALSE,"Model Assumptions"}</definedName>
    <definedName name="wrn.Assumption._.Book." localSheetId="7" hidden="1">{#N/A,#N/A,FALSE,"Model Assumptions"}</definedName>
    <definedName name="wrn.Assumption._.Book." localSheetId="1" hidden="1">{#N/A,#N/A,FALSE,"Model Assumptions"}</definedName>
    <definedName name="wrn.Assumption._.Book." localSheetId="12" hidden="1">{#N/A,#N/A,FALSE,"Model Assumptions"}</definedName>
    <definedName name="wrn.Assumption._.Book." localSheetId="4" hidden="1">{#N/A,#N/A,FALSE,"Model Assumptions"}</definedName>
    <definedName name="wrn.Assumption._.Book." hidden="1">{#N/A,#N/A,FALSE,"Model Assumptions"}</definedName>
    <definedName name="wrn.Assumptions." localSheetId="5" hidden="1">{#N/A,#N/A,FALSE,"Major Assumptions"}</definedName>
    <definedName name="wrn.Assumptions." localSheetId="13" hidden="1">{#N/A,#N/A,FALSE,"Major Assumptions"}</definedName>
    <definedName name="wrn.Assumptions." localSheetId="14" hidden="1">{#N/A,#N/A,FALSE,"Major Assumptions"}</definedName>
    <definedName name="wrn.Assumptions." localSheetId="9" hidden="1">{#N/A,#N/A,FALSE,"Major Assumptions"}</definedName>
    <definedName name="wrn.Assumptions." localSheetId="6" hidden="1">{#N/A,#N/A,FALSE,"Major Assumptions"}</definedName>
    <definedName name="wrn.Assumptions." localSheetId="15" hidden="1">{#N/A,#N/A,FALSE,"Major Assumptions"}</definedName>
    <definedName name="wrn.Assumptions." localSheetId="8" hidden="1">{#N/A,#N/A,FALSE,"Major Assumptions"}</definedName>
    <definedName name="wrn.Assumptions." localSheetId="7" hidden="1">{#N/A,#N/A,FALSE,"Major Assumptions"}</definedName>
    <definedName name="wrn.Assumptions." localSheetId="1" hidden="1">{#N/A,#N/A,FALSE,"Major Assumptions"}</definedName>
    <definedName name="wrn.Assumptions." localSheetId="12" hidden="1">{#N/A,#N/A,FALSE,"Major Assumptions"}</definedName>
    <definedName name="wrn.Assumptions." localSheetId="4" hidden="1">{#N/A,#N/A,FALSE,"Major Assumptions"}</definedName>
    <definedName name="wrn.Assumptions." hidden="1">{#N/A,#N/A,FALSE,"Major Assumptions"}</definedName>
    <definedName name="wrn.b._.base." localSheetId="5" hidden="1">{"A Base",#N/A,TRUE,"Latest Forecasts Comparison"}</definedName>
    <definedName name="wrn.b._.base." localSheetId="13" hidden="1">{"A Base",#N/A,TRUE,"Latest Forecasts Comparison"}</definedName>
    <definedName name="wrn.b._.base." localSheetId="14" hidden="1">{"A Base",#N/A,TRUE,"Latest Forecasts Comparison"}</definedName>
    <definedName name="wrn.b._.base." localSheetId="9" hidden="1">{"A Base",#N/A,TRUE,"Latest Forecasts Comparison"}</definedName>
    <definedName name="wrn.b._.base." localSheetId="6" hidden="1">{"A Base",#N/A,TRUE,"Latest Forecasts Comparison"}</definedName>
    <definedName name="wrn.b._.base." localSheetId="15" hidden="1">{"A Base",#N/A,TRUE,"Latest Forecasts Comparison"}</definedName>
    <definedName name="wrn.b._.base." localSheetId="8" hidden="1">{"A Base",#N/A,TRUE,"Latest Forecasts Comparison"}</definedName>
    <definedName name="wrn.b._.base." localSheetId="7" hidden="1">{"A Base",#N/A,TRUE,"Latest Forecasts Comparison"}</definedName>
    <definedName name="wrn.b._.base." localSheetId="1" hidden="1">{"A Base",#N/A,TRUE,"Latest Forecasts Comparison"}</definedName>
    <definedName name="wrn.b._.base." localSheetId="12" hidden="1">{"A Base",#N/A,TRUE,"Latest Forecasts Comparison"}</definedName>
    <definedName name="wrn.b._.base." localSheetId="4" hidden="1">{"A Base",#N/A,TRUE,"Latest Forecasts Comparison"}</definedName>
    <definedName name="wrn.b._.base." hidden="1">{"A Base",#N/A,TRUE,"Latest Forecasts Comparison"}</definedName>
    <definedName name="wrn.Base._.Case." localSheetId="5" hidden="1">{#N/A,#N/A,TRUE,"Sum";#N/A,#N/A,TRUE,"Assump";#N/A,#N/A,TRUE,"Main CF";#N/A,#N/A,TRUE,"Indices";#N/A,#N/A,TRUE,"Other Ass";#N/A,#N/A,TRUE,"Constr";#N/A,#N/A,TRUE,"Vols";#N/A,#N/A,TRUE,"Revs&amp;Costs";#N/A,#N/A,TRUE,"SchDebt";#N/A,#N/A,TRUE,"CashDSRAsSB";#N/A,#N/A,TRUE,"Tax";#N/A,#N/A,TRUE,"P&amp;L BS ";#N/A,#N/A,TRUE,"GraphConst";#N/A,#N/A,TRUE,"GraphOper"}</definedName>
    <definedName name="wrn.Base._.Case." localSheetId="13" hidden="1">{#N/A,#N/A,TRUE,"Sum";#N/A,#N/A,TRUE,"Assump";#N/A,#N/A,TRUE,"Main CF";#N/A,#N/A,TRUE,"Indices";#N/A,#N/A,TRUE,"Other Ass";#N/A,#N/A,TRUE,"Constr";#N/A,#N/A,TRUE,"Vols";#N/A,#N/A,TRUE,"Revs&amp;Costs";#N/A,#N/A,TRUE,"SchDebt";#N/A,#N/A,TRUE,"CashDSRAsSB";#N/A,#N/A,TRUE,"Tax";#N/A,#N/A,TRUE,"P&amp;L BS ";#N/A,#N/A,TRUE,"GraphConst";#N/A,#N/A,TRUE,"GraphOper"}</definedName>
    <definedName name="wrn.Base._.Case." localSheetId="14" hidden="1">{#N/A,#N/A,TRUE,"Sum";#N/A,#N/A,TRUE,"Assump";#N/A,#N/A,TRUE,"Main CF";#N/A,#N/A,TRUE,"Indices";#N/A,#N/A,TRUE,"Other Ass";#N/A,#N/A,TRUE,"Constr";#N/A,#N/A,TRUE,"Vols";#N/A,#N/A,TRUE,"Revs&amp;Costs";#N/A,#N/A,TRUE,"SchDebt";#N/A,#N/A,TRUE,"CashDSRAsSB";#N/A,#N/A,TRUE,"Tax";#N/A,#N/A,TRUE,"P&amp;L BS ";#N/A,#N/A,TRUE,"GraphConst";#N/A,#N/A,TRUE,"GraphOper"}</definedName>
    <definedName name="wrn.Base._.Case." localSheetId="9" hidden="1">{#N/A,#N/A,TRUE,"Sum";#N/A,#N/A,TRUE,"Assump";#N/A,#N/A,TRUE,"Main CF";#N/A,#N/A,TRUE,"Indices";#N/A,#N/A,TRUE,"Other Ass";#N/A,#N/A,TRUE,"Constr";#N/A,#N/A,TRUE,"Vols";#N/A,#N/A,TRUE,"Revs&amp;Costs";#N/A,#N/A,TRUE,"SchDebt";#N/A,#N/A,TRUE,"CashDSRAsSB";#N/A,#N/A,TRUE,"Tax";#N/A,#N/A,TRUE,"P&amp;L BS ";#N/A,#N/A,TRUE,"GraphConst";#N/A,#N/A,TRUE,"GraphOper"}</definedName>
    <definedName name="wrn.Base._.Case." localSheetId="6" hidden="1">{#N/A,#N/A,TRUE,"Sum";#N/A,#N/A,TRUE,"Assump";#N/A,#N/A,TRUE,"Main CF";#N/A,#N/A,TRUE,"Indices";#N/A,#N/A,TRUE,"Other Ass";#N/A,#N/A,TRUE,"Constr";#N/A,#N/A,TRUE,"Vols";#N/A,#N/A,TRUE,"Revs&amp;Costs";#N/A,#N/A,TRUE,"SchDebt";#N/A,#N/A,TRUE,"CashDSRAsSB";#N/A,#N/A,TRUE,"Tax";#N/A,#N/A,TRUE,"P&amp;L BS ";#N/A,#N/A,TRUE,"GraphConst";#N/A,#N/A,TRUE,"GraphOper"}</definedName>
    <definedName name="wrn.Base._.Case." localSheetId="15" hidden="1">{#N/A,#N/A,TRUE,"Sum";#N/A,#N/A,TRUE,"Assump";#N/A,#N/A,TRUE,"Main CF";#N/A,#N/A,TRUE,"Indices";#N/A,#N/A,TRUE,"Other Ass";#N/A,#N/A,TRUE,"Constr";#N/A,#N/A,TRUE,"Vols";#N/A,#N/A,TRUE,"Revs&amp;Costs";#N/A,#N/A,TRUE,"SchDebt";#N/A,#N/A,TRUE,"CashDSRAsSB";#N/A,#N/A,TRUE,"Tax";#N/A,#N/A,TRUE,"P&amp;L BS ";#N/A,#N/A,TRUE,"GraphConst";#N/A,#N/A,TRUE,"GraphOper"}</definedName>
    <definedName name="wrn.Base._.Case." localSheetId="8" hidden="1">{#N/A,#N/A,TRUE,"Sum";#N/A,#N/A,TRUE,"Assump";#N/A,#N/A,TRUE,"Main CF";#N/A,#N/A,TRUE,"Indices";#N/A,#N/A,TRUE,"Other Ass";#N/A,#N/A,TRUE,"Constr";#N/A,#N/A,TRUE,"Vols";#N/A,#N/A,TRUE,"Revs&amp;Costs";#N/A,#N/A,TRUE,"SchDebt";#N/A,#N/A,TRUE,"CashDSRAsSB";#N/A,#N/A,TRUE,"Tax";#N/A,#N/A,TRUE,"P&amp;L BS ";#N/A,#N/A,TRUE,"GraphConst";#N/A,#N/A,TRUE,"GraphOper"}</definedName>
    <definedName name="wrn.Base._.Case." localSheetId="7" hidden="1">{#N/A,#N/A,TRUE,"Sum";#N/A,#N/A,TRUE,"Assump";#N/A,#N/A,TRUE,"Main CF";#N/A,#N/A,TRUE,"Indices";#N/A,#N/A,TRUE,"Other Ass";#N/A,#N/A,TRUE,"Constr";#N/A,#N/A,TRUE,"Vols";#N/A,#N/A,TRUE,"Revs&amp;Costs";#N/A,#N/A,TRUE,"SchDebt";#N/A,#N/A,TRUE,"CashDSRAsSB";#N/A,#N/A,TRUE,"Tax";#N/A,#N/A,TRUE,"P&amp;L BS ";#N/A,#N/A,TRUE,"GraphConst";#N/A,#N/A,TRUE,"GraphOper"}</definedName>
    <definedName name="wrn.Base._.Case." localSheetId="1" hidden="1">{#N/A,#N/A,TRUE,"Sum";#N/A,#N/A,TRUE,"Assump";#N/A,#N/A,TRUE,"Main CF";#N/A,#N/A,TRUE,"Indices";#N/A,#N/A,TRUE,"Other Ass";#N/A,#N/A,TRUE,"Constr";#N/A,#N/A,TRUE,"Vols";#N/A,#N/A,TRUE,"Revs&amp;Costs";#N/A,#N/A,TRUE,"SchDebt";#N/A,#N/A,TRUE,"CashDSRAsSB";#N/A,#N/A,TRUE,"Tax";#N/A,#N/A,TRUE,"P&amp;L BS ";#N/A,#N/A,TRUE,"GraphConst";#N/A,#N/A,TRUE,"GraphOper"}</definedName>
    <definedName name="wrn.Base._.Case." localSheetId="12" hidden="1">{#N/A,#N/A,TRUE,"Sum";#N/A,#N/A,TRUE,"Assump";#N/A,#N/A,TRUE,"Main CF";#N/A,#N/A,TRUE,"Indices";#N/A,#N/A,TRUE,"Other Ass";#N/A,#N/A,TRUE,"Constr";#N/A,#N/A,TRUE,"Vols";#N/A,#N/A,TRUE,"Revs&amp;Costs";#N/A,#N/A,TRUE,"SchDebt";#N/A,#N/A,TRUE,"CashDSRAsSB";#N/A,#N/A,TRUE,"Tax";#N/A,#N/A,TRUE,"P&amp;L BS ";#N/A,#N/A,TRUE,"GraphConst";#N/A,#N/A,TRUE,"GraphOper"}</definedName>
    <definedName name="wrn.Base._.Case." localSheetId="4" hidden="1">{#N/A,#N/A,TRUE,"Sum";#N/A,#N/A,TRUE,"Assump";#N/A,#N/A,TRUE,"Main CF";#N/A,#N/A,TRUE,"Indices";#N/A,#N/A,TRUE,"Other Ass";#N/A,#N/A,TRUE,"Constr";#N/A,#N/A,TRUE,"Vols";#N/A,#N/A,TRUE,"Revs&amp;Costs";#N/A,#N/A,TRUE,"SchDebt";#N/A,#N/A,TRUE,"CashDSRAsSB";#N/A,#N/A,TRUE,"Tax";#N/A,#N/A,TRUE,"P&amp;L BS ";#N/A,#N/A,TRUE,"GraphConst";#N/A,#N/A,TRUE,"GraphOper"}</definedName>
    <definedName name="wrn.Base._.Case." hidden="1">{#N/A,#N/A,TRUE,"Sum";#N/A,#N/A,TRUE,"Assump";#N/A,#N/A,TRUE,"Main CF";#N/A,#N/A,TRUE,"Indices";#N/A,#N/A,TRUE,"Other Ass";#N/A,#N/A,TRUE,"Constr";#N/A,#N/A,TRUE,"Vols";#N/A,#N/A,TRUE,"Revs&amp;Costs";#N/A,#N/A,TRUE,"SchDebt";#N/A,#N/A,TRUE,"CashDSRAsSB";#N/A,#N/A,TRUE,"Tax";#N/A,#N/A,TRUE,"P&amp;L BS ";#N/A,#N/A,TRUE,"GraphConst";#N/A,#N/A,TRUE,"GraphOper"}</definedName>
    <definedName name="wrn.BPlan." localSheetId="5" hidden="1">{#N/A,#N/A,FALSE,"F_Plan";#N/A,#N/A,FALSE,"Parameter"}</definedName>
    <definedName name="wrn.BPlan." localSheetId="13" hidden="1">{#N/A,#N/A,FALSE,"F_Plan";#N/A,#N/A,FALSE,"Parameter"}</definedName>
    <definedName name="wrn.BPlan." localSheetId="14" hidden="1">{#N/A,#N/A,FALSE,"F_Plan";#N/A,#N/A,FALSE,"Parameter"}</definedName>
    <definedName name="wrn.BPlan." localSheetId="9" hidden="1">{#N/A,#N/A,FALSE,"F_Plan";#N/A,#N/A,FALSE,"Parameter"}</definedName>
    <definedName name="wrn.BPlan." localSheetId="6" hidden="1">{#N/A,#N/A,FALSE,"F_Plan";#N/A,#N/A,FALSE,"Parameter"}</definedName>
    <definedName name="wrn.BPlan." localSheetId="15" hidden="1">{#N/A,#N/A,FALSE,"F_Plan";#N/A,#N/A,FALSE,"Parameter"}</definedName>
    <definedName name="wrn.BPlan." localSheetId="8" hidden="1">{#N/A,#N/A,FALSE,"F_Plan";#N/A,#N/A,FALSE,"Parameter"}</definedName>
    <definedName name="wrn.BPlan." localSheetId="7" hidden="1">{#N/A,#N/A,FALSE,"F_Plan";#N/A,#N/A,FALSE,"Parameter"}</definedName>
    <definedName name="wrn.BPlan." localSheetId="1" hidden="1">{#N/A,#N/A,FALSE,"F_Plan";#N/A,#N/A,FALSE,"Parameter"}</definedName>
    <definedName name="wrn.BPlan." localSheetId="12" hidden="1">{#N/A,#N/A,FALSE,"F_Plan";#N/A,#N/A,FALSE,"Parameter"}</definedName>
    <definedName name="wrn.BPlan." localSheetId="4" hidden="1">{#N/A,#N/A,FALSE,"F_Plan";#N/A,#N/A,FALSE,"Parameter"}</definedName>
    <definedName name="wrn.BPlan." hidden="1">{#N/A,#N/A,FALSE,"F_Plan";#N/A,#N/A,FALSE,"Parameter"}</definedName>
    <definedName name="wrn.COMBINED." localSheetId="5" hidden="1">{#N/A,#N/A,FALSE,"INPUTS";#N/A,#N/A,FALSE,"PROFORMA BSHEET";#N/A,#N/A,FALSE,"COMBINED";#N/A,#N/A,FALSE,"HIGH YIELD";#N/A,#N/A,FALSE,"COMB_GRAPHS"}</definedName>
    <definedName name="wrn.COMBINED." localSheetId="13" hidden="1">{#N/A,#N/A,FALSE,"INPUTS";#N/A,#N/A,FALSE,"PROFORMA BSHEET";#N/A,#N/A,FALSE,"COMBINED";#N/A,#N/A,FALSE,"HIGH YIELD";#N/A,#N/A,FALSE,"COMB_GRAPHS"}</definedName>
    <definedName name="wrn.COMBINED." localSheetId="14" hidden="1">{#N/A,#N/A,FALSE,"INPUTS";#N/A,#N/A,FALSE,"PROFORMA BSHEET";#N/A,#N/A,FALSE,"COMBINED";#N/A,#N/A,FALSE,"HIGH YIELD";#N/A,#N/A,FALSE,"COMB_GRAPHS"}</definedName>
    <definedName name="wrn.COMBINED." localSheetId="6" hidden="1">{#N/A,#N/A,FALSE,"INPUTS";#N/A,#N/A,FALSE,"PROFORMA BSHEET";#N/A,#N/A,FALSE,"COMBINED";#N/A,#N/A,FALSE,"HIGH YIELD";#N/A,#N/A,FALSE,"COMB_GRAPHS"}</definedName>
    <definedName name="wrn.COMBINED." localSheetId="15" hidden="1">{#N/A,#N/A,FALSE,"INPUTS";#N/A,#N/A,FALSE,"PROFORMA BSHEET";#N/A,#N/A,FALSE,"COMBINED";#N/A,#N/A,FALSE,"HIGH YIELD";#N/A,#N/A,FALSE,"COMB_GRAPHS"}</definedName>
    <definedName name="wrn.COMBINED." localSheetId="7" hidden="1">{#N/A,#N/A,FALSE,"INPUTS";#N/A,#N/A,FALSE,"PROFORMA BSHEET";#N/A,#N/A,FALSE,"COMBINED";#N/A,#N/A,FALSE,"HIGH YIELD";#N/A,#N/A,FALSE,"COMB_GRAPHS"}</definedName>
    <definedName name="wrn.COMBINED." localSheetId="1" hidden="1">{#N/A,#N/A,FALSE,"INPUTS";#N/A,#N/A,FALSE,"PROFORMA BSHEET";#N/A,#N/A,FALSE,"COMBINED";#N/A,#N/A,FALSE,"HIGH YIELD";#N/A,#N/A,FALSE,"COMB_GRAPHS"}</definedName>
    <definedName name="wrn.COMBINED." localSheetId="12" hidden="1">{#N/A,#N/A,FALSE,"INPUTS";#N/A,#N/A,FALSE,"PROFORMA BSHEET";#N/A,#N/A,FALSE,"COMBINED";#N/A,#N/A,FALSE,"HIGH YIELD";#N/A,#N/A,FALSE,"COMB_GRAPHS"}</definedName>
    <definedName name="wrn.COMBINED." localSheetId="4" hidden="1">{#N/A,#N/A,FALSE,"INPUTS";#N/A,#N/A,FALSE,"PROFORMA BSHEET";#N/A,#N/A,FALSE,"COMBINED";#N/A,#N/A,FALSE,"HIGH YIELD";#N/A,#N/A,FALSE,"COMB_GRAPHS"}</definedName>
    <definedName name="wrn.COMBINED." hidden="1">{#N/A,#N/A,FALSE,"INPUTS";#N/A,#N/A,FALSE,"PROFORMA BSHEET";#N/A,#N/A,FALSE,"COMBINED";#N/A,#N/A,FALSE,"HIGH YIELD";#N/A,#N/A,FALSE,"COMB_GRAPHS"}</definedName>
    <definedName name="wrn.Complete." localSheetId="5" hidden="1">{#N/A,#N/A,TRUE,"DCF Summary";#N/A,#N/A,TRUE,"Casema";#N/A,#N/A,TRUE,"UK";#N/A,#N/A,TRUE,"RCF";#N/A,#N/A,TRUE,"Intercable CZ";#N/A,#N/A,TRUE,"Interkabel P";#N/A,#N/A,TRUE,"LBO-Total";#N/A,#N/A,TRUE,"LBO-Casema"}</definedName>
    <definedName name="wrn.Complete." localSheetId="13" hidden="1">{#N/A,#N/A,TRUE,"DCF Summary";#N/A,#N/A,TRUE,"Casema";#N/A,#N/A,TRUE,"UK";#N/A,#N/A,TRUE,"RCF";#N/A,#N/A,TRUE,"Intercable CZ";#N/A,#N/A,TRUE,"Interkabel P";#N/A,#N/A,TRUE,"LBO-Total";#N/A,#N/A,TRUE,"LBO-Casema"}</definedName>
    <definedName name="wrn.Complete." localSheetId="14" hidden="1">{#N/A,#N/A,TRUE,"DCF Summary";#N/A,#N/A,TRUE,"Casema";#N/A,#N/A,TRUE,"UK";#N/A,#N/A,TRUE,"RCF";#N/A,#N/A,TRUE,"Intercable CZ";#N/A,#N/A,TRUE,"Interkabel P";#N/A,#N/A,TRUE,"LBO-Total";#N/A,#N/A,TRUE,"LBO-Casema"}</definedName>
    <definedName name="wrn.Complete." localSheetId="9" hidden="1">{#N/A,#N/A,TRUE,"DCF Summary";#N/A,#N/A,TRUE,"Casema";#N/A,#N/A,TRUE,"UK";#N/A,#N/A,TRUE,"RCF";#N/A,#N/A,TRUE,"Intercable CZ";#N/A,#N/A,TRUE,"Interkabel P";#N/A,#N/A,TRUE,"LBO-Total";#N/A,#N/A,TRUE,"LBO-Casema"}</definedName>
    <definedName name="wrn.Complete." localSheetId="6" hidden="1">{#N/A,#N/A,TRUE,"DCF Summary";#N/A,#N/A,TRUE,"Casema";#N/A,#N/A,TRUE,"UK";#N/A,#N/A,TRUE,"RCF";#N/A,#N/A,TRUE,"Intercable CZ";#N/A,#N/A,TRUE,"Interkabel P";#N/A,#N/A,TRUE,"LBO-Total";#N/A,#N/A,TRUE,"LBO-Casema"}</definedName>
    <definedName name="wrn.Complete." localSheetId="15" hidden="1">{#N/A,#N/A,TRUE,"DCF Summary";#N/A,#N/A,TRUE,"Casema";#N/A,#N/A,TRUE,"UK";#N/A,#N/A,TRUE,"RCF";#N/A,#N/A,TRUE,"Intercable CZ";#N/A,#N/A,TRUE,"Interkabel P";#N/A,#N/A,TRUE,"LBO-Total";#N/A,#N/A,TRUE,"LBO-Casema"}</definedName>
    <definedName name="wrn.Complete." localSheetId="8" hidden="1">{#N/A,#N/A,TRUE,"DCF Summary";#N/A,#N/A,TRUE,"Casema";#N/A,#N/A,TRUE,"UK";#N/A,#N/A,TRUE,"RCF";#N/A,#N/A,TRUE,"Intercable CZ";#N/A,#N/A,TRUE,"Interkabel P";#N/A,#N/A,TRUE,"LBO-Total";#N/A,#N/A,TRUE,"LBO-Casema"}</definedName>
    <definedName name="wrn.Complete." localSheetId="7" hidden="1">{#N/A,#N/A,TRUE,"DCF Summary";#N/A,#N/A,TRUE,"Casema";#N/A,#N/A,TRUE,"UK";#N/A,#N/A,TRUE,"RCF";#N/A,#N/A,TRUE,"Intercable CZ";#N/A,#N/A,TRUE,"Interkabel P";#N/A,#N/A,TRUE,"LBO-Total";#N/A,#N/A,TRUE,"LBO-Casema"}</definedName>
    <definedName name="wrn.Complete." localSheetId="1" hidden="1">{#N/A,#N/A,TRUE,"DCF Summary";#N/A,#N/A,TRUE,"Casema";#N/A,#N/A,TRUE,"UK";#N/A,#N/A,TRUE,"RCF";#N/A,#N/A,TRUE,"Intercable CZ";#N/A,#N/A,TRUE,"Interkabel P";#N/A,#N/A,TRUE,"LBO-Total";#N/A,#N/A,TRUE,"LBO-Casema"}</definedName>
    <definedName name="wrn.Complete." localSheetId="12" hidden="1">{#N/A,#N/A,TRUE,"DCF Summary";#N/A,#N/A,TRUE,"Casema";#N/A,#N/A,TRUE,"UK";#N/A,#N/A,TRUE,"RCF";#N/A,#N/A,TRUE,"Intercable CZ";#N/A,#N/A,TRUE,"Interkabel P";#N/A,#N/A,TRUE,"LBO-Total";#N/A,#N/A,TRUE,"LBO-Casema"}</definedName>
    <definedName name="wrn.Complete." localSheetId="4" hidden="1">{#N/A,#N/A,TRUE,"DCF Summary";#N/A,#N/A,TRUE,"Casema";#N/A,#N/A,TRUE,"UK";#N/A,#N/A,TRUE,"RCF";#N/A,#N/A,TRUE,"Intercable CZ";#N/A,#N/A,TRUE,"Interkabel P";#N/A,#N/A,TRUE,"LBO-Total";#N/A,#N/A,TRUE,"LBO-Casema"}</definedName>
    <definedName name="wrn.Complete." hidden="1">{#N/A,#N/A,TRUE,"DCF Summary";#N/A,#N/A,TRUE,"Casema";#N/A,#N/A,TRUE,"UK";#N/A,#N/A,TRUE,"RCF";#N/A,#N/A,TRUE,"Intercable CZ";#N/A,#N/A,TRUE,"Interkabel P";#N/A,#N/A,TRUE,"LBO-Total";#N/A,#N/A,TRUE,"LBO-Casema"}</definedName>
    <definedName name="wrn.CompleteTor" localSheetId="5" hidden="1">{#N/A,#N/A,TRUE,"DCF Summary";#N/A,#N/A,TRUE,"Casema";#N/A,#N/A,TRUE,"UK";#N/A,#N/A,TRUE,"RCF";#N/A,#N/A,TRUE,"Intercable CZ";#N/A,#N/A,TRUE,"Interkabel P";#N/A,#N/A,TRUE,"LBO-Total";#N/A,#N/A,TRUE,"LBO-Casema"}</definedName>
    <definedName name="wrn.CompleteTor" localSheetId="13" hidden="1">{#N/A,#N/A,TRUE,"DCF Summary";#N/A,#N/A,TRUE,"Casema";#N/A,#N/A,TRUE,"UK";#N/A,#N/A,TRUE,"RCF";#N/A,#N/A,TRUE,"Intercable CZ";#N/A,#N/A,TRUE,"Interkabel P";#N/A,#N/A,TRUE,"LBO-Total";#N/A,#N/A,TRUE,"LBO-Casema"}</definedName>
    <definedName name="wrn.CompleteTor" localSheetId="14" hidden="1">{#N/A,#N/A,TRUE,"DCF Summary";#N/A,#N/A,TRUE,"Casema";#N/A,#N/A,TRUE,"UK";#N/A,#N/A,TRUE,"RCF";#N/A,#N/A,TRUE,"Intercable CZ";#N/A,#N/A,TRUE,"Interkabel P";#N/A,#N/A,TRUE,"LBO-Total";#N/A,#N/A,TRUE,"LBO-Casema"}</definedName>
    <definedName name="wrn.CompleteTor" localSheetId="9" hidden="1">{#N/A,#N/A,TRUE,"DCF Summary";#N/A,#N/A,TRUE,"Casema";#N/A,#N/A,TRUE,"UK";#N/A,#N/A,TRUE,"RCF";#N/A,#N/A,TRUE,"Intercable CZ";#N/A,#N/A,TRUE,"Interkabel P";#N/A,#N/A,TRUE,"LBO-Total";#N/A,#N/A,TRUE,"LBO-Casema"}</definedName>
    <definedName name="wrn.CompleteTor" localSheetId="6" hidden="1">{#N/A,#N/A,TRUE,"DCF Summary";#N/A,#N/A,TRUE,"Casema";#N/A,#N/A,TRUE,"UK";#N/A,#N/A,TRUE,"RCF";#N/A,#N/A,TRUE,"Intercable CZ";#N/A,#N/A,TRUE,"Interkabel P";#N/A,#N/A,TRUE,"LBO-Total";#N/A,#N/A,TRUE,"LBO-Casema"}</definedName>
    <definedName name="wrn.CompleteTor" localSheetId="15" hidden="1">{#N/A,#N/A,TRUE,"DCF Summary";#N/A,#N/A,TRUE,"Casema";#N/A,#N/A,TRUE,"UK";#N/A,#N/A,TRUE,"RCF";#N/A,#N/A,TRUE,"Intercable CZ";#N/A,#N/A,TRUE,"Interkabel P";#N/A,#N/A,TRUE,"LBO-Total";#N/A,#N/A,TRUE,"LBO-Casema"}</definedName>
    <definedName name="wrn.CompleteTor" localSheetId="8" hidden="1">{#N/A,#N/A,TRUE,"DCF Summary";#N/A,#N/A,TRUE,"Casema";#N/A,#N/A,TRUE,"UK";#N/A,#N/A,TRUE,"RCF";#N/A,#N/A,TRUE,"Intercable CZ";#N/A,#N/A,TRUE,"Interkabel P";#N/A,#N/A,TRUE,"LBO-Total";#N/A,#N/A,TRUE,"LBO-Casema"}</definedName>
    <definedName name="wrn.CompleteTor" localSheetId="7" hidden="1">{#N/A,#N/A,TRUE,"DCF Summary";#N/A,#N/A,TRUE,"Casema";#N/A,#N/A,TRUE,"UK";#N/A,#N/A,TRUE,"RCF";#N/A,#N/A,TRUE,"Intercable CZ";#N/A,#N/A,TRUE,"Interkabel P";#N/A,#N/A,TRUE,"LBO-Total";#N/A,#N/A,TRUE,"LBO-Casema"}</definedName>
    <definedName name="wrn.CompleteTor" localSheetId="1" hidden="1">{#N/A,#N/A,TRUE,"DCF Summary";#N/A,#N/A,TRUE,"Casema";#N/A,#N/A,TRUE,"UK";#N/A,#N/A,TRUE,"RCF";#N/A,#N/A,TRUE,"Intercable CZ";#N/A,#N/A,TRUE,"Interkabel P";#N/A,#N/A,TRUE,"LBO-Total";#N/A,#N/A,TRUE,"LBO-Casema"}</definedName>
    <definedName name="wrn.CompleteTor" localSheetId="12" hidden="1">{#N/A,#N/A,TRUE,"DCF Summary";#N/A,#N/A,TRUE,"Casema";#N/A,#N/A,TRUE,"UK";#N/A,#N/A,TRUE,"RCF";#N/A,#N/A,TRUE,"Intercable CZ";#N/A,#N/A,TRUE,"Interkabel P";#N/A,#N/A,TRUE,"LBO-Total";#N/A,#N/A,TRUE,"LBO-Casema"}</definedName>
    <definedName name="wrn.CompleteTor" localSheetId="4" hidden="1">{#N/A,#N/A,TRUE,"DCF Summary";#N/A,#N/A,TRUE,"Casema";#N/A,#N/A,TRUE,"UK";#N/A,#N/A,TRUE,"RCF";#N/A,#N/A,TRUE,"Intercable CZ";#N/A,#N/A,TRUE,"Interkabel P";#N/A,#N/A,TRUE,"LBO-Total";#N/A,#N/A,TRUE,"LBO-Casema"}</definedName>
    <definedName name="wrn.CompleteTor" hidden="1">{#N/A,#N/A,TRUE,"DCF Summary";#N/A,#N/A,TRUE,"Casema";#N/A,#N/A,TRUE,"UK";#N/A,#N/A,TRUE,"RCF";#N/A,#N/A,TRUE,"Intercable CZ";#N/A,#N/A,TRUE,"Interkabel P";#N/A,#N/A,TRUE,"LBO-Total";#N/A,#N/A,TRUE,"LBO-Casema"}</definedName>
    <definedName name="wrn.CONSOLIDATION." localSheetId="5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localSheetId="13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localSheetId="14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localSheetId="6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localSheetId="15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localSheetId="7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localSheetId="1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localSheetId="12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localSheetId="4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truction._.Costs." localSheetId="5" hidden="1">{"Const Costs Dev",#N/A,FALSE,"Construction Cost Inputs";"Const Costs orig ccy",#N/A,FALSE,"Construction Cost Inputs";"Const Costs USD",#N/A,FALSE,"Construction Cost Inputs"}</definedName>
    <definedName name="wrn.Construction._.Costs." localSheetId="13" hidden="1">{"Const Costs Dev",#N/A,FALSE,"Construction Cost Inputs";"Const Costs orig ccy",#N/A,FALSE,"Construction Cost Inputs";"Const Costs USD",#N/A,FALSE,"Construction Cost Inputs"}</definedName>
    <definedName name="wrn.Construction._.Costs." localSheetId="14" hidden="1">{"Const Costs Dev",#N/A,FALSE,"Construction Cost Inputs";"Const Costs orig ccy",#N/A,FALSE,"Construction Cost Inputs";"Const Costs USD",#N/A,FALSE,"Construction Cost Inputs"}</definedName>
    <definedName name="wrn.Construction._.Costs." localSheetId="6" hidden="1">{"Const Costs Dev",#N/A,FALSE,"Construction Cost Inputs";"Const Costs orig ccy",#N/A,FALSE,"Construction Cost Inputs";"Const Costs USD",#N/A,FALSE,"Construction Cost Inputs"}</definedName>
    <definedName name="wrn.Construction._.Costs." localSheetId="15" hidden="1">{"Const Costs Dev",#N/A,FALSE,"Construction Cost Inputs";"Const Costs orig ccy",#N/A,FALSE,"Construction Cost Inputs";"Const Costs USD",#N/A,FALSE,"Construction Cost Inputs"}</definedName>
    <definedName name="wrn.Construction._.Costs." localSheetId="7" hidden="1">{"Const Costs Dev",#N/A,FALSE,"Construction Cost Inputs";"Const Costs orig ccy",#N/A,FALSE,"Construction Cost Inputs";"Const Costs USD",#N/A,FALSE,"Construction Cost Inputs"}</definedName>
    <definedName name="wrn.Construction._.Costs." localSheetId="1" hidden="1">{"Const Costs Dev",#N/A,FALSE,"Construction Cost Inputs";"Const Costs orig ccy",#N/A,FALSE,"Construction Cost Inputs";"Const Costs USD",#N/A,FALSE,"Construction Cost Inputs"}</definedName>
    <definedName name="wrn.Construction._.Costs." localSheetId="12" hidden="1">{"Const Costs Dev",#N/A,FALSE,"Construction Cost Inputs";"Const Costs orig ccy",#N/A,FALSE,"Construction Cost Inputs";"Const Costs USD",#N/A,FALSE,"Construction Cost Inputs"}</definedName>
    <definedName name="wrn.Construction._.Costs." localSheetId="4" hidden="1">{"Const Costs Dev",#N/A,FALSE,"Construction Cost Inputs";"Const Costs orig ccy",#N/A,FALSE,"Construction Cost Inputs";"Const Costs USD",#N/A,FALSE,"Construction Cost Inputs"}</definedName>
    <definedName name="wrn.Construction._.Costs." hidden="1">{"Const Costs Dev",#N/A,FALSE,"Construction Cost Inputs";"Const Costs orig ccy",#N/A,FALSE,"Construction Cost Inputs";"Const Costs USD",#N/A,FALSE,"Construction Cost Inputs"}</definedName>
    <definedName name="wrn.Construction._.Period._.Summary." localSheetId="5" hidden="1">{#N/A,#N/A,FALSE,"Construction Period (Annual)"}</definedName>
    <definedName name="wrn.Construction._.Period._.Summary." localSheetId="13" hidden="1">{#N/A,#N/A,FALSE,"Construction Period (Annual)"}</definedName>
    <definedName name="wrn.Construction._.Period._.Summary." localSheetId="14" hidden="1">{#N/A,#N/A,FALSE,"Construction Period (Annual)"}</definedName>
    <definedName name="wrn.Construction._.Period._.Summary." localSheetId="9" hidden="1">{#N/A,#N/A,FALSE,"Construction Period (Annual)"}</definedName>
    <definedName name="wrn.Construction._.Period._.Summary." localSheetId="6" hidden="1">{#N/A,#N/A,FALSE,"Construction Period (Annual)"}</definedName>
    <definedName name="wrn.Construction._.Period._.Summary." localSheetId="15" hidden="1">{#N/A,#N/A,FALSE,"Construction Period (Annual)"}</definedName>
    <definedName name="wrn.Construction._.Period._.Summary." localSheetId="8" hidden="1">{#N/A,#N/A,FALSE,"Construction Period (Annual)"}</definedName>
    <definedName name="wrn.Construction._.Period._.Summary." localSheetId="7" hidden="1">{#N/A,#N/A,FALSE,"Construction Period (Annual)"}</definedName>
    <definedName name="wrn.Construction._.Period._.Summary." localSheetId="1" hidden="1">{#N/A,#N/A,FALSE,"Construction Period (Annual)"}</definedName>
    <definedName name="wrn.Construction._.Period._.Summary." localSheetId="12" hidden="1">{#N/A,#N/A,FALSE,"Construction Period (Annual)"}</definedName>
    <definedName name="wrn.Construction._.Period._.Summary." localSheetId="4" hidden="1">{#N/A,#N/A,FALSE,"Construction Period (Annual)"}</definedName>
    <definedName name="wrn.Construction._.Period._.Summary." hidden="1">{#N/A,#N/A,FALSE,"Construction Period (Annual)"}</definedName>
    <definedName name="wrn.Construction_Monthly." localSheetId="5" hidden="1">{#N/A,#N/A,FALSE,"CAPEX&amp;Loans"}</definedName>
    <definedName name="wrn.Construction_Monthly." localSheetId="13" hidden="1">{#N/A,#N/A,FALSE,"CAPEX&amp;Loans"}</definedName>
    <definedName name="wrn.Construction_Monthly." localSheetId="14" hidden="1">{#N/A,#N/A,FALSE,"CAPEX&amp;Loans"}</definedName>
    <definedName name="wrn.Construction_Monthly." localSheetId="9" hidden="1">{#N/A,#N/A,FALSE,"CAPEX&amp;Loans"}</definedName>
    <definedName name="wrn.Construction_Monthly." localSheetId="6" hidden="1">{#N/A,#N/A,FALSE,"CAPEX&amp;Loans"}</definedName>
    <definedName name="wrn.Construction_Monthly." localSheetId="15" hidden="1">{#N/A,#N/A,FALSE,"CAPEX&amp;Loans"}</definedName>
    <definedName name="wrn.Construction_Monthly." localSheetId="8" hidden="1">{#N/A,#N/A,FALSE,"CAPEX&amp;Loans"}</definedName>
    <definedName name="wrn.Construction_Monthly." localSheetId="7" hidden="1">{#N/A,#N/A,FALSE,"CAPEX&amp;Loans"}</definedName>
    <definedName name="wrn.Construction_Monthly." localSheetId="1" hidden="1">{#N/A,#N/A,FALSE,"CAPEX&amp;Loans"}</definedName>
    <definedName name="wrn.Construction_Monthly." localSheetId="12" hidden="1">{#N/A,#N/A,FALSE,"CAPEX&amp;Loans"}</definedName>
    <definedName name="wrn.Construction_Monthly." localSheetId="4" hidden="1">{#N/A,#N/A,FALSE,"CAPEX&amp;Loans"}</definedName>
    <definedName name="wrn.Construction_Monthly." hidden="1">{#N/A,#N/A,FALSE,"CAPEX&amp;Loans"}</definedName>
    <definedName name="wrn.David." localSheetId="5" hidden="1">{#N/A,#N/A,TRUE,"Ctrls";#N/A,#N/A,TRUE,"Scen";#N/A,#N/A,TRUE,"Comparison";#N/A,#N/A,TRUE,"TS";#N/A,#N/A,TRUE,"IS";#N/A,#N/A,TRUE,"BS";#N/A,#N/A,TRUE,"CF";#N/A,#N/A,TRUE,"LBOX prem.adapt.";#N/A,#N/A,TRUE,"Summary ";#N/A,#N/A,TRUE,"DCF_5";#N/A,#N/A,TRUE,"Comps";#N/A,#N/A,TRUE,"Premium Analysis.prem.adapt";#N/A,#N/A,TRUE,"Pensions";#N/A,#N/A,TRUE,"Debt";#N/A,#N/A,TRUE,"Depr";#N/A,#N/A,TRUE,"Returns"}</definedName>
    <definedName name="wrn.David." localSheetId="13" hidden="1">{#N/A,#N/A,TRUE,"Ctrls";#N/A,#N/A,TRUE,"Scen";#N/A,#N/A,TRUE,"Comparison";#N/A,#N/A,TRUE,"TS";#N/A,#N/A,TRUE,"IS";#N/A,#N/A,TRUE,"BS";#N/A,#N/A,TRUE,"CF";#N/A,#N/A,TRUE,"LBOX prem.adapt.";#N/A,#N/A,TRUE,"Summary ";#N/A,#N/A,TRUE,"DCF_5";#N/A,#N/A,TRUE,"Comps";#N/A,#N/A,TRUE,"Premium Analysis.prem.adapt";#N/A,#N/A,TRUE,"Pensions";#N/A,#N/A,TRUE,"Debt";#N/A,#N/A,TRUE,"Depr";#N/A,#N/A,TRUE,"Returns"}</definedName>
    <definedName name="wrn.David." localSheetId="14" hidden="1">{#N/A,#N/A,TRUE,"Ctrls";#N/A,#N/A,TRUE,"Scen";#N/A,#N/A,TRUE,"Comparison";#N/A,#N/A,TRUE,"TS";#N/A,#N/A,TRUE,"IS";#N/A,#N/A,TRUE,"BS";#N/A,#N/A,TRUE,"CF";#N/A,#N/A,TRUE,"LBOX prem.adapt.";#N/A,#N/A,TRUE,"Summary ";#N/A,#N/A,TRUE,"DCF_5";#N/A,#N/A,TRUE,"Comps";#N/A,#N/A,TRUE,"Premium Analysis.prem.adapt";#N/A,#N/A,TRUE,"Pensions";#N/A,#N/A,TRUE,"Debt";#N/A,#N/A,TRUE,"Depr";#N/A,#N/A,TRUE,"Returns"}</definedName>
    <definedName name="wrn.David." localSheetId="9" hidden="1">{#N/A,#N/A,TRUE,"Ctrls";#N/A,#N/A,TRUE,"Scen";#N/A,#N/A,TRUE,"Comparison";#N/A,#N/A,TRUE,"TS";#N/A,#N/A,TRUE,"IS";#N/A,#N/A,TRUE,"BS";#N/A,#N/A,TRUE,"CF";#N/A,#N/A,TRUE,"LBOX prem.adapt.";#N/A,#N/A,TRUE,"Summary ";#N/A,#N/A,TRUE,"DCF_5";#N/A,#N/A,TRUE,"Comps";#N/A,#N/A,TRUE,"Premium Analysis.prem.adapt";#N/A,#N/A,TRUE,"Pensions";#N/A,#N/A,TRUE,"Debt";#N/A,#N/A,TRUE,"Depr";#N/A,#N/A,TRUE,"Returns"}</definedName>
    <definedName name="wrn.David." localSheetId="6" hidden="1">{#N/A,#N/A,TRUE,"Ctrls";#N/A,#N/A,TRUE,"Scen";#N/A,#N/A,TRUE,"Comparison";#N/A,#N/A,TRUE,"TS";#N/A,#N/A,TRUE,"IS";#N/A,#N/A,TRUE,"BS";#N/A,#N/A,TRUE,"CF";#N/A,#N/A,TRUE,"LBOX prem.adapt.";#N/A,#N/A,TRUE,"Summary ";#N/A,#N/A,TRUE,"DCF_5";#N/A,#N/A,TRUE,"Comps";#N/A,#N/A,TRUE,"Premium Analysis.prem.adapt";#N/A,#N/A,TRUE,"Pensions";#N/A,#N/A,TRUE,"Debt";#N/A,#N/A,TRUE,"Depr";#N/A,#N/A,TRUE,"Returns"}</definedName>
    <definedName name="wrn.David." localSheetId="15" hidden="1">{#N/A,#N/A,TRUE,"Ctrls";#N/A,#N/A,TRUE,"Scen";#N/A,#N/A,TRUE,"Comparison";#N/A,#N/A,TRUE,"TS";#N/A,#N/A,TRUE,"IS";#N/A,#N/A,TRUE,"BS";#N/A,#N/A,TRUE,"CF";#N/A,#N/A,TRUE,"LBOX prem.adapt.";#N/A,#N/A,TRUE,"Summary ";#N/A,#N/A,TRUE,"DCF_5";#N/A,#N/A,TRUE,"Comps";#N/A,#N/A,TRUE,"Premium Analysis.prem.adapt";#N/A,#N/A,TRUE,"Pensions";#N/A,#N/A,TRUE,"Debt";#N/A,#N/A,TRUE,"Depr";#N/A,#N/A,TRUE,"Returns"}</definedName>
    <definedName name="wrn.David." localSheetId="8" hidden="1">{#N/A,#N/A,TRUE,"Ctrls";#N/A,#N/A,TRUE,"Scen";#N/A,#N/A,TRUE,"Comparison";#N/A,#N/A,TRUE,"TS";#N/A,#N/A,TRUE,"IS";#N/A,#N/A,TRUE,"BS";#N/A,#N/A,TRUE,"CF";#N/A,#N/A,TRUE,"LBOX prem.adapt.";#N/A,#N/A,TRUE,"Summary ";#N/A,#N/A,TRUE,"DCF_5";#N/A,#N/A,TRUE,"Comps";#N/A,#N/A,TRUE,"Premium Analysis.prem.adapt";#N/A,#N/A,TRUE,"Pensions";#N/A,#N/A,TRUE,"Debt";#N/A,#N/A,TRUE,"Depr";#N/A,#N/A,TRUE,"Returns"}</definedName>
    <definedName name="wrn.David." localSheetId="7" hidden="1">{#N/A,#N/A,TRUE,"Ctrls";#N/A,#N/A,TRUE,"Scen";#N/A,#N/A,TRUE,"Comparison";#N/A,#N/A,TRUE,"TS";#N/A,#N/A,TRUE,"IS";#N/A,#N/A,TRUE,"BS";#N/A,#N/A,TRUE,"CF";#N/A,#N/A,TRUE,"LBOX prem.adapt.";#N/A,#N/A,TRUE,"Summary ";#N/A,#N/A,TRUE,"DCF_5";#N/A,#N/A,TRUE,"Comps";#N/A,#N/A,TRUE,"Premium Analysis.prem.adapt";#N/A,#N/A,TRUE,"Pensions";#N/A,#N/A,TRUE,"Debt";#N/A,#N/A,TRUE,"Depr";#N/A,#N/A,TRUE,"Returns"}</definedName>
    <definedName name="wrn.David." localSheetId="1" hidden="1">{#N/A,#N/A,TRUE,"Ctrls";#N/A,#N/A,TRUE,"Scen";#N/A,#N/A,TRUE,"Comparison";#N/A,#N/A,TRUE,"TS";#N/A,#N/A,TRUE,"IS";#N/A,#N/A,TRUE,"BS";#N/A,#N/A,TRUE,"CF";#N/A,#N/A,TRUE,"LBOX prem.adapt.";#N/A,#N/A,TRUE,"Summary ";#N/A,#N/A,TRUE,"DCF_5";#N/A,#N/A,TRUE,"Comps";#N/A,#N/A,TRUE,"Premium Analysis.prem.adapt";#N/A,#N/A,TRUE,"Pensions";#N/A,#N/A,TRUE,"Debt";#N/A,#N/A,TRUE,"Depr";#N/A,#N/A,TRUE,"Returns"}</definedName>
    <definedName name="wrn.David." localSheetId="12" hidden="1">{#N/A,#N/A,TRUE,"Ctrls";#N/A,#N/A,TRUE,"Scen";#N/A,#N/A,TRUE,"Comparison";#N/A,#N/A,TRUE,"TS";#N/A,#N/A,TRUE,"IS";#N/A,#N/A,TRUE,"BS";#N/A,#N/A,TRUE,"CF";#N/A,#N/A,TRUE,"LBOX prem.adapt.";#N/A,#N/A,TRUE,"Summary ";#N/A,#N/A,TRUE,"DCF_5";#N/A,#N/A,TRUE,"Comps";#N/A,#N/A,TRUE,"Premium Analysis.prem.adapt";#N/A,#N/A,TRUE,"Pensions";#N/A,#N/A,TRUE,"Debt";#N/A,#N/A,TRUE,"Depr";#N/A,#N/A,TRUE,"Returns"}</definedName>
    <definedName name="wrn.David." localSheetId="4" hidden="1">{#N/A,#N/A,TRUE,"Ctrls";#N/A,#N/A,TRUE,"Scen";#N/A,#N/A,TRUE,"Comparison";#N/A,#N/A,TRUE,"TS";#N/A,#N/A,TRUE,"IS";#N/A,#N/A,TRUE,"BS";#N/A,#N/A,TRUE,"CF";#N/A,#N/A,TRUE,"LBOX prem.adapt.";#N/A,#N/A,TRUE,"Summary ";#N/A,#N/A,TRUE,"DCF_5";#N/A,#N/A,TRUE,"Comps";#N/A,#N/A,TRUE,"Premium Analysis.prem.adapt";#N/A,#N/A,TRUE,"Pensions";#N/A,#N/A,TRUE,"Debt";#N/A,#N/A,TRUE,"Depr";#N/A,#N/A,TRUE,"Returns"}</definedName>
    <definedName name="wrn.David." hidden="1">{#N/A,#N/A,TRUE,"Ctrls";#N/A,#N/A,TRUE,"Scen";#N/A,#N/A,TRUE,"Comparison";#N/A,#N/A,TRUE,"TS";#N/A,#N/A,TRUE,"IS";#N/A,#N/A,TRUE,"BS";#N/A,#N/A,TRUE,"CF";#N/A,#N/A,TRUE,"LBOX prem.adapt.";#N/A,#N/A,TRUE,"Summary ";#N/A,#N/A,TRUE,"DCF_5";#N/A,#N/A,TRUE,"Comps";#N/A,#N/A,TRUE,"Premium Analysis.prem.adapt";#N/A,#N/A,TRUE,"Pensions";#N/A,#N/A,TRUE,"Debt";#N/A,#N/A,TRUE,"Depr";#N/A,#N/A,TRUE,"Returns"}</definedName>
    <definedName name="wrn.DCF._.Only." localSheetId="5" hidden="1">{#N/A,#N/A,FALSE,"DCF Summary";#N/A,#N/A,FALSE,"Casema";#N/A,#N/A,FALSE,"Casema NoTel";#N/A,#N/A,FALSE,"UK";#N/A,#N/A,FALSE,"RCF";#N/A,#N/A,FALSE,"Intercable CZ";#N/A,#N/A,FALSE,"Interkabel P"}</definedName>
    <definedName name="wrn.DCF._.Only." localSheetId="13" hidden="1">{#N/A,#N/A,FALSE,"DCF Summary";#N/A,#N/A,FALSE,"Casema";#N/A,#N/A,FALSE,"Casema NoTel";#N/A,#N/A,FALSE,"UK";#N/A,#N/A,FALSE,"RCF";#N/A,#N/A,FALSE,"Intercable CZ";#N/A,#N/A,FALSE,"Interkabel P"}</definedName>
    <definedName name="wrn.DCF._.Only." localSheetId="14" hidden="1">{#N/A,#N/A,FALSE,"DCF Summary";#N/A,#N/A,FALSE,"Casema";#N/A,#N/A,FALSE,"Casema NoTel";#N/A,#N/A,FALSE,"UK";#N/A,#N/A,FALSE,"RCF";#N/A,#N/A,FALSE,"Intercable CZ";#N/A,#N/A,FALSE,"Interkabel P"}</definedName>
    <definedName name="wrn.DCF._.Only." localSheetId="9" hidden="1">{#N/A,#N/A,FALSE,"DCF Summary";#N/A,#N/A,FALSE,"Casema";#N/A,#N/A,FALSE,"Casema NoTel";#N/A,#N/A,FALSE,"UK";#N/A,#N/A,FALSE,"RCF";#N/A,#N/A,FALSE,"Intercable CZ";#N/A,#N/A,FALSE,"Interkabel P"}</definedName>
    <definedName name="wrn.DCF._.Only." localSheetId="6" hidden="1">{#N/A,#N/A,FALSE,"DCF Summary";#N/A,#N/A,FALSE,"Casema";#N/A,#N/A,FALSE,"Casema NoTel";#N/A,#N/A,FALSE,"UK";#N/A,#N/A,FALSE,"RCF";#N/A,#N/A,FALSE,"Intercable CZ";#N/A,#N/A,FALSE,"Interkabel P"}</definedName>
    <definedName name="wrn.DCF._.Only." localSheetId="15" hidden="1">{#N/A,#N/A,FALSE,"DCF Summary";#N/A,#N/A,FALSE,"Casema";#N/A,#N/A,FALSE,"Casema NoTel";#N/A,#N/A,FALSE,"UK";#N/A,#N/A,FALSE,"RCF";#N/A,#N/A,FALSE,"Intercable CZ";#N/A,#N/A,FALSE,"Interkabel P"}</definedName>
    <definedName name="wrn.DCF._.Only." localSheetId="8" hidden="1">{#N/A,#N/A,FALSE,"DCF Summary";#N/A,#N/A,FALSE,"Casema";#N/A,#N/A,FALSE,"Casema NoTel";#N/A,#N/A,FALSE,"UK";#N/A,#N/A,FALSE,"RCF";#N/A,#N/A,FALSE,"Intercable CZ";#N/A,#N/A,FALSE,"Interkabel P"}</definedName>
    <definedName name="wrn.DCF._.Only." localSheetId="7" hidden="1">{#N/A,#N/A,FALSE,"DCF Summary";#N/A,#N/A,FALSE,"Casema";#N/A,#N/A,FALSE,"Casema NoTel";#N/A,#N/A,FALSE,"UK";#N/A,#N/A,FALSE,"RCF";#N/A,#N/A,FALSE,"Intercable CZ";#N/A,#N/A,FALSE,"Interkabel P"}</definedName>
    <definedName name="wrn.DCF._.Only." localSheetId="1" hidden="1">{#N/A,#N/A,FALSE,"DCF Summary";#N/A,#N/A,FALSE,"Casema";#N/A,#N/A,FALSE,"Casema NoTel";#N/A,#N/A,FALSE,"UK";#N/A,#N/A,FALSE,"RCF";#N/A,#N/A,FALSE,"Intercable CZ";#N/A,#N/A,FALSE,"Interkabel P"}</definedName>
    <definedName name="wrn.DCF._.Only." localSheetId="12" hidden="1">{#N/A,#N/A,FALSE,"DCF Summary";#N/A,#N/A,FALSE,"Casema";#N/A,#N/A,FALSE,"Casema NoTel";#N/A,#N/A,FALSE,"UK";#N/A,#N/A,FALSE,"RCF";#N/A,#N/A,FALSE,"Intercable CZ";#N/A,#N/A,FALSE,"Interkabel P"}</definedName>
    <definedName name="wrn.DCF._.Only." localSheetId="4" hidden="1">{#N/A,#N/A,FALSE,"DCF Summary";#N/A,#N/A,FALSE,"Casema";#N/A,#N/A,FALSE,"Casema NoTel";#N/A,#N/A,FALSE,"UK";#N/A,#N/A,FALSE,"RCF";#N/A,#N/A,FALSE,"Intercable CZ";#N/A,#N/A,FALSE,"Interkabel P"}</definedName>
    <definedName name="wrn.DCF._.Only." hidden="1">{#N/A,#N/A,FALSE,"DCF Summary";#N/A,#N/A,FALSE,"Casema";#N/A,#N/A,FALSE,"Casema NoTel";#N/A,#N/A,FALSE,"UK";#N/A,#N/A,FALSE,"RCF";#N/A,#N/A,FALSE,"Intercable CZ";#N/A,#N/A,FALSE,"Interkabel P"}</definedName>
    <definedName name="wrn.DCFTor" localSheetId="5" hidden="1">{#N/A,#N/A,FALSE,"DCF Summary";#N/A,#N/A,FALSE,"Casema";#N/A,#N/A,FALSE,"Casema NoTel";#N/A,#N/A,FALSE,"UK";#N/A,#N/A,FALSE,"RCF";#N/A,#N/A,FALSE,"Intercable CZ";#N/A,#N/A,FALSE,"Interkabel P"}</definedName>
    <definedName name="wrn.DCFTor" localSheetId="13" hidden="1">{#N/A,#N/A,FALSE,"DCF Summary";#N/A,#N/A,FALSE,"Casema";#N/A,#N/A,FALSE,"Casema NoTel";#N/A,#N/A,FALSE,"UK";#N/A,#N/A,FALSE,"RCF";#N/A,#N/A,FALSE,"Intercable CZ";#N/A,#N/A,FALSE,"Interkabel P"}</definedName>
    <definedName name="wrn.DCFTor" localSheetId="14" hidden="1">{#N/A,#N/A,FALSE,"DCF Summary";#N/A,#N/A,FALSE,"Casema";#N/A,#N/A,FALSE,"Casema NoTel";#N/A,#N/A,FALSE,"UK";#N/A,#N/A,FALSE,"RCF";#N/A,#N/A,FALSE,"Intercable CZ";#N/A,#N/A,FALSE,"Interkabel P"}</definedName>
    <definedName name="wrn.DCFTor" localSheetId="9" hidden="1">{#N/A,#N/A,FALSE,"DCF Summary";#N/A,#N/A,FALSE,"Casema";#N/A,#N/A,FALSE,"Casema NoTel";#N/A,#N/A,FALSE,"UK";#N/A,#N/A,FALSE,"RCF";#N/A,#N/A,FALSE,"Intercable CZ";#N/A,#N/A,FALSE,"Interkabel P"}</definedName>
    <definedName name="wrn.DCFTor" localSheetId="6" hidden="1">{#N/A,#N/A,FALSE,"DCF Summary";#N/A,#N/A,FALSE,"Casema";#N/A,#N/A,FALSE,"Casema NoTel";#N/A,#N/A,FALSE,"UK";#N/A,#N/A,FALSE,"RCF";#N/A,#N/A,FALSE,"Intercable CZ";#N/A,#N/A,FALSE,"Interkabel P"}</definedName>
    <definedName name="wrn.DCFTor" localSheetId="15" hidden="1">{#N/A,#N/A,FALSE,"DCF Summary";#N/A,#N/A,FALSE,"Casema";#N/A,#N/A,FALSE,"Casema NoTel";#N/A,#N/A,FALSE,"UK";#N/A,#N/A,FALSE,"RCF";#N/A,#N/A,FALSE,"Intercable CZ";#N/A,#N/A,FALSE,"Interkabel P"}</definedName>
    <definedName name="wrn.DCFTor" localSheetId="8" hidden="1">{#N/A,#N/A,FALSE,"DCF Summary";#N/A,#N/A,FALSE,"Casema";#N/A,#N/A,FALSE,"Casema NoTel";#N/A,#N/A,FALSE,"UK";#N/A,#N/A,FALSE,"RCF";#N/A,#N/A,FALSE,"Intercable CZ";#N/A,#N/A,FALSE,"Interkabel P"}</definedName>
    <definedName name="wrn.DCFTor" localSheetId="7" hidden="1">{#N/A,#N/A,FALSE,"DCF Summary";#N/A,#N/A,FALSE,"Casema";#N/A,#N/A,FALSE,"Casema NoTel";#N/A,#N/A,FALSE,"UK";#N/A,#N/A,FALSE,"RCF";#N/A,#N/A,FALSE,"Intercable CZ";#N/A,#N/A,FALSE,"Interkabel P"}</definedName>
    <definedName name="wrn.DCFTor" localSheetId="1" hidden="1">{#N/A,#N/A,FALSE,"DCF Summary";#N/A,#N/A,FALSE,"Casema";#N/A,#N/A,FALSE,"Casema NoTel";#N/A,#N/A,FALSE,"UK";#N/A,#N/A,FALSE,"RCF";#N/A,#N/A,FALSE,"Intercable CZ";#N/A,#N/A,FALSE,"Interkabel P"}</definedName>
    <definedName name="wrn.DCFTor" localSheetId="12" hidden="1">{#N/A,#N/A,FALSE,"DCF Summary";#N/A,#N/A,FALSE,"Casema";#N/A,#N/A,FALSE,"Casema NoTel";#N/A,#N/A,FALSE,"UK";#N/A,#N/A,FALSE,"RCF";#N/A,#N/A,FALSE,"Intercable CZ";#N/A,#N/A,FALSE,"Interkabel P"}</definedName>
    <definedName name="wrn.DCFTor" localSheetId="4" hidden="1">{#N/A,#N/A,FALSE,"DCF Summary";#N/A,#N/A,FALSE,"Casema";#N/A,#N/A,FALSE,"Casema NoTel";#N/A,#N/A,FALSE,"UK";#N/A,#N/A,FALSE,"RCF";#N/A,#N/A,FALSE,"Intercable CZ";#N/A,#N/A,FALSE,"Interkabel P"}</definedName>
    <definedName name="wrn.DCFTor" hidden="1">{#N/A,#N/A,FALSE,"DCF Summary";#N/A,#N/A,FALSE,"Casema";#N/A,#N/A,FALSE,"Casema NoTel";#N/A,#N/A,FALSE,"UK";#N/A,#N/A,FALSE,"RCF";#N/A,#N/A,FALSE,"Intercable CZ";#N/A,#N/A,FALSE,"Interkabel P"}</definedName>
    <definedName name="wrn.Div._.Statement." localSheetId="5" hidden="1">{"Div Statement",#N/A,FALSE,"data"}</definedName>
    <definedName name="wrn.Div._.Statement." localSheetId="13" hidden="1">{"Div Statement",#N/A,FALSE,"data"}</definedName>
    <definedName name="wrn.Div._.Statement." localSheetId="14" hidden="1">{"Div Statement",#N/A,FALSE,"data"}</definedName>
    <definedName name="wrn.Div._.Statement." localSheetId="9" hidden="1">{"Div Statement",#N/A,FALSE,"data"}</definedName>
    <definedName name="wrn.Div._.Statement." localSheetId="6" hidden="1">{"Div Statement",#N/A,FALSE,"data"}</definedName>
    <definedName name="wrn.Div._.Statement." localSheetId="15" hidden="1">{"Div Statement",#N/A,FALSE,"data"}</definedName>
    <definedName name="wrn.Div._.Statement." localSheetId="8" hidden="1">{"Div Statement",#N/A,FALSE,"data"}</definedName>
    <definedName name="wrn.Div._.Statement." localSheetId="7" hidden="1">{"Div Statement",#N/A,FALSE,"data"}</definedName>
    <definedName name="wrn.Div._.Statement." localSheetId="1" hidden="1">{"Div Statement",#N/A,FALSE,"data"}</definedName>
    <definedName name="wrn.Div._.Statement." localSheetId="12" hidden="1">{"Div Statement",#N/A,FALSE,"data"}</definedName>
    <definedName name="wrn.Div._.Statement." localSheetId="4" hidden="1">{"Div Statement",#N/A,FALSE,"data"}</definedName>
    <definedName name="wrn.Div._.Statement." hidden="1">{"Div Statement",#N/A,FALSE,"data"}</definedName>
    <definedName name="wrn.Financial._.statements." localSheetId="5" hidden="1">{"CF",#N/A,TRUE,"Cash2011 (2)";"P&amp;L",#N/A,TRUE,"Profit&amp;Loss";"BS",#N/A,TRUE,"Bal Sheet"}</definedName>
    <definedName name="wrn.Financial._.statements." localSheetId="13" hidden="1">{"CF",#N/A,TRUE,"Cash2011 (2)";"P&amp;L",#N/A,TRUE,"Profit&amp;Loss";"BS",#N/A,TRUE,"Bal Sheet"}</definedName>
    <definedName name="wrn.Financial._.statements." localSheetId="14" hidden="1">{"CF",#N/A,TRUE,"Cash2011 (2)";"P&amp;L",#N/A,TRUE,"Profit&amp;Loss";"BS",#N/A,TRUE,"Bal Sheet"}</definedName>
    <definedName name="wrn.Financial._.statements." localSheetId="9" hidden="1">{"CF",#N/A,TRUE,"Cash2011 (2)";"P&amp;L",#N/A,TRUE,"Profit&amp;Loss";"BS",#N/A,TRUE,"Bal Sheet"}</definedName>
    <definedName name="wrn.Financial._.statements." localSheetId="6" hidden="1">{"CF",#N/A,TRUE,"Cash2011 (2)";"P&amp;L",#N/A,TRUE,"Profit&amp;Loss";"BS",#N/A,TRUE,"Bal Sheet"}</definedName>
    <definedName name="wrn.Financial._.statements." localSheetId="15" hidden="1">{"CF",#N/A,TRUE,"Cash2011 (2)";"P&amp;L",#N/A,TRUE,"Profit&amp;Loss";"BS",#N/A,TRUE,"Bal Sheet"}</definedName>
    <definedName name="wrn.Financial._.statements." localSheetId="8" hidden="1">{"CF",#N/A,TRUE,"Cash2011 (2)";"P&amp;L",#N/A,TRUE,"Profit&amp;Loss";"BS",#N/A,TRUE,"Bal Sheet"}</definedName>
    <definedName name="wrn.Financial._.statements." localSheetId="7" hidden="1">{"CF",#N/A,TRUE,"Cash2011 (2)";"P&amp;L",#N/A,TRUE,"Profit&amp;Loss";"BS",#N/A,TRUE,"Bal Sheet"}</definedName>
    <definedName name="wrn.Financial._.statements." localSheetId="1" hidden="1">{"CF",#N/A,TRUE,"Cash2011 (2)";"P&amp;L",#N/A,TRUE,"Profit&amp;Loss";"BS",#N/A,TRUE,"Bal Sheet"}</definedName>
    <definedName name="wrn.Financial._.statements." localSheetId="12" hidden="1">{"CF",#N/A,TRUE,"Cash2011 (2)";"P&amp;L",#N/A,TRUE,"Profit&amp;Loss";"BS",#N/A,TRUE,"Bal Sheet"}</definedName>
    <definedName name="wrn.Financial._.statements." localSheetId="4" hidden="1">{"CF",#N/A,TRUE,"Cash2011 (2)";"P&amp;L",#N/A,TRUE,"Profit&amp;Loss";"BS",#N/A,TRUE,"Bal Sheet"}</definedName>
    <definedName name="wrn.Financial._.statements." hidden="1">{"CF",#N/A,TRUE,"Cash2011 (2)";"P&amp;L",#N/A,TRUE,"Profit&amp;Loss";"BS",#N/A,TRUE,"Bal Sheet"}</definedName>
    <definedName name="wrn.Financing._.Inputs." localSheetId="5" hidden="1">{"BuildIn 2 Funding Assump",#N/A,FALSE,"Building Inputs";"BuildIn Capex plus Extras",#N/A,FALSE,"Building Inputs"}</definedName>
    <definedName name="wrn.Financing._.Inputs." localSheetId="13" hidden="1">{"BuildIn 2 Funding Assump",#N/A,FALSE,"Building Inputs";"BuildIn Capex plus Extras",#N/A,FALSE,"Building Inputs"}</definedName>
    <definedName name="wrn.Financing._.Inputs." localSheetId="14" hidden="1">{"BuildIn 2 Funding Assump",#N/A,FALSE,"Building Inputs";"BuildIn Capex plus Extras",#N/A,FALSE,"Building Inputs"}</definedName>
    <definedName name="wrn.Financing._.Inputs." localSheetId="6" hidden="1">{"BuildIn 2 Funding Assump",#N/A,FALSE,"Building Inputs";"BuildIn Capex plus Extras",#N/A,FALSE,"Building Inputs"}</definedName>
    <definedName name="wrn.Financing._.Inputs." localSheetId="15" hidden="1">{"BuildIn 2 Funding Assump",#N/A,FALSE,"Building Inputs";"BuildIn Capex plus Extras",#N/A,FALSE,"Building Inputs"}</definedName>
    <definedName name="wrn.Financing._.Inputs." localSheetId="7" hidden="1">{"BuildIn 2 Funding Assump",#N/A,FALSE,"Building Inputs";"BuildIn Capex plus Extras",#N/A,FALSE,"Building Inputs"}</definedName>
    <definedName name="wrn.Financing._.Inputs." localSheetId="1" hidden="1">{"BuildIn 2 Funding Assump",#N/A,FALSE,"Building Inputs";"BuildIn Capex plus Extras",#N/A,FALSE,"Building Inputs"}</definedName>
    <definedName name="wrn.Financing._.Inputs." localSheetId="12" hidden="1">{"BuildIn 2 Funding Assump",#N/A,FALSE,"Building Inputs";"BuildIn Capex plus Extras",#N/A,FALSE,"Building Inputs"}</definedName>
    <definedName name="wrn.Financing._.Inputs." localSheetId="4" hidden="1">{"BuildIn 2 Funding Assump",#N/A,FALSE,"Building Inputs";"BuildIn Capex plus Extras",#N/A,FALSE,"Building Inputs"}</definedName>
    <definedName name="wrn.Financing._.Inputs." hidden="1">{"BuildIn 2 Funding Assump",#N/A,FALSE,"Building Inputs";"BuildIn Capex plus Extras",#N/A,FALSE,"Building Inputs"}</definedName>
    <definedName name="wrn.Full." localSheetId="5" hidden="1">{#N/A,#N/A,FALSE,"Summary";#N/A,#N/A,FALSE,"CF";#N/A,#N/A,FALSE,"P&amp;L";#N/A,#N/A,FALSE,"BS";#N/A,#N/A,FALSE,"Returns";#N/A,#N/A,FALSE,"Assumptions";#N/A,#N/A,FALSE,"Analysis"}</definedName>
    <definedName name="wrn.Full." localSheetId="13" hidden="1">{#N/A,#N/A,FALSE,"Summary";#N/A,#N/A,FALSE,"CF";#N/A,#N/A,FALSE,"P&amp;L";#N/A,#N/A,FALSE,"BS";#N/A,#N/A,FALSE,"Returns";#N/A,#N/A,FALSE,"Assumptions";#N/A,#N/A,FALSE,"Analysis"}</definedName>
    <definedName name="wrn.Full." localSheetId="14" hidden="1">{#N/A,#N/A,FALSE,"Summary";#N/A,#N/A,FALSE,"CF";#N/A,#N/A,FALSE,"P&amp;L";#N/A,#N/A,FALSE,"BS";#N/A,#N/A,FALSE,"Returns";#N/A,#N/A,FALSE,"Assumptions";#N/A,#N/A,FALSE,"Analysis"}</definedName>
    <definedName name="wrn.Full." localSheetId="9" hidden="1">{#N/A,#N/A,FALSE,"Summary";#N/A,#N/A,FALSE,"CF";#N/A,#N/A,FALSE,"P&amp;L";#N/A,#N/A,FALSE,"BS";#N/A,#N/A,FALSE,"Returns";#N/A,#N/A,FALSE,"Assumptions";#N/A,#N/A,FALSE,"Analysis"}</definedName>
    <definedName name="wrn.Full." localSheetId="6" hidden="1">{#N/A,#N/A,FALSE,"Summary";#N/A,#N/A,FALSE,"CF";#N/A,#N/A,FALSE,"P&amp;L";#N/A,#N/A,FALSE,"BS";#N/A,#N/A,FALSE,"Returns";#N/A,#N/A,FALSE,"Assumptions";#N/A,#N/A,FALSE,"Analysis"}</definedName>
    <definedName name="wrn.Full." localSheetId="15" hidden="1">{#N/A,#N/A,FALSE,"Summary";#N/A,#N/A,FALSE,"CF";#N/A,#N/A,FALSE,"P&amp;L";#N/A,#N/A,FALSE,"BS";#N/A,#N/A,FALSE,"Returns";#N/A,#N/A,FALSE,"Assumptions";#N/A,#N/A,FALSE,"Analysis"}</definedName>
    <definedName name="wrn.Full." localSheetId="8" hidden="1">{#N/A,#N/A,FALSE,"Summary";#N/A,#N/A,FALSE,"CF";#N/A,#N/A,FALSE,"P&amp;L";#N/A,#N/A,FALSE,"BS";#N/A,#N/A,FALSE,"Returns";#N/A,#N/A,FALSE,"Assumptions";#N/A,#N/A,FALSE,"Analysis"}</definedName>
    <definedName name="wrn.Full." localSheetId="7" hidden="1">{#N/A,#N/A,FALSE,"Summary";#N/A,#N/A,FALSE,"CF";#N/A,#N/A,FALSE,"P&amp;L";#N/A,#N/A,FALSE,"BS";#N/A,#N/A,FALSE,"Returns";#N/A,#N/A,FALSE,"Assumptions";#N/A,#N/A,FALSE,"Analysis"}</definedName>
    <definedName name="wrn.Full." localSheetId="1" hidden="1">{#N/A,#N/A,FALSE,"Summary";#N/A,#N/A,FALSE,"CF";#N/A,#N/A,FALSE,"P&amp;L";#N/A,#N/A,FALSE,"BS";#N/A,#N/A,FALSE,"Returns";#N/A,#N/A,FALSE,"Assumptions";#N/A,#N/A,FALSE,"Analysis"}</definedName>
    <definedName name="wrn.Full." localSheetId="12" hidden="1">{#N/A,#N/A,FALSE,"Summary";#N/A,#N/A,FALSE,"CF";#N/A,#N/A,FALSE,"P&amp;L";#N/A,#N/A,FALSE,"BS";#N/A,#N/A,FALSE,"Returns";#N/A,#N/A,FALSE,"Assumptions";#N/A,#N/A,FALSE,"Analysis"}</definedName>
    <definedName name="wrn.Full." localSheetId="4" hidden="1">{#N/A,#N/A,FALSE,"Summary";#N/A,#N/A,FALSE,"CF";#N/A,#N/A,FALSE,"P&amp;L";#N/A,#N/A,FALSE,"BS";#N/A,#N/A,FALSE,"Returns";#N/A,#N/A,FALSE,"Assumptions";#N/A,#N/A,FALSE,"Analysis"}</definedName>
    <definedName name="wrn.Full." hidden="1">{#N/A,#N/A,FALSE,"Summary";#N/A,#N/A,FALSE,"CF";#N/A,#N/A,FALSE,"P&amp;L";#N/A,#N/A,FALSE,"BS";#N/A,#N/A,FALSE,"Returns";#N/A,#N/A,FALSE,"Assumptions";#N/A,#N/A,FALSE,"Analysis"}</definedName>
    <definedName name="wrn.GRAPHS." localSheetId="5" hidden="1">{#N/A,#N/A,FALSE,"ACQ_GRAPHS";#N/A,#N/A,FALSE,"T_1 GRAPHS";#N/A,#N/A,FALSE,"T_2 GRAPHS";#N/A,#N/A,FALSE,"COMB_GRAPHS"}</definedName>
    <definedName name="wrn.GRAPHS." localSheetId="13" hidden="1">{#N/A,#N/A,FALSE,"ACQ_GRAPHS";#N/A,#N/A,FALSE,"T_1 GRAPHS";#N/A,#N/A,FALSE,"T_2 GRAPHS";#N/A,#N/A,FALSE,"COMB_GRAPHS"}</definedName>
    <definedName name="wrn.GRAPHS." localSheetId="14" hidden="1">{#N/A,#N/A,FALSE,"ACQ_GRAPHS";#N/A,#N/A,FALSE,"T_1 GRAPHS";#N/A,#N/A,FALSE,"T_2 GRAPHS";#N/A,#N/A,FALSE,"COMB_GRAPHS"}</definedName>
    <definedName name="wrn.GRAPHS." localSheetId="6" hidden="1">{#N/A,#N/A,FALSE,"ACQ_GRAPHS";#N/A,#N/A,FALSE,"T_1 GRAPHS";#N/A,#N/A,FALSE,"T_2 GRAPHS";#N/A,#N/A,FALSE,"COMB_GRAPHS"}</definedName>
    <definedName name="wrn.GRAPHS." localSheetId="15" hidden="1">{#N/A,#N/A,FALSE,"ACQ_GRAPHS";#N/A,#N/A,FALSE,"T_1 GRAPHS";#N/A,#N/A,FALSE,"T_2 GRAPHS";#N/A,#N/A,FALSE,"COMB_GRAPHS"}</definedName>
    <definedName name="wrn.GRAPHS." localSheetId="7" hidden="1">{#N/A,#N/A,FALSE,"ACQ_GRAPHS";#N/A,#N/A,FALSE,"T_1 GRAPHS";#N/A,#N/A,FALSE,"T_2 GRAPHS";#N/A,#N/A,FALSE,"COMB_GRAPHS"}</definedName>
    <definedName name="wrn.GRAPHS." localSheetId="1" hidden="1">{#N/A,#N/A,FALSE,"ACQ_GRAPHS";#N/A,#N/A,FALSE,"T_1 GRAPHS";#N/A,#N/A,FALSE,"T_2 GRAPHS";#N/A,#N/A,FALSE,"COMB_GRAPHS"}</definedName>
    <definedName name="wrn.GRAPHS." localSheetId="12" hidden="1">{#N/A,#N/A,FALSE,"ACQ_GRAPHS";#N/A,#N/A,FALSE,"T_1 GRAPHS";#N/A,#N/A,FALSE,"T_2 GRAPHS";#N/A,#N/A,FALSE,"COMB_GRAPHS"}</definedName>
    <definedName name="wrn.GRAPHS." localSheetId="4" hidden="1">{#N/A,#N/A,FALSE,"ACQ_GRAPHS";#N/A,#N/A,FALSE,"T_1 GRAPHS";#N/A,#N/A,FALSE,"T_2 GRAPHS";#N/A,#N/A,FALSE,"COMB_GRAPHS"}</definedName>
    <definedName name="wrn.GRAPHS." hidden="1">{#N/A,#N/A,FALSE,"ACQ_GRAPHS";#N/A,#N/A,FALSE,"T_1 GRAPHS";#N/A,#N/A,FALSE,"T_2 GRAPHS";#N/A,#N/A,FALSE,"COMB_GRAPHS"}</definedName>
    <definedName name="wrn.Ilijan._.Print." localSheetId="5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localSheetId="13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localSheetId="14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localSheetId="6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localSheetId="15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localSheetId="7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localSheetId="1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localSheetId="12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localSheetId="4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mpression._.FC1." localSheetId="5" hidden="1">{#N/A,#N/A,FALSE,"Summary";#N/A,#N/A,FALSE,"Assumptions";#N/A,#N/A,FALSE,"Initial Construction Budget";#N/A,#N/A,FALSE,"Sensitivity";#N/A,#N/A,FALSE,"Construction Phase";#N/A,#N/A,FALSE,"Rev. &amp; Costs - Cal. Yr";#N/A,#N/A,FALSE,"Cashflow Cal. Yr";#N/A,#N/A,FALSE,"P&amp;L+BS"}</definedName>
    <definedName name="wrn.Impression._.FC1." localSheetId="13" hidden="1">{#N/A,#N/A,FALSE,"Summary";#N/A,#N/A,FALSE,"Assumptions";#N/A,#N/A,FALSE,"Initial Construction Budget";#N/A,#N/A,FALSE,"Sensitivity";#N/A,#N/A,FALSE,"Construction Phase";#N/A,#N/A,FALSE,"Rev. &amp; Costs - Cal. Yr";#N/A,#N/A,FALSE,"Cashflow Cal. Yr";#N/A,#N/A,FALSE,"P&amp;L+BS"}</definedName>
    <definedName name="wrn.Impression._.FC1." localSheetId="14" hidden="1">{#N/A,#N/A,FALSE,"Summary";#N/A,#N/A,FALSE,"Assumptions";#N/A,#N/A,FALSE,"Initial Construction Budget";#N/A,#N/A,FALSE,"Sensitivity";#N/A,#N/A,FALSE,"Construction Phase";#N/A,#N/A,FALSE,"Rev. &amp; Costs - Cal. Yr";#N/A,#N/A,FALSE,"Cashflow Cal. Yr";#N/A,#N/A,FALSE,"P&amp;L+BS"}</definedName>
    <definedName name="wrn.Impression._.FC1." localSheetId="9" hidden="1">{#N/A,#N/A,FALSE,"Summary";#N/A,#N/A,FALSE,"Assumptions";#N/A,#N/A,FALSE,"Initial Construction Budget";#N/A,#N/A,FALSE,"Sensitivity";#N/A,#N/A,FALSE,"Construction Phase";#N/A,#N/A,FALSE,"Rev. &amp; Costs - Cal. Yr";#N/A,#N/A,FALSE,"Cashflow Cal. Yr";#N/A,#N/A,FALSE,"P&amp;L+BS"}</definedName>
    <definedName name="wrn.Impression._.FC1." localSheetId="6" hidden="1">{#N/A,#N/A,FALSE,"Summary";#N/A,#N/A,FALSE,"Assumptions";#N/A,#N/A,FALSE,"Initial Construction Budget";#N/A,#N/A,FALSE,"Sensitivity";#N/A,#N/A,FALSE,"Construction Phase";#N/A,#N/A,FALSE,"Rev. &amp; Costs - Cal. Yr";#N/A,#N/A,FALSE,"Cashflow Cal. Yr";#N/A,#N/A,FALSE,"P&amp;L+BS"}</definedName>
    <definedName name="wrn.Impression._.FC1." localSheetId="15" hidden="1">{#N/A,#N/A,FALSE,"Summary";#N/A,#N/A,FALSE,"Assumptions";#N/A,#N/A,FALSE,"Initial Construction Budget";#N/A,#N/A,FALSE,"Sensitivity";#N/A,#N/A,FALSE,"Construction Phase";#N/A,#N/A,FALSE,"Rev. &amp; Costs - Cal. Yr";#N/A,#N/A,FALSE,"Cashflow Cal. Yr";#N/A,#N/A,FALSE,"P&amp;L+BS"}</definedName>
    <definedName name="wrn.Impression._.FC1." localSheetId="8" hidden="1">{#N/A,#N/A,FALSE,"Summary";#N/A,#N/A,FALSE,"Assumptions";#N/A,#N/A,FALSE,"Initial Construction Budget";#N/A,#N/A,FALSE,"Sensitivity";#N/A,#N/A,FALSE,"Construction Phase";#N/A,#N/A,FALSE,"Rev. &amp; Costs - Cal. Yr";#N/A,#N/A,FALSE,"Cashflow Cal. Yr";#N/A,#N/A,FALSE,"P&amp;L+BS"}</definedName>
    <definedName name="wrn.Impression._.FC1." localSheetId="7" hidden="1">{#N/A,#N/A,FALSE,"Summary";#N/A,#N/A,FALSE,"Assumptions";#N/A,#N/A,FALSE,"Initial Construction Budget";#N/A,#N/A,FALSE,"Sensitivity";#N/A,#N/A,FALSE,"Construction Phase";#N/A,#N/A,FALSE,"Rev. &amp; Costs - Cal. Yr";#N/A,#N/A,FALSE,"Cashflow Cal. Yr";#N/A,#N/A,FALSE,"P&amp;L+BS"}</definedName>
    <definedName name="wrn.Impression._.FC1." localSheetId="1" hidden="1">{#N/A,#N/A,FALSE,"Summary";#N/A,#N/A,FALSE,"Assumptions";#N/A,#N/A,FALSE,"Initial Construction Budget";#N/A,#N/A,FALSE,"Sensitivity";#N/A,#N/A,FALSE,"Construction Phase";#N/A,#N/A,FALSE,"Rev. &amp; Costs - Cal. Yr";#N/A,#N/A,FALSE,"Cashflow Cal. Yr";#N/A,#N/A,FALSE,"P&amp;L+BS"}</definedName>
    <definedName name="wrn.Impression._.FC1." localSheetId="12" hidden="1">{#N/A,#N/A,FALSE,"Summary";#N/A,#N/A,FALSE,"Assumptions";#N/A,#N/A,FALSE,"Initial Construction Budget";#N/A,#N/A,FALSE,"Sensitivity";#N/A,#N/A,FALSE,"Construction Phase";#N/A,#N/A,FALSE,"Rev. &amp; Costs - Cal. Yr";#N/A,#N/A,FALSE,"Cashflow Cal. Yr";#N/A,#N/A,FALSE,"P&amp;L+BS"}</definedName>
    <definedName name="wrn.Impression._.FC1." localSheetId="4" hidden="1">{#N/A,#N/A,FALSE,"Summary";#N/A,#N/A,FALSE,"Assumptions";#N/A,#N/A,FALSE,"Initial Construction Budget";#N/A,#N/A,FALSE,"Sensitivity";#N/A,#N/A,FALSE,"Construction Phase";#N/A,#N/A,FALSE,"Rev. &amp; Costs - Cal. Yr";#N/A,#N/A,FALSE,"Cashflow Cal. Yr";#N/A,#N/A,FALSE,"P&amp;L+BS"}</definedName>
    <definedName name="wrn.Impression._.FC1." hidden="1">{#N/A,#N/A,FALSE,"Summary";#N/A,#N/A,FALSE,"Assumptions";#N/A,#N/A,FALSE,"Initial Construction Budget";#N/A,#N/A,FALSE,"Sensitivity";#N/A,#N/A,FALSE,"Construction Phase";#N/A,#N/A,FALSE,"Rev. &amp; Costs - Cal. Yr";#N/A,#N/A,FALSE,"Cashflow Cal. Yr";#N/A,#N/A,FALSE,"P&amp;L+BS"}</definedName>
    <definedName name="wrn.Impression._.globale." localSheetId="5" hidden="1">{#N/A,#N/A,TRUE,"Index";#N/A,#N/A,TRUE,"Summary";#N/A,#N/A,TRUE,"Assumptions";#N/A,#N/A,TRUE,"Construction Budget";#N/A,#N/A,TRUE,"Sensitivity";#N/A,#N/A,TRUE,"Economic Assumptions";#N/A,#N/A,TRUE,"Technical Assumptions";#N/A,#N/A,TRUE,"Construction Phase";#N/A,#N/A,TRUE,"VAT";#N/A,#N/A,TRUE,"Rev. &amp; Costs ";#N/A,#N/A,TRUE,"Debt ";#N/A,#N/A,TRUE,"Tax ";#N/A,#N/A,TRUE,"P&amp;L+BS ";#N/A,#N/A,TRUE,"Cashflow";#N/A,#N/A,TRUE,"IRR "}</definedName>
    <definedName name="wrn.Impression._.globale." localSheetId="13" hidden="1">{#N/A,#N/A,TRUE,"Index";#N/A,#N/A,TRUE,"Summary";#N/A,#N/A,TRUE,"Assumptions";#N/A,#N/A,TRUE,"Construction Budget";#N/A,#N/A,TRUE,"Sensitivity";#N/A,#N/A,TRUE,"Economic Assumptions";#N/A,#N/A,TRUE,"Technical Assumptions";#N/A,#N/A,TRUE,"Construction Phase";#N/A,#N/A,TRUE,"VAT";#N/A,#N/A,TRUE,"Rev. &amp; Costs ";#N/A,#N/A,TRUE,"Debt ";#N/A,#N/A,TRUE,"Tax ";#N/A,#N/A,TRUE,"P&amp;L+BS ";#N/A,#N/A,TRUE,"Cashflow";#N/A,#N/A,TRUE,"IRR "}</definedName>
    <definedName name="wrn.Impression._.globale." localSheetId="14" hidden="1">{#N/A,#N/A,TRUE,"Index";#N/A,#N/A,TRUE,"Summary";#N/A,#N/A,TRUE,"Assumptions";#N/A,#N/A,TRUE,"Construction Budget";#N/A,#N/A,TRUE,"Sensitivity";#N/A,#N/A,TRUE,"Economic Assumptions";#N/A,#N/A,TRUE,"Technical Assumptions";#N/A,#N/A,TRUE,"Construction Phase";#N/A,#N/A,TRUE,"VAT";#N/A,#N/A,TRUE,"Rev. &amp; Costs ";#N/A,#N/A,TRUE,"Debt ";#N/A,#N/A,TRUE,"Tax ";#N/A,#N/A,TRUE,"P&amp;L+BS ";#N/A,#N/A,TRUE,"Cashflow";#N/A,#N/A,TRUE,"IRR "}</definedName>
    <definedName name="wrn.Impression._.globale." localSheetId="9" hidden="1">{#N/A,#N/A,TRUE,"Index";#N/A,#N/A,TRUE,"Summary";#N/A,#N/A,TRUE,"Assumptions";#N/A,#N/A,TRUE,"Construction Budget";#N/A,#N/A,TRUE,"Sensitivity";#N/A,#N/A,TRUE,"Economic Assumptions";#N/A,#N/A,TRUE,"Technical Assumptions";#N/A,#N/A,TRUE,"Construction Phase";#N/A,#N/A,TRUE,"VAT";#N/A,#N/A,TRUE,"Rev. &amp; Costs ";#N/A,#N/A,TRUE,"Debt ";#N/A,#N/A,TRUE,"Tax ";#N/A,#N/A,TRUE,"P&amp;L+BS ";#N/A,#N/A,TRUE,"Cashflow";#N/A,#N/A,TRUE,"IRR "}</definedName>
    <definedName name="wrn.Impression._.globale." localSheetId="6" hidden="1">{#N/A,#N/A,TRUE,"Index";#N/A,#N/A,TRUE,"Summary";#N/A,#N/A,TRUE,"Assumptions";#N/A,#N/A,TRUE,"Construction Budget";#N/A,#N/A,TRUE,"Sensitivity";#N/A,#N/A,TRUE,"Economic Assumptions";#N/A,#N/A,TRUE,"Technical Assumptions";#N/A,#N/A,TRUE,"Construction Phase";#N/A,#N/A,TRUE,"VAT";#N/A,#N/A,TRUE,"Rev. &amp; Costs ";#N/A,#N/A,TRUE,"Debt ";#N/A,#N/A,TRUE,"Tax ";#N/A,#N/A,TRUE,"P&amp;L+BS ";#N/A,#N/A,TRUE,"Cashflow";#N/A,#N/A,TRUE,"IRR "}</definedName>
    <definedName name="wrn.Impression._.globale." localSheetId="15" hidden="1">{#N/A,#N/A,TRUE,"Index";#N/A,#N/A,TRUE,"Summary";#N/A,#N/A,TRUE,"Assumptions";#N/A,#N/A,TRUE,"Construction Budget";#N/A,#N/A,TRUE,"Sensitivity";#N/A,#N/A,TRUE,"Economic Assumptions";#N/A,#N/A,TRUE,"Technical Assumptions";#N/A,#N/A,TRUE,"Construction Phase";#N/A,#N/A,TRUE,"VAT";#N/A,#N/A,TRUE,"Rev. &amp; Costs ";#N/A,#N/A,TRUE,"Debt ";#N/A,#N/A,TRUE,"Tax ";#N/A,#N/A,TRUE,"P&amp;L+BS ";#N/A,#N/A,TRUE,"Cashflow";#N/A,#N/A,TRUE,"IRR "}</definedName>
    <definedName name="wrn.Impression._.globale." localSheetId="8" hidden="1">{#N/A,#N/A,TRUE,"Index";#N/A,#N/A,TRUE,"Summary";#N/A,#N/A,TRUE,"Assumptions";#N/A,#N/A,TRUE,"Construction Budget";#N/A,#N/A,TRUE,"Sensitivity";#N/A,#N/A,TRUE,"Economic Assumptions";#N/A,#N/A,TRUE,"Technical Assumptions";#N/A,#N/A,TRUE,"Construction Phase";#N/A,#N/A,TRUE,"VAT";#N/A,#N/A,TRUE,"Rev. &amp; Costs ";#N/A,#N/A,TRUE,"Debt ";#N/A,#N/A,TRUE,"Tax ";#N/A,#N/A,TRUE,"P&amp;L+BS ";#N/A,#N/A,TRUE,"Cashflow";#N/A,#N/A,TRUE,"IRR "}</definedName>
    <definedName name="wrn.Impression._.globale." localSheetId="7" hidden="1">{#N/A,#N/A,TRUE,"Index";#N/A,#N/A,TRUE,"Summary";#N/A,#N/A,TRUE,"Assumptions";#N/A,#N/A,TRUE,"Construction Budget";#N/A,#N/A,TRUE,"Sensitivity";#N/A,#N/A,TRUE,"Economic Assumptions";#N/A,#N/A,TRUE,"Technical Assumptions";#N/A,#N/A,TRUE,"Construction Phase";#N/A,#N/A,TRUE,"VAT";#N/A,#N/A,TRUE,"Rev. &amp; Costs ";#N/A,#N/A,TRUE,"Debt ";#N/A,#N/A,TRUE,"Tax ";#N/A,#N/A,TRUE,"P&amp;L+BS ";#N/A,#N/A,TRUE,"Cashflow";#N/A,#N/A,TRUE,"IRR "}</definedName>
    <definedName name="wrn.Impression._.globale." localSheetId="1" hidden="1">{#N/A,#N/A,TRUE,"Index";#N/A,#N/A,TRUE,"Summary";#N/A,#N/A,TRUE,"Assumptions";#N/A,#N/A,TRUE,"Construction Budget";#N/A,#N/A,TRUE,"Sensitivity";#N/A,#N/A,TRUE,"Economic Assumptions";#N/A,#N/A,TRUE,"Technical Assumptions";#N/A,#N/A,TRUE,"Construction Phase";#N/A,#N/A,TRUE,"VAT";#N/A,#N/A,TRUE,"Rev. &amp; Costs ";#N/A,#N/A,TRUE,"Debt ";#N/A,#N/A,TRUE,"Tax ";#N/A,#N/A,TRUE,"P&amp;L+BS ";#N/A,#N/A,TRUE,"Cashflow";#N/A,#N/A,TRUE,"IRR "}</definedName>
    <definedName name="wrn.Impression._.globale." localSheetId="12" hidden="1">{#N/A,#N/A,TRUE,"Index";#N/A,#N/A,TRUE,"Summary";#N/A,#N/A,TRUE,"Assumptions";#N/A,#N/A,TRUE,"Construction Budget";#N/A,#N/A,TRUE,"Sensitivity";#N/A,#N/A,TRUE,"Economic Assumptions";#N/A,#N/A,TRUE,"Technical Assumptions";#N/A,#N/A,TRUE,"Construction Phase";#N/A,#N/A,TRUE,"VAT";#N/A,#N/A,TRUE,"Rev. &amp; Costs ";#N/A,#N/A,TRUE,"Debt ";#N/A,#N/A,TRUE,"Tax ";#N/A,#N/A,TRUE,"P&amp;L+BS ";#N/A,#N/A,TRUE,"Cashflow";#N/A,#N/A,TRUE,"IRR "}</definedName>
    <definedName name="wrn.Impression._.globale." localSheetId="4" hidden="1">{#N/A,#N/A,TRUE,"Index";#N/A,#N/A,TRUE,"Summary";#N/A,#N/A,TRUE,"Assumptions";#N/A,#N/A,TRUE,"Construction Budget";#N/A,#N/A,TRUE,"Sensitivity";#N/A,#N/A,TRUE,"Economic Assumptions";#N/A,#N/A,TRUE,"Technical Assumptions";#N/A,#N/A,TRUE,"Construction Phase";#N/A,#N/A,TRUE,"VAT";#N/A,#N/A,TRUE,"Rev. &amp; Costs ";#N/A,#N/A,TRUE,"Debt ";#N/A,#N/A,TRUE,"Tax ";#N/A,#N/A,TRUE,"P&amp;L+BS ";#N/A,#N/A,TRUE,"Cashflow";#N/A,#N/A,TRUE,"IRR "}</definedName>
    <definedName name="wrn.Impression._.globale." hidden="1">{#N/A,#N/A,TRUE,"Index";#N/A,#N/A,TRUE,"Summary";#N/A,#N/A,TRUE,"Assumptions";#N/A,#N/A,TRUE,"Construction Budget";#N/A,#N/A,TRUE,"Sensitivity";#N/A,#N/A,TRUE,"Economic Assumptions";#N/A,#N/A,TRUE,"Technical Assumptions";#N/A,#N/A,TRUE,"Construction Phase";#N/A,#N/A,TRUE,"VAT";#N/A,#N/A,TRUE,"Rev. &amp; Costs ";#N/A,#N/A,TRUE,"Debt ";#N/A,#N/A,TRUE,"Tax ";#N/A,#N/A,TRUE,"P&amp;L+BS ";#N/A,#N/A,TRUE,"Cashflow";#N/A,#N/A,TRUE,"IRR "}</definedName>
    <definedName name="wrn.Jeu._.complet." localSheetId="5" hidden="1">{#N/A,#N/A,TRUE,"VALUATION";#N/A,#N/A,TRUE,"RATIOS";#N/A,#N/A,TRUE,"INCOME";#N/A,#N/A,TRUE,"REL INCOME";#N/A,#N/A,TRUE,"BALANCE";#N/A,#N/A,TRUE,"REL BALANCE";#N/A,#N/A,TRUE,"ROI";#N/A,#N/A,TRUE,"CASH FLOW";#N/A,#N/A,TRUE,"POT MKT";#N/A,#N/A,TRUE,"SUBSDIST";#N/A,#N/A,TRUE,"TRAFDEF";#N/A,#N/A,TRUE,"PRICEDEF";#N/A,#N/A,TRUE,"TRAFFIC VOL";#N/A,#N/A,TRUE,"REVENUE";#N/A,#N/A,TRUE,"OPER COST";#N/A,#N/A,TRUE,"INVESTMENT";#N/A,#N/A,TRUE,"LOAN";#N/A,#N/A,TRUE,"FIN ITEMS"}</definedName>
    <definedName name="wrn.Jeu._.complet." localSheetId="13" hidden="1">{#N/A,#N/A,TRUE,"VALUATION";#N/A,#N/A,TRUE,"RATIOS";#N/A,#N/A,TRUE,"INCOME";#N/A,#N/A,TRUE,"REL INCOME";#N/A,#N/A,TRUE,"BALANCE";#N/A,#N/A,TRUE,"REL BALANCE";#N/A,#N/A,TRUE,"ROI";#N/A,#N/A,TRUE,"CASH FLOW";#N/A,#N/A,TRUE,"POT MKT";#N/A,#N/A,TRUE,"SUBSDIST";#N/A,#N/A,TRUE,"TRAFDEF";#N/A,#N/A,TRUE,"PRICEDEF";#N/A,#N/A,TRUE,"TRAFFIC VOL";#N/A,#N/A,TRUE,"REVENUE";#N/A,#N/A,TRUE,"OPER COST";#N/A,#N/A,TRUE,"INVESTMENT";#N/A,#N/A,TRUE,"LOAN";#N/A,#N/A,TRUE,"FIN ITEMS"}</definedName>
    <definedName name="wrn.Jeu._.complet." localSheetId="14" hidden="1">{#N/A,#N/A,TRUE,"VALUATION";#N/A,#N/A,TRUE,"RATIOS";#N/A,#N/A,TRUE,"INCOME";#N/A,#N/A,TRUE,"REL INCOME";#N/A,#N/A,TRUE,"BALANCE";#N/A,#N/A,TRUE,"REL BALANCE";#N/A,#N/A,TRUE,"ROI";#N/A,#N/A,TRUE,"CASH FLOW";#N/A,#N/A,TRUE,"POT MKT";#N/A,#N/A,TRUE,"SUBSDIST";#N/A,#N/A,TRUE,"TRAFDEF";#N/A,#N/A,TRUE,"PRICEDEF";#N/A,#N/A,TRUE,"TRAFFIC VOL";#N/A,#N/A,TRUE,"REVENUE";#N/A,#N/A,TRUE,"OPER COST";#N/A,#N/A,TRUE,"INVESTMENT";#N/A,#N/A,TRUE,"LOAN";#N/A,#N/A,TRUE,"FIN ITEMS"}</definedName>
    <definedName name="wrn.Jeu._.complet." localSheetId="9" hidden="1">{#N/A,#N/A,TRUE,"VALUATION";#N/A,#N/A,TRUE,"RATIOS";#N/A,#N/A,TRUE,"INCOME";#N/A,#N/A,TRUE,"REL INCOME";#N/A,#N/A,TRUE,"BALANCE";#N/A,#N/A,TRUE,"REL BALANCE";#N/A,#N/A,TRUE,"ROI";#N/A,#N/A,TRUE,"CASH FLOW";#N/A,#N/A,TRUE,"POT MKT";#N/A,#N/A,TRUE,"SUBSDIST";#N/A,#N/A,TRUE,"TRAFDEF";#N/A,#N/A,TRUE,"PRICEDEF";#N/A,#N/A,TRUE,"TRAFFIC VOL";#N/A,#N/A,TRUE,"REVENUE";#N/A,#N/A,TRUE,"OPER COST";#N/A,#N/A,TRUE,"INVESTMENT";#N/A,#N/A,TRUE,"LOAN";#N/A,#N/A,TRUE,"FIN ITEMS"}</definedName>
    <definedName name="wrn.Jeu._.complet." localSheetId="6" hidden="1">{#N/A,#N/A,TRUE,"VALUATION";#N/A,#N/A,TRUE,"RATIOS";#N/A,#N/A,TRUE,"INCOME";#N/A,#N/A,TRUE,"REL INCOME";#N/A,#N/A,TRUE,"BALANCE";#N/A,#N/A,TRUE,"REL BALANCE";#N/A,#N/A,TRUE,"ROI";#N/A,#N/A,TRUE,"CASH FLOW";#N/A,#N/A,TRUE,"POT MKT";#N/A,#N/A,TRUE,"SUBSDIST";#N/A,#N/A,TRUE,"TRAFDEF";#N/A,#N/A,TRUE,"PRICEDEF";#N/A,#N/A,TRUE,"TRAFFIC VOL";#N/A,#N/A,TRUE,"REVENUE";#N/A,#N/A,TRUE,"OPER COST";#N/A,#N/A,TRUE,"INVESTMENT";#N/A,#N/A,TRUE,"LOAN";#N/A,#N/A,TRUE,"FIN ITEMS"}</definedName>
    <definedName name="wrn.Jeu._.complet." localSheetId="15" hidden="1">{#N/A,#N/A,TRUE,"VALUATION";#N/A,#N/A,TRUE,"RATIOS";#N/A,#N/A,TRUE,"INCOME";#N/A,#N/A,TRUE,"REL INCOME";#N/A,#N/A,TRUE,"BALANCE";#N/A,#N/A,TRUE,"REL BALANCE";#N/A,#N/A,TRUE,"ROI";#N/A,#N/A,TRUE,"CASH FLOW";#N/A,#N/A,TRUE,"POT MKT";#N/A,#N/A,TRUE,"SUBSDIST";#N/A,#N/A,TRUE,"TRAFDEF";#N/A,#N/A,TRUE,"PRICEDEF";#N/A,#N/A,TRUE,"TRAFFIC VOL";#N/A,#N/A,TRUE,"REVENUE";#N/A,#N/A,TRUE,"OPER COST";#N/A,#N/A,TRUE,"INVESTMENT";#N/A,#N/A,TRUE,"LOAN";#N/A,#N/A,TRUE,"FIN ITEMS"}</definedName>
    <definedName name="wrn.Jeu._.complet." localSheetId="8" hidden="1">{#N/A,#N/A,TRUE,"VALUATION";#N/A,#N/A,TRUE,"RATIOS";#N/A,#N/A,TRUE,"INCOME";#N/A,#N/A,TRUE,"REL INCOME";#N/A,#N/A,TRUE,"BALANCE";#N/A,#N/A,TRUE,"REL BALANCE";#N/A,#N/A,TRUE,"ROI";#N/A,#N/A,TRUE,"CASH FLOW";#N/A,#N/A,TRUE,"POT MKT";#N/A,#N/A,TRUE,"SUBSDIST";#N/A,#N/A,TRUE,"TRAFDEF";#N/A,#N/A,TRUE,"PRICEDEF";#N/A,#N/A,TRUE,"TRAFFIC VOL";#N/A,#N/A,TRUE,"REVENUE";#N/A,#N/A,TRUE,"OPER COST";#N/A,#N/A,TRUE,"INVESTMENT";#N/A,#N/A,TRUE,"LOAN";#N/A,#N/A,TRUE,"FIN ITEMS"}</definedName>
    <definedName name="wrn.Jeu._.complet." localSheetId="7" hidden="1">{#N/A,#N/A,TRUE,"VALUATION";#N/A,#N/A,TRUE,"RATIOS";#N/A,#N/A,TRUE,"INCOME";#N/A,#N/A,TRUE,"REL INCOME";#N/A,#N/A,TRUE,"BALANCE";#N/A,#N/A,TRUE,"REL BALANCE";#N/A,#N/A,TRUE,"ROI";#N/A,#N/A,TRUE,"CASH FLOW";#N/A,#N/A,TRUE,"POT MKT";#N/A,#N/A,TRUE,"SUBSDIST";#N/A,#N/A,TRUE,"TRAFDEF";#N/A,#N/A,TRUE,"PRICEDEF";#N/A,#N/A,TRUE,"TRAFFIC VOL";#N/A,#N/A,TRUE,"REVENUE";#N/A,#N/A,TRUE,"OPER COST";#N/A,#N/A,TRUE,"INVESTMENT";#N/A,#N/A,TRUE,"LOAN";#N/A,#N/A,TRUE,"FIN ITEMS"}</definedName>
    <definedName name="wrn.Jeu._.complet." localSheetId="1" hidden="1">{#N/A,#N/A,TRUE,"VALUATION";#N/A,#N/A,TRUE,"RATIOS";#N/A,#N/A,TRUE,"INCOME";#N/A,#N/A,TRUE,"REL INCOME";#N/A,#N/A,TRUE,"BALANCE";#N/A,#N/A,TRUE,"REL BALANCE";#N/A,#N/A,TRUE,"ROI";#N/A,#N/A,TRUE,"CASH FLOW";#N/A,#N/A,TRUE,"POT MKT";#N/A,#N/A,TRUE,"SUBSDIST";#N/A,#N/A,TRUE,"TRAFDEF";#N/A,#N/A,TRUE,"PRICEDEF";#N/A,#N/A,TRUE,"TRAFFIC VOL";#N/A,#N/A,TRUE,"REVENUE";#N/A,#N/A,TRUE,"OPER COST";#N/A,#N/A,TRUE,"INVESTMENT";#N/A,#N/A,TRUE,"LOAN";#N/A,#N/A,TRUE,"FIN ITEMS"}</definedName>
    <definedName name="wrn.Jeu._.complet." localSheetId="12" hidden="1">{#N/A,#N/A,TRUE,"VALUATION";#N/A,#N/A,TRUE,"RATIOS";#N/A,#N/A,TRUE,"INCOME";#N/A,#N/A,TRUE,"REL INCOME";#N/A,#N/A,TRUE,"BALANCE";#N/A,#N/A,TRUE,"REL BALANCE";#N/A,#N/A,TRUE,"ROI";#N/A,#N/A,TRUE,"CASH FLOW";#N/A,#N/A,TRUE,"POT MKT";#N/A,#N/A,TRUE,"SUBSDIST";#N/A,#N/A,TRUE,"TRAFDEF";#N/A,#N/A,TRUE,"PRICEDEF";#N/A,#N/A,TRUE,"TRAFFIC VOL";#N/A,#N/A,TRUE,"REVENUE";#N/A,#N/A,TRUE,"OPER COST";#N/A,#N/A,TRUE,"INVESTMENT";#N/A,#N/A,TRUE,"LOAN";#N/A,#N/A,TRUE,"FIN ITEMS"}</definedName>
    <definedName name="wrn.Jeu._.complet." localSheetId="4" hidden="1">{#N/A,#N/A,TRUE,"VALUATION";#N/A,#N/A,TRUE,"RATIOS";#N/A,#N/A,TRUE,"INCOME";#N/A,#N/A,TRUE,"REL INCOME";#N/A,#N/A,TRUE,"BALANCE";#N/A,#N/A,TRUE,"REL BALANCE";#N/A,#N/A,TRUE,"ROI";#N/A,#N/A,TRUE,"CASH FLOW";#N/A,#N/A,TRUE,"POT MKT";#N/A,#N/A,TRUE,"SUBSDIST";#N/A,#N/A,TRUE,"TRAFDEF";#N/A,#N/A,TRUE,"PRICEDEF";#N/A,#N/A,TRUE,"TRAFFIC VOL";#N/A,#N/A,TRUE,"REVENUE";#N/A,#N/A,TRUE,"OPER COST";#N/A,#N/A,TRUE,"INVESTMENT";#N/A,#N/A,TRUE,"LOAN";#N/A,#N/A,TRUE,"FIN ITEMS"}</definedName>
    <definedName name="wrn.Jeu._.complet." hidden="1">{#N/A,#N/A,TRUE,"VALUATION";#N/A,#N/A,TRUE,"RATIOS";#N/A,#N/A,TRUE,"INCOME";#N/A,#N/A,TRUE,"REL INCOME";#N/A,#N/A,TRUE,"BALANCE";#N/A,#N/A,TRUE,"REL BALANCE";#N/A,#N/A,TRUE,"ROI";#N/A,#N/A,TRUE,"CASH FLOW";#N/A,#N/A,TRUE,"POT MKT";#N/A,#N/A,TRUE,"SUBSDIST";#N/A,#N/A,TRUE,"TRAFDEF";#N/A,#N/A,TRUE,"PRICEDEF";#N/A,#N/A,TRUE,"TRAFFIC VOL";#N/A,#N/A,TRUE,"REVENUE";#N/A,#N/A,TRUE,"OPER COST";#N/A,#N/A,TRUE,"INVESTMENT";#N/A,#N/A,TRUE,"LOAN";#N/A,#N/A,TRUE,"FIN ITEMS"}</definedName>
    <definedName name="wrn.Kenngb." localSheetId="5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" localSheetId="13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" localSheetId="14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" localSheetId="6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" localSheetId="15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" localSheetId="7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" localSheetId="1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" localSheetId="12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" localSheetId="4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kd." localSheetId="5" hidden="1">{#N/A,#N/A,FALSE,"Sheet1"}</definedName>
    <definedName name="wrn.kkd." localSheetId="13" hidden="1">{#N/A,#N/A,FALSE,"Sheet1"}</definedName>
    <definedName name="wrn.kkd." localSheetId="14" hidden="1">{#N/A,#N/A,FALSE,"Sheet1"}</definedName>
    <definedName name="wrn.kkd." localSheetId="9" hidden="1">{#N/A,#N/A,FALSE,"Sheet1"}</definedName>
    <definedName name="wrn.kkd." localSheetId="6" hidden="1">{#N/A,#N/A,FALSE,"Sheet1"}</definedName>
    <definedName name="wrn.kkd." localSheetId="15" hidden="1">{#N/A,#N/A,FALSE,"Sheet1"}</definedName>
    <definedName name="wrn.kkd." localSheetId="8" hidden="1">{#N/A,#N/A,FALSE,"Sheet1"}</definedName>
    <definedName name="wrn.kkd." localSheetId="7" hidden="1">{#N/A,#N/A,FALSE,"Sheet1"}</definedName>
    <definedName name="wrn.kkd." localSheetId="1" hidden="1">{#N/A,#N/A,FALSE,"Sheet1"}</definedName>
    <definedName name="wrn.kkd." localSheetId="12" hidden="1">{#N/A,#N/A,FALSE,"Sheet1"}</definedName>
    <definedName name="wrn.kkd." localSheetId="4" hidden="1">{#N/A,#N/A,FALSE,"Sheet1"}</definedName>
    <definedName name="wrn.kkd." hidden="1">{#N/A,#N/A,FALSE,"Sheet1"}</definedName>
    <definedName name="wrn.Main._.Report._.All._.Sections." localSheetId="5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localSheetId="13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localSheetId="14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localSheetId="6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localSheetId="15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localSheetId="7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localSheetId="1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localSheetId="12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localSheetId="4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onatsabschluß." localSheetId="5" hidden="1">{#N/A,#N/A,FALSE,"Finanzplan";#N/A,#N/A,FALSE,"Bilanz";#N/A,#N/A,FALSE,"GuV"}</definedName>
    <definedName name="wrn.Monatsabschluß." localSheetId="13" hidden="1">{#N/A,#N/A,FALSE,"Finanzplan";#N/A,#N/A,FALSE,"Bilanz";#N/A,#N/A,FALSE,"GuV"}</definedName>
    <definedName name="wrn.Monatsabschluß." localSheetId="14" hidden="1">{#N/A,#N/A,FALSE,"Finanzplan";#N/A,#N/A,FALSE,"Bilanz";#N/A,#N/A,FALSE,"GuV"}</definedName>
    <definedName name="wrn.Monatsabschluß." localSheetId="9" hidden="1">{#N/A,#N/A,FALSE,"Finanzplan";#N/A,#N/A,FALSE,"Bilanz";#N/A,#N/A,FALSE,"GuV"}</definedName>
    <definedName name="wrn.Monatsabschluß." localSheetId="6" hidden="1">{#N/A,#N/A,FALSE,"Finanzplan";#N/A,#N/A,FALSE,"Bilanz";#N/A,#N/A,FALSE,"GuV"}</definedName>
    <definedName name="wrn.Monatsabschluß." localSheetId="15" hidden="1">{#N/A,#N/A,FALSE,"Finanzplan";#N/A,#N/A,FALSE,"Bilanz";#N/A,#N/A,FALSE,"GuV"}</definedName>
    <definedName name="wrn.Monatsabschluß." localSheetId="8" hidden="1">{#N/A,#N/A,FALSE,"Finanzplan";#N/A,#N/A,FALSE,"Bilanz";#N/A,#N/A,FALSE,"GuV"}</definedName>
    <definedName name="wrn.Monatsabschluß." localSheetId="7" hidden="1">{#N/A,#N/A,FALSE,"Finanzplan";#N/A,#N/A,FALSE,"Bilanz";#N/A,#N/A,FALSE,"GuV"}</definedName>
    <definedName name="wrn.Monatsabschluß." localSheetId="1" hidden="1">{#N/A,#N/A,FALSE,"Finanzplan";#N/A,#N/A,FALSE,"Bilanz";#N/A,#N/A,FALSE,"GuV"}</definedName>
    <definedName name="wrn.Monatsabschluß." localSheetId="12" hidden="1">{#N/A,#N/A,FALSE,"Finanzplan";#N/A,#N/A,FALSE,"Bilanz";#N/A,#N/A,FALSE,"GuV"}</definedName>
    <definedName name="wrn.Monatsabschluß." localSheetId="4" hidden="1">{#N/A,#N/A,FALSE,"Finanzplan";#N/A,#N/A,FALSE,"Bilanz";#N/A,#N/A,FALSE,"GuV"}</definedName>
    <definedName name="wrn.Monatsabschluß." hidden="1">{#N/A,#N/A,FALSE,"Finanzplan";#N/A,#N/A,FALSE,"Bilanz";#N/A,#N/A,FALSE,"GuV"}</definedName>
    <definedName name="wrn.OpCostIn." localSheetId="5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13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14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6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15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7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1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12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4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erating._.Period._.Summary." localSheetId="5" hidden="1">{#N/A,#N/A,FALSE,"Operating Period"}</definedName>
    <definedName name="wrn.Operating._.Period._.Summary." localSheetId="13" hidden="1">{#N/A,#N/A,FALSE,"Operating Period"}</definedName>
    <definedName name="wrn.Operating._.Period._.Summary." localSheetId="14" hidden="1">{#N/A,#N/A,FALSE,"Operating Period"}</definedName>
    <definedName name="wrn.Operating._.Period._.Summary." localSheetId="9" hidden="1">{#N/A,#N/A,FALSE,"Operating Period"}</definedName>
    <definedName name="wrn.Operating._.Period._.Summary." localSheetId="6" hidden="1">{#N/A,#N/A,FALSE,"Operating Period"}</definedName>
    <definedName name="wrn.Operating._.Period._.Summary." localSheetId="15" hidden="1">{#N/A,#N/A,FALSE,"Operating Period"}</definedName>
    <definedName name="wrn.Operating._.Period._.Summary." localSheetId="8" hidden="1">{#N/A,#N/A,FALSE,"Operating Period"}</definedName>
    <definedName name="wrn.Operating._.Period._.Summary." localSheetId="7" hidden="1">{#N/A,#N/A,FALSE,"Operating Period"}</definedName>
    <definedName name="wrn.Operating._.Period._.Summary." localSheetId="1" hidden="1">{#N/A,#N/A,FALSE,"Operating Period"}</definedName>
    <definedName name="wrn.Operating._.Period._.Summary." localSheetId="12" hidden="1">{#N/A,#N/A,FALSE,"Operating Period"}</definedName>
    <definedName name="wrn.Operating._.Period._.Summary." localSheetId="4" hidden="1">{#N/A,#N/A,FALSE,"Operating Period"}</definedName>
    <definedName name="wrn.Operating._.Period._.Summary." hidden="1">{#N/A,#N/A,FALSE,"Operating Period"}</definedName>
    <definedName name="wrn.Principales._.Pages." localSheetId="5" hidden="1">{#N/A,#N/A,TRUE,"ROI";#N/A,#N/A,TRUE,"VALUATION";#N/A,#N/A,TRUE,"RATIOS";#N/A,#N/A,TRUE,"INCOME";#N/A,#N/A,TRUE,"POT MKT";#N/A,#N/A,TRUE,"SUBSDIST";#N/A,#N/A,TRUE,"TRAFDEF";#N/A,#N/A,TRUE,"PRICEDEF"}</definedName>
    <definedName name="wrn.Principales._.Pages." localSheetId="13" hidden="1">{#N/A,#N/A,TRUE,"ROI";#N/A,#N/A,TRUE,"VALUATION";#N/A,#N/A,TRUE,"RATIOS";#N/A,#N/A,TRUE,"INCOME";#N/A,#N/A,TRUE,"POT MKT";#N/A,#N/A,TRUE,"SUBSDIST";#N/A,#N/A,TRUE,"TRAFDEF";#N/A,#N/A,TRUE,"PRICEDEF"}</definedName>
    <definedName name="wrn.Principales._.Pages." localSheetId="14" hidden="1">{#N/A,#N/A,TRUE,"ROI";#N/A,#N/A,TRUE,"VALUATION";#N/A,#N/A,TRUE,"RATIOS";#N/A,#N/A,TRUE,"INCOME";#N/A,#N/A,TRUE,"POT MKT";#N/A,#N/A,TRUE,"SUBSDIST";#N/A,#N/A,TRUE,"TRAFDEF";#N/A,#N/A,TRUE,"PRICEDEF"}</definedName>
    <definedName name="wrn.Principales._.Pages." localSheetId="9" hidden="1">{#N/A,#N/A,TRUE,"ROI";#N/A,#N/A,TRUE,"VALUATION";#N/A,#N/A,TRUE,"RATIOS";#N/A,#N/A,TRUE,"INCOME";#N/A,#N/A,TRUE,"POT MKT";#N/A,#N/A,TRUE,"SUBSDIST";#N/A,#N/A,TRUE,"TRAFDEF";#N/A,#N/A,TRUE,"PRICEDEF"}</definedName>
    <definedName name="wrn.Principales._.Pages." localSheetId="6" hidden="1">{#N/A,#N/A,TRUE,"ROI";#N/A,#N/A,TRUE,"VALUATION";#N/A,#N/A,TRUE,"RATIOS";#N/A,#N/A,TRUE,"INCOME";#N/A,#N/A,TRUE,"POT MKT";#N/A,#N/A,TRUE,"SUBSDIST";#N/A,#N/A,TRUE,"TRAFDEF";#N/A,#N/A,TRUE,"PRICEDEF"}</definedName>
    <definedName name="wrn.Principales._.Pages." localSheetId="15" hidden="1">{#N/A,#N/A,TRUE,"ROI";#N/A,#N/A,TRUE,"VALUATION";#N/A,#N/A,TRUE,"RATIOS";#N/A,#N/A,TRUE,"INCOME";#N/A,#N/A,TRUE,"POT MKT";#N/A,#N/A,TRUE,"SUBSDIST";#N/A,#N/A,TRUE,"TRAFDEF";#N/A,#N/A,TRUE,"PRICEDEF"}</definedName>
    <definedName name="wrn.Principales._.Pages." localSheetId="8" hidden="1">{#N/A,#N/A,TRUE,"ROI";#N/A,#N/A,TRUE,"VALUATION";#N/A,#N/A,TRUE,"RATIOS";#N/A,#N/A,TRUE,"INCOME";#N/A,#N/A,TRUE,"POT MKT";#N/A,#N/A,TRUE,"SUBSDIST";#N/A,#N/A,TRUE,"TRAFDEF";#N/A,#N/A,TRUE,"PRICEDEF"}</definedName>
    <definedName name="wrn.Principales._.Pages." localSheetId="7" hidden="1">{#N/A,#N/A,TRUE,"ROI";#N/A,#N/A,TRUE,"VALUATION";#N/A,#N/A,TRUE,"RATIOS";#N/A,#N/A,TRUE,"INCOME";#N/A,#N/A,TRUE,"POT MKT";#N/A,#N/A,TRUE,"SUBSDIST";#N/A,#N/A,TRUE,"TRAFDEF";#N/A,#N/A,TRUE,"PRICEDEF"}</definedName>
    <definedName name="wrn.Principales._.Pages." localSheetId="1" hidden="1">{#N/A,#N/A,TRUE,"ROI";#N/A,#N/A,TRUE,"VALUATION";#N/A,#N/A,TRUE,"RATIOS";#N/A,#N/A,TRUE,"INCOME";#N/A,#N/A,TRUE,"POT MKT";#N/A,#N/A,TRUE,"SUBSDIST";#N/A,#N/A,TRUE,"TRAFDEF";#N/A,#N/A,TRUE,"PRICEDEF"}</definedName>
    <definedName name="wrn.Principales._.Pages." localSheetId="12" hidden="1">{#N/A,#N/A,TRUE,"ROI";#N/A,#N/A,TRUE,"VALUATION";#N/A,#N/A,TRUE,"RATIOS";#N/A,#N/A,TRUE,"INCOME";#N/A,#N/A,TRUE,"POT MKT";#N/A,#N/A,TRUE,"SUBSDIST";#N/A,#N/A,TRUE,"TRAFDEF";#N/A,#N/A,TRUE,"PRICEDEF"}</definedName>
    <definedName name="wrn.Principales._.Pages." localSheetId="4" hidden="1">{#N/A,#N/A,TRUE,"ROI";#N/A,#N/A,TRUE,"VALUATION";#N/A,#N/A,TRUE,"RATIOS";#N/A,#N/A,TRUE,"INCOME";#N/A,#N/A,TRUE,"POT MKT";#N/A,#N/A,TRUE,"SUBSDIST";#N/A,#N/A,TRUE,"TRAFDEF";#N/A,#N/A,TRUE,"PRICEDEF"}</definedName>
    <definedName name="wrn.Principales._.Pages." hidden="1">{#N/A,#N/A,TRUE,"ROI";#N/A,#N/A,TRUE,"VALUATION";#N/A,#N/A,TRUE,"RATIOS";#N/A,#N/A,TRUE,"INCOME";#N/A,#N/A,TRUE,"POT MKT";#N/A,#N/A,TRUE,"SUBSDIST";#N/A,#N/A,TRUE,"TRAFDEF";#N/A,#N/A,TRUE,"PRICEDEF"}</definedName>
    <definedName name="wrn.Print." localSheetId="5" hidden="1">{#N/A,#N/A,FALSE,"RPT(CF)"}</definedName>
    <definedName name="wrn.Print." localSheetId="13" hidden="1">{#N/A,#N/A,FALSE,"RPT(CF)"}</definedName>
    <definedName name="wrn.Print." localSheetId="14" hidden="1">{#N/A,#N/A,FALSE,"RPT(CF)"}</definedName>
    <definedName name="wrn.Print." localSheetId="9" hidden="1">{#N/A,#N/A,FALSE,"RPT(CF)"}</definedName>
    <definedName name="wrn.Print." localSheetId="6" hidden="1">{#N/A,#N/A,FALSE,"RPT(CF)"}</definedName>
    <definedName name="wrn.Print." localSheetId="15" hidden="1">{#N/A,#N/A,FALSE,"RPT(CF)"}</definedName>
    <definedName name="wrn.Print." localSheetId="8" hidden="1">{#N/A,#N/A,FALSE,"RPT(CF)"}</definedName>
    <definedName name="wrn.Print." localSheetId="7" hidden="1">{#N/A,#N/A,FALSE,"RPT(CF)"}</definedName>
    <definedName name="wrn.Print." localSheetId="1" hidden="1">{#N/A,#N/A,FALSE,"RPT(CF)"}</definedName>
    <definedName name="wrn.Print." localSheetId="12" hidden="1">{#N/A,#N/A,FALSE,"RPT(CF)"}</definedName>
    <definedName name="wrn.Print." localSheetId="4" hidden="1">{#N/A,#N/A,FALSE,"RPT(CF)"}</definedName>
    <definedName name="wrn.Print." hidden="1">{#N/A,#N/A,FALSE,"RPT(CF)"}</definedName>
    <definedName name="wrn.Print_Buyer." localSheetId="5" hidden="1">{#N/A,"DR",FALSE,"increm pf";#N/A,"MAMSI",FALSE,"increm pf";#N/A,"MAXI",FALSE,"increm pf";#N/A,"PCAM",FALSE,"increm pf";#N/A,"PHSV",FALSE,"increm pf";#N/A,"SIE",FALSE,"increm pf"}</definedName>
    <definedName name="wrn.Print_Buyer." localSheetId="13" hidden="1">{#N/A,"DR",FALSE,"increm pf";#N/A,"MAMSI",FALSE,"increm pf";#N/A,"MAXI",FALSE,"increm pf";#N/A,"PCAM",FALSE,"increm pf";#N/A,"PHSV",FALSE,"increm pf";#N/A,"SIE",FALSE,"increm pf"}</definedName>
    <definedName name="wrn.Print_Buyer." localSheetId="14" hidden="1">{#N/A,"DR",FALSE,"increm pf";#N/A,"MAMSI",FALSE,"increm pf";#N/A,"MAXI",FALSE,"increm pf";#N/A,"PCAM",FALSE,"increm pf";#N/A,"PHSV",FALSE,"increm pf";#N/A,"SIE",FALSE,"increm pf"}</definedName>
    <definedName name="wrn.Print_Buyer." localSheetId="9" hidden="1">{#N/A,"DR",FALSE,"increm pf";#N/A,"MAMSI",FALSE,"increm pf";#N/A,"MAXI",FALSE,"increm pf";#N/A,"PCAM",FALSE,"increm pf";#N/A,"PHSV",FALSE,"increm pf";#N/A,"SIE",FALSE,"increm pf"}</definedName>
    <definedName name="wrn.Print_Buyer." localSheetId="6" hidden="1">{#N/A,"DR",FALSE,"increm pf";#N/A,"MAMSI",FALSE,"increm pf";#N/A,"MAXI",FALSE,"increm pf";#N/A,"PCAM",FALSE,"increm pf";#N/A,"PHSV",FALSE,"increm pf";#N/A,"SIE",FALSE,"increm pf"}</definedName>
    <definedName name="wrn.Print_Buyer." localSheetId="15" hidden="1">{#N/A,"DR",FALSE,"increm pf";#N/A,"MAMSI",FALSE,"increm pf";#N/A,"MAXI",FALSE,"increm pf";#N/A,"PCAM",FALSE,"increm pf";#N/A,"PHSV",FALSE,"increm pf";#N/A,"SIE",FALSE,"increm pf"}</definedName>
    <definedName name="wrn.Print_Buyer." localSheetId="8" hidden="1">{#N/A,"DR",FALSE,"increm pf";#N/A,"MAMSI",FALSE,"increm pf";#N/A,"MAXI",FALSE,"increm pf";#N/A,"PCAM",FALSE,"increm pf";#N/A,"PHSV",FALSE,"increm pf";#N/A,"SIE",FALSE,"increm pf"}</definedName>
    <definedName name="wrn.Print_Buyer." localSheetId="7" hidden="1">{#N/A,"DR",FALSE,"increm pf";#N/A,"MAMSI",FALSE,"increm pf";#N/A,"MAXI",FALSE,"increm pf";#N/A,"PCAM",FALSE,"increm pf";#N/A,"PHSV",FALSE,"increm pf";#N/A,"SIE",FALSE,"increm pf"}</definedName>
    <definedName name="wrn.Print_Buyer." localSheetId="1" hidden="1">{#N/A,"DR",FALSE,"increm pf";#N/A,"MAMSI",FALSE,"increm pf";#N/A,"MAXI",FALSE,"increm pf";#N/A,"PCAM",FALSE,"increm pf";#N/A,"PHSV",FALSE,"increm pf";#N/A,"SIE",FALSE,"increm pf"}</definedName>
    <definedName name="wrn.Print_Buyer." localSheetId="12" hidden="1">{#N/A,"DR",FALSE,"increm pf";#N/A,"MAMSI",FALSE,"increm pf";#N/A,"MAXI",FALSE,"increm pf";#N/A,"PCAM",FALSE,"increm pf";#N/A,"PHSV",FALSE,"increm pf";#N/A,"SIE",FALSE,"increm pf"}</definedName>
    <definedName name="wrn.Print_Buyer." localSheetId="4" hidden="1">{#N/A,"DR",FALSE,"increm pf";#N/A,"MAMSI",FALSE,"increm pf";#N/A,"MAXI",FALSE,"increm pf";#N/A,"PCAM",FALSE,"increm pf";#N/A,"PHSV",FALSE,"increm pf";#N/A,"SIE",FALSE,"increm pf"}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Enlarged." localSheetId="5" hidden="1">{#N/A,#N/A,FALSE,"RPT(CF)"}</definedName>
    <definedName name="wrn.Print_Enlarged." localSheetId="13" hidden="1">{#N/A,#N/A,FALSE,"RPT(CF)"}</definedName>
    <definedName name="wrn.Print_Enlarged." localSheetId="14" hidden="1">{#N/A,#N/A,FALSE,"RPT(CF)"}</definedName>
    <definedName name="wrn.Print_Enlarged." localSheetId="9" hidden="1">{#N/A,#N/A,FALSE,"RPT(CF)"}</definedName>
    <definedName name="wrn.Print_Enlarged." localSheetId="6" hidden="1">{#N/A,#N/A,FALSE,"RPT(CF)"}</definedName>
    <definedName name="wrn.Print_Enlarged." localSheetId="15" hidden="1">{#N/A,#N/A,FALSE,"RPT(CF)"}</definedName>
    <definedName name="wrn.Print_Enlarged." localSheetId="8" hidden="1">{#N/A,#N/A,FALSE,"RPT(CF)"}</definedName>
    <definedName name="wrn.Print_Enlarged." localSheetId="7" hidden="1">{#N/A,#N/A,FALSE,"RPT(CF)"}</definedName>
    <definedName name="wrn.Print_Enlarged." localSheetId="1" hidden="1">{#N/A,#N/A,FALSE,"RPT(CF)"}</definedName>
    <definedName name="wrn.Print_Enlarged." localSheetId="12" hidden="1">{#N/A,#N/A,FALSE,"RPT(CF)"}</definedName>
    <definedName name="wrn.Print_Enlarged." localSheetId="4" hidden="1">{#N/A,#N/A,FALSE,"RPT(CF)"}</definedName>
    <definedName name="wrn.Print_Enlarged." hidden="1">{#N/A,#N/A,FALSE,"RPT(CF)"}</definedName>
    <definedName name="wrn.Print_model." localSheetId="5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model." localSheetId="13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model." localSheetId="14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model." localSheetId="6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model." localSheetId="15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model." localSheetId="7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model." localSheetId="1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model." localSheetId="12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model." localSheetId="4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model.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Target." localSheetId="5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13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14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9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6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15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8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7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1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12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4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1." localSheetId="5" hidden="1">{"income",#N/A,FALSE,"FORECAST"}</definedName>
    <definedName name="wrn.print1." localSheetId="13" hidden="1">{"income",#N/A,FALSE,"FORECAST"}</definedName>
    <definedName name="wrn.print1." localSheetId="14" hidden="1">{"income",#N/A,FALSE,"FORECAST"}</definedName>
    <definedName name="wrn.print1." localSheetId="9" hidden="1">{"income",#N/A,FALSE,"FORECAST"}</definedName>
    <definedName name="wrn.print1." localSheetId="6" hidden="1">{"income",#N/A,FALSE,"FORECAST"}</definedName>
    <definedName name="wrn.print1." localSheetId="15" hidden="1">{"income",#N/A,FALSE,"FORECAST"}</definedName>
    <definedName name="wrn.print1." localSheetId="8" hidden="1">{"income",#N/A,FALSE,"FORECAST"}</definedName>
    <definedName name="wrn.print1." localSheetId="7" hidden="1">{"income",#N/A,FALSE,"FORECAST"}</definedName>
    <definedName name="wrn.print1." localSheetId="1" hidden="1">{"income",#N/A,FALSE,"FORECAST"}</definedName>
    <definedName name="wrn.print1." localSheetId="12" hidden="1">{"income",#N/A,FALSE,"FORECAST"}</definedName>
    <definedName name="wrn.print1." localSheetId="4" hidden="1">{"income",#N/A,FALSE,"FORECAST"}</definedName>
    <definedName name="wrn.print1." hidden="1">{"income",#N/A,FALSE,"FORECAST"}</definedName>
    <definedName name="wrn.Prjctons." localSheetId="5" hidden="1">{"value_prction",#N/A,TRUE,"Valuation"}</definedName>
    <definedName name="wrn.Prjctons." localSheetId="13" hidden="1">{"value_prction",#N/A,TRUE,"Valuation"}</definedName>
    <definedName name="wrn.Prjctons." localSheetId="14" hidden="1">{"value_prction",#N/A,TRUE,"Valuation"}</definedName>
    <definedName name="wrn.Prjctons." localSheetId="9" hidden="1">{"value_prction",#N/A,TRUE,"Valuation"}</definedName>
    <definedName name="wrn.Prjctons." localSheetId="6" hidden="1">{"value_prction",#N/A,TRUE,"Valuation"}</definedName>
    <definedName name="wrn.Prjctons." localSheetId="15" hidden="1">{"value_prction",#N/A,TRUE,"Valuation"}</definedName>
    <definedName name="wrn.Prjctons." localSheetId="8" hidden="1">{"value_prction",#N/A,TRUE,"Valuation"}</definedName>
    <definedName name="wrn.Prjctons." localSheetId="7" hidden="1">{"value_prction",#N/A,TRUE,"Valuation"}</definedName>
    <definedName name="wrn.Prjctons." localSheetId="1" hidden="1">{"value_prction",#N/A,TRUE,"Valuation"}</definedName>
    <definedName name="wrn.Prjctons." localSheetId="12" hidden="1">{"value_prction",#N/A,TRUE,"Valuation"}</definedName>
    <definedName name="wrn.Prjctons." localSheetId="4" hidden="1">{"value_prction",#N/A,TRUE,"Valuation"}</definedName>
    <definedName name="wrn.Prjctons." hidden="1">{"value_prction",#N/A,TRUE,"Valuation"}</definedName>
    <definedName name="wrn.ProMonte." localSheetId="5" hidden="1">{#N/A,#N/A,FALSE,"Assump";"view1",#N/A,FALSE,"P&amp;L";"view2",#N/A,FALSE,"P&amp;L";#N/A,#N/A,FALSE,"P&amp;L PERC";"view1",#N/A,FALSE,"BS";"view2",#N/A,FALSE,"BS";#N/A,#N/A,FALSE,"CF";#N/A,#N/A,FALSE,"Debt Rep";#N/A,#N/A,FALSE,"Ratios";#N/A,#N/A,FALSE,"adjusted BS";#N/A,#N/A,FALSE,"96-97 P&amp;L";#N/A,#N/A,FALSE,"96-97 BS"}</definedName>
    <definedName name="wrn.ProMonte." localSheetId="13" hidden="1">{#N/A,#N/A,FALSE,"Assump";"view1",#N/A,FALSE,"P&amp;L";"view2",#N/A,FALSE,"P&amp;L";#N/A,#N/A,FALSE,"P&amp;L PERC";"view1",#N/A,FALSE,"BS";"view2",#N/A,FALSE,"BS";#N/A,#N/A,FALSE,"CF";#N/A,#N/A,FALSE,"Debt Rep";#N/A,#N/A,FALSE,"Ratios";#N/A,#N/A,FALSE,"adjusted BS";#N/A,#N/A,FALSE,"96-97 P&amp;L";#N/A,#N/A,FALSE,"96-97 BS"}</definedName>
    <definedName name="wrn.ProMonte." localSheetId="14" hidden="1">{#N/A,#N/A,FALSE,"Assump";"view1",#N/A,FALSE,"P&amp;L";"view2",#N/A,FALSE,"P&amp;L";#N/A,#N/A,FALSE,"P&amp;L PERC";"view1",#N/A,FALSE,"BS";"view2",#N/A,FALSE,"BS";#N/A,#N/A,FALSE,"CF";#N/A,#N/A,FALSE,"Debt Rep";#N/A,#N/A,FALSE,"Ratios";#N/A,#N/A,FALSE,"adjusted BS";#N/A,#N/A,FALSE,"96-97 P&amp;L";#N/A,#N/A,FALSE,"96-97 BS"}</definedName>
    <definedName name="wrn.ProMonte." localSheetId="9" hidden="1">{#N/A,#N/A,FALSE,"Assump";"view1",#N/A,FALSE,"P&amp;L";"view2",#N/A,FALSE,"P&amp;L";#N/A,#N/A,FALSE,"P&amp;L PERC";"view1",#N/A,FALSE,"BS";"view2",#N/A,FALSE,"BS";#N/A,#N/A,FALSE,"CF";#N/A,#N/A,FALSE,"Debt Rep";#N/A,#N/A,FALSE,"Ratios";#N/A,#N/A,FALSE,"adjusted BS";#N/A,#N/A,FALSE,"96-97 P&amp;L";#N/A,#N/A,FALSE,"96-97 BS"}</definedName>
    <definedName name="wrn.ProMonte." localSheetId="6" hidden="1">{#N/A,#N/A,FALSE,"Assump";"view1",#N/A,FALSE,"P&amp;L";"view2",#N/A,FALSE,"P&amp;L";#N/A,#N/A,FALSE,"P&amp;L PERC";"view1",#N/A,FALSE,"BS";"view2",#N/A,FALSE,"BS";#N/A,#N/A,FALSE,"CF";#N/A,#N/A,FALSE,"Debt Rep";#N/A,#N/A,FALSE,"Ratios";#N/A,#N/A,FALSE,"adjusted BS";#N/A,#N/A,FALSE,"96-97 P&amp;L";#N/A,#N/A,FALSE,"96-97 BS"}</definedName>
    <definedName name="wrn.ProMonte." localSheetId="15" hidden="1">{#N/A,#N/A,FALSE,"Assump";"view1",#N/A,FALSE,"P&amp;L";"view2",#N/A,FALSE,"P&amp;L";#N/A,#N/A,FALSE,"P&amp;L PERC";"view1",#N/A,FALSE,"BS";"view2",#N/A,FALSE,"BS";#N/A,#N/A,FALSE,"CF";#N/A,#N/A,FALSE,"Debt Rep";#N/A,#N/A,FALSE,"Ratios";#N/A,#N/A,FALSE,"adjusted BS";#N/A,#N/A,FALSE,"96-97 P&amp;L";#N/A,#N/A,FALSE,"96-97 BS"}</definedName>
    <definedName name="wrn.ProMonte." localSheetId="8" hidden="1">{#N/A,#N/A,FALSE,"Assump";"view1",#N/A,FALSE,"P&amp;L";"view2",#N/A,FALSE,"P&amp;L";#N/A,#N/A,FALSE,"P&amp;L PERC";"view1",#N/A,FALSE,"BS";"view2",#N/A,FALSE,"BS";#N/A,#N/A,FALSE,"CF";#N/A,#N/A,FALSE,"Debt Rep";#N/A,#N/A,FALSE,"Ratios";#N/A,#N/A,FALSE,"adjusted BS";#N/A,#N/A,FALSE,"96-97 P&amp;L";#N/A,#N/A,FALSE,"96-97 BS"}</definedName>
    <definedName name="wrn.ProMonte." localSheetId="7" hidden="1">{#N/A,#N/A,FALSE,"Assump";"view1",#N/A,FALSE,"P&amp;L";"view2",#N/A,FALSE,"P&amp;L";#N/A,#N/A,FALSE,"P&amp;L PERC";"view1",#N/A,FALSE,"BS";"view2",#N/A,FALSE,"BS";#N/A,#N/A,FALSE,"CF";#N/A,#N/A,FALSE,"Debt Rep";#N/A,#N/A,FALSE,"Ratios";#N/A,#N/A,FALSE,"adjusted BS";#N/A,#N/A,FALSE,"96-97 P&amp;L";#N/A,#N/A,FALSE,"96-97 BS"}</definedName>
    <definedName name="wrn.ProMonte." localSheetId="1" hidden="1">{#N/A,#N/A,FALSE,"Assump";"view1",#N/A,FALSE,"P&amp;L";"view2",#N/A,FALSE,"P&amp;L";#N/A,#N/A,FALSE,"P&amp;L PERC";"view1",#N/A,FALSE,"BS";"view2",#N/A,FALSE,"BS";#N/A,#N/A,FALSE,"CF";#N/A,#N/A,FALSE,"Debt Rep";#N/A,#N/A,FALSE,"Ratios";#N/A,#N/A,FALSE,"adjusted BS";#N/A,#N/A,FALSE,"96-97 P&amp;L";#N/A,#N/A,FALSE,"96-97 BS"}</definedName>
    <definedName name="wrn.ProMonte." localSheetId="12" hidden="1">{#N/A,#N/A,FALSE,"Assump";"view1",#N/A,FALSE,"P&amp;L";"view2",#N/A,FALSE,"P&amp;L";#N/A,#N/A,FALSE,"P&amp;L PERC";"view1",#N/A,FALSE,"BS";"view2",#N/A,FALSE,"BS";#N/A,#N/A,FALSE,"CF";#N/A,#N/A,FALSE,"Debt Rep";#N/A,#N/A,FALSE,"Ratios";#N/A,#N/A,FALSE,"adjusted BS";#N/A,#N/A,FALSE,"96-97 P&amp;L";#N/A,#N/A,FALSE,"96-97 BS"}</definedName>
    <definedName name="wrn.ProMonte." localSheetId="4" hidden="1">{#N/A,#N/A,FALSE,"Assump";"view1",#N/A,FALSE,"P&amp;L";"view2",#N/A,FALSE,"P&amp;L";#N/A,#N/A,FALSE,"P&amp;L PERC";"view1",#N/A,FALSE,"BS";"view2",#N/A,FALSE,"BS";#N/A,#N/A,FALSE,"CF";#N/A,#N/A,FALSE,"Debt Rep";#N/A,#N/A,FALSE,"Ratios";#N/A,#N/A,FALSE,"adjusted BS";#N/A,#N/A,FALSE,"96-97 P&amp;L";#N/A,#N/A,FALSE,"96-97 BS"}</definedName>
    <definedName name="wrn.ProMonte." hidden="1">{#N/A,#N/A,FALSE,"Assump";"view1",#N/A,FALSE,"P&amp;L";"view2",#N/A,FALSE,"P&amp;L";#N/A,#N/A,FALSE,"P&amp;L PERC";"view1",#N/A,FALSE,"BS";"view2",#N/A,FALSE,"BS";#N/A,#N/A,FALSE,"CF";#N/A,#N/A,FALSE,"Debt Rep";#N/A,#N/A,FALSE,"Ratios";#N/A,#N/A,FALSE,"adjusted BS";#N/A,#N/A,FALSE,"96-97 P&amp;L";#N/A,#N/A,FALSE,"96-97 BS"}</definedName>
    <definedName name="wrn.Report." localSheetId="5" hidden="1">{#N/A,#N/A,FALSE,"CoverPage";#N/A,#N/A,FALSE,"Key Ratios";#N/A,#N/A,FALSE,"Valuation";#N/A,#N/A,FALSE,"Assumptions";#N/A,#N/A,FALSE,"REN consolidated";#N/A,#N/A,FALSE,"REN debt";#N/A,#N/A,FALSE,"WACC"}</definedName>
    <definedName name="wrn.Report." localSheetId="13" hidden="1">{#N/A,#N/A,FALSE,"CoverPage";#N/A,#N/A,FALSE,"Key Ratios";#N/A,#N/A,FALSE,"Valuation";#N/A,#N/A,FALSE,"Assumptions";#N/A,#N/A,FALSE,"REN consolidated";#N/A,#N/A,FALSE,"REN debt";#N/A,#N/A,FALSE,"WACC"}</definedName>
    <definedName name="wrn.Report." localSheetId="14" hidden="1">{#N/A,#N/A,FALSE,"CoverPage";#N/A,#N/A,FALSE,"Key Ratios";#N/A,#N/A,FALSE,"Valuation";#N/A,#N/A,FALSE,"Assumptions";#N/A,#N/A,FALSE,"REN consolidated";#N/A,#N/A,FALSE,"REN debt";#N/A,#N/A,FALSE,"WACC"}</definedName>
    <definedName name="wrn.Report." localSheetId="6" hidden="1">{#N/A,#N/A,FALSE,"CoverPage";#N/A,#N/A,FALSE,"Key Ratios";#N/A,#N/A,FALSE,"Valuation";#N/A,#N/A,FALSE,"Assumptions";#N/A,#N/A,FALSE,"REN consolidated";#N/A,#N/A,FALSE,"REN debt";#N/A,#N/A,FALSE,"WACC"}</definedName>
    <definedName name="wrn.Report." localSheetId="15" hidden="1">{#N/A,#N/A,FALSE,"CoverPage";#N/A,#N/A,FALSE,"Key Ratios";#N/A,#N/A,FALSE,"Valuation";#N/A,#N/A,FALSE,"Assumptions";#N/A,#N/A,FALSE,"REN consolidated";#N/A,#N/A,FALSE,"REN debt";#N/A,#N/A,FALSE,"WACC"}</definedName>
    <definedName name="wrn.Report." localSheetId="7" hidden="1">{#N/A,#N/A,FALSE,"CoverPage";#N/A,#N/A,FALSE,"Key Ratios";#N/A,#N/A,FALSE,"Valuation";#N/A,#N/A,FALSE,"Assumptions";#N/A,#N/A,FALSE,"REN consolidated";#N/A,#N/A,FALSE,"REN debt";#N/A,#N/A,FALSE,"WACC"}</definedName>
    <definedName name="wrn.Report." localSheetId="1" hidden="1">{#N/A,#N/A,FALSE,"CoverPage";#N/A,#N/A,FALSE,"Key Ratios";#N/A,#N/A,FALSE,"Valuation";#N/A,#N/A,FALSE,"Assumptions";#N/A,#N/A,FALSE,"REN consolidated";#N/A,#N/A,FALSE,"REN debt";#N/A,#N/A,FALSE,"WACC"}</definedName>
    <definedName name="wrn.Report." localSheetId="12" hidden="1">{#N/A,#N/A,FALSE,"CoverPage";#N/A,#N/A,FALSE,"Key Ratios";#N/A,#N/A,FALSE,"Valuation";#N/A,#N/A,FALSE,"Assumptions";#N/A,#N/A,FALSE,"REN consolidated";#N/A,#N/A,FALSE,"REN debt";#N/A,#N/A,FALSE,"WACC"}</definedName>
    <definedName name="wrn.Report." localSheetId="4" hidden="1">{#N/A,#N/A,FALSE,"CoverPage";#N/A,#N/A,FALSE,"Key Ratios";#N/A,#N/A,FALSE,"Valuation";#N/A,#N/A,FALSE,"Assumptions";#N/A,#N/A,FALSE,"REN consolidated";#N/A,#N/A,FALSE,"REN debt";#N/A,#N/A,FALSE,"WACC"}</definedName>
    <definedName name="wrn.Report." hidden="1">{#N/A,#N/A,FALSE,"CoverPage";#N/A,#N/A,FALSE,"Key Ratios";#N/A,#N/A,FALSE,"Valuation";#N/A,#N/A,FALSE,"Assumptions";#N/A,#N/A,FALSE,"REN consolidated";#N/A,#N/A,FALSE,"REN debt";#N/A,#N/A,FALSE,"WACC"}</definedName>
    <definedName name="wrn.SB_PRES." localSheetId="5" hidden="1">{#N/A,#N/A,TRUE,"Sheet16"}</definedName>
    <definedName name="wrn.SB_PRES." localSheetId="13" hidden="1">{#N/A,#N/A,TRUE,"Sheet16"}</definedName>
    <definedName name="wrn.SB_PRES." localSheetId="14" hidden="1">{#N/A,#N/A,TRUE,"Sheet16"}</definedName>
    <definedName name="wrn.SB_PRES." localSheetId="9" hidden="1">{#N/A,#N/A,TRUE,"Sheet16"}</definedName>
    <definedName name="wrn.SB_PRES." localSheetId="6" hidden="1">{#N/A,#N/A,TRUE,"Sheet16"}</definedName>
    <definedName name="wrn.SB_PRES." localSheetId="15" hidden="1">{#N/A,#N/A,TRUE,"Sheet16"}</definedName>
    <definedName name="wrn.SB_PRES." localSheetId="8" hidden="1">{#N/A,#N/A,TRUE,"Sheet16"}</definedName>
    <definedName name="wrn.SB_PRES." localSheetId="7" hidden="1">{#N/A,#N/A,TRUE,"Sheet16"}</definedName>
    <definedName name="wrn.SB_PRES." localSheetId="1" hidden="1">{#N/A,#N/A,TRUE,"Sheet16"}</definedName>
    <definedName name="wrn.SB_PRES." localSheetId="12" hidden="1">{#N/A,#N/A,TRUE,"Sheet16"}</definedName>
    <definedName name="wrn.SB_PRES." localSheetId="4" hidden="1">{#N/A,#N/A,TRUE,"Sheet16"}</definedName>
    <definedName name="wrn.SB_PRES." hidden="1">{#N/A,#N/A,TRUE,"Sheet16"}</definedName>
    <definedName name="wrn.Statistic." localSheetId="5" hidden="1">{"Statistic",#N/A,FALSE,"data"}</definedName>
    <definedName name="wrn.Statistic." localSheetId="13" hidden="1">{"Statistic",#N/A,FALSE,"data"}</definedName>
    <definedName name="wrn.Statistic." localSheetId="14" hidden="1">{"Statistic",#N/A,FALSE,"data"}</definedName>
    <definedName name="wrn.Statistic." localSheetId="9" hidden="1">{"Statistic",#N/A,FALSE,"data"}</definedName>
    <definedName name="wrn.Statistic." localSheetId="6" hidden="1">{"Statistic",#N/A,FALSE,"data"}</definedName>
    <definedName name="wrn.Statistic." localSheetId="15" hidden="1">{"Statistic",#N/A,FALSE,"data"}</definedName>
    <definedName name="wrn.Statistic." localSheetId="8" hidden="1">{"Statistic",#N/A,FALSE,"data"}</definedName>
    <definedName name="wrn.Statistic." localSheetId="7" hidden="1">{"Statistic",#N/A,FALSE,"data"}</definedName>
    <definedName name="wrn.Statistic." localSheetId="1" hidden="1">{"Statistic",#N/A,FALSE,"data"}</definedName>
    <definedName name="wrn.Statistic." localSheetId="12" hidden="1">{"Statistic",#N/A,FALSE,"data"}</definedName>
    <definedName name="wrn.Statistic." localSheetId="4" hidden="1">{"Statistic",#N/A,FALSE,"data"}</definedName>
    <definedName name="wrn.Statistic." hidden="1">{"Statistic",#N/A,FALSE,"data"}</definedName>
    <definedName name="wrn.SumInfo." localSheetId="5" hidden="1">{#N/A,#N/A,FALSE,"Sum";#N/A,#N/A,FALSE,"Assump";#N/A,#N/A,FALSE,"Main CF"}</definedName>
    <definedName name="wrn.SumInfo." localSheetId="13" hidden="1">{#N/A,#N/A,FALSE,"Sum";#N/A,#N/A,FALSE,"Assump";#N/A,#N/A,FALSE,"Main CF"}</definedName>
    <definedName name="wrn.SumInfo." localSheetId="14" hidden="1">{#N/A,#N/A,FALSE,"Sum";#N/A,#N/A,FALSE,"Assump";#N/A,#N/A,FALSE,"Main CF"}</definedName>
    <definedName name="wrn.SumInfo." localSheetId="9" hidden="1">{#N/A,#N/A,FALSE,"Sum";#N/A,#N/A,FALSE,"Assump";#N/A,#N/A,FALSE,"Main CF"}</definedName>
    <definedName name="wrn.SumInfo." localSheetId="6" hidden="1">{#N/A,#N/A,FALSE,"Sum";#N/A,#N/A,FALSE,"Assump";#N/A,#N/A,FALSE,"Main CF"}</definedName>
    <definedName name="wrn.SumInfo." localSheetId="15" hidden="1">{#N/A,#N/A,FALSE,"Sum";#N/A,#N/A,FALSE,"Assump";#N/A,#N/A,FALSE,"Main CF"}</definedName>
    <definedName name="wrn.SumInfo." localSheetId="8" hidden="1">{#N/A,#N/A,FALSE,"Sum";#N/A,#N/A,FALSE,"Assump";#N/A,#N/A,FALSE,"Main CF"}</definedName>
    <definedName name="wrn.SumInfo." localSheetId="7" hidden="1">{#N/A,#N/A,FALSE,"Sum";#N/A,#N/A,FALSE,"Assump";#N/A,#N/A,FALSE,"Main CF"}</definedName>
    <definedName name="wrn.SumInfo." localSheetId="1" hidden="1">{#N/A,#N/A,FALSE,"Sum";#N/A,#N/A,FALSE,"Assump";#N/A,#N/A,FALSE,"Main CF"}</definedName>
    <definedName name="wrn.SumInfo." localSheetId="12" hidden="1">{#N/A,#N/A,FALSE,"Sum";#N/A,#N/A,FALSE,"Assump";#N/A,#N/A,FALSE,"Main CF"}</definedName>
    <definedName name="wrn.SumInfo." localSheetId="4" hidden="1">{#N/A,#N/A,FALSE,"Sum";#N/A,#N/A,FALSE,"Assump";#N/A,#N/A,FALSE,"Main CF"}</definedName>
    <definedName name="wrn.SumInfo." hidden="1">{#N/A,#N/A,FALSE,"Sum";#N/A,#N/A,FALSE,"Assump";#N/A,#N/A,FALSE,"Main CF"}</definedName>
    <definedName name="wrn.Summary." localSheetId="5" hidden="1">{#N/A,#N/A,FALSE,"Summary";#N/A,#N/A,FALSE,"Assumptions";#N/A,#N/A,FALSE,"Cashflow-Op. Y"}</definedName>
    <definedName name="wrn.Summary." localSheetId="13" hidden="1">{#N/A,#N/A,FALSE,"Summary";#N/A,#N/A,FALSE,"Assumptions";#N/A,#N/A,FALSE,"Cashflow-Op. Y"}</definedName>
    <definedName name="wrn.Summary." localSheetId="14" hidden="1">{#N/A,#N/A,FALSE,"Summary";#N/A,#N/A,FALSE,"Assumptions";#N/A,#N/A,FALSE,"Cashflow-Op. Y"}</definedName>
    <definedName name="wrn.Summary." localSheetId="9" hidden="1">{#N/A,#N/A,FALSE,"Summary";#N/A,#N/A,FALSE,"Assumptions";#N/A,#N/A,FALSE,"Cashflow-Op. Y"}</definedName>
    <definedName name="wrn.Summary." localSheetId="6" hidden="1">{#N/A,#N/A,FALSE,"Summary";#N/A,#N/A,FALSE,"Assumptions";#N/A,#N/A,FALSE,"Cashflow-Op. Y"}</definedName>
    <definedName name="wrn.Summary." localSheetId="15" hidden="1">{#N/A,#N/A,FALSE,"Summary";#N/A,#N/A,FALSE,"Assumptions";#N/A,#N/A,FALSE,"Cashflow-Op. Y"}</definedName>
    <definedName name="wrn.Summary." localSheetId="8" hidden="1">{#N/A,#N/A,FALSE,"Summary";#N/A,#N/A,FALSE,"Assumptions";#N/A,#N/A,FALSE,"Cashflow-Op. Y"}</definedName>
    <definedName name="wrn.Summary." localSheetId="7" hidden="1">{#N/A,#N/A,FALSE,"Summary";#N/A,#N/A,FALSE,"Assumptions";#N/A,#N/A,FALSE,"Cashflow-Op. Y"}</definedName>
    <definedName name="wrn.Summary." localSheetId="1" hidden="1">{#N/A,#N/A,FALSE,"Summary";#N/A,#N/A,FALSE,"Assumptions";#N/A,#N/A,FALSE,"Cashflow-Op. Y"}</definedName>
    <definedName name="wrn.Summary." localSheetId="12" hidden="1">{#N/A,#N/A,FALSE,"Summary";#N/A,#N/A,FALSE,"Assumptions";#N/A,#N/A,FALSE,"Cashflow-Op. Y"}</definedName>
    <definedName name="wrn.Summary." localSheetId="4" hidden="1">{#N/A,#N/A,FALSE,"Summary";#N/A,#N/A,FALSE,"Assumptions";#N/A,#N/A,FALSE,"Cashflow-Op. Y"}</definedName>
    <definedName name="wrn.Summary." hidden="1">{#N/A,#N/A,FALSE,"Summary";#N/A,#N/A,FALSE,"Assumptions";#N/A,#N/A,FALSE,"Cashflow-Op. Y"}</definedName>
    <definedName name="wrn.Test." localSheetId="5" hidden="1">{#N/A,#N/A,FALSE,"P&amp;L";#N/A,#N/A,FALSE,"BS"}</definedName>
    <definedName name="wrn.Test." localSheetId="13" hidden="1">{#N/A,#N/A,FALSE,"P&amp;L";#N/A,#N/A,FALSE,"BS"}</definedName>
    <definedName name="wrn.Test." localSheetId="14" hidden="1">{#N/A,#N/A,FALSE,"P&amp;L";#N/A,#N/A,FALSE,"BS"}</definedName>
    <definedName name="wrn.Test." localSheetId="6" hidden="1">{#N/A,#N/A,FALSE,"P&amp;L";#N/A,#N/A,FALSE,"BS"}</definedName>
    <definedName name="wrn.Test." localSheetId="15" hidden="1">{#N/A,#N/A,FALSE,"P&amp;L";#N/A,#N/A,FALSE,"BS"}</definedName>
    <definedName name="wrn.Test." localSheetId="7" hidden="1">{#N/A,#N/A,FALSE,"P&amp;L";#N/A,#N/A,FALSE,"BS"}</definedName>
    <definedName name="wrn.Test." localSheetId="1" hidden="1">{#N/A,#N/A,FALSE,"P&amp;L";#N/A,#N/A,FALSE,"BS"}</definedName>
    <definedName name="wrn.Test." localSheetId="12" hidden="1">{#N/A,#N/A,FALSE,"P&amp;L";#N/A,#N/A,FALSE,"BS"}</definedName>
    <definedName name="wrn.Test." localSheetId="4" hidden="1">{#N/A,#N/A,FALSE,"P&amp;L";#N/A,#N/A,FALSE,"BS"}</definedName>
    <definedName name="wrn.Test." hidden="1">{#N/A,#N/A,FALSE,"P&amp;L";#N/A,#N/A,FALSE,"BS"}</definedName>
    <definedName name="wrn.Test1." localSheetId="5" hidden="1">{#N/A,#N/A,FALSE,"P&amp;L";#N/A,#N/A,FALSE,"BS"}</definedName>
    <definedName name="wrn.Test1." localSheetId="13" hidden="1">{#N/A,#N/A,FALSE,"P&amp;L";#N/A,#N/A,FALSE,"BS"}</definedName>
    <definedName name="wrn.Test1." localSheetId="14" hidden="1">{#N/A,#N/A,FALSE,"P&amp;L";#N/A,#N/A,FALSE,"BS"}</definedName>
    <definedName name="wrn.Test1." localSheetId="6" hidden="1">{#N/A,#N/A,FALSE,"P&amp;L";#N/A,#N/A,FALSE,"BS"}</definedName>
    <definedName name="wrn.Test1." localSheetId="15" hidden="1">{#N/A,#N/A,FALSE,"P&amp;L";#N/A,#N/A,FALSE,"BS"}</definedName>
    <definedName name="wrn.Test1." localSheetId="7" hidden="1">{#N/A,#N/A,FALSE,"P&amp;L";#N/A,#N/A,FALSE,"BS"}</definedName>
    <definedName name="wrn.Test1." localSheetId="1" hidden="1">{#N/A,#N/A,FALSE,"P&amp;L";#N/A,#N/A,FALSE,"BS"}</definedName>
    <definedName name="wrn.Test1." localSheetId="12" hidden="1">{#N/A,#N/A,FALSE,"P&amp;L";#N/A,#N/A,FALSE,"BS"}</definedName>
    <definedName name="wrn.Test1." localSheetId="4" hidden="1">{#N/A,#N/A,FALSE,"P&amp;L";#N/A,#N/A,FALSE,"BS"}</definedName>
    <definedName name="wrn.Test1." hidden="1">{#N/A,#N/A,FALSE,"P&amp;L";#N/A,#N/A,FALSE,"BS"}</definedName>
    <definedName name="wrn.Test2." localSheetId="5" hidden="1">{#N/A,#N/A,FALSE,"P&amp;L";#N/A,#N/A,FALSE,"BS"}</definedName>
    <definedName name="wrn.Test2." localSheetId="13" hidden="1">{#N/A,#N/A,FALSE,"P&amp;L";#N/A,#N/A,FALSE,"BS"}</definedName>
    <definedName name="wrn.Test2." localSheetId="14" hidden="1">{#N/A,#N/A,FALSE,"P&amp;L";#N/A,#N/A,FALSE,"BS"}</definedName>
    <definedName name="wrn.Test2." localSheetId="6" hidden="1">{#N/A,#N/A,FALSE,"P&amp;L";#N/A,#N/A,FALSE,"BS"}</definedName>
    <definedName name="wrn.Test2." localSheetId="15" hidden="1">{#N/A,#N/A,FALSE,"P&amp;L";#N/A,#N/A,FALSE,"BS"}</definedName>
    <definedName name="wrn.Test2." localSheetId="7" hidden="1">{#N/A,#N/A,FALSE,"P&amp;L";#N/A,#N/A,FALSE,"BS"}</definedName>
    <definedName name="wrn.Test2." localSheetId="1" hidden="1">{#N/A,#N/A,FALSE,"P&amp;L";#N/A,#N/A,FALSE,"BS"}</definedName>
    <definedName name="wrn.Test2." localSheetId="12" hidden="1">{#N/A,#N/A,FALSE,"P&amp;L";#N/A,#N/A,FALSE,"BS"}</definedName>
    <definedName name="wrn.Test2." localSheetId="4" hidden="1">{#N/A,#N/A,FALSE,"P&amp;L";#N/A,#N/A,FALSE,"BS"}</definedName>
    <definedName name="wrn.Test2." hidden="1">{#N/A,#N/A,FALSE,"P&amp;L";#N/A,#N/A,FALSE,"BS"}</definedName>
    <definedName name="wrn.Tree." localSheetId="5" hidden="1">{"Tree",#N/A,FALSE,"Valuation"}</definedName>
    <definedName name="wrn.Tree." localSheetId="13" hidden="1">{"Tree",#N/A,FALSE,"Valuation"}</definedName>
    <definedName name="wrn.Tree." localSheetId="14" hidden="1">{"Tree",#N/A,FALSE,"Valuation"}</definedName>
    <definedName name="wrn.Tree." localSheetId="9" hidden="1">{"Tree",#N/A,FALSE,"Valuation"}</definedName>
    <definedName name="wrn.Tree." localSheetId="6" hidden="1">{"Tree",#N/A,FALSE,"Valuation"}</definedName>
    <definedName name="wrn.Tree." localSheetId="15" hidden="1">{"Tree",#N/A,FALSE,"Valuation"}</definedName>
    <definedName name="wrn.Tree." localSheetId="8" hidden="1">{"Tree",#N/A,FALSE,"Valuation"}</definedName>
    <definedName name="wrn.Tree." localSheetId="7" hidden="1">{"Tree",#N/A,FALSE,"Valuation"}</definedName>
    <definedName name="wrn.Tree." localSheetId="1" hidden="1">{"Tree",#N/A,FALSE,"Valuation"}</definedName>
    <definedName name="wrn.Tree." localSheetId="12" hidden="1">{"Tree",#N/A,FALSE,"Valuation"}</definedName>
    <definedName name="wrn.Tree." localSheetId="4" hidden="1">{"Tree",#N/A,FALSE,"Valuation"}</definedName>
    <definedName name="wrn.Tree." hidden="1">{"Tree",#N/A,FALSE,"Valuation"}</definedName>
    <definedName name="wrn.Umsatz." localSheetId="5" hidden="1">{#N/A,#N/A,FALSE,"Umsatz";#N/A,#N/A,FALSE,"Base V.02";#N/A,#N/A,FALSE,"Charts"}</definedName>
    <definedName name="wrn.Umsatz." localSheetId="13" hidden="1">{#N/A,#N/A,FALSE,"Umsatz";#N/A,#N/A,FALSE,"Base V.02";#N/A,#N/A,FALSE,"Charts"}</definedName>
    <definedName name="wrn.Umsatz." localSheetId="14" hidden="1">{#N/A,#N/A,FALSE,"Umsatz";#N/A,#N/A,FALSE,"Base V.02";#N/A,#N/A,FALSE,"Charts"}</definedName>
    <definedName name="wrn.Umsatz." localSheetId="9" hidden="1">{#N/A,#N/A,FALSE,"Umsatz";#N/A,#N/A,FALSE,"Base V.02";#N/A,#N/A,FALSE,"Charts"}</definedName>
    <definedName name="wrn.Umsatz." localSheetId="6" hidden="1">{#N/A,#N/A,FALSE,"Umsatz";#N/A,#N/A,FALSE,"Base V.02";#N/A,#N/A,FALSE,"Charts"}</definedName>
    <definedName name="wrn.Umsatz." localSheetId="15" hidden="1">{#N/A,#N/A,FALSE,"Umsatz";#N/A,#N/A,FALSE,"Base V.02";#N/A,#N/A,FALSE,"Charts"}</definedName>
    <definedName name="wrn.Umsatz." localSheetId="8" hidden="1">{#N/A,#N/A,FALSE,"Umsatz";#N/A,#N/A,FALSE,"Base V.02";#N/A,#N/A,FALSE,"Charts"}</definedName>
    <definedName name="wrn.Umsatz." localSheetId="7" hidden="1">{#N/A,#N/A,FALSE,"Umsatz";#N/A,#N/A,FALSE,"Base V.02";#N/A,#N/A,FALSE,"Charts"}</definedName>
    <definedName name="wrn.Umsatz." localSheetId="1" hidden="1">{#N/A,#N/A,FALSE,"Umsatz";#N/A,#N/A,FALSE,"Base V.02";#N/A,#N/A,FALSE,"Charts"}</definedName>
    <definedName name="wrn.Umsatz." localSheetId="12" hidden="1">{#N/A,#N/A,FALSE,"Umsatz";#N/A,#N/A,FALSE,"Base V.02";#N/A,#N/A,FALSE,"Charts"}</definedName>
    <definedName name="wrn.Umsatz." localSheetId="4" hidden="1">{#N/A,#N/A,FALSE,"Umsatz";#N/A,#N/A,FALSE,"Base V.02";#N/A,#N/A,FALSE,"Charts"}</definedName>
    <definedName name="wrn.Umsatz." hidden="1">{#N/A,#N/A,FALSE,"Umsatz";#N/A,#N/A,FALSE,"Base V.02";#N/A,#N/A,FALSE,"Charts"}</definedName>
    <definedName name="wrn.VALUATION." localSheetId="5" hidden="1">{#N/A,#N/A,FALSE,"Valuation Assumptions";#N/A,#N/A,FALSE,"Summary";#N/A,#N/A,FALSE,"DCF";#N/A,#N/A,FALSE,"Valuation";#N/A,#N/A,FALSE,"WACC";#N/A,#N/A,FALSE,"UBVH";#N/A,#N/A,FALSE,"Free Cash Flow"}</definedName>
    <definedName name="wrn.VALUATION." localSheetId="13" hidden="1">{#N/A,#N/A,FALSE,"Valuation Assumptions";#N/A,#N/A,FALSE,"Summary";#N/A,#N/A,FALSE,"DCF";#N/A,#N/A,FALSE,"Valuation";#N/A,#N/A,FALSE,"WACC";#N/A,#N/A,FALSE,"UBVH";#N/A,#N/A,FALSE,"Free Cash Flow"}</definedName>
    <definedName name="wrn.VALUATION." localSheetId="14" hidden="1">{#N/A,#N/A,FALSE,"Valuation Assumptions";#N/A,#N/A,FALSE,"Summary";#N/A,#N/A,FALSE,"DCF";#N/A,#N/A,FALSE,"Valuation";#N/A,#N/A,FALSE,"WACC";#N/A,#N/A,FALSE,"UBVH";#N/A,#N/A,FALSE,"Free Cash Flow"}</definedName>
    <definedName name="wrn.VALUATION." localSheetId="6" hidden="1">{#N/A,#N/A,FALSE,"Valuation Assumptions";#N/A,#N/A,FALSE,"Summary";#N/A,#N/A,FALSE,"DCF";#N/A,#N/A,FALSE,"Valuation";#N/A,#N/A,FALSE,"WACC";#N/A,#N/A,FALSE,"UBVH";#N/A,#N/A,FALSE,"Free Cash Flow"}</definedName>
    <definedName name="wrn.VALUATION." localSheetId="15" hidden="1">{#N/A,#N/A,FALSE,"Valuation Assumptions";#N/A,#N/A,FALSE,"Summary";#N/A,#N/A,FALSE,"DCF";#N/A,#N/A,FALSE,"Valuation";#N/A,#N/A,FALSE,"WACC";#N/A,#N/A,FALSE,"UBVH";#N/A,#N/A,FALSE,"Free Cash Flow"}</definedName>
    <definedName name="wrn.VALUATION." localSheetId="7" hidden="1">{#N/A,#N/A,FALSE,"Valuation Assumptions";#N/A,#N/A,FALSE,"Summary";#N/A,#N/A,FALSE,"DCF";#N/A,#N/A,FALSE,"Valuation";#N/A,#N/A,FALSE,"WACC";#N/A,#N/A,FALSE,"UBVH";#N/A,#N/A,FALSE,"Free Cash Flow"}</definedName>
    <definedName name="wrn.VALUATION." localSheetId="1" hidden="1">{#N/A,#N/A,FALSE,"Valuation Assumptions";#N/A,#N/A,FALSE,"Summary";#N/A,#N/A,FALSE,"DCF";#N/A,#N/A,FALSE,"Valuation";#N/A,#N/A,FALSE,"WACC";#N/A,#N/A,FALSE,"UBVH";#N/A,#N/A,FALSE,"Free Cash Flow"}</definedName>
    <definedName name="wrn.VALUATION." localSheetId="12" hidden="1">{#N/A,#N/A,FALSE,"Valuation Assumptions";#N/A,#N/A,FALSE,"Summary";#N/A,#N/A,FALSE,"DCF";#N/A,#N/A,FALSE,"Valuation";#N/A,#N/A,FALSE,"WACC";#N/A,#N/A,FALSE,"UBVH";#N/A,#N/A,FALSE,"Free Cash Flow"}</definedName>
    <definedName name="wrn.VALUATION." localSheetId="4" hidden="1">{#N/A,#N/A,FALSE,"Valuation Assumptions";#N/A,#N/A,FALSE,"Summary";#N/A,#N/A,FALSE,"DCF";#N/A,#N/A,FALSE,"Valuation";#N/A,#N/A,FALSE,"WACC";#N/A,#N/A,FALSE,"UBVH";#N/A,#N/A,FALSE,"Free Cash Flow"}</definedName>
    <definedName name="wrn.VALUATION." hidden="1">{#N/A,#N/A,FALSE,"Valuation Assumptions";#N/A,#N/A,FALSE,"Summary";#N/A,#N/A,FALSE,"DCF";#N/A,#N/A,FALSE,"Valuation";#N/A,#N/A,FALSE,"WACC";#N/A,#N/A,FALSE,"UBVH";#N/A,#N/A,FALSE,"Free Cash Flow"}</definedName>
    <definedName name="wrn.Valuation._.Summaries." localSheetId="5" hidden="1">{#N/A,#N/A,FALSE,"Cover Sheet";#N/A,#N/A,FALSE,"Financial Assumptions";#N/A,#N/A,FALSE,"DCFOverviewPower";#N/A,#N/A,FALSE,"DCFOverviewGas";#N/A,#N/A,FALSE,"DCFOverviewWater";#N/A,#N/A,FALSE,"DCFOverviewVersorgung"}</definedName>
    <definedName name="wrn.Valuation._.Summaries." localSheetId="13" hidden="1">{#N/A,#N/A,FALSE,"Cover Sheet";#N/A,#N/A,FALSE,"Financial Assumptions";#N/A,#N/A,FALSE,"DCFOverviewPower";#N/A,#N/A,FALSE,"DCFOverviewGas";#N/A,#N/A,FALSE,"DCFOverviewWater";#N/A,#N/A,FALSE,"DCFOverviewVersorgung"}</definedName>
    <definedName name="wrn.Valuation._.Summaries." localSheetId="14" hidden="1">{#N/A,#N/A,FALSE,"Cover Sheet";#N/A,#N/A,FALSE,"Financial Assumptions";#N/A,#N/A,FALSE,"DCFOverviewPower";#N/A,#N/A,FALSE,"DCFOverviewGas";#N/A,#N/A,FALSE,"DCFOverviewWater";#N/A,#N/A,FALSE,"DCFOverviewVersorgung"}</definedName>
    <definedName name="wrn.Valuation._.Summaries." localSheetId="6" hidden="1">{#N/A,#N/A,FALSE,"Cover Sheet";#N/A,#N/A,FALSE,"Financial Assumptions";#N/A,#N/A,FALSE,"DCFOverviewPower";#N/A,#N/A,FALSE,"DCFOverviewGas";#N/A,#N/A,FALSE,"DCFOverviewWater";#N/A,#N/A,FALSE,"DCFOverviewVersorgung"}</definedName>
    <definedName name="wrn.Valuation._.Summaries." localSheetId="15" hidden="1">{#N/A,#N/A,FALSE,"Cover Sheet";#N/A,#N/A,FALSE,"Financial Assumptions";#N/A,#N/A,FALSE,"DCFOverviewPower";#N/A,#N/A,FALSE,"DCFOverviewGas";#N/A,#N/A,FALSE,"DCFOverviewWater";#N/A,#N/A,FALSE,"DCFOverviewVersorgung"}</definedName>
    <definedName name="wrn.Valuation._.Summaries." localSheetId="7" hidden="1">{#N/A,#N/A,FALSE,"Cover Sheet";#N/A,#N/A,FALSE,"Financial Assumptions";#N/A,#N/A,FALSE,"DCFOverviewPower";#N/A,#N/A,FALSE,"DCFOverviewGas";#N/A,#N/A,FALSE,"DCFOverviewWater";#N/A,#N/A,FALSE,"DCFOverviewVersorgung"}</definedName>
    <definedName name="wrn.Valuation._.Summaries." localSheetId="1" hidden="1">{#N/A,#N/A,FALSE,"Cover Sheet";#N/A,#N/A,FALSE,"Financial Assumptions";#N/A,#N/A,FALSE,"DCFOverviewPower";#N/A,#N/A,FALSE,"DCFOverviewGas";#N/A,#N/A,FALSE,"DCFOverviewWater";#N/A,#N/A,FALSE,"DCFOverviewVersorgung"}</definedName>
    <definedName name="wrn.Valuation._.Summaries." localSheetId="12" hidden="1">{#N/A,#N/A,FALSE,"Cover Sheet";#N/A,#N/A,FALSE,"Financial Assumptions";#N/A,#N/A,FALSE,"DCFOverviewPower";#N/A,#N/A,FALSE,"DCFOverviewGas";#N/A,#N/A,FALSE,"DCFOverviewWater";#N/A,#N/A,FALSE,"DCFOverviewVersorgung"}</definedName>
    <definedName name="wrn.Valuation._.Summaries." localSheetId="4" hidden="1">{#N/A,#N/A,FALSE,"Cover Sheet";#N/A,#N/A,FALSE,"Financial Assumptions";#N/A,#N/A,FALSE,"DCFOverviewPower";#N/A,#N/A,FALSE,"DCFOverviewGas";#N/A,#N/A,FALSE,"DCFOverviewWater";#N/A,#N/A,FALSE,"DCFOverviewVersorgung"}</definedName>
    <definedName name="wrn.Valuation._.Summaries." hidden="1">{#N/A,#N/A,FALSE,"Cover Sheet";#N/A,#N/A,FALSE,"Financial Assumptions";#N/A,#N/A,FALSE,"DCFOverviewPower";#N/A,#N/A,FALSE,"DCFOverviewGas";#N/A,#N/A,FALSE,"DCFOverviewWater";#N/A,#N/A,FALSE,"DCFOverviewVersorgung"}</definedName>
    <definedName name="wrn.Versorgungs._.GmbH._.Data." localSheetId="5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.Versorgungs._.GmbH._.Data." localSheetId="13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.Versorgungs._.GmbH._.Data." localSheetId="14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.Versorgungs._.GmbH._.Data." localSheetId="6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.Versorgungs._.GmbH._.Data." localSheetId="15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.Versorgungs._.GmbH._.Data." localSheetId="7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.Versorgungs._.GmbH._.Data." localSheetId="1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.Versorgungs._.GmbH._.Data." localSheetId="12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.Versorgungs._.GmbH._.Data." localSheetId="4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.Versorgungs._.GmbH._.Data.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.Warsaw._.model." localSheetId="5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rn.Warsaw._.model." localSheetId="13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rn.Warsaw._.model." localSheetId="14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rn.Warsaw._.model." localSheetId="6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rn.Warsaw._.model." localSheetId="15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rn.Warsaw._.model." localSheetId="7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rn.Warsaw._.model." localSheetId="1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rn.Warsaw._.model." localSheetId="12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rn.Warsaw._.model." localSheetId="4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rn.Warsaw._.model.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rn2.Bplan." localSheetId="5" hidden="1">{#N/A,#N/A,FALSE,"F_Plan";#N/A,#N/A,FALSE,"Parameter"}</definedName>
    <definedName name="wrn2.Bplan." localSheetId="13" hidden="1">{#N/A,#N/A,FALSE,"F_Plan";#N/A,#N/A,FALSE,"Parameter"}</definedName>
    <definedName name="wrn2.Bplan." localSheetId="14" hidden="1">{#N/A,#N/A,FALSE,"F_Plan";#N/A,#N/A,FALSE,"Parameter"}</definedName>
    <definedName name="wrn2.Bplan." localSheetId="9" hidden="1">{#N/A,#N/A,FALSE,"F_Plan";#N/A,#N/A,FALSE,"Parameter"}</definedName>
    <definedName name="wrn2.Bplan." localSheetId="6" hidden="1">{#N/A,#N/A,FALSE,"F_Plan";#N/A,#N/A,FALSE,"Parameter"}</definedName>
    <definedName name="wrn2.Bplan." localSheetId="15" hidden="1">{#N/A,#N/A,FALSE,"F_Plan";#N/A,#N/A,FALSE,"Parameter"}</definedName>
    <definedName name="wrn2.Bplan." localSheetId="8" hidden="1">{#N/A,#N/A,FALSE,"F_Plan";#N/A,#N/A,FALSE,"Parameter"}</definedName>
    <definedName name="wrn2.Bplan." localSheetId="7" hidden="1">{#N/A,#N/A,FALSE,"F_Plan";#N/A,#N/A,FALSE,"Parameter"}</definedName>
    <definedName name="wrn2.Bplan." localSheetId="1" hidden="1">{#N/A,#N/A,FALSE,"F_Plan";#N/A,#N/A,FALSE,"Parameter"}</definedName>
    <definedName name="wrn2.Bplan." localSheetId="12" hidden="1">{#N/A,#N/A,FALSE,"F_Plan";#N/A,#N/A,FALSE,"Parameter"}</definedName>
    <definedName name="wrn2.Bplan." localSheetId="4" hidden="1">{#N/A,#N/A,FALSE,"F_Plan";#N/A,#N/A,FALSE,"Parameter"}</definedName>
    <definedName name="wrn2.Bplan." hidden="1">{#N/A,#N/A,FALSE,"F_Plan";#N/A,#N/A,FALSE,"Parameter"}</definedName>
    <definedName name="wrnaa22" localSheetId="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aa22" localSheetId="13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aa22" localSheetId="1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aa22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aa22" localSheetId="15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aa22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aa22" localSheetId="1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aa22" localSheetId="1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aa22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aa22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ass2" localSheetId="5" hidden="1">{#N/A,#N/A,FALSE,"Model Assumptions"}</definedName>
    <definedName name="wrnass2" localSheetId="13" hidden="1">{#N/A,#N/A,FALSE,"Model Assumptions"}</definedName>
    <definedName name="wrnass2" localSheetId="14" hidden="1">{#N/A,#N/A,FALSE,"Model Assumptions"}</definedName>
    <definedName name="wrnass2" localSheetId="6" hidden="1">{#N/A,#N/A,FALSE,"Model Assumptions"}</definedName>
    <definedName name="wrnass2" localSheetId="15" hidden="1">{#N/A,#N/A,FALSE,"Model Assumptions"}</definedName>
    <definedName name="wrnass2" localSheetId="7" hidden="1">{#N/A,#N/A,FALSE,"Model Assumptions"}</definedName>
    <definedName name="wrnass2" localSheetId="1" hidden="1">{#N/A,#N/A,FALSE,"Model Assumptions"}</definedName>
    <definedName name="wrnass2" localSheetId="12" hidden="1">{#N/A,#N/A,FALSE,"Model Assumptions"}</definedName>
    <definedName name="wrnass2" localSheetId="4" hidden="1">{#N/A,#N/A,FALSE,"Model Assumptions"}</definedName>
    <definedName name="wrnass2" hidden="1">{#N/A,#N/A,FALSE,"Model Assumptions"}</definedName>
    <definedName name="wrnass222" localSheetId="5" hidden="1">{#N/A,#N/A,FALSE,"Model Assumptions"}</definedName>
    <definedName name="wrnass222" localSheetId="13" hidden="1">{#N/A,#N/A,FALSE,"Model Assumptions"}</definedName>
    <definedName name="wrnass222" localSheetId="14" hidden="1">{#N/A,#N/A,FALSE,"Model Assumptions"}</definedName>
    <definedName name="wrnass222" localSheetId="6" hidden="1">{#N/A,#N/A,FALSE,"Model Assumptions"}</definedName>
    <definedName name="wrnass222" localSheetId="15" hidden="1">{#N/A,#N/A,FALSE,"Model Assumptions"}</definedName>
    <definedName name="wrnass222" localSheetId="7" hidden="1">{#N/A,#N/A,FALSE,"Model Assumptions"}</definedName>
    <definedName name="wrnass222" localSheetId="1" hidden="1">{#N/A,#N/A,FALSE,"Model Assumptions"}</definedName>
    <definedName name="wrnass222" localSheetId="12" hidden="1">{#N/A,#N/A,FALSE,"Model Assumptions"}</definedName>
    <definedName name="wrnass222" localSheetId="4" hidden="1">{#N/A,#N/A,FALSE,"Model Assumptions"}</definedName>
    <definedName name="wrnass222" hidden="1">{#N/A,#N/A,FALSE,"Model Assumptions"}</definedName>
    <definedName name="wrnassup1" localSheetId="5" hidden="1">{#N/A,#N/A,FALSE,"Model Assumptions"}</definedName>
    <definedName name="wrnassup1" localSheetId="13" hidden="1">{#N/A,#N/A,FALSE,"Model Assumptions"}</definedName>
    <definedName name="wrnassup1" localSheetId="14" hidden="1">{#N/A,#N/A,FALSE,"Model Assumptions"}</definedName>
    <definedName name="wrnassup1" localSheetId="6" hidden="1">{#N/A,#N/A,FALSE,"Model Assumptions"}</definedName>
    <definedName name="wrnassup1" localSheetId="15" hidden="1">{#N/A,#N/A,FALSE,"Model Assumptions"}</definedName>
    <definedName name="wrnassup1" localSheetId="7" hidden="1">{#N/A,#N/A,FALSE,"Model Assumptions"}</definedName>
    <definedName name="wrnassup1" localSheetId="1" hidden="1">{#N/A,#N/A,FALSE,"Model Assumptions"}</definedName>
    <definedName name="wrnassup1" localSheetId="12" hidden="1">{#N/A,#N/A,FALSE,"Model Assumptions"}</definedName>
    <definedName name="wrnassup1" localSheetId="4" hidden="1">{#N/A,#N/A,FALSE,"Model Assumptions"}</definedName>
    <definedName name="wrnassup1" hidden="1">{#N/A,#N/A,FALSE,"Model Assumptions"}</definedName>
    <definedName name="wrnconsol2" localSheetId="5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consol2" localSheetId="13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consol2" localSheetId="14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consol2" localSheetId="6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consol2" localSheetId="15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consol2" localSheetId="7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consol2" localSheetId="1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consol2" localSheetId="12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consol2" localSheetId="4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consol2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ever2a" localSheetId="5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ever2a" localSheetId="13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ever2a" localSheetId="14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ever2a" localSheetId="6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ever2a" localSheetId="15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ever2a" localSheetId="7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ever2a" localSheetId="1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ever2a" localSheetId="12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ever2a" localSheetId="4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ever2a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ke2" localSheetId="5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" localSheetId="13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" localSheetId="14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" localSheetId="6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" localSheetId="15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" localSheetId="7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" localSheetId="1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" localSheetId="12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" localSheetId="4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2" localSheetId="5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2" localSheetId="13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2" localSheetId="14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2" localSheetId="6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2" localSheetId="15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2" localSheetId="7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2" localSheetId="1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2" localSheetId="12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2" localSheetId="4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22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n2" localSheetId="5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n2" localSheetId="13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n2" localSheetId="14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n2" localSheetId="6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n2" localSheetId="15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n2" localSheetId="7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n2" localSheetId="1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n2" localSheetId="12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n2" localSheetId="4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ken2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main2" localSheetId="5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main2" localSheetId="13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main2" localSheetId="14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main2" localSheetId="6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main2" localSheetId="15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main2" localSheetId="7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main2" localSheetId="1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main2" localSheetId="12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main2" localSheetId="4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main2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p222" localSheetId="5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2" localSheetId="13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2" localSheetId="14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2" localSheetId="6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2" localSheetId="15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2" localSheetId="7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2" localSheetId="1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2" localSheetId="12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2" localSheetId="4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2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a" localSheetId="5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a" localSheetId="13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a" localSheetId="14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a" localSheetId="6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a" localSheetId="15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a" localSheetId="7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a" localSheetId="1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a" localSheetId="12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a" localSheetId="4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22a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rintmo2" localSheetId="5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rintmo2" localSheetId="13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rintmo2" localSheetId="14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rintmo2" localSheetId="6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rintmo2" localSheetId="15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rintmo2" localSheetId="7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rintmo2" localSheetId="1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rintmo2" localSheetId="12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rintmo2" localSheetId="4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printmo2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repo2" localSheetId="5" hidden="1">{#N/A,#N/A,FALSE,"CoverPage";#N/A,#N/A,FALSE,"Key Ratios";#N/A,#N/A,FALSE,"Valuation";#N/A,#N/A,FALSE,"Assumptions";#N/A,#N/A,FALSE,"REN consolidated";#N/A,#N/A,FALSE,"REN debt";#N/A,#N/A,FALSE,"WACC"}</definedName>
    <definedName name="wrnrepo2" localSheetId="13" hidden="1">{#N/A,#N/A,FALSE,"CoverPage";#N/A,#N/A,FALSE,"Key Ratios";#N/A,#N/A,FALSE,"Valuation";#N/A,#N/A,FALSE,"Assumptions";#N/A,#N/A,FALSE,"REN consolidated";#N/A,#N/A,FALSE,"REN debt";#N/A,#N/A,FALSE,"WACC"}</definedName>
    <definedName name="wrnrepo2" localSheetId="14" hidden="1">{#N/A,#N/A,FALSE,"CoverPage";#N/A,#N/A,FALSE,"Key Ratios";#N/A,#N/A,FALSE,"Valuation";#N/A,#N/A,FALSE,"Assumptions";#N/A,#N/A,FALSE,"REN consolidated";#N/A,#N/A,FALSE,"REN debt";#N/A,#N/A,FALSE,"WACC"}</definedName>
    <definedName name="wrnrepo2" localSheetId="6" hidden="1">{#N/A,#N/A,FALSE,"CoverPage";#N/A,#N/A,FALSE,"Key Ratios";#N/A,#N/A,FALSE,"Valuation";#N/A,#N/A,FALSE,"Assumptions";#N/A,#N/A,FALSE,"REN consolidated";#N/A,#N/A,FALSE,"REN debt";#N/A,#N/A,FALSE,"WACC"}</definedName>
    <definedName name="wrnrepo2" localSheetId="15" hidden="1">{#N/A,#N/A,FALSE,"CoverPage";#N/A,#N/A,FALSE,"Key Ratios";#N/A,#N/A,FALSE,"Valuation";#N/A,#N/A,FALSE,"Assumptions";#N/A,#N/A,FALSE,"REN consolidated";#N/A,#N/A,FALSE,"REN debt";#N/A,#N/A,FALSE,"WACC"}</definedName>
    <definedName name="wrnrepo2" localSheetId="7" hidden="1">{#N/A,#N/A,FALSE,"CoverPage";#N/A,#N/A,FALSE,"Key Ratios";#N/A,#N/A,FALSE,"Valuation";#N/A,#N/A,FALSE,"Assumptions";#N/A,#N/A,FALSE,"REN consolidated";#N/A,#N/A,FALSE,"REN debt";#N/A,#N/A,FALSE,"WACC"}</definedName>
    <definedName name="wrnrepo2" localSheetId="1" hidden="1">{#N/A,#N/A,FALSE,"CoverPage";#N/A,#N/A,FALSE,"Key Ratios";#N/A,#N/A,FALSE,"Valuation";#N/A,#N/A,FALSE,"Assumptions";#N/A,#N/A,FALSE,"REN consolidated";#N/A,#N/A,FALSE,"REN debt";#N/A,#N/A,FALSE,"WACC"}</definedName>
    <definedName name="wrnrepo2" localSheetId="12" hidden="1">{#N/A,#N/A,FALSE,"CoverPage";#N/A,#N/A,FALSE,"Key Ratios";#N/A,#N/A,FALSE,"Valuation";#N/A,#N/A,FALSE,"Assumptions";#N/A,#N/A,FALSE,"REN consolidated";#N/A,#N/A,FALSE,"REN debt";#N/A,#N/A,FALSE,"WACC"}</definedName>
    <definedName name="wrnrepo2" localSheetId="4" hidden="1">{#N/A,#N/A,FALSE,"CoverPage";#N/A,#N/A,FALSE,"Key Ratios";#N/A,#N/A,FALSE,"Valuation";#N/A,#N/A,FALSE,"Assumptions";#N/A,#N/A,FALSE,"REN consolidated";#N/A,#N/A,FALSE,"REN debt";#N/A,#N/A,FALSE,"WACC"}</definedName>
    <definedName name="wrnrepo2" hidden="1">{#N/A,#N/A,FALSE,"CoverPage";#N/A,#N/A,FALSE,"Key Ratios";#N/A,#N/A,FALSE,"Valuation";#N/A,#N/A,FALSE,"Assumptions";#N/A,#N/A,FALSE,"REN consolidated";#N/A,#N/A,FALSE,"REN debt";#N/A,#N/A,FALSE,"WACC"}</definedName>
    <definedName name="wrnsumm2" localSheetId="5" hidden="1">{"Print Summary",#N/A,FALSE,"Bal_Graphs";"Print Summary",#N/A,FALSE,"DCF";"Print Summary",#N/A,FALSE,"Graphs";"Print Summary",#N/A,FALSE,"Summary"}</definedName>
    <definedName name="wrnsumm2" localSheetId="13" hidden="1">{"Print Summary",#N/A,FALSE,"Bal_Graphs";"Print Summary",#N/A,FALSE,"DCF";"Print Summary",#N/A,FALSE,"Graphs";"Print Summary",#N/A,FALSE,"Summary"}</definedName>
    <definedName name="wrnsumm2" localSheetId="14" hidden="1">{"Print Summary",#N/A,FALSE,"Bal_Graphs";"Print Summary",#N/A,FALSE,"DCF";"Print Summary",#N/A,FALSE,"Graphs";"Print Summary",#N/A,FALSE,"Summary"}</definedName>
    <definedName name="wrnsumm2" localSheetId="6" hidden="1">{"Print Summary",#N/A,FALSE,"Bal_Graphs";"Print Summary",#N/A,FALSE,"DCF";"Print Summary",#N/A,FALSE,"Graphs";"Print Summary",#N/A,FALSE,"Summary"}</definedName>
    <definedName name="wrnsumm2" localSheetId="15" hidden="1">{"Print Summary",#N/A,FALSE,"Bal_Graphs";"Print Summary",#N/A,FALSE,"DCF";"Print Summary",#N/A,FALSE,"Graphs";"Print Summary",#N/A,FALSE,"Summary"}</definedName>
    <definedName name="wrnsumm2" localSheetId="7" hidden="1">{"Print Summary",#N/A,FALSE,"Bal_Graphs";"Print Summary",#N/A,FALSE,"DCF";"Print Summary",#N/A,FALSE,"Graphs";"Print Summary",#N/A,FALSE,"Summary"}</definedName>
    <definedName name="wrnsumm2" localSheetId="1" hidden="1">{"Print Summary",#N/A,FALSE,"Bal_Graphs";"Print Summary",#N/A,FALSE,"DCF";"Print Summary",#N/A,FALSE,"Graphs";"Print Summary",#N/A,FALSE,"Summary"}</definedName>
    <definedName name="wrnsumm2" localSheetId="12" hidden="1">{"Print Summary",#N/A,FALSE,"Bal_Graphs";"Print Summary",#N/A,FALSE,"DCF";"Print Summary",#N/A,FALSE,"Graphs";"Print Summary",#N/A,FALSE,"Summary"}</definedName>
    <definedName name="wrnsumm2" localSheetId="4" hidden="1">{"Print Summary",#N/A,FALSE,"Bal_Graphs";"Print Summary",#N/A,FALSE,"DCF";"Print Summary",#N/A,FALSE,"Graphs";"Print Summary",#N/A,FALSE,"Summary"}</definedName>
    <definedName name="wrnsumm2" hidden="1">{"Print Summary",#N/A,FALSE,"Bal_Graphs";"Print Summary",#N/A,FALSE,"DCF";"Print Summary",#N/A,FALSE,"Graphs";"Print Summary",#N/A,FALSE,"Summary"}</definedName>
    <definedName name="wrnv2" localSheetId="5" hidden="1">{#N/A,#N/A,FALSE,"Cover Sheet";#N/A,#N/A,FALSE,"Financial Assumptions";#N/A,#N/A,FALSE,"DCFOverviewPower";#N/A,#N/A,FALSE,"DCFOverviewGas";#N/A,#N/A,FALSE,"DCFOverviewWater";#N/A,#N/A,FALSE,"DCFOverviewVersorgung"}</definedName>
    <definedName name="wrnv2" localSheetId="13" hidden="1">{#N/A,#N/A,FALSE,"Cover Sheet";#N/A,#N/A,FALSE,"Financial Assumptions";#N/A,#N/A,FALSE,"DCFOverviewPower";#N/A,#N/A,FALSE,"DCFOverviewGas";#N/A,#N/A,FALSE,"DCFOverviewWater";#N/A,#N/A,FALSE,"DCFOverviewVersorgung"}</definedName>
    <definedName name="wrnv2" localSheetId="14" hidden="1">{#N/A,#N/A,FALSE,"Cover Sheet";#N/A,#N/A,FALSE,"Financial Assumptions";#N/A,#N/A,FALSE,"DCFOverviewPower";#N/A,#N/A,FALSE,"DCFOverviewGas";#N/A,#N/A,FALSE,"DCFOverviewWater";#N/A,#N/A,FALSE,"DCFOverviewVersorgung"}</definedName>
    <definedName name="wrnv2" localSheetId="6" hidden="1">{#N/A,#N/A,FALSE,"Cover Sheet";#N/A,#N/A,FALSE,"Financial Assumptions";#N/A,#N/A,FALSE,"DCFOverviewPower";#N/A,#N/A,FALSE,"DCFOverviewGas";#N/A,#N/A,FALSE,"DCFOverviewWater";#N/A,#N/A,FALSE,"DCFOverviewVersorgung"}</definedName>
    <definedName name="wrnv2" localSheetId="15" hidden="1">{#N/A,#N/A,FALSE,"Cover Sheet";#N/A,#N/A,FALSE,"Financial Assumptions";#N/A,#N/A,FALSE,"DCFOverviewPower";#N/A,#N/A,FALSE,"DCFOverviewGas";#N/A,#N/A,FALSE,"DCFOverviewWater";#N/A,#N/A,FALSE,"DCFOverviewVersorgung"}</definedName>
    <definedName name="wrnv2" localSheetId="7" hidden="1">{#N/A,#N/A,FALSE,"Cover Sheet";#N/A,#N/A,FALSE,"Financial Assumptions";#N/A,#N/A,FALSE,"DCFOverviewPower";#N/A,#N/A,FALSE,"DCFOverviewGas";#N/A,#N/A,FALSE,"DCFOverviewWater";#N/A,#N/A,FALSE,"DCFOverviewVersorgung"}</definedName>
    <definedName name="wrnv2" localSheetId="1" hidden="1">{#N/A,#N/A,FALSE,"Cover Sheet";#N/A,#N/A,FALSE,"Financial Assumptions";#N/A,#N/A,FALSE,"DCFOverviewPower";#N/A,#N/A,FALSE,"DCFOverviewGas";#N/A,#N/A,FALSE,"DCFOverviewWater";#N/A,#N/A,FALSE,"DCFOverviewVersorgung"}</definedName>
    <definedName name="wrnv2" localSheetId="12" hidden="1">{#N/A,#N/A,FALSE,"Cover Sheet";#N/A,#N/A,FALSE,"Financial Assumptions";#N/A,#N/A,FALSE,"DCFOverviewPower";#N/A,#N/A,FALSE,"DCFOverviewGas";#N/A,#N/A,FALSE,"DCFOverviewWater";#N/A,#N/A,FALSE,"DCFOverviewVersorgung"}</definedName>
    <definedName name="wrnv2" localSheetId="4" hidden="1">{#N/A,#N/A,FALSE,"Cover Sheet";#N/A,#N/A,FALSE,"Financial Assumptions";#N/A,#N/A,FALSE,"DCFOverviewPower";#N/A,#N/A,FALSE,"DCFOverviewGas";#N/A,#N/A,FALSE,"DCFOverviewWater";#N/A,#N/A,FALSE,"DCFOverviewVersorgung"}</definedName>
    <definedName name="wrnv2" hidden="1">{#N/A,#N/A,FALSE,"Cover Sheet";#N/A,#N/A,FALSE,"Financial Assumptions";#N/A,#N/A,FALSE,"DCFOverviewPower";#N/A,#N/A,FALSE,"DCFOverviewGas";#N/A,#N/A,FALSE,"DCFOverviewWater";#N/A,#N/A,FALSE,"DCFOverviewVersorgung"}</definedName>
    <definedName name="wrnv2a" localSheetId="5" hidden="1">{#N/A,#N/A,FALSE,"Cover Sheet";#N/A,#N/A,FALSE,"Financial Assumptions";#N/A,#N/A,FALSE,"DCFOverviewPower";#N/A,#N/A,FALSE,"DCFOverviewGas";#N/A,#N/A,FALSE,"DCFOverviewWater";#N/A,#N/A,FALSE,"DCFOverviewVersorgung"}</definedName>
    <definedName name="wrnv2a" localSheetId="13" hidden="1">{#N/A,#N/A,FALSE,"Cover Sheet";#N/A,#N/A,FALSE,"Financial Assumptions";#N/A,#N/A,FALSE,"DCFOverviewPower";#N/A,#N/A,FALSE,"DCFOverviewGas";#N/A,#N/A,FALSE,"DCFOverviewWater";#N/A,#N/A,FALSE,"DCFOverviewVersorgung"}</definedName>
    <definedName name="wrnv2a" localSheetId="14" hidden="1">{#N/A,#N/A,FALSE,"Cover Sheet";#N/A,#N/A,FALSE,"Financial Assumptions";#N/A,#N/A,FALSE,"DCFOverviewPower";#N/A,#N/A,FALSE,"DCFOverviewGas";#N/A,#N/A,FALSE,"DCFOverviewWater";#N/A,#N/A,FALSE,"DCFOverviewVersorgung"}</definedName>
    <definedName name="wrnv2a" localSheetId="6" hidden="1">{#N/A,#N/A,FALSE,"Cover Sheet";#N/A,#N/A,FALSE,"Financial Assumptions";#N/A,#N/A,FALSE,"DCFOverviewPower";#N/A,#N/A,FALSE,"DCFOverviewGas";#N/A,#N/A,FALSE,"DCFOverviewWater";#N/A,#N/A,FALSE,"DCFOverviewVersorgung"}</definedName>
    <definedName name="wrnv2a" localSheetId="15" hidden="1">{#N/A,#N/A,FALSE,"Cover Sheet";#N/A,#N/A,FALSE,"Financial Assumptions";#N/A,#N/A,FALSE,"DCFOverviewPower";#N/A,#N/A,FALSE,"DCFOverviewGas";#N/A,#N/A,FALSE,"DCFOverviewWater";#N/A,#N/A,FALSE,"DCFOverviewVersorgung"}</definedName>
    <definedName name="wrnv2a" localSheetId="7" hidden="1">{#N/A,#N/A,FALSE,"Cover Sheet";#N/A,#N/A,FALSE,"Financial Assumptions";#N/A,#N/A,FALSE,"DCFOverviewPower";#N/A,#N/A,FALSE,"DCFOverviewGas";#N/A,#N/A,FALSE,"DCFOverviewWater";#N/A,#N/A,FALSE,"DCFOverviewVersorgung"}</definedName>
    <definedName name="wrnv2a" localSheetId="1" hidden="1">{#N/A,#N/A,FALSE,"Cover Sheet";#N/A,#N/A,FALSE,"Financial Assumptions";#N/A,#N/A,FALSE,"DCFOverviewPower";#N/A,#N/A,FALSE,"DCFOverviewGas";#N/A,#N/A,FALSE,"DCFOverviewWater";#N/A,#N/A,FALSE,"DCFOverviewVersorgung"}</definedName>
    <definedName name="wrnv2a" localSheetId="12" hidden="1">{#N/A,#N/A,FALSE,"Cover Sheet";#N/A,#N/A,FALSE,"Financial Assumptions";#N/A,#N/A,FALSE,"DCFOverviewPower";#N/A,#N/A,FALSE,"DCFOverviewGas";#N/A,#N/A,FALSE,"DCFOverviewWater";#N/A,#N/A,FALSE,"DCFOverviewVersorgung"}</definedName>
    <definedName name="wrnv2a" localSheetId="4" hidden="1">{#N/A,#N/A,FALSE,"Cover Sheet";#N/A,#N/A,FALSE,"Financial Assumptions";#N/A,#N/A,FALSE,"DCFOverviewPower";#N/A,#N/A,FALSE,"DCFOverviewGas";#N/A,#N/A,FALSE,"DCFOverviewWater";#N/A,#N/A,FALSE,"DCFOverviewVersorgung"}</definedName>
    <definedName name="wrnv2a" hidden="1">{#N/A,#N/A,FALSE,"Cover Sheet";#N/A,#N/A,FALSE,"Financial Assumptions";#N/A,#N/A,FALSE,"DCFOverviewPower";#N/A,#N/A,FALSE,"DCFOverviewGas";#N/A,#N/A,FALSE,"DCFOverviewWater";#N/A,#N/A,FALSE,"DCFOverviewVersorgung"}</definedName>
    <definedName name="wrnvalu2" localSheetId="5" hidden="1">{#N/A,#N/A,FALSE,"Cover Sheet";#N/A,#N/A,FALSE,"Financial Assumptions";#N/A,#N/A,FALSE,"DCFOverviewPower";#N/A,#N/A,FALSE,"DCFOverviewGas";#N/A,#N/A,FALSE,"DCFOverviewWater";#N/A,#N/A,FALSE,"DCFOverviewVersorgung"}</definedName>
    <definedName name="wrnvalu2" localSheetId="13" hidden="1">{#N/A,#N/A,FALSE,"Cover Sheet";#N/A,#N/A,FALSE,"Financial Assumptions";#N/A,#N/A,FALSE,"DCFOverviewPower";#N/A,#N/A,FALSE,"DCFOverviewGas";#N/A,#N/A,FALSE,"DCFOverviewWater";#N/A,#N/A,FALSE,"DCFOverviewVersorgung"}</definedName>
    <definedName name="wrnvalu2" localSheetId="14" hidden="1">{#N/A,#N/A,FALSE,"Cover Sheet";#N/A,#N/A,FALSE,"Financial Assumptions";#N/A,#N/A,FALSE,"DCFOverviewPower";#N/A,#N/A,FALSE,"DCFOverviewGas";#N/A,#N/A,FALSE,"DCFOverviewWater";#N/A,#N/A,FALSE,"DCFOverviewVersorgung"}</definedName>
    <definedName name="wrnvalu2" localSheetId="6" hidden="1">{#N/A,#N/A,FALSE,"Cover Sheet";#N/A,#N/A,FALSE,"Financial Assumptions";#N/A,#N/A,FALSE,"DCFOverviewPower";#N/A,#N/A,FALSE,"DCFOverviewGas";#N/A,#N/A,FALSE,"DCFOverviewWater";#N/A,#N/A,FALSE,"DCFOverviewVersorgung"}</definedName>
    <definedName name="wrnvalu2" localSheetId="15" hidden="1">{#N/A,#N/A,FALSE,"Cover Sheet";#N/A,#N/A,FALSE,"Financial Assumptions";#N/A,#N/A,FALSE,"DCFOverviewPower";#N/A,#N/A,FALSE,"DCFOverviewGas";#N/A,#N/A,FALSE,"DCFOverviewWater";#N/A,#N/A,FALSE,"DCFOverviewVersorgung"}</definedName>
    <definedName name="wrnvalu2" localSheetId="7" hidden="1">{#N/A,#N/A,FALSE,"Cover Sheet";#N/A,#N/A,FALSE,"Financial Assumptions";#N/A,#N/A,FALSE,"DCFOverviewPower";#N/A,#N/A,FALSE,"DCFOverviewGas";#N/A,#N/A,FALSE,"DCFOverviewWater";#N/A,#N/A,FALSE,"DCFOverviewVersorgung"}</definedName>
    <definedName name="wrnvalu2" localSheetId="1" hidden="1">{#N/A,#N/A,FALSE,"Cover Sheet";#N/A,#N/A,FALSE,"Financial Assumptions";#N/A,#N/A,FALSE,"DCFOverviewPower";#N/A,#N/A,FALSE,"DCFOverviewGas";#N/A,#N/A,FALSE,"DCFOverviewWater";#N/A,#N/A,FALSE,"DCFOverviewVersorgung"}</definedName>
    <definedName name="wrnvalu2" localSheetId="12" hidden="1">{#N/A,#N/A,FALSE,"Cover Sheet";#N/A,#N/A,FALSE,"Financial Assumptions";#N/A,#N/A,FALSE,"DCFOverviewPower";#N/A,#N/A,FALSE,"DCFOverviewGas";#N/A,#N/A,FALSE,"DCFOverviewWater";#N/A,#N/A,FALSE,"DCFOverviewVersorgung"}</definedName>
    <definedName name="wrnvalu2" localSheetId="4" hidden="1">{#N/A,#N/A,FALSE,"Cover Sheet";#N/A,#N/A,FALSE,"Financial Assumptions";#N/A,#N/A,FALSE,"DCFOverviewPower";#N/A,#N/A,FALSE,"DCFOverviewGas";#N/A,#N/A,FALSE,"DCFOverviewWater";#N/A,#N/A,FALSE,"DCFOverviewVersorgung"}</definedName>
    <definedName name="wrnvalu2" hidden="1">{#N/A,#N/A,FALSE,"Cover Sheet";#N/A,#N/A,FALSE,"Financial Assumptions";#N/A,#N/A,FALSE,"DCFOverviewPower";#N/A,#N/A,FALSE,"DCFOverviewGas";#N/A,#N/A,FALSE,"DCFOverviewWater";#N/A,#N/A,FALSE,"DCFOverviewVersorgung"}</definedName>
    <definedName name="wrnver2" localSheetId="5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2" localSheetId="13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2" localSheetId="14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2" localSheetId="6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2" localSheetId="15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2" localSheetId="7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2" localSheetId="1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2" localSheetId="12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2" localSheetId="4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2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so2" localSheetId="5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so2" localSheetId="13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so2" localSheetId="14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so2" localSheetId="6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so2" localSheetId="15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so2" localSheetId="7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so2" localSheetId="1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so2" localSheetId="12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so2" localSheetId="4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verso2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SMCurtailment" localSheetId="13">#REF!</definedName>
    <definedName name="WSMCurtailment" localSheetId="14">#REF!</definedName>
    <definedName name="WSMCurtailment" localSheetId="9">#REF!</definedName>
    <definedName name="WSMCurtailment" localSheetId="15">#REF!</definedName>
    <definedName name="WSMCurtailment" localSheetId="8">#REF!</definedName>
    <definedName name="WSMCurtailment" localSheetId="2">#REF!</definedName>
    <definedName name="WSMCurtailment" localSheetId="7">[14]Assumptions!#REF!</definedName>
    <definedName name="WSMCurtailment" localSheetId="3">#REF!</definedName>
    <definedName name="WSMCurtailment" localSheetId="1">#REF!</definedName>
    <definedName name="WSMCurtailment" localSheetId="12">#REF!</definedName>
    <definedName name="WSMCurtailment">#REF!</definedName>
    <definedName name="ww" localSheetId="5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w" localSheetId="13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w" localSheetId="14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w" localSheetId="6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w" localSheetId="15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w" localSheetId="7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w" localSheetId="1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w" localSheetId="12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w" localSheetId="4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ww" hidden="1">{#N/A,#N/A,TRUE,"FRONT PAGE";#N/A,#N/A,TRUE,"INCOME STATEMENT";#N/A,#N/A,TRUE,"BALANCE SHEET";#N/A,#N/A,TRUE,"CASH FLOW";#N/A,#N/A,TRUE,"SALES REVENUES";#N/A,#N/A,TRUE,"FUEL CONSUMPTION";#N/A,#N/A,TRUE,"PERSONNEL COSTS";#N/A,#N/A,TRUE,"ADMINISTRATIVE COSTS";#N/A,#N/A,TRUE,"O&amp;M MATERIAL AND OTHER COSTS";#N/A,#N/A,TRUE,"OTHER REVENUES AND COSTS";#N/A,#N/A,TRUE,"WORKING CAPITAL";#N/A,#N/A,TRUE,"INVESTMENTS";#N/A,#N/A,TRUE,"FINANCING";#N/A,#N/A,TRUE,"DIVIDENDS";#N/A,#N/A,TRUE,"ECONOMIC INDICATORS"}</definedName>
    <definedName name="xfhs" localSheetId="5" hidden="1">#REF!</definedName>
    <definedName name="xfhs" localSheetId="6" hidden="1">#REF!</definedName>
    <definedName name="xfhs" localSheetId="7" hidden="1">[10]!xfhs</definedName>
    <definedName name="xfhs" hidden="1">#REF!</definedName>
    <definedName name="XVCVZX" localSheetId="5" hidden="1">{#N/A,#N/A,FALSE,"Summary";#N/A,#N/A,FALSE,"CF";#N/A,#N/A,FALSE,"P&amp;L";#N/A,#N/A,FALSE,"BS";#N/A,#N/A,FALSE,"Returns";#N/A,#N/A,FALSE,"Assumptions";#N/A,#N/A,FALSE,"Analysis"}</definedName>
    <definedName name="XVCVZX" localSheetId="13" hidden="1">{#N/A,#N/A,FALSE,"Summary";#N/A,#N/A,FALSE,"CF";#N/A,#N/A,FALSE,"P&amp;L";#N/A,#N/A,FALSE,"BS";#N/A,#N/A,FALSE,"Returns";#N/A,#N/A,FALSE,"Assumptions";#N/A,#N/A,FALSE,"Analysis"}</definedName>
    <definedName name="XVCVZX" localSheetId="14" hidden="1">{#N/A,#N/A,FALSE,"Summary";#N/A,#N/A,FALSE,"CF";#N/A,#N/A,FALSE,"P&amp;L";#N/A,#N/A,FALSE,"BS";#N/A,#N/A,FALSE,"Returns";#N/A,#N/A,FALSE,"Assumptions";#N/A,#N/A,FALSE,"Analysis"}</definedName>
    <definedName name="XVCVZX" localSheetId="9" hidden="1">{#N/A,#N/A,FALSE,"Summary";#N/A,#N/A,FALSE,"CF";#N/A,#N/A,FALSE,"P&amp;L";#N/A,#N/A,FALSE,"BS";#N/A,#N/A,FALSE,"Returns";#N/A,#N/A,FALSE,"Assumptions";#N/A,#N/A,FALSE,"Analysis"}</definedName>
    <definedName name="XVCVZX" localSheetId="6" hidden="1">{#N/A,#N/A,FALSE,"Summary";#N/A,#N/A,FALSE,"CF";#N/A,#N/A,FALSE,"P&amp;L";#N/A,#N/A,FALSE,"BS";#N/A,#N/A,FALSE,"Returns";#N/A,#N/A,FALSE,"Assumptions";#N/A,#N/A,FALSE,"Analysis"}</definedName>
    <definedName name="XVCVZX" localSheetId="15" hidden="1">{#N/A,#N/A,FALSE,"Summary";#N/A,#N/A,FALSE,"CF";#N/A,#N/A,FALSE,"P&amp;L";#N/A,#N/A,FALSE,"BS";#N/A,#N/A,FALSE,"Returns";#N/A,#N/A,FALSE,"Assumptions";#N/A,#N/A,FALSE,"Analysis"}</definedName>
    <definedName name="XVCVZX" localSheetId="8" hidden="1">{#N/A,#N/A,FALSE,"Summary";#N/A,#N/A,FALSE,"CF";#N/A,#N/A,FALSE,"P&amp;L";#N/A,#N/A,FALSE,"BS";#N/A,#N/A,FALSE,"Returns";#N/A,#N/A,FALSE,"Assumptions";#N/A,#N/A,FALSE,"Analysis"}</definedName>
    <definedName name="XVCVZX" localSheetId="7" hidden="1">{#N/A,#N/A,FALSE,"Summary";#N/A,#N/A,FALSE,"CF";#N/A,#N/A,FALSE,"P&amp;L";#N/A,#N/A,FALSE,"BS";#N/A,#N/A,FALSE,"Returns";#N/A,#N/A,FALSE,"Assumptions";#N/A,#N/A,FALSE,"Analysis"}</definedName>
    <definedName name="XVCVZX" localSheetId="1" hidden="1">{#N/A,#N/A,FALSE,"Summary";#N/A,#N/A,FALSE,"CF";#N/A,#N/A,FALSE,"P&amp;L";#N/A,#N/A,FALSE,"BS";#N/A,#N/A,FALSE,"Returns";#N/A,#N/A,FALSE,"Assumptions";#N/A,#N/A,FALSE,"Analysis"}</definedName>
    <definedName name="XVCVZX" localSheetId="12" hidden="1">{#N/A,#N/A,FALSE,"Summary";#N/A,#N/A,FALSE,"CF";#N/A,#N/A,FALSE,"P&amp;L";#N/A,#N/A,FALSE,"BS";#N/A,#N/A,FALSE,"Returns";#N/A,#N/A,FALSE,"Assumptions";#N/A,#N/A,FALSE,"Analysis"}</definedName>
    <definedName name="XVCVZX" localSheetId="4" hidden="1">{#N/A,#N/A,FALSE,"Summary";#N/A,#N/A,FALSE,"CF";#N/A,#N/A,FALSE,"P&amp;L";#N/A,#N/A,FALSE,"BS";#N/A,#N/A,FALSE,"Returns";#N/A,#N/A,FALSE,"Assumptions";#N/A,#N/A,FALSE,"Analysis"}</definedName>
    <definedName name="XVCVZX" hidden="1">{#N/A,#N/A,FALSE,"Summary";#N/A,#N/A,FALSE,"CF";#N/A,#N/A,FALSE,"P&amp;L";#N/A,#N/A,FALSE,"BS";#N/A,#N/A,FALSE,"Returns";#N/A,#N/A,FALSE,"Assumptions";#N/A,#N/A,FALSE,"Analysis"}</definedName>
    <definedName name="Yield_cases">[21]Inputs!$B$117:$B$120</definedName>
    <definedName name="Yield_scenarios" localSheetId="5">#REF!</definedName>
    <definedName name="Yield_scenarios" localSheetId="9">#REF!</definedName>
    <definedName name="Yield_scenarios" localSheetId="6">#REF!</definedName>
    <definedName name="Yield_scenarios" localSheetId="8">#REF!</definedName>
    <definedName name="Yield_scenarios" localSheetId="7">[8]Inputs!$C$181:$C$187</definedName>
    <definedName name="Yield_scenarios" localSheetId="12">#REF!</definedName>
    <definedName name="Yield_scenari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6" l="1"/>
  <c r="S2" i="6" s="1"/>
  <c r="T2" i="6" s="1"/>
  <c r="U2" i="6" s="1"/>
  <c r="V2" i="6" s="1"/>
  <c r="W2" i="6" s="1"/>
  <c r="X2" i="6" s="1"/>
  <c r="Y2" i="6" s="1"/>
  <c r="J232" i="6" a="1"/>
  <c r="J232" i="6" s="1"/>
  <c r="J233" i="6" a="1"/>
  <c r="J233" i="6" s="1"/>
  <c r="J235" i="6" a="1"/>
  <c r="J235" i="6" s="1"/>
  <c r="J234" i="6" a="1"/>
  <c r="J234" i="6" s="1"/>
  <c r="J228" i="6" a="1"/>
  <c r="J228" i="6" s="1"/>
  <c r="J217" i="6" a="1"/>
  <c r="J217" i="6" s="1"/>
  <c r="J211" i="6" a="1"/>
  <c r="J211" i="6" s="1"/>
  <c r="J227" i="6" a="1"/>
  <c r="J227" i="6" s="1"/>
  <c r="J226" i="6" a="1"/>
  <c r="J226" i="6" s="1"/>
  <c r="J225" i="6" a="1"/>
  <c r="J225" i="6" s="1"/>
  <c r="J224" i="6" a="1"/>
  <c r="J224" i="6" s="1"/>
  <c r="J206" i="6" a="1"/>
  <c r="J206" i="6" s="1"/>
  <c r="J205" i="6" a="1"/>
  <c r="J205" i="6" s="1"/>
  <c r="J204" i="6" a="1"/>
  <c r="J204" i="6" s="1"/>
  <c r="J203" i="6" a="1"/>
  <c r="J203" i="6" s="1"/>
  <c r="J202" i="6" a="1"/>
  <c r="J202" i="6" s="1"/>
  <c r="J201" i="6" a="1"/>
  <c r="J201" i="6" s="1"/>
  <c r="J200" i="6" a="1"/>
  <c r="J200" i="6" s="1"/>
  <c r="J195" i="6" a="1"/>
  <c r="J195" i="6" s="1"/>
  <c r="J193" i="6" a="1"/>
  <c r="J193" i="6" s="1"/>
  <c r="J191" i="6" a="1"/>
  <c r="J191" i="6" s="1"/>
  <c r="J187" i="6" a="1"/>
  <c r="J187" i="6" s="1"/>
  <c r="J186" i="6" a="1"/>
  <c r="J186" i="6" s="1"/>
  <c r="J181" i="6" a="1"/>
  <c r="J181" i="6" s="1"/>
  <c r="J174" i="6" a="1"/>
  <c r="J174" i="6" s="1"/>
  <c r="J172" i="6" a="1"/>
  <c r="J172" i="6" s="1"/>
  <c r="J168" i="6" a="1"/>
  <c r="J168" i="6" s="1"/>
  <c r="J166" i="6" a="1"/>
  <c r="J166" i="6" s="1"/>
  <c r="J161" i="6" a="1"/>
  <c r="J161" i="6" s="1"/>
  <c r="J162" i="6" s="1"/>
  <c r="J157" i="6" a="1"/>
  <c r="J157" i="6" s="1"/>
  <c r="J158" i="6" s="1"/>
  <c r="J149" i="6" a="1"/>
  <c r="J149" i="6" s="1"/>
  <c r="J148" i="6" a="1"/>
  <c r="J148" i="6" s="1"/>
  <c r="J150" i="6" s="1"/>
  <c r="J151" i="6" s="1"/>
  <c r="C202" i="6"/>
  <c r="C203" i="6" s="1"/>
  <c r="C204" i="6" s="1"/>
  <c r="C205" i="6" s="1"/>
  <c r="C206" i="6" s="1"/>
  <c r="F15" i="11"/>
  <c r="F14" i="11"/>
  <c r="F13" i="11"/>
  <c r="F12" i="11"/>
  <c r="F11" i="11"/>
  <c r="F10" i="11"/>
  <c r="F19" i="32"/>
  <c r="F16" i="11" s="1"/>
  <c r="F15" i="32" l="1"/>
  <c r="H34" i="12" l="1"/>
  <c r="M34" i="12" s="1"/>
  <c r="H33" i="12"/>
  <c r="H32" i="12"/>
  <c r="H29" i="12"/>
  <c r="H28" i="12"/>
  <c r="H26" i="12"/>
  <c r="H25" i="12"/>
  <c r="H18" i="12"/>
  <c r="H17" i="12"/>
  <c r="H16" i="12"/>
  <c r="H10" i="12"/>
  <c r="AV995" i="10"/>
  <c r="AW995" i="10"/>
  <c r="AX995" i="10"/>
  <c r="AY995" i="10"/>
  <c r="R995" i="10"/>
  <c r="S995" i="10"/>
  <c r="T995" i="10"/>
  <c r="U995" i="10"/>
  <c r="V995" i="10"/>
  <c r="W995" i="10"/>
  <c r="X995" i="10"/>
  <c r="Y995" i="10"/>
  <c r="Z995" i="10"/>
  <c r="AA995" i="10"/>
  <c r="AB995" i="10"/>
  <c r="AC995" i="10"/>
  <c r="AD995" i="10"/>
  <c r="AE995" i="10"/>
  <c r="AF995" i="10"/>
  <c r="AG995" i="10"/>
  <c r="AH995" i="10"/>
  <c r="AI995" i="10"/>
  <c r="AJ995" i="10"/>
  <c r="AK995" i="10"/>
  <c r="AL995" i="10"/>
  <c r="AM995" i="10"/>
  <c r="AN995" i="10"/>
  <c r="AO995" i="10"/>
  <c r="AP995" i="10"/>
  <c r="AQ995" i="10"/>
  <c r="AR995" i="10"/>
  <c r="AS995" i="10"/>
  <c r="AT995" i="10"/>
  <c r="AU995" i="10"/>
  <c r="AZ995" i="10"/>
  <c r="BA995" i="10"/>
  <c r="BB995" i="10"/>
  <c r="BC995" i="10"/>
  <c r="BD995" i="10"/>
  <c r="BE995" i="10"/>
  <c r="BF995" i="10"/>
  <c r="BG995" i="10"/>
  <c r="BH995" i="10"/>
  <c r="BI995" i="10"/>
  <c r="BJ995" i="10"/>
  <c r="BK995" i="10"/>
  <c r="BL995" i="10"/>
  <c r="BM995" i="10"/>
  <c r="BN995" i="10"/>
  <c r="BO995" i="10"/>
  <c r="BP995" i="10"/>
  <c r="BQ995" i="10"/>
  <c r="BR995" i="10"/>
  <c r="BS995" i="10"/>
  <c r="BT995" i="10"/>
  <c r="BU995" i="10"/>
  <c r="BV995" i="10"/>
  <c r="BW995" i="10"/>
  <c r="BX995" i="10"/>
  <c r="BY995" i="10"/>
  <c r="BZ995" i="10"/>
  <c r="CA995" i="10"/>
  <c r="CB995" i="10"/>
  <c r="CC995" i="10"/>
  <c r="CD995" i="10"/>
  <c r="CE995" i="10"/>
  <c r="CF995" i="10"/>
  <c r="CG995" i="10"/>
  <c r="CH995" i="10"/>
  <c r="CI995" i="10"/>
  <c r="CJ995" i="10"/>
  <c r="CK995" i="10"/>
  <c r="CL995" i="10"/>
  <c r="CM995" i="10"/>
  <c r="CN995" i="10"/>
  <c r="CO995" i="10"/>
  <c r="CP995" i="10"/>
  <c r="F42" i="34"/>
  <c r="F41" i="34"/>
  <c r="F40" i="34"/>
  <c r="F39" i="34"/>
  <c r="AI55" i="8"/>
  <c r="AJ55" i="8"/>
  <c r="AK54" i="8"/>
  <c r="AQ55" i="8"/>
  <c r="AR55" i="8"/>
  <c r="AS54" i="8"/>
  <c r="D157" i="11"/>
  <c r="D158" i="11"/>
  <c r="D156" i="11"/>
  <c r="D160" i="11"/>
  <c r="D161" i="11"/>
  <c r="D159" i="11"/>
  <c r="D71" i="11"/>
  <c r="D72" i="11"/>
  <c r="D73" i="11"/>
  <c r="D70" i="11"/>
  <c r="F43" i="11"/>
  <c r="G43" i="11"/>
  <c r="E43" i="11"/>
  <c r="L3" i="35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E62" i="8"/>
  <c r="AF62" i="8"/>
  <c r="AG62" i="8"/>
  <c r="AH62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E54" i="8"/>
  <c r="AF54" i="8"/>
  <c r="AG54" i="8"/>
  <c r="AH54" i="8"/>
  <c r="AI54" i="8"/>
  <c r="AJ54" i="8"/>
  <c r="AL54" i="8"/>
  <c r="AM54" i="8"/>
  <c r="AN54" i="8"/>
  <c r="AO54" i="8"/>
  <c r="AP54" i="8"/>
  <c r="AQ54" i="8"/>
  <c r="AR54" i="8"/>
  <c r="AT54" i="8"/>
  <c r="AU54" i="8"/>
  <c r="AV54" i="8"/>
  <c r="AE55" i="8"/>
  <c r="AF55" i="8"/>
  <c r="AG55" i="8"/>
  <c r="AH55" i="8"/>
  <c r="AK55" i="8"/>
  <c r="AL55" i="8"/>
  <c r="AM55" i="8"/>
  <c r="AN55" i="8"/>
  <c r="AO55" i="8"/>
  <c r="AP55" i="8"/>
  <c r="AS55" i="8"/>
  <c r="AT55" i="8"/>
  <c r="AU55" i="8"/>
  <c r="AV55" i="8"/>
  <c r="I42" i="36"/>
  <c r="H42" i="36"/>
  <c r="G42" i="36"/>
  <c r="I41" i="36"/>
  <c r="H41" i="36"/>
  <c r="G41" i="36"/>
  <c r="I40" i="36"/>
  <c r="H40" i="36"/>
  <c r="G40" i="36"/>
  <c r="I39" i="36"/>
  <c r="H39" i="36"/>
  <c r="G39" i="36"/>
  <c r="Q3" i="35"/>
  <c r="M3" i="35"/>
  <c r="N3" i="35"/>
  <c r="P3" i="35"/>
  <c r="I3" i="35"/>
  <c r="K3" i="35"/>
  <c r="F33" i="35"/>
  <c r="F32" i="35"/>
  <c r="F24" i="35"/>
  <c r="T23" i="35"/>
  <c r="F23" i="35"/>
  <c r="T22" i="35"/>
  <c r="F22" i="35"/>
  <c r="T21" i="35"/>
  <c r="F21" i="35"/>
  <c r="M118" i="10"/>
  <c r="T20" i="35"/>
  <c r="F20" i="35"/>
  <c r="L48" i="10"/>
  <c r="T19" i="35"/>
  <c r="F19" i="35"/>
  <c r="L19" i="10"/>
  <c r="T18" i="35"/>
  <c r="F18" i="35"/>
  <c r="L676" i="10"/>
  <c r="T17" i="35"/>
  <c r="F17" i="35"/>
  <c r="L67" i="10"/>
  <c r="T16" i="35"/>
  <c r="F16" i="35"/>
  <c r="T15" i="35"/>
  <c r="F15" i="35"/>
  <c r="L132" i="10"/>
  <c r="T14" i="35"/>
  <c r="F14" i="35"/>
  <c r="L149" i="10"/>
  <c r="T13" i="35"/>
  <c r="F13" i="35"/>
  <c r="L27" i="10"/>
  <c r="F12" i="35"/>
  <c r="O3" i="35"/>
  <c r="J3" i="35"/>
  <c r="F3" i="35"/>
  <c r="B37" i="35"/>
  <c r="I2" i="35"/>
  <c r="J2" i="35"/>
  <c r="K2" i="35"/>
  <c r="CD29" i="10"/>
  <c r="BZ33" i="10"/>
  <c r="AD35" i="10"/>
  <c r="BY36" i="10"/>
  <c r="CG37" i="10"/>
  <c r="AV38" i="10"/>
  <c r="CC38" i="10"/>
  <c r="AH39" i="10"/>
  <c r="BL39" i="10"/>
  <c r="CN39" i="10"/>
  <c r="AH34" i="10"/>
  <c r="BJ35" i="10"/>
  <c r="CC36" i="10"/>
  <c r="CH37" i="10"/>
  <c r="BA38" i="10"/>
  <c r="CD38" i="10"/>
  <c r="AJ39" i="10"/>
  <c r="BM39" i="10"/>
  <c r="CO39" i="10"/>
  <c r="V32" i="10"/>
  <c r="AF38" i="10"/>
  <c r="AG32" i="10"/>
  <c r="BQ38" i="10"/>
  <c r="CD39" i="10"/>
  <c r="BP37" i="10"/>
  <c r="BB39" i="10"/>
  <c r="AO34" i="10"/>
  <c r="CH35" i="10"/>
  <c r="CD36" i="10"/>
  <c r="CL37" i="10"/>
  <c r="BB38" i="10"/>
  <c r="CG38" i="10"/>
  <c r="AK39" i="10"/>
  <c r="BN39" i="10"/>
  <c r="R31" i="10"/>
  <c r="CO35" i="10"/>
  <c r="S39" i="10"/>
  <c r="R29" i="10"/>
  <c r="CP35" i="10"/>
  <c r="BP38" i="10"/>
  <c r="CB39" i="10"/>
  <c r="Y35" i="10"/>
  <c r="BO37" i="10"/>
  <c r="X39" i="10"/>
  <c r="AC35" i="10"/>
  <c r="BT38" i="10"/>
  <c r="AP34" i="10"/>
  <c r="CK35" i="10"/>
  <c r="AL37" i="10"/>
  <c r="CM37" i="10"/>
  <c r="BD38" i="10"/>
  <c r="CH38" i="10"/>
  <c r="AL39" i="10"/>
  <c r="BQ39" i="10"/>
  <c r="R32" i="10"/>
  <c r="AC31" i="10"/>
  <c r="BV34" i="10"/>
  <c r="BI37" i="10"/>
  <c r="AE38" i="10"/>
  <c r="BN38" i="10"/>
  <c r="AV39" i="10"/>
  <c r="BZ39" i="10"/>
  <c r="V35" i="10"/>
  <c r="BJ37" i="10"/>
  <c r="T39" i="10"/>
  <c r="AY39" i="10"/>
  <c r="AX36" i="10"/>
  <c r="AH38" i="10"/>
  <c r="AZ39" i="10"/>
  <c r="CD32" i="10"/>
  <c r="BV36" i="10"/>
  <c r="AK38" i="10"/>
  <c r="Y39" i="10"/>
  <c r="CE39" i="10"/>
  <c r="AG37" i="10"/>
  <c r="BN34" i="10"/>
  <c r="AK37" i="10"/>
  <c r="AT32" i="10"/>
  <c r="BL38" i="10"/>
  <c r="BR30" i="10"/>
  <c r="V37" i="10"/>
  <c r="BV39" i="10"/>
  <c r="X38" i="10"/>
  <c r="CK34" i="10"/>
  <c r="BX38" i="10"/>
  <c r="CG34" i="10"/>
  <c r="BE39" i="10"/>
  <c r="BR39" i="10"/>
  <c r="U38" i="10"/>
  <c r="CD34" i="10"/>
  <c r="AH29" i="10"/>
  <c r="BC29" i="10"/>
  <c r="AQ30" i="10"/>
  <c r="AE31" i="10"/>
  <c r="S32" i="10"/>
  <c r="AN29" i="10"/>
  <c r="AB30" i="10"/>
  <c r="CN30" i="10"/>
  <c r="AO29" i="10"/>
  <c r="AC30" i="10"/>
  <c r="CO30" i="10"/>
  <c r="CC31" i="10"/>
  <c r="S29" i="10"/>
  <c r="CE29" i="10"/>
  <c r="BS30" i="10"/>
  <c r="AS36" i="10"/>
  <c r="T33" i="10"/>
  <c r="AW36" i="10"/>
  <c r="Y38" i="10"/>
  <c r="BE35" i="10"/>
  <c r="BI35" i="10"/>
  <c r="BB37" i="10"/>
  <c r="AT35" i="10"/>
  <c r="AS39" i="10"/>
  <c r="BA37" i="10"/>
  <c r="Y34" i="10"/>
  <c r="AW37" i="10"/>
  <c r="CP33" i="10"/>
  <c r="CL38" i="10"/>
  <c r="AP39" i="10"/>
  <c r="AT37" i="10"/>
  <c r="CH33" i="10"/>
  <c r="AN30" i="10"/>
  <c r="BQ34" i="10"/>
  <c r="AK34" i="10"/>
  <c r="BU34" i="10"/>
  <c r="AC33" i="10"/>
  <c r="BN36" i="10"/>
  <c r="CM39" i="10"/>
  <c r="CL34" i="10"/>
  <c r="AC39" i="10"/>
  <c r="U37" i="10"/>
  <c r="AZ33" i="10"/>
  <c r="CO36" i="10"/>
  <c r="AT33" i="10"/>
  <c r="BF38" i="10"/>
  <c r="AA39" i="10"/>
  <c r="CL36" i="10"/>
  <c r="AL33" i="10"/>
  <c r="BQ33" i="10"/>
  <c r="AP36" i="10"/>
  <c r="AB33" i="10"/>
  <c r="BI39" i="10"/>
  <c r="BI33" i="10"/>
  <c r="AU38" i="10"/>
  <c r="R36" i="10"/>
  <c r="BK38" i="10"/>
  <c r="BY35" i="10"/>
  <c r="BQ29" i="10"/>
  <c r="BU39" i="10"/>
  <c r="BU35" i="10"/>
  <c r="BA29" i="10"/>
  <c r="CP38" i="10"/>
  <c r="R34" i="10"/>
  <c r="BE38" i="10"/>
  <c r="BR35" i="10"/>
  <c r="AJ29" i="10"/>
  <c r="AM29" i="10"/>
  <c r="AA30" i="10"/>
  <c r="CM30" i="10"/>
  <c r="CA31" i="10"/>
  <c r="X29" i="10"/>
  <c r="CJ29" i="10"/>
  <c r="BX30" i="10"/>
  <c r="Y29" i="10"/>
  <c r="CK29" i="10"/>
  <c r="BY30" i="10"/>
  <c r="BM31" i="10"/>
  <c r="BA32" i="10"/>
  <c r="BO29" i="10"/>
  <c r="BC30" i="10"/>
  <c r="V29" i="10"/>
  <c r="BV30" i="10"/>
  <c r="Y32" i="10"/>
  <c r="W33" i="10"/>
  <c r="CI33" i="10"/>
  <c r="BW34" i="10"/>
  <c r="BK35" i="10"/>
  <c r="AY36" i="10"/>
  <c r="AM37" i="10"/>
  <c r="AA38" i="10"/>
  <c r="CM38" i="10"/>
  <c r="CA39" i="10"/>
  <c r="AT30" i="10"/>
  <c r="CD31" i="10"/>
  <c r="CF32" i="10"/>
  <c r="BT33" i="10"/>
  <c r="BH34" i="10"/>
  <c r="AV35" i="10"/>
  <c r="AJ36" i="10"/>
  <c r="X37" i="10"/>
  <c r="CJ37" i="10"/>
  <c r="AR29" i="10"/>
  <c r="T31" i="10"/>
  <c r="AM32" i="10"/>
  <c r="AG33" i="10"/>
  <c r="BY29" i="10"/>
  <c r="AY31" i="10"/>
  <c r="BJ32" i="10"/>
  <c r="AX33" i="10"/>
  <c r="AL34" i="10"/>
  <c r="Z35" i="10"/>
  <c r="CL35" i="10"/>
  <c r="BZ36" i="10"/>
  <c r="BN37" i="10"/>
  <c r="AX30" i="10"/>
  <c r="CG31" i="10"/>
  <c r="AD37" i="10"/>
  <c r="CG33" i="10"/>
  <c r="BF34" i="10"/>
  <c r="BB35" i="10"/>
  <c r="BZ31" i="10"/>
  <c r="AT39" i="10"/>
  <c r="CN38" i="10"/>
  <c r="BU32" i="10"/>
  <c r="BW39" i="10"/>
  <c r="BL32" i="10"/>
  <c r="CI38" i="10"/>
  <c r="BD32" i="10"/>
  <c r="X30" i="10"/>
  <c r="S30" i="10"/>
  <c r="AM31" i="10"/>
  <c r="AQ32" i="10"/>
  <c r="CB29" i="10"/>
  <c r="X31" i="10"/>
  <c r="BM29" i="10"/>
  <c r="BQ30" i="10"/>
  <c r="CK31" i="10"/>
  <c r="AQ29" i="10"/>
  <c r="AU30" i="10"/>
  <c r="BB29" i="10"/>
  <c r="AS31" i="10"/>
  <c r="BO32" i="10"/>
  <c r="BK33" i="10"/>
  <c r="BG34" i="10"/>
  <c r="BC35" i="10"/>
  <c r="BG36" i="10"/>
  <c r="BC37" i="10"/>
  <c r="AY38" i="10"/>
  <c r="AU39" i="10"/>
  <c r="BV29" i="10"/>
  <c r="BH31" i="10"/>
  <c r="BX32" i="10"/>
  <c r="CB33" i="10"/>
  <c r="BX34" i="10"/>
  <c r="BT35" i="10"/>
  <c r="BP36" i="10"/>
  <c r="BL37" i="10"/>
  <c r="BH38" i="10"/>
  <c r="CB30" i="10"/>
  <c r="AW32" i="10"/>
  <c r="AW33" i="10"/>
  <c r="AW30" i="10"/>
  <c r="CP31" i="10"/>
  <c r="Z33" i="10"/>
  <c r="V34" i="10"/>
  <c r="CP34" i="10"/>
  <c r="V36" i="10"/>
  <c r="CP36" i="10"/>
  <c r="AT29" i="10"/>
  <c r="AL31" i="10"/>
  <c r="BK32" i="10"/>
  <c r="AY33" i="10"/>
  <c r="AM34" i="10"/>
  <c r="AA35" i="10"/>
  <c r="CM35" i="10"/>
  <c r="CA36" i="10"/>
  <c r="CL39" i="10"/>
  <c r="CO38" i="10"/>
  <c r="CK37" i="10"/>
  <c r="AF32" i="10"/>
  <c r="BZ38" i="10"/>
  <c r="BY38" i="10"/>
  <c r="BY31" i="10"/>
  <c r="R35" i="10"/>
  <c r="BO31" i="10"/>
  <c r="R39" i="10"/>
  <c r="BU38" i="10"/>
  <c r="BA31" i="10"/>
  <c r="W29" i="10"/>
  <c r="AI30" i="10"/>
  <c r="AU31" i="10"/>
  <c r="AY32" i="10"/>
  <c r="T30" i="10"/>
  <c r="AF31" i="10"/>
  <c r="BU29" i="10"/>
  <c r="CG30" i="10"/>
  <c r="U32" i="10"/>
  <c r="AY29" i="10"/>
  <c r="BK30" i="10"/>
  <c r="BR29" i="10"/>
  <c r="BG31" i="10"/>
  <c r="BW32" i="10"/>
  <c r="BS33" i="10"/>
  <c r="BO34" i="10"/>
  <c r="BS35" i="10"/>
  <c r="BO36" i="10"/>
  <c r="BK37" i="10"/>
  <c r="BG38" i="10"/>
  <c r="BC39" i="10"/>
  <c r="CL29" i="10"/>
  <c r="BR31" i="10"/>
  <c r="CN32" i="10"/>
  <c r="CJ33" i="10"/>
  <c r="CF34" i="10"/>
  <c r="CB35" i="10"/>
  <c r="BX36" i="10"/>
  <c r="BT37" i="10"/>
  <c r="AB29" i="10"/>
  <c r="AJ31" i="10"/>
  <c r="BH32" i="10"/>
  <c r="BE33" i="10"/>
  <c r="BM30" i="10"/>
  <c r="AD32" i="10"/>
  <c r="AH33" i="10"/>
  <c r="AD34" i="10"/>
  <c r="AH35" i="10"/>
  <c r="AD36" i="10"/>
  <c r="Z37" i="10"/>
  <c r="BJ29" i="10"/>
  <c r="AZ31" i="10"/>
  <c r="BS32" i="10"/>
  <c r="BG33" i="10"/>
  <c r="AU34" i="10"/>
  <c r="AI35" i="10"/>
  <c r="W36" i="10"/>
  <c r="CI36" i="10"/>
  <c r="CC39" i="10"/>
  <c r="CF38" i="10"/>
  <c r="BY37" i="10"/>
  <c r="AF36" i="10"/>
  <c r="BD34" i="10"/>
  <c r="BC32" i="10"/>
  <c r="U34" i="10"/>
  <c r="BP31" i="10"/>
  <c r="BP39" i="10"/>
  <c r="BS38" i="10"/>
  <c r="BH37" i="10"/>
  <c r="CG35" i="10"/>
  <c r="AR31" i="10"/>
  <c r="CC37" i="10"/>
  <c r="AT38" i="10"/>
  <c r="AB39" i="10"/>
  <c r="CJ39" i="10"/>
  <c r="AO38" i="10"/>
  <c r="AE29" i="10"/>
  <c r="AY30" i="10"/>
  <c r="BC31" i="10"/>
  <c r="BG32" i="10"/>
  <c r="AJ30" i="10"/>
  <c r="AN31" i="10"/>
  <c r="CC29" i="10"/>
  <c r="Y31" i="10"/>
  <c r="AC32" i="10"/>
  <c r="BG29" i="10"/>
  <c r="CA30" i="10"/>
  <c r="CH29" i="10"/>
  <c r="BQ31" i="10"/>
  <c r="CE32" i="10"/>
  <c r="CA33" i="10"/>
  <c r="CE34" i="10"/>
  <c r="CA35" i="10"/>
  <c r="BW36" i="10"/>
  <c r="BS37" i="10"/>
  <c r="BO38" i="10"/>
  <c r="BK39" i="10"/>
  <c r="AD30" i="10"/>
  <c r="CN31" i="10"/>
  <c r="X33" i="10"/>
  <c r="T34" i="10"/>
  <c r="CN34" i="10"/>
  <c r="CJ35" i="10"/>
  <c r="CF36" i="10"/>
  <c r="CB37" i="10"/>
  <c r="BH29" i="10"/>
  <c r="AX31" i="10"/>
  <c r="BQ32" i="10"/>
  <c r="BM33" i="10"/>
  <c r="CC30" i="10"/>
  <c r="AN32" i="10"/>
  <c r="AP33" i="10"/>
  <c r="AT34" i="10"/>
  <c r="AP35" i="10"/>
  <c r="AL36" i="10"/>
  <c r="AH37" i="10"/>
  <c r="BZ29" i="10"/>
  <c r="BL31" i="10"/>
  <c r="CA32" i="10"/>
  <c r="BO33" i="10"/>
  <c r="BC34" i="10"/>
  <c r="AQ35" i="10"/>
  <c r="AE36" i="10"/>
  <c r="S37" i="10"/>
  <c r="BT39" i="10"/>
  <c r="BV38" i="10"/>
  <c r="BM37" i="10"/>
  <c r="CN35" i="10"/>
  <c r="AN34" i="10"/>
  <c r="X32" i="10"/>
  <c r="CC33" i="10"/>
  <c r="AP31" i="10"/>
  <c r="BG39" i="10"/>
  <c r="BJ38" i="10"/>
  <c r="AS37" i="10"/>
  <c r="BQ35" i="10"/>
  <c r="CO33" i="10"/>
  <c r="BN31" i="10"/>
  <c r="CP39" i="10"/>
  <c r="U39" i="10"/>
  <c r="CO37" i="10"/>
  <c r="BD36" i="10"/>
  <c r="CB34" i="10"/>
  <c r="CK32" i="10"/>
  <c r="AX29" i="10"/>
  <c r="Y37" i="10"/>
  <c r="CJ30" i="10"/>
  <c r="AG39" i="10"/>
  <c r="CC32" i="10"/>
  <c r="AG36" i="10"/>
  <c r="AC36" i="10"/>
  <c r="BX37" i="10"/>
  <c r="Z36" i="10"/>
  <c r="BS29" i="10"/>
  <c r="BW30" i="10"/>
  <c r="CI31" i="10"/>
  <c r="BD29" i="10"/>
  <c r="BH30" i="10"/>
  <c r="AG29" i="10"/>
  <c r="AS30" i="10"/>
  <c r="AW31" i="10"/>
  <c r="BI32" i="10"/>
  <c r="W30" i="10"/>
  <c r="AA31" i="10"/>
  <c r="BF30" i="10"/>
  <c r="AJ32" i="10"/>
  <c r="AM33" i="10"/>
  <c r="AI34" i="10"/>
  <c r="AE35" i="10"/>
  <c r="AA36" i="10"/>
  <c r="W37" i="10"/>
  <c r="S38" i="10"/>
  <c r="W39" i="10"/>
  <c r="Z29" i="10"/>
  <c r="CP30" i="10"/>
  <c r="AV32" i="10"/>
  <c r="AV33" i="10"/>
  <c r="AR34" i="10"/>
  <c r="AN35" i="10"/>
  <c r="AR36" i="10"/>
  <c r="AN37" i="10"/>
  <c r="AJ38" i="10"/>
  <c r="AF30" i="10"/>
  <c r="CE31" i="10"/>
  <c r="CO32" i="10"/>
  <c r="BI29" i="10"/>
  <c r="BJ31" i="10"/>
  <c r="BZ32" i="10"/>
  <c r="BV33" i="10"/>
  <c r="BR34" i="10"/>
  <c r="BN35" i="10"/>
  <c r="BJ36" i="10"/>
  <c r="BF37" i="10"/>
  <c r="BN30" i="10"/>
  <c r="AE32" i="10"/>
  <c r="AA33" i="10"/>
  <c r="CM33" i="10"/>
  <c r="CA34" i="10"/>
  <c r="BO35" i="10"/>
  <c r="BC36" i="10"/>
  <c r="AQ37" i="10"/>
  <c r="AR39" i="10"/>
  <c r="AS38" i="10"/>
  <c r="T37" i="10"/>
  <c r="AR35" i="10"/>
  <c r="BP33" i="10"/>
  <c r="BU30" i="10"/>
  <c r="U33" i="10"/>
  <c r="BN29" i="10"/>
  <c r="AF39" i="10"/>
  <c r="AD38" i="10"/>
  <c r="BR33" i="10"/>
  <c r="BM36" i="10"/>
  <c r="BI36" i="10"/>
  <c r="AP38" i="10"/>
  <c r="BO30" i="10"/>
  <c r="AV29" i="10"/>
  <c r="BD31" i="10"/>
  <c r="AO31" i="10"/>
  <c r="CM29" i="10"/>
  <c r="AP30" i="10"/>
  <c r="AE33" i="10"/>
  <c r="W35" i="10"/>
  <c r="CM36" i="10"/>
  <c r="CE38" i="10"/>
  <c r="BZ30" i="10"/>
  <c r="AN33" i="10"/>
  <c r="AF35" i="10"/>
  <c r="AF37" i="10"/>
  <c r="CN29" i="10"/>
  <c r="CG32" i="10"/>
  <c r="AK31" i="10"/>
  <c r="BN33" i="10"/>
  <c r="BF35" i="10"/>
  <c r="AX37" i="10"/>
  <c r="T32" i="10"/>
  <c r="CE33" i="10"/>
  <c r="BG35" i="10"/>
  <c r="AI37" i="10"/>
  <c r="BC38" i="10"/>
  <c r="BX35" i="10"/>
  <c r="V33" i="10"/>
  <c r="AR33" i="10"/>
  <c r="CH39" i="10"/>
  <c r="CP37" i="10"/>
  <c r="Y36" i="10"/>
  <c r="BY33" i="10"/>
  <c r="BE30" i="10"/>
  <c r="BO39" i="10"/>
  <c r="BI38" i="10"/>
  <c r="AB37" i="10"/>
  <c r="AJ35" i="10"/>
  <c r="AJ33" i="10"/>
  <c r="AL38" i="10"/>
  <c r="BQ36" i="10"/>
  <c r="CO34" i="10"/>
  <c r="AD33" i="10"/>
  <c r="CF29" i="10"/>
  <c r="AS35" i="10"/>
  <c r="AO35" i="10"/>
  <c r="CF39" i="10"/>
  <c r="CE30" i="10"/>
  <c r="BL29" i="10"/>
  <c r="AW29" i="10"/>
  <c r="BE31" i="10"/>
  <c r="AE30" i="10"/>
  <c r="CL30" i="10"/>
  <c r="AU33" i="10"/>
  <c r="AM35" i="10"/>
  <c r="AE37" i="10"/>
  <c r="AE39" i="10"/>
  <c r="AH31" i="10"/>
  <c r="BD33" i="10"/>
  <c r="BD35" i="10"/>
  <c r="AV37" i="10"/>
  <c r="AV30" i="10"/>
  <c r="Y33" i="10"/>
  <c r="BV31" i="10"/>
  <c r="CD33" i="10"/>
  <c r="BV35" i="10"/>
  <c r="BV37" i="10"/>
  <c r="AO32" i="10"/>
  <c r="W34" i="10"/>
  <c r="BW35" i="10"/>
  <c r="AY37" i="10"/>
  <c r="AG38" i="10"/>
  <c r="BH35" i="10"/>
  <c r="CB32" i="10"/>
  <c r="BV32" i="10"/>
  <c r="AX39" i="10"/>
  <c r="CH30" i="10"/>
  <c r="BE34" i="10"/>
  <c r="BA34" i="10"/>
  <c r="BD39" i="10"/>
  <c r="AO30" i="10"/>
  <c r="W31" i="10"/>
  <c r="BT29" i="10"/>
  <c r="BE29" i="10"/>
  <c r="BU31" i="10"/>
  <c r="AM30" i="10"/>
  <c r="AD31" i="10"/>
  <c r="BC33" i="10"/>
  <c r="AU35" i="10"/>
  <c r="AU37" i="10"/>
  <c r="AM39" i="10"/>
  <c r="AT31" i="10"/>
  <c r="BL33" i="10"/>
  <c r="BL35" i="10"/>
  <c r="BD37" i="10"/>
  <c r="BL30" i="10"/>
  <c r="AO33" i="10"/>
  <c r="CF31" i="10"/>
  <c r="CL33" i="10"/>
  <c r="CD35" i="10"/>
  <c r="AD29" i="10"/>
  <c r="AZ32" i="10"/>
  <c r="AE34" i="10"/>
  <c r="CE35" i="10"/>
  <c r="R33" i="10"/>
  <c r="W38" i="10"/>
  <c r="AB35" i="10"/>
  <c r="BX31" i="10"/>
  <c r="BB32" i="10"/>
  <c r="AO39" i="10"/>
  <c r="BU37" i="10"/>
  <c r="AK35" i="10"/>
  <c r="AK33" i="10"/>
  <c r="AZ29" i="10"/>
  <c r="AW39" i="10"/>
  <c r="AM38" i="10"/>
  <c r="BT36" i="10"/>
  <c r="BL34" i="10"/>
  <c r="AP32" i="10"/>
  <c r="CN37" i="10"/>
  <c r="AK36" i="10"/>
  <c r="BI34" i="10"/>
  <c r="BM32" i="10"/>
  <c r="AH36" i="10"/>
  <c r="BW37" i="10"/>
  <c r="AU29" i="10"/>
  <c r="BK31" i="10"/>
  <c r="AR30" i="10"/>
  <c r="U30" i="10"/>
  <c r="AK32" i="10"/>
  <c r="CI30" i="10"/>
  <c r="CB31" i="10"/>
  <c r="S34" i="10"/>
  <c r="CI35" i="10"/>
  <c r="CA37" i="10"/>
  <c r="BS39" i="10"/>
  <c r="Z32" i="10"/>
  <c r="AB34" i="10"/>
  <c r="T36" i="10"/>
  <c r="T38" i="10"/>
  <c r="BI31" i="10"/>
  <c r="AC29" i="10"/>
  <c r="AX32" i="10"/>
  <c r="BB34" i="10"/>
  <c r="AT36" i="10"/>
  <c r="CP29" i="10"/>
  <c r="CI32" i="10"/>
  <c r="BK34" i="10"/>
  <c r="Z34" i="10"/>
  <c r="BF36" i="10"/>
  <c r="BK29" i="10"/>
  <c r="BS31" i="10"/>
  <c r="AZ30" i="10"/>
  <c r="AK30" i="10"/>
  <c r="AS32" i="10"/>
  <c r="S31" i="10"/>
  <c r="CM31" i="10"/>
  <c r="AA34" i="10"/>
  <c r="S36" i="10"/>
  <c r="CI37" i="10"/>
  <c r="CI39" i="10"/>
  <c r="AL32" i="10"/>
  <c r="AJ34" i="10"/>
  <c r="AB36" i="10"/>
  <c r="AB38" i="10"/>
  <c r="BT31" i="10"/>
  <c r="AS29" i="10"/>
  <c r="BR32" i="10"/>
  <c r="BJ34" i="10"/>
  <c r="BB36" i="10"/>
  <c r="AH30" i="10"/>
  <c r="S33" i="10"/>
  <c r="BS34" i="10"/>
  <c r="AU36" i="10"/>
  <c r="BA39" i="10"/>
  <c r="AJ37" i="10"/>
  <c r="CA29" i="10"/>
  <c r="AV31" i="10"/>
  <c r="AL29" i="10"/>
  <c r="AI36" i="10"/>
  <c r="BJ30" i="10"/>
  <c r="BH36" i="10"/>
  <c r="CO29" i="10"/>
  <c r="AX35" i="10"/>
  <c r="AQ33" i="10"/>
  <c r="AA37" i="10"/>
  <c r="AV36" i="10"/>
  <c r="BP29" i="10"/>
  <c r="V39" i="10"/>
  <c r="BU36" i="10"/>
  <c r="AG34" i="10"/>
  <c r="R30" i="10"/>
  <c r="CJ38" i="10"/>
  <c r="AR37" i="10"/>
  <c r="AV34" i="10"/>
  <c r="Z31" i="10"/>
  <c r="CG36" i="10"/>
  <c r="AS34" i="10"/>
  <c r="BB31" i="10"/>
  <c r="AF34" i="10"/>
  <c r="BD30" i="10"/>
  <c r="BA36" i="10"/>
  <c r="AC34" i="10"/>
  <c r="CK30" i="10"/>
  <c r="BS36" i="10"/>
  <c r="AW34" i="10"/>
  <c r="AD39" i="10"/>
  <c r="T35" i="10"/>
  <c r="CH31" i="10"/>
  <c r="V38" i="10"/>
  <c r="CI29" i="10"/>
  <c r="BA30" i="10"/>
  <c r="Z30" i="10"/>
  <c r="AQ36" i="10"/>
  <c r="BF32" i="10"/>
  <c r="CN36" i="10"/>
  <c r="AG30" i="10"/>
  <c r="BR36" i="10"/>
  <c r="BW33" i="10"/>
  <c r="BJ39" i="10"/>
  <c r="CJ34" i="10"/>
  <c r="U29" i="10"/>
  <c r="CK38" i="10"/>
  <c r="BE36" i="10"/>
  <c r="BH33" i="10"/>
  <c r="BY39" i="10"/>
  <c r="CA38" i="10"/>
  <c r="CJ36" i="10"/>
  <c r="BG30" i="10"/>
  <c r="BI30" i="10"/>
  <c r="AU32" i="10"/>
  <c r="CE36" i="10"/>
  <c r="BP32" i="10"/>
  <c r="AR38" i="10"/>
  <c r="U31" i="10"/>
  <c r="CH36" i="10"/>
  <c r="CI34" i="10"/>
  <c r="AI39" i="10"/>
  <c r="BT34" i="10"/>
  <c r="BJ33" i="10"/>
  <c r="CB38" i="10"/>
  <c r="AO36" i="10"/>
  <c r="CL32" i="10"/>
  <c r="R37" i="10"/>
  <c r="BR38" i="10"/>
  <c r="AN36" i="10"/>
  <c r="CN33" i="10"/>
  <c r="CG29" i="10"/>
  <c r="U36" i="10"/>
  <c r="CK33" i="10"/>
  <c r="BB30" i="10"/>
  <c r="BN32" i="10"/>
  <c r="AW35" i="10"/>
  <c r="AX34" i="10"/>
  <c r="BZ34" i="10"/>
  <c r="CB36" i="10"/>
  <c r="AC37" i="10"/>
  <c r="AB31" i="10"/>
  <c r="AN39" i="10"/>
  <c r="BR37" i="10"/>
  <c r="CJ31" i="10"/>
  <c r="BE37" i="10"/>
  <c r="AH32" i="10"/>
  <c r="CF30" i="10"/>
  <c r="CM34" i="10"/>
  <c r="BY32" i="10"/>
  <c r="BL36" i="10"/>
  <c r="AL30" i="10"/>
  <c r="R38" i="10"/>
  <c r="V30" i="10"/>
  <c r="BG37" i="10"/>
  <c r="AO37" i="10"/>
  <c r="BZ35" i="10"/>
  <c r="AA32" i="10"/>
  <c r="AG31" i="10"/>
  <c r="BE32" i="10"/>
  <c r="AI38" i="10"/>
  <c r="AF33" i="10"/>
  <c r="AZ38" i="10"/>
  <c r="CH32" i="10"/>
  <c r="AP37" i="10"/>
  <c r="S35" i="10"/>
  <c r="Z39" i="10"/>
  <c r="X34" i="10"/>
  <c r="W32" i="10"/>
  <c r="AX38" i="10"/>
  <c r="BA35" i="10"/>
  <c r="BT32" i="10"/>
  <c r="CG39" i="10"/>
  <c r="AW38" i="10"/>
  <c r="X36" i="10"/>
  <c r="BX33" i="10"/>
  <c r="Z38" i="10"/>
  <c r="CC35" i="10"/>
  <c r="BU33" i="10"/>
  <c r="AK29" i="10"/>
  <c r="CK39" i="10"/>
  <c r="AQ39" i="10"/>
  <c r="AI32" i="10"/>
  <c r="AA29" i="10"/>
  <c r="CM32" i="10"/>
  <c r="AQ38" i="10"/>
  <c r="AZ34" i="10"/>
  <c r="BX29" i="10"/>
  <c r="CP32" i="10"/>
  <c r="CD30" i="10"/>
  <c r="AY35" i="10"/>
  <c r="BM38" i="10"/>
  <c r="CF33" i="10"/>
  <c r="BT30" i="10"/>
  <c r="AN38" i="10"/>
  <c r="U35" i="10"/>
  <c r="AR32" i="10"/>
  <c r="BX39" i="10"/>
  <c r="AC38" i="10"/>
  <c r="CF35" i="10"/>
  <c r="BB33" i="10"/>
  <c r="CD37" i="10"/>
  <c r="BM35" i="10"/>
  <c r="BA33" i="10"/>
  <c r="BH39" i="10"/>
  <c r="AL35" i="10"/>
  <c r="AF29" i="10"/>
  <c r="AI29" i="10"/>
  <c r="AQ34" i="10"/>
  <c r="BW38" i="10"/>
  <c r="BP34" i="10"/>
  <c r="CO31" i="10"/>
  <c r="BF33" i="10"/>
  <c r="V31" i="10"/>
  <c r="AM36" i="10"/>
  <c r="AZ37" i="10"/>
  <c r="AS33" i="10"/>
  <c r="Y30" i="10"/>
  <c r="CF37" i="10"/>
  <c r="CC34" i="10"/>
  <c r="CL31" i="10"/>
  <c r="BF39" i="10"/>
  <c r="CE37" i="10"/>
  <c r="BP35" i="10"/>
  <c r="BQ37" i="10"/>
  <c r="CJ32" i="10"/>
  <c r="BZ37" i="10"/>
  <c r="BP30" i="10"/>
  <c r="BW29" i="10"/>
  <c r="AY34" i="10"/>
  <c r="AP29" i="10"/>
  <c r="X35" i="10"/>
  <c r="AB32" i="10"/>
  <c r="BW31" i="10"/>
  <c r="BK36" i="10"/>
  <c r="AQ31" i="10"/>
  <c r="T29" i="10"/>
  <c r="BM34" i="10"/>
  <c r="AZ35" i="10"/>
  <c r="AG35" i="10"/>
  <c r="AI31" i="10"/>
  <c r="BF29" i="10"/>
  <c r="AZ36" i="10"/>
  <c r="CH34" i="10"/>
  <c r="AI33" i="10"/>
  <c r="BF31" i="10"/>
  <c r="CK36" i="10"/>
  <c r="BY34" i="10"/>
  <c r="S19" i="10"/>
  <c r="CC19" i="10"/>
  <c r="BU19" i="10"/>
  <c r="BD19" i="10"/>
  <c r="AT19" i="10"/>
  <c r="CA19" i="10"/>
  <c r="CO19" i="10"/>
  <c r="AC19" i="10"/>
  <c r="CN19" i="10"/>
  <c r="AB19" i="10"/>
  <c r="CE19" i="10"/>
  <c r="BN19" i="10"/>
  <c r="AX19" i="10"/>
  <c r="BM19" i="10"/>
  <c r="AF19" i="10"/>
  <c r="AL19" i="10"/>
  <c r="CD19" i="10"/>
  <c r="BV19" i="10"/>
  <c r="BE19" i="10"/>
  <c r="CI19" i="10"/>
  <c r="CP19" i="10"/>
  <c r="AD19" i="10"/>
  <c r="AE19" i="10"/>
  <c r="BY19" i="10"/>
  <c r="AN19" i="10"/>
  <c r="BX19" i="10"/>
  <c r="CJ19" i="10"/>
  <c r="BO19" i="10"/>
  <c r="Z19" i="10"/>
  <c r="AW19" i="10"/>
  <c r="BS19" i="10"/>
  <c r="CH19" i="10"/>
  <c r="V19" i="10"/>
  <c r="BQ19" i="10"/>
  <c r="AM19" i="10"/>
  <c r="BP19" i="10"/>
  <c r="AV19" i="10"/>
  <c r="BG19" i="10"/>
  <c r="AP19" i="10"/>
  <c r="CK19" i="10"/>
  <c r="Y19" i="10"/>
  <c r="BJ19" i="10"/>
  <c r="X19" i="10"/>
  <c r="AS19" i="10"/>
  <c r="AR19" i="10"/>
  <c r="AI19" i="10"/>
  <c r="BK19" i="10"/>
  <c r="AO19" i="10"/>
  <c r="AU19" i="10"/>
  <c r="AG19" i="10"/>
  <c r="BZ19" i="10"/>
  <c r="BT19" i="10"/>
  <c r="BR19" i="10"/>
  <c r="CM19" i="10"/>
  <c r="CL19" i="10"/>
  <c r="BL19" i="10"/>
  <c r="BA19" i="10"/>
  <c r="AZ19" i="10"/>
  <c r="AQ19" i="10"/>
  <c r="BB19" i="10"/>
  <c r="AY19" i="10"/>
  <c r="CB19" i="10"/>
  <c r="AA19" i="10"/>
  <c r="R19" i="10"/>
  <c r="AH19" i="10"/>
  <c r="CG19" i="10"/>
  <c r="CF19" i="10"/>
  <c r="BI19" i="10"/>
  <c r="BH19" i="10"/>
  <c r="BF19" i="10"/>
  <c r="BC19" i="10"/>
  <c r="U19" i="10"/>
  <c r="W19" i="10"/>
  <c r="AJ19" i="10"/>
  <c r="T19" i="10"/>
  <c r="BW19" i="10"/>
  <c r="AK19" i="10"/>
  <c r="B12" i="35" a="1"/>
  <c r="B18" i="35"/>
  <c r="B44" i="35"/>
  <c r="L2" i="35"/>
  <c r="M2" i="35"/>
  <c r="N2" i="35"/>
  <c r="O2" i="35"/>
  <c r="P2" i="35"/>
  <c r="Q2" i="35"/>
  <c r="R2" i="35"/>
  <c r="S2" i="35"/>
  <c r="T2" i="35"/>
  <c r="U2" i="35"/>
  <c r="V2" i="35"/>
  <c r="W2" i="35"/>
  <c r="X2" i="35"/>
  <c r="B23" i="35"/>
  <c r="B49" i="35"/>
  <c r="B20" i="35"/>
  <c r="B46" i="35"/>
  <c r="B17" i="35"/>
  <c r="B43" i="35"/>
  <c r="B21" i="35"/>
  <c r="B47" i="35"/>
  <c r="B12" i="35"/>
  <c r="B38" i="35"/>
  <c r="B15" i="35"/>
  <c r="B41" i="35"/>
  <c r="B22" i="35"/>
  <c r="B48" i="35"/>
  <c r="B24" i="35"/>
  <c r="B50" i="35"/>
  <c r="B13" i="35"/>
  <c r="B39" i="35"/>
  <c r="B16" i="35"/>
  <c r="B42" i="35"/>
  <c r="B14" i="35"/>
  <c r="B40" i="35"/>
  <c r="B19" i="35"/>
  <c r="B45" i="35"/>
  <c r="F29" i="35"/>
  <c r="H25" i="32"/>
  <c r="G25" i="32"/>
  <c r="J10" i="11"/>
  <c r="H22" i="32"/>
  <c r="G22" i="32"/>
  <c r="H19" i="32"/>
  <c r="G19" i="32"/>
  <c r="I39" i="34"/>
  <c r="I40" i="34"/>
  <c r="I41" i="34"/>
  <c r="I42" i="34"/>
  <c r="G238" i="32"/>
  <c r="G239" i="32" s="1"/>
  <c r="B231" i="32"/>
  <c r="B230" i="32"/>
  <c r="B229" i="32"/>
  <c r="B227" i="32"/>
  <c r="B228" i="32"/>
  <c r="B200" i="32"/>
  <c r="B201" i="32"/>
  <c r="B199" i="32"/>
  <c r="B194" i="32"/>
  <c r="B192" i="32"/>
  <c r="B191" i="32"/>
  <c r="B187" i="32"/>
  <c r="B186" i="32"/>
  <c r="B184" i="32"/>
  <c r="R976" i="10"/>
  <c r="R956" i="10"/>
  <c r="L935" i="10"/>
  <c r="L978" i="10"/>
  <c r="L945" i="10"/>
  <c r="L1162" i="10"/>
  <c r="S1158" i="10"/>
  <c r="T1158" i="10"/>
  <c r="R1158" i="10"/>
  <c r="B1214" i="10"/>
  <c r="R1000" i="10"/>
  <c r="ID1001" i="10"/>
  <c r="IC1001" i="10"/>
  <c r="IB1001" i="10"/>
  <c r="IA1001" i="10"/>
  <c r="HZ1001" i="10"/>
  <c r="HY1001" i="10"/>
  <c r="HX1001" i="10"/>
  <c r="HW1001" i="10"/>
  <c r="HV1001" i="10"/>
  <c r="HU1001" i="10"/>
  <c r="HT1001" i="10"/>
  <c r="HS1001" i="10"/>
  <c r="HR1001" i="10"/>
  <c r="HQ1001" i="10"/>
  <c r="HP1001" i="10"/>
  <c r="HO1001" i="10"/>
  <c r="HN1001" i="10"/>
  <c r="HM1001" i="10"/>
  <c r="HL1001" i="10"/>
  <c r="HK1001" i="10"/>
  <c r="HJ1001" i="10"/>
  <c r="HI1001" i="10"/>
  <c r="HH1001" i="10"/>
  <c r="HG1001" i="10"/>
  <c r="HF1001" i="10"/>
  <c r="HE1001" i="10"/>
  <c r="HD1001" i="10"/>
  <c r="HC1001" i="10"/>
  <c r="HB1001" i="10"/>
  <c r="HA1001" i="10"/>
  <c r="GZ1001" i="10"/>
  <c r="GY1001" i="10"/>
  <c r="GX1001" i="10"/>
  <c r="GW1001" i="10"/>
  <c r="GV1001" i="10"/>
  <c r="GU1001" i="10"/>
  <c r="GT1001" i="10"/>
  <c r="GS1001" i="10"/>
  <c r="GR1001" i="10"/>
  <c r="GQ1001" i="10"/>
  <c r="GP1001" i="10"/>
  <c r="GO1001" i="10"/>
  <c r="GN1001" i="10"/>
  <c r="GM1001" i="10"/>
  <c r="GL1001" i="10"/>
  <c r="GK1001" i="10"/>
  <c r="GJ1001" i="10"/>
  <c r="GI1001" i="10"/>
  <c r="GH1001" i="10"/>
  <c r="GG1001" i="10"/>
  <c r="GF1001" i="10"/>
  <c r="GE1001" i="10"/>
  <c r="GD1001" i="10"/>
  <c r="GC1001" i="10"/>
  <c r="GB1001" i="10"/>
  <c r="GA1001" i="10"/>
  <c r="FZ1001" i="10"/>
  <c r="FY1001" i="10"/>
  <c r="FX1001" i="10"/>
  <c r="FW1001" i="10"/>
  <c r="FV1001" i="10"/>
  <c r="FU1001" i="10"/>
  <c r="FT1001" i="10"/>
  <c r="FS1001" i="10"/>
  <c r="FR1001" i="10"/>
  <c r="FQ1001" i="10"/>
  <c r="FP1001" i="10"/>
  <c r="FO1001" i="10"/>
  <c r="FN1001" i="10"/>
  <c r="FM1001" i="10"/>
  <c r="FL1001" i="10"/>
  <c r="FK1001" i="10"/>
  <c r="FJ1001" i="10"/>
  <c r="FI1001" i="10"/>
  <c r="FH1001" i="10"/>
  <c r="FG1001" i="10"/>
  <c r="FF1001" i="10"/>
  <c r="FE1001" i="10"/>
  <c r="FD1001" i="10"/>
  <c r="FC1001" i="10"/>
  <c r="FB1001" i="10"/>
  <c r="FA1001" i="10"/>
  <c r="EZ1001" i="10"/>
  <c r="EY1001" i="10"/>
  <c r="EX1001" i="10"/>
  <c r="EW1001" i="10"/>
  <c r="EV1001" i="10"/>
  <c r="EU1001" i="10"/>
  <c r="ET1001" i="10"/>
  <c r="ES1001" i="10"/>
  <c r="ER1001" i="10"/>
  <c r="EQ1001" i="10"/>
  <c r="EP1001" i="10"/>
  <c r="EO1001" i="10"/>
  <c r="EN1001" i="10"/>
  <c r="EM1001" i="10"/>
  <c r="EL1001" i="10"/>
  <c r="EK1001" i="10"/>
  <c r="EJ1001" i="10"/>
  <c r="EI1001" i="10"/>
  <c r="EH1001" i="10"/>
  <c r="EG1001" i="10"/>
  <c r="EF1001" i="10"/>
  <c r="EE1001" i="10"/>
  <c r="ED1001" i="10"/>
  <c r="EC1001" i="10"/>
  <c r="EB1001" i="10"/>
  <c r="EA1001" i="10"/>
  <c r="DZ1001" i="10"/>
  <c r="DY1001" i="10"/>
  <c r="DX1001" i="10"/>
  <c r="DW1001" i="10"/>
  <c r="DV1001" i="10"/>
  <c r="DU1001" i="10"/>
  <c r="DT1001" i="10"/>
  <c r="DS1001" i="10"/>
  <c r="DR1001" i="10"/>
  <c r="DQ1001" i="10"/>
  <c r="DP1001" i="10"/>
  <c r="DO1001" i="10"/>
  <c r="DN1001" i="10"/>
  <c r="DM1001" i="10"/>
  <c r="DL1001" i="10"/>
  <c r="DK1001" i="10"/>
  <c r="DJ1001" i="10"/>
  <c r="DI1001" i="10"/>
  <c r="DH1001" i="10"/>
  <c r="DG1001" i="10"/>
  <c r="DF1001" i="10"/>
  <c r="DE1001" i="10"/>
  <c r="DD1001" i="10"/>
  <c r="DC1001" i="10"/>
  <c r="DB1001" i="10"/>
  <c r="DA1001" i="10"/>
  <c r="CZ1001" i="10"/>
  <c r="CY1001" i="10"/>
  <c r="CX1001" i="10"/>
  <c r="CW1001" i="10"/>
  <c r="CV1001" i="10"/>
  <c r="CU1001" i="10"/>
  <c r="CT1001" i="10"/>
  <c r="CS1001" i="10"/>
  <c r="CR1001" i="10"/>
  <c r="CQ1001" i="10"/>
  <c r="ID994" i="10"/>
  <c r="IC994" i="10"/>
  <c r="IB994" i="10"/>
  <c r="IA994" i="10"/>
  <c r="HZ994" i="10"/>
  <c r="HY994" i="10"/>
  <c r="HX994" i="10"/>
  <c r="HW994" i="10"/>
  <c r="HV994" i="10"/>
  <c r="HU994" i="10"/>
  <c r="HT994" i="10"/>
  <c r="HS994" i="10"/>
  <c r="HR994" i="10"/>
  <c r="HQ994" i="10"/>
  <c r="HP994" i="10"/>
  <c r="HO994" i="10"/>
  <c r="HN994" i="10"/>
  <c r="HM994" i="10"/>
  <c r="HL994" i="10"/>
  <c r="HK994" i="10"/>
  <c r="HJ994" i="10"/>
  <c r="HI994" i="10"/>
  <c r="HH994" i="10"/>
  <c r="HG994" i="10"/>
  <c r="HF994" i="10"/>
  <c r="HE994" i="10"/>
  <c r="HD994" i="10"/>
  <c r="HC994" i="10"/>
  <c r="HB994" i="10"/>
  <c r="HA994" i="10"/>
  <c r="GZ994" i="10"/>
  <c r="GY994" i="10"/>
  <c r="GX994" i="10"/>
  <c r="GW994" i="10"/>
  <c r="GV994" i="10"/>
  <c r="GU994" i="10"/>
  <c r="GT994" i="10"/>
  <c r="GS994" i="10"/>
  <c r="GR994" i="10"/>
  <c r="GQ994" i="10"/>
  <c r="GP994" i="10"/>
  <c r="GO994" i="10"/>
  <c r="GN994" i="10"/>
  <c r="GM994" i="10"/>
  <c r="GL994" i="10"/>
  <c r="GK994" i="10"/>
  <c r="GJ994" i="10"/>
  <c r="GI994" i="10"/>
  <c r="GH994" i="10"/>
  <c r="GG994" i="10"/>
  <c r="GF994" i="10"/>
  <c r="GE994" i="10"/>
  <c r="GD994" i="10"/>
  <c r="GC994" i="10"/>
  <c r="GB994" i="10"/>
  <c r="GA994" i="10"/>
  <c r="FZ994" i="10"/>
  <c r="FY994" i="10"/>
  <c r="FX994" i="10"/>
  <c r="FW994" i="10"/>
  <c r="FV994" i="10"/>
  <c r="FU994" i="10"/>
  <c r="FT994" i="10"/>
  <c r="FS994" i="10"/>
  <c r="FR994" i="10"/>
  <c r="FQ994" i="10"/>
  <c r="FP994" i="10"/>
  <c r="FO994" i="10"/>
  <c r="FN994" i="10"/>
  <c r="FM994" i="10"/>
  <c r="FL994" i="10"/>
  <c r="FK994" i="10"/>
  <c r="FJ994" i="10"/>
  <c r="FI994" i="10"/>
  <c r="FH994" i="10"/>
  <c r="FG994" i="10"/>
  <c r="FF994" i="10"/>
  <c r="FE994" i="10"/>
  <c r="FD994" i="10"/>
  <c r="FC994" i="10"/>
  <c r="FB994" i="10"/>
  <c r="FA994" i="10"/>
  <c r="EZ994" i="10"/>
  <c r="EY994" i="10"/>
  <c r="EX994" i="10"/>
  <c r="EW994" i="10"/>
  <c r="EV994" i="10"/>
  <c r="EU994" i="10"/>
  <c r="ET994" i="10"/>
  <c r="ES994" i="10"/>
  <c r="ER994" i="10"/>
  <c r="EQ994" i="10"/>
  <c r="EP994" i="10"/>
  <c r="EO994" i="10"/>
  <c r="EN994" i="10"/>
  <c r="EM994" i="10"/>
  <c r="EL994" i="10"/>
  <c r="EK994" i="10"/>
  <c r="EJ994" i="10"/>
  <c r="EI994" i="10"/>
  <c r="EH994" i="10"/>
  <c r="EG994" i="10"/>
  <c r="EF994" i="10"/>
  <c r="EE994" i="10"/>
  <c r="ED994" i="10"/>
  <c r="EC994" i="10"/>
  <c r="EB994" i="10"/>
  <c r="EA994" i="10"/>
  <c r="DZ994" i="10"/>
  <c r="DY994" i="10"/>
  <c r="DX994" i="10"/>
  <c r="DW994" i="10"/>
  <c r="DV994" i="10"/>
  <c r="DU994" i="10"/>
  <c r="DT994" i="10"/>
  <c r="DS994" i="10"/>
  <c r="DR994" i="10"/>
  <c r="DQ994" i="10"/>
  <c r="DP994" i="10"/>
  <c r="DO994" i="10"/>
  <c r="DN994" i="10"/>
  <c r="DM994" i="10"/>
  <c r="DL994" i="10"/>
  <c r="DK994" i="10"/>
  <c r="DJ994" i="10"/>
  <c r="DI994" i="10"/>
  <c r="DH994" i="10"/>
  <c r="DG994" i="10"/>
  <c r="DF994" i="10"/>
  <c r="DE994" i="10"/>
  <c r="DD994" i="10"/>
  <c r="DC994" i="10"/>
  <c r="DB994" i="10"/>
  <c r="DA994" i="10"/>
  <c r="CZ994" i="10"/>
  <c r="CY994" i="10"/>
  <c r="CX994" i="10"/>
  <c r="CW994" i="10"/>
  <c r="CV994" i="10"/>
  <c r="CU994" i="10"/>
  <c r="CT994" i="10"/>
  <c r="CS994" i="10"/>
  <c r="CR994" i="10"/>
  <c r="CQ994" i="10"/>
  <c r="CR1000" i="10"/>
  <c r="CR1002" i="10"/>
  <c r="CR1004" i="10"/>
  <c r="CS1000" i="10"/>
  <c r="CS1002" i="10"/>
  <c r="CS1004" i="10"/>
  <c r="CT1000" i="10"/>
  <c r="CT1002" i="10"/>
  <c r="CT1004" i="10"/>
  <c r="CU1000" i="10"/>
  <c r="CU1002" i="10"/>
  <c r="CU1004" i="10"/>
  <c r="CV1000" i="10"/>
  <c r="CV1002" i="10"/>
  <c r="CV1004" i="10"/>
  <c r="CW1000" i="10"/>
  <c r="CW1002" i="10"/>
  <c r="CW1004" i="10"/>
  <c r="CX1000" i="10"/>
  <c r="CX1002" i="10"/>
  <c r="CX1004" i="10"/>
  <c r="CY1000" i="10"/>
  <c r="CY1002" i="10"/>
  <c r="CY1004" i="10"/>
  <c r="CZ1000" i="10"/>
  <c r="CZ1002" i="10"/>
  <c r="CZ1004" i="10"/>
  <c r="DA1000" i="10"/>
  <c r="DA1002" i="10"/>
  <c r="DA1004" i="10"/>
  <c r="DB1000" i="10"/>
  <c r="DB1002" i="10"/>
  <c r="DB1004" i="10"/>
  <c r="DC1000" i="10"/>
  <c r="DC1002" i="10"/>
  <c r="DC1004" i="10"/>
  <c r="DD1000" i="10"/>
  <c r="DD1002" i="10"/>
  <c r="DD1004" i="10"/>
  <c r="DE1000" i="10"/>
  <c r="DE1002" i="10"/>
  <c r="DE1004" i="10"/>
  <c r="DF1000" i="10"/>
  <c r="DF1002" i="10"/>
  <c r="DF1004" i="10"/>
  <c r="DG1000" i="10"/>
  <c r="DG1002" i="10"/>
  <c r="DG1004" i="10"/>
  <c r="DH1000" i="10"/>
  <c r="DH1002" i="10"/>
  <c r="DH1004" i="10"/>
  <c r="DI1000" i="10"/>
  <c r="DI1002" i="10"/>
  <c r="DI1004" i="10"/>
  <c r="DJ1000" i="10"/>
  <c r="DJ1002" i="10"/>
  <c r="DJ1004" i="10"/>
  <c r="DK1000" i="10"/>
  <c r="DK1002" i="10"/>
  <c r="DK1004" i="10"/>
  <c r="DL1000" i="10"/>
  <c r="DL1002" i="10"/>
  <c r="DL1004" i="10"/>
  <c r="DM1000" i="10"/>
  <c r="DM1002" i="10"/>
  <c r="DM1004" i="10"/>
  <c r="DN1000" i="10"/>
  <c r="DN1002" i="10"/>
  <c r="DN1004" i="10"/>
  <c r="DO1000" i="10"/>
  <c r="DO1002" i="10"/>
  <c r="DO1004" i="10"/>
  <c r="DP1000" i="10"/>
  <c r="DP1002" i="10"/>
  <c r="DP1004" i="10"/>
  <c r="DQ1000" i="10"/>
  <c r="DQ1002" i="10"/>
  <c r="DQ1004" i="10"/>
  <c r="DR1000" i="10"/>
  <c r="DR1002" i="10"/>
  <c r="DR1004" i="10"/>
  <c r="DS1000" i="10"/>
  <c r="DS1002" i="10"/>
  <c r="DS1004" i="10"/>
  <c r="DT1000" i="10"/>
  <c r="DT1002" i="10"/>
  <c r="DT1004" i="10"/>
  <c r="DU1000" i="10"/>
  <c r="DU1002" i="10"/>
  <c r="DU1004" i="10"/>
  <c r="DV1000" i="10"/>
  <c r="DV1002" i="10"/>
  <c r="DV1004" i="10"/>
  <c r="DW1000" i="10"/>
  <c r="DW1002" i="10"/>
  <c r="DW1004" i="10"/>
  <c r="DX1000" i="10"/>
  <c r="DX1002" i="10"/>
  <c r="DX1004" i="10"/>
  <c r="DY1000" i="10"/>
  <c r="DY1002" i="10"/>
  <c r="DY1004" i="10"/>
  <c r="DZ1000" i="10"/>
  <c r="DZ1002" i="10"/>
  <c r="DZ1004" i="10"/>
  <c r="EA1000" i="10"/>
  <c r="EA1002" i="10"/>
  <c r="EA1004" i="10"/>
  <c r="EB1000" i="10"/>
  <c r="EB1002" i="10"/>
  <c r="EB1004" i="10"/>
  <c r="EC1000" i="10"/>
  <c r="EC1002" i="10"/>
  <c r="EC1004" i="10"/>
  <c r="ED1000" i="10"/>
  <c r="ED1002" i="10"/>
  <c r="ED1004" i="10"/>
  <c r="EE1000" i="10"/>
  <c r="EE1002" i="10"/>
  <c r="EE1004" i="10"/>
  <c r="EF1000" i="10"/>
  <c r="EF1002" i="10"/>
  <c r="EF1004" i="10"/>
  <c r="EG1000" i="10"/>
  <c r="EG1002" i="10"/>
  <c r="EG1004" i="10"/>
  <c r="EH1000" i="10"/>
  <c r="EH1002" i="10"/>
  <c r="EH1004" i="10"/>
  <c r="EI1000" i="10"/>
  <c r="EI1002" i="10"/>
  <c r="EI1004" i="10"/>
  <c r="EJ1000" i="10"/>
  <c r="EJ1002" i="10"/>
  <c r="EJ1004" i="10"/>
  <c r="EK1000" i="10"/>
  <c r="EK1002" i="10"/>
  <c r="EK1004" i="10"/>
  <c r="EL1000" i="10"/>
  <c r="EL1002" i="10"/>
  <c r="EL1004" i="10"/>
  <c r="EM1000" i="10"/>
  <c r="EM1002" i="10"/>
  <c r="EM1004" i="10"/>
  <c r="EN1000" i="10"/>
  <c r="EN1002" i="10"/>
  <c r="EN1004" i="10"/>
  <c r="EO1000" i="10"/>
  <c r="EO1002" i="10"/>
  <c r="EO1004" i="10"/>
  <c r="EP1000" i="10"/>
  <c r="EP1002" i="10"/>
  <c r="EP1004" i="10"/>
  <c r="EQ1000" i="10"/>
  <c r="EQ1002" i="10"/>
  <c r="EQ1004" i="10"/>
  <c r="ER1000" i="10"/>
  <c r="ER1002" i="10"/>
  <c r="ER1004" i="10"/>
  <c r="ES1000" i="10"/>
  <c r="ES1002" i="10"/>
  <c r="ES1004" i="10"/>
  <c r="ET1000" i="10"/>
  <c r="ET1002" i="10"/>
  <c r="ET1004" i="10"/>
  <c r="EU1000" i="10"/>
  <c r="EU1002" i="10"/>
  <c r="EU1004" i="10"/>
  <c r="EV1000" i="10"/>
  <c r="EV1002" i="10"/>
  <c r="EV1004" i="10"/>
  <c r="EW1000" i="10"/>
  <c r="EW1002" i="10"/>
  <c r="EW1004" i="10"/>
  <c r="EX1000" i="10"/>
  <c r="EX1002" i="10"/>
  <c r="EX1004" i="10"/>
  <c r="EY1000" i="10"/>
  <c r="EY1002" i="10"/>
  <c r="EY1004" i="10"/>
  <c r="EZ1000" i="10"/>
  <c r="EZ1002" i="10"/>
  <c r="EZ1004" i="10"/>
  <c r="FA1000" i="10"/>
  <c r="FA1002" i="10"/>
  <c r="FA1004" i="10"/>
  <c r="FB1000" i="10"/>
  <c r="FB1002" i="10"/>
  <c r="FB1004" i="10"/>
  <c r="FC1000" i="10"/>
  <c r="FC1002" i="10"/>
  <c r="FC1004" i="10"/>
  <c r="FD1000" i="10"/>
  <c r="FD1002" i="10"/>
  <c r="FD1004" i="10"/>
  <c r="FE1000" i="10"/>
  <c r="FE1002" i="10"/>
  <c r="FE1004" i="10"/>
  <c r="FF1000" i="10"/>
  <c r="FF1002" i="10"/>
  <c r="FF1004" i="10"/>
  <c r="FG1000" i="10"/>
  <c r="FG1002" i="10"/>
  <c r="FG1004" i="10"/>
  <c r="FH1000" i="10"/>
  <c r="FH1002" i="10"/>
  <c r="FH1004" i="10"/>
  <c r="FI1000" i="10"/>
  <c r="FI1002" i="10"/>
  <c r="FI1004" i="10"/>
  <c r="FJ1000" i="10"/>
  <c r="FJ1002" i="10"/>
  <c r="FJ1004" i="10"/>
  <c r="FK1000" i="10"/>
  <c r="FK1002" i="10"/>
  <c r="FK1004" i="10"/>
  <c r="FL1000" i="10"/>
  <c r="FL1002" i="10"/>
  <c r="FL1004" i="10"/>
  <c r="FM1000" i="10"/>
  <c r="FM1002" i="10"/>
  <c r="FM1004" i="10"/>
  <c r="FN1000" i="10"/>
  <c r="FN1002" i="10"/>
  <c r="FN1004" i="10"/>
  <c r="FO1000" i="10"/>
  <c r="FO1002" i="10"/>
  <c r="FO1004" i="10"/>
  <c r="FP1000" i="10"/>
  <c r="FP1002" i="10"/>
  <c r="FP1004" i="10"/>
  <c r="FQ1000" i="10"/>
  <c r="FQ1002" i="10"/>
  <c r="FQ1004" i="10"/>
  <c r="FR1000" i="10"/>
  <c r="FR1002" i="10"/>
  <c r="FR1004" i="10"/>
  <c r="FS1000" i="10"/>
  <c r="FS1002" i="10"/>
  <c r="FS1004" i="10"/>
  <c r="FT1000" i="10"/>
  <c r="FT1002" i="10"/>
  <c r="FT1004" i="10"/>
  <c r="FU1000" i="10"/>
  <c r="FU1002" i="10"/>
  <c r="FU1004" i="10"/>
  <c r="FV1000" i="10"/>
  <c r="FV1002" i="10"/>
  <c r="FV1004" i="10"/>
  <c r="FW1000" i="10"/>
  <c r="FW1002" i="10"/>
  <c r="FW1004" i="10"/>
  <c r="FX1000" i="10"/>
  <c r="FX1002" i="10"/>
  <c r="FX1004" i="10"/>
  <c r="FY1000" i="10"/>
  <c r="FY1002" i="10"/>
  <c r="FY1004" i="10"/>
  <c r="FZ1000" i="10"/>
  <c r="FZ1002" i="10"/>
  <c r="FZ1004" i="10"/>
  <c r="GA1000" i="10"/>
  <c r="GA1002" i="10"/>
  <c r="GA1004" i="10"/>
  <c r="GB1000" i="10"/>
  <c r="GB1002" i="10"/>
  <c r="GB1004" i="10"/>
  <c r="GC1000" i="10"/>
  <c r="GC1002" i="10"/>
  <c r="GC1004" i="10"/>
  <c r="GD1000" i="10"/>
  <c r="GD1002" i="10"/>
  <c r="GD1004" i="10"/>
  <c r="GE1000" i="10"/>
  <c r="GE1002" i="10"/>
  <c r="GE1004" i="10"/>
  <c r="GF1000" i="10"/>
  <c r="GF1002" i="10"/>
  <c r="GF1004" i="10"/>
  <c r="GG1000" i="10"/>
  <c r="GG1002" i="10"/>
  <c r="GG1004" i="10"/>
  <c r="GH1000" i="10"/>
  <c r="GH1002" i="10"/>
  <c r="GH1004" i="10"/>
  <c r="GI1000" i="10"/>
  <c r="GI1002" i="10"/>
  <c r="GI1004" i="10"/>
  <c r="GJ1000" i="10"/>
  <c r="GJ1002" i="10"/>
  <c r="GJ1004" i="10"/>
  <c r="GK1000" i="10"/>
  <c r="GK1002" i="10"/>
  <c r="GK1004" i="10"/>
  <c r="GL1000" i="10"/>
  <c r="GL1002" i="10"/>
  <c r="GL1004" i="10"/>
  <c r="GM1000" i="10"/>
  <c r="GM1002" i="10"/>
  <c r="GM1004" i="10"/>
  <c r="GN1000" i="10"/>
  <c r="GN1002" i="10"/>
  <c r="GN1004" i="10"/>
  <c r="GO1000" i="10"/>
  <c r="GO1002" i="10"/>
  <c r="GO1004" i="10"/>
  <c r="GP1000" i="10"/>
  <c r="GP1002" i="10"/>
  <c r="GP1004" i="10"/>
  <c r="GQ1000" i="10"/>
  <c r="GQ1002" i="10"/>
  <c r="GQ1004" i="10"/>
  <c r="GR1000" i="10"/>
  <c r="GR1002" i="10"/>
  <c r="GR1004" i="10"/>
  <c r="GS1000" i="10"/>
  <c r="GS1002" i="10"/>
  <c r="GS1004" i="10"/>
  <c r="GT1000" i="10"/>
  <c r="GT1002" i="10"/>
  <c r="GT1004" i="10"/>
  <c r="GU1000" i="10"/>
  <c r="GU1002" i="10"/>
  <c r="GU1004" i="10"/>
  <c r="GV1000" i="10"/>
  <c r="GV1002" i="10"/>
  <c r="GV1004" i="10"/>
  <c r="GW1000" i="10"/>
  <c r="GW1002" i="10"/>
  <c r="GW1004" i="10"/>
  <c r="GX1000" i="10"/>
  <c r="GX1002" i="10"/>
  <c r="GX1004" i="10"/>
  <c r="GY1000" i="10"/>
  <c r="GY1002" i="10"/>
  <c r="GY1004" i="10"/>
  <c r="GZ1000" i="10"/>
  <c r="GZ1002" i="10"/>
  <c r="GZ1004" i="10"/>
  <c r="HA1000" i="10"/>
  <c r="HA1002" i="10"/>
  <c r="HA1004" i="10"/>
  <c r="HB1000" i="10"/>
  <c r="HB1002" i="10"/>
  <c r="HB1004" i="10"/>
  <c r="HC1000" i="10"/>
  <c r="HC1002" i="10"/>
  <c r="HC1004" i="10"/>
  <c r="HD1000" i="10"/>
  <c r="HD1002" i="10"/>
  <c r="HD1004" i="10"/>
  <c r="HE1000" i="10"/>
  <c r="HE1002" i="10"/>
  <c r="HE1004" i="10"/>
  <c r="HF1000" i="10"/>
  <c r="HF1002" i="10"/>
  <c r="HF1004" i="10"/>
  <c r="HG1000" i="10"/>
  <c r="HG1002" i="10"/>
  <c r="HG1004" i="10"/>
  <c r="HH1000" i="10"/>
  <c r="HH1002" i="10"/>
  <c r="HH1004" i="10"/>
  <c r="HI1000" i="10"/>
  <c r="HI1002" i="10"/>
  <c r="HI1004" i="10"/>
  <c r="HJ1000" i="10"/>
  <c r="HJ1002" i="10"/>
  <c r="HJ1004" i="10"/>
  <c r="HK1000" i="10"/>
  <c r="HK1002" i="10"/>
  <c r="HK1004" i="10"/>
  <c r="HL1000" i="10"/>
  <c r="HL1002" i="10"/>
  <c r="HL1004" i="10"/>
  <c r="HM1000" i="10"/>
  <c r="HM1002" i="10"/>
  <c r="HM1004" i="10"/>
  <c r="HN1000" i="10"/>
  <c r="HN1002" i="10"/>
  <c r="HN1004" i="10"/>
  <c r="HO1000" i="10"/>
  <c r="HO1002" i="10"/>
  <c r="HO1004" i="10"/>
  <c r="HP1000" i="10"/>
  <c r="HP1002" i="10"/>
  <c r="HP1004" i="10"/>
  <c r="HQ1000" i="10"/>
  <c r="HQ1002" i="10"/>
  <c r="HQ1004" i="10"/>
  <c r="HR1000" i="10"/>
  <c r="HR1002" i="10"/>
  <c r="HR1004" i="10"/>
  <c r="HS1000" i="10"/>
  <c r="HS1002" i="10"/>
  <c r="HS1004" i="10"/>
  <c r="HT1000" i="10"/>
  <c r="HT1002" i="10"/>
  <c r="HT1004" i="10"/>
  <c r="HU1000" i="10"/>
  <c r="HU1002" i="10"/>
  <c r="HU1004" i="10"/>
  <c r="HV1000" i="10"/>
  <c r="HV1002" i="10"/>
  <c r="HV1004" i="10"/>
  <c r="HW1000" i="10"/>
  <c r="HW1002" i="10"/>
  <c r="HW1004" i="10"/>
  <c r="HX1000" i="10"/>
  <c r="HX1002" i="10"/>
  <c r="HX1004" i="10"/>
  <c r="HY1000" i="10"/>
  <c r="HY1002" i="10"/>
  <c r="HY1004" i="10"/>
  <c r="HZ1000" i="10"/>
  <c r="HZ1002" i="10"/>
  <c r="HZ1004" i="10"/>
  <c r="IA1000" i="10"/>
  <c r="IA1002" i="10"/>
  <c r="IA1004" i="10"/>
  <c r="IB1000" i="10"/>
  <c r="IB1002" i="10"/>
  <c r="IB1004" i="10"/>
  <c r="IC1000" i="10"/>
  <c r="IC1002" i="10"/>
  <c r="IC1004" i="10"/>
  <c r="ID1000" i="10"/>
  <c r="ID1002" i="10"/>
  <c r="ID1004" i="10"/>
  <c r="J20" i="2"/>
  <c r="J19" i="2"/>
  <c r="B1283" i="2"/>
  <c r="B1282" i="2" s="1"/>
  <c r="B1281" i="2" s="1"/>
  <c r="B1280" i="2" s="1"/>
  <c r="B1279" i="2" s="1"/>
  <c r="B1278" i="2" s="1"/>
  <c r="B1277" i="2" s="1"/>
  <c r="B1276" i="2" s="1"/>
  <c r="B1275" i="2" s="1"/>
  <c r="B1274" i="2" s="1"/>
  <c r="B1273" i="2" s="1"/>
  <c r="B1272" i="2" s="1"/>
  <c r="B1271" i="2" s="1"/>
  <c r="B1270" i="2" s="1"/>
  <c r="B1269" i="2" s="1"/>
  <c r="B1268" i="2" s="1"/>
  <c r="B1267" i="2" s="1"/>
  <c r="B1266" i="2" s="1"/>
  <c r="B1265" i="2" s="1"/>
  <c r="B1264" i="2" s="1"/>
  <c r="B1263" i="2" s="1"/>
  <c r="B1262" i="2" s="1"/>
  <c r="B1261" i="2" s="1"/>
  <c r="B1260" i="2" s="1"/>
  <c r="B1259" i="2" s="1"/>
  <c r="B1258" i="2" s="1"/>
  <c r="B1257" i="2" s="1"/>
  <c r="B1256" i="2" s="1"/>
  <c r="B1255" i="2" s="1"/>
  <c r="B1254" i="2" s="1"/>
  <c r="B1253" i="2" s="1"/>
  <c r="B1252" i="2" s="1"/>
  <c r="B1251" i="2" s="1"/>
  <c r="B1250" i="2" s="1"/>
  <c r="B1249" i="2" s="1"/>
  <c r="B1248" i="2" s="1"/>
  <c r="B1247" i="2" s="1"/>
  <c r="B1246" i="2" s="1"/>
  <c r="B1245" i="2" s="1"/>
  <c r="B1244" i="2" s="1"/>
  <c r="B1243" i="2" s="1"/>
  <c r="B1242" i="2" s="1"/>
  <c r="B1241" i="2" s="1"/>
  <c r="B1240" i="2" s="1"/>
  <c r="B1239" i="2" s="1"/>
  <c r="B1238" i="2" s="1"/>
  <c r="B1237" i="2" s="1"/>
  <c r="B1236" i="2" s="1"/>
  <c r="B1235" i="2" s="1"/>
  <c r="B1234" i="2" s="1"/>
  <c r="B1233" i="2" s="1"/>
  <c r="B1232" i="2" s="1"/>
  <c r="B1231" i="2" s="1"/>
  <c r="B1230" i="2" s="1"/>
  <c r="B1229" i="2" s="1"/>
  <c r="B1228" i="2" s="1"/>
  <c r="B1227" i="2" s="1"/>
  <c r="B1226" i="2" s="1"/>
  <c r="B1225" i="2" s="1"/>
  <c r="B1224" i="2" s="1"/>
  <c r="B1223" i="2" s="1"/>
  <c r="B1222" i="2" s="1"/>
  <c r="B1221" i="2" s="1"/>
  <c r="B1220" i="2" s="1"/>
  <c r="B1219" i="2" s="1"/>
  <c r="B1218" i="2" s="1"/>
  <c r="B1217" i="2" s="1"/>
  <c r="B1216" i="2" s="1"/>
  <c r="B1215" i="2" s="1"/>
  <c r="B1214" i="2" s="1"/>
  <c r="B1213" i="2" s="1"/>
  <c r="B1212" i="2" s="1"/>
  <c r="B1211" i="2" s="1"/>
  <c r="B1210" i="2" s="1"/>
  <c r="B1209" i="2" s="1"/>
  <c r="B1208" i="2" s="1"/>
  <c r="B1207" i="2" s="1"/>
  <c r="B1206" i="2" s="1"/>
  <c r="B1205" i="2" s="1"/>
  <c r="B1204" i="2" s="1"/>
  <c r="B1203" i="2" s="1"/>
  <c r="B1202" i="2" s="1"/>
  <c r="B1201" i="2" s="1"/>
  <c r="B1200" i="2" s="1"/>
  <c r="B1199" i="2" s="1"/>
  <c r="B1198" i="2" s="1"/>
  <c r="B1197" i="2" s="1"/>
  <c r="B1196" i="2" s="1"/>
  <c r="B1195" i="2" s="1"/>
  <c r="B1194" i="2" s="1"/>
  <c r="B1193" i="2" s="1"/>
  <c r="B1192" i="2" s="1"/>
  <c r="B1191" i="2" s="1"/>
  <c r="B1190" i="2" s="1"/>
  <c r="B1189" i="2" s="1"/>
  <c r="B1188" i="2" s="1"/>
  <c r="B1187" i="2" s="1"/>
  <c r="B1186" i="2" s="1"/>
  <c r="B1185" i="2" s="1"/>
  <c r="B1184" i="2" s="1"/>
  <c r="B1183" i="2" s="1"/>
  <c r="B1182" i="2" s="1"/>
  <c r="B1181" i="2" s="1"/>
  <c r="B1180" i="2" s="1"/>
  <c r="B1179" i="2" s="1"/>
  <c r="B1178" i="2" s="1"/>
  <c r="B1177" i="2" s="1"/>
  <c r="B1176" i="2" s="1"/>
  <c r="B1175" i="2" s="1"/>
  <c r="B1174" i="2" s="1"/>
  <c r="B1173" i="2" s="1"/>
  <c r="B1172" i="2" s="1"/>
  <c r="B1171" i="2" s="1"/>
  <c r="B1170" i="2" s="1"/>
  <c r="B1169" i="2" s="1"/>
  <c r="B1168" i="2" s="1"/>
  <c r="B1167" i="2" s="1"/>
  <c r="B1166" i="2" s="1"/>
  <c r="B1165" i="2" s="1"/>
  <c r="B1164" i="2" s="1"/>
  <c r="B1163" i="2" s="1"/>
  <c r="B1162" i="2" s="1"/>
  <c r="B1161" i="2" s="1"/>
  <c r="B1160" i="2" s="1"/>
  <c r="B1159" i="2" s="1"/>
  <c r="B1158" i="2" s="1"/>
  <c r="B1157" i="2" s="1"/>
  <c r="B1156" i="2" s="1"/>
  <c r="B1155" i="2" s="1"/>
  <c r="B1154" i="2" s="1"/>
  <c r="B1153" i="2" s="1"/>
  <c r="B1152" i="2" s="1"/>
  <c r="B1151" i="2" s="1"/>
  <c r="B1150" i="2" s="1"/>
  <c r="B1149" i="2" s="1"/>
  <c r="B1148" i="2" s="1"/>
  <c r="B1147" i="2" s="1"/>
  <c r="B1146" i="2" s="1"/>
  <c r="B1145" i="2" s="1"/>
  <c r="B1144" i="2" s="1"/>
  <c r="B1143" i="2" s="1"/>
  <c r="B1142" i="2" s="1"/>
  <c r="B1141" i="2" s="1"/>
  <c r="B1140" i="2" s="1"/>
  <c r="B1139" i="2" s="1"/>
  <c r="B1138" i="2" s="1"/>
  <c r="B1137" i="2" s="1"/>
  <c r="B1136" i="2" s="1"/>
  <c r="B1135" i="2" s="1"/>
  <c r="B1134" i="2" s="1"/>
  <c r="B1133" i="2" s="1"/>
  <c r="B1132" i="2" s="1"/>
  <c r="B1131" i="2" s="1"/>
  <c r="B1130" i="2" s="1"/>
  <c r="B1129" i="2" s="1"/>
  <c r="B1128" i="2" s="1"/>
  <c r="B1127" i="2" s="1"/>
  <c r="B1126" i="2" s="1"/>
  <c r="B1125" i="2" s="1"/>
  <c r="B1124" i="2" s="1"/>
  <c r="B1123" i="2" s="1"/>
  <c r="B1122" i="2" s="1"/>
  <c r="B1121" i="2" s="1"/>
  <c r="B1120" i="2" s="1"/>
  <c r="B1119" i="2" s="1"/>
  <c r="B1118" i="2" s="1"/>
  <c r="B1117" i="2" s="1"/>
  <c r="B1116" i="2" s="1"/>
  <c r="B1115" i="2" s="1"/>
  <c r="B1114" i="2" s="1"/>
  <c r="B1113" i="2" s="1"/>
  <c r="B1112" i="2" s="1"/>
  <c r="B1111" i="2" s="1"/>
  <c r="B1110" i="2" s="1"/>
  <c r="B1109" i="2" s="1"/>
  <c r="B1108" i="2" s="1"/>
  <c r="B1107" i="2" s="1"/>
  <c r="B1106" i="2" s="1"/>
  <c r="B1105" i="2" s="1"/>
  <c r="B1104" i="2" s="1"/>
  <c r="B1103" i="2" s="1"/>
  <c r="B1102" i="2" s="1"/>
  <c r="B1101" i="2" s="1"/>
  <c r="B1100" i="2" s="1"/>
  <c r="B1099" i="2" s="1"/>
  <c r="B1098" i="2" s="1"/>
  <c r="B1097" i="2" s="1"/>
  <c r="B1096" i="2" s="1"/>
  <c r="B1095" i="2" s="1"/>
  <c r="B1094" i="2" s="1"/>
  <c r="B1093" i="2" s="1"/>
  <c r="B1092" i="2" s="1"/>
  <c r="B1091" i="2" s="1"/>
  <c r="B1090" i="2" s="1"/>
  <c r="B1089" i="2" s="1"/>
  <c r="B1088" i="2" s="1"/>
  <c r="B1087" i="2" s="1"/>
  <c r="B1086" i="2" s="1"/>
  <c r="B1085" i="2" s="1"/>
  <c r="B1084" i="2" s="1"/>
  <c r="B1083" i="2" s="1"/>
  <c r="B1082" i="2" s="1"/>
  <c r="B1081" i="2" s="1"/>
  <c r="B1080" i="2" s="1"/>
  <c r="B1079" i="2" s="1"/>
  <c r="B1078" i="2" s="1"/>
  <c r="B1077" i="2" s="1"/>
  <c r="B1076" i="2" s="1"/>
  <c r="B1075" i="2" s="1"/>
  <c r="B1074" i="2" s="1"/>
  <c r="B1073" i="2" s="1"/>
  <c r="B1072" i="2" s="1"/>
  <c r="B1071" i="2" s="1"/>
  <c r="B1070" i="2" s="1"/>
  <c r="B1069" i="2" s="1"/>
  <c r="B1068" i="2" s="1"/>
  <c r="B1067" i="2" s="1"/>
  <c r="B1066" i="2" s="1"/>
  <c r="B1065" i="2" s="1"/>
  <c r="B1064" i="2" s="1"/>
  <c r="B1063" i="2" s="1"/>
  <c r="B1062" i="2" s="1"/>
  <c r="B1061" i="2" s="1"/>
  <c r="B1060" i="2" s="1"/>
  <c r="B1059" i="2" s="1"/>
  <c r="B1058" i="2" s="1"/>
  <c r="B1057" i="2" s="1"/>
  <c r="B1056" i="2" s="1"/>
  <c r="B1055" i="2" s="1"/>
  <c r="B1054" i="2" s="1"/>
  <c r="B1053" i="2" s="1"/>
  <c r="B1052" i="2" s="1"/>
  <c r="B1051" i="2" s="1"/>
  <c r="B1050" i="2" s="1"/>
  <c r="B1049" i="2" s="1"/>
  <c r="B1048" i="2" s="1"/>
  <c r="B1047" i="2" s="1"/>
  <c r="B1046" i="2" s="1"/>
  <c r="B1045" i="2" s="1"/>
  <c r="B1044" i="2" s="1"/>
  <c r="B1043" i="2" s="1"/>
  <c r="B1042" i="2" s="1"/>
  <c r="B1041" i="2" s="1"/>
  <c r="B1040" i="2" s="1"/>
  <c r="B1039" i="2" s="1"/>
  <c r="B1038" i="2" s="1"/>
  <c r="B1037" i="2" s="1"/>
  <c r="B1036" i="2" s="1"/>
  <c r="B1035" i="2" s="1"/>
  <c r="B1034" i="2" s="1"/>
  <c r="B1033" i="2" s="1"/>
  <c r="B1032" i="2" s="1"/>
  <c r="B1031" i="2" s="1"/>
  <c r="B1030" i="2" s="1"/>
  <c r="B1029" i="2" s="1"/>
  <c r="B1028" i="2" s="1"/>
  <c r="B1027" i="2" s="1"/>
  <c r="B1026" i="2" s="1"/>
  <c r="B1025" i="2" s="1"/>
  <c r="B1024" i="2" s="1"/>
  <c r="B1023" i="2" s="1"/>
  <c r="B1022" i="2" s="1"/>
  <c r="B1021" i="2" s="1"/>
  <c r="B1020" i="2" s="1"/>
  <c r="B1019" i="2" s="1"/>
  <c r="B1018" i="2" s="1"/>
  <c r="B1017" i="2" s="1"/>
  <c r="B1016" i="2" s="1"/>
  <c r="B1015" i="2" s="1"/>
  <c r="B1014" i="2" s="1"/>
  <c r="B1013" i="2" s="1"/>
  <c r="B1012" i="2" s="1"/>
  <c r="B1011" i="2" s="1"/>
  <c r="B1010" i="2" s="1"/>
  <c r="B1009" i="2" s="1"/>
  <c r="B1008" i="2" s="1"/>
  <c r="B1007" i="2" s="1"/>
  <c r="B1006" i="2" s="1"/>
  <c r="B1005" i="2" s="1"/>
  <c r="B1004" i="2" s="1"/>
  <c r="B1003" i="2" s="1"/>
  <c r="B1002" i="2" s="1"/>
  <c r="B1001" i="2" s="1"/>
  <c r="B1000" i="2" s="1"/>
  <c r="B999" i="2" s="1"/>
  <c r="B998" i="2" s="1"/>
  <c r="B997" i="2" s="1"/>
  <c r="B996" i="2" s="1"/>
  <c r="B995" i="2" s="1"/>
  <c r="B994" i="2" s="1"/>
  <c r="B993" i="2" s="1"/>
  <c r="B992" i="2" s="1"/>
  <c r="B991" i="2" s="1"/>
  <c r="B990" i="2" s="1"/>
  <c r="B989" i="2" s="1"/>
  <c r="B988" i="2" s="1"/>
  <c r="B987" i="2" s="1"/>
  <c r="B986" i="2" s="1"/>
  <c r="B985" i="2" s="1"/>
  <c r="B984" i="2" s="1"/>
  <c r="B983" i="2" s="1"/>
  <c r="B982" i="2" s="1"/>
  <c r="B981" i="2" s="1"/>
  <c r="B980" i="2" s="1"/>
  <c r="B979" i="2" s="1"/>
  <c r="B978" i="2" s="1"/>
  <c r="B977" i="2" s="1"/>
  <c r="B976" i="2" s="1"/>
  <c r="B975" i="2" s="1"/>
  <c r="B974" i="2" s="1"/>
  <c r="B973" i="2" s="1"/>
  <c r="B972" i="2" s="1"/>
  <c r="B971" i="2" s="1"/>
  <c r="B970" i="2" s="1"/>
  <c r="B969" i="2" s="1"/>
  <c r="B968" i="2" s="1"/>
  <c r="B967" i="2" s="1"/>
  <c r="B966" i="2" s="1"/>
  <c r="B965" i="2" s="1"/>
  <c r="B964" i="2" s="1"/>
  <c r="B963" i="2" s="1"/>
  <c r="B962" i="2" s="1"/>
  <c r="B961" i="2" s="1"/>
  <c r="B960" i="2" s="1"/>
  <c r="B959" i="2" s="1"/>
  <c r="B958" i="2" s="1"/>
  <c r="B957" i="2" s="1"/>
  <c r="B956" i="2" s="1"/>
  <c r="B955" i="2" s="1"/>
  <c r="B954" i="2" s="1"/>
  <c r="B953" i="2" s="1"/>
  <c r="B952" i="2" s="1"/>
  <c r="B951" i="2" s="1"/>
  <c r="B950" i="2" s="1"/>
  <c r="B949" i="2" s="1"/>
  <c r="B948" i="2" s="1"/>
  <c r="B947" i="2" s="1"/>
  <c r="B946" i="2" s="1"/>
  <c r="B945" i="2" s="1"/>
  <c r="B944" i="2" s="1"/>
  <c r="B943" i="2" s="1"/>
  <c r="B942" i="2" s="1"/>
  <c r="B941" i="2" s="1"/>
  <c r="B940" i="2" s="1"/>
  <c r="B939" i="2" s="1"/>
  <c r="B938" i="2" s="1"/>
  <c r="B937" i="2" s="1"/>
  <c r="B936" i="2" s="1"/>
  <c r="B935" i="2" s="1"/>
  <c r="B934" i="2" s="1"/>
  <c r="B933" i="2" s="1"/>
  <c r="B932" i="2" s="1"/>
  <c r="B931" i="2" s="1"/>
  <c r="B930" i="2" s="1"/>
  <c r="B929" i="2" s="1"/>
  <c r="B928" i="2" s="1"/>
  <c r="B927" i="2" s="1"/>
  <c r="B926" i="2" s="1"/>
  <c r="B925" i="2" s="1"/>
  <c r="B924" i="2" s="1"/>
  <c r="B923" i="2" s="1"/>
  <c r="B922" i="2" s="1"/>
  <c r="B921" i="2" s="1"/>
  <c r="B920" i="2" s="1"/>
  <c r="B919" i="2" s="1"/>
  <c r="B918" i="2" s="1"/>
  <c r="B917" i="2" s="1"/>
  <c r="B916" i="2" s="1"/>
  <c r="B915" i="2" s="1"/>
  <c r="B914" i="2" s="1"/>
  <c r="B913" i="2" s="1"/>
  <c r="B912" i="2" s="1"/>
  <c r="B911" i="2" s="1"/>
  <c r="B910" i="2" s="1"/>
  <c r="B909" i="2" s="1"/>
  <c r="B908" i="2" s="1"/>
  <c r="B907" i="2" s="1"/>
  <c r="B906" i="2" s="1"/>
  <c r="B905" i="2" s="1"/>
  <c r="B904" i="2" s="1"/>
  <c r="B903" i="2" s="1"/>
  <c r="B902" i="2" s="1"/>
  <c r="B901" i="2" s="1"/>
  <c r="B900" i="2" s="1"/>
  <c r="B899" i="2" s="1"/>
  <c r="B898" i="2" s="1"/>
  <c r="B897" i="2" s="1"/>
  <c r="B896" i="2" s="1"/>
  <c r="B895" i="2" s="1"/>
  <c r="B894" i="2" s="1"/>
  <c r="B893" i="2" s="1"/>
  <c r="B892" i="2" s="1"/>
  <c r="B891" i="2" s="1"/>
  <c r="B890" i="2" s="1"/>
  <c r="B889" i="2" s="1"/>
  <c r="B888" i="2" s="1"/>
  <c r="B887" i="2" s="1"/>
  <c r="B886" i="2" s="1"/>
  <c r="B885" i="2" s="1"/>
  <c r="B884" i="2" s="1"/>
  <c r="B883" i="2" s="1"/>
  <c r="B882" i="2" s="1"/>
  <c r="B881" i="2" s="1"/>
  <c r="B880" i="2" s="1"/>
  <c r="B879" i="2" s="1"/>
  <c r="B878" i="2" s="1"/>
  <c r="B877" i="2" s="1"/>
  <c r="B876" i="2" s="1"/>
  <c r="B875" i="2" s="1"/>
  <c r="B874" i="2" s="1"/>
  <c r="B873" i="2" s="1"/>
  <c r="B872" i="2" s="1"/>
  <c r="B871" i="2" s="1"/>
  <c r="B870" i="2" s="1"/>
  <c r="B869" i="2" s="1"/>
  <c r="B868" i="2" s="1"/>
  <c r="B867" i="2" s="1"/>
  <c r="B866" i="2" s="1"/>
  <c r="B865" i="2" s="1"/>
  <c r="B864" i="2" s="1"/>
  <c r="B863" i="2" s="1"/>
  <c r="B862" i="2" s="1"/>
  <c r="B861" i="2" s="1"/>
  <c r="B860" i="2" s="1"/>
  <c r="B859" i="2" s="1"/>
  <c r="B858" i="2" s="1"/>
  <c r="B857" i="2" s="1"/>
  <c r="B856" i="2" s="1"/>
  <c r="B855" i="2" s="1"/>
  <c r="B854" i="2" s="1"/>
  <c r="B853" i="2" s="1"/>
  <c r="B852" i="2" s="1"/>
  <c r="B851" i="2" s="1"/>
  <c r="B850" i="2" s="1"/>
  <c r="B849" i="2" s="1"/>
  <c r="B848" i="2" s="1"/>
  <c r="B847" i="2" s="1"/>
  <c r="B846" i="2" s="1"/>
  <c r="B845" i="2" s="1"/>
  <c r="B844" i="2" s="1"/>
  <c r="B843" i="2" s="1"/>
  <c r="B842" i="2" s="1"/>
  <c r="B841" i="2" s="1"/>
  <c r="B840" i="2" s="1"/>
  <c r="B839" i="2" s="1"/>
  <c r="B838" i="2" s="1"/>
  <c r="B837" i="2" s="1"/>
  <c r="B836" i="2" s="1"/>
  <c r="B835" i="2" s="1"/>
  <c r="B834" i="2" s="1"/>
  <c r="B833" i="2" s="1"/>
  <c r="B832" i="2" s="1"/>
  <c r="B831" i="2" s="1"/>
  <c r="B830" i="2" s="1"/>
  <c r="B829" i="2" s="1"/>
  <c r="B828" i="2" s="1"/>
  <c r="B827" i="2" s="1"/>
  <c r="B826" i="2" s="1"/>
  <c r="B825" i="2" s="1"/>
  <c r="B824" i="2" s="1"/>
  <c r="B823" i="2" s="1"/>
  <c r="B822" i="2" s="1"/>
  <c r="B821" i="2" s="1"/>
  <c r="B820" i="2" s="1"/>
  <c r="B819" i="2" s="1"/>
  <c r="B818" i="2" s="1"/>
  <c r="B817" i="2" s="1"/>
  <c r="B816" i="2" s="1"/>
  <c r="B815" i="2" s="1"/>
  <c r="B814" i="2" s="1"/>
  <c r="B813" i="2" s="1"/>
  <c r="B812" i="2" s="1"/>
  <c r="B811" i="2" s="1"/>
  <c r="B810" i="2" s="1"/>
  <c r="B809" i="2" s="1"/>
  <c r="B808" i="2" s="1"/>
  <c r="B807" i="2" s="1"/>
  <c r="B806" i="2" s="1"/>
  <c r="B805" i="2" s="1"/>
  <c r="B804" i="2" s="1"/>
  <c r="B803" i="2" s="1"/>
  <c r="B802" i="2" s="1"/>
  <c r="B801" i="2" s="1"/>
  <c r="B800" i="2" s="1"/>
  <c r="B799" i="2" s="1"/>
  <c r="B798" i="2" s="1"/>
  <c r="B797" i="2" s="1"/>
  <c r="B796" i="2" s="1"/>
  <c r="B795" i="2" s="1"/>
  <c r="B794" i="2" s="1"/>
  <c r="B793" i="2" s="1"/>
  <c r="B792" i="2" s="1"/>
  <c r="B791" i="2" s="1"/>
  <c r="B790" i="2" s="1"/>
  <c r="B789" i="2" s="1"/>
  <c r="B788" i="2" s="1"/>
  <c r="B787" i="2" s="1"/>
  <c r="B786" i="2" s="1"/>
  <c r="B785" i="2" s="1"/>
  <c r="B784" i="2" s="1"/>
  <c r="B783" i="2" s="1"/>
  <c r="B782" i="2" s="1"/>
  <c r="B781" i="2" s="1"/>
  <c r="B780" i="2" s="1"/>
  <c r="B779" i="2" s="1"/>
  <c r="B778" i="2" s="1"/>
  <c r="B777" i="2" s="1"/>
  <c r="B776" i="2" s="1"/>
  <c r="B775" i="2" s="1"/>
  <c r="B774" i="2" s="1"/>
  <c r="B773" i="2" s="1"/>
  <c r="B772" i="2" s="1"/>
  <c r="B771" i="2" s="1"/>
  <c r="B770" i="2" s="1"/>
  <c r="B769" i="2" s="1"/>
  <c r="B768" i="2" s="1"/>
  <c r="B767" i="2" s="1"/>
  <c r="B766" i="2" s="1"/>
  <c r="B765" i="2" s="1"/>
  <c r="B764" i="2" s="1"/>
  <c r="B763" i="2" s="1"/>
  <c r="B762" i="2" s="1"/>
  <c r="B761" i="2" s="1"/>
  <c r="B760" i="2" s="1"/>
  <c r="B759" i="2" s="1"/>
  <c r="B758" i="2" s="1"/>
  <c r="B757" i="2" s="1"/>
  <c r="B756" i="2" s="1"/>
  <c r="B755" i="2" s="1"/>
  <c r="B754" i="2" s="1"/>
  <c r="B753" i="2" s="1"/>
  <c r="B752" i="2" s="1"/>
  <c r="B751" i="2" s="1"/>
  <c r="B750" i="2" s="1"/>
  <c r="B749" i="2" s="1"/>
  <c r="B748" i="2" s="1"/>
  <c r="B747" i="2" s="1"/>
  <c r="B746" i="2" s="1"/>
  <c r="B745" i="2" s="1"/>
  <c r="B744" i="2" s="1"/>
  <c r="B743" i="2" s="1"/>
  <c r="B742" i="2" s="1"/>
  <c r="B741" i="2" s="1"/>
  <c r="B740" i="2" s="1"/>
  <c r="B739" i="2" s="1"/>
  <c r="B738" i="2" s="1"/>
  <c r="B737" i="2" s="1"/>
  <c r="B736" i="2" s="1"/>
  <c r="B735" i="2" s="1"/>
  <c r="B734" i="2" s="1"/>
  <c r="B733" i="2" s="1"/>
  <c r="B732" i="2" s="1"/>
  <c r="B731" i="2" s="1"/>
  <c r="B730" i="2" s="1"/>
  <c r="B729" i="2" s="1"/>
  <c r="B728" i="2" s="1"/>
  <c r="B727" i="2" s="1"/>
  <c r="B726" i="2" s="1"/>
  <c r="B725" i="2" s="1"/>
  <c r="B724" i="2" s="1"/>
  <c r="B723" i="2" s="1"/>
  <c r="B722" i="2" s="1"/>
  <c r="B721" i="2" s="1"/>
  <c r="B720" i="2" s="1"/>
  <c r="B719" i="2" s="1"/>
  <c r="B718" i="2" s="1"/>
  <c r="B717" i="2" s="1"/>
  <c r="B716" i="2" s="1"/>
  <c r="B715" i="2" s="1"/>
  <c r="B714" i="2" s="1"/>
  <c r="B713" i="2" s="1"/>
  <c r="B712" i="2" s="1"/>
  <c r="B711" i="2" s="1"/>
  <c r="B710" i="2" s="1"/>
  <c r="B709" i="2" s="1"/>
  <c r="B708" i="2" s="1"/>
  <c r="B707" i="2" s="1"/>
  <c r="B706" i="2" s="1"/>
  <c r="B705" i="2" s="1"/>
  <c r="B704" i="2" s="1"/>
  <c r="B703" i="2" s="1"/>
  <c r="B702" i="2" s="1"/>
  <c r="B701" i="2" s="1"/>
  <c r="B700" i="2" s="1"/>
  <c r="B699" i="2" s="1"/>
  <c r="B698" i="2" s="1"/>
  <c r="B697" i="2" s="1"/>
  <c r="B696" i="2" s="1"/>
  <c r="B695" i="2" s="1"/>
  <c r="B694" i="2" s="1"/>
  <c r="B693" i="2" s="1"/>
  <c r="B692" i="2" s="1"/>
  <c r="B691" i="2" s="1"/>
  <c r="B690" i="2" s="1"/>
  <c r="B689" i="2" s="1"/>
  <c r="B688" i="2" s="1"/>
  <c r="B687" i="2" s="1"/>
  <c r="B686" i="2" s="1"/>
  <c r="B685" i="2" s="1"/>
  <c r="B684" i="2" s="1"/>
  <c r="B683" i="2" s="1"/>
  <c r="B682" i="2" s="1"/>
  <c r="B681" i="2" s="1"/>
  <c r="B680" i="2" s="1"/>
  <c r="B679" i="2" s="1"/>
  <c r="B678" i="2" s="1"/>
  <c r="B677" i="2" s="1"/>
  <c r="B676" i="2" s="1"/>
  <c r="B675" i="2" s="1"/>
  <c r="B674" i="2" s="1"/>
  <c r="B673" i="2" s="1"/>
  <c r="B672" i="2" s="1"/>
  <c r="B671" i="2" s="1"/>
  <c r="B670" i="2" s="1"/>
  <c r="B669" i="2" s="1"/>
  <c r="B668" i="2" s="1"/>
  <c r="B667" i="2" s="1"/>
  <c r="B666" i="2" s="1"/>
  <c r="B665" i="2" s="1"/>
  <c r="B664" i="2" s="1"/>
  <c r="B663" i="2" s="1"/>
  <c r="B662" i="2" s="1"/>
  <c r="B661" i="2" s="1"/>
  <c r="B660" i="2" s="1"/>
  <c r="B659" i="2" s="1"/>
  <c r="B658" i="2" s="1"/>
  <c r="B657" i="2" s="1"/>
  <c r="B656" i="2" s="1"/>
  <c r="B655" i="2" s="1"/>
  <c r="B654" i="2" s="1"/>
  <c r="B653" i="2" s="1"/>
  <c r="B652" i="2" s="1"/>
  <c r="B651" i="2" s="1"/>
  <c r="B650" i="2" s="1"/>
  <c r="B649" i="2" s="1"/>
  <c r="B648" i="2" s="1"/>
  <c r="B647" i="2" s="1"/>
  <c r="B646" i="2" s="1"/>
  <c r="B645" i="2" s="1"/>
  <c r="B644" i="2" s="1"/>
  <c r="B643" i="2" s="1"/>
  <c r="B642" i="2" s="1"/>
  <c r="B641" i="2" s="1"/>
  <c r="B640" i="2" s="1"/>
  <c r="B639" i="2" s="1"/>
  <c r="B638" i="2" s="1"/>
  <c r="B637" i="2" s="1"/>
  <c r="B636" i="2" s="1"/>
  <c r="B635" i="2" s="1"/>
  <c r="B634" i="2" s="1"/>
  <c r="B633" i="2" s="1"/>
  <c r="B632" i="2" s="1"/>
  <c r="B631" i="2" s="1"/>
  <c r="B630" i="2" s="1"/>
  <c r="B629" i="2" s="1"/>
  <c r="B628" i="2" s="1"/>
  <c r="B627" i="2" s="1"/>
  <c r="B626" i="2" s="1"/>
  <c r="B625" i="2" s="1"/>
  <c r="B624" i="2" s="1"/>
  <c r="B623" i="2" s="1"/>
  <c r="B622" i="2" s="1"/>
  <c r="B621" i="2" s="1"/>
  <c r="B620" i="2" s="1"/>
  <c r="B619" i="2" s="1"/>
  <c r="B618" i="2" s="1"/>
  <c r="B617" i="2" s="1"/>
  <c r="B616" i="2" s="1"/>
  <c r="B615" i="2" s="1"/>
  <c r="B614" i="2" s="1"/>
  <c r="B613" i="2" s="1"/>
  <c r="B612" i="2" s="1"/>
  <c r="B611" i="2" s="1"/>
  <c r="B610" i="2" s="1"/>
  <c r="B609" i="2" s="1"/>
  <c r="B608" i="2" s="1"/>
  <c r="B607" i="2" s="1"/>
  <c r="B606" i="2" s="1"/>
  <c r="B605" i="2" s="1"/>
  <c r="B604" i="2" s="1"/>
  <c r="B603" i="2" s="1"/>
  <c r="B602" i="2" s="1"/>
  <c r="B601" i="2" s="1"/>
  <c r="B600" i="2" s="1"/>
  <c r="B599" i="2" s="1"/>
  <c r="B598" i="2" s="1"/>
  <c r="B597" i="2" s="1"/>
  <c r="B596" i="2" s="1"/>
  <c r="B595" i="2" s="1"/>
  <c r="B594" i="2" s="1"/>
  <c r="B593" i="2" s="1"/>
  <c r="B592" i="2" s="1"/>
  <c r="B591" i="2" s="1"/>
  <c r="B590" i="2" s="1"/>
  <c r="B589" i="2" s="1"/>
  <c r="B588" i="2" s="1"/>
  <c r="B587" i="2" s="1"/>
  <c r="B586" i="2" s="1"/>
  <c r="B585" i="2" s="1"/>
  <c r="B584" i="2" s="1"/>
  <c r="B583" i="2" s="1"/>
  <c r="B582" i="2" s="1"/>
  <c r="B581" i="2" s="1"/>
  <c r="B580" i="2" s="1"/>
  <c r="B579" i="2" s="1"/>
  <c r="B578" i="2" s="1"/>
  <c r="B577" i="2" s="1"/>
  <c r="B576" i="2" s="1"/>
  <c r="B575" i="2" s="1"/>
  <c r="B574" i="2" s="1"/>
  <c r="B573" i="2" s="1"/>
  <c r="B572" i="2" s="1"/>
  <c r="B571" i="2" s="1"/>
  <c r="B570" i="2" s="1"/>
  <c r="B569" i="2" s="1"/>
  <c r="B568" i="2" s="1"/>
  <c r="B567" i="2" s="1"/>
  <c r="B566" i="2" s="1"/>
  <c r="B565" i="2" s="1"/>
  <c r="B564" i="2" s="1"/>
  <c r="B563" i="2" s="1"/>
  <c r="B562" i="2" s="1"/>
  <c r="B561" i="2" s="1"/>
  <c r="B560" i="2" s="1"/>
  <c r="B559" i="2" s="1"/>
  <c r="B558" i="2" s="1"/>
  <c r="B557" i="2" s="1"/>
  <c r="B556" i="2" s="1"/>
  <c r="B555" i="2" s="1"/>
  <c r="B554" i="2" s="1"/>
  <c r="B553" i="2" s="1"/>
  <c r="B552" i="2" s="1"/>
  <c r="B551" i="2" s="1"/>
  <c r="B550" i="2" s="1"/>
  <c r="B549" i="2" s="1"/>
  <c r="B548" i="2" s="1"/>
  <c r="B547" i="2" s="1"/>
  <c r="B546" i="2" s="1"/>
  <c r="B545" i="2" s="1"/>
  <c r="B544" i="2" s="1"/>
  <c r="B543" i="2" s="1"/>
  <c r="B542" i="2" s="1"/>
  <c r="B541" i="2" s="1"/>
  <c r="B540" i="2" s="1"/>
  <c r="B539" i="2" s="1"/>
  <c r="B538" i="2" s="1"/>
  <c r="B537" i="2" s="1"/>
  <c r="B536" i="2" s="1"/>
  <c r="B535" i="2" s="1"/>
  <c r="B534" i="2" s="1"/>
  <c r="B533" i="2" s="1"/>
  <c r="B532" i="2" s="1"/>
  <c r="B531" i="2" s="1"/>
  <c r="B530" i="2" s="1"/>
  <c r="B529" i="2" s="1"/>
  <c r="B528" i="2" s="1"/>
  <c r="B527" i="2" s="1"/>
  <c r="B526" i="2" s="1"/>
  <c r="B525" i="2" s="1"/>
  <c r="B524" i="2" s="1"/>
  <c r="B523" i="2" s="1"/>
  <c r="B522" i="2" s="1"/>
  <c r="B521" i="2" s="1"/>
  <c r="B520" i="2" s="1"/>
  <c r="B519" i="2" s="1"/>
  <c r="B518" i="2" s="1"/>
  <c r="B517" i="2" s="1"/>
  <c r="B516" i="2" s="1"/>
  <c r="B515" i="2" s="1"/>
  <c r="B514" i="2" s="1"/>
  <c r="B513" i="2" s="1"/>
  <c r="B512" i="2" s="1"/>
  <c r="B511" i="2" s="1"/>
  <c r="B510" i="2" s="1"/>
  <c r="B509" i="2" s="1"/>
  <c r="B508" i="2" s="1"/>
  <c r="B507" i="2" s="1"/>
  <c r="B506" i="2" s="1"/>
  <c r="B505" i="2" s="1"/>
  <c r="B504" i="2" s="1"/>
  <c r="B503" i="2" s="1"/>
  <c r="B502" i="2" s="1"/>
  <c r="B501" i="2" s="1"/>
  <c r="B500" i="2" s="1"/>
  <c r="B499" i="2" s="1"/>
  <c r="B498" i="2" s="1"/>
  <c r="B497" i="2" s="1"/>
  <c r="B496" i="2" s="1"/>
  <c r="B495" i="2" s="1"/>
  <c r="B494" i="2" s="1"/>
  <c r="B493" i="2" s="1"/>
  <c r="B492" i="2" s="1"/>
  <c r="B491" i="2" s="1"/>
  <c r="B490" i="2" s="1"/>
  <c r="B489" i="2" s="1"/>
  <c r="B488" i="2" s="1"/>
  <c r="B487" i="2" s="1"/>
  <c r="B486" i="2" s="1"/>
  <c r="B485" i="2" s="1"/>
  <c r="B484" i="2" s="1"/>
  <c r="B483" i="2" s="1"/>
  <c r="B482" i="2" s="1"/>
  <c r="B481" i="2" s="1"/>
  <c r="B480" i="2" s="1"/>
  <c r="B479" i="2" s="1"/>
  <c r="B478" i="2" s="1"/>
  <c r="B477" i="2" s="1"/>
  <c r="B476" i="2" s="1"/>
  <c r="B475" i="2" s="1"/>
  <c r="B474" i="2" s="1"/>
  <c r="B473" i="2" s="1"/>
  <c r="B472" i="2" s="1"/>
  <c r="B471" i="2" s="1"/>
  <c r="B470" i="2" s="1"/>
  <c r="B469" i="2" s="1"/>
  <c r="B468" i="2" s="1"/>
  <c r="B467" i="2" s="1"/>
  <c r="B466" i="2" s="1"/>
  <c r="B465" i="2" s="1"/>
  <c r="B464" i="2" s="1"/>
  <c r="B463" i="2" s="1"/>
  <c r="B462" i="2" s="1"/>
  <c r="B461" i="2" s="1"/>
  <c r="B460" i="2" s="1"/>
  <c r="B459" i="2" s="1"/>
  <c r="B458" i="2" s="1"/>
  <c r="B457" i="2" s="1"/>
  <c r="B456" i="2" s="1"/>
  <c r="B455" i="2" s="1"/>
  <c r="B454" i="2" s="1"/>
  <c r="B453" i="2" s="1"/>
  <c r="B452" i="2" s="1"/>
  <c r="B451" i="2" s="1"/>
  <c r="B450" i="2" s="1"/>
  <c r="B449" i="2" s="1"/>
  <c r="B448" i="2" s="1"/>
  <c r="B447" i="2" s="1"/>
  <c r="B446" i="2" s="1"/>
  <c r="B445" i="2" s="1"/>
  <c r="B444" i="2" s="1"/>
  <c r="B443" i="2" s="1"/>
  <c r="B442" i="2" s="1"/>
  <c r="B441" i="2" s="1"/>
  <c r="B440" i="2" s="1"/>
  <c r="B439" i="2" s="1"/>
  <c r="B438" i="2" s="1"/>
  <c r="B437" i="2" s="1"/>
  <c r="B436" i="2" s="1"/>
  <c r="B435" i="2" s="1"/>
  <c r="B434" i="2" s="1"/>
  <c r="B433" i="2" s="1"/>
  <c r="B432" i="2" s="1"/>
  <c r="B431" i="2" s="1"/>
  <c r="B430" i="2" s="1"/>
  <c r="B429" i="2" s="1"/>
  <c r="B428" i="2" s="1"/>
  <c r="B427" i="2" s="1"/>
  <c r="B426" i="2" s="1"/>
  <c r="B425" i="2" s="1"/>
  <c r="B424" i="2" s="1"/>
  <c r="B423" i="2" s="1"/>
  <c r="B422" i="2" s="1"/>
  <c r="B421" i="2" s="1"/>
  <c r="B420" i="2" s="1"/>
  <c r="B419" i="2" s="1"/>
  <c r="B418" i="2" s="1"/>
  <c r="B417" i="2" s="1"/>
  <c r="B416" i="2" s="1"/>
  <c r="B415" i="2" s="1"/>
  <c r="B414" i="2" s="1"/>
  <c r="B413" i="2" s="1"/>
  <c r="B412" i="2" s="1"/>
  <c r="B411" i="2" s="1"/>
  <c r="B410" i="2" s="1"/>
  <c r="B409" i="2" s="1"/>
  <c r="B408" i="2" s="1"/>
  <c r="B407" i="2" s="1"/>
  <c r="B406" i="2" s="1"/>
  <c r="B405" i="2" s="1"/>
  <c r="B404" i="2" s="1"/>
  <c r="B403" i="2" s="1"/>
  <c r="B402" i="2" s="1"/>
  <c r="B401" i="2" s="1"/>
  <c r="B400" i="2" s="1"/>
  <c r="B399" i="2" s="1"/>
  <c r="B398" i="2" s="1"/>
  <c r="B397" i="2" s="1"/>
  <c r="B396" i="2" s="1"/>
  <c r="B395" i="2" s="1"/>
  <c r="B394" i="2" s="1"/>
  <c r="B393" i="2" s="1"/>
  <c r="B392" i="2" s="1"/>
  <c r="B391" i="2" s="1"/>
  <c r="B390" i="2" s="1"/>
  <c r="B389" i="2" s="1"/>
  <c r="B388" i="2" s="1"/>
  <c r="B387" i="2" s="1"/>
  <c r="B386" i="2" s="1"/>
  <c r="B385" i="2" s="1"/>
  <c r="B384" i="2" s="1"/>
  <c r="B383" i="2" s="1"/>
  <c r="B382" i="2" s="1"/>
  <c r="B381" i="2" s="1"/>
  <c r="B380" i="2" s="1"/>
  <c r="B379" i="2" s="1"/>
  <c r="B378" i="2" s="1"/>
  <c r="B377" i="2" s="1"/>
  <c r="B376" i="2" s="1"/>
  <c r="B375" i="2" s="1"/>
  <c r="B374" i="2" s="1"/>
  <c r="B373" i="2" s="1"/>
  <c r="B372" i="2" s="1"/>
  <c r="B371" i="2" s="1"/>
  <c r="B370" i="2" s="1"/>
  <c r="B369" i="2" s="1"/>
  <c r="B368" i="2" s="1"/>
  <c r="B367" i="2" s="1"/>
  <c r="B366" i="2" s="1"/>
  <c r="B365" i="2" s="1"/>
  <c r="B364" i="2" s="1"/>
  <c r="B363" i="2" s="1"/>
  <c r="B362" i="2" s="1"/>
  <c r="B361" i="2" s="1"/>
  <c r="B360" i="2" s="1"/>
  <c r="B359" i="2" s="1"/>
  <c r="B358" i="2" s="1"/>
  <c r="B357" i="2" s="1"/>
  <c r="B356" i="2" s="1"/>
  <c r="B355" i="2" s="1"/>
  <c r="B354" i="2" s="1"/>
  <c r="B353" i="2" s="1"/>
  <c r="B352" i="2" s="1"/>
  <c r="B351" i="2" s="1"/>
  <c r="B350" i="2" s="1"/>
  <c r="B349" i="2" s="1"/>
  <c r="B348" i="2" s="1"/>
  <c r="B347" i="2" s="1"/>
  <c r="B346" i="2" s="1"/>
  <c r="B345" i="2" s="1"/>
  <c r="B344" i="2" s="1"/>
  <c r="B343" i="2" s="1"/>
  <c r="B342" i="2" s="1"/>
  <c r="B341" i="2" s="1"/>
  <c r="B340" i="2" s="1"/>
  <c r="B339" i="2" s="1"/>
  <c r="B338" i="2" s="1"/>
  <c r="B337" i="2" s="1"/>
  <c r="B336" i="2" s="1"/>
  <c r="B335" i="2" s="1"/>
  <c r="B334" i="2" s="1"/>
  <c r="B333" i="2" s="1"/>
  <c r="B332" i="2" s="1"/>
  <c r="B331" i="2" s="1"/>
  <c r="B330" i="2" s="1"/>
  <c r="B329" i="2" s="1"/>
  <c r="B328" i="2" s="1"/>
  <c r="B327" i="2" s="1"/>
  <c r="B326" i="2" s="1"/>
  <c r="B325" i="2" s="1"/>
  <c r="B324" i="2" s="1"/>
  <c r="B323" i="2" s="1"/>
  <c r="B322" i="2" s="1"/>
  <c r="B321" i="2" s="1"/>
  <c r="B320" i="2" s="1"/>
  <c r="B319" i="2" s="1"/>
  <c r="B318" i="2" s="1"/>
  <c r="B317" i="2" s="1"/>
  <c r="B316" i="2" s="1"/>
  <c r="B315" i="2" s="1"/>
  <c r="B314" i="2" s="1"/>
  <c r="B313" i="2" s="1"/>
  <c r="B312" i="2" s="1"/>
  <c r="B311" i="2" s="1"/>
  <c r="B310" i="2" s="1"/>
  <c r="B309" i="2" s="1"/>
  <c r="B308" i="2" s="1"/>
  <c r="B307" i="2" s="1"/>
  <c r="B306" i="2" s="1"/>
  <c r="B305" i="2" s="1"/>
  <c r="B304" i="2" s="1"/>
  <c r="B303" i="2" s="1"/>
  <c r="B302" i="2" s="1"/>
  <c r="B301" i="2" s="1"/>
  <c r="B300" i="2" s="1"/>
  <c r="B299" i="2" s="1"/>
  <c r="B298" i="2" s="1"/>
  <c r="B297" i="2" s="1"/>
  <c r="B296" i="2" s="1"/>
  <c r="B295" i="2" s="1"/>
  <c r="B294" i="2" s="1"/>
  <c r="B293" i="2" s="1"/>
  <c r="B292" i="2" s="1"/>
  <c r="B291" i="2" s="1"/>
  <c r="B290" i="2" s="1"/>
  <c r="B289" i="2" s="1"/>
  <c r="B288" i="2" s="1"/>
  <c r="B287" i="2" s="1"/>
  <c r="B286" i="2" s="1"/>
  <c r="B285" i="2" s="1"/>
  <c r="B284" i="2" s="1"/>
  <c r="B283" i="2" s="1"/>
  <c r="B282" i="2" s="1"/>
  <c r="B281" i="2" s="1"/>
  <c r="B280" i="2" s="1"/>
  <c r="B279" i="2" s="1"/>
  <c r="B278" i="2" s="1"/>
  <c r="B277" i="2" s="1"/>
  <c r="B276" i="2" s="1"/>
  <c r="B275" i="2" s="1"/>
  <c r="B274" i="2" s="1"/>
  <c r="B273" i="2" s="1"/>
  <c r="B272" i="2" s="1"/>
  <c r="B271" i="2" s="1"/>
  <c r="B270" i="2" s="1"/>
  <c r="B269" i="2" s="1"/>
  <c r="B268" i="2" s="1"/>
  <c r="B267" i="2" s="1"/>
  <c r="B266" i="2" s="1"/>
  <c r="B265" i="2" s="1"/>
  <c r="B264" i="2" s="1"/>
  <c r="B263" i="2" s="1"/>
  <c r="B262" i="2" s="1"/>
  <c r="B261" i="2" s="1"/>
  <c r="B260" i="2" s="1"/>
  <c r="B259" i="2" s="1"/>
  <c r="B258" i="2" s="1"/>
  <c r="B257" i="2" s="1"/>
  <c r="B256" i="2" s="1"/>
  <c r="B255" i="2" s="1"/>
  <c r="B254" i="2" s="1"/>
  <c r="B253" i="2" s="1"/>
  <c r="B252" i="2" s="1"/>
  <c r="B251" i="2" s="1"/>
  <c r="B250" i="2" s="1"/>
  <c r="B249" i="2" s="1"/>
  <c r="B248" i="2" s="1"/>
  <c r="B247" i="2" s="1"/>
  <c r="B246" i="2" s="1"/>
  <c r="B245" i="2" s="1"/>
  <c r="B244" i="2" s="1"/>
  <c r="B243" i="2" s="1"/>
  <c r="B242" i="2" s="1"/>
  <c r="B241" i="2" s="1"/>
  <c r="B240" i="2" s="1"/>
  <c r="B239" i="2" s="1"/>
  <c r="B238" i="2" s="1"/>
  <c r="B237" i="2" s="1"/>
  <c r="B236" i="2" s="1"/>
  <c r="B235" i="2" s="1"/>
  <c r="B234" i="2" s="1"/>
  <c r="B233" i="2" s="1"/>
  <c r="B232" i="2" s="1"/>
  <c r="B231" i="2" s="1"/>
  <c r="B230" i="2" s="1"/>
  <c r="B229" i="2" s="1"/>
  <c r="B228" i="2" s="1"/>
  <c r="B227" i="2" s="1"/>
  <c r="B226" i="2" s="1"/>
  <c r="B225" i="2" s="1"/>
  <c r="B224" i="2" s="1"/>
  <c r="B223" i="2" s="1"/>
  <c r="B222" i="2" s="1"/>
  <c r="B221" i="2" s="1"/>
  <c r="B220" i="2" s="1"/>
  <c r="B219" i="2" s="1"/>
  <c r="B218" i="2" s="1"/>
  <c r="B217" i="2" s="1"/>
  <c r="B216" i="2" s="1"/>
  <c r="B215" i="2" s="1"/>
  <c r="B214" i="2" s="1"/>
  <c r="B213" i="2" s="1"/>
  <c r="B212" i="2" s="1"/>
  <c r="B211" i="2" s="1"/>
  <c r="B210" i="2" s="1"/>
  <c r="B209" i="2" s="1"/>
  <c r="B208" i="2" s="1"/>
  <c r="B207" i="2" s="1"/>
  <c r="B206" i="2" s="1"/>
  <c r="B205" i="2" s="1"/>
  <c r="B204" i="2" s="1"/>
  <c r="B203" i="2" s="1"/>
  <c r="B202" i="2" s="1"/>
  <c r="B201" i="2" s="1"/>
  <c r="B200" i="2" s="1"/>
  <c r="B199" i="2" s="1"/>
  <c r="B198" i="2" s="1"/>
  <c r="B197" i="2" s="1"/>
  <c r="B196" i="2" s="1"/>
  <c r="B195" i="2" s="1"/>
  <c r="B194" i="2" s="1"/>
  <c r="B193" i="2" s="1"/>
  <c r="B192" i="2" s="1"/>
  <c r="B191" i="2" s="1"/>
  <c r="B190" i="2" s="1"/>
  <c r="B189" i="2" s="1"/>
  <c r="B188" i="2" s="1"/>
  <c r="B187" i="2" s="1"/>
  <c r="B186" i="2" s="1"/>
  <c r="B185" i="2" s="1"/>
  <c r="B184" i="2" s="1"/>
  <c r="B183" i="2" s="1"/>
  <c r="B182" i="2" s="1"/>
  <c r="B181" i="2" s="1"/>
  <c r="B180" i="2" s="1"/>
  <c r="B179" i="2" s="1"/>
  <c r="B178" i="2" s="1"/>
  <c r="B177" i="2" s="1"/>
  <c r="B176" i="2" s="1"/>
  <c r="B175" i="2" s="1"/>
  <c r="B174" i="2" s="1"/>
  <c r="B173" i="2" s="1"/>
  <c r="B172" i="2" s="1"/>
  <c r="B171" i="2" s="1"/>
  <c r="B170" i="2" s="1"/>
  <c r="B169" i="2" s="1"/>
  <c r="B168" i="2" s="1"/>
  <c r="B167" i="2" s="1"/>
  <c r="B166" i="2" s="1"/>
  <c r="B165" i="2" s="1"/>
  <c r="B164" i="2" s="1"/>
  <c r="B163" i="2" s="1"/>
  <c r="B162" i="2" s="1"/>
  <c r="B161" i="2" s="1"/>
  <c r="B160" i="2" s="1"/>
  <c r="B159" i="2" s="1"/>
  <c r="B158" i="2" s="1"/>
  <c r="B157" i="2" s="1"/>
  <c r="B156" i="2" s="1"/>
  <c r="B155" i="2" s="1"/>
  <c r="B154" i="2" s="1"/>
  <c r="B153" i="2" s="1"/>
  <c r="B152" i="2" s="1"/>
  <c r="B151" i="2" s="1"/>
  <c r="B150" i="2" s="1"/>
  <c r="B149" i="2" s="1"/>
  <c r="B148" i="2" s="1"/>
  <c r="B147" i="2" s="1"/>
  <c r="B146" i="2" s="1"/>
  <c r="B145" i="2" s="1"/>
  <c r="B144" i="2" s="1"/>
  <c r="B143" i="2" s="1"/>
  <c r="B142" i="2" s="1"/>
  <c r="B141" i="2" s="1"/>
  <c r="B140" i="2" s="1"/>
  <c r="B139" i="2" s="1"/>
  <c r="B138" i="2" s="1"/>
  <c r="B137" i="2" s="1"/>
  <c r="B136" i="2" s="1"/>
  <c r="B135" i="2" s="1"/>
  <c r="B134" i="2" s="1"/>
  <c r="B133" i="2" s="1"/>
  <c r="B132" i="2" s="1"/>
  <c r="B131" i="2" s="1"/>
  <c r="B130" i="2" s="1"/>
  <c r="B129" i="2" s="1"/>
  <c r="B128" i="2" s="1"/>
  <c r="B127" i="2" s="1"/>
  <c r="B126" i="2" s="1"/>
  <c r="B125" i="2" s="1"/>
  <c r="B124" i="2" s="1"/>
  <c r="B123" i="2" s="1"/>
  <c r="B122" i="2" s="1"/>
  <c r="B121" i="2" s="1"/>
  <c r="B120" i="2" s="1"/>
  <c r="B119" i="2" s="1"/>
  <c r="B118" i="2" s="1"/>
  <c r="B117" i="2" s="1"/>
  <c r="B116" i="2" s="1"/>
  <c r="B115" i="2" s="1"/>
  <c r="B114" i="2" s="1"/>
  <c r="B113" i="2" s="1"/>
  <c r="B112" i="2" s="1"/>
  <c r="B111" i="2" s="1"/>
  <c r="B110" i="2" s="1"/>
  <c r="B109" i="2" s="1"/>
  <c r="B108" i="2" s="1"/>
  <c r="B107" i="2" s="1"/>
  <c r="B106" i="2" s="1"/>
  <c r="B105" i="2" s="1"/>
  <c r="B104" i="2" s="1"/>
  <c r="B103" i="2" s="1"/>
  <c r="B102" i="2" s="1"/>
  <c r="B101" i="2" s="1"/>
  <c r="B100" i="2" s="1"/>
  <c r="B99" i="2" s="1"/>
  <c r="B98" i="2" s="1"/>
  <c r="B97" i="2" s="1"/>
  <c r="B96" i="2" s="1"/>
  <c r="B95" i="2" s="1"/>
  <c r="B94" i="2" s="1"/>
  <c r="B93" i="2" s="1"/>
  <c r="B92" i="2" s="1"/>
  <c r="B91" i="2" s="1"/>
  <c r="B90" i="2" s="1"/>
  <c r="B89" i="2" s="1"/>
  <c r="B88" i="2" s="1"/>
  <c r="B87" i="2" s="1"/>
  <c r="B86" i="2" s="1"/>
  <c r="B85" i="2" s="1"/>
  <c r="B84" i="2" s="1"/>
  <c r="B83" i="2" s="1"/>
  <c r="B82" i="2" s="1"/>
  <c r="B81" i="2" s="1"/>
  <c r="B80" i="2" s="1"/>
  <c r="B79" i="2" s="1"/>
  <c r="B78" i="2" s="1"/>
  <c r="B77" i="2" s="1"/>
  <c r="B76" i="2" s="1"/>
  <c r="B75" i="2" s="1"/>
  <c r="B74" i="2" s="1"/>
  <c r="B73" i="2" s="1"/>
  <c r="B72" i="2" s="1"/>
  <c r="B71" i="2" s="1"/>
  <c r="B70" i="2" s="1"/>
  <c r="B69" i="2" s="1"/>
  <c r="B68" i="2" s="1"/>
  <c r="B67" i="2" s="1"/>
  <c r="B66" i="2" s="1"/>
  <c r="B65" i="2" s="1"/>
  <c r="B64" i="2" s="1"/>
  <c r="B63" i="2" s="1"/>
  <c r="B62" i="2" s="1"/>
  <c r="B61" i="2" s="1"/>
  <c r="B60" i="2" s="1"/>
  <c r="B59" i="2" s="1"/>
  <c r="B58" i="2" s="1"/>
  <c r="B57" i="2" s="1"/>
  <c r="B56" i="2" s="1"/>
  <c r="B55" i="2" s="1"/>
  <c r="B54" i="2" s="1"/>
  <c r="B53" i="2" s="1"/>
  <c r="B52" i="2" s="1"/>
  <c r="B51" i="2" s="1"/>
  <c r="B50" i="2" s="1"/>
  <c r="B49" i="2" s="1"/>
  <c r="B48" i="2" s="1"/>
  <c r="B47" i="2" s="1"/>
  <c r="B46" i="2" s="1"/>
  <c r="B45" i="2" s="1"/>
  <c r="B44" i="2" s="1"/>
  <c r="B43" i="2" s="1"/>
  <c r="B42" i="2" s="1"/>
  <c r="B41" i="2" s="1"/>
  <c r="B40" i="2" s="1"/>
  <c r="B39" i="2" s="1"/>
  <c r="B38" i="2" s="1"/>
  <c r="B37" i="2" s="1"/>
  <c r="B36" i="2" s="1"/>
  <c r="B35" i="2" s="1"/>
  <c r="B34" i="2" s="1"/>
  <c r="B33" i="2" s="1"/>
  <c r="B32" i="2" s="1"/>
  <c r="B31" i="2" s="1"/>
  <c r="B30" i="2" s="1"/>
  <c r="B29" i="2" s="1"/>
  <c r="B28" i="2" s="1"/>
  <c r="B27" i="2" s="1"/>
  <c r="M47" i="12"/>
  <c r="R47" i="12"/>
  <c r="Q40" i="31"/>
  <c r="R40" i="31"/>
  <c r="S40" i="31"/>
  <c r="T40" i="31"/>
  <c r="U40" i="31"/>
  <c r="V40" i="31"/>
  <c r="W40" i="31"/>
  <c r="X40" i="31"/>
  <c r="Y40" i="31"/>
  <c r="Z40" i="31"/>
  <c r="AA40" i="31"/>
  <c r="AB40" i="31"/>
  <c r="AC40" i="31"/>
  <c r="AD40" i="31"/>
  <c r="AE40" i="31"/>
  <c r="AF40" i="31"/>
  <c r="AG40" i="31"/>
  <c r="AH40" i="31"/>
  <c r="AI40" i="31"/>
  <c r="AJ40" i="31"/>
  <c r="AK40" i="31"/>
  <c r="AL40" i="31"/>
  <c r="AM40" i="31"/>
  <c r="AN40" i="31"/>
  <c r="AO40" i="31"/>
  <c r="AP40" i="31"/>
  <c r="AQ40" i="31"/>
  <c r="AR40" i="31"/>
  <c r="AS40" i="31"/>
  <c r="AT40" i="31"/>
  <c r="AU40" i="31"/>
  <c r="AV40" i="31"/>
  <c r="AW40" i="31"/>
  <c r="AX40" i="31"/>
  <c r="AY40" i="31"/>
  <c r="AZ40" i="31"/>
  <c r="BA40" i="31"/>
  <c r="BB40" i="31"/>
  <c r="BC40" i="31"/>
  <c r="BD40" i="31"/>
  <c r="BE40" i="31"/>
  <c r="BF40" i="31"/>
  <c r="BG40" i="31"/>
  <c r="BH40" i="31"/>
  <c r="BI40" i="31"/>
  <c r="BJ40" i="31"/>
  <c r="BK40" i="31"/>
  <c r="BL40" i="31"/>
  <c r="BM40" i="31"/>
  <c r="BN40" i="31"/>
  <c r="BO40" i="31"/>
  <c r="BP40" i="31"/>
  <c r="BQ40" i="31"/>
  <c r="BR40" i="31"/>
  <c r="BS40" i="31"/>
  <c r="BT40" i="31"/>
  <c r="BU40" i="31"/>
  <c r="BV40" i="31"/>
  <c r="BW40" i="31"/>
  <c r="BX40" i="31"/>
  <c r="BY40" i="31"/>
  <c r="BZ40" i="31"/>
  <c r="CA40" i="31"/>
  <c r="CB40" i="31"/>
  <c r="CC40" i="31"/>
  <c r="CD40" i="31"/>
  <c r="CE40" i="31"/>
  <c r="CF40" i="31"/>
  <c r="CG40" i="31"/>
  <c r="CH40" i="31"/>
  <c r="CI40" i="31"/>
  <c r="CJ40" i="31"/>
  <c r="CK40" i="31"/>
  <c r="CL40" i="31"/>
  <c r="CM40" i="31"/>
  <c r="CN40" i="31"/>
  <c r="CO40" i="31"/>
  <c r="CP40" i="31"/>
  <c r="CQ40" i="31"/>
  <c r="CR40" i="31"/>
  <c r="CS40" i="31"/>
  <c r="CT40" i="31"/>
  <c r="CU40" i="31"/>
  <c r="CV40" i="31"/>
  <c r="CW40" i="31"/>
  <c r="CX40" i="31"/>
  <c r="CY40" i="31"/>
  <c r="CZ40" i="31"/>
  <c r="DA40" i="31"/>
  <c r="DB40" i="31"/>
  <c r="DC40" i="31"/>
  <c r="DD40" i="31"/>
  <c r="DE40" i="31"/>
  <c r="DF40" i="31"/>
  <c r="DG40" i="31"/>
  <c r="DH40" i="31"/>
  <c r="DI40" i="31"/>
  <c r="DJ40" i="31"/>
  <c r="DK40" i="31"/>
  <c r="DL40" i="31"/>
  <c r="DM40" i="31"/>
  <c r="DN40" i="31"/>
  <c r="DO40" i="31"/>
  <c r="DP40" i="31"/>
  <c r="DQ40" i="31"/>
  <c r="DR40" i="31"/>
  <c r="DS40" i="31"/>
  <c r="DT40" i="31"/>
  <c r="DU40" i="31"/>
  <c r="DV40" i="31"/>
  <c r="DW40" i="31"/>
  <c r="DX40" i="31"/>
  <c r="DY40" i="31"/>
  <c r="P40" i="31"/>
  <c r="CO33" i="31"/>
  <c r="CP33" i="31"/>
  <c r="CQ33" i="31"/>
  <c r="CR33" i="31"/>
  <c r="CS33" i="31"/>
  <c r="CT33" i="31"/>
  <c r="CU33" i="31"/>
  <c r="CV33" i="31"/>
  <c r="CW33" i="31"/>
  <c r="CX33" i="31"/>
  <c r="CY33" i="31"/>
  <c r="CZ33" i="31"/>
  <c r="DA33" i="31"/>
  <c r="DB33" i="31"/>
  <c r="DC33" i="31"/>
  <c r="DD33" i="31"/>
  <c r="DE33" i="31"/>
  <c r="DF33" i="31"/>
  <c r="DG33" i="31"/>
  <c r="DH33" i="31"/>
  <c r="DI33" i="31"/>
  <c r="DJ33" i="31"/>
  <c r="DK33" i="31"/>
  <c r="DL33" i="31"/>
  <c r="DM33" i="31"/>
  <c r="DN33" i="31"/>
  <c r="DO33" i="31"/>
  <c r="DP33" i="31"/>
  <c r="DQ33" i="31"/>
  <c r="DR33" i="31"/>
  <c r="DS33" i="31"/>
  <c r="DT33" i="31"/>
  <c r="DU33" i="31"/>
  <c r="DV33" i="31"/>
  <c r="DW33" i="31"/>
  <c r="DX33" i="31"/>
  <c r="DY33" i="31"/>
  <c r="Q14" i="31"/>
  <c r="R14" i="31"/>
  <c r="CO14" i="31"/>
  <c r="CP14" i="31"/>
  <c r="CQ14" i="31"/>
  <c r="CR14" i="31"/>
  <c r="CS14" i="31"/>
  <c r="CT14" i="31"/>
  <c r="CU14" i="31"/>
  <c r="CV14" i="31"/>
  <c r="CW14" i="31"/>
  <c r="CX14" i="31"/>
  <c r="CY14" i="31"/>
  <c r="CZ14" i="31"/>
  <c r="DA14" i="31"/>
  <c r="DB14" i="31"/>
  <c r="DC14" i="31"/>
  <c r="DD14" i="31"/>
  <c r="DE14" i="31"/>
  <c r="DF14" i="31"/>
  <c r="DG14" i="31"/>
  <c r="DH14" i="31"/>
  <c r="DI14" i="31"/>
  <c r="DJ14" i="31"/>
  <c r="DK14" i="31"/>
  <c r="DL14" i="31"/>
  <c r="DM14" i="31"/>
  <c r="DN14" i="31"/>
  <c r="DO14" i="31"/>
  <c r="DP14" i="31"/>
  <c r="DQ14" i="31"/>
  <c r="DR14" i="31"/>
  <c r="DS14" i="31"/>
  <c r="DT14" i="31"/>
  <c r="DU14" i="31"/>
  <c r="DV14" i="31"/>
  <c r="DW14" i="31"/>
  <c r="DX14" i="31"/>
  <c r="DY14" i="31"/>
  <c r="P14" i="31"/>
  <c r="B31" i="31"/>
  <c r="B38" i="31"/>
  <c r="B44" i="31"/>
  <c r="B30" i="31"/>
  <c r="B37" i="31"/>
  <c r="B43" i="31"/>
  <c r="DY25" i="31"/>
  <c r="DX25" i="31"/>
  <c r="DW25" i="31"/>
  <c r="DV25" i="31"/>
  <c r="DU25" i="31"/>
  <c r="DT25" i="31"/>
  <c r="DS25" i="31"/>
  <c r="DR25" i="31"/>
  <c r="DQ25" i="31"/>
  <c r="DP25" i="31"/>
  <c r="DO25" i="31"/>
  <c r="DN25" i="31"/>
  <c r="DM25" i="31"/>
  <c r="DL25" i="31"/>
  <c r="DK25" i="31"/>
  <c r="DJ25" i="31"/>
  <c r="DI25" i="31"/>
  <c r="DH25" i="31"/>
  <c r="DG25" i="31"/>
  <c r="DF25" i="31"/>
  <c r="DE25" i="31"/>
  <c r="DD25" i="31"/>
  <c r="DC25" i="31"/>
  <c r="DB25" i="31"/>
  <c r="DA25" i="31"/>
  <c r="CZ25" i="31"/>
  <c r="CY25" i="31"/>
  <c r="CX25" i="31"/>
  <c r="CW25" i="31"/>
  <c r="CV25" i="31"/>
  <c r="CU25" i="31"/>
  <c r="CT25" i="31"/>
  <c r="CS25" i="31"/>
  <c r="CR25" i="31"/>
  <c r="CQ25" i="31"/>
  <c r="CP25" i="31"/>
  <c r="CO25" i="31"/>
  <c r="CN25" i="31"/>
  <c r="CM25" i="31"/>
  <c r="CL25" i="31"/>
  <c r="CK25" i="31"/>
  <c r="CJ25" i="31"/>
  <c r="CI25" i="31"/>
  <c r="CH25" i="31"/>
  <c r="CG25" i="31"/>
  <c r="CF25" i="31"/>
  <c r="CE25" i="31"/>
  <c r="CD25" i="31"/>
  <c r="CC25" i="31"/>
  <c r="CB25" i="31"/>
  <c r="CA25" i="31"/>
  <c r="BZ25" i="31"/>
  <c r="BY25" i="31"/>
  <c r="BX25" i="31"/>
  <c r="BW25" i="31"/>
  <c r="BV25" i="31"/>
  <c r="BU25" i="31"/>
  <c r="BT25" i="31"/>
  <c r="BS25" i="31"/>
  <c r="BR25" i="31"/>
  <c r="BQ25" i="31"/>
  <c r="BP25" i="31"/>
  <c r="BO25" i="31"/>
  <c r="BN25" i="31"/>
  <c r="BM25" i="31"/>
  <c r="BL25" i="31"/>
  <c r="BK25" i="31"/>
  <c r="BJ25" i="31"/>
  <c r="BI25" i="31"/>
  <c r="BH25" i="31"/>
  <c r="BG25" i="31"/>
  <c r="BF25" i="31"/>
  <c r="BE25" i="31"/>
  <c r="BD25" i="31"/>
  <c r="BC25" i="31"/>
  <c r="BB25" i="31"/>
  <c r="BA25" i="31"/>
  <c r="AZ25" i="31"/>
  <c r="AY25" i="31"/>
  <c r="AX25" i="31"/>
  <c r="AW25" i="31"/>
  <c r="AV25" i="31"/>
  <c r="AU25" i="31"/>
  <c r="AT25" i="31"/>
  <c r="AS25" i="31"/>
  <c r="AR25" i="31"/>
  <c r="AQ25" i="31"/>
  <c r="AP25" i="31"/>
  <c r="AO25" i="31"/>
  <c r="AN25" i="31"/>
  <c r="AM25" i="31"/>
  <c r="AL25" i="31"/>
  <c r="AK25" i="31"/>
  <c r="AJ25" i="31"/>
  <c r="AI25" i="31"/>
  <c r="AH25" i="31"/>
  <c r="AG25" i="31"/>
  <c r="AF25" i="31"/>
  <c r="AE25" i="31"/>
  <c r="AD25" i="31"/>
  <c r="AC25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DY24" i="31"/>
  <c r="DX24" i="31"/>
  <c r="DW24" i="31"/>
  <c r="DV24" i="31"/>
  <c r="DU24" i="31"/>
  <c r="DT24" i="31"/>
  <c r="DS24" i="31"/>
  <c r="DR24" i="31"/>
  <c r="DQ24" i="31"/>
  <c r="DP24" i="31"/>
  <c r="DO24" i="31"/>
  <c r="DN24" i="31"/>
  <c r="DM24" i="31"/>
  <c r="DL24" i="31"/>
  <c r="DK24" i="31"/>
  <c r="DJ24" i="31"/>
  <c r="DI24" i="31"/>
  <c r="DH24" i="31"/>
  <c r="DG24" i="31"/>
  <c r="DF24" i="31"/>
  <c r="DE24" i="31"/>
  <c r="DD24" i="31"/>
  <c r="DC24" i="31"/>
  <c r="DB24" i="31"/>
  <c r="DA24" i="31"/>
  <c r="CZ24" i="31"/>
  <c r="CY24" i="31"/>
  <c r="CX24" i="31"/>
  <c r="CW24" i="31"/>
  <c r="CV24" i="31"/>
  <c r="CU24" i="31"/>
  <c r="CT24" i="31"/>
  <c r="CS24" i="31"/>
  <c r="CR24" i="31"/>
  <c r="CQ24" i="31"/>
  <c r="CP24" i="31"/>
  <c r="CO24" i="31"/>
  <c r="CN24" i="31"/>
  <c r="CM24" i="31"/>
  <c r="CL24" i="31"/>
  <c r="CK24" i="31"/>
  <c r="CJ24" i="31"/>
  <c r="CI24" i="31"/>
  <c r="CH24" i="31"/>
  <c r="CG24" i="31"/>
  <c r="CF24" i="31"/>
  <c r="CE24" i="31"/>
  <c r="CD24" i="31"/>
  <c r="CC24" i="31"/>
  <c r="CB24" i="31"/>
  <c r="CA24" i="31"/>
  <c r="BZ24" i="31"/>
  <c r="BY24" i="31"/>
  <c r="BX24" i="31"/>
  <c r="BW24" i="31"/>
  <c r="BV24" i="31"/>
  <c r="BU24" i="31"/>
  <c r="BT24" i="31"/>
  <c r="BS24" i="31"/>
  <c r="BR24" i="31"/>
  <c r="BQ24" i="31"/>
  <c r="BP24" i="31"/>
  <c r="BO24" i="31"/>
  <c r="BN24" i="31"/>
  <c r="BM24" i="31"/>
  <c r="BL24" i="31"/>
  <c r="BK24" i="31"/>
  <c r="BJ24" i="31"/>
  <c r="BI24" i="31"/>
  <c r="BH24" i="31"/>
  <c r="BG24" i="31"/>
  <c r="BF24" i="31"/>
  <c r="BE24" i="31"/>
  <c r="BD24" i="31"/>
  <c r="BC24" i="31"/>
  <c r="BB24" i="31"/>
  <c r="BA24" i="31"/>
  <c r="AZ24" i="31"/>
  <c r="AY24" i="31"/>
  <c r="AX24" i="31"/>
  <c r="AW24" i="31"/>
  <c r="AV24" i="31"/>
  <c r="AU24" i="31"/>
  <c r="AT24" i="31"/>
  <c r="AS24" i="31"/>
  <c r="AR24" i="31"/>
  <c r="AQ24" i="31"/>
  <c r="AP24" i="31"/>
  <c r="AO24" i="31"/>
  <c r="AN24" i="31"/>
  <c r="AM24" i="31"/>
  <c r="AL24" i="31"/>
  <c r="AK24" i="31"/>
  <c r="AJ24" i="31"/>
  <c r="AI24" i="31"/>
  <c r="AH24" i="31"/>
  <c r="AG24" i="31"/>
  <c r="AF24" i="31"/>
  <c r="AE24" i="31"/>
  <c r="AD24" i="31"/>
  <c r="AC24" i="31"/>
  <c r="AB24" i="31"/>
  <c r="AA24" i="31"/>
  <c r="Z24" i="31"/>
  <c r="Y24" i="31"/>
  <c r="X24" i="31"/>
  <c r="W24" i="31"/>
  <c r="V24" i="31"/>
  <c r="U24" i="31"/>
  <c r="T24" i="31"/>
  <c r="S24" i="31"/>
  <c r="R24" i="31"/>
  <c r="Q24" i="31"/>
  <c r="P24" i="31"/>
  <c r="N12" i="31"/>
  <c r="Q7" i="31"/>
  <c r="R7" i="31"/>
  <c r="S7" i="31"/>
  <c r="T7" i="31"/>
  <c r="U7" i="31"/>
  <c r="V7" i="31"/>
  <c r="W7" i="31"/>
  <c r="X7" i="31"/>
  <c r="Y7" i="31"/>
  <c r="Z7" i="31"/>
  <c r="AA7" i="31"/>
  <c r="AB7" i="31"/>
  <c r="AC7" i="31"/>
  <c r="AD7" i="31"/>
  <c r="AE7" i="31"/>
  <c r="AF7" i="31"/>
  <c r="AG7" i="31"/>
  <c r="AH7" i="31"/>
  <c r="AI7" i="31"/>
  <c r="AJ7" i="31"/>
  <c r="AK7" i="31"/>
  <c r="AL7" i="31"/>
  <c r="AM7" i="31"/>
  <c r="AN7" i="31"/>
  <c r="AO7" i="31"/>
  <c r="AP7" i="31"/>
  <c r="AQ7" i="31"/>
  <c r="AR7" i="31"/>
  <c r="AS7" i="31"/>
  <c r="AT7" i="31"/>
  <c r="AU7" i="31"/>
  <c r="AV7" i="31"/>
  <c r="AW7" i="31"/>
  <c r="AX7" i="31"/>
  <c r="AY7" i="31"/>
  <c r="AZ7" i="31"/>
  <c r="BA7" i="31"/>
  <c r="BB7" i="31"/>
  <c r="BC7" i="31"/>
  <c r="BD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G7" i="31"/>
  <c r="CH7" i="31"/>
  <c r="CI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DK7" i="31"/>
  <c r="DL7" i="31"/>
  <c r="DM7" i="31"/>
  <c r="DN7" i="31"/>
  <c r="DO7" i="31"/>
  <c r="DP7" i="31"/>
  <c r="DQ7" i="31"/>
  <c r="DR7" i="31"/>
  <c r="DS7" i="31"/>
  <c r="DT7" i="31"/>
  <c r="DU7" i="31"/>
  <c r="DV7" i="31"/>
  <c r="DW7" i="31"/>
  <c r="DX7" i="31"/>
  <c r="DY7" i="31"/>
  <c r="P6" i="31"/>
  <c r="Q6" i="31" s="1"/>
  <c r="R6" i="31" s="1"/>
  <c r="S6" i="31" s="1"/>
  <c r="T6" i="31" s="1"/>
  <c r="U6" i="31" s="1"/>
  <c r="V6" i="31" s="1"/>
  <c r="W6" i="31" s="1"/>
  <c r="X6" i="31" s="1"/>
  <c r="Y6" i="31" s="1"/>
  <c r="Z6" i="31" s="1"/>
  <c r="AA6" i="31" s="1"/>
  <c r="AB6" i="31" s="1"/>
  <c r="AC6" i="31" s="1"/>
  <c r="AD6" i="31" s="1"/>
  <c r="AE6" i="31" s="1"/>
  <c r="AF6" i="31" s="1"/>
  <c r="AG6" i="31" s="1"/>
  <c r="AH6" i="31" s="1"/>
  <c r="AI6" i="31" s="1"/>
  <c r="AJ6" i="31" s="1"/>
  <c r="AK6" i="31" s="1"/>
  <c r="AL6" i="31" s="1"/>
  <c r="AM6" i="31" s="1"/>
  <c r="AN6" i="31" s="1"/>
  <c r="AO6" i="31" s="1"/>
  <c r="AP6" i="31" s="1"/>
  <c r="AQ6" i="31" s="1"/>
  <c r="AR6" i="31" s="1"/>
  <c r="AS6" i="31" s="1"/>
  <c r="AT6" i="31" s="1"/>
  <c r="AU6" i="31" s="1"/>
  <c r="AV6" i="31" s="1"/>
  <c r="AW6" i="31" s="1"/>
  <c r="AX6" i="31" s="1"/>
  <c r="AY6" i="31" s="1"/>
  <c r="AZ6" i="31" s="1"/>
  <c r="BA6" i="31" s="1"/>
  <c r="BB6" i="31" s="1"/>
  <c r="BC6" i="31" s="1"/>
  <c r="BD6" i="31" s="1"/>
  <c r="BE6" i="31" s="1"/>
  <c r="BF6" i="31" s="1"/>
  <c r="BG6" i="31" s="1"/>
  <c r="BH6" i="31" s="1"/>
  <c r="BI6" i="31" s="1"/>
  <c r="BJ6" i="31" s="1"/>
  <c r="BK6" i="31" s="1"/>
  <c r="BL6" i="31" s="1"/>
  <c r="BM6" i="31" s="1"/>
  <c r="BN6" i="31" s="1"/>
  <c r="BO6" i="31" s="1"/>
  <c r="BP6" i="31" s="1"/>
  <c r="BQ6" i="31" s="1"/>
  <c r="BR6" i="31" s="1"/>
  <c r="BS6" i="31" s="1"/>
  <c r="BT6" i="31" s="1"/>
  <c r="BU6" i="31" s="1"/>
  <c r="BV6" i="31" s="1"/>
  <c r="BW6" i="31" s="1"/>
  <c r="BX6" i="31" s="1"/>
  <c r="BY6" i="31" s="1"/>
  <c r="BZ6" i="31" s="1"/>
  <c r="CA6" i="31" s="1"/>
  <c r="CB6" i="31" s="1"/>
  <c r="CC6" i="31" s="1"/>
  <c r="CD6" i="31" s="1"/>
  <c r="CE6" i="31" s="1"/>
  <c r="CF6" i="31" s="1"/>
  <c r="CG6" i="31" s="1"/>
  <c r="CH6" i="31" s="1"/>
  <c r="CI6" i="31" s="1"/>
  <c r="CJ6" i="31" s="1"/>
  <c r="CK6" i="31" s="1"/>
  <c r="CL6" i="31" s="1"/>
  <c r="CM6" i="31" s="1"/>
  <c r="CN6" i="31" s="1"/>
  <c r="CO6" i="31" s="1"/>
  <c r="CP6" i="31" s="1"/>
  <c r="CQ6" i="31" s="1"/>
  <c r="CR6" i="31" s="1"/>
  <c r="CS6" i="31" s="1"/>
  <c r="CT6" i="31" s="1"/>
  <c r="CU6" i="31" s="1"/>
  <c r="CV6" i="31" s="1"/>
  <c r="CW6" i="31" s="1"/>
  <c r="CX6" i="31" s="1"/>
  <c r="CY6" i="31" s="1"/>
  <c r="CZ6" i="31" s="1"/>
  <c r="DA6" i="31" s="1"/>
  <c r="DB6" i="31" s="1"/>
  <c r="DC6" i="31" s="1"/>
  <c r="DD6" i="31" s="1"/>
  <c r="DE6" i="31" s="1"/>
  <c r="DF6" i="31" s="1"/>
  <c r="DG6" i="31" s="1"/>
  <c r="DH6" i="31" s="1"/>
  <c r="DI6" i="31" s="1"/>
  <c r="DJ6" i="31" s="1"/>
  <c r="DK6" i="31" s="1"/>
  <c r="DL6" i="31" s="1"/>
  <c r="DM6" i="31" s="1"/>
  <c r="DN6" i="31" s="1"/>
  <c r="DO6" i="31" s="1"/>
  <c r="DP6" i="31" s="1"/>
  <c r="DQ6" i="31" s="1"/>
  <c r="DR6" i="31" s="1"/>
  <c r="DS6" i="31" s="1"/>
  <c r="DT6" i="31" s="1"/>
  <c r="DU6" i="31" s="1"/>
  <c r="DV6" i="31" s="1"/>
  <c r="DW6" i="31" s="1"/>
  <c r="DX6" i="31" s="1"/>
  <c r="DY6" i="31" s="1"/>
  <c r="Q47" i="12"/>
  <c r="L47" i="12"/>
  <c r="N47" i="12"/>
  <c r="P47" i="12"/>
  <c r="R31" i="31"/>
  <c r="R30" i="31"/>
  <c r="DS31" i="31"/>
  <c r="DS30" i="31"/>
  <c r="DA31" i="31"/>
  <c r="DA30" i="31"/>
  <c r="P30" i="31"/>
  <c r="P31" i="31"/>
  <c r="Q31" i="31"/>
  <c r="Q30" i="31"/>
  <c r="CQ30" i="31"/>
  <c r="CQ31" i="31"/>
  <c r="DC31" i="31"/>
  <c r="DC30" i="31"/>
  <c r="CW30" i="31"/>
  <c r="CW31" i="31"/>
  <c r="DO30" i="31"/>
  <c r="DO31" i="31"/>
  <c r="DQ31" i="31"/>
  <c r="DQ30" i="31"/>
  <c r="DF30" i="31"/>
  <c r="DF31" i="31"/>
  <c r="DW30" i="31"/>
  <c r="DW31" i="31"/>
  <c r="DT31" i="31"/>
  <c r="DT30" i="31"/>
  <c r="DR31" i="31"/>
  <c r="DR30" i="31"/>
  <c r="DH30" i="31"/>
  <c r="DH31" i="31"/>
  <c r="DP30" i="31"/>
  <c r="DP31" i="31"/>
  <c r="DM30" i="31"/>
  <c r="DM31" i="31"/>
  <c r="DN30" i="31"/>
  <c r="DN31" i="31"/>
  <c r="DK31" i="31"/>
  <c r="DK30" i="31"/>
  <c r="DI31" i="31"/>
  <c r="DI30" i="31"/>
  <c r="CY30" i="31"/>
  <c r="CY31" i="31"/>
  <c r="CP30" i="31"/>
  <c r="CP31" i="31"/>
  <c r="CX30" i="31"/>
  <c r="CX31" i="31"/>
  <c r="CS31" i="31"/>
  <c r="CS30" i="31"/>
  <c r="CR30" i="31"/>
  <c r="CR31" i="31"/>
  <c r="DY31" i="31"/>
  <c r="DY30" i="31"/>
  <c r="DL31" i="31"/>
  <c r="DL30" i="31"/>
  <c r="CU31" i="31"/>
  <c r="CU30" i="31"/>
  <c r="CT31" i="31"/>
  <c r="CT30" i="31"/>
  <c r="DG30" i="31"/>
  <c r="DG31" i="31"/>
  <c r="DU30" i="31"/>
  <c r="DU31" i="31"/>
  <c r="DD31" i="31"/>
  <c r="DD30" i="31"/>
  <c r="CV31" i="31"/>
  <c r="CV30" i="31"/>
  <c r="DX30" i="31"/>
  <c r="DX31" i="31"/>
  <c r="DE30" i="31"/>
  <c r="DE31" i="31"/>
  <c r="DV30" i="31"/>
  <c r="DV31" i="31"/>
  <c r="DJ31" i="31"/>
  <c r="DJ30" i="31"/>
  <c r="CO30" i="31"/>
  <c r="CO31" i="31"/>
  <c r="DB31" i="31"/>
  <c r="DB30" i="31"/>
  <c r="CZ30" i="31"/>
  <c r="CZ31" i="31"/>
  <c r="CO38" i="31"/>
  <c r="CO44" i="31"/>
  <c r="CO37" i="31"/>
  <c r="CO43" i="31"/>
  <c r="CP37" i="31"/>
  <c r="CP43" i="31"/>
  <c r="CP38" i="31"/>
  <c r="CP44" i="31"/>
  <c r="CQ37" i="31"/>
  <c r="CQ43" i="31"/>
  <c r="CQ38" i="31"/>
  <c r="CQ44" i="31"/>
  <c r="CR37" i="31"/>
  <c r="CR43" i="31"/>
  <c r="CR38" i="31"/>
  <c r="CR44" i="31"/>
  <c r="CS38" i="31"/>
  <c r="CS44" i="31"/>
  <c r="CS37" i="31"/>
  <c r="CS43" i="31"/>
  <c r="CT37" i="31"/>
  <c r="CT43" i="31"/>
  <c r="CT38" i="31"/>
  <c r="CT44" i="31"/>
  <c r="CU38" i="31"/>
  <c r="CU44" i="31"/>
  <c r="CU37" i="31"/>
  <c r="CU43" i="31"/>
  <c r="CV38" i="31"/>
  <c r="CV44" i="31"/>
  <c r="CV37" i="31"/>
  <c r="CV43" i="31"/>
  <c r="CW38" i="31"/>
  <c r="CW44" i="31"/>
  <c r="CW37" i="31"/>
  <c r="CW43" i="31"/>
  <c r="CX37" i="31"/>
  <c r="CX43" i="31"/>
  <c r="CX38" i="31"/>
  <c r="CX44" i="31"/>
  <c r="CY37" i="31"/>
  <c r="CY43" i="31"/>
  <c r="CY38" i="31"/>
  <c r="CY44" i="31"/>
  <c r="CZ38" i="31"/>
  <c r="CZ44" i="31"/>
  <c r="CZ37" i="31"/>
  <c r="CZ43" i="31"/>
  <c r="DA38" i="31"/>
  <c r="DA44" i="31"/>
  <c r="DA37" i="31"/>
  <c r="DA43" i="31"/>
  <c r="DB38" i="31"/>
  <c r="DB44" i="31"/>
  <c r="DB37" i="31"/>
  <c r="DB43" i="31"/>
  <c r="DC37" i="31"/>
  <c r="DC43" i="31"/>
  <c r="DC38" i="31"/>
  <c r="DC44" i="31"/>
  <c r="DD38" i="31"/>
  <c r="DD44" i="31"/>
  <c r="DD37" i="31"/>
  <c r="DD43" i="31"/>
  <c r="DE37" i="31"/>
  <c r="DE43" i="31"/>
  <c r="DE38" i="31"/>
  <c r="DE44" i="31"/>
  <c r="DF38" i="31"/>
  <c r="DF44" i="31"/>
  <c r="DF37" i="31"/>
  <c r="DF43" i="31"/>
  <c r="DG38" i="31"/>
  <c r="DG44" i="31"/>
  <c r="DG37" i="31"/>
  <c r="DG43" i="31"/>
  <c r="DH38" i="31"/>
  <c r="DH44" i="31"/>
  <c r="DH37" i="31"/>
  <c r="DH43" i="31"/>
  <c r="DI37" i="31"/>
  <c r="DI43" i="31"/>
  <c r="DI38" i="31"/>
  <c r="DI44" i="31"/>
  <c r="DJ38" i="31"/>
  <c r="DJ44" i="31"/>
  <c r="DJ37" i="31"/>
  <c r="DJ43" i="31"/>
  <c r="DK37" i="31"/>
  <c r="DK43" i="31"/>
  <c r="DK38" i="31"/>
  <c r="DK44" i="31"/>
  <c r="DL37" i="31"/>
  <c r="DL43" i="31"/>
  <c r="DL38" i="31"/>
  <c r="DL44" i="31"/>
  <c r="DM37" i="31"/>
  <c r="DM43" i="31"/>
  <c r="DM38" i="31"/>
  <c r="DM44" i="31"/>
  <c r="DN37" i="31"/>
  <c r="DN43" i="31"/>
  <c r="DN38" i="31"/>
  <c r="DN44" i="31"/>
  <c r="DO38" i="31"/>
  <c r="DO44" i="31"/>
  <c r="DO37" i="31"/>
  <c r="DO43" i="31"/>
  <c r="DP38" i="31"/>
  <c r="DP44" i="31"/>
  <c r="DP37" i="31"/>
  <c r="DP43" i="31"/>
  <c r="DQ38" i="31"/>
  <c r="DQ44" i="31"/>
  <c r="DQ37" i="31"/>
  <c r="DQ43" i="31"/>
  <c r="DR37" i="31"/>
  <c r="DR43" i="31"/>
  <c r="DR38" i="31"/>
  <c r="DR44" i="31"/>
  <c r="DS37" i="31"/>
  <c r="DS43" i="31"/>
  <c r="DS38" i="31"/>
  <c r="DS44" i="31"/>
  <c r="DT37" i="31"/>
  <c r="DT43" i="31"/>
  <c r="DT38" i="31"/>
  <c r="DT44" i="31"/>
  <c r="DU38" i="31"/>
  <c r="DU44" i="31"/>
  <c r="DU37" i="31"/>
  <c r="DU43" i="31"/>
  <c r="DV38" i="31"/>
  <c r="DV44" i="31"/>
  <c r="DV37" i="31"/>
  <c r="DV43" i="31"/>
  <c r="DW38" i="31"/>
  <c r="DW44" i="31"/>
  <c r="DW37" i="31"/>
  <c r="DW43" i="31"/>
  <c r="DX37" i="31"/>
  <c r="DX43" i="31"/>
  <c r="DX38" i="31"/>
  <c r="DX44" i="31"/>
  <c r="DY37" i="31"/>
  <c r="DY43" i="31"/>
  <c r="DY38" i="31"/>
  <c r="DY44" i="31"/>
  <c r="X56" i="30"/>
  <c r="Y56" i="30"/>
  <c r="Z56" i="30"/>
  <c r="AF56" i="30"/>
  <c r="AG56" i="30"/>
  <c r="AH56" i="30"/>
  <c r="AI56" i="30"/>
  <c r="AJ56" i="30"/>
  <c r="AK56" i="30"/>
  <c r="AL56" i="30"/>
  <c r="AM56" i="30"/>
  <c r="AN56" i="30"/>
  <c r="AO56" i="30"/>
  <c r="AP56" i="30"/>
  <c r="AQ56" i="30"/>
  <c r="AR56" i="30"/>
  <c r="AS56" i="30"/>
  <c r="AT56" i="30"/>
  <c r="AU56" i="30"/>
  <c r="AV56" i="30"/>
  <c r="AW56" i="30"/>
  <c r="AX56" i="30"/>
  <c r="AY56" i="30"/>
  <c r="AZ56" i="30"/>
  <c r="BA56" i="30"/>
  <c r="BB56" i="30"/>
  <c r="BC56" i="30"/>
  <c r="BD56" i="30"/>
  <c r="BE56" i="30"/>
  <c r="BF56" i="30"/>
  <c r="BG56" i="30"/>
  <c r="BH56" i="30"/>
  <c r="BI56" i="30"/>
  <c r="BJ56" i="30"/>
  <c r="BK56" i="30"/>
  <c r="BL56" i="30"/>
  <c r="BM56" i="30"/>
  <c r="BN56" i="30"/>
  <c r="BO56" i="30"/>
  <c r="BP56" i="30"/>
  <c r="BQ56" i="30"/>
  <c r="BR56" i="30"/>
  <c r="BS56" i="30"/>
  <c r="BT56" i="30"/>
  <c r="BU56" i="30"/>
  <c r="BV56" i="30"/>
  <c r="BW56" i="30"/>
  <c r="BX56" i="30"/>
  <c r="BY56" i="30"/>
  <c r="BZ56" i="30"/>
  <c r="CA56" i="30"/>
  <c r="CB56" i="30"/>
  <c r="CC56" i="30"/>
  <c r="CD56" i="30"/>
  <c r="CE56" i="30"/>
  <c r="CF56" i="30"/>
  <c r="CG56" i="30"/>
  <c r="CH56" i="30"/>
  <c r="CI56" i="30"/>
  <c r="CJ56" i="30"/>
  <c r="CK56" i="30"/>
  <c r="CL56" i="30"/>
  <c r="CM56" i="30"/>
  <c r="CN56" i="30"/>
  <c r="CO56" i="30"/>
  <c r="CP56" i="30"/>
  <c r="AE56" i="30"/>
  <c r="AD56" i="30"/>
  <c r="AC56" i="30"/>
  <c r="AB56" i="30"/>
  <c r="AA56" i="30"/>
  <c r="R56" i="30"/>
  <c r="S56" i="30"/>
  <c r="T56" i="30"/>
  <c r="U56" i="30"/>
  <c r="V56" i="30"/>
  <c r="W56" i="30"/>
  <c r="P56" i="30"/>
  <c r="P55" i="30"/>
  <c r="P54" i="30"/>
  <c r="P53" i="30"/>
  <c r="S38" i="30"/>
  <c r="T38" i="30"/>
  <c r="R38" i="30"/>
  <c r="R6" i="30"/>
  <c r="R85" i="28"/>
  <c r="B204" i="10"/>
  <c r="B203" i="10"/>
  <c r="R195" i="10"/>
  <c r="R187" i="10"/>
  <c r="S48" i="30"/>
  <c r="T48" i="30"/>
  <c r="R48" i="30"/>
  <c r="J141" i="6" a="1"/>
  <c r="J141" i="6" s="1"/>
  <c r="B164" i="10"/>
  <c r="B165" i="10"/>
  <c r="B166" i="10"/>
  <c r="B167" i="10"/>
  <c r="B168" i="10"/>
  <c r="B169" i="10"/>
  <c r="B163" i="10"/>
  <c r="J121" i="6" a="1"/>
  <c r="J121" i="6" s="1"/>
  <c r="L165" i="10" s="1"/>
  <c r="J122" i="6" a="1"/>
  <c r="J122" i="6" s="1"/>
  <c r="L166" i="10" s="1"/>
  <c r="J123" i="6" a="1"/>
  <c r="J123" i="6"/>
  <c r="L167" i="10" s="1"/>
  <c r="J124" i="6" a="1"/>
  <c r="J124" i="6" s="1"/>
  <c r="L168" i="10" s="1"/>
  <c r="J125" i="6" a="1"/>
  <c r="J125" i="6" s="1"/>
  <c r="L169" i="10" s="1"/>
  <c r="B156" i="10"/>
  <c r="B157" i="10"/>
  <c r="B158" i="10"/>
  <c r="J120" i="6" a="1"/>
  <c r="J120" i="6" s="1"/>
  <c r="L164" i="10" s="1"/>
  <c r="J111" i="6" a="1"/>
  <c r="J111" i="6" s="1"/>
  <c r="L156" i="10" s="1"/>
  <c r="J112" i="6" a="1"/>
  <c r="J112" i="6" s="1"/>
  <c r="L157" i="10" s="1"/>
  <c r="J113" i="6" a="1"/>
  <c r="J113" i="6" s="1"/>
  <c r="L158" i="10" s="1"/>
  <c r="J119" i="6" a="1"/>
  <c r="J119" i="6" s="1"/>
  <c r="L163" i="10" s="1"/>
  <c r="J116" i="6" a="1"/>
  <c r="J116" i="6" s="1"/>
  <c r="L174" i="10" s="1"/>
  <c r="B155" i="10"/>
  <c r="J110" i="6" a="1"/>
  <c r="J110" i="6" s="1"/>
  <c r="L155" i="10" s="1"/>
  <c r="J97" i="6" a="1"/>
  <c r="J97" i="6" s="1"/>
  <c r="L134" i="10" s="1"/>
  <c r="J105" i="6" a="1"/>
  <c r="J105" i="6" s="1"/>
  <c r="L121" i="10" s="1"/>
  <c r="R113" i="10"/>
  <c r="J103" i="6" a="1"/>
  <c r="J103" i="6" s="1"/>
  <c r="J101" i="6" a="1"/>
  <c r="J101" i="6" s="1"/>
  <c r="L97" i="10" s="1"/>
  <c r="J100" i="6" a="1"/>
  <c r="J100" i="6" s="1"/>
  <c r="M92" i="10" s="1"/>
  <c r="J99" i="6" a="1"/>
  <c r="J99" i="6" s="1"/>
  <c r="L92" i="10" s="1"/>
  <c r="W61" i="8"/>
  <c r="X61" i="8"/>
  <c r="Y61" i="8"/>
  <c r="Z61" i="8"/>
  <c r="AA61" i="8"/>
  <c r="AB61" i="8"/>
  <c r="AC61" i="8"/>
  <c r="AD61" i="8"/>
  <c r="W62" i="8"/>
  <c r="X62" i="8"/>
  <c r="Y62" i="8"/>
  <c r="Z62" i="8"/>
  <c r="AA62" i="8"/>
  <c r="AB62" i="8"/>
  <c r="AC62" i="8"/>
  <c r="AD62" i="8"/>
  <c r="V62" i="8"/>
  <c r="V61" i="8"/>
  <c r="W54" i="8"/>
  <c r="X54" i="8"/>
  <c r="Y54" i="8"/>
  <c r="Z54" i="8"/>
  <c r="AA54" i="8"/>
  <c r="AB54" i="8"/>
  <c r="AC54" i="8"/>
  <c r="AD54" i="8"/>
  <c r="W55" i="8"/>
  <c r="X55" i="8"/>
  <c r="Y55" i="8"/>
  <c r="Z55" i="8"/>
  <c r="AA55" i="8"/>
  <c r="AB55" i="8"/>
  <c r="AC55" i="8"/>
  <c r="AD55" i="8"/>
  <c r="V55" i="8"/>
  <c r="V54" i="8"/>
  <c r="B61" i="8"/>
  <c r="B62" i="8"/>
  <c r="J96" i="6" a="1"/>
  <c r="J96" i="6" s="1"/>
  <c r="L123" i="10" s="1"/>
  <c r="CG123" i="10" s="1"/>
  <c r="J95" i="6" a="1"/>
  <c r="J95" i="6" s="1"/>
  <c r="J85" i="6" a="1"/>
  <c r="J85" i="6" s="1"/>
  <c r="L71" i="10" s="1"/>
  <c r="R81" i="10" s="1"/>
  <c r="J84" i="6" a="1"/>
  <c r="J84" i="6" s="1"/>
  <c r="L70" i="10" s="1"/>
  <c r="I30" i="7"/>
  <c r="I18" i="7"/>
  <c r="I19" i="7"/>
  <c r="I17" i="7"/>
  <c r="L42" i="10"/>
  <c r="B30" i="10"/>
  <c r="B31" i="10"/>
  <c r="B32" i="10"/>
  <c r="B33" i="10"/>
  <c r="B34" i="10"/>
  <c r="B35" i="10"/>
  <c r="B36" i="10"/>
  <c r="B37" i="10"/>
  <c r="B40" i="10"/>
  <c r="B29" i="10"/>
  <c r="I29" i="7"/>
  <c r="DY46" i="8"/>
  <c r="DX46" i="8"/>
  <c r="DW46" i="8"/>
  <c r="DV46" i="8"/>
  <c r="DU46" i="8"/>
  <c r="DT46" i="8"/>
  <c r="DS46" i="8"/>
  <c r="DR46" i="8"/>
  <c r="DQ46" i="8"/>
  <c r="DP46" i="8"/>
  <c r="DO46" i="8"/>
  <c r="DN46" i="8"/>
  <c r="DM46" i="8"/>
  <c r="DL46" i="8"/>
  <c r="DK46" i="8"/>
  <c r="DJ46" i="8"/>
  <c r="DI46" i="8"/>
  <c r="DH46" i="8"/>
  <c r="DG46" i="8"/>
  <c r="DF46" i="8"/>
  <c r="DE46" i="8"/>
  <c r="DD46" i="8"/>
  <c r="DC46" i="8"/>
  <c r="DB46" i="8"/>
  <c r="DA46" i="8"/>
  <c r="CZ46" i="8"/>
  <c r="CY46" i="8"/>
  <c r="CX46" i="8"/>
  <c r="CW46" i="8"/>
  <c r="CV46" i="8"/>
  <c r="CU46" i="8"/>
  <c r="CT46" i="8"/>
  <c r="CS46" i="8"/>
  <c r="CR46" i="8"/>
  <c r="CQ46" i="8"/>
  <c r="CP46" i="8"/>
  <c r="CO46" i="8"/>
  <c r="CN46" i="8"/>
  <c r="CM46" i="8"/>
  <c r="CL46" i="8"/>
  <c r="CK46" i="8"/>
  <c r="CJ46" i="8"/>
  <c r="CI46" i="8"/>
  <c r="CH46" i="8"/>
  <c r="CG46" i="8"/>
  <c r="CF46" i="8"/>
  <c r="CE46" i="8"/>
  <c r="CD46" i="8"/>
  <c r="CC46" i="8"/>
  <c r="CB46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U46" i="8"/>
  <c r="T46" i="8"/>
  <c r="S46" i="8"/>
  <c r="R46" i="8"/>
  <c r="Q46" i="8"/>
  <c r="P46" i="8"/>
  <c r="Q25" i="8"/>
  <c r="Q27" i="8"/>
  <c r="R25" i="8"/>
  <c r="R27" i="8"/>
  <c r="S25" i="8"/>
  <c r="S27" i="8"/>
  <c r="T25" i="8"/>
  <c r="T27" i="8"/>
  <c r="U25" i="8"/>
  <c r="U27" i="8"/>
  <c r="V25" i="8"/>
  <c r="V27" i="8"/>
  <c r="W25" i="8"/>
  <c r="W27" i="8"/>
  <c r="X25" i="8"/>
  <c r="X27" i="8"/>
  <c r="Y25" i="8"/>
  <c r="Y27" i="8"/>
  <c r="Z25" i="8"/>
  <c r="Z27" i="8"/>
  <c r="AA25" i="8"/>
  <c r="AA27" i="8"/>
  <c r="AB25" i="8"/>
  <c r="AB27" i="8"/>
  <c r="AC25" i="8"/>
  <c r="AC27" i="8"/>
  <c r="AD25" i="8"/>
  <c r="AD27" i="8"/>
  <c r="AE25" i="8"/>
  <c r="AE27" i="8"/>
  <c r="AF25" i="8"/>
  <c r="AF27" i="8"/>
  <c r="AG25" i="8"/>
  <c r="AG27" i="8"/>
  <c r="AH25" i="8"/>
  <c r="AH27" i="8"/>
  <c r="AI25" i="8"/>
  <c r="AI27" i="8"/>
  <c r="AJ25" i="8"/>
  <c r="AJ27" i="8"/>
  <c r="AK25" i="8"/>
  <c r="AK27" i="8"/>
  <c r="AL25" i="8"/>
  <c r="AL27" i="8"/>
  <c r="AM25" i="8"/>
  <c r="AM27" i="8"/>
  <c r="AN25" i="8"/>
  <c r="AN27" i="8"/>
  <c r="AO25" i="8"/>
  <c r="AO27" i="8"/>
  <c r="AP25" i="8"/>
  <c r="AP27" i="8"/>
  <c r="AQ25" i="8"/>
  <c r="AQ27" i="8"/>
  <c r="AR25" i="8"/>
  <c r="AR27" i="8"/>
  <c r="AS25" i="8"/>
  <c r="AS27" i="8"/>
  <c r="AT25" i="8"/>
  <c r="AT27" i="8"/>
  <c r="AU25" i="8"/>
  <c r="AU27" i="8"/>
  <c r="AV25" i="8"/>
  <c r="AV27" i="8"/>
  <c r="AW25" i="8"/>
  <c r="AW27" i="8"/>
  <c r="AX25" i="8"/>
  <c r="AX27" i="8"/>
  <c r="AY25" i="8"/>
  <c r="AY27" i="8"/>
  <c r="AZ25" i="8"/>
  <c r="AZ27" i="8"/>
  <c r="BA25" i="8"/>
  <c r="BA27" i="8"/>
  <c r="BB25" i="8"/>
  <c r="BB27" i="8"/>
  <c r="BC25" i="8"/>
  <c r="BC27" i="8"/>
  <c r="BD25" i="8"/>
  <c r="BD27" i="8"/>
  <c r="BE25" i="8"/>
  <c r="BE27" i="8"/>
  <c r="BF25" i="8"/>
  <c r="BF27" i="8"/>
  <c r="BG25" i="8"/>
  <c r="BG27" i="8"/>
  <c r="BH25" i="8"/>
  <c r="BH27" i="8"/>
  <c r="BI25" i="8"/>
  <c r="BI27" i="8"/>
  <c r="BJ25" i="8"/>
  <c r="BJ27" i="8"/>
  <c r="BK25" i="8"/>
  <c r="BK27" i="8"/>
  <c r="BL25" i="8"/>
  <c r="BL27" i="8"/>
  <c r="BM25" i="8"/>
  <c r="BM27" i="8"/>
  <c r="BN25" i="8"/>
  <c r="BN27" i="8"/>
  <c r="BO25" i="8"/>
  <c r="BO27" i="8"/>
  <c r="BP25" i="8"/>
  <c r="BP27" i="8"/>
  <c r="BQ25" i="8"/>
  <c r="BQ27" i="8"/>
  <c r="BR25" i="8"/>
  <c r="BR27" i="8"/>
  <c r="BS25" i="8"/>
  <c r="BS27" i="8"/>
  <c r="BT25" i="8"/>
  <c r="BT27" i="8"/>
  <c r="BU25" i="8"/>
  <c r="BU27" i="8"/>
  <c r="BV25" i="8"/>
  <c r="BV27" i="8"/>
  <c r="BW25" i="8"/>
  <c r="BW27" i="8"/>
  <c r="BX25" i="8"/>
  <c r="BX27" i="8"/>
  <c r="BY25" i="8"/>
  <c r="BY27" i="8"/>
  <c r="BZ25" i="8"/>
  <c r="BZ27" i="8"/>
  <c r="CA25" i="8"/>
  <c r="CA27" i="8"/>
  <c r="CB25" i="8"/>
  <c r="CB27" i="8"/>
  <c r="CC25" i="8"/>
  <c r="CC27" i="8"/>
  <c r="CD25" i="8"/>
  <c r="CD27" i="8"/>
  <c r="CE25" i="8"/>
  <c r="CE27" i="8"/>
  <c r="CF25" i="8"/>
  <c r="CF27" i="8"/>
  <c r="CG25" i="8"/>
  <c r="CG27" i="8"/>
  <c r="CH25" i="8"/>
  <c r="CH27" i="8"/>
  <c r="CI25" i="8"/>
  <c r="CI27" i="8"/>
  <c r="CJ25" i="8"/>
  <c r="CJ27" i="8"/>
  <c r="CK25" i="8"/>
  <c r="CK27" i="8"/>
  <c r="CL25" i="8"/>
  <c r="CL27" i="8"/>
  <c r="CM25" i="8"/>
  <c r="CM27" i="8"/>
  <c r="CN25" i="8"/>
  <c r="CN27" i="8"/>
  <c r="CO25" i="8"/>
  <c r="CO27" i="8"/>
  <c r="CP25" i="8"/>
  <c r="CP27" i="8"/>
  <c r="CQ25" i="8"/>
  <c r="CQ27" i="8"/>
  <c r="CR25" i="8"/>
  <c r="CR27" i="8"/>
  <c r="CS25" i="8"/>
  <c r="CS27" i="8"/>
  <c r="CT25" i="8"/>
  <c r="CT27" i="8"/>
  <c r="CU25" i="8"/>
  <c r="CU27" i="8"/>
  <c r="CV25" i="8"/>
  <c r="CV27" i="8"/>
  <c r="CW25" i="8"/>
  <c r="CW27" i="8"/>
  <c r="CX25" i="8"/>
  <c r="CX27" i="8"/>
  <c r="CY25" i="8"/>
  <c r="CY27" i="8"/>
  <c r="CZ25" i="8"/>
  <c r="CZ27" i="8"/>
  <c r="DA25" i="8"/>
  <c r="DA27" i="8"/>
  <c r="DB25" i="8"/>
  <c r="DB27" i="8"/>
  <c r="DC25" i="8"/>
  <c r="DC27" i="8"/>
  <c r="DD25" i="8"/>
  <c r="DD27" i="8"/>
  <c r="DE25" i="8"/>
  <c r="DE27" i="8"/>
  <c r="DF25" i="8"/>
  <c r="DF27" i="8"/>
  <c r="DG25" i="8"/>
  <c r="DG27" i="8"/>
  <c r="DH25" i="8"/>
  <c r="DH27" i="8"/>
  <c r="DI25" i="8"/>
  <c r="DI27" i="8"/>
  <c r="DJ25" i="8"/>
  <c r="DJ27" i="8"/>
  <c r="DK25" i="8"/>
  <c r="DK27" i="8"/>
  <c r="DL25" i="8"/>
  <c r="DL27" i="8"/>
  <c r="DM25" i="8"/>
  <c r="DM27" i="8"/>
  <c r="DN25" i="8"/>
  <c r="DN27" i="8"/>
  <c r="DO25" i="8"/>
  <c r="DO27" i="8"/>
  <c r="DP25" i="8"/>
  <c r="DP27" i="8"/>
  <c r="DQ25" i="8"/>
  <c r="DQ27" i="8"/>
  <c r="DR25" i="8"/>
  <c r="DR27" i="8"/>
  <c r="DS25" i="8"/>
  <c r="DS27" i="8"/>
  <c r="DT25" i="8"/>
  <c r="DT27" i="8"/>
  <c r="DU25" i="8"/>
  <c r="DU27" i="8"/>
  <c r="DV25" i="8"/>
  <c r="DV27" i="8"/>
  <c r="DW25" i="8"/>
  <c r="DW27" i="8"/>
  <c r="DX25" i="8"/>
  <c r="DX27" i="8"/>
  <c r="DY25" i="8"/>
  <c r="DY27" i="8"/>
  <c r="P25" i="8"/>
  <c r="P27" i="8"/>
  <c r="R37" i="28"/>
  <c r="S37" i="28"/>
  <c r="T37" i="28"/>
  <c r="B51" i="28"/>
  <c r="B52" i="28"/>
  <c r="R6" i="28"/>
  <c r="J14" i="6" a="1"/>
  <c r="J14" i="6" s="1"/>
  <c r="J13" i="6" a="1"/>
  <c r="J13" i="6" s="1"/>
  <c r="P38" i="10"/>
  <c r="P36" i="10"/>
  <c r="P37" i="10"/>
  <c r="B1291" i="10"/>
  <c r="B1207" i="10"/>
  <c r="R700" i="10"/>
  <c r="L718" i="10"/>
  <c r="L694" i="10"/>
  <c r="E12" i="11"/>
  <c r="D12" i="11"/>
  <c r="R41" i="12"/>
  <c r="Q41" i="12"/>
  <c r="P41" i="12"/>
  <c r="M41" i="12"/>
  <c r="N41" i="12"/>
  <c r="L41" i="12"/>
  <c r="L26" i="12"/>
  <c r="N26" i="12"/>
  <c r="Q26" i="12"/>
  <c r="P26" i="12"/>
  <c r="L29" i="12"/>
  <c r="N29" i="12"/>
  <c r="Q29" i="12"/>
  <c r="P29" i="12"/>
  <c r="Q25" i="12"/>
  <c r="R25" i="12"/>
  <c r="N25" i="12"/>
  <c r="L25" i="12"/>
  <c r="Q28" i="12"/>
  <c r="R28" i="12"/>
  <c r="N28" i="12"/>
  <c r="L28" i="12"/>
  <c r="Q18" i="12"/>
  <c r="R18" i="12"/>
  <c r="Q24" i="12"/>
  <c r="R24" i="12"/>
  <c r="Q17" i="12"/>
  <c r="P17" i="12"/>
  <c r="N18" i="12"/>
  <c r="N24" i="12"/>
  <c r="N17" i="12"/>
  <c r="L18" i="12"/>
  <c r="L24" i="12"/>
  <c r="L17" i="12"/>
  <c r="J10" i="12"/>
  <c r="L1214" i="10"/>
  <c r="L1212" i="10"/>
  <c r="L1213" i="10"/>
  <c r="L1211" i="10"/>
  <c r="L1210" i="10"/>
  <c r="L1209" i="10"/>
  <c r="L1280" i="10"/>
  <c r="CL1282" i="10" s="1"/>
  <c r="L1261" i="10"/>
  <c r="R26" i="12"/>
  <c r="R29" i="12"/>
  <c r="P25" i="12"/>
  <c r="P28" i="12"/>
  <c r="P24" i="12"/>
  <c r="R17" i="12"/>
  <c r="P18" i="12"/>
  <c r="L1293" i="10"/>
  <c r="AU1295" i="10" s="1"/>
  <c r="S590" i="10"/>
  <c r="S1187" i="10" s="1"/>
  <c r="T590" i="10"/>
  <c r="U590" i="10"/>
  <c r="V590" i="10"/>
  <c r="W590" i="10"/>
  <c r="W1187" i="10" s="1"/>
  <c r="X590" i="10"/>
  <c r="X1187" i="10" s="1"/>
  <c r="Y590" i="10"/>
  <c r="Y1187" i="10" s="1"/>
  <c r="Z590" i="10"/>
  <c r="Z1187" i="10" s="1"/>
  <c r="AA590" i="10"/>
  <c r="AA1187" i="10" s="1"/>
  <c r="AB590" i="10"/>
  <c r="AC590" i="10"/>
  <c r="AC1187" i="10" s="1"/>
  <c r="AD590" i="10"/>
  <c r="AE590" i="10"/>
  <c r="AE1187" i="10" s="1"/>
  <c r="AF590" i="10"/>
  <c r="AF1187" i="10" s="1"/>
  <c r="AG590" i="10"/>
  <c r="AG1187" i="10" s="1"/>
  <c r="AH590" i="10"/>
  <c r="AH1187" i="10" s="1"/>
  <c r="AI590" i="10"/>
  <c r="AI1187" i="10" s="1"/>
  <c r="AJ590" i="10"/>
  <c r="AK590" i="10"/>
  <c r="AK1187" i="10" s="1"/>
  <c r="AL590" i="10"/>
  <c r="AM590" i="10"/>
  <c r="AM1187" i="10" s="1"/>
  <c r="AN590" i="10"/>
  <c r="AN1187" i="10" s="1"/>
  <c r="AO590" i="10"/>
  <c r="AO1187" i="10" s="1"/>
  <c r="AP590" i="10"/>
  <c r="AP1187" i="10" s="1"/>
  <c r="AQ590" i="10"/>
  <c r="AQ1187" i="10" s="1"/>
  <c r="AR590" i="10"/>
  <c r="AS590" i="10"/>
  <c r="AS1187" i="10" s="1"/>
  <c r="AT590" i="10"/>
  <c r="AT1187" i="10" s="1"/>
  <c r="AU590" i="10"/>
  <c r="AU1187" i="10" s="1"/>
  <c r="AV590" i="10"/>
  <c r="AV1187" i="10" s="1"/>
  <c r="AW590" i="10"/>
  <c r="AW1187" i="10" s="1"/>
  <c r="AX590" i="10"/>
  <c r="AX1187" i="10" s="1"/>
  <c r="AY590" i="10"/>
  <c r="AY1187" i="10" s="1"/>
  <c r="AZ590" i="10"/>
  <c r="BA590" i="10"/>
  <c r="BA1187" i="10" s="1"/>
  <c r="BB590" i="10"/>
  <c r="BB1187" i="10" s="1"/>
  <c r="BC590" i="10"/>
  <c r="BC1187" i="10" s="1"/>
  <c r="BD590" i="10"/>
  <c r="BD1187" i="10" s="1"/>
  <c r="BE590" i="10"/>
  <c r="BE1187" i="10" s="1"/>
  <c r="BF590" i="10"/>
  <c r="BF1187" i="10" s="1"/>
  <c r="BG590" i="10"/>
  <c r="BG1187" i="10" s="1"/>
  <c r="BH590" i="10"/>
  <c r="BI590" i="10"/>
  <c r="BJ590" i="10"/>
  <c r="BK590" i="10"/>
  <c r="BK1187" i="10" s="1"/>
  <c r="BL590" i="10"/>
  <c r="BL1187" i="10" s="1"/>
  <c r="BM590" i="10"/>
  <c r="BM1187" i="10" s="1"/>
  <c r="BN590" i="10"/>
  <c r="BN1187" i="10" s="1"/>
  <c r="BO590" i="10"/>
  <c r="BO1187" i="10" s="1"/>
  <c r="BP590" i="10"/>
  <c r="BQ590" i="10"/>
  <c r="BQ1187" i="10" s="1"/>
  <c r="BR590" i="10"/>
  <c r="BR1187" i="10" s="1"/>
  <c r="BS590" i="10"/>
  <c r="BS1187" i="10" s="1"/>
  <c r="BT590" i="10"/>
  <c r="BT1187" i="10" s="1"/>
  <c r="BU590" i="10"/>
  <c r="BU1187" i="10" s="1"/>
  <c r="BV590" i="10"/>
  <c r="BV1187" i="10" s="1"/>
  <c r="BW590" i="10"/>
  <c r="BW1187" i="10" s="1"/>
  <c r="BX590" i="10"/>
  <c r="BY590" i="10"/>
  <c r="BY1187" i="10" s="1"/>
  <c r="BZ590" i="10"/>
  <c r="CA590" i="10"/>
  <c r="CA1187" i="10" s="1"/>
  <c r="CB590" i="10"/>
  <c r="CB1187" i="10" s="1"/>
  <c r="CC590" i="10"/>
  <c r="CC1187" i="10" s="1"/>
  <c r="CD590" i="10"/>
  <c r="CD1187" i="10" s="1"/>
  <c r="CE590" i="10"/>
  <c r="CE1187" i="10" s="1"/>
  <c r="CF590" i="10"/>
  <c r="CG590" i="10"/>
  <c r="CG1187" i="10" s="1"/>
  <c r="CH590" i="10"/>
  <c r="CH591" i="10" s="1"/>
  <c r="CI590" i="10"/>
  <c r="CI1187" i="10" s="1"/>
  <c r="CJ590" i="10"/>
  <c r="CJ1187" i="10" s="1"/>
  <c r="CK590" i="10"/>
  <c r="CK1187" i="10" s="1"/>
  <c r="CL590" i="10"/>
  <c r="CL1187" i="10" s="1"/>
  <c r="CM590" i="10"/>
  <c r="CM1187" i="10" s="1"/>
  <c r="CN590" i="10"/>
  <c r="CO590" i="10"/>
  <c r="CO1187" i="10" s="1"/>
  <c r="CP590" i="10"/>
  <c r="CP591" i="10" s="1"/>
  <c r="R590" i="10"/>
  <c r="R1187" i="10" s="1"/>
  <c r="S589" i="10"/>
  <c r="T589" i="10"/>
  <c r="T1188" i="10" s="1"/>
  <c r="U589" i="10"/>
  <c r="U1040" i="10" s="1"/>
  <c r="V589" i="10"/>
  <c r="W589" i="10"/>
  <c r="W1040" i="10" s="1"/>
  <c r="X589" i="10"/>
  <c r="Y589" i="10"/>
  <c r="Y1188" i="10" s="1"/>
  <c r="Z589" i="10"/>
  <c r="Z1040" i="10" s="1"/>
  <c r="AA589" i="10"/>
  <c r="AA1188" i="10" s="1"/>
  <c r="AB589" i="10"/>
  <c r="AB1188" i="10" s="1"/>
  <c r="AC589" i="10"/>
  <c r="AC591" i="10" s="1"/>
  <c r="AD589" i="10"/>
  <c r="AE589" i="10"/>
  <c r="AE1188" i="10" s="1"/>
  <c r="AF589" i="10"/>
  <c r="AG589" i="10"/>
  <c r="AG1188" i="10" s="1"/>
  <c r="AH589" i="10"/>
  <c r="AI589" i="10"/>
  <c r="AI1040" i="10" s="1"/>
  <c r="AJ589" i="10"/>
  <c r="AJ1040" i="10" s="1"/>
  <c r="AK589" i="10"/>
  <c r="AK1188" i="10" s="1"/>
  <c r="AL589" i="10"/>
  <c r="AM589" i="10"/>
  <c r="AM1040" i="10" s="1"/>
  <c r="AN589" i="10"/>
  <c r="AO589" i="10"/>
  <c r="AO1188" i="10" s="1"/>
  <c r="AP589" i="10"/>
  <c r="AQ589" i="10"/>
  <c r="AR589" i="10"/>
  <c r="AR1188" i="10" s="1"/>
  <c r="AS589" i="10"/>
  <c r="AS591" i="10" s="1"/>
  <c r="AT589" i="10"/>
  <c r="AU589" i="10"/>
  <c r="AU1040" i="10" s="1"/>
  <c r="AV589" i="10"/>
  <c r="AW589" i="10"/>
  <c r="AW41" i="28" s="1"/>
  <c r="AX589" i="10"/>
  <c r="AX1040" i="10" s="1"/>
  <c r="AY589" i="10"/>
  <c r="AY1040" i="10" s="1"/>
  <c r="AZ589" i="10"/>
  <c r="AZ41" i="28" s="1"/>
  <c r="BA589" i="10"/>
  <c r="BA1188" i="10" s="1"/>
  <c r="BB589" i="10"/>
  <c r="BC589" i="10"/>
  <c r="BC1040" i="10" s="1"/>
  <c r="BD589" i="10"/>
  <c r="BE589" i="10"/>
  <c r="BE1188" i="10" s="1"/>
  <c r="BF589" i="10"/>
  <c r="BG589" i="10"/>
  <c r="BH589" i="10"/>
  <c r="BH1040" i="10" s="1"/>
  <c r="BI589" i="10"/>
  <c r="BI1188" i="10" s="1"/>
  <c r="BJ589" i="10"/>
  <c r="BK589" i="10"/>
  <c r="BK1188" i="10" s="1"/>
  <c r="BL589" i="10"/>
  <c r="BM589" i="10"/>
  <c r="BM1188" i="10" s="1"/>
  <c r="BN589" i="10"/>
  <c r="BO589" i="10"/>
  <c r="BP589" i="10"/>
  <c r="BP1188" i="10" s="1"/>
  <c r="BQ589" i="10"/>
  <c r="BQ591" i="10" s="1"/>
  <c r="BR589" i="10"/>
  <c r="BS589" i="10"/>
  <c r="BS1040" i="10" s="1"/>
  <c r="BT589" i="10"/>
  <c r="BU589" i="10"/>
  <c r="BU41" i="28" s="1"/>
  <c r="BV589" i="10"/>
  <c r="BW589" i="10"/>
  <c r="BX589" i="10"/>
  <c r="BX1188" i="10" s="1"/>
  <c r="BY589" i="10"/>
  <c r="BY591" i="10" s="1"/>
  <c r="BZ589" i="10"/>
  <c r="CA589" i="10"/>
  <c r="CA1040" i="10" s="1"/>
  <c r="CB589" i="10"/>
  <c r="CC589" i="10"/>
  <c r="CC41" i="28" s="1"/>
  <c r="CD589" i="10"/>
  <c r="CD41" i="28" s="1"/>
  <c r="CE589" i="10"/>
  <c r="CF589" i="10"/>
  <c r="CF1188" i="10" s="1"/>
  <c r="CG589" i="10"/>
  <c r="CG41" i="28" s="1"/>
  <c r="CH589" i="10"/>
  <c r="CI589" i="10"/>
  <c r="CI1040" i="10" s="1"/>
  <c r="CJ589" i="10"/>
  <c r="CK589" i="10"/>
  <c r="CK41" i="28" s="1"/>
  <c r="CL589" i="10"/>
  <c r="CM589" i="10"/>
  <c r="CM1188" i="10" s="1"/>
  <c r="CN589" i="10"/>
  <c r="CN1040" i="10" s="1"/>
  <c r="CO589" i="10"/>
  <c r="CO591" i="10" s="1"/>
  <c r="CP589" i="10"/>
  <c r="R589" i="10"/>
  <c r="R41" i="28" s="1"/>
  <c r="N28" i="14"/>
  <c r="N22" i="14"/>
  <c r="AO41" i="28"/>
  <c r="CJ1188" i="10"/>
  <c r="CJ41" i="28"/>
  <c r="CB1188" i="10"/>
  <c r="CB41" i="28"/>
  <c r="BT1188" i="10"/>
  <c r="BT41" i="28"/>
  <c r="BL1188" i="10"/>
  <c r="BL41" i="28"/>
  <c r="BD1188" i="10"/>
  <c r="BD41" i="28"/>
  <c r="AV1188" i="10"/>
  <c r="AV41" i="28"/>
  <c r="AN1188" i="10"/>
  <c r="AN41" i="28"/>
  <c r="AF1188" i="10"/>
  <c r="AF41" i="28"/>
  <c r="X1188" i="10"/>
  <c r="X41" i="28"/>
  <c r="BZ1187" i="10"/>
  <c r="AM1188" i="10"/>
  <c r="BI1187" i="10"/>
  <c r="U1187" i="10"/>
  <c r="BH41" i="28"/>
  <c r="CP1188" i="10"/>
  <c r="CP41" i="28"/>
  <c r="CH1188" i="10"/>
  <c r="CH41" i="28"/>
  <c r="BZ1188" i="10"/>
  <c r="BZ41" i="28"/>
  <c r="BR1188" i="10"/>
  <c r="BR41" i="28"/>
  <c r="BJ1188" i="10"/>
  <c r="BJ41" i="28"/>
  <c r="BB1188" i="10"/>
  <c r="BB41" i="28"/>
  <c r="AT1188" i="10"/>
  <c r="AT41" i="28"/>
  <c r="AL1188" i="10"/>
  <c r="AL41" i="28"/>
  <c r="AD1188" i="10"/>
  <c r="AD41" i="28"/>
  <c r="V1188" i="10"/>
  <c r="V41" i="28"/>
  <c r="CN1187" i="10"/>
  <c r="CF1187" i="10"/>
  <c r="BX1187" i="10"/>
  <c r="BP1187" i="10"/>
  <c r="BH1187" i="10"/>
  <c r="AZ1187" i="10"/>
  <c r="AR1187" i="10"/>
  <c r="AJ1187" i="10"/>
  <c r="AB1187" i="10"/>
  <c r="T1187" i="10"/>
  <c r="S934" i="10"/>
  <c r="T934" i="10"/>
  <c r="U934" i="10"/>
  <c r="V934" i="10"/>
  <c r="W934" i="10"/>
  <c r="X934" i="10"/>
  <c r="Y934" i="10"/>
  <c r="Z934" i="10"/>
  <c r="AA934" i="10"/>
  <c r="AB934" i="10"/>
  <c r="AC934" i="10"/>
  <c r="AD934" i="10"/>
  <c r="AE934" i="10"/>
  <c r="AF934" i="10"/>
  <c r="AG934" i="10"/>
  <c r="AH934" i="10"/>
  <c r="AI934" i="10"/>
  <c r="AJ934" i="10"/>
  <c r="AK934" i="10"/>
  <c r="AL934" i="10"/>
  <c r="AM934" i="10"/>
  <c r="AN934" i="10"/>
  <c r="AO934" i="10"/>
  <c r="AP934" i="10"/>
  <c r="AQ934" i="10"/>
  <c r="AR934" i="10"/>
  <c r="AS934" i="10"/>
  <c r="AT934" i="10"/>
  <c r="AU934" i="10"/>
  <c r="AV934" i="10"/>
  <c r="AW934" i="10"/>
  <c r="AX934" i="10"/>
  <c r="AY934" i="10"/>
  <c r="AZ934" i="10"/>
  <c r="BA934" i="10"/>
  <c r="BB934" i="10"/>
  <c r="BC934" i="10"/>
  <c r="BD934" i="10"/>
  <c r="BE934" i="10"/>
  <c r="BF934" i="10"/>
  <c r="BG934" i="10"/>
  <c r="BH934" i="10"/>
  <c r="BI934" i="10"/>
  <c r="BJ934" i="10"/>
  <c r="BK934" i="10"/>
  <c r="BL934" i="10"/>
  <c r="BM934" i="10"/>
  <c r="BN934" i="10"/>
  <c r="BO934" i="10"/>
  <c r="BP934" i="10"/>
  <c r="BQ934" i="10"/>
  <c r="BR934" i="10"/>
  <c r="BS934" i="10"/>
  <c r="BT934" i="10"/>
  <c r="BU934" i="10"/>
  <c r="BV934" i="10"/>
  <c r="BW934" i="10"/>
  <c r="BX934" i="10"/>
  <c r="BY934" i="10"/>
  <c r="BZ934" i="10"/>
  <c r="CA934" i="10"/>
  <c r="CB934" i="10"/>
  <c r="CC934" i="10"/>
  <c r="CD934" i="10"/>
  <c r="CE934" i="10"/>
  <c r="CF934" i="10"/>
  <c r="CG934" i="10"/>
  <c r="CH934" i="10"/>
  <c r="CI934" i="10"/>
  <c r="CJ934" i="10"/>
  <c r="CK934" i="10"/>
  <c r="CL934" i="10"/>
  <c r="CM934" i="10"/>
  <c r="CN934" i="10"/>
  <c r="CO934" i="10"/>
  <c r="CP934" i="10"/>
  <c r="R934" i="10"/>
  <c r="R628" i="10"/>
  <c r="N14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Q7" i="14"/>
  <c r="BR7" i="14"/>
  <c r="BS7" i="14"/>
  <c r="BT7" i="14"/>
  <c r="BU7" i="14"/>
  <c r="BV7" i="14"/>
  <c r="BW7" i="14"/>
  <c r="BX7" i="14"/>
  <c r="BY7" i="14"/>
  <c r="BZ7" i="14"/>
  <c r="CA7" i="14"/>
  <c r="CB7" i="14"/>
  <c r="CC7" i="14"/>
  <c r="CD7" i="14"/>
  <c r="CE7" i="14"/>
  <c r="CF7" i="14"/>
  <c r="CG7" i="14"/>
  <c r="CH7" i="14"/>
  <c r="CI7" i="14"/>
  <c r="CJ7" i="14"/>
  <c r="CK7" i="14"/>
  <c r="CL7" i="14"/>
  <c r="CM7" i="14"/>
  <c r="CN7" i="14"/>
  <c r="L1083" i="10"/>
  <c r="B12" i="13"/>
  <c r="B13" i="13"/>
  <c r="AX22" i="13"/>
  <c r="DW22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AM7" i="13"/>
  <c r="AN7" i="13"/>
  <c r="AO7" i="13"/>
  <c r="AP7" i="13"/>
  <c r="AQ7" i="13"/>
  <c r="AR7" i="13"/>
  <c r="AS7" i="13"/>
  <c r="AT7" i="13"/>
  <c r="AU7" i="13"/>
  <c r="AV7" i="13"/>
  <c r="AW7" i="13"/>
  <c r="AX7" i="13"/>
  <c r="AY7" i="13"/>
  <c r="AZ7" i="13"/>
  <c r="BA7" i="13"/>
  <c r="BB7" i="13"/>
  <c r="BC7" i="13"/>
  <c r="BD7" i="13"/>
  <c r="BE7" i="13"/>
  <c r="BF7" i="13"/>
  <c r="BG7" i="13"/>
  <c r="BH7" i="13"/>
  <c r="BI7" i="13"/>
  <c r="BJ7" i="13"/>
  <c r="BK7" i="13"/>
  <c r="BL7" i="13"/>
  <c r="BM7" i="13"/>
  <c r="BN7" i="13"/>
  <c r="BO7" i="13"/>
  <c r="BP7" i="13"/>
  <c r="BQ7" i="13"/>
  <c r="BR7" i="13"/>
  <c r="BS7" i="13"/>
  <c r="BT7" i="13"/>
  <c r="BU7" i="13"/>
  <c r="BV7" i="13"/>
  <c r="BW7" i="13"/>
  <c r="BX7" i="13"/>
  <c r="BY7" i="13"/>
  <c r="BZ7" i="13"/>
  <c r="CA7" i="13"/>
  <c r="CB7" i="13"/>
  <c r="CC7" i="13"/>
  <c r="CD7" i="13"/>
  <c r="CE7" i="13"/>
  <c r="CF7" i="13"/>
  <c r="CG7" i="13"/>
  <c r="CH7" i="13"/>
  <c r="CI7" i="13"/>
  <c r="CJ7" i="13"/>
  <c r="CK7" i="13"/>
  <c r="CL7" i="13"/>
  <c r="CM7" i="13"/>
  <c r="CN7" i="13"/>
  <c r="CO7" i="13"/>
  <c r="CP7" i="13"/>
  <c r="CQ7" i="13"/>
  <c r="CR7" i="13"/>
  <c r="CS7" i="13"/>
  <c r="CT7" i="13"/>
  <c r="CU7" i="13"/>
  <c r="CV7" i="13"/>
  <c r="CW7" i="13"/>
  <c r="CX7" i="13"/>
  <c r="CY7" i="13"/>
  <c r="CZ7" i="13"/>
  <c r="DA7" i="13"/>
  <c r="DB7" i="13"/>
  <c r="DC7" i="13"/>
  <c r="DD7" i="13"/>
  <c r="DE7" i="13"/>
  <c r="DF7" i="13"/>
  <c r="DG7" i="13"/>
  <c r="DH7" i="13"/>
  <c r="DI7" i="13"/>
  <c r="DJ7" i="13"/>
  <c r="DK7" i="13"/>
  <c r="DL7" i="13"/>
  <c r="DM7" i="13"/>
  <c r="DN7" i="13"/>
  <c r="DO7" i="13"/>
  <c r="DP7" i="13"/>
  <c r="DQ7" i="13"/>
  <c r="DR7" i="13"/>
  <c r="DS7" i="13"/>
  <c r="DT7" i="13"/>
  <c r="DU7" i="13"/>
  <c r="DV7" i="13"/>
  <c r="DW7" i="13"/>
  <c r="DX7" i="13"/>
  <c r="DY7" i="13"/>
  <c r="R1073" i="10"/>
  <c r="B14" i="13"/>
  <c r="B15" i="13"/>
  <c r="BK16" i="13"/>
  <c r="BS16" i="13"/>
  <c r="CQ16" i="13"/>
  <c r="BF22" i="13"/>
  <c r="DO16" i="13"/>
  <c r="BT22" i="13"/>
  <c r="CC22" i="13"/>
  <c r="R22" i="13"/>
  <c r="CL22" i="13"/>
  <c r="Z22" i="13"/>
  <c r="CZ22" i="13"/>
  <c r="AE16" i="13"/>
  <c r="AH22" i="13"/>
  <c r="DI22" i="13"/>
  <c r="BC16" i="13"/>
  <c r="AP22" i="13"/>
  <c r="DR22" i="13"/>
  <c r="Y22" i="13"/>
  <c r="AO22" i="13"/>
  <c r="BE22" i="13"/>
  <c r="CB22" i="13"/>
  <c r="CT22" i="13"/>
  <c r="DQ22" i="13"/>
  <c r="AA22" i="13"/>
  <c r="AQ22" i="13"/>
  <c r="BL22" i="13"/>
  <c r="CD22" i="13"/>
  <c r="DA22" i="13"/>
  <c r="DX22" i="13"/>
  <c r="CI16" i="13"/>
  <c r="P22" i="13"/>
  <c r="AF22" i="13"/>
  <c r="AV22" i="13"/>
  <c r="BM22" i="13"/>
  <c r="CJ22" i="13"/>
  <c r="DB22" i="13"/>
  <c r="DY22" i="13"/>
  <c r="Q22" i="13"/>
  <c r="AG22" i="13"/>
  <c r="AW22" i="13"/>
  <c r="BN22" i="13"/>
  <c r="CK22" i="13"/>
  <c r="DH22" i="13"/>
  <c r="S22" i="13"/>
  <c r="AI22" i="13"/>
  <c r="AY22" i="13"/>
  <c r="BU22" i="13"/>
  <c r="CR22" i="13"/>
  <c r="DJ22" i="13"/>
  <c r="W16" i="13"/>
  <c r="X22" i="13"/>
  <c r="AN22" i="13"/>
  <c r="BD22" i="13"/>
  <c r="BV22" i="13"/>
  <c r="CS22" i="13"/>
  <c r="DP22" i="13"/>
  <c r="AM16" i="13"/>
  <c r="CY16" i="13"/>
  <c r="AU16" i="13"/>
  <c r="DG16" i="13"/>
  <c r="DW16" i="13"/>
  <c r="DV16" i="13"/>
  <c r="DN16" i="13"/>
  <c r="DF16" i="13"/>
  <c r="CX16" i="13"/>
  <c r="CP16" i="13"/>
  <c r="CH16" i="13"/>
  <c r="BZ16" i="13"/>
  <c r="BR16" i="13"/>
  <c r="BJ16" i="13"/>
  <c r="BB16" i="13"/>
  <c r="AT16" i="13"/>
  <c r="AL16" i="13"/>
  <c r="AD16" i="13"/>
  <c r="V16" i="13"/>
  <c r="DU16" i="13"/>
  <c r="DM16" i="13"/>
  <c r="DE16" i="13"/>
  <c r="CW16" i="13"/>
  <c r="CO16" i="13"/>
  <c r="CG16" i="13"/>
  <c r="BY16" i="13"/>
  <c r="BQ16" i="13"/>
  <c r="BI16" i="13"/>
  <c r="BA16" i="13"/>
  <c r="AS16" i="13"/>
  <c r="AK16" i="13"/>
  <c r="AC16" i="13"/>
  <c r="U16" i="13"/>
  <c r="DT16" i="13"/>
  <c r="DL16" i="13"/>
  <c r="DD16" i="13"/>
  <c r="CV16" i="13"/>
  <c r="CN16" i="13"/>
  <c r="CF16" i="13"/>
  <c r="BX16" i="13"/>
  <c r="BP16" i="13"/>
  <c r="BH16" i="13"/>
  <c r="AZ16" i="13"/>
  <c r="AR16" i="13"/>
  <c r="AJ16" i="13"/>
  <c r="AB16" i="13"/>
  <c r="T16" i="13"/>
  <c r="DS16" i="13"/>
  <c r="DK16" i="13"/>
  <c r="DC16" i="13"/>
  <c r="CU16" i="13"/>
  <c r="CM16" i="13"/>
  <c r="CE16" i="13"/>
  <c r="BW16" i="13"/>
  <c r="BO16" i="13"/>
  <c r="BG16" i="13"/>
  <c r="AY16" i="13"/>
  <c r="AQ16" i="13"/>
  <c r="AI16" i="13"/>
  <c r="AA16" i="13"/>
  <c r="S16" i="13"/>
  <c r="DR16" i="13"/>
  <c r="DJ16" i="13"/>
  <c r="DB16" i="13"/>
  <c r="CT16" i="13"/>
  <c r="CL16" i="13"/>
  <c r="CD16" i="13"/>
  <c r="BV16" i="13"/>
  <c r="BN16" i="13"/>
  <c r="BF16" i="13"/>
  <c r="AX16" i="13"/>
  <c r="AP16" i="13"/>
  <c r="AH16" i="13"/>
  <c r="Z16" i="13"/>
  <c r="R16" i="13"/>
  <c r="DY16" i="13"/>
  <c r="DQ16" i="13"/>
  <c r="DI16" i="13"/>
  <c r="DA16" i="13"/>
  <c r="CS16" i="13"/>
  <c r="CK16" i="13"/>
  <c r="CC16" i="13"/>
  <c r="BU16" i="13"/>
  <c r="BM16" i="13"/>
  <c r="BE16" i="13"/>
  <c r="AW16" i="13"/>
  <c r="AO16" i="13"/>
  <c r="AG16" i="13"/>
  <c r="Y16" i="13"/>
  <c r="Q16" i="13"/>
  <c r="DX16" i="13"/>
  <c r="DP16" i="13"/>
  <c r="DH16" i="13"/>
  <c r="CZ16" i="13"/>
  <c r="CR16" i="13"/>
  <c r="CJ16" i="13"/>
  <c r="CB16" i="13"/>
  <c r="BT16" i="13"/>
  <c r="BL16" i="13"/>
  <c r="BD16" i="13"/>
  <c r="AV16" i="13"/>
  <c r="AN16" i="13"/>
  <c r="AF16" i="13"/>
  <c r="X16" i="13"/>
  <c r="P16" i="13"/>
  <c r="CA16" i="13"/>
  <c r="BG22" i="13"/>
  <c r="BO22" i="13"/>
  <c r="BW22" i="13"/>
  <c r="CE22" i="13"/>
  <c r="CM22" i="13"/>
  <c r="CU22" i="13"/>
  <c r="DC22" i="13"/>
  <c r="DK22" i="13"/>
  <c r="DS22" i="13"/>
  <c r="T22" i="13"/>
  <c r="AB22" i="13"/>
  <c r="AJ22" i="13"/>
  <c r="AR22" i="13"/>
  <c r="AZ22" i="13"/>
  <c r="BH22" i="13"/>
  <c r="BP22" i="13"/>
  <c r="BX22" i="13"/>
  <c r="CF22" i="13"/>
  <c r="CN22" i="13"/>
  <c r="CV22" i="13"/>
  <c r="DD22" i="13"/>
  <c r="DL22" i="13"/>
  <c r="DT22" i="13"/>
  <c r="U22" i="13"/>
  <c r="AC22" i="13"/>
  <c r="AK22" i="13"/>
  <c r="AS22" i="13"/>
  <c r="BA22" i="13"/>
  <c r="BI22" i="13"/>
  <c r="BQ22" i="13"/>
  <c r="BY22" i="13"/>
  <c r="CG22" i="13"/>
  <c r="CO22" i="13"/>
  <c r="CW22" i="13"/>
  <c r="DE22" i="13"/>
  <c r="DM22" i="13"/>
  <c r="DU22" i="13"/>
  <c r="V22" i="13"/>
  <c r="AD22" i="13"/>
  <c r="AL22" i="13"/>
  <c r="AT22" i="13"/>
  <c r="BB22" i="13"/>
  <c r="BJ22" i="13"/>
  <c r="BR22" i="13"/>
  <c r="BZ22" i="13"/>
  <c r="CH22" i="13"/>
  <c r="CP22" i="13"/>
  <c r="CX22" i="13"/>
  <c r="DF22" i="13"/>
  <c r="DN22" i="13"/>
  <c r="DV22" i="13"/>
  <c r="W22" i="13"/>
  <c r="AE22" i="13"/>
  <c r="AM22" i="13"/>
  <c r="AU22" i="13"/>
  <c r="BC22" i="13"/>
  <c r="BK22" i="13"/>
  <c r="BS22" i="13"/>
  <c r="CA22" i="13"/>
  <c r="CI22" i="13"/>
  <c r="CQ22" i="13"/>
  <c r="CY22" i="13"/>
  <c r="DG22" i="13"/>
  <c r="DO22" i="13"/>
  <c r="AP1252" i="10"/>
  <c r="AY1252" i="10"/>
  <c r="BH1252" i="10"/>
  <c r="BY1252" i="10"/>
  <c r="AD1252" i="10"/>
  <c r="CP1252" i="10"/>
  <c r="AU1252" i="10"/>
  <c r="BL1252" i="10"/>
  <c r="CK1252" i="10"/>
  <c r="AZ1252" i="10"/>
  <c r="AX1252" i="10"/>
  <c r="BG1252" i="10"/>
  <c r="BP1252" i="10"/>
  <c r="U1252" i="10"/>
  <c r="CG1252" i="10"/>
  <c r="AL1252" i="10"/>
  <c r="BC1252" i="10"/>
  <c r="BT1252" i="10"/>
  <c r="BD1252" i="10"/>
  <c r="BE1252" i="10"/>
  <c r="BF1252" i="10"/>
  <c r="BO1252" i="10"/>
  <c r="BX1252" i="10"/>
  <c r="AC1252" i="10"/>
  <c r="CO1252" i="10"/>
  <c r="AT1252" i="10"/>
  <c r="BK1252" i="10"/>
  <c r="CB1252" i="10"/>
  <c r="AG1252" i="10"/>
  <c r="AH1252" i="10"/>
  <c r="V1252" i="10"/>
  <c r="BN1252" i="10"/>
  <c r="BW1252" i="10"/>
  <c r="T1252" i="10"/>
  <c r="CF1252" i="10"/>
  <c r="AK1252" i="10"/>
  <c r="BB1252" i="10"/>
  <c r="BS1252" i="10"/>
  <c r="X1252" i="10"/>
  <c r="CJ1252" i="10"/>
  <c r="AW1252" i="10"/>
  <c r="BQ1252" i="10"/>
  <c r="CC1252" i="10"/>
  <c r="BV1252" i="10"/>
  <c r="S1252" i="10"/>
  <c r="CE1252" i="10"/>
  <c r="AB1252" i="10"/>
  <c r="CN1252" i="10"/>
  <c r="AS1252" i="10"/>
  <c r="BJ1252" i="10"/>
  <c r="CA1252" i="10"/>
  <c r="AF1252" i="10"/>
  <c r="Y1252" i="10"/>
  <c r="BU1252" i="10"/>
  <c r="AM1252" i="10"/>
  <c r="R1252" i="10"/>
  <c r="CD1252" i="10"/>
  <c r="AA1252" i="10"/>
  <c r="CM1252" i="10"/>
  <c r="AJ1252" i="10"/>
  <c r="BA1252" i="10"/>
  <c r="BR1252" i="10"/>
  <c r="W1252" i="10"/>
  <c r="CI1252" i="10"/>
  <c r="AN1252" i="10"/>
  <c r="AO1252" i="10"/>
  <c r="BM1252" i="10"/>
  <c r="AQ1252" i="10"/>
  <c r="CH1252" i="10"/>
  <c r="Z1252" i="10"/>
  <c r="CL1252" i="10"/>
  <c r="AI1252" i="10"/>
  <c r="AR1252" i="10"/>
  <c r="BI1252" i="10"/>
  <c r="BZ1252" i="10"/>
  <c r="AE1252" i="10"/>
  <c r="AV1252" i="10"/>
  <c r="B50" i="10"/>
  <c r="B51" i="10"/>
  <c r="B52" i="10"/>
  <c r="B53" i="10"/>
  <c r="B54" i="10"/>
  <c r="B55" i="10"/>
  <c r="B56" i="10"/>
  <c r="B57" i="10"/>
  <c r="B58" i="10"/>
  <c r="B59" i="10"/>
  <c r="B49" i="10"/>
  <c r="M76" i="10"/>
  <c r="M77" i="10"/>
  <c r="M75" i="10"/>
  <c r="M71" i="10"/>
  <c r="M70" i="10"/>
  <c r="R6" i="10"/>
  <c r="R1269" i="10" s="1"/>
  <c r="R1061" i="10"/>
  <c r="R1057" i="10"/>
  <c r="CP1040" i="10"/>
  <c r="CJ1040" i="10"/>
  <c r="CH1040" i="10"/>
  <c r="CB1040" i="10"/>
  <c r="BZ1040" i="10"/>
  <c r="BU1040" i="10"/>
  <c r="BT1040" i="10"/>
  <c r="BR1040" i="10"/>
  <c r="BL1040" i="10"/>
  <c r="BJ1040" i="10"/>
  <c r="BE1040" i="10"/>
  <c r="BD1040" i="10"/>
  <c r="BB1040" i="10"/>
  <c r="AV1040" i="10"/>
  <c r="AT1040" i="10"/>
  <c r="AN1040" i="10"/>
  <c r="AL1040" i="10"/>
  <c r="AF1040" i="10"/>
  <c r="AD1040" i="10"/>
  <c r="X1040" i="10"/>
  <c r="V1040" i="10"/>
  <c r="R1040" i="10"/>
  <c r="R1037" i="10"/>
  <c r="R1023" i="10"/>
  <c r="R1017" i="10"/>
  <c r="R1011" i="10"/>
  <c r="R966" i="10"/>
  <c r="R943" i="10"/>
  <c r="R660" i="10"/>
  <c r="R1112" i="10"/>
  <c r="R1122" i="10"/>
  <c r="R1127" i="10"/>
  <c r="R20" i="10"/>
  <c r="R16" i="30"/>
  <c r="S20" i="10"/>
  <c r="S16" i="30"/>
  <c r="T20" i="10"/>
  <c r="T16" i="30"/>
  <c r="U20" i="10"/>
  <c r="U16" i="30"/>
  <c r="V20" i="10"/>
  <c r="V16" i="30"/>
  <c r="W20" i="10"/>
  <c r="W16" i="30"/>
  <c r="X20" i="10"/>
  <c r="X16" i="30"/>
  <c r="Y20" i="10"/>
  <c r="Y16" i="30"/>
  <c r="Z20" i="10"/>
  <c r="Z16" i="30"/>
  <c r="AA20" i="10"/>
  <c r="AA16" i="30"/>
  <c r="AB20" i="10"/>
  <c r="AB16" i="30"/>
  <c r="AC20" i="10"/>
  <c r="AC16" i="30"/>
  <c r="AD20" i="10"/>
  <c r="AD16" i="30"/>
  <c r="AE20" i="10"/>
  <c r="AE16" i="30"/>
  <c r="AF20" i="10"/>
  <c r="AF16" i="30"/>
  <c r="AG20" i="10"/>
  <c r="AG16" i="30"/>
  <c r="AH20" i="10"/>
  <c r="AH16" i="30"/>
  <c r="AI20" i="10"/>
  <c r="AI16" i="30"/>
  <c r="AJ20" i="10"/>
  <c r="AJ16" i="30"/>
  <c r="AK20" i="10"/>
  <c r="AK16" i="30"/>
  <c r="AL20" i="10"/>
  <c r="AL16" i="30"/>
  <c r="AM20" i="10"/>
  <c r="AM16" i="30"/>
  <c r="AN20" i="10"/>
  <c r="AN16" i="30"/>
  <c r="AO20" i="10"/>
  <c r="AO16" i="30"/>
  <c r="AP20" i="10"/>
  <c r="AP16" i="30"/>
  <c r="AQ20" i="10"/>
  <c r="AQ16" i="30"/>
  <c r="AR20" i="10"/>
  <c r="AR16" i="30"/>
  <c r="AS20" i="10"/>
  <c r="AS16" i="30"/>
  <c r="AT20" i="10"/>
  <c r="AT16" i="30"/>
  <c r="AU20" i="10"/>
  <c r="AU16" i="30"/>
  <c r="AV20" i="10"/>
  <c r="AV16" i="30"/>
  <c r="AW20" i="10"/>
  <c r="AW16" i="30"/>
  <c r="AX20" i="10"/>
  <c r="AX16" i="30"/>
  <c r="AY20" i="10"/>
  <c r="AY16" i="30"/>
  <c r="AZ20" i="10"/>
  <c r="AZ16" i="30"/>
  <c r="BA20" i="10"/>
  <c r="BA16" i="30"/>
  <c r="BB20" i="10"/>
  <c r="BB16" i="30"/>
  <c r="BC20" i="10"/>
  <c r="BC16" i="30"/>
  <c r="BD20" i="10"/>
  <c r="BD16" i="30"/>
  <c r="BE20" i="10"/>
  <c r="BE16" i="30"/>
  <c r="BF20" i="10"/>
  <c r="BF16" i="30"/>
  <c r="BG20" i="10"/>
  <c r="BG16" i="30"/>
  <c r="BH20" i="10"/>
  <c r="BH16" i="30"/>
  <c r="BI20" i="10"/>
  <c r="BI16" i="30"/>
  <c r="BJ20" i="10"/>
  <c r="BJ16" i="30"/>
  <c r="BK20" i="10"/>
  <c r="BK16" i="30"/>
  <c r="BL20" i="10"/>
  <c r="BL16" i="30"/>
  <c r="BM20" i="10"/>
  <c r="BM16" i="30"/>
  <c r="BN20" i="10"/>
  <c r="BN16" i="30"/>
  <c r="BO20" i="10"/>
  <c r="BO16" i="30"/>
  <c r="BP20" i="10"/>
  <c r="BP16" i="30"/>
  <c r="BQ20" i="10"/>
  <c r="BQ16" i="30"/>
  <c r="BR20" i="10"/>
  <c r="BR16" i="30"/>
  <c r="BS20" i="10"/>
  <c r="BS16" i="30"/>
  <c r="BT20" i="10"/>
  <c r="BT16" i="30"/>
  <c r="BU20" i="10"/>
  <c r="BU16" i="30"/>
  <c r="BV20" i="10"/>
  <c r="BV16" i="30"/>
  <c r="BW20" i="10"/>
  <c r="BW16" i="30"/>
  <c r="BX20" i="10"/>
  <c r="BX16" i="30"/>
  <c r="BY20" i="10"/>
  <c r="BY16" i="30"/>
  <c r="BZ20" i="10"/>
  <c r="BZ16" i="30"/>
  <c r="CA20" i="10"/>
  <c r="CA16" i="30"/>
  <c r="CB20" i="10"/>
  <c r="CB16" i="30"/>
  <c r="CC20" i="10"/>
  <c r="CC16" i="30"/>
  <c r="CD20" i="10"/>
  <c r="CD16" i="30"/>
  <c r="CE20" i="10"/>
  <c r="CE16" i="30"/>
  <c r="CF20" i="10"/>
  <c r="CF16" i="30"/>
  <c r="CG20" i="10"/>
  <c r="CG16" i="30"/>
  <c r="CH20" i="10"/>
  <c r="CH16" i="30"/>
  <c r="CI20" i="10"/>
  <c r="CI16" i="30"/>
  <c r="CJ20" i="10"/>
  <c r="CJ16" i="30"/>
  <c r="CK20" i="10"/>
  <c r="CK16" i="30"/>
  <c r="CL20" i="10"/>
  <c r="CL16" i="30"/>
  <c r="CM20" i="10"/>
  <c r="CM16" i="30"/>
  <c r="CN20" i="10"/>
  <c r="CN16" i="30"/>
  <c r="CO20" i="10"/>
  <c r="CO16" i="30"/>
  <c r="CP20" i="10"/>
  <c r="CP16" i="30"/>
  <c r="B81" i="8"/>
  <c r="B82" i="8"/>
  <c r="B83" i="8"/>
  <c r="B84" i="8"/>
  <c r="DY80" i="8"/>
  <c r="DX80" i="8"/>
  <c r="DW80" i="8"/>
  <c r="DV80" i="8"/>
  <c r="DU80" i="8"/>
  <c r="DT80" i="8"/>
  <c r="DS80" i="8"/>
  <c r="DR80" i="8"/>
  <c r="DQ80" i="8"/>
  <c r="DP80" i="8"/>
  <c r="DO80" i="8"/>
  <c r="DN80" i="8"/>
  <c r="DM80" i="8"/>
  <c r="DL80" i="8"/>
  <c r="DK80" i="8"/>
  <c r="DJ80" i="8"/>
  <c r="DI80" i="8"/>
  <c r="DH80" i="8"/>
  <c r="DG80" i="8"/>
  <c r="DF80" i="8"/>
  <c r="DE80" i="8"/>
  <c r="DD80" i="8"/>
  <c r="DC80" i="8"/>
  <c r="DB80" i="8"/>
  <c r="DA80" i="8"/>
  <c r="CZ80" i="8"/>
  <c r="CY80" i="8"/>
  <c r="CX80" i="8"/>
  <c r="CW80" i="8"/>
  <c r="CV80" i="8"/>
  <c r="CU80" i="8"/>
  <c r="CT80" i="8"/>
  <c r="CS80" i="8"/>
  <c r="CR80" i="8"/>
  <c r="CQ80" i="8"/>
  <c r="CP80" i="8"/>
  <c r="CO80" i="8"/>
  <c r="CN80" i="8"/>
  <c r="CM80" i="8"/>
  <c r="CL80" i="8"/>
  <c r="CK80" i="8"/>
  <c r="CJ80" i="8"/>
  <c r="CI80" i="8"/>
  <c r="CH80" i="8"/>
  <c r="CG80" i="8"/>
  <c r="CF80" i="8"/>
  <c r="CE80" i="8"/>
  <c r="CD80" i="8"/>
  <c r="CC80" i="8"/>
  <c r="CB80" i="8"/>
  <c r="CA80" i="8"/>
  <c r="BZ80" i="8"/>
  <c r="BY80" i="8"/>
  <c r="BX80" i="8"/>
  <c r="BW80" i="8"/>
  <c r="BV80" i="8"/>
  <c r="BU80" i="8"/>
  <c r="BT80" i="8"/>
  <c r="BS80" i="8"/>
  <c r="BR80" i="8"/>
  <c r="BQ80" i="8"/>
  <c r="BP80" i="8"/>
  <c r="BO80" i="8"/>
  <c r="BN80" i="8"/>
  <c r="BM80" i="8"/>
  <c r="BL80" i="8"/>
  <c r="BK80" i="8"/>
  <c r="BJ80" i="8"/>
  <c r="BI80" i="8"/>
  <c r="BH80" i="8"/>
  <c r="BG80" i="8"/>
  <c r="BF80" i="8"/>
  <c r="BE80" i="8"/>
  <c r="BD80" i="8"/>
  <c r="BC80" i="8"/>
  <c r="BB80" i="8"/>
  <c r="BA80" i="8"/>
  <c r="AZ80" i="8"/>
  <c r="AY80" i="8"/>
  <c r="AX80" i="8"/>
  <c r="AW80" i="8"/>
  <c r="AV80" i="8"/>
  <c r="AU80" i="8"/>
  <c r="AT80" i="8"/>
  <c r="AS80" i="8"/>
  <c r="AR80" i="8"/>
  <c r="AQ80" i="8"/>
  <c r="AP80" i="8"/>
  <c r="AO80" i="8"/>
  <c r="AN80" i="8"/>
  <c r="AM80" i="8"/>
  <c r="AL80" i="8"/>
  <c r="AK80" i="8"/>
  <c r="AJ80" i="8"/>
  <c r="AI80" i="8"/>
  <c r="AH80" i="8"/>
  <c r="AG80" i="8"/>
  <c r="AF80" i="8"/>
  <c r="AE80" i="8"/>
  <c r="AD80" i="8"/>
  <c r="AC80" i="8"/>
  <c r="AB80" i="8"/>
  <c r="AA80" i="8"/>
  <c r="Z80" i="8"/>
  <c r="Y80" i="8"/>
  <c r="X80" i="8"/>
  <c r="W80" i="8"/>
  <c r="V80" i="8"/>
  <c r="U80" i="8"/>
  <c r="T80" i="8"/>
  <c r="S80" i="8"/>
  <c r="R80" i="8"/>
  <c r="Q80" i="8"/>
  <c r="P80" i="8"/>
  <c r="DY79" i="8"/>
  <c r="DX79" i="8"/>
  <c r="DW79" i="8"/>
  <c r="DV79" i="8"/>
  <c r="DU79" i="8"/>
  <c r="DT79" i="8"/>
  <c r="DS79" i="8"/>
  <c r="DR79" i="8"/>
  <c r="DQ79" i="8"/>
  <c r="DP79" i="8"/>
  <c r="DO79" i="8"/>
  <c r="DN79" i="8"/>
  <c r="DM79" i="8"/>
  <c r="DL79" i="8"/>
  <c r="DK79" i="8"/>
  <c r="DJ79" i="8"/>
  <c r="DI79" i="8"/>
  <c r="DH79" i="8"/>
  <c r="DG79" i="8"/>
  <c r="DF79" i="8"/>
  <c r="DE79" i="8"/>
  <c r="DD79" i="8"/>
  <c r="DC79" i="8"/>
  <c r="DB79" i="8"/>
  <c r="DA79" i="8"/>
  <c r="CZ79" i="8"/>
  <c r="CY79" i="8"/>
  <c r="CX79" i="8"/>
  <c r="CW79" i="8"/>
  <c r="CV79" i="8"/>
  <c r="CU79" i="8"/>
  <c r="CT79" i="8"/>
  <c r="CS79" i="8"/>
  <c r="CR79" i="8"/>
  <c r="CQ79" i="8"/>
  <c r="CP79" i="8"/>
  <c r="CO79" i="8"/>
  <c r="CN79" i="8"/>
  <c r="CM79" i="8"/>
  <c r="CL79" i="8"/>
  <c r="CK79" i="8"/>
  <c r="CJ79" i="8"/>
  <c r="CI79" i="8"/>
  <c r="CH79" i="8"/>
  <c r="CG79" i="8"/>
  <c r="CF79" i="8"/>
  <c r="CE79" i="8"/>
  <c r="CD79" i="8"/>
  <c r="CC79" i="8"/>
  <c r="CB79" i="8"/>
  <c r="CA79" i="8"/>
  <c r="BZ79" i="8"/>
  <c r="BY79" i="8"/>
  <c r="BX79" i="8"/>
  <c r="BW79" i="8"/>
  <c r="BV79" i="8"/>
  <c r="BU79" i="8"/>
  <c r="BT79" i="8"/>
  <c r="BS79" i="8"/>
  <c r="BR79" i="8"/>
  <c r="BQ79" i="8"/>
  <c r="BP79" i="8"/>
  <c r="BO79" i="8"/>
  <c r="BN79" i="8"/>
  <c r="BM79" i="8"/>
  <c r="BL79" i="8"/>
  <c r="BK79" i="8"/>
  <c r="BJ79" i="8"/>
  <c r="BI79" i="8"/>
  <c r="BH79" i="8"/>
  <c r="BG79" i="8"/>
  <c r="BF79" i="8"/>
  <c r="BE79" i="8"/>
  <c r="BD79" i="8"/>
  <c r="BC79" i="8"/>
  <c r="BB79" i="8"/>
  <c r="BA79" i="8"/>
  <c r="AZ79" i="8"/>
  <c r="AY79" i="8"/>
  <c r="AX79" i="8"/>
  <c r="AW79" i="8"/>
  <c r="AV79" i="8"/>
  <c r="AU79" i="8"/>
  <c r="AT79" i="8"/>
  <c r="AS79" i="8"/>
  <c r="AR79" i="8"/>
  <c r="AQ79" i="8"/>
  <c r="AP79" i="8"/>
  <c r="AO79" i="8"/>
  <c r="AN79" i="8"/>
  <c r="AM79" i="8"/>
  <c r="AL79" i="8"/>
  <c r="AK79" i="8"/>
  <c r="AJ79" i="8"/>
  <c r="AI79" i="8"/>
  <c r="AH79" i="8"/>
  <c r="AG79" i="8"/>
  <c r="AF79" i="8"/>
  <c r="AE79" i="8"/>
  <c r="AD79" i="8"/>
  <c r="AC79" i="8"/>
  <c r="AB79" i="8"/>
  <c r="AA79" i="8"/>
  <c r="Z79" i="8"/>
  <c r="Y79" i="8"/>
  <c r="X79" i="8"/>
  <c r="W79" i="8"/>
  <c r="V79" i="8"/>
  <c r="U79" i="8"/>
  <c r="T79" i="8"/>
  <c r="S79" i="8"/>
  <c r="R79" i="8"/>
  <c r="Q79" i="8"/>
  <c r="P79" i="8"/>
  <c r="B54" i="8"/>
  <c r="B55" i="8"/>
  <c r="V46" i="8"/>
  <c r="B24" i="8"/>
  <c r="B39" i="10" s="1"/>
  <c r="B23" i="8"/>
  <c r="B38" i="10" s="1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BT7" i="8"/>
  <c r="BU7" i="8"/>
  <c r="BV7" i="8"/>
  <c r="BW7" i="8"/>
  <c r="BX7" i="8"/>
  <c r="BY7" i="8"/>
  <c r="BZ7" i="8"/>
  <c r="CA7" i="8"/>
  <c r="CB7" i="8"/>
  <c r="CC7" i="8"/>
  <c r="CD7" i="8"/>
  <c r="CE7" i="8"/>
  <c r="CF7" i="8"/>
  <c r="CG7" i="8"/>
  <c r="CH7" i="8"/>
  <c r="CI7" i="8"/>
  <c r="CJ7" i="8"/>
  <c r="CK7" i="8"/>
  <c r="CL7" i="8"/>
  <c r="CM7" i="8"/>
  <c r="CN7" i="8"/>
  <c r="CO7" i="8"/>
  <c r="CP7" i="8"/>
  <c r="CQ7" i="8"/>
  <c r="CR7" i="8"/>
  <c r="CS7" i="8"/>
  <c r="CT7" i="8"/>
  <c r="CU7" i="8"/>
  <c r="CV7" i="8"/>
  <c r="CW7" i="8"/>
  <c r="CX7" i="8"/>
  <c r="CY7" i="8"/>
  <c r="CZ7" i="8"/>
  <c r="DA7" i="8"/>
  <c r="DB7" i="8"/>
  <c r="DC7" i="8"/>
  <c r="DD7" i="8"/>
  <c r="DE7" i="8"/>
  <c r="DF7" i="8"/>
  <c r="DG7" i="8"/>
  <c r="DH7" i="8"/>
  <c r="DI7" i="8"/>
  <c r="DJ7" i="8"/>
  <c r="DK7" i="8"/>
  <c r="DL7" i="8"/>
  <c r="DM7" i="8"/>
  <c r="DN7" i="8"/>
  <c r="DO7" i="8"/>
  <c r="DP7" i="8"/>
  <c r="DQ7" i="8"/>
  <c r="DR7" i="8"/>
  <c r="DS7" i="8"/>
  <c r="DT7" i="8"/>
  <c r="DU7" i="8"/>
  <c r="DV7" i="8"/>
  <c r="DW7" i="8"/>
  <c r="DX7" i="8"/>
  <c r="DY7" i="8"/>
  <c r="H20" i="7"/>
  <c r="G20" i="7"/>
  <c r="I14" i="7"/>
  <c r="H31" i="7"/>
  <c r="G31" i="7"/>
  <c r="I31" i="7"/>
  <c r="I26" i="7"/>
  <c r="J140" i="6" a="1"/>
  <c r="J140" i="6" s="1"/>
  <c r="L197" i="10" s="1"/>
  <c r="J139" i="6" a="1"/>
  <c r="J139" i="6" s="1"/>
  <c r="L189" i="10" s="1"/>
  <c r="J134" i="6" a="1"/>
  <c r="J134" i="6" s="1"/>
  <c r="J133" i="6" a="1"/>
  <c r="J133" i="6" s="1"/>
  <c r="J132" i="6" a="1"/>
  <c r="J132" i="6" s="1"/>
  <c r="J131" i="6" a="1"/>
  <c r="J131" i="6" s="1"/>
  <c r="K85" i="8" s="1"/>
  <c r="Y85" i="8" s="1"/>
  <c r="AA132" i="10" s="1"/>
  <c r="J93" i="6" a="1"/>
  <c r="J93" i="6" s="1"/>
  <c r="J81" i="6" a="1"/>
  <c r="J81" i="6" s="1"/>
  <c r="L77" i="10" s="1"/>
  <c r="J80" i="6" a="1"/>
  <c r="J80" i="6" s="1"/>
  <c r="L76" i="10" s="1"/>
  <c r="J79" i="6" a="1"/>
  <c r="J79" i="6" s="1"/>
  <c r="J74" i="6" a="1"/>
  <c r="J74" i="6" s="1"/>
  <c r="J67" i="6" a="1"/>
  <c r="J67" i="6" s="1"/>
  <c r="J66" i="6" a="1"/>
  <c r="J66" i="6" s="1"/>
  <c r="J60" i="6" a="1"/>
  <c r="J60" i="6" s="1"/>
  <c r="J59" i="6" a="1"/>
  <c r="J59" i="6" s="1"/>
  <c r="J58" i="6" a="1"/>
  <c r="J58" i="6" s="1"/>
  <c r="J57" i="6" a="1"/>
  <c r="J57" i="6" s="1"/>
  <c r="J56" i="6" a="1"/>
  <c r="J56" i="6" s="1"/>
  <c r="J55" i="6" a="1"/>
  <c r="J55" i="6" s="1"/>
  <c r="J54" i="6" a="1"/>
  <c r="J54" i="6" s="1"/>
  <c r="J53" i="6" a="1"/>
  <c r="J53" i="6" s="1"/>
  <c r="J52" i="6" a="1"/>
  <c r="J52" i="6" s="1"/>
  <c r="J51" i="6" a="1"/>
  <c r="J51" i="6" s="1"/>
  <c r="J50" i="6" a="1"/>
  <c r="J50" i="6" s="1"/>
  <c r="J46" i="6" a="1"/>
  <c r="J46" i="6" s="1"/>
  <c r="J43" i="6" a="1"/>
  <c r="J43" i="6" s="1"/>
  <c r="J42" i="6" a="1"/>
  <c r="J42" i="6" s="1"/>
  <c r="J41" i="6" a="1"/>
  <c r="J41" i="6" s="1"/>
  <c r="J40" i="6" a="1"/>
  <c r="J40" i="6" s="1"/>
  <c r="J39" i="6" a="1"/>
  <c r="J39" i="6" s="1"/>
  <c r="J38" i="6" a="1"/>
  <c r="J38" i="6" s="1"/>
  <c r="J37" i="6" a="1"/>
  <c r="J37" i="6" s="1"/>
  <c r="J36" i="6" a="1"/>
  <c r="J36" i="6" s="1"/>
  <c r="J35" i="6" a="1"/>
  <c r="J35" i="6" s="1"/>
  <c r="J34" i="6" a="1"/>
  <c r="J34" i="6" s="1"/>
  <c r="J33" i="6" a="1"/>
  <c r="J33" i="6" s="1"/>
  <c r="J25" i="6" a="1"/>
  <c r="J25" i="6" s="1"/>
  <c r="J22" i="6" a="1"/>
  <c r="J22" i="6" s="1"/>
  <c r="J18" i="6" a="1"/>
  <c r="J18" i="6" s="1"/>
  <c r="J11" i="6" a="1"/>
  <c r="J11" i="6" s="1"/>
  <c r="J3" i="6" a="1"/>
  <c r="J3" i="6" s="1"/>
  <c r="O2" i="6"/>
  <c r="P2" i="6" s="1"/>
  <c r="Q2" i="6" s="1"/>
  <c r="Q7" i="4"/>
  <c r="S6" i="30" s="1"/>
  <c r="P6" i="4"/>
  <c r="R5" i="30" s="1"/>
  <c r="S6" i="28"/>
  <c r="I20" i="7"/>
  <c r="L1132" i="10"/>
  <c r="L1265" i="10"/>
  <c r="L1146" i="10"/>
  <c r="L1100" i="10"/>
  <c r="L648" i="10"/>
  <c r="L1174" i="10"/>
  <c r="L640" i="10"/>
  <c r="L1047" i="10"/>
  <c r="L950" i="10"/>
  <c r="L1052" i="10"/>
  <c r="L612" i="10"/>
  <c r="L1053" i="10"/>
  <c r="L613" i="10"/>
  <c r="L670" i="10"/>
  <c r="L596" i="10"/>
  <c r="L595" i="10"/>
  <c r="R7" i="4"/>
  <c r="S6" i="10"/>
  <c r="S1269" i="10" s="1"/>
  <c r="T6" i="28"/>
  <c r="T6" i="30"/>
  <c r="AL40" i="10"/>
  <c r="BH40" i="10"/>
  <c r="CJ40" i="10"/>
  <c r="X40" i="10"/>
  <c r="AF40" i="10"/>
  <c r="AN40" i="10"/>
  <c r="AV40" i="10"/>
  <c r="BD40" i="10"/>
  <c r="BL40" i="10"/>
  <c r="BT40" i="10"/>
  <c r="CB40" i="10"/>
  <c r="Y40" i="10"/>
  <c r="AG40" i="10"/>
  <c r="AO40" i="10"/>
  <c r="AW40" i="10"/>
  <c r="BE40" i="10"/>
  <c r="BM40" i="10"/>
  <c r="BU40" i="10"/>
  <c r="CC40" i="10"/>
  <c r="CK40" i="10"/>
  <c r="Z40" i="10"/>
  <c r="AH40" i="10"/>
  <c r="AP40" i="10"/>
  <c r="AX40" i="10"/>
  <c r="BF40" i="10"/>
  <c r="BN40" i="10"/>
  <c r="BV40" i="10"/>
  <c r="CD40" i="10"/>
  <c r="CL40" i="10"/>
  <c r="AA40" i="10"/>
  <c r="AI40" i="10"/>
  <c r="AQ40" i="10"/>
  <c r="AY40" i="10"/>
  <c r="BG40" i="10"/>
  <c r="BO40" i="10"/>
  <c r="BW40" i="10"/>
  <c r="CE40" i="10"/>
  <c r="CM40" i="10"/>
  <c r="AB40" i="10"/>
  <c r="AJ40" i="10"/>
  <c r="AR40" i="10"/>
  <c r="AZ40" i="10"/>
  <c r="BP40" i="10"/>
  <c r="BX40" i="10"/>
  <c r="CF40" i="10"/>
  <c r="CN40" i="10"/>
  <c r="AC40" i="10"/>
  <c r="AK40" i="10"/>
  <c r="AS40" i="10"/>
  <c r="BA40" i="10"/>
  <c r="BI40" i="10"/>
  <c r="BQ40" i="10"/>
  <c r="BY40" i="10"/>
  <c r="CG40" i="10"/>
  <c r="CO40" i="10"/>
  <c r="AT40" i="10"/>
  <c r="BZ40" i="10"/>
  <c r="AU40" i="10"/>
  <c r="CA40" i="10"/>
  <c r="BB40" i="10"/>
  <c r="CH40" i="10"/>
  <c r="AD40" i="10"/>
  <c r="BJ40" i="10"/>
  <c r="CP40" i="10"/>
  <c r="BC40" i="10"/>
  <c r="BK40" i="10"/>
  <c r="BR40" i="10"/>
  <c r="BS40" i="10"/>
  <c r="CI40" i="10"/>
  <c r="AE40" i="10"/>
  <c r="AM40" i="10"/>
  <c r="T40" i="10"/>
  <c r="W40" i="10"/>
  <c r="R40" i="10"/>
  <c r="S40" i="10"/>
  <c r="V40" i="10"/>
  <c r="U40" i="10"/>
  <c r="S7" i="4"/>
  <c r="T6" i="10"/>
  <c r="T1269" i="10" s="1"/>
  <c r="P30" i="10"/>
  <c r="P34" i="10"/>
  <c r="P33" i="10"/>
  <c r="P29" i="10"/>
  <c r="P39" i="10"/>
  <c r="P35" i="10"/>
  <c r="P32" i="10"/>
  <c r="U6" i="28"/>
  <c r="U6" i="30"/>
  <c r="P31" i="10"/>
  <c r="T7" i="4"/>
  <c r="U7" i="4" s="1"/>
  <c r="U6" i="10"/>
  <c r="U1269" i="10" s="1"/>
  <c r="V6" i="28"/>
  <c r="V6" i="30"/>
  <c r="V6" i="10"/>
  <c r="V1269" i="10" s="1"/>
  <c r="V7" i="4"/>
  <c r="S1183" i="10"/>
  <c r="R1183" i="10"/>
  <c r="T1183" i="10"/>
  <c r="J16" i="2"/>
  <c r="M42" i="12"/>
  <c r="N42" i="12"/>
  <c r="O42" i="12"/>
  <c r="O44" i="12"/>
  <c r="P42" i="12"/>
  <c r="L42" i="12"/>
  <c r="Q42" i="12"/>
  <c r="R42" i="12"/>
  <c r="Q16" i="12"/>
  <c r="L16" i="12"/>
  <c r="L19" i="12"/>
  <c r="N16" i="12"/>
  <c r="N19" i="12"/>
  <c r="M19" i="12"/>
  <c r="R16" i="12"/>
  <c r="R19" i="12"/>
  <c r="Q19" i="12"/>
  <c r="P16" i="12"/>
  <c r="P19" i="12"/>
  <c r="BQ42" i="10"/>
  <c r="BQ588" i="10"/>
  <c r="AU42" i="10"/>
  <c r="AU588" i="10"/>
  <c r="CH42" i="10"/>
  <c r="CH588" i="10"/>
  <c r="CA42" i="10"/>
  <c r="CA588" i="10"/>
  <c r="CM42" i="10"/>
  <c r="CM588" i="10"/>
  <c r="AE42" i="10"/>
  <c r="AE588" i="10"/>
  <c r="AB42" i="10"/>
  <c r="AB588" i="10"/>
  <c r="BE42" i="10"/>
  <c r="BE588" i="10"/>
  <c r="BD42" i="10"/>
  <c r="BD588" i="10"/>
  <c r="S42" i="10"/>
  <c r="S588" i="10"/>
  <c r="BB42" i="10"/>
  <c r="BB588" i="10"/>
  <c r="U42" i="10"/>
  <c r="U588" i="10"/>
  <c r="BT42" i="10"/>
  <c r="BT588" i="10"/>
  <c r="AZ42" i="10"/>
  <c r="AZ588" i="10"/>
  <c r="AI42" i="10"/>
  <c r="AI588" i="10"/>
  <c r="CI42" i="10"/>
  <c r="CI588" i="10"/>
  <c r="V42" i="10"/>
  <c r="V588" i="10"/>
  <c r="BN42" i="10"/>
  <c r="BN588" i="10"/>
  <c r="AY42" i="10"/>
  <c r="AY588" i="10"/>
  <c r="BM42" i="10"/>
  <c r="BM588" i="10"/>
  <c r="CO42" i="10"/>
  <c r="CO588" i="10"/>
  <c r="AL42" i="10"/>
  <c r="AL588" i="10"/>
  <c r="BJ42" i="10"/>
  <c r="BJ588" i="10"/>
  <c r="AN42" i="10"/>
  <c r="AN588" i="10"/>
  <c r="AH42" i="10"/>
  <c r="AH588" i="10"/>
  <c r="BY42" i="10"/>
  <c r="BY588" i="10"/>
  <c r="AP42" i="10"/>
  <c r="AP588" i="10"/>
  <c r="BI42" i="10"/>
  <c r="BI588" i="10"/>
  <c r="CC42" i="10"/>
  <c r="CC588" i="10"/>
  <c r="BA42" i="10"/>
  <c r="BA588" i="10"/>
  <c r="AQ42" i="10"/>
  <c r="AQ588" i="10"/>
  <c r="CB42" i="10"/>
  <c r="CB588" i="10"/>
  <c r="CP42" i="10"/>
  <c r="CP588" i="10"/>
  <c r="BG42" i="10"/>
  <c r="BG588" i="10"/>
  <c r="BH42" i="10"/>
  <c r="BH588" i="10"/>
  <c r="BV42" i="10"/>
  <c r="BV588" i="10"/>
  <c r="AG42" i="10"/>
  <c r="AG588" i="10"/>
  <c r="BC42" i="10"/>
  <c r="BC588" i="10"/>
  <c r="Y42" i="10"/>
  <c r="Y588" i="10"/>
  <c r="CF42" i="10"/>
  <c r="CF588" i="10"/>
  <c r="BZ42" i="10"/>
  <c r="BZ588" i="10"/>
  <c r="CN42" i="10"/>
  <c r="CN588" i="10"/>
  <c r="AV42" i="10"/>
  <c r="AV588" i="10"/>
  <c r="CL42" i="10"/>
  <c r="CL588" i="10"/>
  <c r="CD42" i="10"/>
  <c r="CD588" i="10"/>
  <c r="BP42" i="10"/>
  <c r="BP588" i="10"/>
  <c r="BF42" i="10"/>
  <c r="BF588" i="10"/>
  <c r="AA42" i="10"/>
  <c r="AA588" i="10"/>
  <c r="AT42" i="10"/>
  <c r="AT588" i="10"/>
  <c r="AD42" i="10"/>
  <c r="AD588" i="10"/>
  <c r="AR42" i="10"/>
  <c r="AR588" i="10"/>
  <c r="BS42" i="10"/>
  <c r="BS588" i="10"/>
  <c r="AK42" i="10"/>
  <c r="AK588" i="10"/>
  <c r="AO42" i="10"/>
  <c r="AO588" i="10"/>
  <c r="Z42" i="10"/>
  <c r="Z588" i="10"/>
  <c r="BW42" i="10"/>
  <c r="BW588" i="10"/>
  <c r="BX42" i="10"/>
  <c r="BX588" i="10"/>
  <c r="AF42" i="10"/>
  <c r="AF588" i="10"/>
  <c r="BL42" i="10"/>
  <c r="BL588" i="10"/>
  <c r="BK42" i="10"/>
  <c r="BK588" i="10"/>
  <c r="CE42" i="10"/>
  <c r="CE588" i="10"/>
  <c r="W42" i="10"/>
  <c r="W588" i="10"/>
  <c r="BU42" i="10"/>
  <c r="BU588" i="10"/>
  <c r="CK42" i="10"/>
  <c r="CK588" i="10"/>
  <c r="AS42" i="10"/>
  <c r="AS588" i="10"/>
  <c r="AJ42" i="10"/>
  <c r="AJ588" i="10"/>
  <c r="P40" i="10"/>
  <c r="BO42" i="10"/>
  <c r="BO588" i="10"/>
  <c r="CG42" i="10"/>
  <c r="CG588" i="10"/>
  <c r="R42" i="10"/>
  <c r="R588" i="10"/>
  <c r="CJ42" i="10"/>
  <c r="CJ588" i="10"/>
  <c r="AC42" i="10"/>
  <c r="AC588" i="10"/>
  <c r="AM42" i="10"/>
  <c r="AM588" i="10"/>
  <c r="T42" i="10"/>
  <c r="AW42" i="10"/>
  <c r="AW588" i="10"/>
  <c r="X42" i="10"/>
  <c r="X588" i="10"/>
  <c r="AX42" i="10"/>
  <c r="AX588" i="10"/>
  <c r="BR42" i="10"/>
  <c r="BR588" i="10"/>
  <c r="R40" i="28"/>
  <c r="R1184" i="10"/>
  <c r="AS40" i="28"/>
  <c r="AF40" i="28"/>
  <c r="AF1184" i="10"/>
  <c r="AO591" i="10"/>
  <c r="AD40" i="28"/>
  <c r="AD1184" i="10"/>
  <c r="CN40" i="28"/>
  <c r="BZ40" i="28"/>
  <c r="CF40" i="28"/>
  <c r="Y591" i="10"/>
  <c r="BC40" i="28"/>
  <c r="BC1184" i="10"/>
  <c r="AG40" i="28"/>
  <c r="AG1184" i="10"/>
  <c r="CP40" i="28"/>
  <c r="CP1184" i="10"/>
  <c r="CC40" i="28"/>
  <c r="AN40" i="28"/>
  <c r="AN1184" i="10"/>
  <c r="BJ40" i="28"/>
  <c r="BJ1184" i="10"/>
  <c r="AL40" i="28"/>
  <c r="AL1184" i="10"/>
  <c r="CO40" i="28"/>
  <c r="CO1184" i="10"/>
  <c r="BN40" i="28"/>
  <c r="CI40" i="28"/>
  <c r="CI1184" i="10"/>
  <c r="AI40" i="28"/>
  <c r="AI1184" i="10"/>
  <c r="AZ40" i="28"/>
  <c r="AZ1184" i="10"/>
  <c r="BT40" i="28"/>
  <c r="BT1184" i="10"/>
  <c r="BB591" i="10"/>
  <c r="BD40" i="28"/>
  <c r="BE40" i="28"/>
  <c r="AB40" i="28"/>
  <c r="AE40" i="28"/>
  <c r="AU591" i="10"/>
  <c r="CM40" i="28"/>
  <c r="CM1184" i="10"/>
  <c r="BT591" i="10"/>
  <c r="AP40" i="28"/>
  <c r="AP1184" i="10"/>
  <c r="BE591" i="10"/>
  <c r="BS40" i="28"/>
  <c r="BS1184" i="10"/>
  <c r="BS591" i="10"/>
  <c r="CF591" i="10"/>
  <c r="P42" i="10"/>
  <c r="BD591" i="10"/>
  <c r="BP40" i="28"/>
  <c r="BP1038" i="10"/>
  <c r="AK40" i="28"/>
  <c r="AK1038" i="10"/>
  <c r="AT40" i="28"/>
  <c r="AT591" i="10"/>
  <c r="AT1038" i="10"/>
  <c r="BO40" i="28"/>
  <c r="BO1038" i="10"/>
  <c r="W1038" i="10"/>
  <c r="W40" i="28"/>
  <c r="AJ40" i="28"/>
  <c r="AJ1038" i="10"/>
  <c r="AW40" i="28"/>
  <c r="AW1038" i="10"/>
  <c r="AW591" i="10"/>
  <c r="BF40" i="28"/>
  <c r="BF1038" i="10"/>
  <c r="X40" i="28"/>
  <c r="X1038" i="10"/>
  <c r="X591" i="10"/>
  <c r="BL40" i="28"/>
  <c r="BL1038" i="10"/>
  <c r="BL591" i="10"/>
  <c r="BA1038" i="10"/>
  <c r="BA40" i="28"/>
  <c r="CK40" i="28"/>
  <c r="CK1038" i="10"/>
  <c r="CK591" i="10"/>
  <c r="CJ40" i="28"/>
  <c r="CJ1038" i="10"/>
  <c r="CJ591" i="10"/>
  <c r="BU40" i="28"/>
  <c r="BU1038" i="10"/>
  <c r="BU591" i="10"/>
  <c r="BR40" i="28"/>
  <c r="BR1038" i="10"/>
  <c r="AS1184" i="10"/>
  <c r="CC1184" i="10"/>
  <c r="BJ1038" i="10"/>
  <c r="BX40" i="28"/>
  <c r="BX1038" i="10"/>
  <c r="BW40" i="28"/>
  <c r="BW1038" i="10"/>
  <c r="AQ40" i="28"/>
  <c r="AQ1038" i="10"/>
  <c r="CN1038" i="10"/>
  <c r="BG40" i="28"/>
  <c r="BG1038" i="10"/>
  <c r="S40" i="28"/>
  <c r="S1038" i="10"/>
  <c r="AX40" i="28"/>
  <c r="AX1038" i="10"/>
  <c r="AG591" i="10"/>
  <c r="CC1038" i="10"/>
  <c r="CN1184" i="10"/>
  <c r="AH40" i="28"/>
  <c r="AH1038" i="10"/>
  <c r="AU1038" i="10"/>
  <c r="AU40" i="28"/>
  <c r="AI1038" i="10"/>
  <c r="AE1038" i="10"/>
  <c r="Y1038" i="10"/>
  <c r="Y40" i="28"/>
  <c r="AF1038" i="10"/>
  <c r="BS1038" i="10"/>
  <c r="T588" i="10"/>
  <c r="CL40" i="28"/>
  <c r="CL1038" i="10"/>
  <c r="AV40" i="28"/>
  <c r="AV591" i="10"/>
  <c r="AV1038" i="10"/>
  <c r="U40" i="28"/>
  <c r="U1038" i="10"/>
  <c r="CP1038" i="10"/>
  <c r="BB40" i="28"/>
  <c r="BB1038" i="10"/>
  <c r="BI40" i="28"/>
  <c r="BI1038" i="10"/>
  <c r="AO40" i="28"/>
  <c r="AO1038" i="10"/>
  <c r="R1038" i="10"/>
  <c r="BZ1038" i="10"/>
  <c r="CD40" i="28"/>
  <c r="CD1038" i="10"/>
  <c r="BV40" i="28"/>
  <c r="BV1038" i="10"/>
  <c r="BH1038" i="10"/>
  <c r="BH40" i="28"/>
  <c r="BY40" i="28"/>
  <c r="BY1038" i="10"/>
  <c r="AN591" i="10"/>
  <c r="CG40" i="28"/>
  <c r="CG1038" i="10"/>
  <c r="AP1038" i="10"/>
  <c r="BZ1184" i="10"/>
  <c r="AA40" i="28"/>
  <c r="AA1038" i="10"/>
  <c r="BQ1038" i="10"/>
  <c r="BQ40" i="28"/>
  <c r="CB40" i="28"/>
  <c r="CB1038" i="10"/>
  <c r="CB591" i="10"/>
  <c r="AG1038" i="10"/>
  <c r="Z40" i="28"/>
  <c r="Z1038" i="10"/>
  <c r="BK40" i="28"/>
  <c r="BK1038" i="10"/>
  <c r="CI1038" i="10"/>
  <c r="BC1038" i="10"/>
  <c r="CH40" i="28"/>
  <c r="CH1038" i="10"/>
  <c r="BN1038" i="10"/>
  <c r="AS1038" i="10"/>
  <c r="BM40" i="28"/>
  <c r="BM1038" i="10"/>
  <c r="BM591" i="10"/>
  <c r="AM40" i="28"/>
  <c r="AM1038" i="10"/>
  <c r="AC40" i="28"/>
  <c r="AC1038" i="10"/>
  <c r="CE40" i="28"/>
  <c r="CE1038" i="10"/>
  <c r="BN1184" i="10"/>
  <c r="CF1184" i="10"/>
  <c r="BD1184" i="10"/>
  <c r="CF1038" i="10"/>
  <c r="AB1038" i="10"/>
  <c r="AZ1038" i="10"/>
  <c r="AD1038" i="10"/>
  <c r="AY40" i="28"/>
  <c r="AY1038" i="10"/>
  <c r="AF591" i="10"/>
  <c r="CC591" i="10"/>
  <c r="V40" i="28"/>
  <c r="V1038" i="10"/>
  <c r="AN1038" i="10"/>
  <c r="CA40" i="28"/>
  <c r="CA1038" i="10"/>
  <c r="AR1038" i="10"/>
  <c r="AR40" i="28"/>
  <c r="AR591" i="10"/>
  <c r="BD1038" i="10"/>
  <c r="BT1038" i="10"/>
  <c r="CO1038" i="10"/>
  <c r="BE1184" i="10"/>
  <c r="AL1038" i="10"/>
  <c r="CM1038" i="10"/>
  <c r="BE1038" i="10"/>
  <c r="AE1184" i="10"/>
  <c r="AB1184" i="10"/>
  <c r="V1184" i="10"/>
  <c r="AY1184" i="10"/>
  <c r="BK1184" i="10"/>
  <c r="BB1184" i="10"/>
  <c r="CL1184" i="10"/>
  <c r="BW1184" i="10"/>
  <c r="AR1184" i="10"/>
  <c r="BQ1184" i="10"/>
  <c r="BH1184" i="10"/>
  <c r="U1184" i="10"/>
  <c r="T40" i="28"/>
  <c r="T1038" i="10"/>
  <c r="P1038" i="10"/>
  <c r="AH1184" i="10"/>
  <c r="BG1184" i="10"/>
  <c r="BF1184" i="10"/>
  <c r="Z1184" i="10"/>
  <c r="CG1184" i="10"/>
  <c r="P588" i="10"/>
  <c r="F159" i="11"/>
  <c r="BR1184" i="10"/>
  <c r="CK1184" i="10"/>
  <c r="AA1184" i="10"/>
  <c r="BY1184" i="10"/>
  <c r="BI1184" i="10"/>
  <c r="BU1184" i="10"/>
  <c r="BO1184" i="10"/>
  <c r="AT1184" i="10"/>
  <c r="CA1184" i="10"/>
  <c r="AM1184" i="10"/>
  <c r="BM1184" i="10"/>
  <c r="AU1184" i="10"/>
  <c r="AX1184" i="10"/>
  <c r="CE1184" i="10"/>
  <c r="BV1184" i="10"/>
  <c r="CD1184" i="10"/>
  <c r="AV1184" i="10"/>
  <c r="AQ1184" i="10"/>
  <c r="BA1184" i="10"/>
  <c r="X1184" i="10"/>
  <c r="AJ1184" i="10"/>
  <c r="W1184" i="10"/>
  <c r="BX1184" i="10"/>
  <c r="CJ1184" i="10"/>
  <c r="AK1184" i="10"/>
  <c r="AC1184" i="10"/>
  <c r="CH1184" i="10"/>
  <c r="CB1184" i="10"/>
  <c r="AO1184" i="10"/>
  <c r="Y1184" i="10"/>
  <c r="S1184" i="10"/>
  <c r="BL1184" i="10"/>
  <c r="AW1184" i="10"/>
  <c r="BP1184" i="10"/>
  <c r="T1184" i="10"/>
  <c r="P1184" i="10"/>
  <c r="P40" i="28"/>
  <c r="R228" i="10"/>
  <c r="S228" i="10"/>
  <c r="T228" i="10"/>
  <c r="U228" i="10"/>
  <c r="V228" i="10"/>
  <c r="P216" i="10"/>
  <c r="W228" i="10"/>
  <c r="X228" i="10"/>
  <c r="Y228" i="10"/>
  <c r="Z228" i="10"/>
  <c r="AA228" i="10"/>
  <c r="AB228" i="10"/>
  <c r="AC228" i="10"/>
  <c r="AD228" i="10"/>
  <c r="AE228" i="10"/>
  <c r="AF228" i="10"/>
  <c r="AG228" i="10"/>
  <c r="AH228" i="10"/>
  <c r="AI228" i="10"/>
  <c r="AJ228" i="10"/>
  <c r="AK228" i="10"/>
  <c r="AL228" i="10"/>
  <c r="AM228" i="10"/>
  <c r="AN228" i="10"/>
  <c r="AO228" i="10"/>
  <c r="AP228" i="10"/>
  <c r="AQ228" i="10"/>
  <c r="AR228" i="10"/>
  <c r="AS228" i="10"/>
  <c r="AT228" i="10"/>
  <c r="AU228" i="10"/>
  <c r="AV228" i="10"/>
  <c r="AW228" i="10"/>
  <c r="AX228" i="10"/>
  <c r="AY228" i="10"/>
  <c r="AZ228" i="10"/>
  <c r="BA228" i="10"/>
  <c r="BB228" i="10"/>
  <c r="BC228" i="10"/>
  <c r="BD228" i="10"/>
  <c r="BE228" i="10"/>
  <c r="BF228" i="10"/>
  <c r="BG228" i="10"/>
  <c r="BH228" i="10"/>
  <c r="BI228" i="10"/>
  <c r="BJ228" i="10"/>
  <c r="BK228" i="10"/>
  <c r="BL228" i="10"/>
  <c r="BM228" i="10"/>
  <c r="BN228" i="10"/>
  <c r="BO228" i="10"/>
  <c r="BP228" i="10"/>
  <c r="BQ228" i="10"/>
  <c r="BR228" i="10"/>
  <c r="BS228" i="10"/>
  <c r="BT228" i="10"/>
  <c r="BU228" i="10"/>
  <c r="BV228" i="10"/>
  <c r="BW228" i="10"/>
  <c r="BX228" i="10"/>
  <c r="BY228" i="10"/>
  <c r="BZ228" i="10"/>
  <c r="CA228" i="10"/>
  <c r="CB228" i="10"/>
  <c r="CC228" i="10"/>
  <c r="CD228" i="10"/>
  <c r="CE228" i="10"/>
  <c r="CF228" i="10"/>
  <c r="CG228" i="10"/>
  <c r="CH228" i="10"/>
  <c r="CI228" i="10"/>
  <c r="CJ228" i="10"/>
  <c r="CK228" i="10"/>
  <c r="CL228" i="10"/>
  <c r="CM228" i="10"/>
  <c r="CN228" i="10"/>
  <c r="CO228" i="10"/>
  <c r="CP228" i="10"/>
  <c r="P228" i="10"/>
  <c r="CP1058" i="10"/>
  <c r="CQ1079" i="10"/>
  <c r="CQ1074" i="10"/>
  <c r="CQ1073" i="10"/>
  <c r="CQ1075" i="10"/>
  <c r="CQ1080" i="10"/>
  <c r="CQ1081" i="10"/>
  <c r="CQ1085" i="10"/>
  <c r="CQ1076" i="10"/>
  <c r="J12" i="11"/>
  <c r="J11" i="11"/>
  <c r="X6" i="28" l="1"/>
  <c r="X6" i="30"/>
  <c r="W7" i="4"/>
  <c r="X6" i="10"/>
  <c r="X1269" i="10" s="1"/>
  <c r="W6" i="28"/>
  <c r="W6" i="10"/>
  <c r="W1269" i="10" s="1"/>
  <c r="W6" i="30"/>
  <c r="Q6" i="4"/>
  <c r="R5" i="28"/>
  <c r="E42" i="11" s="1"/>
  <c r="E69" i="11" s="1"/>
  <c r="E104" i="11" s="1"/>
  <c r="E130" i="11" s="1"/>
  <c r="R5" i="10"/>
  <c r="BH591" i="10"/>
  <c r="AJ591" i="10"/>
  <c r="AB1040" i="10"/>
  <c r="T591" i="10"/>
  <c r="AZ1188" i="10"/>
  <c r="AB591" i="10"/>
  <c r="BP591" i="10"/>
  <c r="AB41" i="28"/>
  <c r="AZ591" i="10"/>
  <c r="BX591" i="10"/>
  <c r="CN591" i="10"/>
  <c r="BS1188" i="10"/>
  <c r="AZ1040" i="10"/>
  <c r="AM591" i="10"/>
  <c r="CA591" i="10"/>
  <c r="CI591" i="10"/>
  <c r="BC591" i="10"/>
  <c r="AE591" i="10"/>
  <c r="W591" i="10"/>
  <c r="BK591" i="10"/>
  <c r="R591" i="10"/>
  <c r="BX1040" i="10"/>
  <c r="CM591" i="10"/>
  <c r="AA591" i="10"/>
  <c r="AH591" i="10"/>
  <c r="AP591" i="10"/>
  <c r="U591" i="10"/>
  <c r="AC1188" i="10"/>
  <c r="AK1040" i="10"/>
  <c r="AS41" i="28"/>
  <c r="CC1188" i="10"/>
  <c r="BV1295" i="10"/>
  <c r="U1282" i="10"/>
  <c r="BR1282" i="10"/>
  <c r="CO1295" i="10"/>
  <c r="AK1282" i="10"/>
  <c r="BK1282" i="10"/>
  <c r="BA1282" i="10"/>
  <c r="CP1282" i="10"/>
  <c r="DD85" i="8"/>
  <c r="CG1295" i="10"/>
  <c r="BN1295" i="10"/>
  <c r="CO1282" i="10"/>
  <c r="BZ1282" i="10"/>
  <c r="AD1282" i="10"/>
  <c r="BY1282" i="10"/>
  <c r="U1295" i="10"/>
  <c r="BU1295" i="10"/>
  <c r="BU1282" i="10"/>
  <c r="S1282" i="10"/>
  <c r="S1296" i="10" s="1"/>
  <c r="CF1282" i="10"/>
  <c r="AR1295" i="10"/>
  <c r="AF1295" i="10"/>
  <c r="AZ1282" i="10"/>
  <c r="CE1282" i="10"/>
  <c r="BI1282" i="10"/>
  <c r="AC1295" i="10"/>
  <c r="CC1295" i="10"/>
  <c r="AJ1295" i="10"/>
  <c r="X1295" i="10"/>
  <c r="BD1282" i="10"/>
  <c r="X1282" i="10"/>
  <c r="X1283" i="10" s="1"/>
  <c r="AL1282" i="10"/>
  <c r="AT1295" i="10"/>
  <c r="BG1295" i="10"/>
  <c r="BG1282" i="10"/>
  <c r="CD1282" i="10"/>
  <c r="Z1282" i="10"/>
  <c r="BQ1282" i="10"/>
  <c r="V1295" i="10"/>
  <c r="AY1295" i="10"/>
  <c r="AR1282" i="10"/>
  <c r="BH1282" i="10"/>
  <c r="AV1282" i="10"/>
  <c r="AT1282" i="10"/>
  <c r="BB1295" i="10"/>
  <c r="CN1295" i="10"/>
  <c r="AQ1295" i="10"/>
  <c r="BM1295" i="10"/>
  <c r="L614" i="10"/>
  <c r="AL1295" i="10"/>
  <c r="BQ1295" i="10"/>
  <c r="CF1295" i="10"/>
  <c r="T1295" i="10"/>
  <c r="AI1295" i="10"/>
  <c r="AX1295" i="10"/>
  <c r="BE1295" i="10"/>
  <c r="AM1295" i="10"/>
  <c r="CG1282" i="10"/>
  <c r="CA1282" i="10"/>
  <c r="CB1282" i="10"/>
  <c r="BE1282" i="10"/>
  <c r="BP1282" i="10"/>
  <c r="AX1282" i="10"/>
  <c r="Y1282" i="10"/>
  <c r="R1282" i="10"/>
  <c r="R1283" i="10" s="1"/>
  <c r="AY1282" i="10"/>
  <c r="BZ1295" i="10"/>
  <c r="BI1295" i="10"/>
  <c r="BX1295" i="10"/>
  <c r="CM1295" i="10"/>
  <c r="AA1295" i="10"/>
  <c r="AP1295" i="10"/>
  <c r="AO1295" i="10"/>
  <c r="AE1295" i="10"/>
  <c r="BJ1282" i="10"/>
  <c r="AF1282" i="10"/>
  <c r="AG1282" i="10"/>
  <c r="AN1282" i="10"/>
  <c r="AS1282" i="10"/>
  <c r="AU1282" i="10"/>
  <c r="BL1282" i="10"/>
  <c r="CI1282" i="10"/>
  <c r="CJ1282" i="10"/>
  <c r="S1283" i="10"/>
  <c r="BR1295" i="10"/>
  <c r="BA1295" i="10"/>
  <c r="BP1295" i="10"/>
  <c r="CE1295" i="10"/>
  <c r="S1295" i="10"/>
  <c r="AH1295" i="10"/>
  <c r="R1295" i="10"/>
  <c r="BN1282" i="10"/>
  <c r="CK1282" i="10"/>
  <c r="AM1282" i="10"/>
  <c r="W1282" i="10"/>
  <c r="W1296" i="10" s="1"/>
  <c r="AW1282" i="10"/>
  <c r="V1282" i="10"/>
  <c r="V1283" i="10" s="1"/>
  <c r="AA1282" i="10"/>
  <c r="AE1282" i="10"/>
  <c r="AQ1282" i="10"/>
  <c r="BM1282" i="10"/>
  <c r="BY1295" i="10"/>
  <c r="AB1295" i="10"/>
  <c r="BF1295" i="10"/>
  <c r="CA1295" i="10"/>
  <c r="J44" i="6"/>
  <c r="BJ1295" i="10"/>
  <c r="CP1295" i="10"/>
  <c r="AS1295" i="10"/>
  <c r="BH1295" i="10"/>
  <c r="BW1295" i="10"/>
  <c r="CL1295" i="10"/>
  <c r="Z1295" i="10"/>
  <c r="CJ1295" i="10"/>
  <c r="BC1282" i="10"/>
  <c r="BT1282" i="10"/>
  <c r="BF1282" i="10"/>
  <c r="AP1282" i="10"/>
  <c r="CC1282" i="10"/>
  <c r="CH1282" i="10"/>
  <c r="CM1282" i="10"/>
  <c r="AI1282" i="10"/>
  <c r="AB1282" i="10"/>
  <c r="AJ1282" i="10"/>
  <c r="K13" i="4"/>
  <c r="J15" i="6"/>
  <c r="J17" i="6" s="1"/>
  <c r="J19" i="6" s="1"/>
  <c r="J21" i="6" s="1"/>
  <c r="J61" i="6"/>
  <c r="CH1295" i="10"/>
  <c r="AD1295" i="10"/>
  <c r="AK1295" i="10"/>
  <c r="AZ1295" i="10"/>
  <c r="BO1295" i="10"/>
  <c r="CD1295" i="10"/>
  <c r="CK1295" i="10"/>
  <c r="BT1295" i="10"/>
  <c r="BV1282" i="10"/>
  <c r="AC1282" i="10"/>
  <c r="BO1282" i="10"/>
  <c r="BW1282" i="10"/>
  <c r="AH1282" i="10"/>
  <c r="AO1282" i="10"/>
  <c r="BX1282" i="10"/>
  <c r="T1282" i="10"/>
  <c r="CN1282" i="10"/>
  <c r="BS1282" i="10"/>
  <c r="L597" i="10"/>
  <c r="L598" i="10" s="1"/>
  <c r="BB1282" i="10"/>
  <c r="AO85" i="8"/>
  <c r="AQ132" i="10" s="1"/>
  <c r="CB1295" i="10"/>
  <c r="CI1295" i="10"/>
  <c r="W1295" i="10"/>
  <c r="CB85" i="8"/>
  <c r="CD132" i="10" s="1"/>
  <c r="AW1295" i="10"/>
  <c r="BL1295" i="10"/>
  <c r="BS1295" i="10"/>
  <c r="BD1295" i="10"/>
  <c r="BK1295" i="10"/>
  <c r="AG1295" i="10"/>
  <c r="AV1295" i="10"/>
  <c r="BC1295" i="10"/>
  <c r="BY85" i="8"/>
  <c r="CA132" i="10" s="1"/>
  <c r="Y1295" i="10"/>
  <c r="AN1295" i="10"/>
  <c r="CQ85" i="8"/>
  <c r="DY85" i="8"/>
  <c r="Q13" i="4"/>
  <c r="DX85" i="8"/>
  <c r="BR85" i="8"/>
  <c r="BT132" i="10" s="1"/>
  <c r="CW85" i="8"/>
  <c r="BV85" i="8"/>
  <c r="BX132" i="10" s="1"/>
  <c r="AJ85" i="8"/>
  <c r="AL132" i="10" s="1"/>
  <c r="AH85" i="8"/>
  <c r="AJ132" i="10" s="1"/>
  <c r="L75" i="10"/>
  <c r="M78" i="10" s="1"/>
  <c r="K67" i="8"/>
  <c r="BT85" i="8"/>
  <c r="BV132" i="10" s="1"/>
  <c r="BZ85" i="8"/>
  <c r="CB132" i="10" s="1"/>
  <c r="DQ85" i="8"/>
  <c r="CO85" i="8"/>
  <c r="AL134" i="10"/>
  <c r="AL136" i="10" s="1"/>
  <c r="AL137" i="10" s="1"/>
  <c r="BC134" i="10"/>
  <c r="BO134" i="10"/>
  <c r="AZ134" i="10"/>
  <c r="BO85" i="8"/>
  <c r="BQ132" i="10" s="1"/>
  <c r="AA85" i="8"/>
  <c r="AC132" i="10" s="1"/>
  <c r="BJ85" i="8"/>
  <c r="BL132" i="10" s="1"/>
  <c r="AO134" i="10"/>
  <c r="AP85" i="8"/>
  <c r="AR132" i="10" s="1"/>
  <c r="CJ85" i="8"/>
  <c r="CL132" i="10" s="1"/>
  <c r="BP85" i="8"/>
  <c r="BR132" i="10" s="1"/>
  <c r="CZ85" i="8"/>
  <c r="CN85" i="8"/>
  <c r="CP132" i="10" s="1"/>
  <c r="DH85" i="8"/>
  <c r="CV85" i="8"/>
  <c r="DN85" i="8"/>
  <c r="BI85" i="8"/>
  <c r="BK132" i="10" s="1"/>
  <c r="DW85" i="8"/>
  <c r="AI85" i="8"/>
  <c r="AK132" i="10" s="1"/>
  <c r="V85" i="8"/>
  <c r="X132" i="10" s="1"/>
  <c r="AR85" i="8"/>
  <c r="AT132" i="10" s="1"/>
  <c r="Z85" i="8"/>
  <c r="AB132" i="10" s="1"/>
  <c r="AD85" i="8"/>
  <c r="AF132" i="10" s="1"/>
  <c r="DB85" i="8"/>
  <c r="AG85" i="8"/>
  <c r="AI132" i="10" s="1"/>
  <c r="AX85" i="8"/>
  <c r="AZ132" i="10" s="1"/>
  <c r="AW85" i="8"/>
  <c r="AY132" i="10" s="1"/>
  <c r="AS85" i="8"/>
  <c r="AU132" i="10" s="1"/>
  <c r="BE85" i="8"/>
  <c r="BG132" i="10" s="1"/>
  <c r="BA85" i="8"/>
  <c r="BC132" i="10" s="1"/>
  <c r="DA85" i="8"/>
  <c r="CY85" i="8"/>
  <c r="AU85" i="8"/>
  <c r="AW132" i="10" s="1"/>
  <c r="CA85" i="8"/>
  <c r="CC132" i="10" s="1"/>
  <c r="CL85" i="8"/>
  <c r="CN132" i="10" s="1"/>
  <c r="AC85" i="8"/>
  <c r="AE132" i="10" s="1"/>
  <c r="CR85" i="8"/>
  <c r="DE85" i="8"/>
  <c r="DM85" i="8"/>
  <c r="DJ85" i="8"/>
  <c r="BM85" i="8"/>
  <c r="BO132" i="10" s="1"/>
  <c r="DU85" i="8"/>
  <c r="BL85" i="8"/>
  <c r="BN132" i="10" s="1"/>
  <c r="CU85" i="8"/>
  <c r="CH85" i="8"/>
  <c r="CJ132" i="10" s="1"/>
  <c r="DG85" i="8"/>
  <c r="AQ85" i="8"/>
  <c r="AS132" i="10" s="1"/>
  <c r="CP85" i="8"/>
  <c r="X85" i="8"/>
  <c r="Z132" i="10" s="1"/>
  <c r="W85" i="8"/>
  <c r="Y132" i="10" s="1"/>
  <c r="DS85" i="8"/>
  <c r="AF85" i="8"/>
  <c r="AH132" i="10" s="1"/>
  <c r="BW85" i="8"/>
  <c r="BY132" i="10" s="1"/>
  <c r="DV85" i="8"/>
  <c r="S85" i="8"/>
  <c r="U132" i="10" s="1"/>
  <c r="BS85" i="8"/>
  <c r="BU132" i="10" s="1"/>
  <c r="AK85" i="8"/>
  <c r="AM132" i="10" s="1"/>
  <c r="BU85" i="8"/>
  <c r="BW132" i="10" s="1"/>
  <c r="BK85" i="8"/>
  <c r="BM132" i="10" s="1"/>
  <c r="Q85" i="8"/>
  <c r="S132" i="10" s="1"/>
  <c r="DC85" i="8"/>
  <c r="DF85" i="8"/>
  <c r="CK85" i="8"/>
  <c r="CM132" i="10" s="1"/>
  <c r="AT85" i="8"/>
  <c r="AV132" i="10" s="1"/>
  <c r="DO85" i="8"/>
  <c r="AE85" i="8"/>
  <c r="AG132" i="10" s="1"/>
  <c r="CM85" i="8"/>
  <c r="CO132" i="10" s="1"/>
  <c r="BD85" i="8"/>
  <c r="BF132" i="10" s="1"/>
  <c r="R85" i="8"/>
  <c r="T132" i="10" s="1"/>
  <c r="DL85" i="8"/>
  <c r="BH85" i="8"/>
  <c r="BJ132" i="10" s="1"/>
  <c r="CT85" i="8"/>
  <c r="AL85" i="8"/>
  <c r="AN132" i="10" s="1"/>
  <c r="BC85" i="8"/>
  <c r="BE132" i="10" s="1"/>
  <c r="CF85" i="8"/>
  <c r="CH132" i="10" s="1"/>
  <c r="AB85" i="8"/>
  <c r="AD132" i="10" s="1"/>
  <c r="AV85" i="8"/>
  <c r="AX132" i="10" s="1"/>
  <c r="CE85" i="8"/>
  <c r="CG132" i="10" s="1"/>
  <c r="BB85" i="8"/>
  <c r="BD132" i="10" s="1"/>
  <c r="CD85" i="8"/>
  <c r="CF132" i="10" s="1"/>
  <c r="BQ85" i="8"/>
  <c r="BS132" i="10" s="1"/>
  <c r="DP85" i="8"/>
  <c r="CC85" i="8"/>
  <c r="CE132" i="10" s="1"/>
  <c r="DT85" i="8"/>
  <c r="U85" i="8"/>
  <c r="W132" i="10" s="1"/>
  <c r="V123" i="10"/>
  <c r="H189" i="32" s="1"/>
  <c r="CH123" i="10"/>
  <c r="AQ123" i="10"/>
  <c r="AZ85" i="8"/>
  <c r="BB132" i="10" s="1"/>
  <c r="T85" i="8"/>
  <c r="V132" i="10" s="1"/>
  <c r="DI85" i="8"/>
  <c r="L82" i="10"/>
  <c r="L1171" i="10" s="1"/>
  <c r="K56" i="8"/>
  <c r="DR85" i="8"/>
  <c r="AN85" i="8"/>
  <c r="AP132" i="10" s="1"/>
  <c r="P85" i="8"/>
  <c r="R132" i="10" s="1"/>
  <c r="CS85" i="8"/>
  <c r="CG85" i="8"/>
  <c r="CI132" i="10" s="1"/>
  <c r="BX85" i="8"/>
  <c r="BZ132" i="10" s="1"/>
  <c r="CB123" i="10"/>
  <c r="BQ134" i="10"/>
  <c r="L72" i="10"/>
  <c r="M72" i="10"/>
  <c r="BN85" i="8"/>
  <c r="BP132" i="10" s="1"/>
  <c r="AM85" i="8"/>
  <c r="AO132" i="10" s="1"/>
  <c r="BF85" i="8"/>
  <c r="BH132" i="10" s="1"/>
  <c r="CX85" i="8"/>
  <c r="BG85" i="8"/>
  <c r="BI132" i="10" s="1"/>
  <c r="CI85" i="8"/>
  <c r="CK132" i="10" s="1"/>
  <c r="DK85" i="8"/>
  <c r="AY85" i="8"/>
  <c r="BA132" i="10" s="1"/>
  <c r="BS123" i="10"/>
  <c r="CD123" i="10"/>
  <c r="BT134" i="10"/>
  <c r="BR134" i="10"/>
  <c r="BF123" i="10"/>
  <c r="S123" i="10"/>
  <c r="CE123" i="10"/>
  <c r="AJ123" i="10"/>
  <c r="X123" i="10"/>
  <c r="J189" i="32" s="1"/>
  <c r="BI123" i="10"/>
  <c r="BJ123" i="10"/>
  <c r="AG123" i="10"/>
  <c r="S189" i="32" s="1"/>
  <c r="AU123" i="10"/>
  <c r="AW123" i="10"/>
  <c r="BN123" i="10"/>
  <c r="AA123" i="10"/>
  <c r="M189" i="32" s="1"/>
  <c r="CM123" i="10"/>
  <c r="AR123" i="10"/>
  <c r="BL123" i="10"/>
  <c r="BQ123" i="10"/>
  <c r="BR123" i="10"/>
  <c r="BM123" i="10"/>
  <c r="BC123" i="10"/>
  <c r="BV123" i="10"/>
  <c r="AI123" i="10"/>
  <c r="U189" i="32" s="1"/>
  <c r="AN123" i="10"/>
  <c r="AZ123" i="10"/>
  <c r="BE123" i="10"/>
  <c r="BY123" i="10"/>
  <c r="BZ123" i="10"/>
  <c r="CK123" i="10"/>
  <c r="BK123" i="10"/>
  <c r="Z123" i="10"/>
  <c r="L189" i="32" s="1"/>
  <c r="CL123" i="10"/>
  <c r="AY123" i="10"/>
  <c r="Y123" i="10"/>
  <c r="K189" i="32" s="1"/>
  <c r="BP123" i="10"/>
  <c r="AC123" i="10"/>
  <c r="O189" i="32" s="1"/>
  <c r="CO123" i="10"/>
  <c r="CP123" i="10"/>
  <c r="AD123" i="10"/>
  <c r="P189" i="32" s="1"/>
  <c r="CA123" i="10"/>
  <c r="AH123" i="10"/>
  <c r="T189" i="32" s="1"/>
  <c r="BD123" i="10"/>
  <c r="BG123" i="10"/>
  <c r="BU123" i="10"/>
  <c r="BX123" i="10"/>
  <c r="AK123" i="10"/>
  <c r="AL123" i="10"/>
  <c r="R123" i="10"/>
  <c r="W123" i="10"/>
  <c r="I189" i="32" s="1"/>
  <c r="CI123" i="10"/>
  <c r="AP123" i="10"/>
  <c r="AO123" i="10"/>
  <c r="BO123" i="10"/>
  <c r="T123" i="10"/>
  <c r="CF123" i="10"/>
  <c r="AS123" i="10"/>
  <c r="AT123" i="10"/>
  <c r="AF123" i="10"/>
  <c r="R189" i="32" s="1"/>
  <c r="AE123" i="10"/>
  <c r="Q189" i="32" s="1"/>
  <c r="AV123" i="10"/>
  <c r="AX123" i="10"/>
  <c r="CC123" i="10"/>
  <c r="BW123" i="10"/>
  <c r="AB123" i="10"/>
  <c r="N189" i="32" s="1"/>
  <c r="CN123" i="10"/>
  <c r="BA123" i="10"/>
  <c r="BB123" i="10"/>
  <c r="BT123" i="10"/>
  <c r="AM123" i="10"/>
  <c r="CJ123" i="10"/>
  <c r="AE134" i="10"/>
  <c r="R134" i="10"/>
  <c r="AV134" i="10"/>
  <c r="BB134" i="10"/>
  <c r="CC134" i="10"/>
  <c r="AP134" i="10"/>
  <c r="BA134" i="10"/>
  <c r="AQ134" i="10"/>
  <c r="AB134" i="10"/>
  <c r="CN134" i="10"/>
  <c r="AM134" i="10"/>
  <c r="AM136" i="10" s="1"/>
  <c r="AM137" i="10" s="1"/>
  <c r="AS134" i="10"/>
  <c r="BD134" i="10"/>
  <c r="Y134" i="10"/>
  <c r="Y136" i="10" s="1"/>
  <c r="CK134" i="10"/>
  <c r="AX134" i="10"/>
  <c r="CG134" i="10"/>
  <c r="AY134" i="10"/>
  <c r="AJ134" i="10"/>
  <c r="AJ136" i="10" s="1"/>
  <c r="AJ137" i="10" s="1"/>
  <c r="BI134" i="10"/>
  <c r="AU134" i="10"/>
  <c r="AU136" i="10" s="1"/>
  <c r="AU137" i="10" s="1"/>
  <c r="CO134" i="10"/>
  <c r="BL134" i="10"/>
  <c r="AG134" i="10"/>
  <c r="AC134" i="10"/>
  <c r="BF134" i="10"/>
  <c r="AD134" i="10"/>
  <c r="BG134" i="10"/>
  <c r="AR134" i="10"/>
  <c r="AR136" i="10" s="1"/>
  <c r="AR137" i="10" s="1"/>
  <c r="V134" i="10"/>
  <c r="BK134" i="10"/>
  <c r="BK136" i="10" s="1"/>
  <c r="BK137" i="10" s="1"/>
  <c r="BZ134" i="10"/>
  <c r="CB134" i="10"/>
  <c r="AW134" i="10"/>
  <c r="AW136" i="10" s="1"/>
  <c r="AW137" i="10" s="1"/>
  <c r="AT134" i="10"/>
  <c r="BV134" i="10"/>
  <c r="CP134" i="10"/>
  <c r="BW134" i="10"/>
  <c r="BH134" i="10"/>
  <c r="BS134" i="10"/>
  <c r="X134" i="10"/>
  <c r="CJ134" i="10"/>
  <c r="BE134" i="10"/>
  <c r="CH134" i="10"/>
  <c r="CD134" i="10"/>
  <c r="S134" i="10"/>
  <c r="CE134" i="10"/>
  <c r="BP134" i="10"/>
  <c r="CA134" i="10"/>
  <c r="AF134" i="10"/>
  <c r="AK134" i="10"/>
  <c r="BM134" i="10"/>
  <c r="Z134" i="10"/>
  <c r="CL134" i="10"/>
  <c r="CL136" i="10" s="1"/>
  <c r="CL137" i="10" s="1"/>
  <c r="AA134" i="10"/>
  <c r="AA136" i="10" s="1"/>
  <c r="CM134" i="10"/>
  <c r="BX134" i="10"/>
  <c r="W134" i="10"/>
  <c r="CI134" i="10"/>
  <c r="AN134" i="10"/>
  <c r="BY134" i="10"/>
  <c r="BU134" i="10"/>
  <c r="BU136" i="10" s="1"/>
  <c r="BU137" i="10" s="1"/>
  <c r="AH134" i="10"/>
  <c r="U134" i="10"/>
  <c r="AI134" i="10"/>
  <c r="AI136" i="10" s="1"/>
  <c r="T134" i="10"/>
  <c r="CF134" i="10"/>
  <c r="B7" i="10"/>
  <c r="B7" i="28"/>
  <c r="B7" i="30"/>
  <c r="U123" i="10"/>
  <c r="G189" i="32" s="1"/>
  <c r="BJ134" i="10"/>
  <c r="P6" i="8"/>
  <c r="Q6" i="8" s="1"/>
  <c r="R6" i="8" s="1"/>
  <c r="S6" i="8" s="1"/>
  <c r="T6" i="8" s="1"/>
  <c r="U6" i="8" s="1"/>
  <c r="V6" i="8" s="1"/>
  <c r="W6" i="8" s="1"/>
  <c r="X6" i="8" s="1"/>
  <c r="Y6" i="8" s="1"/>
  <c r="Z6" i="8" s="1"/>
  <c r="AA6" i="8" s="1"/>
  <c r="AB6" i="8" s="1"/>
  <c r="AC6" i="8" s="1"/>
  <c r="AD6" i="8" s="1"/>
  <c r="AE6" i="8" s="1"/>
  <c r="AF6" i="8" s="1"/>
  <c r="AG6" i="8" s="1"/>
  <c r="AH6" i="8" s="1"/>
  <c r="AI6" i="8" s="1"/>
  <c r="AJ6" i="8" s="1"/>
  <c r="AK6" i="8" s="1"/>
  <c r="AL6" i="8" s="1"/>
  <c r="AM6" i="8" s="1"/>
  <c r="AN6" i="8" s="1"/>
  <c r="AO6" i="8" s="1"/>
  <c r="AP6" i="8" s="1"/>
  <c r="AQ6" i="8" s="1"/>
  <c r="AR6" i="8" s="1"/>
  <c r="AS6" i="8" s="1"/>
  <c r="AT6" i="8" s="1"/>
  <c r="AU6" i="8" s="1"/>
  <c r="AV6" i="8" s="1"/>
  <c r="AW6" i="8" s="1"/>
  <c r="AX6" i="8" s="1"/>
  <c r="AY6" i="8" s="1"/>
  <c r="AZ6" i="8" s="1"/>
  <c r="BA6" i="8" s="1"/>
  <c r="BB6" i="8" s="1"/>
  <c r="BC6" i="8" s="1"/>
  <c r="BD6" i="8" s="1"/>
  <c r="BE6" i="8" s="1"/>
  <c r="BF6" i="8" s="1"/>
  <c r="BG6" i="8" s="1"/>
  <c r="BH6" i="8" s="1"/>
  <c r="BI6" i="8" s="1"/>
  <c r="BJ6" i="8" s="1"/>
  <c r="BK6" i="8" s="1"/>
  <c r="BL6" i="8" s="1"/>
  <c r="BM6" i="8" s="1"/>
  <c r="BN6" i="8" s="1"/>
  <c r="BO6" i="8" s="1"/>
  <c r="BP6" i="8" s="1"/>
  <c r="BQ6" i="8" s="1"/>
  <c r="BR6" i="8" s="1"/>
  <c r="BS6" i="8" s="1"/>
  <c r="BT6" i="8" s="1"/>
  <c r="P6" i="14"/>
  <c r="Q6" i="14" s="1"/>
  <c r="R6" i="14" s="1"/>
  <c r="S6" i="14" s="1"/>
  <c r="T6" i="14" s="1"/>
  <c r="U6" i="14" s="1"/>
  <c r="V6" i="14" s="1"/>
  <c r="W6" i="14" s="1"/>
  <c r="X6" i="14" s="1"/>
  <c r="Y6" i="14" s="1"/>
  <c r="Z6" i="14" s="1"/>
  <c r="AA6" i="14" s="1"/>
  <c r="AB6" i="14" s="1"/>
  <c r="AC6" i="14" s="1"/>
  <c r="AD6" i="14" s="1"/>
  <c r="AE6" i="14" s="1"/>
  <c r="AF6" i="14" s="1"/>
  <c r="AG6" i="14" s="1"/>
  <c r="AH6" i="14" s="1"/>
  <c r="AI6" i="14" s="1"/>
  <c r="AJ6" i="14" s="1"/>
  <c r="AK6" i="14" s="1"/>
  <c r="AL6" i="14" s="1"/>
  <c r="AM6" i="14" s="1"/>
  <c r="AN6" i="14" s="1"/>
  <c r="AO6" i="14" s="1"/>
  <c r="AP6" i="14" s="1"/>
  <c r="AQ6" i="14" s="1"/>
  <c r="AR6" i="14" s="1"/>
  <c r="AS6" i="14" s="1"/>
  <c r="AT6" i="14" s="1"/>
  <c r="AU6" i="14" s="1"/>
  <c r="AV6" i="14" s="1"/>
  <c r="AW6" i="14" s="1"/>
  <c r="AX6" i="14" s="1"/>
  <c r="AY6" i="14" s="1"/>
  <c r="AZ6" i="14" s="1"/>
  <c r="BA6" i="14" s="1"/>
  <c r="BB6" i="14" s="1"/>
  <c r="BC6" i="14" s="1"/>
  <c r="BD6" i="14" s="1"/>
  <c r="BE6" i="14" s="1"/>
  <c r="BF6" i="14" s="1"/>
  <c r="BG6" i="14" s="1"/>
  <c r="BH6" i="14" s="1"/>
  <c r="BI6" i="14" s="1"/>
  <c r="BJ6" i="14" s="1"/>
  <c r="BK6" i="14" s="1"/>
  <c r="BL6" i="14" s="1"/>
  <c r="BM6" i="14" s="1"/>
  <c r="BN6" i="14" s="1"/>
  <c r="BO6" i="14" s="1"/>
  <c r="BP6" i="14" s="1"/>
  <c r="BQ6" i="14" s="1"/>
  <c r="BR6" i="14" s="1"/>
  <c r="BS6" i="14" s="1"/>
  <c r="BT6" i="14" s="1"/>
  <c r="BU6" i="14" s="1"/>
  <c r="BV6" i="14" s="1"/>
  <c r="BW6" i="14" s="1"/>
  <c r="BX6" i="14" s="1"/>
  <c r="BY6" i="14" s="1"/>
  <c r="BZ6" i="14" s="1"/>
  <c r="CA6" i="14" s="1"/>
  <c r="CB6" i="14" s="1"/>
  <c r="CC6" i="14" s="1"/>
  <c r="CD6" i="14" s="1"/>
  <c r="CE6" i="14" s="1"/>
  <c r="CF6" i="14" s="1"/>
  <c r="CG6" i="14" s="1"/>
  <c r="CH6" i="14" s="1"/>
  <c r="CI6" i="14" s="1"/>
  <c r="CJ6" i="14" s="1"/>
  <c r="CK6" i="14" s="1"/>
  <c r="CL6" i="14" s="1"/>
  <c r="CM6" i="14" s="1"/>
  <c r="CN6" i="14" s="1"/>
  <c r="P6" i="13"/>
  <c r="Q6" i="13" s="1"/>
  <c r="R6" i="13" s="1"/>
  <c r="S6" i="13" s="1"/>
  <c r="T6" i="13" s="1"/>
  <c r="U6" i="13" s="1"/>
  <c r="V6" i="13" s="1"/>
  <c r="W6" i="13" s="1"/>
  <c r="X6" i="13" s="1"/>
  <c r="Y6" i="13" s="1"/>
  <c r="Z6" i="13" s="1"/>
  <c r="AA6" i="13" s="1"/>
  <c r="AB6" i="13" s="1"/>
  <c r="AC6" i="13" s="1"/>
  <c r="AD6" i="13" s="1"/>
  <c r="AE6" i="13" s="1"/>
  <c r="AF6" i="13" s="1"/>
  <c r="AG6" i="13" s="1"/>
  <c r="AH6" i="13" s="1"/>
  <c r="AI6" i="13" s="1"/>
  <c r="AJ6" i="13" s="1"/>
  <c r="AK6" i="13" s="1"/>
  <c r="AL6" i="13" s="1"/>
  <c r="AM6" i="13" s="1"/>
  <c r="AN6" i="13" s="1"/>
  <c r="AO6" i="13" s="1"/>
  <c r="AP6" i="13" s="1"/>
  <c r="AQ6" i="13" s="1"/>
  <c r="AR6" i="13" s="1"/>
  <c r="AS6" i="13" s="1"/>
  <c r="AT6" i="13" s="1"/>
  <c r="AU6" i="13" s="1"/>
  <c r="AV6" i="13" s="1"/>
  <c r="AW6" i="13" s="1"/>
  <c r="AX6" i="13" s="1"/>
  <c r="AY6" i="13" s="1"/>
  <c r="AZ6" i="13" s="1"/>
  <c r="BA6" i="13" s="1"/>
  <c r="BB6" i="13" s="1"/>
  <c r="BC6" i="13" s="1"/>
  <c r="BD6" i="13" s="1"/>
  <c r="BE6" i="13" s="1"/>
  <c r="BF6" i="13" s="1"/>
  <c r="BG6" i="13" s="1"/>
  <c r="BH6" i="13" s="1"/>
  <c r="BI6" i="13" s="1"/>
  <c r="BJ6" i="13" s="1"/>
  <c r="BK6" i="13" s="1"/>
  <c r="BL6" i="13" s="1"/>
  <c r="BM6" i="13" s="1"/>
  <c r="BN6" i="13" s="1"/>
  <c r="BO6" i="13" s="1"/>
  <c r="BP6" i="13" s="1"/>
  <c r="BQ6" i="13" s="1"/>
  <c r="BR6" i="13" s="1"/>
  <c r="BS6" i="13" s="1"/>
  <c r="BT6" i="13" s="1"/>
  <c r="BU6" i="13" s="1"/>
  <c r="BV6" i="13" s="1"/>
  <c r="BW6" i="13" s="1"/>
  <c r="BX6" i="13" s="1"/>
  <c r="BY6" i="13" s="1"/>
  <c r="BZ6" i="13" s="1"/>
  <c r="CA6" i="13" s="1"/>
  <c r="CB6" i="13" s="1"/>
  <c r="CC6" i="13" s="1"/>
  <c r="CD6" i="13" s="1"/>
  <c r="CE6" i="13" s="1"/>
  <c r="CF6" i="13" s="1"/>
  <c r="CG6" i="13" s="1"/>
  <c r="CH6" i="13" s="1"/>
  <c r="CI6" i="13" s="1"/>
  <c r="CJ6" i="13" s="1"/>
  <c r="CK6" i="13" s="1"/>
  <c r="CL6" i="13" s="1"/>
  <c r="CM6" i="13" s="1"/>
  <c r="CN6" i="13" s="1"/>
  <c r="CO6" i="13" s="1"/>
  <c r="CP6" i="13" s="1"/>
  <c r="CQ6" i="13" s="1"/>
  <c r="CR6" i="13" s="1"/>
  <c r="CS6" i="13" s="1"/>
  <c r="CT6" i="13" s="1"/>
  <c r="CU6" i="13" s="1"/>
  <c r="CV6" i="13" s="1"/>
  <c r="CW6" i="13" s="1"/>
  <c r="CX6" i="13" s="1"/>
  <c r="CY6" i="13" s="1"/>
  <c r="CZ6" i="13" s="1"/>
  <c r="DA6" i="13" s="1"/>
  <c r="DB6" i="13" s="1"/>
  <c r="DC6" i="13" s="1"/>
  <c r="DD6" i="13" s="1"/>
  <c r="DE6" i="13" s="1"/>
  <c r="DF6" i="13" s="1"/>
  <c r="DG6" i="13" s="1"/>
  <c r="DH6" i="13" s="1"/>
  <c r="DI6" i="13" s="1"/>
  <c r="DJ6" i="13" s="1"/>
  <c r="DK6" i="13" s="1"/>
  <c r="DL6" i="13" s="1"/>
  <c r="DM6" i="13" s="1"/>
  <c r="DN6" i="13" s="1"/>
  <c r="DO6" i="13" s="1"/>
  <c r="DP6" i="13" s="1"/>
  <c r="DQ6" i="13" s="1"/>
  <c r="DR6" i="13" s="1"/>
  <c r="DS6" i="13" s="1"/>
  <c r="DT6" i="13" s="1"/>
  <c r="DU6" i="13" s="1"/>
  <c r="DV6" i="13" s="1"/>
  <c r="DW6" i="13" s="1"/>
  <c r="DX6" i="13" s="1"/>
  <c r="DY6" i="13" s="1"/>
  <c r="BH123" i="10"/>
  <c r="BN134" i="10"/>
  <c r="H238" i="32"/>
  <c r="I238" i="32" s="1"/>
  <c r="J238" i="32" s="1"/>
  <c r="H239" i="32"/>
  <c r="BI591" i="10"/>
  <c r="AS1040" i="10"/>
  <c r="BI1040" i="10"/>
  <c r="BY1040" i="10"/>
  <c r="BQ41" i="28"/>
  <c r="CG1188" i="10"/>
  <c r="BQ1188" i="10"/>
  <c r="AC1040" i="10"/>
  <c r="U41" i="28"/>
  <c r="CO41" i="28"/>
  <c r="CG591" i="10"/>
  <c r="BQ1040" i="10"/>
  <c r="CG1040" i="10"/>
  <c r="BY41" i="28"/>
  <c r="U1188" i="10"/>
  <c r="CO1188" i="10"/>
  <c r="BA1040" i="10"/>
  <c r="BY1188" i="10"/>
  <c r="AC41" i="28"/>
  <c r="BA591" i="10"/>
  <c r="CO1040" i="10"/>
  <c r="BI41" i="28"/>
  <c r="AK41" i="28"/>
  <c r="AS1188" i="10"/>
  <c r="AK591" i="10"/>
  <c r="BA41" i="28"/>
  <c r="AG1040" i="10"/>
  <c r="AW1040" i="10"/>
  <c r="AW1188" i="10"/>
  <c r="BM1040" i="10"/>
  <c r="BE41" i="28"/>
  <c r="AG41" i="28"/>
  <c r="CC1040" i="10"/>
  <c r="Y1040" i="10"/>
  <c r="Y41" i="28"/>
  <c r="BM41" i="28"/>
  <c r="BU1188" i="10"/>
  <c r="AO1040" i="10"/>
  <c r="CK1040" i="10"/>
  <c r="CL591" i="10"/>
  <c r="BV591" i="10"/>
  <c r="BN591" i="10"/>
  <c r="BF591" i="10"/>
  <c r="BH1188" i="10"/>
  <c r="CK1188" i="10"/>
  <c r="CN41" i="28"/>
  <c r="BZ591" i="10"/>
  <c r="BJ591" i="10"/>
  <c r="AL591" i="10"/>
  <c r="AD591" i="10"/>
  <c r="V591" i="10"/>
  <c r="L34" i="12"/>
  <c r="Q34" i="12"/>
  <c r="N34" i="12"/>
  <c r="CE591" i="10"/>
  <c r="BW591" i="10"/>
  <c r="BO591" i="10"/>
  <c r="BG591" i="10"/>
  <c r="AQ591" i="10"/>
  <c r="S591" i="10"/>
  <c r="CD1188" i="10"/>
  <c r="AX591" i="10"/>
  <c r="Z591" i="10"/>
  <c r="CL1040" i="10"/>
  <c r="CN1188" i="10"/>
  <c r="AX41" i="28"/>
  <c r="CD1040" i="10"/>
  <c r="AX1188" i="10"/>
  <c r="CD591" i="10"/>
  <c r="V1187" i="10"/>
  <c r="CH1187" i="10"/>
  <c r="AD1187" i="10"/>
  <c r="CP1187" i="10"/>
  <c r="BR591" i="10"/>
  <c r="AL1187" i="10"/>
  <c r="BJ1187" i="10"/>
  <c r="AI591" i="10"/>
  <c r="AA1040" i="10"/>
  <c r="T1040" i="10"/>
  <c r="BP41" i="28"/>
  <c r="BP1040" i="10"/>
  <c r="AJ41" i="28"/>
  <c r="AA41" i="28"/>
  <c r="AR1040" i="10"/>
  <c r="CM1040" i="10"/>
  <c r="T41" i="28"/>
  <c r="BX41" i="28"/>
  <c r="AJ1188" i="10"/>
  <c r="CF1040" i="10"/>
  <c r="AR41" i="28"/>
  <c r="CF41" i="28"/>
  <c r="AY41" i="28"/>
  <c r="AY591" i="10"/>
  <c r="AY1188" i="10"/>
  <c r="P590" i="10"/>
  <c r="F161" i="11" s="1"/>
  <c r="CE1188" i="10"/>
  <c r="CE41" i="28"/>
  <c r="CE1040" i="10"/>
  <c r="BW41" i="28"/>
  <c r="BW1040" i="10"/>
  <c r="BO1040" i="10"/>
  <c r="BO1188" i="10"/>
  <c r="BO41" i="28"/>
  <c r="BG1188" i="10"/>
  <c r="BG41" i="28"/>
  <c r="BG1040" i="10"/>
  <c r="AQ1040" i="10"/>
  <c r="AQ1188" i="10"/>
  <c r="AQ41" i="28"/>
  <c r="AI1188" i="10"/>
  <c r="AI41" i="28"/>
  <c r="S1188" i="10"/>
  <c r="S41" i="28"/>
  <c r="S1040" i="10"/>
  <c r="BW1188" i="10"/>
  <c r="CL1188" i="10"/>
  <c r="CL41" i="28"/>
  <c r="BV1188" i="10"/>
  <c r="BV41" i="28"/>
  <c r="BV1040" i="10"/>
  <c r="BN1188" i="10"/>
  <c r="BN41" i="28"/>
  <c r="BN1040" i="10"/>
  <c r="BF1040" i="10"/>
  <c r="BF1188" i="10"/>
  <c r="BF41" i="28"/>
  <c r="AP1188" i="10"/>
  <c r="AP41" i="28"/>
  <c r="AP1040" i="10"/>
  <c r="AH1040" i="10"/>
  <c r="AH1188" i="10"/>
  <c r="AH41" i="28"/>
  <c r="Z1188" i="10"/>
  <c r="Z41" i="28"/>
  <c r="CM41" i="28"/>
  <c r="AM41" i="28"/>
  <c r="BS41" i="28"/>
  <c r="R1188" i="10"/>
  <c r="AU41" i="28"/>
  <c r="CA41" i="28"/>
  <c r="AU1188" i="10"/>
  <c r="CA1188" i="10"/>
  <c r="P589" i="10"/>
  <c r="W41" i="28"/>
  <c r="BC41" i="28"/>
  <c r="CI41" i="28"/>
  <c r="W1188" i="10"/>
  <c r="BC1188" i="10"/>
  <c r="CI1188" i="10"/>
  <c r="AE1040" i="10"/>
  <c r="BK1040" i="10"/>
  <c r="AE41" i="28"/>
  <c r="BK41" i="28"/>
  <c r="P934" i="10"/>
  <c r="S5" i="30" l="1"/>
  <c r="S5" i="10"/>
  <c r="S5" i="28"/>
  <c r="F42" i="11" s="1"/>
  <c r="F69" i="11" s="1"/>
  <c r="F104" i="11" s="1"/>
  <c r="F130" i="11" s="1"/>
  <c r="R6" i="4"/>
  <c r="Y1283" i="10"/>
  <c r="Y6" i="30"/>
  <c r="X7" i="4"/>
  <c r="Y6" i="10"/>
  <c r="Y1269" i="10" s="1"/>
  <c r="Y6" i="28"/>
  <c r="P1187" i="10"/>
  <c r="P13" i="4"/>
  <c r="P14" i="4" s="1"/>
  <c r="CC136" i="10"/>
  <c r="CC137" i="10" s="1"/>
  <c r="AN136" i="10"/>
  <c r="AN137" i="10" s="1"/>
  <c r="CB136" i="10"/>
  <c r="CB137" i="10" s="1"/>
  <c r="AC136" i="10"/>
  <c r="AB136" i="10"/>
  <c r="AB137" i="10" s="1"/>
  <c r="N192" i="32" s="1"/>
  <c r="CA136" i="10"/>
  <c r="CA137" i="10" s="1"/>
  <c r="W1283" i="10"/>
  <c r="Z136" i="10"/>
  <c r="Z137" i="10" s="1"/>
  <c r="L192" i="32" s="1"/>
  <c r="U1296" i="10"/>
  <c r="U1283" i="10"/>
  <c r="BE136" i="10"/>
  <c r="BE137" i="10" s="1"/>
  <c r="AG136" i="10"/>
  <c r="AG137" i="10" s="1"/>
  <c r="S192" i="32" s="1"/>
  <c r="BW136" i="10"/>
  <c r="BW137" i="10" s="1"/>
  <c r="AE136" i="10"/>
  <c r="AE137" i="10" s="1"/>
  <c r="Q192" i="32" s="1"/>
  <c r="AH136" i="10"/>
  <c r="X136" i="10"/>
  <c r="X137" i="10" s="1"/>
  <c r="J192" i="32" s="1"/>
  <c r="BI136" i="10"/>
  <c r="BI137" i="10" s="1"/>
  <c r="BF136" i="10"/>
  <c r="BF137" i="10" s="1"/>
  <c r="CG136" i="10"/>
  <c r="CG137" i="10" s="1"/>
  <c r="AD136" i="10"/>
  <c r="P191" i="32" s="1"/>
  <c r="BS136" i="10"/>
  <c r="BS137" i="10" s="1"/>
  <c r="S136" i="10"/>
  <c r="S137" i="10" s="1"/>
  <c r="V136" i="10"/>
  <c r="AP136" i="10"/>
  <c r="AP137" i="10" s="1"/>
  <c r="K17" i="4"/>
  <c r="BN136" i="10"/>
  <c r="BN137" i="10" s="1"/>
  <c r="L78" i="10"/>
  <c r="R91" i="10" s="1"/>
  <c r="R1170" i="10" s="1"/>
  <c r="L1170" i="10" s="1"/>
  <c r="Y1296" i="10"/>
  <c r="X1296" i="10"/>
  <c r="BR136" i="10"/>
  <c r="BR137" i="10" s="1"/>
  <c r="AK136" i="10"/>
  <c r="AK137" i="10" s="1"/>
  <c r="K15" i="4"/>
  <c r="AS136" i="10"/>
  <c r="AS137" i="10" s="1"/>
  <c r="CF136" i="10"/>
  <c r="CF137" i="10" s="1"/>
  <c r="AV136" i="10"/>
  <c r="AV137" i="10" s="1"/>
  <c r="BT136" i="10"/>
  <c r="BT137" i="10" s="1"/>
  <c r="CD136" i="10"/>
  <c r="CD137" i="10" s="1"/>
  <c r="AF136" i="10"/>
  <c r="R191" i="32" s="1"/>
  <c r="T1296" i="10"/>
  <c r="T1283" i="10"/>
  <c r="BX136" i="10"/>
  <c r="BX137" i="10" s="1"/>
  <c r="AO136" i="10"/>
  <c r="AO137" i="10" s="1"/>
  <c r="J23" i="6"/>
  <c r="J180" i="6"/>
  <c r="J173" i="6"/>
  <c r="BJ136" i="10"/>
  <c r="BJ137" i="10" s="1"/>
  <c r="U136" i="10"/>
  <c r="G191" i="32" s="1"/>
  <c r="CM136" i="10"/>
  <c r="CM137" i="10" s="1"/>
  <c r="AQ136" i="10"/>
  <c r="AQ137" i="10" s="1"/>
  <c r="BL136" i="10"/>
  <c r="BL137" i="10" s="1"/>
  <c r="V1296" i="10"/>
  <c r="R1296" i="10"/>
  <c r="CE136" i="10"/>
  <c r="CE137" i="10" s="1"/>
  <c r="BD136" i="10"/>
  <c r="BD137" i="10" s="1"/>
  <c r="BA136" i="10"/>
  <c r="BA137" i="10" s="1"/>
  <c r="BB136" i="10"/>
  <c r="BB137" i="10" s="1"/>
  <c r="BZ136" i="10"/>
  <c r="BZ137" i="10" s="1"/>
  <c r="CK136" i="10"/>
  <c r="CK137" i="10" s="1"/>
  <c r="BP136" i="10"/>
  <c r="BP137" i="10" s="1"/>
  <c r="AX136" i="10"/>
  <c r="AX137" i="10" s="1"/>
  <c r="Q15" i="4"/>
  <c r="R15" i="4"/>
  <c r="AZ136" i="10"/>
  <c r="AZ137" i="10" s="1"/>
  <c r="BO136" i="10"/>
  <c r="BO137" i="10" s="1"/>
  <c r="CO136" i="10"/>
  <c r="CO137" i="10" s="1"/>
  <c r="BC136" i="10"/>
  <c r="BC137" i="10" s="1"/>
  <c r="BY136" i="10"/>
  <c r="BY137" i="10" s="1"/>
  <c r="CP136" i="10"/>
  <c r="CP137" i="10" s="1"/>
  <c r="BM136" i="10"/>
  <c r="BM137" i="10" s="1"/>
  <c r="CH136" i="10"/>
  <c r="CH137" i="10" s="1"/>
  <c r="BV136" i="10"/>
  <c r="BV137" i="10" s="1"/>
  <c r="BG136" i="10"/>
  <c r="BG137" i="10" s="1"/>
  <c r="BQ136" i="10"/>
  <c r="BQ137" i="10" s="1"/>
  <c r="CI136" i="10"/>
  <c r="CI137" i="10" s="1"/>
  <c r="AT136" i="10"/>
  <c r="AT137" i="10" s="1"/>
  <c r="BH136" i="10"/>
  <c r="BH137" i="10" s="1"/>
  <c r="T136" i="10"/>
  <c r="T137" i="10" s="1"/>
  <c r="W136" i="10"/>
  <c r="W137" i="10" s="1"/>
  <c r="I192" i="32" s="1"/>
  <c r="CJ136" i="10"/>
  <c r="CJ137" i="10" s="1"/>
  <c r="AY136" i="10"/>
  <c r="AY137" i="10" s="1"/>
  <c r="CN136" i="10"/>
  <c r="CN137" i="10" s="1"/>
  <c r="K19" i="4"/>
  <c r="V137" i="10"/>
  <c r="H192" i="32" s="1"/>
  <c r="H191" i="32"/>
  <c r="K191" i="32"/>
  <c r="Y137" i="10"/>
  <c r="K192" i="32" s="1"/>
  <c r="AH137" i="10"/>
  <c r="T192" i="32" s="1"/>
  <c r="T191" i="32"/>
  <c r="M191" i="32"/>
  <c r="AA137" i="10"/>
  <c r="M192" i="32" s="1"/>
  <c r="K63" i="8"/>
  <c r="P56" i="8"/>
  <c r="R82" i="10" s="1"/>
  <c r="Y56" i="8"/>
  <c r="AH56" i="8"/>
  <c r="AW56" i="8"/>
  <c r="AX56" i="8"/>
  <c r="AY56" i="8"/>
  <c r="AZ56" i="8"/>
  <c r="BI56" i="8"/>
  <c r="BR56" i="8"/>
  <c r="BS56" i="8"/>
  <c r="CR56" i="8"/>
  <c r="AB56" i="8"/>
  <c r="AF56" i="8"/>
  <c r="U56" i="8"/>
  <c r="AG56" i="8"/>
  <c r="W56" i="8"/>
  <c r="BM56" i="8"/>
  <c r="BN56" i="8"/>
  <c r="BO56" i="8"/>
  <c r="BP56" i="8"/>
  <c r="BY56" i="8"/>
  <c r="CH56" i="8"/>
  <c r="CI56" i="8"/>
  <c r="AV56" i="8"/>
  <c r="R63" i="8"/>
  <c r="T56" i="8"/>
  <c r="AE56" i="8"/>
  <c r="V56" i="8"/>
  <c r="CC56" i="8"/>
  <c r="CD56" i="8"/>
  <c r="CE56" i="8"/>
  <c r="CF56" i="8"/>
  <c r="CO56" i="8"/>
  <c r="AM56" i="8"/>
  <c r="BL56" i="8"/>
  <c r="Q63" i="8"/>
  <c r="S85" i="10" s="1"/>
  <c r="S56" i="8"/>
  <c r="AA56" i="8"/>
  <c r="AD56" i="8"/>
  <c r="CK56" i="8"/>
  <c r="CL56" i="8"/>
  <c r="CM56" i="8"/>
  <c r="CN56" i="8"/>
  <c r="AT56" i="8"/>
  <c r="AU56" i="8"/>
  <c r="BT56" i="8"/>
  <c r="P63" i="8"/>
  <c r="R85" i="10" s="1"/>
  <c r="R56" i="8"/>
  <c r="X56" i="8"/>
  <c r="Z56" i="8"/>
  <c r="CS56" i="8"/>
  <c r="CT56" i="8"/>
  <c r="CU56" i="8"/>
  <c r="AS56" i="8"/>
  <c r="BB56" i="8"/>
  <c r="BC56" i="8"/>
  <c r="CB56" i="8"/>
  <c r="Q56" i="8"/>
  <c r="AI56" i="8"/>
  <c r="AL56" i="8"/>
  <c r="AO56" i="8"/>
  <c r="AP56" i="8"/>
  <c r="AQ56" i="8"/>
  <c r="AR56" i="8"/>
  <c r="BA56" i="8"/>
  <c r="BJ56" i="8"/>
  <c r="BK56" i="8"/>
  <c r="CJ56" i="8"/>
  <c r="BU56" i="8"/>
  <c r="CG56" i="8"/>
  <c r="BF56" i="8"/>
  <c r="BZ56" i="8"/>
  <c r="BV56" i="8"/>
  <c r="CP56" i="8"/>
  <c r="BG56" i="8"/>
  <c r="CA56" i="8"/>
  <c r="AK56" i="8"/>
  <c r="AJ56" i="8"/>
  <c r="BW56" i="8"/>
  <c r="CQ56" i="8"/>
  <c r="S63" i="8"/>
  <c r="AC56" i="8"/>
  <c r="BH56" i="8"/>
  <c r="AN56" i="8"/>
  <c r="BX56" i="8"/>
  <c r="BD56" i="8"/>
  <c r="BE56" i="8"/>
  <c r="BQ56" i="8"/>
  <c r="R136" i="10"/>
  <c r="R137" i="10" s="1"/>
  <c r="U137" i="10"/>
  <c r="G192" i="32" s="1"/>
  <c r="BU6" i="8"/>
  <c r="BV6" i="8" s="1"/>
  <c r="BW6" i="8" s="1"/>
  <c r="BX6" i="8" s="1"/>
  <c r="BY6" i="8" s="1"/>
  <c r="BZ6" i="8" s="1"/>
  <c r="CA6" i="8" s="1"/>
  <c r="CB6" i="8" s="1"/>
  <c r="CC6" i="8" s="1"/>
  <c r="CD6" i="8" s="1"/>
  <c r="CE6" i="8" s="1"/>
  <c r="CF6" i="8" s="1"/>
  <c r="CG6" i="8" s="1"/>
  <c r="CH6" i="8" s="1"/>
  <c r="CI6" i="8" s="1"/>
  <c r="CJ6" i="8" s="1"/>
  <c r="CK6" i="8" s="1"/>
  <c r="CL6" i="8" s="1"/>
  <c r="CM6" i="8" s="1"/>
  <c r="CN6" i="8" s="1"/>
  <c r="CO6" i="8" s="1"/>
  <c r="CP6" i="8" s="1"/>
  <c r="CQ6" i="8" s="1"/>
  <c r="CR6" i="8" s="1"/>
  <c r="CS6" i="8" s="1"/>
  <c r="CT6" i="8" s="1"/>
  <c r="CU6" i="8" s="1"/>
  <c r="CV6" i="8" s="1"/>
  <c r="CW6" i="8" s="1"/>
  <c r="CX6" i="8" s="1"/>
  <c r="CY6" i="8" s="1"/>
  <c r="CZ6" i="8" s="1"/>
  <c r="DA6" i="8" s="1"/>
  <c r="DB6" i="8" s="1"/>
  <c r="DC6" i="8" s="1"/>
  <c r="DD6" i="8" s="1"/>
  <c r="DE6" i="8" s="1"/>
  <c r="DF6" i="8" s="1"/>
  <c r="DG6" i="8" s="1"/>
  <c r="DH6" i="8" s="1"/>
  <c r="DI6" i="8" s="1"/>
  <c r="DJ6" i="8" s="1"/>
  <c r="DK6" i="8" s="1"/>
  <c r="DL6" i="8" s="1"/>
  <c r="DM6" i="8" s="1"/>
  <c r="DN6" i="8" s="1"/>
  <c r="DO6" i="8" s="1"/>
  <c r="DP6" i="8" s="1"/>
  <c r="DQ6" i="8" s="1"/>
  <c r="DR6" i="8" s="1"/>
  <c r="DS6" i="8" s="1"/>
  <c r="DT6" i="8" s="1"/>
  <c r="DU6" i="8" s="1"/>
  <c r="DV6" i="8" s="1"/>
  <c r="DW6" i="8" s="1"/>
  <c r="DX6" i="8" s="1"/>
  <c r="DY6" i="8" s="1"/>
  <c r="AI137" i="10"/>
  <c r="U192" i="32" s="1"/>
  <c r="U191" i="32"/>
  <c r="AC137" i="10"/>
  <c r="O192" i="32" s="1"/>
  <c r="O191" i="32"/>
  <c r="Q191" i="32"/>
  <c r="I239" i="32"/>
  <c r="K238" i="32"/>
  <c r="J239" i="32"/>
  <c r="P591" i="10"/>
  <c r="L590" i="10" s="1"/>
  <c r="P34" i="12"/>
  <c r="R34" i="12"/>
  <c r="P1040" i="10"/>
  <c r="P41" i="28"/>
  <c r="P1188" i="10"/>
  <c r="F160" i="11"/>
  <c r="Z6" i="28" l="1"/>
  <c r="Z6" i="30"/>
  <c r="Y7" i="4"/>
  <c r="Z6" i="10"/>
  <c r="T85" i="10"/>
  <c r="S6" i="4"/>
  <c r="T5" i="10"/>
  <c r="T5" i="28"/>
  <c r="G42" i="11" s="1"/>
  <c r="G69" i="11" s="1"/>
  <c r="G104" i="11" s="1"/>
  <c r="G130" i="11" s="1"/>
  <c r="T5" i="30"/>
  <c r="R13" i="4"/>
  <c r="L588" i="10"/>
  <c r="L589" i="10"/>
  <c r="M596" i="10"/>
  <c r="P29" i="4"/>
  <c r="R10" i="30"/>
  <c r="S191" i="32"/>
  <c r="N191" i="32"/>
  <c r="L118" i="10"/>
  <c r="BL118" i="10" s="1"/>
  <c r="L191" i="32"/>
  <c r="J191" i="32"/>
  <c r="Q17" i="4"/>
  <c r="S638" i="10" s="1"/>
  <c r="R17" i="4"/>
  <c r="T638" i="10" s="1"/>
  <c r="R100" i="10"/>
  <c r="S17" i="4"/>
  <c r="U638" i="10" s="1"/>
  <c r="P17" i="4"/>
  <c r="P18" i="4" s="1"/>
  <c r="R93" i="10"/>
  <c r="S91" i="10" s="1"/>
  <c r="AF137" i="10"/>
  <c r="R192" i="32" s="1"/>
  <c r="AD137" i="10"/>
  <c r="P192" i="32" s="1"/>
  <c r="P15" i="4"/>
  <c r="Q14" i="4" s="1"/>
  <c r="J214" i="6"/>
  <c r="J192" i="6"/>
  <c r="J194" i="6" s="1"/>
  <c r="J182" i="6"/>
  <c r="J215" i="6" s="1"/>
  <c r="J27" i="6"/>
  <c r="J26" i="6"/>
  <c r="I191" i="32"/>
  <c r="R638" i="10"/>
  <c r="K56" i="4"/>
  <c r="BP63" i="8"/>
  <c r="U63" i="8"/>
  <c r="CG63" i="8"/>
  <c r="BR63" i="8"/>
  <c r="AJ63" i="8"/>
  <c r="T63" i="8"/>
  <c r="BA63" i="8"/>
  <c r="AL63" i="8"/>
  <c r="BW63" i="8"/>
  <c r="AZ63" i="8"/>
  <c r="CF63" i="8"/>
  <c r="BI63" i="8"/>
  <c r="BJ63" i="8"/>
  <c r="BC63" i="8"/>
  <c r="X63" i="8"/>
  <c r="CJ63" i="8"/>
  <c r="BM63" i="8"/>
  <c r="AX63" i="8"/>
  <c r="BO63" i="8"/>
  <c r="CN63" i="8"/>
  <c r="BQ63" i="8"/>
  <c r="BZ63" i="8"/>
  <c r="BK63" i="8"/>
  <c r="AF63" i="8"/>
  <c r="CR63" i="8"/>
  <c r="BU63" i="8"/>
  <c r="BF63" i="8"/>
  <c r="CM63" i="8"/>
  <c r="AA63" i="8"/>
  <c r="BY63" i="8"/>
  <c r="CH63" i="8"/>
  <c r="BS63" i="8"/>
  <c r="AN63" i="8"/>
  <c r="AY63" i="8"/>
  <c r="CC63" i="8"/>
  <c r="BN63" i="8"/>
  <c r="AB63" i="8"/>
  <c r="CU63" i="8"/>
  <c r="V63" i="8"/>
  <c r="W63" i="8"/>
  <c r="CI63" i="8"/>
  <c r="BD63" i="8"/>
  <c r="AG63" i="8"/>
  <c r="CS63" i="8"/>
  <c r="CD63" i="8"/>
  <c r="AR63" i="8"/>
  <c r="AC63" i="8"/>
  <c r="AD63" i="8"/>
  <c r="AE63" i="8"/>
  <c r="CQ63" i="8"/>
  <c r="BL63" i="8"/>
  <c r="AO63" i="8"/>
  <c r="Z63" i="8"/>
  <c r="CL63" i="8"/>
  <c r="BH63" i="8"/>
  <c r="AK63" i="8"/>
  <c r="AT63" i="8"/>
  <c r="AM63" i="8"/>
  <c r="AQ63" i="8"/>
  <c r="BT63" i="8"/>
  <c r="AW63" i="8"/>
  <c r="AH63" i="8"/>
  <c r="CT63" i="8"/>
  <c r="BX63" i="8"/>
  <c r="AS63" i="8"/>
  <c r="BB63" i="8"/>
  <c r="AU63" i="8"/>
  <c r="CE63" i="8"/>
  <c r="CB63" i="8"/>
  <c r="BE63" i="8"/>
  <c r="AP63" i="8"/>
  <c r="AI63" i="8"/>
  <c r="CA63" i="8"/>
  <c r="AV63" i="8"/>
  <c r="Y63" i="8"/>
  <c r="CK63" i="8"/>
  <c r="BV63" i="8"/>
  <c r="BG63" i="8"/>
  <c r="CO63" i="8"/>
  <c r="CP63" i="8"/>
  <c r="P19" i="4"/>
  <c r="Q19" i="4"/>
  <c r="R19" i="4"/>
  <c r="S19" i="4"/>
  <c r="R87" i="10"/>
  <c r="R101" i="10"/>
  <c r="R86" i="10"/>
  <c r="R83" i="10"/>
  <c r="BA67" i="8"/>
  <c r="BC67" i="8"/>
  <c r="BM67" i="8"/>
  <c r="AH67" i="8"/>
  <c r="AQ67" i="8"/>
  <c r="CP67" i="8"/>
  <c r="CD67" i="8"/>
  <c r="AN67" i="8"/>
  <c r="AG67" i="8"/>
  <c r="AT67" i="8"/>
  <c r="AK67" i="8"/>
  <c r="AP67" i="8"/>
  <c r="AC67" i="8"/>
  <c r="BE67" i="8"/>
  <c r="BB67" i="8"/>
  <c r="CI67" i="8"/>
  <c r="AI67" i="8"/>
  <c r="BD67" i="8"/>
  <c r="BQ67" i="8"/>
  <c r="AX67" i="8"/>
  <c r="AU67" i="8"/>
  <c r="CH67" i="8"/>
  <c r="BK67" i="8"/>
  <c r="AR67" i="8"/>
  <c r="BL67" i="8"/>
  <c r="AO67" i="8"/>
  <c r="BJ67" i="8"/>
  <c r="BW67" i="8"/>
  <c r="Y67" i="8"/>
  <c r="BU67" i="8"/>
  <c r="CE67" i="8"/>
  <c r="CT67" i="8"/>
  <c r="AM67" i="8"/>
  <c r="Z67" i="8"/>
  <c r="AJ67" i="8"/>
  <c r="BZ67" i="8"/>
  <c r="CS67" i="8"/>
  <c r="AF67" i="8"/>
  <c r="CC67" i="8"/>
  <c r="BY67" i="8"/>
  <c r="AV67" i="8"/>
  <c r="BR67" i="8"/>
  <c r="AD67" i="8"/>
  <c r="X67" i="8"/>
  <c r="CB67" i="8"/>
  <c r="CJ67" i="8"/>
  <c r="BX67" i="8"/>
  <c r="CQ67" i="8"/>
  <c r="BS67" i="8"/>
  <c r="BP67" i="8"/>
  <c r="CL67" i="8"/>
  <c r="BF67" i="8"/>
  <c r="BN67" i="8"/>
  <c r="W67" i="8"/>
  <c r="AE67" i="8"/>
  <c r="CN67" i="8"/>
  <c r="CG67" i="8"/>
  <c r="AZ67" i="8"/>
  <c r="CF67" i="8"/>
  <c r="AS67" i="8"/>
  <c r="AY67" i="8"/>
  <c r="CM67" i="8"/>
  <c r="CK67" i="8"/>
  <c r="AA67" i="8"/>
  <c r="BO67" i="8"/>
  <c r="AW67" i="8"/>
  <c r="BV67" i="8"/>
  <c r="AB67" i="8"/>
  <c r="BI67" i="8"/>
  <c r="CO67" i="8"/>
  <c r="AL67" i="8"/>
  <c r="BH67" i="8"/>
  <c r="V67" i="8"/>
  <c r="BG67" i="8"/>
  <c r="CA67" i="8"/>
  <c r="CU67" i="8"/>
  <c r="CR67" i="8"/>
  <c r="BT67" i="8"/>
  <c r="BO118" i="10"/>
  <c r="AT118" i="10"/>
  <c r="CA118" i="10"/>
  <c r="AO118" i="10"/>
  <c r="AC118" i="10"/>
  <c r="O184" i="32" s="1"/>
  <c r="BJ118" i="10"/>
  <c r="R118" i="10"/>
  <c r="AH118" i="10"/>
  <c r="T184" i="32" s="1"/>
  <c r="AS118" i="10"/>
  <c r="BZ118" i="10"/>
  <c r="BU118" i="10"/>
  <c r="T118" i="10"/>
  <c r="BA118" i="10"/>
  <c r="AN118" i="10"/>
  <c r="CC118" i="10"/>
  <c r="BG118" i="10"/>
  <c r="AL118" i="10"/>
  <c r="BS118" i="10"/>
  <c r="AG118" i="10"/>
  <c r="S184" i="32" s="1"/>
  <c r="CN118" i="10"/>
  <c r="BT118" i="10"/>
  <c r="CP118" i="10"/>
  <c r="W118" i="10"/>
  <c r="I184" i="32" s="1"/>
  <c r="BW118" i="10"/>
  <c r="AM118" i="10"/>
  <c r="BK118" i="10"/>
  <c r="AB118" i="10"/>
  <c r="N184" i="32" s="1"/>
  <c r="CI118" i="10"/>
  <c r="X118" i="10"/>
  <c r="J184" i="32" s="1"/>
  <c r="L238" i="32"/>
  <c r="K239" i="32"/>
  <c r="M595" i="10"/>
  <c r="L607" i="10"/>
  <c r="L591" i="10"/>
  <c r="L606" i="10"/>
  <c r="Z1269" i="10" l="1"/>
  <c r="Z1296" i="10"/>
  <c r="Z1283" i="10"/>
  <c r="AA6" i="28"/>
  <c r="AA6" i="30"/>
  <c r="Z7" i="4"/>
  <c r="AA6" i="10"/>
  <c r="U5" i="10"/>
  <c r="U85" i="10" s="1"/>
  <c r="U5" i="30"/>
  <c r="U5" i="28"/>
  <c r="T6" i="4"/>
  <c r="S13" i="4"/>
  <c r="S15" i="4"/>
  <c r="BM118" i="10"/>
  <c r="Y118" i="10"/>
  <c r="K184" i="32" s="1"/>
  <c r="BR118" i="10"/>
  <c r="Z118" i="10"/>
  <c r="L184" i="32" s="1"/>
  <c r="BN118" i="10"/>
  <c r="AQ118" i="10"/>
  <c r="BX118" i="10"/>
  <c r="CO118" i="10"/>
  <c r="CD118" i="10"/>
  <c r="AD118" i="10"/>
  <c r="P184" i="32" s="1"/>
  <c r="AK118" i="10"/>
  <c r="AP118" i="10"/>
  <c r="CG118" i="10"/>
  <c r="AV118" i="10"/>
  <c r="BQ118" i="10"/>
  <c r="BC118" i="10"/>
  <c r="AI118" i="10"/>
  <c r="U184" i="32" s="1"/>
  <c r="BH118" i="10"/>
  <c r="BY118" i="10"/>
  <c r="AZ118" i="10"/>
  <c r="CM118" i="10"/>
  <c r="AA118" i="10"/>
  <c r="M184" i="32" s="1"/>
  <c r="BB118" i="10"/>
  <c r="BF118" i="10"/>
  <c r="CH118" i="10"/>
  <c r="AF118" i="10"/>
  <c r="R184" i="32" s="1"/>
  <c r="BE118" i="10"/>
  <c r="CE118" i="10"/>
  <c r="CL118" i="10"/>
  <c r="CK118" i="10"/>
  <c r="AW118" i="10"/>
  <c r="CJ118" i="10"/>
  <c r="BP118" i="10"/>
  <c r="AJ118" i="10"/>
  <c r="V118" i="10"/>
  <c r="H184" i="32" s="1"/>
  <c r="AU118" i="10"/>
  <c r="CB118" i="10"/>
  <c r="S118" i="10"/>
  <c r="AR118" i="10"/>
  <c r="AX118" i="10"/>
  <c r="BI118" i="10"/>
  <c r="U118" i="10"/>
  <c r="G184" i="32" s="1"/>
  <c r="BD118" i="10"/>
  <c r="AY118" i="10"/>
  <c r="CF118" i="10"/>
  <c r="BV118" i="10"/>
  <c r="AE118" i="10"/>
  <c r="Q184" i="32" s="1"/>
  <c r="R7" i="10"/>
  <c r="R1134" i="10" s="1"/>
  <c r="R923" i="10" s="1"/>
  <c r="R7" i="28"/>
  <c r="R7" i="30"/>
  <c r="S10" i="30"/>
  <c r="R14" i="4"/>
  <c r="Q29" i="4"/>
  <c r="Q56" i="4"/>
  <c r="P56" i="4"/>
  <c r="R56" i="4"/>
  <c r="S56" i="4"/>
  <c r="Q18" i="4"/>
  <c r="P12" i="8"/>
  <c r="R11" i="10"/>
  <c r="R11" i="30"/>
  <c r="S81" i="10"/>
  <c r="S100" i="10" s="1"/>
  <c r="K25" i="4"/>
  <c r="K23" i="4"/>
  <c r="K27" i="4"/>
  <c r="R102" i="10"/>
  <c r="R1172" i="10" s="1"/>
  <c r="S1170" i="10" s="1"/>
  <c r="R47" i="10"/>
  <c r="R151" i="10"/>
  <c r="R1171" i="10"/>
  <c r="E106" i="11"/>
  <c r="R104" i="10"/>
  <c r="K21" i="4"/>
  <c r="L239" i="32"/>
  <c r="M238" i="32"/>
  <c r="L1238" i="10"/>
  <c r="L608" i="10"/>
  <c r="R606" i="10"/>
  <c r="S606" i="10" s="1"/>
  <c r="U640" i="10"/>
  <c r="R640" i="10"/>
  <c r="S640" i="10"/>
  <c r="T640" i="10"/>
  <c r="L1224" i="10"/>
  <c r="M597" i="10"/>
  <c r="M598" i="10" s="1"/>
  <c r="S93" i="10"/>
  <c r="AA1269" i="10" l="1"/>
  <c r="AA1296" i="10"/>
  <c r="AA1283" i="10"/>
  <c r="V5" i="30"/>
  <c r="V5" i="28"/>
  <c r="U6" i="4"/>
  <c r="V5" i="10"/>
  <c r="V85" i="10" s="1"/>
  <c r="T13" i="4"/>
  <c r="T15" i="4"/>
  <c r="T17" i="4"/>
  <c r="T19" i="4"/>
  <c r="AB6" i="10"/>
  <c r="AB6" i="30"/>
  <c r="AA7" i="4"/>
  <c r="AB6" i="28"/>
  <c r="G139" i="32"/>
  <c r="G175" i="32"/>
  <c r="G211" i="32"/>
  <c r="H42" i="11"/>
  <c r="H69" i="11" s="1"/>
  <c r="H104" i="11" s="1"/>
  <c r="H130" i="11" s="1"/>
  <c r="T56" i="4"/>
  <c r="S7" i="30"/>
  <c r="S7" i="28"/>
  <c r="S7" i="10"/>
  <c r="S14" i="4"/>
  <c r="T10" i="30"/>
  <c r="R29" i="4"/>
  <c r="S82" i="10"/>
  <c r="R114" i="10"/>
  <c r="R108" i="10"/>
  <c r="Q21" i="4"/>
  <c r="S1108" i="10" s="1"/>
  <c r="R21" i="4"/>
  <c r="T1108" i="10" s="1"/>
  <c r="S21" i="4"/>
  <c r="U1108" i="10" s="1"/>
  <c r="U21" i="4"/>
  <c r="W1108" i="10" s="1"/>
  <c r="P21" i="4"/>
  <c r="T21" i="4"/>
  <c r="V1108" i="10" s="1"/>
  <c r="Q27" i="4"/>
  <c r="P27" i="4"/>
  <c r="U27" i="4"/>
  <c r="T27" i="4"/>
  <c r="R27" i="4"/>
  <c r="S27" i="4"/>
  <c r="P57" i="4"/>
  <c r="S11" i="30"/>
  <c r="R18" i="4"/>
  <c r="Q12" i="8"/>
  <c r="S11" i="10"/>
  <c r="S626" i="10" s="1"/>
  <c r="K41" i="4"/>
  <c r="R56" i="10"/>
  <c r="R58" i="10"/>
  <c r="R53" i="10"/>
  <c r="R59" i="10"/>
  <c r="R54" i="10"/>
  <c r="R52" i="10"/>
  <c r="R55" i="10"/>
  <c r="R49" i="10"/>
  <c r="R50" i="10"/>
  <c r="R57" i="10"/>
  <c r="R51" i="10"/>
  <c r="R147" i="10"/>
  <c r="P23" i="4"/>
  <c r="K31" i="4"/>
  <c r="S23" i="4"/>
  <c r="R23" i="4"/>
  <c r="U23" i="4"/>
  <c r="Q23" i="4"/>
  <c r="T23" i="4"/>
  <c r="P25" i="4"/>
  <c r="Q25" i="4"/>
  <c r="U25" i="4"/>
  <c r="T25" i="4"/>
  <c r="S25" i="4"/>
  <c r="R25" i="4"/>
  <c r="R626" i="10"/>
  <c r="M239" i="32"/>
  <c r="N238" i="32"/>
  <c r="T606" i="10"/>
  <c r="U606" i="10" s="1"/>
  <c r="U612" i="10" s="1"/>
  <c r="S612" i="10"/>
  <c r="S1024" i="10" s="1"/>
  <c r="S1001" i="10" s="1"/>
  <c r="S613" i="10"/>
  <c r="S596" i="10" s="1"/>
  <c r="S1197" i="10" s="1"/>
  <c r="S1210" i="10" s="1"/>
  <c r="S607" i="10"/>
  <c r="S608" i="10" s="1"/>
  <c r="R612" i="10"/>
  <c r="R607" i="10"/>
  <c r="R608" i="10" s="1"/>
  <c r="R613" i="10"/>
  <c r="R596" i="10" s="1"/>
  <c r="R52" i="28" s="1"/>
  <c r="T91" i="10"/>
  <c r="AC6" i="28" l="1"/>
  <c r="AC6" i="30"/>
  <c r="AB7" i="4"/>
  <c r="AC6" i="10"/>
  <c r="V6" i="4"/>
  <c r="W5" i="30"/>
  <c r="W5" i="10"/>
  <c r="W85" i="10" s="1"/>
  <c r="W5" i="28"/>
  <c r="U13" i="4"/>
  <c r="U15" i="4"/>
  <c r="U17" i="4"/>
  <c r="W638" i="10" s="1"/>
  <c r="W640" i="10" s="1"/>
  <c r="U19" i="4"/>
  <c r="U56" i="4"/>
  <c r="H175" i="32"/>
  <c r="H211" i="32"/>
  <c r="H139" i="32"/>
  <c r="I42" i="11"/>
  <c r="I69" i="11" s="1"/>
  <c r="I104" i="11" s="1"/>
  <c r="I130" i="11" s="1"/>
  <c r="AB1269" i="10"/>
  <c r="AB1296" i="10"/>
  <c r="AB1283" i="10"/>
  <c r="V638" i="10"/>
  <c r="U607" i="10"/>
  <c r="U608" i="10" s="1"/>
  <c r="V606" i="10"/>
  <c r="U613" i="10"/>
  <c r="U596" i="10" s="1"/>
  <c r="T613" i="10"/>
  <c r="T596" i="10" s="1"/>
  <c r="T607" i="10"/>
  <c r="T612" i="10"/>
  <c r="S595" i="10"/>
  <c r="S597" i="10" s="1"/>
  <c r="S598" i="10" s="1"/>
  <c r="S600" i="10" s="1"/>
  <c r="S944" i="10"/>
  <c r="S52" i="28"/>
  <c r="S614" i="10"/>
  <c r="S618" i="10" s="1"/>
  <c r="T7" i="10"/>
  <c r="T7" i="28"/>
  <c r="T7" i="30"/>
  <c r="U10" i="30"/>
  <c r="T14" i="4"/>
  <c r="T11" i="10"/>
  <c r="S18" i="4"/>
  <c r="T11" i="30"/>
  <c r="R12" i="8"/>
  <c r="R60" i="10"/>
  <c r="K43" i="4"/>
  <c r="R31" i="4"/>
  <c r="T17" i="10" s="1"/>
  <c r="Q31" i="4"/>
  <c r="S17" i="10" s="1"/>
  <c r="T31" i="4"/>
  <c r="V17" i="10" s="1"/>
  <c r="P31" i="4"/>
  <c r="S31" i="4"/>
  <c r="U17" i="10" s="1"/>
  <c r="U31" i="4"/>
  <c r="W17" i="10" s="1"/>
  <c r="V31" i="4"/>
  <c r="X17" i="10" s="1"/>
  <c r="S41" i="4"/>
  <c r="R41" i="4"/>
  <c r="Q41" i="4"/>
  <c r="P41" i="4"/>
  <c r="K61" i="4"/>
  <c r="T41" i="4"/>
  <c r="U41" i="4"/>
  <c r="V41" i="4"/>
  <c r="Q57" i="4"/>
  <c r="R57" i="4" s="1"/>
  <c r="S57" i="4" s="1"/>
  <c r="T57" i="4" s="1"/>
  <c r="U57" i="4" s="1"/>
  <c r="R1108" i="10"/>
  <c r="P22" i="4"/>
  <c r="R115" i="10"/>
  <c r="R116" i="10" s="1"/>
  <c r="S113" i="10" s="1"/>
  <c r="S101" i="10"/>
  <c r="S86" i="10"/>
  <c r="S87" i="10"/>
  <c r="K48" i="4"/>
  <c r="K50" i="4"/>
  <c r="P26" i="4"/>
  <c r="S632" i="10"/>
  <c r="S646" i="10"/>
  <c r="S648" i="10" s="1"/>
  <c r="S83" i="10"/>
  <c r="R646" i="10"/>
  <c r="R648" i="10" s="1"/>
  <c r="R632" i="10"/>
  <c r="R633" i="10" s="1"/>
  <c r="P21" i="14" s="1"/>
  <c r="P24" i="14" s="1"/>
  <c r="N239" i="32"/>
  <c r="O238" i="32"/>
  <c r="R1024" i="10"/>
  <c r="R1001" i="10" s="1"/>
  <c r="R614" i="10"/>
  <c r="R618" i="10" s="1"/>
  <c r="R619" i="10" s="1"/>
  <c r="R595" i="10"/>
  <c r="R944" i="10"/>
  <c r="R1197" i="10"/>
  <c r="R1210" i="10" s="1"/>
  <c r="T93" i="10"/>
  <c r="U1197" i="10"/>
  <c r="U1210" i="10" s="1"/>
  <c r="U944" i="10"/>
  <c r="U52" i="28"/>
  <c r="W606" i="10"/>
  <c r="U595" i="10"/>
  <c r="U1024" i="10"/>
  <c r="U1001" i="10" s="1"/>
  <c r="U614" i="10"/>
  <c r="U618" i="10" s="1"/>
  <c r="V613" i="10"/>
  <c r="V596" i="10" s="1"/>
  <c r="V607" i="10"/>
  <c r="V608" i="10" s="1"/>
  <c r="V612" i="10"/>
  <c r="T1197" i="10"/>
  <c r="T1210" i="10" s="1"/>
  <c r="T944" i="10"/>
  <c r="T52" i="28"/>
  <c r="T614" i="10"/>
  <c r="T1024" i="10"/>
  <c r="T595" i="10"/>
  <c r="T608" i="10"/>
  <c r="S1196" i="10"/>
  <c r="S1209" i="10" s="1"/>
  <c r="V640" i="10" l="1"/>
  <c r="X5" i="30"/>
  <c r="X5" i="10"/>
  <c r="X85" i="10" s="1"/>
  <c r="X5" i="28"/>
  <c r="W6" i="4"/>
  <c r="V13" i="4"/>
  <c r="V15" i="4"/>
  <c r="V19" i="4"/>
  <c r="V17" i="4"/>
  <c r="V56" i="4"/>
  <c r="V57" i="4" s="1"/>
  <c r="V21" i="4"/>
  <c r="V27" i="4"/>
  <c r="V23" i="4"/>
  <c r="V25" i="4"/>
  <c r="AC1269" i="10"/>
  <c r="AC1283" i="10"/>
  <c r="AC1296" i="10"/>
  <c r="AD6" i="28"/>
  <c r="AD6" i="30"/>
  <c r="AC7" i="4"/>
  <c r="AD6" i="10"/>
  <c r="I175" i="32"/>
  <c r="I211" i="32"/>
  <c r="I139" i="32"/>
  <c r="J42" i="11"/>
  <c r="J69" i="11" s="1"/>
  <c r="J104" i="11" s="1"/>
  <c r="J130" i="11" s="1"/>
  <c r="S51" i="28"/>
  <c r="R629" i="10"/>
  <c r="S629" i="10"/>
  <c r="S619" i="10"/>
  <c r="U14" i="4"/>
  <c r="V10" i="30"/>
  <c r="K63" i="4"/>
  <c r="Q43" i="4"/>
  <c r="V43" i="4"/>
  <c r="P43" i="4"/>
  <c r="U43" i="4"/>
  <c r="R43" i="4"/>
  <c r="W43" i="4"/>
  <c r="T43" i="4"/>
  <c r="S43" i="4"/>
  <c r="T81" i="10"/>
  <c r="S102" i="10"/>
  <c r="S1172" i="10" s="1"/>
  <c r="P50" i="8"/>
  <c r="P32" i="8"/>
  <c r="P33" i="4"/>
  <c r="Q22" i="4"/>
  <c r="R65" i="10"/>
  <c r="R227" i="10" s="1"/>
  <c r="R12" i="10"/>
  <c r="R12" i="30"/>
  <c r="R14" i="30" s="1"/>
  <c r="P11" i="4"/>
  <c r="R17" i="10"/>
  <c r="R44" i="28"/>
  <c r="R1039" i="10"/>
  <c r="P42" i="4"/>
  <c r="S151" i="10"/>
  <c r="S1171" i="10"/>
  <c r="S47" i="10"/>
  <c r="S104" i="10"/>
  <c r="F106" i="11"/>
  <c r="Q26" i="4"/>
  <c r="R13" i="10"/>
  <c r="R120" i="10"/>
  <c r="R121" i="10" s="1"/>
  <c r="R124" i="10" s="1"/>
  <c r="R126" i="10" s="1"/>
  <c r="R153" i="10"/>
  <c r="R157" i="10" s="1"/>
  <c r="P50" i="4"/>
  <c r="R50" i="4"/>
  <c r="T50" i="4"/>
  <c r="S50" i="4"/>
  <c r="U50" i="4"/>
  <c r="V50" i="4"/>
  <c r="W50" i="4"/>
  <c r="Q50" i="4"/>
  <c r="T18" i="4"/>
  <c r="U11" i="30"/>
  <c r="U11" i="10"/>
  <c r="U626" i="10" s="1"/>
  <c r="S12" i="8"/>
  <c r="S29" i="4"/>
  <c r="P48" i="4"/>
  <c r="W48" i="4"/>
  <c r="Q48" i="4"/>
  <c r="V48" i="4"/>
  <c r="T48" i="4"/>
  <c r="R48" i="4"/>
  <c r="U48" i="4"/>
  <c r="S48" i="4"/>
  <c r="S61" i="4"/>
  <c r="P61" i="4"/>
  <c r="T61" i="4"/>
  <c r="R61" i="4"/>
  <c r="V61" i="4"/>
  <c r="U61" i="4"/>
  <c r="W61" i="4"/>
  <c r="Q61" i="4"/>
  <c r="T626" i="10"/>
  <c r="P238" i="32"/>
  <c r="O239" i="32"/>
  <c r="R597" i="10"/>
  <c r="R1196" i="10"/>
  <c r="R1209" i="10" s="1"/>
  <c r="R51" i="28"/>
  <c r="U91" i="10"/>
  <c r="U51" i="28"/>
  <c r="G153" i="32" s="1"/>
  <c r="U1196" i="10"/>
  <c r="U1209" i="10" s="1"/>
  <c r="U597" i="10"/>
  <c r="V1197" i="10"/>
  <c r="V944" i="10"/>
  <c r="V52" i="28"/>
  <c r="U619" i="10"/>
  <c r="U629" i="10"/>
  <c r="W613" i="10"/>
  <c r="W612" i="10"/>
  <c r="W607" i="10"/>
  <c r="W608" i="10" s="1"/>
  <c r="X606" i="10"/>
  <c r="R630" i="10"/>
  <c r="S661" i="10"/>
  <c r="S53" i="28"/>
  <c r="T618" i="10"/>
  <c r="T1196" i="10"/>
  <c r="T1209" i="10" s="1"/>
  <c r="T597" i="10"/>
  <c r="T598" i="10" s="1"/>
  <c r="T51" i="28"/>
  <c r="T1001" i="10"/>
  <c r="V595" i="10"/>
  <c r="V614" i="10"/>
  <c r="V618" i="10" s="1"/>
  <c r="V1024" i="10"/>
  <c r="V1001" i="10" s="1"/>
  <c r="X638" i="10" l="1"/>
  <c r="AD1269" i="10"/>
  <c r="AD1296" i="10"/>
  <c r="AD1283" i="10"/>
  <c r="AE6" i="28"/>
  <c r="AE6" i="10"/>
  <c r="AE6" i="30"/>
  <c r="AD7" i="4"/>
  <c r="Y5" i="28"/>
  <c r="X6" i="4"/>
  <c r="Y5" i="30"/>
  <c r="Y5" i="10"/>
  <c r="Y85" i="10" s="1"/>
  <c r="W15" i="4"/>
  <c r="W13" i="4"/>
  <c r="W17" i="4"/>
  <c r="Y638" i="10" s="1"/>
  <c r="Y640" i="10" s="1"/>
  <c r="W19" i="4"/>
  <c r="W56" i="4"/>
  <c r="W57" i="4" s="1"/>
  <c r="W21" i="4"/>
  <c r="Y1108" i="10" s="1"/>
  <c r="W27" i="4"/>
  <c r="W23" i="4"/>
  <c r="W25" i="4"/>
  <c r="W41" i="4"/>
  <c r="W31" i="4"/>
  <c r="J139" i="32"/>
  <c r="J175" i="32"/>
  <c r="J211" i="32"/>
  <c r="K42" i="11"/>
  <c r="K69" i="11" s="1"/>
  <c r="K104" i="11" s="1"/>
  <c r="K130" i="11" s="1"/>
  <c r="X1108" i="10"/>
  <c r="W10" i="30"/>
  <c r="V14" i="4"/>
  <c r="U7" i="28"/>
  <c r="U7" i="10"/>
  <c r="U7" i="30"/>
  <c r="S114" i="10"/>
  <c r="S108" i="10"/>
  <c r="U18" i="4"/>
  <c r="V11" i="30"/>
  <c r="V11" i="10"/>
  <c r="T12" i="8"/>
  <c r="T29" i="4"/>
  <c r="P49" i="4"/>
  <c r="R26" i="4"/>
  <c r="S13" i="10"/>
  <c r="S147" i="10"/>
  <c r="S50" i="10"/>
  <c r="S59" i="10"/>
  <c r="S51" i="10"/>
  <c r="S52" i="10"/>
  <c r="S53" i="10"/>
  <c r="S58" i="10"/>
  <c r="S56" i="10"/>
  <c r="S54" i="10"/>
  <c r="S49" i="10"/>
  <c r="S55" i="10"/>
  <c r="S57" i="10"/>
  <c r="P62" i="4"/>
  <c r="T646" i="10"/>
  <c r="T648" i="10" s="1"/>
  <c r="T632" i="10"/>
  <c r="U632" i="10"/>
  <c r="U646" i="10"/>
  <c r="U648" i="10" s="1"/>
  <c r="P45" i="4"/>
  <c r="R658" i="10" s="1"/>
  <c r="R657" i="10"/>
  <c r="Q42" i="4"/>
  <c r="P63" i="4"/>
  <c r="Q63" i="4"/>
  <c r="S63" i="4"/>
  <c r="R63" i="4"/>
  <c r="W63" i="4"/>
  <c r="U63" i="4"/>
  <c r="T63" i="4"/>
  <c r="V63" i="4"/>
  <c r="X63" i="4"/>
  <c r="R168" i="10"/>
  <c r="R169" i="10"/>
  <c r="R164" i="10"/>
  <c r="R165" i="10"/>
  <c r="R166" i="10"/>
  <c r="R167" i="10"/>
  <c r="R163" i="10"/>
  <c r="R158" i="10"/>
  <c r="R139" i="10"/>
  <c r="U44" i="30"/>
  <c r="U46" i="30"/>
  <c r="U43" i="30"/>
  <c r="U42" i="30"/>
  <c r="U47" i="30"/>
  <c r="U45" i="30"/>
  <c r="T82" i="10"/>
  <c r="T83" i="10" s="1"/>
  <c r="T100" i="10"/>
  <c r="T1170" i="10" s="1"/>
  <c r="R22" i="4"/>
  <c r="S12" i="30"/>
  <c r="S14" i="30" s="1"/>
  <c r="S12" i="10"/>
  <c r="Q32" i="8"/>
  <c r="Q33" i="4"/>
  <c r="Q50" i="8"/>
  <c r="S65" i="10"/>
  <c r="Q11" i="4"/>
  <c r="E105" i="11"/>
  <c r="R1185" i="10"/>
  <c r="R174" i="10"/>
  <c r="R179" i="10" s="1"/>
  <c r="R215" i="10" s="1"/>
  <c r="R235" i="10" s="1"/>
  <c r="R1222" i="10"/>
  <c r="R66" i="10"/>
  <c r="R97" i="10" s="1"/>
  <c r="R95" i="10" s="1"/>
  <c r="R96" i="10" s="1"/>
  <c r="R152" i="10" s="1"/>
  <c r="Q238" i="32"/>
  <c r="P239" i="32"/>
  <c r="R598" i="10"/>
  <c r="R600" i="10" s="1"/>
  <c r="R661" i="10"/>
  <c r="R53" i="28"/>
  <c r="V629" i="10"/>
  <c r="V619" i="10"/>
  <c r="T600" i="10"/>
  <c r="W1024" i="10"/>
  <c r="W1001" i="10" s="1"/>
  <c r="W595" i="10"/>
  <c r="W614" i="10"/>
  <c r="W618" i="10" s="1"/>
  <c r="W596" i="10"/>
  <c r="T629" i="10"/>
  <c r="T619" i="10"/>
  <c r="T53" i="28"/>
  <c r="T661" i="10"/>
  <c r="V1210" i="10"/>
  <c r="U661" i="10"/>
  <c r="U53" i="28"/>
  <c r="S628" i="10"/>
  <c r="R644" i="10"/>
  <c r="R649" i="10" s="1"/>
  <c r="V597" i="10"/>
  <c r="V598" i="10" s="1"/>
  <c r="V600" i="10" s="1"/>
  <c r="V51" i="28"/>
  <c r="H153" i="32" s="1"/>
  <c r="V1196" i="10"/>
  <c r="X613" i="10"/>
  <c r="X596" i="10" s="1"/>
  <c r="X612" i="10"/>
  <c r="X607" i="10"/>
  <c r="X608" i="10" s="1"/>
  <c r="Y606" i="10"/>
  <c r="U598" i="10"/>
  <c r="U600" i="10" s="1"/>
  <c r="Y17" i="10" l="1"/>
  <c r="AF6" i="28"/>
  <c r="AF6" i="30"/>
  <c r="AE7" i="4"/>
  <c r="AF6" i="10"/>
  <c r="AE1269" i="10"/>
  <c r="AE1296" i="10"/>
  <c r="AE1283" i="10"/>
  <c r="X640" i="10"/>
  <c r="Z5" i="30"/>
  <c r="Z5" i="10"/>
  <c r="Z85" i="10" s="1"/>
  <c r="Y6" i="4"/>
  <c r="Z5" i="28"/>
  <c r="X13" i="4"/>
  <c r="X15" i="4"/>
  <c r="X17" i="4"/>
  <c r="Z638" i="10" s="1"/>
  <c r="Z640" i="10" s="1"/>
  <c r="X19" i="4"/>
  <c r="X56" i="4"/>
  <c r="X57" i="4" s="1"/>
  <c r="X21" i="4"/>
  <c r="X27" i="4"/>
  <c r="X23" i="4"/>
  <c r="X25" i="4"/>
  <c r="X31" i="4"/>
  <c r="Z17" i="10" s="1"/>
  <c r="X41" i="4"/>
  <c r="X50" i="4"/>
  <c r="X48" i="4"/>
  <c r="X43" i="4"/>
  <c r="X61" i="4"/>
  <c r="K175" i="32"/>
  <c r="K139" i="32"/>
  <c r="K211" i="32"/>
  <c r="L42" i="11"/>
  <c r="L69" i="11" s="1"/>
  <c r="L104" i="11" s="1"/>
  <c r="L130" i="11" s="1"/>
  <c r="X10" i="30"/>
  <c r="W14" i="4"/>
  <c r="R141" i="10"/>
  <c r="R1031" i="10"/>
  <c r="R1032" i="10" s="1"/>
  <c r="R15" i="10"/>
  <c r="T13" i="10"/>
  <c r="S26" i="4"/>
  <c r="V46" i="30"/>
  <c r="V45" i="30"/>
  <c r="V44" i="30"/>
  <c r="V42" i="30"/>
  <c r="V47" i="30"/>
  <c r="V43" i="30"/>
  <c r="Q49" i="4"/>
  <c r="P52" i="4"/>
  <c r="R668" i="10"/>
  <c r="R156" i="10"/>
  <c r="R155" i="10"/>
  <c r="U48" i="30"/>
  <c r="R170" i="10"/>
  <c r="R178" i="10" s="1"/>
  <c r="U12" i="8"/>
  <c r="V18" i="4"/>
  <c r="W11" i="30"/>
  <c r="W11" i="10"/>
  <c r="W626" i="10" s="1"/>
  <c r="U29" i="4"/>
  <c r="R32" i="8"/>
  <c r="T12" i="30"/>
  <c r="T14" i="30" s="1"/>
  <c r="R50" i="8"/>
  <c r="T12" i="10"/>
  <c r="T65" i="10"/>
  <c r="T66" i="10" s="1"/>
  <c r="T97" i="10" s="1"/>
  <c r="T95" i="10" s="1"/>
  <c r="T96" i="10" s="1"/>
  <c r="S22" i="4"/>
  <c r="R33" i="4"/>
  <c r="R11" i="4"/>
  <c r="S1222" i="10"/>
  <c r="S66" i="10"/>
  <c r="S97" i="10" s="1"/>
  <c r="S95" i="10" s="1"/>
  <c r="S96" i="10" s="1"/>
  <c r="S152" i="10" s="1"/>
  <c r="T86" i="10"/>
  <c r="T101" i="10"/>
  <c r="T87" i="10"/>
  <c r="V7" i="28"/>
  <c r="V7" i="30"/>
  <c r="V7" i="10"/>
  <c r="R692" i="10"/>
  <c r="R676" i="10"/>
  <c r="R707" i="10"/>
  <c r="R675" i="10"/>
  <c r="V626" i="10"/>
  <c r="U81" i="10"/>
  <c r="T102" i="10"/>
  <c r="T1172" i="10" s="1"/>
  <c r="S60" i="10"/>
  <c r="Q62" i="4"/>
  <c r="R62" i="4" s="1"/>
  <c r="S62" i="4" s="1"/>
  <c r="T62" i="4" s="1"/>
  <c r="U62" i="4" s="1"/>
  <c r="V62" i="4" s="1"/>
  <c r="W62" i="4" s="1"/>
  <c r="X62" i="4" s="1"/>
  <c r="S657" i="10"/>
  <c r="R42" i="4"/>
  <c r="Q45" i="4"/>
  <c r="S658" i="10" s="1"/>
  <c r="S115" i="10"/>
  <c r="S116" i="10" s="1"/>
  <c r="T113" i="10" s="1"/>
  <c r="Q239" i="32"/>
  <c r="R238" i="32"/>
  <c r="W52" i="28"/>
  <c r="W944" i="10"/>
  <c r="W1197" i="10"/>
  <c r="V1209" i="10"/>
  <c r="W619" i="10"/>
  <c r="W629" i="10"/>
  <c r="V53" i="28"/>
  <c r="V661" i="10"/>
  <c r="W51" i="28"/>
  <c r="W1196" i="10"/>
  <c r="W1209" i="10" s="1"/>
  <c r="W597" i="10"/>
  <c r="W598" i="10" s="1"/>
  <c r="Y612" i="10"/>
  <c r="Y613" i="10"/>
  <c r="Y596" i="10" s="1"/>
  <c r="Y607" i="10"/>
  <c r="Y608" i="10" s="1"/>
  <c r="Z606" i="10"/>
  <c r="X595" i="10"/>
  <c r="X614" i="10"/>
  <c r="X618" i="10" s="1"/>
  <c r="X1024" i="10"/>
  <c r="P27" i="14"/>
  <c r="X52" i="28"/>
  <c r="X944" i="10"/>
  <c r="X1197" i="10"/>
  <c r="X1210" i="10" s="1"/>
  <c r="S633" i="10"/>
  <c r="S630" i="10"/>
  <c r="L175" i="32" l="1"/>
  <c r="L139" i="32"/>
  <c r="L211" i="32"/>
  <c r="M42" i="11"/>
  <c r="M69" i="11" s="1"/>
  <c r="M104" i="11" s="1"/>
  <c r="M130" i="11" s="1"/>
  <c r="AA5" i="30"/>
  <c r="AA5" i="10"/>
  <c r="AA85" i="10" s="1"/>
  <c r="AA5" i="28"/>
  <c r="Z6" i="4"/>
  <c r="Y13" i="4"/>
  <c r="Y17" i="4"/>
  <c r="AA638" i="10" s="1"/>
  <c r="AA640" i="10" s="1"/>
  <c r="Y19" i="4"/>
  <c r="Y15" i="4"/>
  <c r="Y56" i="4"/>
  <c r="Y23" i="4"/>
  <c r="Y27" i="4"/>
  <c r="Y21" i="4"/>
  <c r="AA1108" i="10" s="1"/>
  <c r="Y25" i="4"/>
  <c r="Y41" i="4"/>
  <c r="Y31" i="4"/>
  <c r="AA17" i="10" s="1"/>
  <c r="Y48" i="4"/>
  <c r="Y43" i="4"/>
  <c r="Y50" i="4"/>
  <c r="Y61" i="4"/>
  <c r="Y63" i="4"/>
  <c r="Y62" i="4"/>
  <c r="Z1108" i="10"/>
  <c r="AF1269" i="10"/>
  <c r="AF1283" i="10"/>
  <c r="AF1296" i="10"/>
  <c r="AG6" i="30"/>
  <c r="AF7" i="4"/>
  <c r="AG6" i="10"/>
  <c r="AG6" i="28"/>
  <c r="T152" i="10"/>
  <c r="Y10" i="30"/>
  <c r="X14" i="4"/>
  <c r="U12" i="10"/>
  <c r="S32" i="8"/>
  <c r="T22" i="4"/>
  <c r="U12" i="30"/>
  <c r="U14" i="30" s="1"/>
  <c r="S50" i="8"/>
  <c r="U65" i="10"/>
  <c r="U1222" i="10" s="1"/>
  <c r="S33" i="4"/>
  <c r="S11" i="4"/>
  <c r="W44" i="30"/>
  <c r="W47" i="30"/>
  <c r="W42" i="30"/>
  <c r="W43" i="30"/>
  <c r="W46" i="30"/>
  <c r="W45" i="30"/>
  <c r="T1171" i="10"/>
  <c r="G106" i="11"/>
  <c r="T104" i="10"/>
  <c r="T151" i="10"/>
  <c r="T47" i="10"/>
  <c r="T1222" i="10"/>
  <c r="S668" i="10"/>
  <c r="Q52" i="4"/>
  <c r="R49" i="4"/>
  <c r="R978" i="10"/>
  <c r="R932" i="10"/>
  <c r="T657" i="10"/>
  <c r="R45" i="4"/>
  <c r="T658" i="10" s="1"/>
  <c r="S42" i="4"/>
  <c r="X11" i="30"/>
  <c r="X11" i="10"/>
  <c r="W18" i="4"/>
  <c r="V12" i="8"/>
  <c r="S675" i="10"/>
  <c r="S692" i="10"/>
  <c r="S676" i="10"/>
  <c r="S712" i="10" s="1"/>
  <c r="S1039" i="10"/>
  <c r="S227" i="10"/>
  <c r="S44" i="28"/>
  <c r="V646" i="10"/>
  <c r="V648" i="10" s="1"/>
  <c r="V632" i="10"/>
  <c r="S155" i="10"/>
  <c r="S156" i="10"/>
  <c r="R11" i="28"/>
  <c r="R188" i="10"/>
  <c r="S153" i="10"/>
  <c r="S157" i="10" s="1"/>
  <c r="S120" i="10"/>
  <c r="S121" i="10" s="1"/>
  <c r="S124" i="10" s="1"/>
  <c r="S126" i="10" s="1"/>
  <c r="R1251" i="10"/>
  <c r="R1253" i="10" s="1"/>
  <c r="R711" i="10"/>
  <c r="S174" i="10"/>
  <c r="S179" i="10" s="1"/>
  <c r="S215" i="10" s="1"/>
  <c r="S235" i="10" s="1"/>
  <c r="R159" i="10"/>
  <c r="R177" i="10" s="1"/>
  <c r="R677" i="10"/>
  <c r="R679" i="10" s="1"/>
  <c r="R712" i="10"/>
  <c r="W7" i="28"/>
  <c r="W7" i="30"/>
  <c r="W7" i="10"/>
  <c r="V48" i="30"/>
  <c r="U13" i="10"/>
  <c r="T26" i="4"/>
  <c r="U82" i="10"/>
  <c r="U100" i="10"/>
  <c r="W646" i="10"/>
  <c r="W648" i="10" s="1"/>
  <c r="W632" i="10"/>
  <c r="S238" i="32"/>
  <c r="R239" i="32"/>
  <c r="I153" i="32"/>
  <c r="X629" i="10"/>
  <c r="X619" i="10"/>
  <c r="X597" i="10"/>
  <c r="X598" i="10" s="1"/>
  <c r="X600" i="10" s="1"/>
  <c r="X51" i="28"/>
  <c r="J153" i="32" s="1"/>
  <c r="X1196" i="10"/>
  <c r="X1209" i="10" s="1"/>
  <c r="W600" i="10"/>
  <c r="W1210" i="10"/>
  <c r="P30" i="14"/>
  <c r="Y52" i="28"/>
  <c r="Y944" i="10"/>
  <c r="Y1197" i="10"/>
  <c r="Y1210" i="10" s="1"/>
  <c r="T628" i="10"/>
  <c r="S644" i="10"/>
  <c r="S649" i="10" s="1"/>
  <c r="Y595" i="10"/>
  <c r="Y614" i="10"/>
  <c r="Y618" i="10" s="1"/>
  <c r="Y1024" i="10"/>
  <c r="Y1001" i="10" s="1"/>
  <c r="Q21" i="14"/>
  <c r="Z612" i="10"/>
  <c r="Z607" i="10"/>
  <c r="Z608" i="10" s="1"/>
  <c r="Z613" i="10"/>
  <c r="Z596" i="10" s="1"/>
  <c r="AA606" i="10"/>
  <c r="X1001" i="10"/>
  <c r="W53" i="28"/>
  <c r="W661" i="10"/>
  <c r="M211" i="32" l="1"/>
  <c r="M175" i="32"/>
  <c r="M139" i="32"/>
  <c r="N42" i="11"/>
  <c r="N69" i="11" s="1"/>
  <c r="N104" i="11" s="1"/>
  <c r="N130" i="11" s="1"/>
  <c r="AG1269" i="10"/>
  <c r="AG1283" i="10"/>
  <c r="AG1296" i="10"/>
  <c r="AH6" i="28"/>
  <c r="AH6" i="30"/>
  <c r="AG7" i="4"/>
  <c r="AH6" i="10"/>
  <c r="Y57" i="4"/>
  <c r="AB5" i="28"/>
  <c r="AA6" i="4"/>
  <c r="AB5" i="30"/>
  <c r="AB5" i="10"/>
  <c r="AB85" i="10" s="1"/>
  <c r="Z13" i="4"/>
  <c r="Z17" i="4"/>
  <c r="AB638" i="10" s="1"/>
  <c r="Z15" i="4"/>
  <c r="Z19" i="4"/>
  <c r="Z56" i="4"/>
  <c r="Z27" i="4"/>
  <c r="Z21" i="4"/>
  <c r="Z23" i="4"/>
  <c r="Z25" i="4"/>
  <c r="Z31" i="4"/>
  <c r="AB17" i="10" s="1"/>
  <c r="Z41" i="4"/>
  <c r="Z48" i="4"/>
  <c r="Z50" i="4"/>
  <c r="Z43" i="4"/>
  <c r="Z61" i="4"/>
  <c r="Z63" i="4"/>
  <c r="R713" i="10"/>
  <c r="Z10" i="30"/>
  <c r="Y14" i="4"/>
  <c r="R180" i="10"/>
  <c r="R214" i="10"/>
  <c r="U86" i="10"/>
  <c r="U87" i="10"/>
  <c r="F105" i="11"/>
  <c r="S1185" i="10"/>
  <c r="U83" i="10"/>
  <c r="T42" i="4"/>
  <c r="U657" i="10"/>
  <c r="S45" i="4"/>
  <c r="U658" i="10" s="1"/>
  <c r="S677" i="10"/>
  <c r="S1251" i="10"/>
  <c r="S1253" i="10" s="1"/>
  <c r="S711" i="10"/>
  <c r="S713" i="10" s="1"/>
  <c r="T108" i="10"/>
  <c r="T114" i="10"/>
  <c r="W12" i="8"/>
  <c r="Y11" i="10"/>
  <c r="Y626" i="10" s="1"/>
  <c r="X18" i="4"/>
  <c r="Y11" i="30"/>
  <c r="T668" i="10"/>
  <c r="R52" i="4"/>
  <c r="S49" i="4"/>
  <c r="X626" i="10"/>
  <c r="R715" i="10"/>
  <c r="R21" i="28" s="1"/>
  <c r="R66" i="28" s="1"/>
  <c r="R719" i="10"/>
  <c r="S169" i="10"/>
  <c r="S164" i="10"/>
  <c r="S166" i="10"/>
  <c r="S168" i="10"/>
  <c r="S165" i="10"/>
  <c r="S158" i="10"/>
  <c r="S139" i="10"/>
  <c r="S163" i="10"/>
  <c r="S167" i="10"/>
  <c r="T675" i="10"/>
  <c r="T692" i="10"/>
  <c r="T676" i="10"/>
  <c r="T712" i="10" s="1"/>
  <c r="T54" i="10"/>
  <c r="T52" i="10"/>
  <c r="T56" i="10"/>
  <c r="T59" i="10"/>
  <c r="T51" i="10"/>
  <c r="T147" i="10"/>
  <c r="T49" i="10"/>
  <c r="T55" i="10"/>
  <c r="T53" i="10"/>
  <c r="T58" i="10"/>
  <c r="T50" i="10"/>
  <c r="T57" i="10"/>
  <c r="U32" i="30"/>
  <c r="U33" i="30"/>
  <c r="U34" i="30"/>
  <c r="U28" i="30"/>
  <c r="U36" i="30"/>
  <c r="U37" i="30"/>
  <c r="U30" i="30"/>
  <c r="U35" i="30"/>
  <c r="U31" i="30"/>
  <c r="U29" i="30"/>
  <c r="U1170" i="10"/>
  <c r="G178" i="32"/>
  <c r="U26" i="4"/>
  <c r="V13" i="10"/>
  <c r="R684" i="10"/>
  <c r="R1113" i="10"/>
  <c r="R1114" i="10" s="1"/>
  <c r="R1116" i="10" s="1"/>
  <c r="R189" i="10"/>
  <c r="R190" i="10" s="1"/>
  <c r="S159" i="10"/>
  <c r="S177" i="10" s="1"/>
  <c r="R935" i="10"/>
  <c r="R950" i="10"/>
  <c r="R951" i="10" s="1"/>
  <c r="R957" i="10" s="1"/>
  <c r="W48" i="30"/>
  <c r="V12" i="10"/>
  <c r="V12" i="30"/>
  <c r="V14" i="30" s="1"/>
  <c r="U22" i="4"/>
  <c r="T33" i="4"/>
  <c r="T50" i="8"/>
  <c r="T32" i="8"/>
  <c r="V65" i="10"/>
  <c r="V1222" i="10" s="1"/>
  <c r="T11" i="4"/>
  <c r="T238" i="32"/>
  <c r="S239" i="32"/>
  <c r="Y619" i="10"/>
  <c r="Y629" i="10"/>
  <c r="Z1024" i="10"/>
  <c r="Z595" i="10"/>
  <c r="Z614" i="10"/>
  <c r="Z618" i="10" s="1"/>
  <c r="AA613" i="10"/>
  <c r="AA596" i="10" s="1"/>
  <c r="AA607" i="10"/>
  <c r="AA608" i="10" s="1"/>
  <c r="AA612" i="10"/>
  <c r="AB606" i="10"/>
  <c r="Y1196" i="10"/>
  <c r="Y1209" i="10" s="1"/>
  <c r="Y597" i="10"/>
  <c r="Y598" i="10" s="1"/>
  <c r="Y51" i="28"/>
  <c r="K153" i="32" s="1"/>
  <c r="T633" i="10"/>
  <c r="T630" i="10"/>
  <c r="Z52" i="28"/>
  <c r="Z944" i="10"/>
  <c r="Z1197" i="10"/>
  <c r="Z1210" i="10" s="1"/>
  <c r="X661" i="10"/>
  <c r="X53" i="28"/>
  <c r="Q27" i="14"/>
  <c r="Q24" i="14"/>
  <c r="AB1108" i="10" l="1"/>
  <c r="AH1269" i="10"/>
  <c r="AH1296" i="10"/>
  <c r="AH1283" i="10"/>
  <c r="AC5" i="30"/>
  <c r="AC5" i="10"/>
  <c r="AC85" i="10" s="1"/>
  <c r="AC5" i="28"/>
  <c r="AB6" i="4"/>
  <c r="AA17" i="4"/>
  <c r="AC638" i="10" s="1"/>
  <c r="AC640" i="10" s="1"/>
  <c r="AA15" i="4"/>
  <c r="AA13" i="4"/>
  <c r="AA19" i="4"/>
  <c r="AA56" i="4"/>
  <c r="AA23" i="4"/>
  <c r="AA21" i="4"/>
  <c r="AC1108" i="10" s="1"/>
  <c r="AA27" i="4"/>
  <c r="AA25" i="4"/>
  <c r="AA31" i="4"/>
  <c r="AC17" i="10" s="1"/>
  <c r="AA41" i="4"/>
  <c r="AA50" i="4"/>
  <c r="AA43" i="4"/>
  <c r="AA48" i="4"/>
  <c r="AA61" i="4"/>
  <c r="AA63" i="4"/>
  <c r="AI6" i="28"/>
  <c r="AI6" i="30"/>
  <c r="AH7" i="4"/>
  <c r="AI6" i="10"/>
  <c r="N139" i="32"/>
  <c r="N175" i="32"/>
  <c r="N211" i="32"/>
  <c r="O42" i="11"/>
  <c r="O69" i="11" s="1"/>
  <c r="O104" i="11" s="1"/>
  <c r="O130" i="11" s="1"/>
  <c r="AB640" i="10"/>
  <c r="Z62" i="4"/>
  <c r="Z57" i="4"/>
  <c r="AA57" i="4" s="1"/>
  <c r="Z14" i="4"/>
  <c r="AA10" i="30"/>
  <c r="S187" i="10"/>
  <c r="R99" i="28"/>
  <c r="R192" i="10"/>
  <c r="R203" i="10"/>
  <c r="X646" i="10"/>
  <c r="X648" i="10" s="1"/>
  <c r="X632" i="10"/>
  <c r="U668" i="10"/>
  <c r="T49" i="4"/>
  <c r="S52" i="4"/>
  <c r="Y632" i="10"/>
  <c r="Y646" i="10"/>
  <c r="Y648" i="10" s="1"/>
  <c r="U32" i="8"/>
  <c r="W12" i="10"/>
  <c r="V22" i="4"/>
  <c r="W65" i="10"/>
  <c r="W1222" i="10" s="1"/>
  <c r="W12" i="30"/>
  <c r="W14" i="30" s="1"/>
  <c r="U33" i="4"/>
  <c r="U50" i="8"/>
  <c r="U11" i="4"/>
  <c r="U675" i="10"/>
  <c r="U692" i="10"/>
  <c r="U676" i="10"/>
  <c r="U712" i="10" s="1"/>
  <c r="R196" i="10"/>
  <c r="R12" i="28"/>
  <c r="U38" i="30"/>
  <c r="R221" i="10"/>
  <c r="R222" i="10" s="1"/>
  <c r="R217" i="10"/>
  <c r="S170" i="10"/>
  <c r="S178" i="10" s="1"/>
  <c r="S180" i="10" s="1"/>
  <c r="T60" i="10"/>
  <c r="S1031" i="10"/>
  <c r="S1032" i="10" s="1"/>
  <c r="S141" i="10"/>
  <c r="S15" i="10"/>
  <c r="R42" i="28"/>
  <c r="R1041" i="10"/>
  <c r="T115" i="10"/>
  <c r="T116" i="10" s="1"/>
  <c r="U113" i="10" s="1"/>
  <c r="T45" i="4"/>
  <c r="V658" i="10" s="1"/>
  <c r="V657" i="10"/>
  <c r="U42" i="4"/>
  <c r="V33" i="30"/>
  <c r="V31" i="30"/>
  <c r="V29" i="30"/>
  <c r="V28" i="30"/>
  <c r="V36" i="30"/>
  <c r="V32" i="30"/>
  <c r="V30" i="30"/>
  <c r="V37" i="30"/>
  <c r="V34" i="30"/>
  <c r="V35" i="30"/>
  <c r="R234" i="10"/>
  <c r="R59" i="28"/>
  <c r="R22" i="28"/>
  <c r="T156" i="10"/>
  <c r="T155" i="10"/>
  <c r="T1251" i="10"/>
  <c r="T1253" i="10" s="1"/>
  <c r="T677" i="10"/>
  <c r="T711" i="10"/>
  <c r="T713" i="10" s="1"/>
  <c r="U66" i="10"/>
  <c r="V81" i="10"/>
  <c r="R958" i="10"/>
  <c r="R959" i="10" s="1"/>
  <c r="S956" i="10" s="1"/>
  <c r="W13" i="10"/>
  <c r="V26" i="4"/>
  <c r="Z11" i="10"/>
  <c r="Z626" i="10" s="1"/>
  <c r="Y18" i="4"/>
  <c r="X12" i="8"/>
  <c r="Z11" i="30"/>
  <c r="T239" i="32"/>
  <c r="U238" i="32"/>
  <c r="U239" i="32" s="1"/>
  <c r="Z629" i="10"/>
  <c r="Z619" i="10"/>
  <c r="Y53" i="28"/>
  <c r="Y661" i="10"/>
  <c r="AA614" i="10"/>
  <c r="AA618" i="10" s="1"/>
  <c r="AA595" i="10"/>
  <c r="AA1024" i="10"/>
  <c r="AA1001" i="10" s="1"/>
  <c r="Y600" i="10"/>
  <c r="AA944" i="10"/>
  <c r="AA1197" i="10"/>
  <c r="AA52" i="28"/>
  <c r="Z51" i="28"/>
  <c r="L153" i="32" s="1"/>
  <c r="Z1196" i="10"/>
  <c r="Z1209" i="10" s="1"/>
  <c r="Z597" i="10"/>
  <c r="Z598" i="10" s="1"/>
  <c r="Z600" i="10" s="1"/>
  <c r="Q30" i="14"/>
  <c r="U628" i="10"/>
  <c r="T644" i="10"/>
  <c r="T649" i="10" s="1"/>
  <c r="Z1001" i="10"/>
  <c r="R21" i="14"/>
  <c r="AB613" i="10"/>
  <c r="AB596" i="10" s="1"/>
  <c r="AB612" i="10"/>
  <c r="AB607" i="10"/>
  <c r="AB608" i="10" s="1"/>
  <c r="AC606" i="10"/>
  <c r="AI1269" i="10" l="1"/>
  <c r="AI1296" i="10"/>
  <c r="AI1283" i="10"/>
  <c r="AJ6" i="30"/>
  <c r="AI7" i="4"/>
  <c r="AJ6" i="10"/>
  <c r="AJ6" i="28"/>
  <c r="AD5" i="28"/>
  <c r="AC6" i="4"/>
  <c r="AD5" i="30"/>
  <c r="AD5" i="10"/>
  <c r="AD85" i="10" s="1"/>
  <c r="AB15" i="4"/>
  <c r="AB13" i="4"/>
  <c r="AB19" i="4"/>
  <c r="AB17" i="4"/>
  <c r="AD638" i="10" s="1"/>
  <c r="AB56" i="4"/>
  <c r="AB57" i="4" s="1"/>
  <c r="AB21" i="4"/>
  <c r="AD1108" i="10" s="1"/>
  <c r="AB27" i="4"/>
  <c r="AB23" i="4"/>
  <c r="AB25" i="4"/>
  <c r="AB31" i="4"/>
  <c r="AB41" i="4"/>
  <c r="AB48" i="4"/>
  <c r="AB43" i="4"/>
  <c r="AB50" i="4"/>
  <c r="AB61" i="4"/>
  <c r="AB63" i="4"/>
  <c r="O175" i="32"/>
  <c r="O211" i="32"/>
  <c r="O139" i="32"/>
  <c r="P42" i="11"/>
  <c r="P69" i="11" s="1"/>
  <c r="P104" i="11" s="1"/>
  <c r="P130" i="11" s="1"/>
  <c r="AA62" i="4"/>
  <c r="AB62" i="4" s="1"/>
  <c r="AB10" i="30"/>
  <c r="AA14" i="4"/>
  <c r="S12" i="28"/>
  <c r="S196" i="10"/>
  <c r="S11" i="28"/>
  <c r="S188" i="10"/>
  <c r="S189" i="10" s="1"/>
  <c r="S978" i="10"/>
  <c r="S932" i="10"/>
  <c r="U677" i="10"/>
  <c r="U711" i="10"/>
  <c r="U713" i="10" s="1"/>
  <c r="U1251" i="10"/>
  <c r="U1253" i="10" s="1"/>
  <c r="X12" i="30"/>
  <c r="V33" i="4"/>
  <c r="V32" i="8"/>
  <c r="X65" i="10"/>
  <c r="X1222" i="10" s="1"/>
  <c r="X12" i="10"/>
  <c r="V50" i="8"/>
  <c r="W22" i="4"/>
  <c r="V29" i="4"/>
  <c r="V11" i="4"/>
  <c r="S214" i="10"/>
  <c r="W31" i="30"/>
  <c r="W36" i="30"/>
  <c r="W30" i="30"/>
  <c r="W28" i="30"/>
  <c r="W37" i="30"/>
  <c r="W32" i="30"/>
  <c r="W33" i="30"/>
  <c r="W34" i="30"/>
  <c r="W35" i="30"/>
  <c r="W29" i="30"/>
  <c r="R936" i="10"/>
  <c r="R938" i="10" s="1"/>
  <c r="R945" i="10" s="1"/>
  <c r="R78" i="28"/>
  <c r="T153" i="10"/>
  <c r="T157" i="10" s="1"/>
  <c r="T120" i="10"/>
  <c r="T121" i="10" s="1"/>
  <c r="T124" i="10" s="1"/>
  <c r="T126" i="10" s="1"/>
  <c r="T174" i="10"/>
  <c r="T179" i="10" s="1"/>
  <c r="T215" i="10" s="1"/>
  <c r="T235" i="10" s="1"/>
  <c r="V668" i="10"/>
  <c r="U49" i="4"/>
  <c r="T52" i="4"/>
  <c r="R242" i="10"/>
  <c r="R226" i="10"/>
  <c r="R229" i="10" s="1"/>
  <c r="Y12" i="8"/>
  <c r="AA11" i="10"/>
  <c r="AA626" i="10" s="1"/>
  <c r="Z18" i="4"/>
  <c r="AA11" i="30"/>
  <c r="V38" i="30"/>
  <c r="T1039" i="10"/>
  <c r="T227" i="10"/>
  <c r="T44" i="28"/>
  <c r="Z646" i="10"/>
  <c r="Z648" i="10" s="1"/>
  <c r="Z632" i="10"/>
  <c r="E132" i="11"/>
  <c r="R1143" i="10"/>
  <c r="V676" i="10"/>
  <c r="V712" i="10" s="1"/>
  <c r="V675" i="10"/>
  <c r="V692" i="10"/>
  <c r="V82" i="10"/>
  <c r="V83" i="10" s="1"/>
  <c r="U97" i="10"/>
  <c r="U92" i="10"/>
  <c r="X13" i="10"/>
  <c r="W26" i="4"/>
  <c r="V42" i="4"/>
  <c r="U45" i="4"/>
  <c r="W658" i="10" s="1"/>
  <c r="W657" i="10"/>
  <c r="R197" i="10"/>
  <c r="R198" i="10" s="1"/>
  <c r="AA629" i="10"/>
  <c r="AA619" i="10"/>
  <c r="U633" i="10"/>
  <c r="U630" i="10"/>
  <c r="AB614" i="10"/>
  <c r="AB618" i="10" s="1"/>
  <c r="AB1024" i="10"/>
  <c r="AB1001" i="10" s="1"/>
  <c r="AB595" i="10"/>
  <c r="AA1196" i="10"/>
  <c r="AA1209" i="10" s="1"/>
  <c r="AA51" i="28"/>
  <c r="M153" i="32" s="1"/>
  <c r="AA597" i="10"/>
  <c r="AB52" i="28"/>
  <c r="AB1197" i="10"/>
  <c r="AB1210" i="10" s="1"/>
  <c r="AB944" i="10"/>
  <c r="R24" i="14"/>
  <c r="AA1210" i="10"/>
  <c r="AC612" i="10"/>
  <c r="AC613" i="10"/>
  <c r="AC596" i="10" s="1"/>
  <c r="AC607" i="10"/>
  <c r="AC608" i="10" s="1"/>
  <c r="AD606" i="10"/>
  <c r="Z53" i="28"/>
  <c r="Z661" i="10"/>
  <c r="R27" i="14"/>
  <c r="AK6" i="28" l="1"/>
  <c r="AK6" i="10"/>
  <c r="AK6" i="30"/>
  <c r="AJ7" i="4"/>
  <c r="AD6" i="4"/>
  <c r="AE5" i="30"/>
  <c r="AE5" i="10"/>
  <c r="AE85" i="10" s="1"/>
  <c r="AE5" i="28"/>
  <c r="AC13" i="4"/>
  <c r="AC15" i="4"/>
  <c r="AC19" i="4"/>
  <c r="AC17" i="4"/>
  <c r="AE638" i="10" s="1"/>
  <c r="AE640" i="10" s="1"/>
  <c r="AC56" i="4"/>
  <c r="AC57" i="4" s="1"/>
  <c r="AC27" i="4"/>
  <c r="AC21" i="4"/>
  <c r="AC23" i="4"/>
  <c r="AC25" i="4"/>
  <c r="AC31" i="4"/>
  <c r="AE17" i="10" s="1"/>
  <c r="AC41" i="4"/>
  <c r="AC50" i="4"/>
  <c r="AC48" i="4"/>
  <c r="AC43" i="4"/>
  <c r="AC61" i="4"/>
  <c r="AC62" i="4" s="1"/>
  <c r="AC63" i="4"/>
  <c r="P175" i="32"/>
  <c r="P211" i="32"/>
  <c r="P139" i="32"/>
  <c r="Q42" i="11"/>
  <c r="Q69" i="11" s="1"/>
  <c r="Q104" i="11" s="1"/>
  <c r="Q130" i="11" s="1"/>
  <c r="AD640" i="10"/>
  <c r="AD17" i="10"/>
  <c r="AJ1269" i="10"/>
  <c r="AJ1296" i="10"/>
  <c r="AJ1283" i="10"/>
  <c r="S190" i="10"/>
  <c r="S192" i="10" s="1"/>
  <c r="AB14" i="4"/>
  <c r="AC10" i="30"/>
  <c r="R204" i="10"/>
  <c r="R205" i="10" s="1"/>
  <c r="R207" i="10" s="1"/>
  <c r="R46" i="28" s="1"/>
  <c r="R1186" i="10" s="1"/>
  <c r="R200" i="10"/>
  <c r="S195" i="10"/>
  <c r="S197" i="10" s="1"/>
  <c r="R110" i="28"/>
  <c r="V86" i="10"/>
  <c r="V87" i="10"/>
  <c r="W668" i="10"/>
  <c r="V49" i="4"/>
  <c r="U52" i="4"/>
  <c r="R79" i="28"/>
  <c r="R946" i="10"/>
  <c r="X43" i="30"/>
  <c r="X14" i="30"/>
  <c r="X44" i="30"/>
  <c r="X47" i="30"/>
  <c r="X42" i="30"/>
  <c r="X46" i="30"/>
  <c r="X45" i="30"/>
  <c r="W81" i="10"/>
  <c r="V66" i="10"/>
  <c r="X7" i="28"/>
  <c r="X7" i="30"/>
  <c r="X7" i="10"/>
  <c r="R243" i="10"/>
  <c r="R233" i="10"/>
  <c r="R236" i="10" s="1"/>
  <c r="G105" i="11"/>
  <c r="T1185" i="10"/>
  <c r="Z12" i="8"/>
  <c r="AB11" i="10"/>
  <c r="AB626" i="10" s="1"/>
  <c r="AA18" i="4"/>
  <c r="AB11" i="30"/>
  <c r="W32" i="8"/>
  <c r="Y65" i="10"/>
  <c r="Y1222" i="10" s="1"/>
  <c r="W33" i="4"/>
  <c r="Y12" i="30"/>
  <c r="W50" i="8"/>
  <c r="Y12" i="10"/>
  <c r="X22" i="4"/>
  <c r="W11" i="4"/>
  <c r="W29" i="4"/>
  <c r="W676" i="10"/>
  <c r="W712" i="10" s="1"/>
  <c r="W692" i="10"/>
  <c r="W675" i="10"/>
  <c r="X657" i="10"/>
  <c r="V45" i="4"/>
  <c r="X658" i="10" s="1"/>
  <c r="W42" i="4"/>
  <c r="V711" i="10"/>
  <c r="V713" i="10" s="1"/>
  <c r="V1251" i="10"/>
  <c r="V1253" i="10" s="1"/>
  <c r="V677" i="10"/>
  <c r="AA632" i="10"/>
  <c r="AA646" i="10"/>
  <c r="AA648" i="10" s="1"/>
  <c r="W38" i="30"/>
  <c r="T168" i="10"/>
  <c r="T139" i="10"/>
  <c r="T163" i="10"/>
  <c r="T165" i="10"/>
  <c r="T164" i="10"/>
  <c r="T158" i="10"/>
  <c r="T159" i="10" s="1"/>
  <c r="T177" i="10" s="1"/>
  <c r="T169" i="10"/>
  <c r="T166" i="10"/>
  <c r="T167" i="10"/>
  <c r="S203" i="10"/>
  <c r="Y13" i="10"/>
  <c r="X26" i="4"/>
  <c r="U93" i="10"/>
  <c r="U101" i="10"/>
  <c r="U95" i="10"/>
  <c r="U96" i="10" s="1"/>
  <c r="U152" i="10" s="1"/>
  <c r="R20" i="28"/>
  <c r="R1198" i="10"/>
  <c r="R1211" i="10" s="1"/>
  <c r="E70" i="11"/>
  <c r="S217" i="10"/>
  <c r="S221" i="10"/>
  <c r="S222" i="10" s="1"/>
  <c r="S950" i="10"/>
  <c r="S935" i="10"/>
  <c r="AB629" i="10"/>
  <c r="AB619" i="10"/>
  <c r="AA661" i="10"/>
  <c r="AA53" i="28"/>
  <c r="AC1197" i="10"/>
  <c r="AC1210" i="10" s="1"/>
  <c r="AC52" i="28"/>
  <c r="AC944" i="10"/>
  <c r="AA598" i="10"/>
  <c r="AA600" i="10" s="1"/>
  <c r="R30" i="14"/>
  <c r="AC595" i="10"/>
  <c r="AC614" i="10"/>
  <c r="AC618" i="10" s="1"/>
  <c r="AC1024" i="10"/>
  <c r="AC1001" i="10" s="1"/>
  <c r="V628" i="10"/>
  <c r="U644" i="10"/>
  <c r="U649" i="10" s="1"/>
  <c r="S21" i="14"/>
  <c r="AD612" i="10"/>
  <c r="AD613" i="10"/>
  <c r="AD596" i="10" s="1"/>
  <c r="AD607" i="10"/>
  <c r="AD608" i="10" s="1"/>
  <c r="AE606" i="10"/>
  <c r="AB51" i="28"/>
  <c r="N153" i="32" s="1"/>
  <c r="AB1196" i="10"/>
  <c r="AB1209" i="10" s="1"/>
  <c r="AB597" i="10"/>
  <c r="AB598" i="10" s="1"/>
  <c r="AB600" i="10" s="1"/>
  <c r="AF5" i="30" l="1"/>
  <c r="AF5" i="10"/>
  <c r="AF85" i="10" s="1"/>
  <c r="AF5" i="28"/>
  <c r="AE6" i="4"/>
  <c r="AD15" i="4"/>
  <c r="AD13" i="4"/>
  <c r="AD17" i="4"/>
  <c r="AF638" i="10" s="1"/>
  <c r="AF640" i="10" s="1"/>
  <c r="AD19" i="4"/>
  <c r="AD56" i="4"/>
  <c r="AD57" i="4" s="1"/>
  <c r="AD21" i="4"/>
  <c r="AF1108" i="10" s="1"/>
  <c r="AD27" i="4"/>
  <c r="AD23" i="4"/>
  <c r="AD25" i="4"/>
  <c r="AD41" i="4"/>
  <c r="AD31" i="4"/>
  <c r="AF17" i="10" s="1"/>
  <c r="AD50" i="4"/>
  <c r="AD48" i="4"/>
  <c r="AD43" i="4"/>
  <c r="AD61" i="4"/>
  <c r="AD62" i="4" s="1"/>
  <c r="AD63" i="4"/>
  <c r="AL6" i="28"/>
  <c r="AL6" i="30"/>
  <c r="AK7" i="4"/>
  <c r="AL6" i="10"/>
  <c r="S99" i="28"/>
  <c r="Q175" i="32"/>
  <c r="Q211" i="32"/>
  <c r="Q139" i="32"/>
  <c r="R42" i="11"/>
  <c r="R69" i="11" s="1"/>
  <c r="R104" i="11" s="1"/>
  <c r="R130" i="11" s="1"/>
  <c r="AK1269" i="10"/>
  <c r="AK1283" i="10"/>
  <c r="AK1296" i="10"/>
  <c r="T187" i="10"/>
  <c r="AE1108" i="10"/>
  <c r="AD10" i="30"/>
  <c r="AC14" i="4"/>
  <c r="Y7" i="30"/>
  <c r="Y7" i="28"/>
  <c r="Y7" i="10"/>
  <c r="Y26" i="4"/>
  <c r="Z13" i="10"/>
  <c r="X676" i="10"/>
  <c r="X712" i="10" s="1"/>
  <c r="X675" i="10"/>
  <c r="X692" i="10"/>
  <c r="W82" i="10"/>
  <c r="X35" i="30"/>
  <c r="X30" i="30"/>
  <c r="X37" i="30"/>
  <c r="X28" i="30"/>
  <c r="X36" i="30"/>
  <c r="X34" i="30"/>
  <c r="X29" i="30"/>
  <c r="X33" i="30"/>
  <c r="X32" i="30"/>
  <c r="X31" i="30"/>
  <c r="V97" i="10"/>
  <c r="W677" i="10"/>
  <c r="W1251" i="10"/>
  <c r="W1253" i="10" s="1"/>
  <c r="W711" i="10"/>
  <c r="W713" i="10" s="1"/>
  <c r="X32" i="8"/>
  <c r="Z12" i="30"/>
  <c r="X50" i="8"/>
  <c r="Y22" i="4"/>
  <c r="X33" i="4"/>
  <c r="Z65" i="10"/>
  <c r="Z1222" i="10" s="1"/>
  <c r="Z12" i="10"/>
  <c r="X29" i="4"/>
  <c r="X11" i="4"/>
  <c r="R244" i="10"/>
  <c r="R245" i="10" s="1"/>
  <c r="R238" i="10"/>
  <c r="R116" i="28"/>
  <c r="S943" i="10"/>
  <c r="S198" i="10"/>
  <c r="S242" i="10"/>
  <c r="S226" i="10"/>
  <c r="S229" i="10" s="1"/>
  <c r="AC11" i="10"/>
  <c r="AC626" i="10" s="1"/>
  <c r="AC11" i="30"/>
  <c r="AB18" i="4"/>
  <c r="AA12" i="8"/>
  <c r="E71" i="11"/>
  <c r="R1199" i="10"/>
  <c r="R1212" i="10" s="1"/>
  <c r="T170" i="10"/>
  <c r="T178" i="10" s="1"/>
  <c r="T214" i="10" s="1"/>
  <c r="Y42" i="30"/>
  <c r="Y14" i="30"/>
  <c r="Y45" i="30"/>
  <c r="Y47" i="30"/>
  <c r="Y46" i="30"/>
  <c r="Y44" i="30"/>
  <c r="Y43" i="30"/>
  <c r="U47" i="10"/>
  <c r="U1171" i="10"/>
  <c r="U151" i="10"/>
  <c r="U104" i="10"/>
  <c r="G179" i="32"/>
  <c r="H106" i="11"/>
  <c r="T15" i="10"/>
  <c r="T141" i="10"/>
  <c r="T1031" i="10"/>
  <c r="T1032" i="10" s="1"/>
  <c r="AB632" i="10"/>
  <c r="AB646" i="10"/>
  <c r="AB648" i="10" s="1"/>
  <c r="X48" i="30"/>
  <c r="X668" i="10"/>
  <c r="V52" i="4"/>
  <c r="W49" i="4"/>
  <c r="V91" i="10"/>
  <c r="V92" i="10" s="1"/>
  <c r="V101" i="10" s="1"/>
  <c r="U102" i="10"/>
  <c r="X42" i="4"/>
  <c r="Y657" i="10"/>
  <c r="W45" i="4"/>
  <c r="Y658" i="10" s="1"/>
  <c r="AC619" i="10"/>
  <c r="AC629" i="10"/>
  <c r="S27" i="14"/>
  <c r="S24" i="14"/>
  <c r="V633" i="10"/>
  <c r="V630" i="10"/>
  <c r="AE613" i="10"/>
  <c r="AE596" i="10" s="1"/>
  <c r="AE612" i="10"/>
  <c r="AE607" i="10"/>
  <c r="AE608" i="10" s="1"/>
  <c r="AF606" i="10"/>
  <c r="AB661" i="10"/>
  <c r="AB53" i="28"/>
  <c r="AD944" i="10"/>
  <c r="AD1197" i="10"/>
  <c r="AD1210" i="10" s="1"/>
  <c r="AD52" i="28"/>
  <c r="AD1024" i="10"/>
  <c r="AD1001" i="10" s="1"/>
  <c r="AD595" i="10"/>
  <c r="AD614" i="10"/>
  <c r="AD618" i="10" s="1"/>
  <c r="AC597" i="10"/>
  <c r="AC598" i="10" s="1"/>
  <c r="AC600" i="10" s="1"/>
  <c r="AC51" i="28"/>
  <c r="O153" i="32" s="1"/>
  <c r="AC1196" i="10"/>
  <c r="AC1209" i="10" s="1"/>
  <c r="AG5" i="28" l="1"/>
  <c r="AF6" i="4"/>
  <c r="AG5" i="30"/>
  <c r="AG5" i="10"/>
  <c r="AG85" i="10" s="1"/>
  <c r="AE13" i="4"/>
  <c r="AE15" i="4"/>
  <c r="AE17" i="4"/>
  <c r="AG638" i="10" s="1"/>
  <c r="AG640" i="10" s="1"/>
  <c r="AE19" i="4"/>
  <c r="AE56" i="4"/>
  <c r="AE57" i="4" s="1"/>
  <c r="AE23" i="4"/>
  <c r="AE21" i="4"/>
  <c r="AG1108" i="10" s="1"/>
  <c r="AE27" i="4"/>
  <c r="AE25" i="4"/>
  <c r="AE41" i="4"/>
  <c r="AE31" i="4"/>
  <c r="AG17" i="10" s="1"/>
  <c r="AE50" i="4"/>
  <c r="AE48" i="4"/>
  <c r="AE43" i="4"/>
  <c r="AE61" i="4"/>
  <c r="AE62" i="4" s="1"/>
  <c r="AE63" i="4"/>
  <c r="R139" i="32"/>
  <c r="R175" i="32"/>
  <c r="R211" i="32"/>
  <c r="S42" i="11"/>
  <c r="S69" i="11" s="1"/>
  <c r="S104" i="11" s="1"/>
  <c r="S130" i="11" s="1"/>
  <c r="AL1269" i="10"/>
  <c r="AL1283" i="10"/>
  <c r="AL1296" i="10"/>
  <c r="AM6" i="30"/>
  <c r="AL7" i="4"/>
  <c r="AM6" i="10"/>
  <c r="AM6" i="28"/>
  <c r="Y48" i="30"/>
  <c r="AE10" i="30"/>
  <c r="AD14" i="4"/>
  <c r="T217" i="10"/>
  <c r="T221" i="10"/>
  <c r="T222" i="10" s="1"/>
  <c r="Z45" i="30"/>
  <c r="Z46" i="30"/>
  <c r="Z43" i="30"/>
  <c r="Z42" i="30"/>
  <c r="Z47" i="30"/>
  <c r="Z44" i="30"/>
  <c r="Z14" i="30"/>
  <c r="V95" i="10"/>
  <c r="V96" i="10" s="1"/>
  <c r="V152" i="10" s="1"/>
  <c r="Y692" i="10"/>
  <c r="Y675" i="10"/>
  <c r="Y676" i="10"/>
  <c r="Y712" i="10" s="1"/>
  <c r="T932" i="10"/>
  <c r="T978" i="10"/>
  <c r="S233" i="10"/>
  <c r="S243" i="10"/>
  <c r="AC646" i="10"/>
  <c r="AC648" i="10" s="1"/>
  <c r="AC632" i="10"/>
  <c r="V151" i="10"/>
  <c r="H179" i="32"/>
  <c r="I106" i="11"/>
  <c r="V1171" i="10"/>
  <c r="V104" i="10"/>
  <c r="V47" i="10"/>
  <c r="X677" i="10"/>
  <c r="X711" i="10"/>
  <c r="X713" i="10" s="1"/>
  <c r="X1251" i="10"/>
  <c r="X1253" i="10" s="1"/>
  <c r="T188" i="10"/>
  <c r="T11" i="28"/>
  <c r="Y42" i="4"/>
  <c r="Z657" i="10"/>
  <c r="X45" i="4"/>
  <c r="Z658" i="10" s="1"/>
  <c r="Z7" i="10"/>
  <c r="Z7" i="28"/>
  <c r="Z7" i="30"/>
  <c r="Z26" i="4"/>
  <c r="AA13" i="10"/>
  <c r="S110" i="28"/>
  <c r="S200" i="10"/>
  <c r="S204" i="10"/>
  <c r="S205" i="10" s="1"/>
  <c r="S207" i="10" s="1"/>
  <c r="S46" i="28" s="1"/>
  <c r="S1186" i="10" s="1"/>
  <c r="T195" i="10"/>
  <c r="W86" i="10"/>
  <c r="W87" i="10"/>
  <c r="X38" i="30"/>
  <c r="U50" i="10"/>
  <c r="U59" i="10"/>
  <c r="U49" i="10"/>
  <c r="U56" i="10"/>
  <c r="U147" i="10"/>
  <c r="U54" i="10"/>
  <c r="U55" i="10"/>
  <c r="U57" i="10"/>
  <c r="U58" i="10"/>
  <c r="U52" i="10"/>
  <c r="U51" i="10"/>
  <c r="U53" i="10"/>
  <c r="V100" i="10"/>
  <c r="V93" i="10"/>
  <c r="AD11" i="10"/>
  <c r="AD626" i="10" s="1"/>
  <c r="AD11" i="30"/>
  <c r="AB12" i="8"/>
  <c r="AC18" i="4"/>
  <c r="S951" i="10"/>
  <c r="S957" i="10" s="1"/>
  <c r="W83" i="10"/>
  <c r="U1172" i="10"/>
  <c r="G180" i="32"/>
  <c r="W52" i="4"/>
  <c r="Y668" i="10"/>
  <c r="X49" i="4"/>
  <c r="U114" i="10"/>
  <c r="U115" i="10" s="1"/>
  <c r="U108" i="10"/>
  <c r="T180" i="10"/>
  <c r="Y29" i="30"/>
  <c r="Y37" i="30"/>
  <c r="Y31" i="30"/>
  <c r="Y30" i="30"/>
  <c r="Y33" i="30"/>
  <c r="Y34" i="30"/>
  <c r="Y32" i="30"/>
  <c r="Y35" i="30"/>
  <c r="Y28" i="30"/>
  <c r="Y36" i="30"/>
  <c r="AA65" i="10"/>
  <c r="AA1222" i="10" s="1"/>
  <c r="AA12" i="10"/>
  <c r="Z22" i="4"/>
  <c r="AA12" i="30"/>
  <c r="Y32" i="8"/>
  <c r="Y50" i="8"/>
  <c r="Y33" i="4"/>
  <c r="Y29" i="4"/>
  <c r="Y11" i="4"/>
  <c r="AF612" i="10"/>
  <c r="AF607" i="10"/>
  <c r="AF608" i="10" s="1"/>
  <c r="AF613" i="10"/>
  <c r="AF596" i="10" s="1"/>
  <c r="AG606" i="10"/>
  <c r="AD619" i="10"/>
  <c r="AD629" i="10"/>
  <c r="W628" i="10"/>
  <c r="V644" i="10"/>
  <c r="V649" i="10" s="1"/>
  <c r="S30" i="14"/>
  <c r="AC661" i="10"/>
  <c r="AC53" i="28"/>
  <c r="AE1024" i="10"/>
  <c r="AE1001" i="10" s="1"/>
  <c r="AE595" i="10"/>
  <c r="AE614" i="10"/>
  <c r="AE618" i="10" s="1"/>
  <c r="T21" i="14"/>
  <c r="AE1197" i="10"/>
  <c r="AE1210" i="10" s="1"/>
  <c r="AE52" i="28"/>
  <c r="AE944" i="10"/>
  <c r="AD51" i="28"/>
  <c r="P153" i="32" s="1"/>
  <c r="AD1196" i="10"/>
  <c r="AD1209" i="10" s="1"/>
  <c r="AD597" i="10"/>
  <c r="AD598" i="10" s="1"/>
  <c r="AD600" i="10" s="1"/>
  <c r="AN6" i="28" l="1"/>
  <c r="AN6" i="30"/>
  <c r="AM7" i="4"/>
  <c r="AN6" i="10"/>
  <c r="AG6" i="4"/>
  <c r="AH5" i="30"/>
  <c r="AH5" i="10"/>
  <c r="AH85" i="10" s="1"/>
  <c r="AH5" i="28"/>
  <c r="AF13" i="4"/>
  <c r="AF17" i="4"/>
  <c r="AH638" i="10" s="1"/>
  <c r="AH640" i="10" s="1"/>
  <c r="AF19" i="4"/>
  <c r="AF15" i="4"/>
  <c r="AF56" i="4"/>
  <c r="AF57" i="4" s="1"/>
  <c r="AF27" i="4"/>
  <c r="AF21" i="4"/>
  <c r="AH1108" i="10" s="1"/>
  <c r="AF25" i="4"/>
  <c r="AF23" i="4"/>
  <c r="AF31" i="4"/>
  <c r="AH17" i="10" s="1"/>
  <c r="AF41" i="4"/>
  <c r="AF43" i="4"/>
  <c r="AF48" i="4"/>
  <c r="AF50" i="4"/>
  <c r="AF61" i="4"/>
  <c r="AF62" i="4" s="1"/>
  <c r="AF63" i="4"/>
  <c r="S175" i="32"/>
  <c r="S139" i="32"/>
  <c r="S211" i="32"/>
  <c r="T42" i="11"/>
  <c r="T69" i="11" s="1"/>
  <c r="T104" i="11" s="1"/>
  <c r="T130" i="11" s="1"/>
  <c r="AM1269" i="10"/>
  <c r="AM1296" i="10"/>
  <c r="AM1283" i="10"/>
  <c r="AF10" i="30"/>
  <c r="AE14" i="4"/>
  <c r="Z42" i="4"/>
  <c r="Y45" i="4"/>
  <c r="AA658" i="10" s="1"/>
  <c r="AA657" i="10"/>
  <c r="AB12" i="10"/>
  <c r="Z33" i="4"/>
  <c r="AB12" i="30"/>
  <c r="Z50" i="8"/>
  <c r="Z32" i="8"/>
  <c r="AA22" i="4"/>
  <c r="AB65" i="10"/>
  <c r="AB1222" i="10" s="1"/>
  <c r="Z11" i="4"/>
  <c r="Z29" i="4"/>
  <c r="X81" i="10"/>
  <c r="W66" i="10"/>
  <c r="T935" i="10"/>
  <c r="T950" i="10"/>
  <c r="AD646" i="10"/>
  <c r="AD648" i="10" s="1"/>
  <c r="AD632" i="10"/>
  <c r="AA26" i="4"/>
  <c r="AB13" i="10"/>
  <c r="T189" i="10"/>
  <c r="T190" i="10" s="1"/>
  <c r="Z48" i="30"/>
  <c r="V102" i="10"/>
  <c r="W91" i="10"/>
  <c r="Y49" i="4"/>
  <c r="Z668" i="10"/>
  <c r="X52" i="4"/>
  <c r="S958" i="10"/>
  <c r="S959" i="10" s="1"/>
  <c r="T956" i="10" s="1"/>
  <c r="H178" i="32"/>
  <c r="V1170" i="10"/>
  <c r="U155" i="10"/>
  <c r="U156" i="10"/>
  <c r="Y1251" i="10"/>
  <c r="Y1253" i="10" s="1"/>
  <c r="Y711" i="10"/>
  <c r="Y713" i="10" s="1"/>
  <c r="Y677" i="10"/>
  <c r="Y38" i="30"/>
  <c r="AA42" i="30"/>
  <c r="AA43" i="30"/>
  <c r="AA14" i="30"/>
  <c r="AA44" i="30"/>
  <c r="AA47" i="30"/>
  <c r="AA46" i="30"/>
  <c r="AA45" i="30"/>
  <c r="AA7" i="28"/>
  <c r="AA7" i="30"/>
  <c r="AA7" i="10"/>
  <c r="T196" i="10"/>
  <c r="T197" i="10" s="1"/>
  <c r="T12" i="28"/>
  <c r="U60" i="10"/>
  <c r="V55" i="10"/>
  <c r="V56" i="10"/>
  <c r="V50" i="10"/>
  <c r="V59" i="10"/>
  <c r="V58" i="10"/>
  <c r="V52" i="10"/>
  <c r="V49" i="10"/>
  <c r="V54" i="10"/>
  <c r="V147" i="10"/>
  <c r="V156" i="10" s="1"/>
  <c r="V51" i="10"/>
  <c r="V53" i="10"/>
  <c r="V57" i="10"/>
  <c r="T242" i="10"/>
  <c r="T226" i="10"/>
  <c r="T229" i="10" s="1"/>
  <c r="U116" i="10"/>
  <c r="V113" i="10" s="1"/>
  <c r="G182" i="32"/>
  <c r="U153" i="10"/>
  <c r="U157" i="10" s="1"/>
  <c r="U120" i="10"/>
  <c r="U121" i="10" s="1"/>
  <c r="U174" i="10"/>
  <c r="U179" i="10" s="1"/>
  <c r="U215" i="10" s="1"/>
  <c r="U235" i="10" s="1"/>
  <c r="AD18" i="4"/>
  <c r="AC12" i="8"/>
  <c r="AE11" i="30"/>
  <c r="AE11" i="10"/>
  <c r="AE626" i="10" s="1"/>
  <c r="Z675" i="10"/>
  <c r="Z676" i="10"/>
  <c r="Z712" i="10" s="1"/>
  <c r="Z692" i="10"/>
  <c r="V108" i="10"/>
  <c r="V114" i="10"/>
  <c r="Z37" i="30"/>
  <c r="Z35" i="30"/>
  <c r="Z30" i="30"/>
  <c r="Z31" i="30"/>
  <c r="Z33" i="30"/>
  <c r="Z28" i="30"/>
  <c r="Z34" i="30"/>
  <c r="Z36" i="30"/>
  <c r="Z29" i="30"/>
  <c r="Z32" i="30"/>
  <c r="AE629" i="10"/>
  <c r="AE619" i="10"/>
  <c r="AF1024" i="10"/>
  <c r="AF1001" i="10" s="1"/>
  <c r="AF595" i="10"/>
  <c r="AF614" i="10"/>
  <c r="AF618" i="10" s="1"/>
  <c r="T24" i="14"/>
  <c r="AG613" i="10"/>
  <c r="AG596" i="10" s="1"/>
  <c r="AG612" i="10"/>
  <c r="AG607" i="10"/>
  <c r="AG608" i="10" s="1"/>
  <c r="AH606" i="10"/>
  <c r="AF944" i="10"/>
  <c r="AF1197" i="10"/>
  <c r="AF1210" i="10" s="1"/>
  <c r="AF52" i="28"/>
  <c r="AE1196" i="10"/>
  <c r="AE1209" i="10" s="1"/>
  <c r="AE51" i="28"/>
  <c r="Q153" i="32" s="1"/>
  <c r="AE597" i="10"/>
  <c r="T27" i="14"/>
  <c r="AD661" i="10"/>
  <c r="AD53" i="28"/>
  <c r="W633" i="10"/>
  <c r="W630" i="10"/>
  <c r="AN1269" i="10" l="1"/>
  <c r="AN1283" i="10"/>
  <c r="AN1296" i="10"/>
  <c r="AO6" i="28"/>
  <c r="AO6" i="30"/>
  <c r="AN7" i="4"/>
  <c r="AO6" i="10"/>
  <c r="AI5" i="30"/>
  <c r="AI5" i="10"/>
  <c r="AI85" i="10" s="1"/>
  <c r="AI5" i="28"/>
  <c r="AH6" i="4"/>
  <c r="AG13" i="4"/>
  <c r="AG15" i="4"/>
  <c r="AG17" i="4"/>
  <c r="AI638" i="10" s="1"/>
  <c r="AI640" i="10" s="1"/>
  <c r="AG19" i="4"/>
  <c r="AG56" i="4"/>
  <c r="AG57" i="4" s="1"/>
  <c r="AG21" i="4"/>
  <c r="AI1108" i="10" s="1"/>
  <c r="AG23" i="4"/>
  <c r="AG27" i="4"/>
  <c r="AG25" i="4"/>
  <c r="AG41" i="4"/>
  <c r="AG31" i="4"/>
  <c r="AI17" i="10" s="1"/>
  <c r="AG50" i="4"/>
  <c r="AG43" i="4"/>
  <c r="AG48" i="4"/>
  <c r="AG61" i="4"/>
  <c r="AG62" i="4" s="1"/>
  <c r="AG63" i="4"/>
  <c r="T175" i="32"/>
  <c r="T211" i="32"/>
  <c r="T139" i="32"/>
  <c r="U42" i="11"/>
  <c r="U69" i="11" s="1"/>
  <c r="U104" i="11" s="1"/>
  <c r="U130" i="11" s="1"/>
  <c r="V155" i="10"/>
  <c r="AF14" i="4"/>
  <c r="AG10" i="30"/>
  <c r="Z38" i="30"/>
  <c r="AA668" i="10"/>
  <c r="Y52" i="4"/>
  <c r="Z49" i="4"/>
  <c r="T99" i="28"/>
  <c r="T203" i="10"/>
  <c r="U187" i="10"/>
  <c r="T192" i="10"/>
  <c r="AF11" i="10"/>
  <c r="AF626" i="10" s="1"/>
  <c r="AE18" i="4"/>
  <c r="AF11" i="30"/>
  <c r="AD12" i="8"/>
  <c r="AA34" i="30"/>
  <c r="AA30" i="30"/>
  <c r="AA31" i="30"/>
  <c r="AA37" i="30"/>
  <c r="AA28" i="30"/>
  <c r="AA33" i="30"/>
  <c r="AA35" i="30"/>
  <c r="AA29" i="30"/>
  <c r="AA32" i="30"/>
  <c r="AA36" i="30"/>
  <c r="W100" i="10"/>
  <c r="W97" i="10"/>
  <c r="W92" i="10"/>
  <c r="W101" i="10" s="1"/>
  <c r="AB45" i="30"/>
  <c r="AB42" i="30"/>
  <c r="AB44" i="30"/>
  <c r="AB46" i="30"/>
  <c r="AB43" i="30"/>
  <c r="AB47" i="30"/>
  <c r="AB14" i="30"/>
  <c r="Z711" i="10"/>
  <c r="Z713" i="10" s="1"/>
  <c r="Z677" i="10"/>
  <c r="Z1251" i="10"/>
  <c r="Z1253" i="10" s="1"/>
  <c r="G186" i="32"/>
  <c r="U124" i="10"/>
  <c r="AA48" i="30"/>
  <c r="V1172" i="10"/>
  <c r="H180" i="32"/>
  <c r="X82" i="10"/>
  <c r="T198" i="10"/>
  <c r="AB26" i="4"/>
  <c r="AC13" i="10"/>
  <c r="AB7" i="30"/>
  <c r="AB7" i="28"/>
  <c r="AB7" i="10"/>
  <c r="AA675" i="10"/>
  <c r="AA676" i="10"/>
  <c r="AA712" i="10" s="1"/>
  <c r="AA692" i="10"/>
  <c r="AE632" i="10"/>
  <c r="AE646" i="10"/>
  <c r="AE648" i="10" s="1"/>
  <c r="V115" i="10"/>
  <c r="S78" i="28"/>
  <c r="S936" i="10"/>
  <c r="S938" i="10" s="1"/>
  <c r="S945" i="10" s="1"/>
  <c r="T233" i="10"/>
  <c r="T243" i="10"/>
  <c r="U1039" i="10"/>
  <c r="U227" i="10"/>
  <c r="U44" i="28"/>
  <c r="AB22" i="4"/>
  <c r="AA33" i="4"/>
  <c r="AC65" i="10"/>
  <c r="AC1222" i="10" s="1"/>
  <c r="AA50" i="8"/>
  <c r="AC12" i="10"/>
  <c r="AC12" i="30"/>
  <c r="AA32" i="8"/>
  <c r="AA11" i="4"/>
  <c r="AA29" i="4"/>
  <c r="Z45" i="4"/>
  <c r="AB658" i="10" s="1"/>
  <c r="AA42" i="4"/>
  <c r="AB657" i="10"/>
  <c r="V60" i="10"/>
  <c r="X628" i="10"/>
  <c r="W644" i="10"/>
  <c r="W649" i="10" s="1"/>
  <c r="U27" i="14" s="1"/>
  <c r="U30" i="14" s="1"/>
  <c r="U21" i="14"/>
  <c r="AE661" i="10"/>
  <c r="AE53" i="28"/>
  <c r="AF1196" i="10"/>
  <c r="AF1209" i="10" s="1"/>
  <c r="AF51" i="28"/>
  <c r="R153" i="32" s="1"/>
  <c r="AF597" i="10"/>
  <c r="AF598" i="10" s="1"/>
  <c r="AF600" i="10" s="1"/>
  <c r="AH612" i="10"/>
  <c r="AH613" i="10"/>
  <c r="AH596" i="10" s="1"/>
  <c r="AH607" i="10"/>
  <c r="AH608" i="10" s="1"/>
  <c r="AI606" i="10"/>
  <c r="AF629" i="10"/>
  <c r="AF619" i="10"/>
  <c r="AE598" i="10"/>
  <c r="AE600" i="10" s="1"/>
  <c r="AG1024" i="10"/>
  <c r="AG1001" i="10" s="1"/>
  <c r="AG595" i="10"/>
  <c r="AG614" i="10"/>
  <c r="AG618" i="10" s="1"/>
  <c r="T30" i="14"/>
  <c r="AG52" i="28"/>
  <c r="AG1197" i="10"/>
  <c r="AG1210" i="10" s="1"/>
  <c r="AG944" i="10"/>
  <c r="AJ5" i="28" l="1"/>
  <c r="W42" i="11" s="1"/>
  <c r="W69" i="11" s="1"/>
  <c r="W104" i="11" s="1"/>
  <c r="W130" i="11" s="1"/>
  <c r="AI6" i="4"/>
  <c r="AJ5" i="10"/>
  <c r="AJ85" i="10" s="1"/>
  <c r="AJ5" i="30"/>
  <c r="AH13" i="4"/>
  <c r="AH15" i="4"/>
  <c r="AH19" i="4"/>
  <c r="AH17" i="4"/>
  <c r="AJ638" i="10" s="1"/>
  <c r="AJ640" i="10" s="1"/>
  <c r="AH56" i="4"/>
  <c r="AH57" i="4" s="1"/>
  <c r="AH27" i="4"/>
  <c r="AH21" i="4"/>
  <c r="AJ1108" i="10" s="1"/>
  <c r="AH23" i="4"/>
  <c r="AH25" i="4"/>
  <c r="AH31" i="4"/>
  <c r="AJ17" i="10" s="1"/>
  <c r="AH41" i="4"/>
  <c r="AH48" i="4"/>
  <c r="AH61" i="4"/>
  <c r="AH62" i="4" s="1"/>
  <c r="AH43" i="4"/>
  <c r="AH50" i="4"/>
  <c r="AH63" i="4"/>
  <c r="U211" i="32"/>
  <c r="U139" i="32"/>
  <c r="U175" i="32"/>
  <c r="V42" i="11"/>
  <c r="V69" i="11" s="1"/>
  <c r="V104" i="11" s="1"/>
  <c r="V130" i="11" s="1"/>
  <c r="AP6" i="30"/>
  <c r="AO7" i="4"/>
  <c r="AP6" i="10"/>
  <c r="AP6" i="28"/>
  <c r="AO1269" i="10"/>
  <c r="AO1283" i="10"/>
  <c r="AO1296" i="10"/>
  <c r="AB48" i="30"/>
  <c r="AG14" i="4"/>
  <c r="AH10" i="30"/>
  <c r="AC657" i="10"/>
  <c r="AB42" i="4"/>
  <c r="AA45" i="4"/>
  <c r="AC658" i="10" s="1"/>
  <c r="G187" i="32"/>
  <c r="U126" i="10"/>
  <c r="AC26" i="4"/>
  <c r="AD13" i="10"/>
  <c r="AC7" i="28"/>
  <c r="AC7" i="30"/>
  <c r="AC7" i="10"/>
  <c r="AB33" i="4"/>
  <c r="AB50" i="8"/>
  <c r="AC22" i="4"/>
  <c r="AD12" i="10"/>
  <c r="AD65" i="10"/>
  <c r="AD1222" i="10" s="1"/>
  <c r="AD12" i="30"/>
  <c r="AB32" i="8"/>
  <c r="AB11" i="4"/>
  <c r="AB29" i="4"/>
  <c r="T110" i="28"/>
  <c r="U195" i="10"/>
  <c r="T200" i="10"/>
  <c r="T204" i="10"/>
  <c r="T205" i="10" s="1"/>
  <c r="T207" i="10" s="1"/>
  <c r="T46" i="28" s="1"/>
  <c r="T1186" i="10" s="1"/>
  <c r="S79" i="28"/>
  <c r="S946" i="10"/>
  <c r="AA1251" i="10"/>
  <c r="AA1253" i="10" s="1"/>
  <c r="AA711" i="10"/>
  <c r="AA713" i="10" s="1"/>
  <c r="AA677" i="10"/>
  <c r="X86" i="10"/>
  <c r="X87" i="10"/>
  <c r="U1185" i="10"/>
  <c r="G147" i="32"/>
  <c r="H105" i="11"/>
  <c r="S1198" i="10"/>
  <c r="S1211" i="10" s="1"/>
  <c r="F70" i="11"/>
  <c r="S20" i="28"/>
  <c r="X83" i="10"/>
  <c r="W104" i="10"/>
  <c r="W1171" i="10"/>
  <c r="I179" i="32"/>
  <c r="J106" i="11"/>
  <c r="W151" i="10"/>
  <c r="W47" i="10"/>
  <c r="AA49" i="4"/>
  <c r="AB668" i="10"/>
  <c r="Z52" i="4"/>
  <c r="AB35" i="30"/>
  <c r="AB36" i="30"/>
  <c r="AB28" i="30"/>
  <c r="AB33" i="30"/>
  <c r="AB34" i="30"/>
  <c r="AB31" i="30"/>
  <c r="AB37" i="30"/>
  <c r="AB32" i="30"/>
  <c r="AB30" i="30"/>
  <c r="AB29" i="30"/>
  <c r="W95" i="10"/>
  <c r="W96" i="10" s="1"/>
  <c r="W152" i="10" s="1"/>
  <c r="AA38" i="30"/>
  <c r="AC43" i="30"/>
  <c r="AC14" i="30"/>
  <c r="AC44" i="30"/>
  <c r="AC46" i="30"/>
  <c r="AC47" i="30"/>
  <c r="AC45" i="30"/>
  <c r="AC42" i="30"/>
  <c r="V153" i="10"/>
  <c r="V157" i="10" s="1"/>
  <c r="H182" i="32"/>
  <c r="V120" i="10"/>
  <c r="V121" i="10" s="1"/>
  <c r="V174" i="10"/>
  <c r="V179" i="10" s="1"/>
  <c r="V215" i="10" s="1"/>
  <c r="V235" i="10" s="1"/>
  <c r="V44" i="28"/>
  <c r="V227" i="10"/>
  <c r="V1039" i="10"/>
  <c r="V116" i="10"/>
  <c r="W113" i="10" s="1"/>
  <c r="W93" i="10"/>
  <c r="AG11" i="30"/>
  <c r="AE12" i="8"/>
  <c r="AG11" i="10"/>
  <c r="AG626" i="10" s="1"/>
  <c r="AF18" i="4"/>
  <c r="AB676" i="10"/>
  <c r="AB712" i="10" s="1"/>
  <c r="AB675" i="10"/>
  <c r="AB692" i="10"/>
  <c r="W1170" i="10"/>
  <c r="I178" i="32"/>
  <c r="AF632" i="10"/>
  <c r="AF646" i="10"/>
  <c r="AF648" i="10" s="1"/>
  <c r="AG629" i="10"/>
  <c r="AG619" i="10"/>
  <c r="AH52" i="28"/>
  <c r="AH944" i="10"/>
  <c r="AH1197" i="10"/>
  <c r="AH1210" i="10" s="1"/>
  <c r="AG51" i="28"/>
  <c r="S153" i="32" s="1"/>
  <c r="AG1196" i="10"/>
  <c r="AG1209" i="10" s="1"/>
  <c r="AG597" i="10"/>
  <c r="AG598" i="10" s="1"/>
  <c r="AG600" i="10" s="1"/>
  <c r="AH595" i="10"/>
  <c r="AH614" i="10"/>
  <c r="AH618" i="10" s="1"/>
  <c r="AH1024" i="10"/>
  <c r="AH1001" i="10" s="1"/>
  <c r="X633" i="10"/>
  <c r="V21" i="14" s="1"/>
  <c r="V24" i="14" s="1"/>
  <c r="X630" i="10"/>
  <c r="AI612" i="10"/>
  <c r="AI613" i="10"/>
  <c r="AI596" i="10" s="1"/>
  <c r="AI607" i="10"/>
  <c r="AI608" i="10" s="1"/>
  <c r="AJ606" i="10"/>
  <c r="U24" i="14"/>
  <c r="AF661" i="10"/>
  <c r="AF53" i="28"/>
  <c r="AP1269" i="10" l="1"/>
  <c r="AP1296" i="10"/>
  <c r="AP1283" i="10"/>
  <c r="AQ6" i="28"/>
  <c r="AQ6" i="30"/>
  <c r="AP7" i="4"/>
  <c r="AQ6" i="10"/>
  <c r="AJ6" i="4"/>
  <c r="AK5" i="30"/>
  <c r="AK5" i="10"/>
  <c r="AK85" i="10" s="1"/>
  <c r="AK5" i="28"/>
  <c r="X42" i="11" s="1"/>
  <c r="X69" i="11" s="1"/>
  <c r="X104" i="11" s="1"/>
  <c r="X130" i="11" s="1"/>
  <c r="AI13" i="4"/>
  <c r="AI15" i="4"/>
  <c r="AI19" i="4"/>
  <c r="AI17" i="4"/>
  <c r="AK638" i="10" s="1"/>
  <c r="AK640" i="10" s="1"/>
  <c r="AI56" i="4"/>
  <c r="AI57" i="4" s="1"/>
  <c r="AI21" i="4"/>
  <c r="AK1108" i="10" s="1"/>
  <c r="AI27" i="4"/>
  <c r="AI23" i="4"/>
  <c r="AI25" i="4"/>
  <c r="AI31" i="4"/>
  <c r="AK17" i="10" s="1"/>
  <c r="AI41" i="4"/>
  <c r="AI61" i="4"/>
  <c r="AI62" i="4" s="1"/>
  <c r="AI48" i="4"/>
  <c r="AI43" i="4"/>
  <c r="AI50" i="4"/>
  <c r="AI63" i="4"/>
  <c r="AI10" i="30"/>
  <c r="AH14" i="4"/>
  <c r="H186" i="32"/>
  <c r="V124" i="10"/>
  <c r="AC32" i="30"/>
  <c r="AC28" i="30"/>
  <c r="AC33" i="30"/>
  <c r="AC29" i="30"/>
  <c r="AC37" i="30"/>
  <c r="AC36" i="30"/>
  <c r="AC31" i="30"/>
  <c r="AC34" i="30"/>
  <c r="AC35" i="30"/>
  <c r="AC30" i="30"/>
  <c r="AC668" i="10"/>
  <c r="AB49" i="4"/>
  <c r="AA52" i="4"/>
  <c r="W54" i="10"/>
  <c r="W53" i="10"/>
  <c r="W59" i="10"/>
  <c r="W57" i="10"/>
  <c r="W55" i="10"/>
  <c r="W56" i="10"/>
  <c r="W51" i="10"/>
  <c r="W147" i="10"/>
  <c r="W155" i="10" s="1"/>
  <c r="W49" i="10"/>
  <c r="W52" i="10"/>
  <c r="W50" i="10"/>
  <c r="W58" i="10"/>
  <c r="AE65" i="10"/>
  <c r="AE1222" i="10" s="1"/>
  <c r="AE12" i="10"/>
  <c r="AD22" i="4"/>
  <c r="AC32" i="8"/>
  <c r="AE12" i="30"/>
  <c r="AC50" i="8"/>
  <c r="AC33" i="4"/>
  <c r="AC11" i="4"/>
  <c r="AC29" i="4"/>
  <c r="U168" i="10"/>
  <c r="U139" i="10"/>
  <c r="U163" i="10"/>
  <c r="U158" i="10"/>
  <c r="U159" i="10" s="1"/>
  <c r="U177" i="10" s="1"/>
  <c r="U165" i="10"/>
  <c r="U169" i="10"/>
  <c r="U167" i="10"/>
  <c r="U164" i="10"/>
  <c r="U166" i="10"/>
  <c r="AB1251" i="10"/>
  <c r="AB1253" i="10" s="1"/>
  <c r="AB677" i="10"/>
  <c r="AB711" i="10"/>
  <c r="AB713" i="10" s="1"/>
  <c r="X91" i="10"/>
  <c r="W102" i="10"/>
  <c r="S116" i="28"/>
  <c r="T943" i="10"/>
  <c r="AD7" i="10"/>
  <c r="AD7" i="30"/>
  <c r="AD7" i="28"/>
  <c r="AC48" i="30"/>
  <c r="AB38" i="30"/>
  <c r="S1199" i="10"/>
  <c r="S1212" i="10" s="1"/>
  <c r="F71" i="11"/>
  <c r="W114" i="10"/>
  <c r="W115" i="10" s="1"/>
  <c r="W108" i="10"/>
  <c r="AD42" i="30"/>
  <c r="AD45" i="30"/>
  <c r="AD43" i="30"/>
  <c r="AD44" i="30"/>
  <c r="AD47" i="30"/>
  <c r="AD14" i="30"/>
  <c r="AD46" i="30"/>
  <c r="AH11" i="10"/>
  <c r="AH626" i="10" s="1"/>
  <c r="AF12" i="8"/>
  <c r="AH11" i="30"/>
  <c r="AG18" i="4"/>
  <c r="V1185" i="10"/>
  <c r="H147" i="32"/>
  <c r="I105" i="11"/>
  <c r="Y81" i="10"/>
  <c r="X66" i="10"/>
  <c r="AB45" i="4"/>
  <c r="AD658" i="10" s="1"/>
  <c r="AC42" i="4"/>
  <c r="AD657" i="10"/>
  <c r="AG646" i="10"/>
  <c r="AG648" i="10" s="1"/>
  <c r="AG632" i="10"/>
  <c r="AE13" i="10"/>
  <c r="AD26" i="4"/>
  <c r="AC675" i="10"/>
  <c r="AC692" i="10"/>
  <c r="AC676" i="10"/>
  <c r="AC712" i="10" s="1"/>
  <c r="AH629" i="10"/>
  <c r="AH619" i="10"/>
  <c r="AH597" i="10"/>
  <c r="AH51" i="28"/>
  <c r="T153" i="32" s="1"/>
  <c r="AH1196" i="10"/>
  <c r="AH1209" i="10" s="1"/>
  <c r="AG53" i="28"/>
  <c r="AG661" i="10"/>
  <c r="AI595" i="10"/>
  <c r="AI614" i="10"/>
  <c r="AI618" i="10" s="1"/>
  <c r="AI1024" i="10"/>
  <c r="AI1001" i="10" s="1"/>
  <c r="Y628" i="10"/>
  <c r="X644" i="10"/>
  <c r="X649" i="10" s="1"/>
  <c r="V27" i="14" s="1"/>
  <c r="V30" i="14" s="1"/>
  <c r="AJ607" i="10"/>
  <c r="AJ608" i="10" s="1"/>
  <c r="AJ613" i="10"/>
  <c r="AJ596" i="10" s="1"/>
  <c r="AJ612" i="10"/>
  <c r="AK606" i="10"/>
  <c r="AI52" i="28"/>
  <c r="AI944" i="10"/>
  <c r="AI1197" i="10"/>
  <c r="AI1210" i="10" s="1"/>
  <c r="AR6" i="28" l="1"/>
  <c r="AR6" i="30"/>
  <c r="AQ7" i="4"/>
  <c r="AR6" i="10"/>
  <c r="AL5" i="30"/>
  <c r="AL5" i="10"/>
  <c r="AL85" i="10" s="1"/>
  <c r="AL5" i="28"/>
  <c r="Y42" i="11" s="1"/>
  <c r="Y69" i="11" s="1"/>
  <c r="Y104" i="11" s="1"/>
  <c r="Y130" i="11" s="1"/>
  <c r="AK6" i="4"/>
  <c r="AJ13" i="4"/>
  <c r="AJ15" i="4"/>
  <c r="AJ19" i="4"/>
  <c r="AJ17" i="4"/>
  <c r="AL638" i="10" s="1"/>
  <c r="AL640" i="10" s="1"/>
  <c r="AJ56" i="4"/>
  <c r="AJ57" i="4" s="1"/>
  <c r="AJ21" i="4"/>
  <c r="AL1108" i="10" s="1"/>
  <c r="AJ27" i="4"/>
  <c r="AJ23" i="4"/>
  <c r="AJ25" i="4"/>
  <c r="AJ41" i="4"/>
  <c r="AJ31" i="4"/>
  <c r="AL17" i="10" s="1"/>
  <c r="AJ50" i="4"/>
  <c r="AJ48" i="4"/>
  <c r="AJ43" i="4"/>
  <c r="AJ61" i="4"/>
  <c r="AJ62" i="4" s="1"/>
  <c r="AJ63" i="4"/>
  <c r="AQ1269" i="10"/>
  <c r="AQ1283" i="10"/>
  <c r="AQ1296" i="10"/>
  <c r="W156" i="10"/>
  <c r="AJ10" i="30"/>
  <c r="AI14" i="4"/>
  <c r="W116" i="10"/>
  <c r="X113" i="10" s="1"/>
  <c r="U170" i="10"/>
  <c r="U178" i="10" s="1"/>
  <c r="U180" i="10" s="1"/>
  <c r="U12" i="28" s="1"/>
  <c r="AE657" i="10"/>
  <c r="AC45" i="4"/>
  <c r="AE658" i="10" s="1"/>
  <c r="AD42" i="4"/>
  <c r="X100" i="10"/>
  <c r="AE42" i="30"/>
  <c r="AE46" i="30"/>
  <c r="AE47" i="30"/>
  <c r="AE43" i="30"/>
  <c r="AE44" i="30"/>
  <c r="AE45" i="30"/>
  <c r="AE14" i="30"/>
  <c r="W60" i="10"/>
  <c r="AI11" i="10"/>
  <c r="AI626" i="10" s="1"/>
  <c r="AI11" i="30"/>
  <c r="AG12" i="8"/>
  <c r="AH18" i="4"/>
  <c r="X97" i="10"/>
  <c r="X92" i="10"/>
  <c r="X101" i="10" s="1"/>
  <c r="G194" i="32"/>
  <c r="U15" i="10"/>
  <c r="U141" i="10"/>
  <c r="U1031" i="10"/>
  <c r="U1032" i="10" s="1"/>
  <c r="AE22" i="4"/>
  <c r="AD50" i="8"/>
  <c r="AF12" i="10"/>
  <c r="AD32" i="8"/>
  <c r="AF12" i="30"/>
  <c r="AF65" i="10"/>
  <c r="AF1222" i="10" s="1"/>
  <c r="AD33" i="4"/>
  <c r="AD11" i="4"/>
  <c r="AD29" i="4"/>
  <c r="AC49" i="4"/>
  <c r="AD668" i="10"/>
  <c r="AB52" i="4"/>
  <c r="AE26" i="4"/>
  <c r="AF13" i="10"/>
  <c r="Y82" i="10"/>
  <c r="AD48" i="30"/>
  <c r="AC711" i="10"/>
  <c r="AC713" i="10" s="1"/>
  <c r="AC677" i="10"/>
  <c r="AC1251" i="10"/>
  <c r="AC1253" i="10" s="1"/>
  <c r="AH632" i="10"/>
  <c r="AH646" i="10"/>
  <c r="AH648" i="10" s="1"/>
  <c r="AE7" i="10"/>
  <c r="AE7" i="30"/>
  <c r="AE7" i="28"/>
  <c r="AC38" i="30"/>
  <c r="T951" i="10"/>
  <c r="T957" i="10" s="1"/>
  <c r="T958" i="10" s="1"/>
  <c r="AD33" i="30"/>
  <c r="AD37" i="30"/>
  <c r="AD31" i="30"/>
  <c r="AD30" i="30"/>
  <c r="AD32" i="30"/>
  <c r="AD36" i="30"/>
  <c r="AD34" i="30"/>
  <c r="AD35" i="30"/>
  <c r="AD29" i="30"/>
  <c r="AD28" i="30"/>
  <c r="I182" i="32"/>
  <c r="W174" i="10"/>
  <c r="W179" i="10" s="1"/>
  <c r="W215" i="10" s="1"/>
  <c r="W153" i="10"/>
  <c r="W157" i="10" s="1"/>
  <c r="W120" i="10"/>
  <c r="W121" i="10" s="1"/>
  <c r="W124" i="10" s="1"/>
  <c r="V126" i="10"/>
  <c r="H187" i="32"/>
  <c r="AD676" i="10"/>
  <c r="AD712" i="10" s="1"/>
  <c r="AD675" i="10"/>
  <c r="AD692" i="10"/>
  <c r="W1172" i="10"/>
  <c r="I180" i="32"/>
  <c r="AI629" i="10"/>
  <c r="AI619" i="10"/>
  <c r="AK613" i="10"/>
  <c r="AK596" i="10" s="1"/>
  <c r="AK612" i="10"/>
  <c r="AK607" i="10"/>
  <c r="AK608" i="10" s="1"/>
  <c r="AL606" i="10"/>
  <c r="Y633" i="10"/>
  <c r="W21" i="14" s="1"/>
  <c r="W24" i="14" s="1"/>
  <c r="Y630" i="10"/>
  <c r="AH53" i="28"/>
  <c r="AH661" i="10"/>
  <c r="AJ595" i="10"/>
  <c r="AJ614" i="10"/>
  <c r="AJ618" i="10" s="1"/>
  <c r="AJ1024" i="10"/>
  <c r="AJ1001" i="10" s="1"/>
  <c r="AJ52" i="28"/>
  <c r="AJ944" i="10"/>
  <c r="AJ1197" i="10"/>
  <c r="AJ1210" i="10" s="1"/>
  <c r="AI597" i="10"/>
  <c r="AI598" i="10" s="1"/>
  <c r="AI600" i="10" s="1"/>
  <c r="AI1196" i="10"/>
  <c r="AI1209" i="10" s="1"/>
  <c r="AI51" i="28"/>
  <c r="U153" i="32" s="1"/>
  <c r="AH598" i="10"/>
  <c r="AH600" i="10" s="1"/>
  <c r="AR1269" i="10" l="1"/>
  <c r="AR1296" i="10"/>
  <c r="AR1283" i="10"/>
  <c r="AS6" i="10"/>
  <c r="AS6" i="30"/>
  <c r="AR7" i="4"/>
  <c r="AS6" i="28"/>
  <c r="AM5" i="28"/>
  <c r="Z42" i="11" s="1"/>
  <c r="Z69" i="11" s="1"/>
  <c r="Z104" i="11" s="1"/>
  <c r="Z130" i="11" s="1"/>
  <c r="AL6" i="4"/>
  <c r="AM5" i="30"/>
  <c r="AM5" i="10"/>
  <c r="AM85" i="10" s="1"/>
  <c r="AK13" i="4"/>
  <c r="AK15" i="4"/>
  <c r="AK19" i="4"/>
  <c r="AK17" i="4"/>
  <c r="AM638" i="10" s="1"/>
  <c r="AM640" i="10" s="1"/>
  <c r="AK56" i="4"/>
  <c r="AK57" i="4" s="1"/>
  <c r="AK27" i="4"/>
  <c r="AK21" i="4"/>
  <c r="AM1108" i="10" s="1"/>
  <c r="AK23" i="4"/>
  <c r="AK25" i="4"/>
  <c r="AK31" i="4"/>
  <c r="AM17" i="10" s="1"/>
  <c r="AK41" i="4"/>
  <c r="AK50" i="4"/>
  <c r="AK61" i="4"/>
  <c r="AK62" i="4" s="1"/>
  <c r="AK48" i="4"/>
  <c r="AK43" i="4"/>
  <c r="AK63" i="4"/>
  <c r="I186" i="32"/>
  <c r="AD38" i="30"/>
  <c r="AK10" i="30"/>
  <c r="AJ14" i="4"/>
  <c r="U196" i="10"/>
  <c r="U197" i="10" s="1"/>
  <c r="U198" i="10" s="1"/>
  <c r="U214" i="10"/>
  <c r="AD711" i="10"/>
  <c r="AD713" i="10" s="1"/>
  <c r="AD1251" i="10"/>
  <c r="AD1253" i="10" s="1"/>
  <c r="AD677" i="10"/>
  <c r="U978" i="10"/>
  <c r="U932" i="10"/>
  <c r="AF26" i="4"/>
  <c r="AG13" i="10"/>
  <c r="AF45" i="30"/>
  <c r="AF42" i="30"/>
  <c r="AF47" i="30"/>
  <c r="AF44" i="30"/>
  <c r="AF46" i="30"/>
  <c r="AF43" i="30"/>
  <c r="AF14" i="30"/>
  <c r="K106" i="11"/>
  <c r="X151" i="10"/>
  <c r="X47" i="10"/>
  <c r="X104" i="10"/>
  <c r="X1171" i="10"/>
  <c r="J179" i="32"/>
  <c r="AI632" i="10"/>
  <c r="AI646" i="10"/>
  <c r="AI648" i="10" s="1"/>
  <c r="AE48" i="30"/>
  <c r="V167" i="10"/>
  <c r="V158" i="10"/>
  <c r="V159" i="10" s="1"/>
  <c r="V177" i="10" s="1"/>
  <c r="V168" i="10"/>
  <c r="V163" i="10"/>
  <c r="V165" i="10"/>
  <c r="V169" i="10"/>
  <c r="V139" i="10"/>
  <c r="V166" i="10"/>
  <c r="V164" i="10"/>
  <c r="X95" i="10"/>
  <c r="X96" i="10" s="1"/>
  <c r="X152" i="10" s="1"/>
  <c r="W1039" i="10"/>
  <c r="W227" i="10"/>
  <c r="W44" i="28"/>
  <c r="X93" i="10"/>
  <c r="T959" i="10"/>
  <c r="U956" i="10" s="1"/>
  <c r="T936" i="10"/>
  <c r="T938" i="10" s="1"/>
  <c r="T945" i="10" s="1"/>
  <c r="T78" i="28"/>
  <c r="AD49" i="4"/>
  <c r="AE668" i="10"/>
  <c r="AC52" i="4"/>
  <c r="AE32" i="30"/>
  <c r="AE31" i="30"/>
  <c r="AE36" i="30"/>
  <c r="AE30" i="30"/>
  <c r="AE37" i="30"/>
  <c r="AE33" i="30"/>
  <c r="AE34" i="30"/>
  <c r="AE28" i="30"/>
  <c r="AE35" i="30"/>
  <c r="AE29" i="30"/>
  <c r="J178" i="32"/>
  <c r="X1170" i="10"/>
  <c r="AF7" i="30"/>
  <c r="AF7" i="28"/>
  <c r="AF7" i="10"/>
  <c r="AF22" i="4"/>
  <c r="AE33" i="4"/>
  <c r="AG12" i="30"/>
  <c r="AG12" i="10"/>
  <c r="AE32" i="8"/>
  <c r="AG65" i="10"/>
  <c r="AG1222" i="10" s="1"/>
  <c r="AE50" i="8"/>
  <c r="AE11" i="4"/>
  <c r="AE29" i="4"/>
  <c r="AF657" i="10"/>
  <c r="AD45" i="4"/>
  <c r="AF658" i="10" s="1"/>
  <c r="AE42" i="4"/>
  <c r="Y86" i="10"/>
  <c r="Y87" i="10"/>
  <c r="AJ11" i="30"/>
  <c r="AJ11" i="10"/>
  <c r="AJ626" i="10" s="1"/>
  <c r="AH12" i="8"/>
  <c r="AI18" i="4"/>
  <c r="Y83" i="10"/>
  <c r="U11" i="28"/>
  <c r="G141" i="32" s="1"/>
  <c r="G220" i="32" s="1"/>
  <c r="U188" i="10"/>
  <c r="AE676" i="10"/>
  <c r="AE712" i="10" s="1"/>
  <c r="AE692" i="10"/>
  <c r="AE675" i="10"/>
  <c r="G142" i="32"/>
  <c r="W235" i="10"/>
  <c r="W126" i="10"/>
  <c r="I187" i="32"/>
  <c r="AJ629" i="10"/>
  <c r="AJ619" i="10"/>
  <c r="AL613" i="10"/>
  <c r="AL596" i="10" s="1"/>
  <c r="AL612" i="10"/>
  <c r="AL607" i="10"/>
  <c r="AL608" i="10" s="1"/>
  <c r="AM606" i="10"/>
  <c r="AI661" i="10"/>
  <c r="AI53" i="28"/>
  <c r="AK595" i="10"/>
  <c r="AK1024" i="10"/>
  <c r="AK1001" i="10" s="1"/>
  <c r="AK614" i="10"/>
  <c r="AK618" i="10" s="1"/>
  <c r="AK1197" i="10"/>
  <c r="AK1210" i="10" s="1"/>
  <c r="AK52" i="28"/>
  <c r="AK944" i="10"/>
  <c r="Z628" i="10"/>
  <c r="Y644" i="10"/>
  <c r="Y649" i="10" s="1"/>
  <c r="W27" i="14" s="1"/>
  <c r="W30" i="14" s="1"/>
  <c r="AJ597" i="10"/>
  <c r="AJ598" i="10" s="1"/>
  <c r="AJ600" i="10" s="1"/>
  <c r="AJ1196" i="10"/>
  <c r="AJ1209" i="10" s="1"/>
  <c r="AJ51" i="28"/>
  <c r="AS1269" i="10" l="1"/>
  <c r="AS1296" i="10"/>
  <c r="AS1283" i="10"/>
  <c r="AT6" i="30"/>
  <c r="AS7" i="4"/>
  <c r="AT6" i="10"/>
  <c r="AT6" i="28"/>
  <c r="AM6" i="4"/>
  <c r="AN5" i="30"/>
  <c r="AN5" i="10"/>
  <c r="AN85" i="10" s="1"/>
  <c r="AN5" i="28"/>
  <c r="AA42" i="11" s="1"/>
  <c r="AA69" i="11" s="1"/>
  <c r="AA104" i="11" s="1"/>
  <c r="AA130" i="11" s="1"/>
  <c r="AL13" i="4"/>
  <c r="AL17" i="4"/>
  <c r="AN638" i="10" s="1"/>
  <c r="AN640" i="10" s="1"/>
  <c r="AL15" i="4"/>
  <c r="AL19" i="4"/>
  <c r="AL56" i="4"/>
  <c r="AL57" i="4" s="1"/>
  <c r="AL27" i="4"/>
  <c r="AL23" i="4"/>
  <c r="AL21" i="4"/>
  <c r="AN1108" i="10" s="1"/>
  <c r="AL25" i="4"/>
  <c r="AL31" i="4"/>
  <c r="AN17" i="10" s="1"/>
  <c r="AL41" i="4"/>
  <c r="AL43" i="4"/>
  <c r="AL50" i="4"/>
  <c r="AL48" i="4"/>
  <c r="AL61" i="4"/>
  <c r="AL62" i="4" s="1"/>
  <c r="AL63" i="4"/>
  <c r="U14" i="28"/>
  <c r="U217" i="10"/>
  <c r="U221" i="10"/>
  <c r="U222" i="10" s="1"/>
  <c r="U226" i="10" s="1"/>
  <c r="AK14" i="4"/>
  <c r="AL10" i="30"/>
  <c r="AD52" i="4"/>
  <c r="AE49" i="4"/>
  <c r="AF668" i="10"/>
  <c r="X54" i="10"/>
  <c r="X53" i="10"/>
  <c r="X49" i="10"/>
  <c r="X59" i="10"/>
  <c r="X58" i="10"/>
  <c r="X56" i="10"/>
  <c r="X147" i="10"/>
  <c r="X156" i="10" s="1"/>
  <c r="X50" i="10"/>
  <c r="X57" i="10"/>
  <c r="X51" i="10"/>
  <c r="X52" i="10"/>
  <c r="X55" i="10"/>
  <c r="AF48" i="30"/>
  <c r="T1198" i="10"/>
  <c r="T1211" i="10" s="1"/>
  <c r="G70" i="11"/>
  <c r="T20" i="28"/>
  <c r="T79" i="28"/>
  <c r="T946" i="10"/>
  <c r="AF42" i="4"/>
  <c r="AE45" i="4"/>
  <c r="AG658" i="10" s="1"/>
  <c r="AG657" i="10"/>
  <c r="V141" i="10"/>
  <c r="V15" i="10"/>
  <c r="H194" i="32"/>
  <c r="V1031" i="10"/>
  <c r="V1032" i="10" s="1"/>
  <c r="AF28" i="30"/>
  <c r="AF30" i="30"/>
  <c r="AF29" i="30"/>
  <c r="AF32" i="30"/>
  <c r="AF31" i="30"/>
  <c r="AF33" i="30"/>
  <c r="AF35" i="30"/>
  <c r="AF34" i="30"/>
  <c r="AF37" i="30"/>
  <c r="AF36" i="30"/>
  <c r="AG26" i="4"/>
  <c r="AH13" i="10"/>
  <c r="U950" i="10"/>
  <c r="U935" i="10"/>
  <c r="AE677" i="10"/>
  <c r="AE1251" i="10"/>
  <c r="AE1253" i="10" s="1"/>
  <c r="AE711" i="10"/>
  <c r="AE713" i="10" s="1"/>
  <c r="U189" i="10"/>
  <c r="U190" i="10" s="1"/>
  <c r="AK11" i="30"/>
  <c r="AI12" i="8"/>
  <c r="AK11" i="10"/>
  <c r="AK626" i="10" s="1"/>
  <c r="AJ18" i="4"/>
  <c r="AG45" i="30"/>
  <c r="AG44" i="30"/>
  <c r="AG43" i="30"/>
  <c r="AG14" i="30"/>
  <c r="AG42" i="30"/>
  <c r="AG47" i="30"/>
  <c r="AG46" i="30"/>
  <c r="X102" i="10"/>
  <c r="Y91" i="10"/>
  <c r="AF675" i="10"/>
  <c r="AF676" i="10"/>
  <c r="AF712" i="10" s="1"/>
  <c r="AF692" i="10"/>
  <c r="J105" i="11"/>
  <c r="W1185" i="10"/>
  <c r="I147" i="32"/>
  <c r="AJ646" i="10"/>
  <c r="AJ648" i="10" s="1"/>
  <c r="AJ632" i="10"/>
  <c r="AG7" i="28"/>
  <c r="AG7" i="30"/>
  <c r="AG7" i="10"/>
  <c r="AF32" i="8"/>
  <c r="AH12" i="10"/>
  <c r="AH65" i="10"/>
  <c r="AH1222" i="10" s="1"/>
  <c r="AF33" i="4"/>
  <c r="AG22" i="4"/>
  <c r="AF50" i="8"/>
  <c r="AH12" i="30"/>
  <c r="AF29" i="4"/>
  <c r="AF11" i="4"/>
  <c r="AE38" i="30"/>
  <c r="V170" i="10"/>
  <c r="V178" i="10" s="1"/>
  <c r="V214" i="10" s="1"/>
  <c r="Z81" i="10"/>
  <c r="Y66" i="10"/>
  <c r="X108" i="10"/>
  <c r="X114" i="10"/>
  <c r="W169" i="10"/>
  <c r="W139" i="10"/>
  <c r="W164" i="10"/>
  <c r="W166" i="10"/>
  <c r="W168" i="10"/>
  <c r="W163" i="10"/>
  <c r="W158" i="10"/>
  <c r="W165" i="10"/>
  <c r="W167" i="10"/>
  <c r="S14" i="31"/>
  <c r="U1158" i="10"/>
  <c r="H43" i="11"/>
  <c r="U37" i="28"/>
  <c r="G144" i="32"/>
  <c r="G221" i="32" s="1"/>
  <c r="U110" i="28"/>
  <c r="V195" i="10"/>
  <c r="U204" i="10"/>
  <c r="U200" i="10"/>
  <c r="AK629" i="10"/>
  <c r="AK619" i="10"/>
  <c r="AL52" i="28"/>
  <c r="AL944" i="10"/>
  <c r="AL1197" i="10"/>
  <c r="AL1210" i="10" s="1"/>
  <c r="Z630" i="10"/>
  <c r="Z633" i="10"/>
  <c r="X21" i="14" s="1"/>
  <c r="X24" i="14" s="1"/>
  <c r="AJ53" i="28"/>
  <c r="AJ661" i="10"/>
  <c r="AK1196" i="10"/>
  <c r="AK1209" i="10" s="1"/>
  <c r="AK51" i="28"/>
  <c r="AK597" i="10"/>
  <c r="AK598" i="10" s="1"/>
  <c r="AK600" i="10" s="1"/>
  <c r="AM612" i="10"/>
  <c r="AM613" i="10"/>
  <c r="AM596" i="10" s="1"/>
  <c r="AM607" i="10"/>
  <c r="AM608" i="10" s="1"/>
  <c r="AN606" i="10"/>
  <c r="AL1024" i="10"/>
  <c r="AL1001" i="10" s="1"/>
  <c r="AL595" i="10"/>
  <c r="AL614" i="10"/>
  <c r="AL618" i="10" s="1"/>
  <c r="AT1269" i="10" l="1"/>
  <c r="AT1283" i="10"/>
  <c r="AT1296" i="10"/>
  <c r="AU6" i="28"/>
  <c r="AU6" i="30"/>
  <c r="AT7" i="4"/>
  <c r="AU6" i="10"/>
  <c r="U242" i="10"/>
  <c r="AO5" i="30"/>
  <c r="AO5" i="10"/>
  <c r="AO85" i="10" s="1"/>
  <c r="AO5" i="28"/>
  <c r="AB42" i="11" s="1"/>
  <c r="AB69" i="11" s="1"/>
  <c r="AB104" i="11" s="1"/>
  <c r="AB130" i="11" s="1"/>
  <c r="AN6" i="4"/>
  <c r="AM13" i="4"/>
  <c r="AM19" i="4"/>
  <c r="AM17" i="4"/>
  <c r="AO638" i="10" s="1"/>
  <c r="AO640" i="10" s="1"/>
  <c r="AM15" i="4"/>
  <c r="AM56" i="4"/>
  <c r="AM57" i="4" s="1"/>
  <c r="AM23" i="4"/>
  <c r="AM27" i="4"/>
  <c r="AM21" i="4"/>
  <c r="AO1108" i="10" s="1"/>
  <c r="AM25" i="4"/>
  <c r="AM41" i="4"/>
  <c r="AM31" i="4"/>
  <c r="AO17" i="10" s="1"/>
  <c r="AM43" i="4"/>
  <c r="AM50" i="4"/>
  <c r="AM48" i="4"/>
  <c r="AM61" i="4"/>
  <c r="AM62" i="4" s="1"/>
  <c r="AM63" i="4"/>
  <c r="V180" i="10"/>
  <c r="X155" i="10"/>
  <c r="AM10" i="30"/>
  <c r="AL14" i="4"/>
  <c r="U192" i="10"/>
  <c r="V187" i="10"/>
  <c r="U203" i="10"/>
  <c r="U205" i="10" s="1"/>
  <c r="U207" i="10" s="1"/>
  <c r="U99" i="28"/>
  <c r="Z82" i="10"/>
  <c r="X1172" i="10"/>
  <c r="J180" i="32"/>
  <c r="AF38" i="30"/>
  <c r="AG42" i="4"/>
  <c r="AH657" i="10"/>
  <c r="AF45" i="4"/>
  <c r="AH658" i="10" s="1"/>
  <c r="AL11" i="10"/>
  <c r="AL626" i="10" s="1"/>
  <c r="AL11" i="30"/>
  <c r="AJ12" i="8"/>
  <c r="AK18" i="4"/>
  <c r="T116" i="28"/>
  <c r="U943" i="10"/>
  <c r="U951" i="10" s="1"/>
  <c r="U957" i="10" s="1"/>
  <c r="X60" i="10"/>
  <c r="X115" i="10"/>
  <c r="X116" i="10" s="1"/>
  <c r="Y113" i="10" s="1"/>
  <c r="T1199" i="10"/>
  <c r="T1212" i="10" s="1"/>
  <c r="G71" i="11"/>
  <c r="AG48" i="30"/>
  <c r="AK632" i="10"/>
  <c r="AK646" i="10"/>
  <c r="AK648" i="10" s="1"/>
  <c r="V978" i="10"/>
  <c r="V932" i="10"/>
  <c r="AH7" i="28"/>
  <c r="AH7" i="30"/>
  <c r="AH7" i="10"/>
  <c r="AG37" i="30"/>
  <c r="AG33" i="30"/>
  <c r="AG29" i="30"/>
  <c r="AG28" i="30"/>
  <c r="AG31" i="30"/>
  <c r="AG32" i="30"/>
  <c r="AG34" i="30"/>
  <c r="AG30" i="30"/>
  <c r="AG35" i="30"/>
  <c r="AG36" i="30"/>
  <c r="V11" i="28"/>
  <c r="H141" i="32" s="1"/>
  <c r="H220" i="32" s="1"/>
  <c r="V188" i="10"/>
  <c r="AH46" i="30"/>
  <c r="AH42" i="30"/>
  <c r="AH44" i="30"/>
  <c r="AH14" i="30"/>
  <c r="AH47" i="30"/>
  <c r="AH45" i="30"/>
  <c r="AH43" i="30"/>
  <c r="AF1251" i="10"/>
  <c r="AF1253" i="10" s="1"/>
  <c r="AF711" i="10"/>
  <c r="AF713" i="10" s="1"/>
  <c r="AF677" i="10"/>
  <c r="AH26" i="4"/>
  <c r="AI13" i="10"/>
  <c r="AG675" i="10"/>
  <c r="AG692" i="10"/>
  <c r="AG676" i="10"/>
  <c r="AG712" i="10" s="1"/>
  <c r="Y97" i="10"/>
  <c r="Y92" i="10"/>
  <c r="Y101" i="10" s="1"/>
  <c r="AI12" i="10"/>
  <c r="AI12" i="30"/>
  <c r="AG33" i="4"/>
  <c r="AH22" i="4"/>
  <c r="AG32" i="8"/>
  <c r="AG50" i="8"/>
  <c r="AI65" i="10"/>
  <c r="AI1222" i="10" s="1"/>
  <c r="AG29" i="4"/>
  <c r="AG11" i="4"/>
  <c r="Y100" i="10"/>
  <c r="AG668" i="10"/>
  <c r="AF49" i="4"/>
  <c r="AE52" i="4"/>
  <c r="S30" i="31"/>
  <c r="S31" i="31"/>
  <c r="W141" i="10"/>
  <c r="W1031" i="10"/>
  <c r="I194" i="32"/>
  <c r="W15" i="10"/>
  <c r="V196" i="10"/>
  <c r="V12" i="28"/>
  <c r="W159" i="10"/>
  <c r="U1183" i="10"/>
  <c r="V221" i="10"/>
  <c r="V217" i="10"/>
  <c r="G199" i="32"/>
  <c r="W170" i="10"/>
  <c r="U229" i="10"/>
  <c r="AL619" i="10"/>
  <c r="AL629" i="10"/>
  <c r="AK661" i="10"/>
  <c r="AK53" i="28"/>
  <c r="AA628" i="10"/>
  <c r="Z644" i="10"/>
  <c r="Z649" i="10" s="1"/>
  <c r="X27" i="14" s="1"/>
  <c r="X30" i="14" s="1"/>
  <c r="AN613" i="10"/>
  <c r="AN596" i="10" s="1"/>
  <c r="AN607" i="10"/>
  <c r="AN608" i="10" s="1"/>
  <c r="AN612" i="10"/>
  <c r="AO606" i="10"/>
  <c r="AM52" i="28"/>
  <c r="AM944" i="10"/>
  <c r="AM1197" i="10"/>
  <c r="AM1210" i="10" s="1"/>
  <c r="AL51" i="28"/>
  <c r="AL1196" i="10"/>
  <c r="AL1209" i="10" s="1"/>
  <c r="AL597" i="10"/>
  <c r="AL598" i="10" s="1"/>
  <c r="AL600" i="10" s="1"/>
  <c r="AM1024" i="10"/>
  <c r="AM1001" i="10" s="1"/>
  <c r="AM595" i="10"/>
  <c r="AM614" i="10"/>
  <c r="AM618" i="10" s="1"/>
  <c r="AP5" i="28" l="1"/>
  <c r="AC42" i="11" s="1"/>
  <c r="AC69" i="11" s="1"/>
  <c r="AC104" i="11" s="1"/>
  <c r="AC130" i="11" s="1"/>
  <c r="AO6" i="4"/>
  <c r="AP5" i="30"/>
  <c r="AP5" i="10"/>
  <c r="AP85" i="10" s="1"/>
  <c r="AN13" i="4"/>
  <c r="AN15" i="4"/>
  <c r="AN17" i="4"/>
  <c r="AP638" i="10" s="1"/>
  <c r="AP640" i="10" s="1"/>
  <c r="AN19" i="4"/>
  <c r="AN56" i="4"/>
  <c r="AN57" i="4" s="1"/>
  <c r="AN21" i="4"/>
  <c r="AP1108" i="10" s="1"/>
  <c r="AN27" i="4"/>
  <c r="AN25" i="4"/>
  <c r="AN23" i="4"/>
  <c r="AN41" i="4"/>
  <c r="AN31" i="4"/>
  <c r="AP17" i="10" s="1"/>
  <c r="AN50" i="4"/>
  <c r="AN48" i="4"/>
  <c r="AN43" i="4"/>
  <c r="AN61" i="4"/>
  <c r="AN62" i="4" s="1"/>
  <c r="AN63" i="4"/>
  <c r="AV6" i="28"/>
  <c r="AV6" i="10"/>
  <c r="AV6" i="30"/>
  <c r="AU7" i="4"/>
  <c r="AU1269" i="10"/>
  <c r="AU1296" i="10"/>
  <c r="AU1283" i="10"/>
  <c r="V189" i="10"/>
  <c r="V190" i="10" s="1"/>
  <c r="AM14" i="4"/>
  <c r="AN10" i="30"/>
  <c r="Y93" i="10"/>
  <c r="Y102" i="10" s="1"/>
  <c r="AF52" i="4"/>
  <c r="AG49" i="4"/>
  <c r="AH668" i="10"/>
  <c r="AL18" i="4"/>
  <c r="AM11" i="30"/>
  <c r="AM11" i="10"/>
  <c r="AM626" i="10" s="1"/>
  <c r="AK12" i="8"/>
  <c r="AJ12" i="30"/>
  <c r="AJ65" i="10"/>
  <c r="AJ1222" i="10" s="1"/>
  <c r="AJ12" i="10"/>
  <c r="AH50" i="8"/>
  <c r="AH32" i="8"/>
  <c r="AI22" i="4"/>
  <c r="AH33" i="4"/>
  <c r="AH11" i="4"/>
  <c r="AH29" i="4"/>
  <c r="AG1251" i="10"/>
  <c r="AG1253" i="10" s="1"/>
  <c r="AG711" i="10"/>
  <c r="AG713" i="10" s="1"/>
  <c r="AG677" i="10"/>
  <c r="AG38" i="30"/>
  <c r="V950" i="10"/>
  <c r="V935" i="10"/>
  <c r="X120" i="10"/>
  <c r="X121" i="10" s="1"/>
  <c r="J182" i="32"/>
  <c r="X174" i="10"/>
  <c r="X179" i="10" s="1"/>
  <c r="X215" i="10" s="1"/>
  <c r="X153" i="10"/>
  <c r="X157" i="10" s="1"/>
  <c r="Z86" i="10"/>
  <c r="Z87" i="10"/>
  <c r="Y1170" i="10"/>
  <c r="K178" i="32"/>
  <c r="AI42" i="30"/>
  <c r="AI43" i="30"/>
  <c r="AI47" i="30"/>
  <c r="AI14" i="30"/>
  <c r="AI46" i="30"/>
  <c r="AI45" i="30"/>
  <c r="AI44" i="30"/>
  <c r="AJ13" i="10"/>
  <c r="AI26" i="4"/>
  <c r="X227" i="10"/>
  <c r="X44" i="28"/>
  <c r="X1039" i="10"/>
  <c r="AL646" i="10"/>
  <c r="AL648" i="10" s="1"/>
  <c r="AL632" i="10"/>
  <c r="Z83" i="10"/>
  <c r="U958" i="10"/>
  <c r="AH33" i="30"/>
  <c r="AH30" i="30"/>
  <c r="AH28" i="30"/>
  <c r="AH36" i="30"/>
  <c r="AH31" i="30"/>
  <c r="AH34" i="30"/>
  <c r="AH29" i="30"/>
  <c r="AH37" i="30"/>
  <c r="AH35" i="30"/>
  <c r="AH32" i="30"/>
  <c r="AI7" i="30"/>
  <c r="AI7" i="10"/>
  <c r="AI7" i="28"/>
  <c r="Y104" i="10"/>
  <c r="L106" i="11"/>
  <c r="Y47" i="10"/>
  <c r="Y151" i="10"/>
  <c r="Y1171" i="10"/>
  <c r="K179" i="32"/>
  <c r="AH692" i="10"/>
  <c r="AH675" i="10"/>
  <c r="AH676" i="10"/>
  <c r="AH712" i="10" s="1"/>
  <c r="Y95" i="10"/>
  <c r="Y96" i="10" s="1"/>
  <c r="Y152" i="10" s="1"/>
  <c r="AH48" i="30"/>
  <c r="AI657" i="10"/>
  <c r="AH42" i="4"/>
  <c r="AG45" i="4"/>
  <c r="AI658" i="10" s="1"/>
  <c r="W177" i="10"/>
  <c r="U46" i="28"/>
  <c r="V222" i="10"/>
  <c r="H142" i="32"/>
  <c r="V14" i="28"/>
  <c r="W978" i="10"/>
  <c r="W932" i="10"/>
  <c r="X235" i="10"/>
  <c r="U233" i="10"/>
  <c r="U243" i="10"/>
  <c r="V197" i="10"/>
  <c r="W178" i="10"/>
  <c r="W1032" i="10"/>
  <c r="W188" i="10"/>
  <c r="W11" i="28"/>
  <c r="AM629" i="10"/>
  <c r="AM619" i="10"/>
  <c r="AM1196" i="10"/>
  <c r="AM1209" i="10" s="1"/>
  <c r="AM51" i="28"/>
  <c r="AM597" i="10"/>
  <c r="AM598" i="10" s="1"/>
  <c r="AM600" i="10" s="1"/>
  <c r="AN944" i="10"/>
  <c r="AN1197" i="10"/>
  <c r="AN1210" i="10" s="1"/>
  <c r="AN52" i="28"/>
  <c r="AL53" i="28"/>
  <c r="AL661" i="10"/>
  <c r="AO612" i="10"/>
  <c r="AO613" i="10"/>
  <c r="AO596" i="10" s="1"/>
  <c r="AO607" i="10"/>
  <c r="AO608" i="10" s="1"/>
  <c r="AP606" i="10"/>
  <c r="AA630" i="10"/>
  <c r="AA633" i="10"/>
  <c r="Y21" i="14" s="1"/>
  <c r="Y24" i="14" s="1"/>
  <c r="AN614" i="10"/>
  <c r="AN618" i="10" s="1"/>
  <c r="AN1024" i="10"/>
  <c r="AN1001" i="10" s="1"/>
  <c r="AN595" i="10"/>
  <c r="AV1269" i="10" l="1"/>
  <c r="AV1296" i="10"/>
  <c r="AV1283" i="10"/>
  <c r="AQ5" i="30"/>
  <c r="AQ5" i="10"/>
  <c r="AQ85" i="10" s="1"/>
  <c r="AP6" i="4"/>
  <c r="AQ5" i="28"/>
  <c r="AD42" i="11" s="1"/>
  <c r="AD69" i="11" s="1"/>
  <c r="AD104" i="11" s="1"/>
  <c r="AD130" i="11" s="1"/>
  <c r="AO13" i="4"/>
  <c r="AO15" i="4"/>
  <c r="AO19" i="4"/>
  <c r="AO17" i="4"/>
  <c r="AQ638" i="10" s="1"/>
  <c r="AQ640" i="10" s="1"/>
  <c r="AO56" i="4"/>
  <c r="AO57" i="4" s="1"/>
  <c r="AO27" i="4"/>
  <c r="AO23" i="4"/>
  <c r="AO21" i="4"/>
  <c r="AQ1108" i="10" s="1"/>
  <c r="AO25" i="4"/>
  <c r="AO41" i="4"/>
  <c r="AO31" i="4"/>
  <c r="AQ17" i="10" s="1"/>
  <c r="AO43" i="4"/>
  <c r="AO50" i="4"/>
  <c r="AO48" i="4"/>
  <c r="AO61" i="4"/>
  <c r="AO62" i="4" s="1"/>
  <c r="AO63" i="4"/>
  <c r="AW6" i="10"/>
  <c r="AW6" i="28"/>
  <c r="AV7" i="4"/>
  <c r="AW6" i="30"/>
  <c r="V192" i="10"/>
  <c r="V203" i="10"/>
  <c r="W187" i="10"/>
  <c r="V99" i="28"/>
  <c r="Z91" i="10"/>
  <c r="Z100" i="10" s="1"/>
  <c r="L178" i="32" s="1"/>
  <c r="AI48" i="30"/>
  <c r="AN14" i="4"/>
  <c r="AO10" i="30"/>
  <c r="AI692" i="10"/>
  <c r="AI676" i="10"/>
  <c r="AI712" i="10" s="1"/>
  <c r="AI675" i="10"/>
  <c r="Y57" i="10"/>
  <c r="Y58" i="10"/>
  <c r="Y51" i="10"/>
  <c r="Y50" i="10"/>
  <c r="Y56" i="10"/>
  <c r="Y52" i="10"/>
  <c r="Y49" i="10"/>
  <c r="Y147" i="10"/>
  <c r="Y156" i="10" s="1"/>
  <c r="Y53" i="10"/>
  <c r="Y59" i="10"/>
  <c r="Y54" i="10"/>
  <c r="Y55" i="10"/>
  <c r="U936" i="10"/>
  <c r="U938" i="10" s="1"/>
  <c r="U945" i="10" s="1"/>
  <c r="U78" i="28"/>
  <c r="AJ26" i="4"/>
  <c r="AK13" i="10"/>
  <c r="U959" i="10"/>
  <c r="V956" i="10" s="1"/>
  <c r="X124" i="10"/>
  <c r="J186" i="32"/>
  <c r="AN11" i="30"/>
  <c r="AL12" i="8"/>
  <c r="AN11" i="10"/>
  <c r="AN626" i="10" s="1"/>
  <c r="AM18" i="4"/>
  <c r="Y108" i="10"/>
  <c r="Y114" i="10"/>
  <c r="Z66" i="10"/>
  <c r="AA81" i="10"/>
  <c r="AH1251" i="10"/>
  <c r="AH1253" i="10" s="1"/>
  <c r="AH711" i="10"/>
  <c r="AH713" i="10" s="1"/>
  <c r="AH677" i="10"/>
  <c r="AJ7" i="10"/>
  <c r="AJ7" i="28"/>
  <c r="AJ7" i="30"/>
  <c r="AJ45" i="30"/>
  <c r="AJ43" i="30"/>
  <c r="AJ42" i="30"/>
  <c r="AJ44" i="30"/>
  <c r="AJ47" i="30"/>
  <c r="AJ46" i="30"/>
  <c r="AJ14" i="30"/>
  <c r="AI668" i="10"/>
  <c r="AH49" i="4"/>
  <c r="AG52" i="4"/>
  <c r="Y1172" i="10"/>
  <c r="K180" i="32"/>
  <c r="AH38" i="30"/>
  <c r="AI28" i="30"/>
  <c r="AI30" i="30"/>
  <c r="AI37" i="30"/>
  <c r="AI33" i="30"/>
  <c r="AI32" i="30"/>
  <c r="AI34" i="30"/>
  <c r="AI35" i="30"/>
  <c r="AI36" i="30"/>
  <c r="AI29" i="30"/>
  <c r="AI31" i="30"/>
  <c r="AH45" i="4"/>
  <c r="AJ658" i="10" s="1"/>
  <c r="AI42" i="4"/>
  <c r="AJ657" i="10"/>
  <c r="X1185" i="10"/>
  <c r="J147" i="32"/>
  <c r="K105" i="11"/>
  <c r="AJ22" i="4"/>
  <c r="AK12" i="30"/>
  <c r="AI33" i="4"/>
  <c r="AK12" i="10"/>
  <c r="AI32" i="8"/>
  <c r="AI50" i="8"/>
  <c r="AK65" i="10"/>
  <c r="AK1222" i="10" s="1"/>
  <c r="AI11" i="4"/>
  <c r="AI29" i="4"/>
  <c r="AM632" i="10"/>
  <c r="AM646" i="10"/>
  <c r="AM648" i="10" s="1"/>
  <c r="I141" i="32"/>
  <c r="I220" i="32" s="1"/>
  <c r="H144" i="32"/>
  <c r="H221" i="32" s="1"/>
  <c r="V37" i="28"/>
  <c r="I43" i="11"/>
  <c r="T14" i="31"/>
  <c r="V1158" i="10"/>
  <c r="W189" i="10"/>
  <c r="W190" i="10" s="1"/>
  <c r="V198" i="10"/>
  <c r="U1186" i="10"/>
  <c r="G149" i="32"/>
  <c r="W180" i="10"/>
  <c r="W214" i="10"/>
  <c r="G200" i="32"/>
  <c r="W935" i="10"/>
  <c r="W950" i="10"/>
  <c r="V226" i="10"/>
  <c r="V242" i="10"/>
  <c r="AN619" i="10"/>
  <c r="AN629" i="10"/>
  <c r="AN1196" i="10"/>
  <c r="AN1209" i="10" s="1"/>
  <c r="AN51" i="28"/>
  <c r="AN597" i="10"/>
  <c r="AN598" i="10" s="1"/>
  <c r="AN600" i="10" s="1"/>
  <c r="AO944" i="10"/>
  <c r="AO52" i="28"/>
  <c r="AO1197" i="10"/>
  <c r="AO1210" i="10" s="1"/>
  <c r="AO595" i="10"/>
  <c r="AO614" i="10"/>
  <c r="AO618" i="10" s="1"/>
  <c r="AO1024" i="10"/>
  <c r="AO1001" i="10" s="1"/>
  <c r="AM661" i="10"/>
  <c r="AM53" i="28"/>
  <c r="AB628" i="10"/>
  <c r="AA644" i="10"/>
  <c r="AA649" i="10" s="1"/>
  <c r="Y27" i="14" s="1"/>
  <c r="Y30" i="14" s="1"/>
  <c r="AP612" i="10"/>
  <c r="AP613" i="10"/>
  <c r="AP596" i="10" s="1"/>
  <c r="AP607" i="10"/>
  <c r="AP608" i="10" s="1"/>
  <c r="AQ606" i="10"/>
  <c r="AR5" i="30" l="1"/>
  <c r="AR5" i="10"/>
  <c r="AR85" i="10" s="1"/>
  <c r="AR5" i="28"/>
  <c r="AE42" i="11" s="1"/>
  <c r="AE69" i="11" s="1"/>
  <c r="AE104" i="11" s="1"/>
  <c r="AE130" i="11" s="1"/>
  <c r="AQ6" i="4"/>
  <c r="AP13" i="4"/>
  <c r="AP15" i="4"/>
  <c r="AP19" i="4"/>
  <c r="AP17" i="4"/>
  <c r="AR638" i="10" s="1"/>
  <c r="AR640" i="10" s="1"/>
  <c r="AP56" i="4"/>
  <c r="AP57" i="4" s="1"/>
  <c r="AP23" i="4"/>
  <c r="AP27" i="4"/>
  <c r="AP21" i="4"/>
  <c r="AR1108" i="10" s="1"/>
  <c r="AP25" i="4"/>
  <c r="AP41" i="4"/>
  <c r="AP31" i="4"/>
  <c r="AR17" i="10" s="1"/>
  <c r="AP50" i="4"/>
  <c r="AP61" i="4"/>
  <c r="AP62" i="4" s="1"/>
  <c r="AP43" i="4"/>
  <c r="AP48" i="4"/>
  <c r="AP63" i="4"/>
  <c r="AW7" i="4"/>
  <c r="AX6" i="10"/>
  <c r="AX6" i="30"/>
  <c r="AX6" i="28"/>
  <c r="AW1269" i="10"/>
  <c r="AW1283" i="10"/>
  <c r="AW1296" i="10"/>
  <c r="Z1170" i="10"/>
  <c r="Y155" i="10"/>
  <c r="AO14" i="4"/>
  <c r="AP10" i="30"/>
  <c r="AI38" i="30"/>
  <c r="Y115" i="10"/>
  <c r="Y116" i="10" s="1"/>
  <c r="Z113" i="10" s="1"/>
  <c r="J187" i="32"/>
  <c r="X126" i="10"/>
  <c r="AJ48" i="30"/>
  <c r="AJ692" i="10"/>
  <c r="AJ675" i="10"/>
  <c r="AJ676" i="10"/>
  <c r="AJ712" i="10" s="1"/>
  <c r="AO11" i="30"/>
  <c r="AM12" i="8"/>
  <c r="AN18" i="4"/>
  <c r="AO11" i="10"/>
  <c r="AO626" i="10" s="1"/>
  <c r="AK47" i="30"/>
  <c r="AK44" i="30"/>
  <c r="AK45" i="30"/>
  <c r="AK46" i="30"/>
  <c r="AK14" i="30"/>
  <c r="AK42" i="30"/>
  <c r="AK43" i="30"/>
  <c r="AK7" i="10"/>
  <c r="AK7" i="28"/>
  <c r="AK7" i="30"/>
  <c r="AK22" i="4"/>
  <c r="AJ33" i="4"/>
  <c r="AJ32" i="8"/>
  <c r="AL12" i="10"/>
  <c r="AL65" i="10"/>
  <c r="AL1222" i="10" s="1"/>
  <c r="AL12" i="30"/>
  <c r="AJ50" i="8"/>
  <c r="AJ11" i="4"/>
  <c r="AJ29" i="4"/>
  <c r="AJ42" i="4"/>
  <c r="AK657" i="10"/>
  <c r="AI45" i="4"/>
  <c r="AK658" i="10" s="1"/>
  <c r="AH52" i="4"/>
  <c r="AJ668" i="10"/>
  <c r="AI49" i="4"/>
  <c r="AN632" i="10"/>
  <c r="AN646" i="10"/>
  <c r="AN648" i="10" s="1"/>
  <c r="AK26" i="4"/>
  <c r="AL13" i="10"/>
  <c r="Y60" i="10"/>
  <c r="AI1251" i="10"/>
  <c r="AI1253" i="10" s="1"/>
  <c r="AI711" i="10"/>
  <c r="AI713" i="10" s="1"/>
  <c r="AI677" i="10"/>
  <c r="AA82" i="10"/>
  <c r="AA83" i="10" s="1"/>
  <c r="H70" i="11"/>
  <c r="U1198" i="10"/>
  <c r="U1211" i="10" s="1"/>
  <c r="U20" i="28"/>
  <c r="AJ35" i="30"/>
  <c r="AJ30" i="30"/>
  <c r="AJ29" i="30"/>
  <c r="AJ28" i="30"/>
  <c r="AJ34" i="30"/>
  <c r="AJ33" i="30"/>
  <c r="AJ37" i="30"/>
  <c r="AJ32" i="30"/>
  <c r="AJ31" i="30"/>
  <c r="AJ36" i="30"/>
  <c r="Z97" i="10"/>
  <c r="Z92" i="10"/>
  <c r="U79" i="28"/>
  <c r="U946" i="10"/>
  <c r="W195" i="10"/>
  <c r="V110" i="28"/>
  <c r="V200" i="10"/>
  <c r="V204" i="10"/>
  <c r="W192" i="10"/>
  <c r="X187" i="10"/>
  <c r="W203" i="10"/>
  <c r="W99" i="28"/>
  <c r="T31" i="31"/>
  <c r="T30" i="31"/>
  <c r="H199" i="32"/>
  <c r="W221" i="10"/>
  <c r="W217" i="10"/>
  <c r="V229" i="10"/>
  <c r="W12" i="28"/>
  <c r="W196" i="10"/>
  <c r="V1183" i="10"/>
  <c r="AP944" i="10"/>
  <c r="AP1197" i="10"/>
  <c r="AP1210" i="10" s="1"/>
  <c r="AP52" i="28"/>
  <c r="AO629" i="10"/>
  <c r="AO619" i="10"/>
  <c r="AP1024" i="10"/>
  <c r="AP1001" i="10" s="1"/>
  <c r="AP595" i="10"/>
  <c r="AP614" i="10"/>
  <c r="AP618" i="10" s="1"/>
  <c r="AQ613" i="10"/>
  <c r="AQ596" i="10" s="1"/>
  <c r="AQ612" i="10"/>
  <c r="AQ607" i="10"/>
  <c r="AQ608" i="10" s="1"/>
  <c r="AR606" i="10"/>
  <c r="AB630" i="10"/>
  <c r="AB633" i="10"/>
  <c r="Z21" i="14" s="1"/>
  <c r="Z24" i="14" s="1"/>
  <c r="AO51" i="28"/>
  <c r="AO1196" i="10"/>
  <c r="AO1209" i="10" s="1"/>
  <c r="AO597" i="10"/>
  <c r="AO598" i="10" s="1"/>
  <c r="AO600" i="10" s="1"/>
  <c r="AN661" i="10"/>
  <c r="AN53" i="28"/>
  <c r="AX1269" i="10" l="1"/>
  <c r="AX1283" i="10"/>
  <c r="AX1296" i="10"/>
  <c r="AX7" i="4"/>
  <c r="AY6" i="10"/>
  <c r="AY6" i="28"/>
  <c r="AY6" i="30"/>
  <c r="AS5" i="28"/>
  <c r="AF42" i="11" s="1"/>
  <c r="AF69" i="11" s="1"/>
  <c r="AF104" i="11" s="1"/>
  <c r="AF130" i="11" s="1"/>
  <c r="AR6" i="4"/>
  <c r="AS5" i="30"/>
  <c r="AS5" i="10"/>
  <c r="AS85" i="10" s="1"/>
  <c r="AQ13" i="4"/>
  <c r="AQ15" i="4"/>
  <c r="AQ17" i="4"/>
  <c r="AS638" i="10" s="1"/>
  <c r="AS640" i="10" s="1"/>
  <c r="AQ19" i="4"/>
  <c r="AQ56" i="4"/>
  <c r="AQ57" i="4" s="1"/>
  <c r="AQ23" i="4"/>
  <c r="AQ21" i="4"/>
  <c r="AS1108" i="10" s="1"/>
  <c r="AQ27" i="4"/>
  <c r="AQ25" i="4"/>
  <c r="AQ31" i="4"/>
  <c r="AS17" i="10" s="1"/>
  <c r="AQ41" i="4"/>
  <c r="AQ43" i="4"/>
  <c r="AQ50" i="4"/>
  <c r="AQ48" i="4"/>
  <c r="AQ61" i="4"/>
  <c r="AQ62" i="4" s="1"/>
  <c r="AQ63" i="4"/>
  <c r="AQ10" i="30"/>
  <c r="AP14" i="4"/>
  <c r="AL47" i="30"/>
  <c r="AL46" i="30"/>
  <c r="AL44" i="30"/>
  <c r="AL43" i="30"/>
  <c r="AL42" i="30"/>
  <c r="AL45" i="30"/>
  <c r="AL14" i="30"/>
  <c r="AO632" i="10"/>
  <c r="AO646" i="10"/>
  <c r="AO648" i="10" s="1"/>
  <c r="V943" i="10"/>
  <c r="V951" i="10" s="1"/>
  <c r="V957" i="10" s="1"/>
  <c r="U116" i="28"/>
  <c r="Y44" i="28"/>
  <c r="Y1039" i="10"/>
  <c r="Y227" i="10"/>
  <c r="AK48" i="30"/>
  <c r="AP11" i="30"/>
  <c r="AN12" i="8"/>
  <c r="AO18" i="4"/>
  <c r="AP11" i="10"/>
  <c r="AP626" i="10" s="1"/>
  <c r="X158" i="10"/>
  <c r="X159" i="10" s="1"/>
  <c r="X177" i="10" s="1"/>
  <c r="X139" i="10"/>
  <c r="X169" i="10"/>
  <c r="X164" i="10"/>
  <c r="X166" i="10"/>
  <c r="X168" i="10"/>
  <c r="X163" i="10"/>
  <c r="X165" i="10"/>
  <c r="X167" i="10"/>
  <c r="Z93" i="10"/>
  <c r="Z101" i="10"/>
  <c r="AJ38" i="30"/>
  <c r="AK675" i="10"/>
  <c r="AK676" i="10"/>
  <c r="AK712" i="10" s="1"/>
  <c r="AK692" i="10"/>
  <c r="AK28" i="30"/>
  <c r="AK36" i="30"/>
  <c r="AK32" i="30"/>
  <c r="AK33" i="30"/>
  <c r="AK37" i="30"/>
  <c r="AK34" i="30"/>
  <c r="AK30" i="30"/>
  <c r="AK29" i="30"/>
  <c r="AK31" i="30"/>
  <c r="AK35" i="30"/>
  <c r="H71" i="11"/>
  <c r="U1199" i="10"/>
  <c r="U1212" i="10" s="1"/>
  <c r="Z95" i="10"/>
  <c r="Z96" i="10" s="1"/>
  <c r="Z152" i="10" s="1"/>
  <c r="AM13" i="10"/>
  <c r="AL26" i="4"/>
  <c r="AL657" i="10"/>
  <c r="AK42" i="4"/>
  <c r="AJ45" i="4"/>
  <c r="AL658" i="10" s="1"/>
  <c r="AA86" i="10"/>
  <c r="AA87" i="10"/>
  <c r="AL7" i="30"/>
  <c r="AL7" i="28"/>
  <c r="AL7" i="10"/>
  <c r="AL22" i="4"/>
  <c r="AM12" i="10"/>
  <c r="AK32" i="8"/>
  <c r="AK33" i="4"/>
  <c r="AK50" i="8"/>
  <c r="AM65" i="10"/>
  <c r="AM1222" i="10" s="1"/>
  <c r="AM12" i="30"/>
  <c r="AK29" i="4"/>
  <c r="AK11" i="4"/>
  <c r="Y120" i="10"/>
  <c r="Y121" i="10" s="1"/>
  <c r="Y153" i="10"/>
  <c r="Y157" i="10" s="1"/>
  <c r="K182" i="32"/>
  <c r="Y174" i="10"/>
  <c r="Y179" i="10" s="1"/>
  <c r="Y215" i="10" s="1"/>
  <c r="Y235" i="10" s="1"/>
  <c r="AA66" i="10"/>
  <c r="AB81" i="10"/>
  <c r="AI52" i="4"/>
  <c r="AK668" i="10"/>
  <c r="AJ49" i="4"/>
  <c r="AJ677" i="10"/>
  <c r="AJ1251" i="10"/>
  <c r="AJ1253" i="10" s="1"/>
  <c r="AJ711" i="10"/>
  <c r="AJ713" i="10" s="1"/>
  <c r="W197" i="10"/>
  <c r="W198" i="10" s="1"/>
  <c r="I142" i="32"/>
  <c r="W14" i="28"/>
  <c r="V233" i="10"/>
  <c r="V243" i="10"/>
  <c r="W222" i="10"/>
  <c r="V205" i="10"/>
  <c r="AQ595" i="10"/>
  <c r="AQ614" i="10"/>
  <c r="AQ618" i="10" s="1"/>
  <c r="AQ1024" i="10"/>
  <c r="AQ1001" i="10" s="1"/>
  <c r="AQ52" i="28"/>
  <c r="AQ1197" i="10"/>
  <c r="AQ1210" i="10" s="1"/>
  <c r="AQ944" i="10"/>
  <c r="AP619" i="10"/>
  <c r="AP629" i="10"/>
  <c r="AC628" i="10"/>
  <c r="AB644" i="10"/>
  <c r="AB649" i="10" s="1"/>
  <c r="Z27" i="14" s="1"/>
  <c r="Z30" i="14" s="1"/>
  <c r="AO661" i="10"/>
  <c r="AO53" i="28"/>
  <c r="AP1196" i="10"/>
  <c r="AP1209" i="10" s="1"/>
  <c r="AP597" i="10"/>
  <c r="AP598" i="10" s="1"/>
  <c r="AP600" i="10" s="1"/>
  <c r="AP51" i="28"/>
  <c r="AR612" i="10"/>
  <c r="AR613" i="10"/>
  <c r="AR596" i="10" s="1"/>
  <c r="AR607" i="10"/>
  <c r="AR608" i="10" s="1"/>
  <c r="AS606" i="10"/>
  <c r="AY7" i="4" l="1"/>
  <c r="AZ6" i="28"/>
  <c r="AZ6" i="30"/>
  <c r="AZ6" i="10"/>
  <c r="AT5" i="30"/>
  <c r="AT5" i="10"/>
  <c r="AT85" i="10" s="1"/>
  <c r="AT5" i="28"/>
  <c r="AG42" i="11" s="1"/>
  <c r="AG69" i="11" s="1"/>
  <c r="AG104" i="11" s="1"/>
  <c r="AG130" i="11" s="1"/>
  <c r="AS6" i="4"/>
  <c r="AR15" i="4"/>
  <c r="AR13" i="4"/>
  <c r="AR17" i="4"/>
  <c r="AT638" i="10" s="1"/>
  <c r="AT640" i="10" s="1"/>
  <c r="AR19" i="4"/>
  <c r="AR56" i="4"/>
  <c r="AR57" i="4" s="1"/>
  <c r="AR21" i="4"/>
  <c r="AT1108" i="10" s="1"/>
  <c r="AR23" i="4"/>
  <c r="AR27" i="4"/>
  <c r="AR25" i="4"/>
  <c r="AR31" i="4"/>
  <c r="AT17" i="10" s="1"/>
  <c r="AR41" i="4"/>
  <c r="AR43" i="4"/>
  <c r="AR50" i="4"/>
  <c r="AR48" i="4"/>
  <c r="AR61" i="4"/>
  <c r="AR62" i="4" s="1"/>
  <c r="AR63" i="4"/>
  <c r="AY1269" i="10"/>
  <c r="AY1296" i="10"/>
  <c r="AY1283" i="10"/>
  <c r="AR10" i="30"/>
  <c r="AQ14" i="4"/>
  <c r="AM7" i="30"/>
  <c r="AM7" i="28"/>
  <c r="AM7" i="10"/>
  <c r="AM26" i="4"/>
  <c r="AN13" i="10"/>
  <c r="AP646" i="10"/>
  <c r="AP648" i="10" s="1"/>
  <c r="AP632" i="10"/>
  <c r="AM47" i="30"/>
  <c r="AM43" i="30"/>
  <c r="AM14" i="30"/>
  <c r="AM42" i="30"/>
  <c r="AM44" i="30"/>
  <c r="AM46" i="30"/>
  <c r="AM45" i="30"/>
  <c r="AK1251" i="10"/>
  <c r="AK1253" i="10" s="1"/>
  <c r="AK677" i="10"/>
  <c r="AK711" i="10"/>
  <c r="AK713" i="10" s="1"/>
  <c r="AO12" i="8"/>
  <c r="AP18" i="4"/>
  <c r="AQ11" i="10"/>
  <c r="AQ626" i="10" s="1"/>
  <c r="AQ11" i="30"/>
  <c r="AB82" i="10"/>
  <c r="AB83" i="10" s="1"/>
  <c r="AA97" i="10"/>
  <c r="Z104" i="10"/>
  <c r="Z151" i="10"/>
  <c r="Z1171" i="10"/>
  <c r="M106" i="11"/>
  <c r="L179" i="32"/>
  <c r="Z47" i="10"/>
  <c r="AA91" i="10"/>
  <c r="AA92" i="10" s="1"/>
  <c r="AA101" i="10" s="1"/>
  <c r="Z102" i="10"/>
  <c r="X141" i="10"/>
  <c r="X15" i="10"/>
  <c r="J194" i="32"/>
  <c r="X1031" i="10"/>
  <c r="X1032" i="10" s="1"/>
  <c r="AL37" i="30"/>
  <c r="AL36" i="30"/>
  <c r="AL34" i="30"/>
  <c r="AL29" i="30"/>
  <c r="AL35" i="30"/>
  <c r="AL30" i="30"/>
  <c r="AL28" i="30"/>
  <c r="AL31" i="30"/>
  <c r="AL32" i="30"/>
  <c r="AL33" i="30"/>
  <c r="AL42" i="4"/>
  <c r="AM657" i="10"/>
  <c r="AK45" i="4"/>
  <c r="AM658" i="10" s="1"/>
  <c r="AK38" i="30"/>
  <c r="AL668" i="10"/>
  <c r="AK49" i="4"/>
  <c r="AJ52" i="4"/>
  <c r="Y124" i="10"/>
  <c r="K186" i="32"/>
  <c r="AM22" i="4"/>
  <c r="AN12" i="10"/>
  <c r="AL50" i="8"/>
  <c r="AN12" i="30"/>
  <c r="AN65" i="10"/>
  <c r="AN1222" i="10" s="1"/>
  <c r="AL33" i="4"/>
  <c r="AL32" i="8"/>
  <c r="AL11" i="4"/>
  <c r="AL29" i="4"/>
  <c r="AL676" i="10"/>
  <c r="AL712" i="10" s="1"/>
  <c r="AL692" i="10"/>
  <c r="AL675" i="10"/>
  <c r="X170" i="10"/>
  <c r="X178" i="10" s="1"/>
  <c r="X180" i="10" s="1"/>
  <c r="L105" i="11"/>
  <c r="K147" i="32"/>
  <c r="Y1185" i="10"/>
  <c r="AL48" i="30"/>
  <c r="H200" i="32"/>
  <c r="X195" i="10"/>
  <c r="W204" i="10"/>
  <c r="W200" i="10"/>
  <c r="W110" i="28"/>
  <c r="V207" i="10"/>
  <c r="W226" i="10"/>
  <c r="W242" i="10"/>
  <c r="J43" i="11"/>
  <c r="I144" i="32"/>
  <c r="I221" i="32" s="1"/>
  <c r="W37" i="28"/>
  <c r="U14" i="31"/>
  <c r="W1158" i="10"/>
  <c r="AR595" i="10"/>
  <c r="AR614" i="10"/>
  <c r="AR618" i="10" s="1"/>
  <c r="AR1024" i="10"/>
  <c r="AR1001" i="10" s="1"/>
  <c r="AC633" i="10"/>
  <c r="AA21" i="14" s="1"/>
  <c r="AA24" i="14" s="1"/>
  <c r="AC630" i="10"/>
  <c r="AP661" i="10"/>
  <c r="AP53" i="28"/>
  <c r="AQ629" i="10"/>
  <c r="AQ619" i="10"/>
  <c r="AS613" i="10"/>
  <c r="AS596" i="10" s="1"/>
  <c r="AS612" i="10"/>
  <c r="AS607" i="10"/>
  <c r="AS608" i="10" s="1"/>
  <c r="AT606" i="10"/>
  <c r="AR944" i="10"/>
  <c r="AR1197" i="10"/>
  <c r="AR1210" i="10" s="1"/>
  <c r="AR52" i="28"/>
  <c r="AQ1196" i="10"/>
  <c r="AQ1209" i="10" s="1"/>
  <c r="AQ51" i="28"/>
  <c r="AQ597" i="10"/>
  <c r="AQ598" i="10" s="1"/>
  <c r="AQ600" i="10" s="1"/>
  <c r="V958" i="10"/>
  <c r="V959" i="10" s="1"/>
  <c r="W956" i="10" s="1"/>
  <c r="AZ1269" i="10" l="1"/>
  <c r="AZ1296" i="10"/>
  <c r="AZ1283" i="10"/>
  <c r="BA6" i="10"/>
  <c r="BA6" i="30"/>
  <c r="AZ7" i="4"/>
  <c r="BA6" i="28"/>
  <c r="AU5" i="28"/>
  <c r="AH42" i="11" s="1"/>
  <c r="AH69" i="11" s="1"/>
  <c r="AH104" i="11" s="1"/>
  <c r="AH130" i="11" s="1"/>
  <c r="AU5" i="30"/>
  <c r="AU5" i="10"/>
  <c r="AU85" i="10" s="1"/>
  <c r="AT6" i="4"/>
  <c r="AS13" i="4"/>
  <c r="AS15" i="4"/>
  <c r="AS17" i="4"/>
  <c r="AU638" i="10" s="1"/>
  <c r="AU640" i="10" s="1"/>
  <c r="AS19" i="4"/>
  <c r="AS56" i="4"/>
  <c r="AS57" i="4" s="1"/>
  <c r="AS27" i="4"/>
  <c r="AS23" i="4"/>
  <c r="AS21" i="4"/>
  <c r="AU1108" i="10" s="1"/>
  <c r="AS25" i="4"/>
  <c r="AS31" i="4"/>
  <c r="AU17" i="10" s="1"/>
  <c r="AS41" i="4"/>
  <c r="AS48" i="4"/>
  <c r="AS43" i="4"/>
  <c r="AS50" i="4"/>
  <c r="AS61" i="4"/>
  <c r="AS62" i="4" s="1"/>
  <c r="AS63" i="4"/>
  <c r="X214" i="10"/>
  <c r="AR14" i="4"/>
  <c r="AS10" i="30"/>
  <c r="N106" i="11"/>
  <c r="AA104" i="10"/>
  <c r="AA47" i="10"/>
  <c r="AA151" i="10"/>
  <c r="AA1171" i="10"/>
  <c r="M179" i="32"/>
  <c r="AN7" i="28"/>
  <c r="AN7" i="10"/>
  <c r="AN7" i="30"/>
  <c r="AO12" i="30"/>
  <c r="AM33" i="4"/>
  <c r="AN22" i="4"/>
  <c r="AM50" i="8"/>
  <c r="AM32" i="8"/>
  <c r="AO12" i="10"/>
  <c r="AO65" i="10"/>
  <c r="AO1222" i="10" s="1"/>
  <c r="AM11" i="4"/>
  <c r="AM29" i="4"/>
  <c r="AL38" i="30"/>
  <c r="AC81" i="10"/>
  <c r="AB66" i="10"/>
  <c r="Y126" i="10"/>
  <c r="K187" i="32"/>
  <c r="X932" i="10"/>
  <c r="X978" i="10"/>
  <c r="AM692" i="10"/>
  <c r="AM675" i="10"/>
  <c r="AM676" i="10"/>
  <c r="AM712" i="10" s="1"/>
  <c r="X188" i="10"/>
  <c r="X189" i="10" s="1"/>
  <c r="X190" i="10" s="1"/>
  <c r="X192" i="10" s="1"/>
  <c r="X11" i="28"/>
  <c r="J141" i="32" s="1"/>
  <c r="J220" i="32" s="1"/>
  <c r="Z114" i="10"/>
  <c r="Z115" i="10" s="1"/>
  <c r="Z108" i="10"/>
  <c r="AM668" i="10"/>
  <c r="AL49" i="4"/>
  <c r="AK52" i="4"/>
  <c r="AM42" i="4"/>
  <c r="AN657" i="10"/>
  <c r="AL45" i="4"/>
  <c r="AN658" i="10" s="1"/>
  <c r="L180" i="32"/>
  <c r="Z1172" i="10"/>
  <c r="AA95" i="10"/>
  <c r="AA96" i="10" s="1"/>
  <c r="AA152" i="10" s="1"/>
  <c r="AQ632" i="10"/>
  <c r="AQ646" i="10"/>
  <c r="AQ648" i="10" s="1"/>
  <c r="AN26" i="4"/>
  <c r="AO13" i="10"/>
  <c r="AL677" i="10"/>
  <c r="AL711" i="10"/>
  <c r="AL713" i="10" s="1"/>
  <c r="AL1251" i="10"/>
  <c r="AL1253" i="10" s="1"/>
  <c r="AN45" i="30"/>
  <c r="AN46" i="30"/>
  <c r="AN44" i="30"/>
  <c r="AN14" i="30"/>
  <c r="AN42" i="30"/>
  <c r="AN43" i="30"/>
  <c r="AN47" i="30"/>
  <c r="AA100" i="10"/>
  <c r="AA93" i="10"/>
  <c r="AR11" i="30"/>
  <c r="AP12" i="8"/>
  <c r="AQ18" i="4"/>
  <c r="AR11" i="10"/>
  <c r="AR626" i="10" s="1"/>
  <c r="AM48" i="30"/>
  <c r="Z59" i="10"/>
  <c r="Z58" i="10"/>
  <c r="Z53" i="10"/>
  <c r="Z50" i="10"/>
  <c r="Z52" i="10"/>
  <c r="Z147" i="10"/>
  <c r="Z54" i="10"/>
  <c r="Z56" i="10"/>
  <c r="Z49" i="10"/>
  <c r="Z57" i="10"/>
  <c r="Z51" i="10"/>
  <c r="Z55" i="10"/>
  <c r="AM30" i="30"/>
  <c r="AM29" i="30"/>
  <c r="AM37" i="30"/>
  <c r="AM36" i="30"/>
  <c r="AM31" i="30"/>
  <c r="AM32" i="30"/>
  <c r="AM33" i="30"/>
  <c r="AM34" i="30"/>
  <c r="AM28" i="30"/>
  <c r="AM35" i="30"/>
  <c r="AB86" i="10"/>
  <c r="AB87" i="10"/>
  <c r="W1183" i="10"/>
  <c r="W205" i="10"/>
  <c r="I199" i="32"/>
  <c r="W229" i="10"/>
  <c r="X221" i="10"/>
  <c r="X217" i="10"/>
  <c r="V46" i="28"/>
  <c r="X12" i="28"/>
  <c r="X196" i="10"/>
  <c r="U31" i="31"/>
  <c r="U30" i="31"/>
  <c r="AR629" i="10"/>
  <c r="AR619" i="10"/>
  <c r="AT607" i="10"/>
  <c r="AT608" i="10" s="1"/>
  <c r="AT612" i="10"/>
  <c r="AT613" i="10"/>
  <c r="AT596" i="10" s="1"/>
  <c r="AU606" i="10"/>
  <c r="AS1024" i="10"/>
  <c r="AS1001" i="10" s="1"/>
  <c r="AS595" i="10"/>
  <c r="AS614" i="10"/>
  <c r="AS618" i="10" s="1"/>
  <c r="AD628" i="10"/>
  <c r="AC644" i="10"/>
  <c r="AC649" i="10" s="1"/>
  <c r="AA27" i="14" s="1"/>
  <c r="AA30" i="14" s="1"/>
  <c r="AR51" i="28"/>
  <c r="AR597" i="10"/>
  <c r="AR598" i="10" s="1"/>
  <c r="AR600" i="10" s="1"/>
  <c r="AR1196" i="10"/>
  <c r="AR1209" i="10" s="1"/>
  <c r="AS1197" i="10"/>
  <c r="AS1210" i="10" s="1"/>
  <c r="AS944" i="10"/>
  <c r="AS52" i="28"/>
  <c r="AQ53" i="28"/>
  <c r="AQ661" i="10"/>
  <c r="V78" i="28"/>
  <c r="V936" i="10"/>
  <c r="BB6" i="30" l="1"/>
  <c r="BA7" i="4"/>
  <c r="BB6" i="28"/>
  <c r="BB6" i="10"/>
  <c r="BA1269" i="10"/>
  <c r="BA1296" i="10"/>
  <c r="BA1283" i="10"/>
  <c r="AU6" i="4"/>
  <c r="AV5" i="30"/>
  <c r="AV5" i="10"/>
  <c r="AV85" i="10" s="1"/>
  <c r="AV5" i="28"/>
  <c r="AI42" i="11" s="1"/>
  <c r="AI69" i="11" s="1"/>
  <c r="AI104" i="11" s="1"/>
  <c r="AI130" i="11" s="1"/>
  <c r="AT15" i="4"/>
  <c r="AT13" i="4"/>
  <c r="AT19" i="4"/>
  <c r="AT17" i="4"/>
  <c r="AV638" i="10" s="1"/>
  <c r="AV640" i="10" s="1"/>
  <c r="AT56" i="4"/>
  <c r="AT57" i="4" s="1"/>
  <c r="AT23" i="4"/>
  <c r="AT21" i="4"/>
  <c r="AV1108" i="10" s="1"/>
  <c r="AT27" i="4"/>
  <c r="AT25" i="4"/>
  <c r="AT31" i="4"/>
  <c r="AV17" i="10" s="1"/>
  <c r="AT41" i="4"/>
  <c r="AT43" i="4"/>
  <c r="AT48" i="4"/>
  <c r="AT50" i="4"/>
  <c r="AT61" i="4"/>
  <c r="AT62" i="4" s="1"/>
  <c r="AT63" i="4"/>
  <c r="Y187" i="10"/>
  <c r="X203" i="10"/>
  <c r="X99" i="28"/>
  <c r="AT10" i="30"/>
  <c r="AS14" i="4"/>
  <c r="AA1170" i="10"/>
  <c r="M178" i="32"/>
  <c r="Z116" i="10"/>
  <c r="AA113" i="10" s="1"/>
  <c r="Z174" i="10"/>
  <c r="Z179" i="10" s="1"/>
  <c r="Z215" i="10" s="1"/>
  <c r="Z235" i="10" s="1"/>
  <c r="Z153" i="10"/>
  <c r="Z157" i="10" s="1"/>
  <c r="Z120" i="10"/>
  <c r="Z121" i="10" s="1"/>
  <c r="L182" i="32"/>
  <c r="Y167" i="10"/>
  <c r="Y163" i="10"/>
  <c r="Y165" i="10"/>
  <c r="Y169" i="10"/>
  <c r="Y164" i="10"/>
  <c r="Y139" i="10"/>
  <c r="Y158" i="10"/>
  <c r="Y159" i="10" s="1"/>
  <c r="Y177" i="10" s="1"/>
  <c r="Y166" i="10"/>
  <c r="Y168" i="10"/>
  <c r="Z156" i="10"/>
  <c r="Z155" i="10"/>
  <c r="AR632" i="10"/>
  <c r="AR646" i="10"/>
  <c r="AR648" i="10" s="1"/>
  <c r="AB97" i="10"/>
  <c r="AM38" i="30"/>
  <c r="AN48" i="30"/>
  <c r="AN692" i="10"/>
  <c r="AN675" i="10"/>
  <c r="AN676" i="10"/>
  <c r="AN712" i="10" s="1"/>
  <c r="AC82" i="10"/>
  <c r="AC83" i="10" s="1"/>
  <c r="AS11" i="30"/>
  <c r="AQ12" i="8"/>
  <c r="AS11" i="10"/>
  <c r="AS626" i="10" s="1"/>
  <c r="AR18" i="4"/>
  <c r="AN33" i="30"/>
  <c r="AN37" i="30"/>
  <c r="AN35" i="30"/>
  <c r="AN32" i="30"/>
  <c r="AN31" i="30"/>
  <c r="AN28" i="30"/>
  <c r="AN34" i="30"/>
  <c r="AN36" i="30"/>
  <c r="AN30" i="30"/>
  <c r="AN29" i="30"/>
  <c r="AP13" i="10"/>
  <c r="AO26" i="4"/>
  <c r="AO657" i="10"/>
  <c r="AM45" i="4"/>
  <c r="AO658" i="10" s="1"/>
  <c r="AN42" i="4"/>
  <c r="AM677" i="10"/>
  <c r="AM1251" i="10"/>
  <c r="AM1253" i="10" s="1"/>
  <c r="AM711" i="10"/>
  <c r="AM713" i="10" s="1"/>
  <c r="AN33" i="4"/>
  <c r="AN32" i="8"/>
  <c r="AN50" i="8"/>
  <c r="AP12" i="30"/>
  <c r="AP12" i="10"/>
  <c r="AO22" i="4"/>
  <c r="AP65" i="10"/>
  <c r="AP1222" i="10" s="1"/>
  <c r="AN11" i="4"/>
  <c r="AN29" i="4"/>
  <c r="AA51" i="10"/>
  <c r="AA55" i="10"/>
  <c r="AA147" i="10"/>
  <c r="AA155" i="10" s="1"/>
  <c r="AA56" i="10"/>
  <c r="AA50" i="10"/>
  <c r="AA52" i="10"/>
  <c r="AA58" i="10"/>
  <c r="AA54" i="10"/>
  <c r="AA57" i="10"/>
  <c r="AA53" i="10"/>
  <c r="AA59" i="10"/>
  <c r="AA49" i="10"/>
  <c r="AN668" i="10"/>
  <c r="AM49" i="4"/>
  <c r="AL52" i="4"/>
  <c r="AO7" i="28"/>
  <c r="AO7" i="30"/>
  <c r="AO7" i="10"/>
  <c r="AO43" i="30"/>
  <c r="AO42" i="30"/>
  <c r="AO44" i="30"/>
  <c r="AO47" i="30"/>
  <c r="AO46" i="30"/>
  <c r="AO45" i="30"/>
  <c r="AO14" i="30"/>
  <c r="AA108" i="10"/>
  <c r="AA114" i="10"/>
  <c r="Z60" i="10"/>
  <c r="AB91" i="10"/>
  <c r="AA102" i="10"/>
  <c r="X950" i="10"/>
  <c r="X935" i="10"/>
  <c r="X197" i="10"/>
  <c r="X198" i="10" s="1"/>
  <c r="W207" i="10"/>
  <c r="J142" i="32"/>
  <c r="X14" i="28"/>
  <c r="X222" i="10"/>
  <c r="W243" i="10"/>
  <c r="W233" i="10"/>
  <c r="V1186" i="10"/>
  <c r="H149" i="32"/>
  <c r="AS629" i="10"/>
  <c r="AS619" i="10"/>
  <c r="AD630" i="10"/>
  <c r="AD633" i="10"/>
  <c r="AB21" i="14" s="1"/>
  <c r="AB24" i="14" s="1"/>
  <c r="AU613" i="10"/>
  <c r="AU596" i="10" s="1"/>
  <c r="AU612" i="10"/>
  <c r="AU607" i="10"/>
  <c r="AU608" i="10" s="1"/>
  <c r="AV606" i="10"/>
  <c r="AT944" i="10"/>
  <c r="AT1197" i="10"/>
  <c r="AT1210" i="10" s="1"/>
  <c r="AT52" i="28"/>
  <c r="AT595" i="10"/>
  <c r="AT614" i="10"/>
  <c r="AT618" i="10" s="1"/>
  <c r="AT1024" i="10"/>
  <c r="AT1001" i="10" s="1"/>
  <c r="AS51" i="28"/>
  <c r="AS1196" i="10"/>
  <c r="AS1209" i="10" s="1"/>
  <c r="AS597" i="10"/>
  <c r="AS598" i="10" s="1"/>
  <c r="AS600" i="10" s="1"/>
  <c r="AR661" i="10"/>
  <c r="AR53" i="28"/>
  <c r="V938" i="10"/>
  <c r="V20" i="28"/>
  <c r="V1198" i="10"/>
  <c r="I70" i="11"/>
  <c r="BB1269" i="10" l="1"/>
  <c r="BB1296" i="10"/>
  <c r="BB1283" i="10"/>
  <c r="BC6" i="28"/>
  <c r="BC6" i="30"/>
  <c r="BB7" i="4"/>
  <c r="BC6" i="10"/>
  <c r="AW5" i="30"/>
  <c r="AV6" i="4"/>
  <c r="AW5" i="28"/>
  <c r="AW5" i="10"/>
  <c r="AW85" i="10" s="1"/>
  <c r="AU13" i="4"/>
  <c r="AU15" i="4"/>
  <c r="AU19" i="4"/>
  <c r="AU17" i="4"/>
  <c r="AW638" i="10" s="1"/>
  <c r="AW640" i="10" s="1"/>
  <c r="AU56" i="4"/>
  <c r="AU57" i="4" s="1"/>
  <c r="AU27" i="4"/>
  <c r="AU23" i="4"/>
  <c r="AU21" i="4"/>
  <c r="AW1108" i="10" s="1"/>
  <c r="AU25" i="4"/>
  <c r="AU41" i="4"/>
  <c r="AU31" i="4"/>
  <c r="AW17" i="10" s="1"/>
  <c r="AU48" i="4"/>
  <c r="AU50" i="4"/>
  <c r="AU61" i="4"/>
  <c r="AU62" i="4" s="1"/>
  <c r="AU43" i="4"/>
  <c r="AU63" i="4"/>
  <c r="AA156" i="10"/>
  <c r="AU10" i="30"/>
  <c r="AT14" i="4"/>
  <c r="AC86" i="10"/>
  <c r="AC87" i="10"/>
  <c r="Y15" i="10"/>
  <c r="Y141" i="10"/>
  <c r="Y1031" i="10"/>
  <c r="Y1032" i="10" s="1"/>
  <c r="K194" i="32"/>
  <c r="AA1172" i="10"/>
  <c r="M180" i="32"/>
  <c r="AD81" i="10"/>
  <c r="AC66" i="10"/>
  <c r="L186" i="32"/>
  <c r="Z124" i="10"/>
  <c r="Z44" i="28"/>
  <c r="Z227" i="10"/>
  <c r="Z1039" i="10"/>
  <c r="AA60" i="10"/>
  <c r="AN45" i="4"/>
  <c r="AP658" i="10" s="1"/>
  <c r="AO42" i="4"/>
  <c r="AP657" i="10"/>
  <c r="AN1251" i="10"/>
  <c r="AN1253" i="10" s="1"/>
  <c r="AN711" i="10"/>
  <c r="AN713" i="10" s="1"/>
  <c r="AN677" i="10"/>
  <c r="AO668" i="10"/>
  <c r="AN49" i="4"/>
  <c r="AM52" i="4"/>
  <c r="AO48" i="30"/>
  <c r="AP43" i="30"/>
  <c r="AP47" i="30"/>
  <c r="AP46" i="30"/>
  <c r="AP14" i="30"/>
  <c r="AP44" i="30"/>
  <c r="AP42" i="30"/>
  <c r="AP45" i="30"/>
  <c r="AN38" i="30"/>
  <c r="AR12" i="8"/>
  <c r="AS18" i="4"/>
  <c r="AT11" i="30"/>
  <c r="AT11" i="10"/>
  <c r="AT626" i="10" s="1"/>
  <c r="Y170" i="10"/>
  <c r="Y178" i="10" s="1"/>
  <c r="AO676" i="10"/>
  <c r="AO712" i="10" s="1"/>
  <c r="AO692" i="10"/>
  <c r="AO675" i="10"/>
  <c r="AS646" i="10"/>
  <c r="AS648" i="10" s="1"/>
  <c r="AS632" i="10"/>
  <c r="AA115" i="10"/>
  <c r="AA116" i="10" s="1"/>
  <c r="AB113" i="10" s="1"/>
  <c r="AQ65" i="10"/>
  <c r="AQ1222" i="10" s="1"/>
  <c r="AQ12" i="30"/>
  <c r="AO32" i="8"/>
  <c r="AO50" i="8"/>
  <c r="AQ12" i="10"/>
  <c r="AP22" i="4"/>
  <c r="AO33" i="4"/>
  <c r="AO11" i="4"/>
  <c r="AO29" i="4"/>
  <c r="AQ13" i="10"/>
  <c r="AP26" i="4"/>
  <c r="AB100" i="10"/>
  <c r="AO34" i="30"/>
  <c r="AO33" i="30"/>
  <c r="AO29" i="30"/>
  <c r="AO36" i="30"/>
  <c r="AO28" i="30"/>
  <c r="AO37" i="30"/>
  <c r="AO31" i="30"/>
  <c r="AO30" i="30"/>
  <c r="AO32" i="30"/>
  <c r="AO35" i="30"/>
  <c r="AP7" i="30"/>
  <c r="AP7" i="28"/>
  <c r="AP7" i="10"/>
  <c r="AB92" i="10"/>
  <c r="AB101" i="10" s="1"/>
  <c r="V14" i="31"/>
  <c r="K43" i="11"/>
  <c r="X37" i="28"/>
  <c r="X1158" i="10"/>
  <c r="J144" i="32"/>
  <c r="J221" i="32" s="1"/>
  <c r="W46" i="28"/>
  <c r="X226" i="10"/>
  <c r="X242" i="10"/>
  <c r="X200" i="10"/>
  <c r="Y195" i="10"/>
  <c r="X110" i="28"/>
  <c r="X204" i="10"/>
  <c r="I200" i="32"/>
  <c r="AT51" i="28"/>
  <c r="AT597" i="10"/>
  <c r="AT598" i="10" s="1"/>
  <c r="AT600" i="10" s="1"/>
  <c r="AT1196" i="10"/>
  <c r="AT1209" i="10" s="1"/>
  <c r="AT629" i="10"/>
  <c r="AT619" i="10"/>
  <c r="AV613" i="10"/>
  <c r="AV596" i="10" s="1"/>
  <c r="AV612" i="10"/>
  <c r="AV607" i="10"/>
  <c r="AV608" i="10" s="1"/>
  <c r="AW606" i="10"/>
  <c r="AS53" i="28"/>
  <c r="AS661" i="10"/>
  <c r="AU595" i="10"/>
  <c r="AU614" i="10"/>
  <c r="AU618" i="10" s="1"/>
  <c r="AU1024" i="10"/>
  <c r="AU1001" i="10" s="1"/>
  <c r="AE628" i="10"/>
  <c r="AD644" i="10"/>
  <c r="AD649" i="10" s="1"/>
  <c r="AB27" i="14" s="1"/>
  <c r="AB30" i="14" s="1"/>
  <c r="AU1197" i="10"/>
  <c r="AU1210" i="10" s="1"/>
  <c r="AU944" i="10"/>
  <c r="AU52" i="28"/>
  <c r="V1211" i="10"/>
  <c r="V945" i="10"/>
  <c r="BD6" i="30" l="1"/>
  <c r="BD6" i="10"/>
  <c r="BD6" i="28"/>
  <c r="BC7" i="4"/>
  <c r="AX5" i="30"/>
  <c r="AW6" i="4"/>
  <c r="AX5" i="28"/>
  <c r="AX5" i="10"/>
  <c r="AX85" i="10" s="1"/>
  <c r="AV13" i="4"/>
  <c r="AV15" i="4"/>
  <c r="AV17" i="4"/>
  <c r="AX638" i="10" s="1"/>
  <c r="AX640" i="10" s="1"/>
  <c r="AV19" i="4"/>
  <c r="AV56" i="4"/>
  <c r="AV57" i="4" s="1"/>
  <c r="AV21" i="4"/>
  <c r="AX1108" i="10" s="1"/>
  <c r="AV27" i="4"/>
  <c r="AV23" i="4"/>
  <c r="AV25" i="4"/>
  <c r="AV41" i="4"/>
  <c r="AV31" i="4"/>
  <c r="AX17" i="10" s="1"/>
  <c r="AV50" i="4"/>
  <c r="AV43" i="4"/>
  <c r="AV48" i="4"/>
  <c r="AV61" i="4"/>
  <c r="AV62" i="4" s="1"/>
  <c r="AV63" i="4"/>
  <c r="BC1269" i="10"/>
  <c r="BC1283" i="10"/>
  <c r="BC1296" i="10"/>
  <c r="AB93" i="10"/>
  <c r="AB102" i="10" s="1"/>
  <c r="AV10" i="30"/>
  <c r="AU14" i="4"/>
  <c r="AP32" i="8"/>
  <c r="AP50" i="8"/>
  <c r="AR12" i="10"/>
  <c r="AQ22" i="4"/>
  <c r="AP33" i="4"/>
  <c r="AR12" i="30"/>
  <c r="AR65" i="10"/>
  <c r="AR1222" i="10" s="1"/>
  <c r="AP11" i="4"/>
  <c r="AP29" i="4"/>
  <c r="AT632" i="10"/>
  <c r="AT646" i="10"/>
  <c r="AT648" i="10" s="1"/>
  <c r="AP30" i="30"/>
  <c r="AP36" i="30"/>
  <c r="AP33" i="30"/>
  <c r="AP31" i="30"/>
  <c r="AP37" i="30"/>
  <c r="AP32" i="30"/>
  <c r="AP35" i="30"/>
  <c r="AP29" i="30"/>
  <c r="AP28" i="30"/>
  <c r="AP34" i="30"/>
  <c r="AC91" i="10"/>
  <c r="M105" i="11"/>
  <c r="L147" i="32"/>
  <c r="Z1185" i="10"/>
  <c r="N178" i="32"/>
  <c r="AB1170" i="10"/>
  <c r="AO677" i="10"/>
  <c r="AO1251" i="10"/>
  <c r="AO1253" i="10" s="1"/>
  <c r="AO711" i="10"/>
  <c r="AO713" i="10" s="1"/>
  <c r="AU11" i="10"/>
  <c r="AU626" i="10" s="1"/>
  <c r="AU11" i="30"/>
  <c r="AT18" i="4"/>
  <c r="AS12" i="8"/>
  <c r="Z126" i="10"/>
  <c r="L187" i="32"/>
  <c r="AQ26" i="4"/>
  <c r="AR13" i="10"/>
  <c r="AP676" i="10"/>
  <c r="AP712" i="10" s="1"/>
  <c r="AP692" i="10"/>
  <c r="AP675" i="10"/>
  <c r="Y188" i="10"/>
  <c r="Y189" i="10" s="1"/>
  <c r="Y190" i="10" s="1"/>
  <c r="Y11" i="28"/>
  <c r="K141" i="32" s="1"/>
  <c r="K220" i="32" s="1"/>
  <c r="AB151" i="10"/>
  <c r="AB1171" i="10"/>
  <c r="O106" i="11"/>
  <c r="AB104" i="10"/>
  <c r="AB47" i="10"/>
  <c r="N179" i="32"/>
  <c r="AO38" i="30"/>
  <c r="AQ43" i="30"/>
  <c r="AQ46" i="30"/>
  <c r="AQ44" i="30"/>
  <c r="AQ45" i="30"/>
  <c r="AQ47" i="30"/>
  <c r="AQ42" i="30"/>
  <c r="AQ14" i="30"/>
  <c r="AQ657" i="10"/>
  <c r="AP42" i="4"/>
  <c r="AO45" i="4"/>
  <c r="AQ658" i="10" s="1"/>
  <c r="AC97" i="10"/>
  <c r="AC92" i="10"/>
  <c r="AC101" i="10" s="1"/>
  <c r="Y978" i="10"/>
  <c r="Y932" i="10"/>
  <c r="AQ7" i="28"/>
  <c r="AQ7" i="30"/>
  <c r="AQ7" i="10"/>
  <c r="Y180" i="10"/>
  <c r="Y214" i="10"/>
  <c r="AD82" i="10"/>
  <c r="AB95" i="10"/>
  <c r="AB96" i="10" s="1"/>
  <c r="AB152" i="10" s="1"/>
  <c r="AP48" i="30"/>
  <c r="AN52" i="4"/>
  <c r="AP668" i="10"/>
  <c r="AO49" i="4"/>
  <c r="AA227" i="10"/>
  <c r="AA1039" i="10"/>
  <c r="AA44" i="28"/>
  <c r="M182" i="32"/>
  <c r="AA120" i="10"/>
  <c r="AA121" i="10" s="1"/>
  <c r="AA153" i="10"/>
  <c r="AA157" i="10" s="1"/>
  <c r="AA174" i="10"/>
  <c r="AA179" i="10" s="1"/>
  <c r="AA215" i="10" s="1"/>
  <c r="AA235" i="10" s="1"/>
  <c r="J199" i="32"/>
  <c r="V30" i="31"/>
  <c r="V31" i="31"/>
  <c r="W1186" i="10"/>
  <c r="I149" i="32"/>
  <c r="X229" i="10"/>
  <c r="X1183" i="10"/>
  <c r="X205" i="10"/>
  <c r="AU629" i="10"/>
  <c r="AU619" i="10"/>
  <c r="AV1024" i="10"/>
  <c r="AV1001" i="10" s="1"/>
  <c r="AV595" i="10"/>
  <c r="AV614" i="10"/>
  <c r="AV618" i="10" s="1"/>
  <c r="AT53" i="28"/>
  <c r="AT661" i="10"/>
  <c r="AU1196" i="10"/>
  <c r="AU1209" i="10" s="1"/>
  <c r="AU51" i="28"/>
  <c r="AU597" i="10"/>
  <c r="AU598" i="10" s="1"/>
  <c r="AU600" i="10" s="1"/>
  <c r="AV52" i="28"/>
  <c r="AV944" i="10"/>
  <c r="AV1197" i="10"/>
  <c r="AV1210" i="10" s="1"/>
  <c r="AW612" i="10"/>
  <c r="AW613" i="10"/>
  <c r="AW596" i="10" s="1"/>
  <c r="AW607" i="10"/>
  <c r="AW608" i="10" s="1"/>
  <c r="AX606" i="10"/>
  <c r="AE630" i="10"/>
  <c r="AE633" i="10"/>
  <c r="AC21" i="14" s="1"/>
  <c r="AC24" i="14" s="1"/>
  <c r="V79" i="28"/>
  <c r="V946" i="10"/>
  <c r="AY5" i="10" l="1"/>
  <c r="AY85" i="10" s="1"/>
  <c r="AY5" i="30"/>
  <c r="AY5" i="28"/>
  <c r="AX6" i="4"/>
  <c r="AW13" i="4"/>
  <c r="AW19" i="4"/>
  <c r="AW15" i="4"/>
  <c r="AW17" i="4"/>
  <c r="AY638" i="10" s="1"/>
  <c r="AY640" i="10" s="1"/>
  <c r="AW56" i="4"/>
  <c r="AW57" i="4" s="1"/>
  <c r="AW21" i="4"/>
  <c r="AY1108" i="10" s="1"/>
  <c r="AW27" i="4"/>
  <c r="AW23" i="4"/>
  <c r="AW25" i="4"/>
  <c r="AW41" i="4"/>
  <c r="AW31" i="4"/>
  <c r="AY17" i="10" s="1"/>
  <c r="AW43" i="4"/>
  <c r="AW48" i="4"/>
  <c r="AW50" i="4"/>
  <c r="AW61" i="4"/>
  <c r="AW62" i="4" s="1"/>
  <c r="AW63" i="4"/>
  <c r="BE6" i="10"/>
  <c r="BD7" i="4"/>
  <c r="BE6" i="28"/>
  <c r="BE6" i="30"/>
  <c r="BD1269" i="10"/>
  <c r="BD1296" i="10"/>
  <c r="BD1283" i="10"/>
  <c r="AW10" i="30"/>
  <c r="AV14" i="4"/>
  <c r="AQ33" i="30"/>
  <c r="AQ28" i="30"/>
  <c r="AQ29" i="30"/>
  <c r="AQ30" i="30"/>
  <c r="AQ31" i="30"/>
  <c r="AQ36" i="30"/>
  <c r="AQ37" i="30"/>
  <c r="AQ35" i="30"/>
  <c r="AQ34" i="30"/>
  <c r="AQ32" i="30"/>
  <c r="AP1251" i="10"/>
  <c r="AP1253" i="10" s="1"/>
  <c r="AP677" i="10"/>
  <c r="AP711" i="10"/>
  <c r="AP713" i="10" s="1"/>
  <c r="N105" i="11"/>
  <c r="M147" i="32"/>
  <c r="AA1185" i="10"/>
  <c r="Y950" i="10"/>
  <c r="Y935" i="10"/>
  <c r="AQ48" i="30"/>
  <c r="AB50" i="10"/>
  <c r="AB57" i="10"/>
  <c r="AB52" i="10"/>
  <c r="AB53" i="10"/>
  <c r="AB51" i="10"/>
  <c r="AB56" i="10"/>
  <c r="AB59" i="10"/>
  <c r="AB54" i="10"/>
  <c r="AB55" i="10"/>
  <c r="AB147" i="10"/>
  <c r="AB155" i="10" s="1"/>
  <c r="AB49" i="10"/>
  <c r="AB58" i="10"/>
  <c r="AP38" i="30"/>
  <c r="AR22" i="4"/>
  <c r="AQ33" i="4"/>
  <c r="AS12" i="30"/>
  <c r="AS12" i="10"/>
  <c r="AS65" i="10"/>
  <c r="AS1222" i="10" s="1"/>
  <c r="AQ50" i="8"/>
  <c r="AQ32" i="8"/>
  <c r="AQ11" i="4"/>
  <c r="AQ29" i="4"/>
  <c r="AD86" i="10"/>
  <c r="AD87" i="10"/>
  <c r="AB114" i="10"/>
  <c r="AB108" i="10"/>
  <c r="AT12" i="8"/>
  <c r="AV11" i="10"/>
  <c r="AV626" i="10" s="1"/>
  <c r="AU18" i="4"/>
  <c r="AV11" i="30"/>
  <c r="AD83" i="10"/>
  <c r="AC104" i="10"/>
  <c r="AC47" i="10"/>
  <c r="P106" i="11"/>
  <c r="AC1171" i="10"/>
  <c r="O179" i="32"/>
  <c r="AC151" i="10"/>
  <c r="AP49" i="4"/>
  <c r="AO52" i="4"/>
  <c r="AQ668" i="10"/>
  <c r="Y221" i="10"/>
  <c r="Y222" i="10" s="1"/>
  <c r="Y242" i="10" s="1"/>
  <c r="Y217" i="10"/>
  <c r="AC95" i="10"/>
  <c r="AC96" i="10" s="1"/>
  <c r="AC152" i="10" s="1"/>
  <c r="AS13" i="10"/>
  <c r="AR26" i="4"/>
  <c r="AR7" i="10"/>
  <c r="AR7" i="30"/>
  <c r="AR7" i="28"/>
  <c r="Y196" i="10"/>
  <c r="Y197" i="10" s="1"/>
  <c r="Y198" i="10" s="1"/>
  <c r="Y204" i="10" s="1"/>
  <c r="Y12" i="28"/>
  <c r="AU632" i="10"/>
  <c r="AU646" i="10"/>
  <c r="AU648" i="10" s="1"/>
  <c r="AP45" i="4"/>
  <c r="AR658" i="10" s="1"/>
  <c r="AQ42" i="4"/>
  <c r="AR657" i="10"/>
  <c r="N180" i="32"/>
  <c r="AB1172" i="10"/>
  <c r="AA124" i="10"/>
  <c r="M186" i="32"/>
  <c r="AQ675" i="10"/>
  <c r="AQ676" i="10"/>
  <c r="AQ712" i="10" s="1"/>
  <c r="AQ692" i="10"/>
  <c r="Y192" i="10"/>
  <c r="Y99" i="28"/>
  <c r="Z187" i="10"/>
  <c r="Y203" i="10"/>
  <c r="Z166" i="10"/>
  <c r="Z139" i="10"/>
  <c r="Z168" i="10"/>
  <c r="Z163" i="10"/>
  <c r="Z165" i="10"/>
  <c r="Z167" i="10"/>
  <c r="Z169" i="10"/>
  <c r="Z164" i="10"/>
  <c r="Z158" i="10"/>
  <c r="Z159" i="10" s="1"/>
  <c r="Z177" i="10" s="1"/>
  <c r="AC100" i="10"/>
  <c r="AC93" i="10"/>
  <c r="AR47" i="30"/>
  <c r="AR46" i="30"/>
  <c r="AR44" i="30"/>
  <c r="AR14" i="30"/>
  <c r="AR43" i="30"/>
  <c r="AR42" i="30"/>
  <c r="AR45" i="30"/>
  <c r="X207" i="10"/>
  <c r="X243" i="10"/>
  <c r="X233" i="10"/>
  <c r="AV619" i="10"/>
  <c r="AV629" i="10"/>
  <c r="AX612" i="10"/>
  <c r="AX613" i="10"/>
  <c r="AX596" i="10" s="1"/>
  <c r="AX607" i="10"/>
  <c r="AX608" i="10" s="1"/>
  <c r="AY606" i="10"/>
  <c r="AW52" i="28"/>
  <c r="AW1197" i="10"/>
  <c r="AW1210" i="10" s="1"/>
  <c r="AW944" i="10"/>
  <c r="AW595" i="10"/>
  <c r="AW614" i="10"/>
  <c r="AW618" i="10" s="1"/>
  <c r="AW1024" i="10"/>
  <c r="AW1001" i="10" s="1"/>
  <c r="AF628" i="10"/>
  <c r="AE644" i="10"/>
  <c r="AE649" i="10" s="1"/>
  <c r="AC27" i="14" s="1"/>
  <c r="AC30" i="14" s="1"/>
  <c r="AV51" i="28"/>
  <c r="AV1196" i="10"/>
  <c r="AV1209" i="10" s="1"/>
  <c r="AV597" i="10"/>
  <c r="AU661" i="10"/>
  <c r="AU53" i="28"/>
  <c r="V1199" i="10"/>
  <c r="I71" i="11"/>
  <c r="W943" i="10"/>
  <c r="V116" i="28"/>
  <c r="BE7" i="4" l="1"/>
  <c r="BF6" i="30"/>
  <c r="BF6" i="10"/>
  <c r="BF6" i="28"/>
  <c r="BE1269" i="10"/>
  <c r="BE1283" i="10"/>
  <c r="BE1296" i="10"/>
  <c r="AZ5" i="10"/>
  <c r="AZ85" i="10" s="1"/>
  <c r="AZ5" i="30"/>
  <c r="AY6" i="4"/>
  <c r="AZ5" i="28"/>
  <c r="AX13" i="4"/>
  <c r="AX15" i="4"/>
  <c r="AX17" i="4"/>
  <c r="AZ638" i="10" s="1"/>
  <c r="AZ640" i="10" s="1"/>
  <c r="AX19" i="4"/>
  <c r="AX56" i="4"/>
  <c r="AX57" i="4" s="1"/>
  <c r="AX21" i="4"/>
  <c r="AZ1108" i="10" s="1"/>
  <c r="AX27" i="4"/>
  <c r="AX23" i="4"/>
  <c r="AX25" i="4"/>
  <c r="AX41" i="4"/>
  <c r="AX31" i="4"/>
  <c r="AZ17" i="10" s="1"/>
  <c r="AX50" i="4"/>
  <c r="AX43" i="4"/>
  <c r="AX48" i="4"/>
  <c r="AX61" i="4"/>
  <c r="AX62" i="4" s="1"/>
  <c r="AX63" i="4"/>
  <c r="Y226" i="10"/>
  <c r="Y205" i="10"/>
  <c r="Y207" i="10" s="1"/>
  <c r="Y46" i="28" s="1"/>
  <c r="AW14" i="4"/>
  <c r="AX10" i="30"/>
  <c r="L194" i="32"/>
  <c r="Z15" i="10"/>
  <c r="Z141" i="10"/>
  <c r="Z1031" i="10"/>
  <c r="Z1032" i="10" s="1"/>
  <c r="AQ1251" i="10"/>
  <c r="AQ1253" i="10" s="1"/>
  <c r="AQ711" i="10"/>
  <c r="AQ713" i="10" s="1"/>
  <c r="AQ677" i="10"/>
  <c r="Y110" i="28"/>
  <c r="Z195" i="10"/>
  <c r="Z170" i="10"/>
  <c r="Z178" i="10" s="1"/>
  <c r="Z180" i="10" s="1"/>
  <c r="K142" i="32"/>
  <c r="Y14" i="28"/>
  <c r="AC56" i="10"/>
  <c r="AC53" i="10"/>
  <c r="AC50" i="10"/>
  <c r="AC147" i="10"/>
  <c r="AC55" i="10"/>
  <c r="AC59" i="10"/>
  <c r="AC54" i="10"/>
  <c r="AC58" i="10"/>
  <c r="AC57" i="10"/>
  <c r="AC52" i="10"/>
  <c r="AC49" i="10"/>
  <c r="AC51" i="10"/>
  <c r="AB60" i="10"/>
  <c r="AC108" i="10"/>
  <c r="AC114" i="10"/>
  <c r="AD66" i="10"/>
  <c r="AE81" i="10"/>
  <c r="AB115" i="10"/>
  <c r="AB116" i="10" s="1"/>
  <c r="AC113" i="10" s="1"/>
  <c r="AC1170" i="10"/>
  <c r="O178" i="32"/>
  <c r="AQ45" i="4"/>
  <c r="AS658" i="10" s="1"/>
  <c r="AR42" i="4"/>
  <c r="AS657" i="10"/>
  <c r="AS46" i="30"/>
  <c r="AS47" i="30"/>
  <c r="AS43" i="30"/>
  <c r="AS14" i="30"/>
  <c r="AS44" i="30"/>
  <c r="AS42" i="30"/>
  <c r="AS45" i="30"/>
  <c r="AD91" i="10"/>
  <c r="AD100" i="10" s="1"/>
  <c r="AC102" i="10"/>
  <c r="AA126" i="10"/>
  <c r="M187" i="32"/>
  <c r="AP52" i="4"/>
  <c r="AR668" i="10"/>
  <c r="AQ49" i="4"/>
  <c r="Y200" i="10"/>
  <c r="AR28" i="30"/>
  <c r="AR34" i="30"/>
  <c r="AR36" i="30"/>
  <c r="AR31" i="30"/>
  <c r="AR35" i="30"/>
  <c r="AR32" i="30"/>
  <c r="AR33" i="30"/>
  <c r="AR30" i="30"/>
  <c r="AR37" i="30"/>
  <c r="AR29" i="30"/>
  <c r="AT13" i="10"/>
  <c r="AS26" i="4"/>
  <c r="AS7" i="30"/>
  <c r="AS7" i="28"/>
  <c r="AS7" i="10"/>
  <c r="AT65" i="10"/>
  <c r="AT1222" i="10" s="1"/>
  <c r="AR50" i="8"/>
  <c r="AT12" i="10"/>
  <c r="AS22" i="4"/>
  <c r="AR32" i="8"/>
  <c r="AT12" i="30"/>
  <c r="AR33" i="4"/>
  <c r="AR11" i="4"/>
  <c r="AR29" i="4"/>
  <c r="AR676" i="10"/>
  <c r="AR712" i="10" s="1"/>
  <c r="AR692" i="10"/>
  <c r="AR675" i="10"/>
  <c r="AR48" i="30"/>
  <c r="AW11" i="10"/>
  <c r="AW626" i="10" s="1"/>
  <c r="AW11" i="30"/>
  <c r="AU12" i="8"/>
  <c r="AV18" i="4"/>
  <c r="AB156" i="10"/>
  <c r="AQ38" i="30"/>
  <c r="AV632" i="10"/>
  <c r="AV646" i="10"/>
  <c r="AV648" i="10" s="1"/>
  <c r="X46" i="28"/>
  <c r="Y229" i="10"/>
  <c r="J200" i="32"/>
  <c r="K199" i="32"/>
  <c r="K149" i="32"/>
  <c r="Y1186" i="10"/>
  <c r="AW619" i="10"/>
  <c r="AW629" i="10"/>
  <c r="AY613" i="10"/>
  <c r="AY596" i="10" s="1"/>
  <c r="AY612" i="10"/>
  <c r="AY607" i="10"/>
  <c r="AY608" i="10" s="1"/>
  <c r="AZ606" i="10"/>
  <c r="AW51" i="28"/>
  <c r="AW1196" i="10"/>
  <c r="AW1209" i="10" s="1"/>
  <c r="AW597" i="10"/>
  <c r="AX944" i="10"/>
  <c r="AX1197" i="10"/>
  <c r="AX1210" i="10" s="1"/>
  <c r="AX52" i="28"/>
  <c r="AV661" i="10"/>
  <c r="AV53" i="28"/>
  <c r="AF630" i="10"/>
  <c r="AF633" i="10"/>
  <c r="AD21" i="14" s="1"/>
  <c r="AD24" i="14" s="1"/>
  <c r="AX595" i="10"/>
  <c r="AX614" i="10"/>
  <c r="AX618" i="10" s="1"/>
  <c r="AX1024" i="10"/>
  <c r="AX1001" i="10" s="1"/>
  <c r="AV598" i="10"/>
  <c r="AV600" i="10" s="1"/>
  <c r="W951" i="10"/>
  <c r="V1212" i="10"/>
  <c r="BF1269" i="10" l="1"/>
  <c r="BF1283" i="10"/>
  <c r="BF1296" i="10"/>
  <c r="BA5" i="28"/>
  <c r="BA5" i="30"/>
  <c r="BA5" i="10"/>
  <c r="BA85" i="10" s="1"/>
  <c r="AZ6" i="4"/>
  <c r="AY13" i="4"/>
  <c r="AY15" i="4"/>
  <c r="AY17" i="4"/>
  <c r="BA638" i="10" s="1"/>
  <c r="BA640" i="10" s="1"/>
  <c r="AY19" i="4"/>
  <c r="AY56" i="4"/>
  <c r="AY57" i="4" s="1"/>
  <c r="AY23" i="4"/>
  <c r="AY27" i="4"/>
  <c r="AY21" i="4"/>
  <c r="BA1108" i="10" s="1"/>
  <c r="AY25" i="4"/>
  <c r="AY41" i="4"/>
  <c r="AY31" i="4"/>
  <c r="BA17" i="10" s="1"/>
  <c r="AY43" i="4"/>
  <c r="AY50" i="4"/>
  <c r="AY48" i="4"/>
  <c r="AY61" i="4"/>
  <c r="AY62" i="4" s="1"/>
  <c r="AY63" i="4"/>
  <c r="BG6" i="28"/>
  <c r="BG6" i="10"/>
  <c r="BG6" i="30"/>
  <c r="BF7" i="4"/>
  <c r="Z214" i="10"/>
  <c r="AC115" i="10"/>
  <c r="AC116" i="10" s="1"/>
  <c r="AD113" i="10" s="1"/>
  <c r="AY10" i="30"/>
  <c r="AX14" i="4"/>
  <c r="AC155" i="10"/>
  <c r="AC156" i="10"/>
  <c r="AA139" i="10"/>
  <c r="AA163" i="10"/>
  <c r="AA165" i="10"/>
  <c r="AA164" i="10"/>
  <c r="AA167" i="10"/>
  <c r="AA168" i="10"/>
  <c r="AA158" i="10"/>
  <c r="AA159" i="10" s="1"/>
  <c r="AA177" i="10" s="1"/>
  <c r="AA166" i="10"/>
  <c r="AA169" i="10"/>
  <c r="AC60" i="10"/>
  <c r="AX11" i="30"/>
  <c r="AV12" i="8"/>
  <c r="AX11" i="10"/>
  <c r="AX626" i="10" s="1"/>
  <c r="AW18" i="4"/>
  <c r="AT7" i="28"/>
  <c r="AT7" i="10"/>
  <c r="AT7" i="30"/>
  <c r="AC1172" i="10"/>
  <c r="O180" i="32"/>
  <c r="AB120" i="10"/>
  <c r="AB121" i="10" s="1"/>
  <c r="AB174" i="10"/>
  <c r="AB179" i="10" s="1"/>
  <c r="AB215" i="10" s="1"/>
  <c r="AB235" i="10" s="1"/>
  <c r="AB153" i="10"/>
  <c r="AB157" i="10" s="1"/>
  <c r="N182" i="32"/>
  <c r="AR38" i="30"/>
  <c r="AD1170" i="10"/>
  <c r="P178" i="32"/>
  <c r="AS675" i="10"/>
  <c r="AS692" i="10"/>
  <c r="AS676" i="10"/>
  <c r="AS712" i="10" s="1"/>
  <c r="AE82" i="10"/>
  <c r="AT657" i="10"/>
  <c r="AR45" i="4"/>
  <c r="AT658" i="10" s="1"/>
  <c r="AS42" i="4"/>
  <c r="AD97" i="10"/>
  <c r="AD92" i="10"/>
  <c r="Y1158" i="10"/>
  <c r="W14" i="31"/>
  <c r="Y37" i="28"/>
  <c r="Y1183" i="10" s="1"/>
  <c r="K144" i="32"/>
  <c r="K221" i="32" s="1"/>
  <c r="L43" i="11"/>
  <c r="AU13" i="10"/>
  <c r="AT26" i="4"/>
  <c r="AR49" i="4"/>
  <c r="AQ52" i="4"/>
  <c r="AS668" i="10"/>
  <c r="AS48" i="30"/>
  <c r="Z188" i="10"/>
  <c r="Z189" i="10" s="1"/>
  <c r="Z190" i="10" s="1"/>
  <c r="Z11" i="28"/>
  <c r="AW632" i="10"/>
  <c r="AW646" i="10"/>
  <c r="AW648" i="10" s="1"/>
  <c r="AT14" i="30"/>
  <c r="AT43" i="30"/>
  <c r="AT47" i="30"/>
  <c r="AT46" i="30"/>
  <c r="AT44" i="30"/>
  <c r="AT45" i="30"/>
  <c r="AT42" i="30"/>
  <c r="Z221" i="10"/>
  <c r="Z222" i="10" s="1"/>
  <c r="Z217" i="10"/>
  <c r="Z196" i="10"/>
  <c r="Z197" i="10" s="1"/>
  <c r="Z198" i="10" s="1"/>
  <c r="AA195" i="10" s="1"/>
  <c r="Z12" i="28"/>
  <c r="L142" i="32" s="1"/>
  <c r="Z932" i="10"/>
  <c r="Z978" i="10"/>
  <c r="AR677" i="10"/>
  <c r="AR1251" i="10"/>
  <c r="AR1253" i="10" s="1"/>
  <c r="AR711" i="10"/>
  <c r="AR713" i="10" s="1"/>
  <c r="AU12" i="30"/>
  <c r="AS33" i="4"/>
  <c r="AU12" i="10"/>
  <c r="AS50" i="8"/>
  <c r="AU65" i="10"/>
  <c r="AU1222" i="10" s="1"/>
  <c r="AS32" i="8"/>
  <c r="AT22" i="4"/>
  <c r="AS11" i="4"/>
  <c r="AS29" i="4"/>
  <c r="AS37" i="30"/>
  <c r="AS28" i="30"/>
  <c r="AS35" i="30"/>
  <c r="AS34" i="30"/>
  <c r="AS36" i="30"/>
  <c r="AS31" i="30"/>
  <c r="AS32" i="30"/>
  <c r="AS33" i="30"/>
  <c r="AS30" i="30"/>
  <c r="AS29" i="30"/>
  <c r="AB1039" i="10"/>
  <c r="AB227" i="10"/>
  <c r="AB44" i="28"/>
  <c r="X1186" i="10"/>
  <c r="J149" i="32"/>
  <c r="Y243" i="10"/>
  <c r="Y233" i="10"/>
  <c r="AX629" i="10"/>
  <c r="AX619" i="10"/>
  <c r="AW661" i="10"/>
  <c r="AW53" i="28"/>
  <c r="AZ612" i="10"/>
  <c r="AZ613" i="10"/>
  <c r="AZ596" i="10" s="1"/>
  <c r="AZ607" i="10"/>
  <c r="AZ608" i="10" s="1"/>
  <c r="BA606" i="10"/>
  <c r="AW598" i="10"/>
  <c r="AW600" i="10" s="1"/>
  <c r="AY595" i="10"/>
  <c r="AY614" i="10"/>
  <c r="AY618" i="10" s="1"/>
  <c r="AY1024" i="10"/>
  <c r="AY1001" i="10" s="1"/>
  <c r="AX1196" i="10"/>
  <c r="AX1209" i="10" s="1"/>
  <c r="AX597" i="10"/>
  <c r="AX598" i="10" s="1"/>
  <c r="AX600" i="10" s="1"/>
  <c r="AX51" i="28"/>
  <c r="AG628" i="10"/>
  <c r="AF644" i="10"/>
  <c r="AF649" i="10" s="1"/>
  <c r="AD27" i="14" s="1"/>
  <c r="AD30" i="14" s="1"/>
  <c r="AY52" i="28"/>
  <c r="AY944" i="10"/>
  <c r="AY1197" i="10"/>
  <c r="AY1210" i="10" s="1"/>
  <c r="W957" i="10"/>
  <c r="BH6" i="28" l="1"/>
  <c r="BH6" i="30"/>
  <c r="BG7" i="4"/>
  <c r="BH6" i="10"/>
  <c r="BG1269" i="10"/>
  <c r="BG1283" i="10"/>
  <c r="BG1296" i="10"/>
  <c r="BB5" i="10"/>
  <c r="BB85" i="10" s="1"/>
  <c r="BB5" i="30"/>
  <c r="BB5" i="28"/>
  <c r="BA6" i="4"/>
  <c r="AZ13" i="4"/>
  <c r="AZ17" i="4"/>
  <c r="BB638" i="10" s="1"/>
  <c r="BB640" i="10" s="1"/>
  <c r="AZ15" i="4"/>
  <c r="AZ19" i="4"/>
  <c r="AZ56" i="4"/>
  <c r="AZ57" i="4" s="1"/>
  <c r="AZ27" i="4"/>
  <c r="AZ21" i="4"/>
  <c r="BB1108" i="10" s="1"/>
  <c r="AZ25" i="4"/>
  <c r="AZ23" i="4"/>
  <c r="AZ31" i="4"/>
  <c r="BB17" i="10" s="1"/>
  <c r="AZ41" i="4"/>
  <c r="AZ48" i="4"/>
  <c r="AZ43" i="4"/>
  <c r="AZ50" i="4"/>
  <c r="AZ61" i="4"/>
  <c r="AZ62" i="4" s="1"/>
  <c r="AZ63" i="4"/>
  <c r="Z110" i="28"/>
  <c r="Z204" i="10"/>
  <c r="Z200" i="10"/>
  <c r="AZ10" i="30"/>
  <c r="AY14" i="4"/>
  <c r="AC153" i="10"/>
  <c r="AC157" i="10" s="1"/>
  <c r="O182" i="32"/>
  <c r="AC174" i="10"/>
  <c r="AC179" i="10" s="1"/>
  <c r="AC215" i="10" s="1"/>
  <c r="AC235" i="10" s="1"/>
  <c r="AC120" i="10"/>
  <c r="AC121" i="10" s="1"/>
  <c r="Z935" i="10"/>
  <c r="Z950" i="10"/>
  <c r="Z99" i="28"/>
  <c r="AA187" i="10"/>
  <c r="Z192" i="10"/>
  <c r="Z203" i="10"/>
  <c r="AS711" i="10"/>
  <c r="AS713" i="10" s="1"/>
  <c r="AS677" i="10"/>
  <c r="AS1251" i="10"/>
  <c r="AS1253" i="10" s="1"/>
  <c r="AX646" i="10"/>
  <c r="AX648" i="10" s="1"/>
  <c r="AX632" i="10"/>
  <c r="AS38" i="30"/>
  <c r="AT675" i="10"/>
  <c r="AT692" i="10"/>
  <c r="AT676" i="10"/>
  <c r="AT712" i="10" s="1"/>
  <c r="AU7" i="10"/>
  <c r="AU7" i="28"/>
  <c r="AU7" i="30"/>
  <c r="AU42" i="30"/>
  <c r="AU47" i="30"/>
  <c r="AU14" i="30"/>
  <c r="AU45" i="30"/>
  <c r="AU43" i="30"/>
  <c r="AU44" i="30"/>
  <c r="AU46" i="30"/>
  <c r="W30" i="31"/>
  <c r="K30" i="31" s="1"/>
  <c r="W31" i="31"/>
  <c r="K31" i="31" s="1"/>
  <c r="I22" i="32"/>
  <c r="AC227" i="10"/>
  <c r="AC44" i="28"/>
  <c r="AC1039" i="10"/>
  <c r="AA170" i="10"/>
  <c r="AA178" i="10" s="1"/>
  <c r="AA180" i="10" s="1"/>
  <c r="Z242" i="10"/>
  <c r="L199" i="32" s="1"/>
  <c r="Z226" i="10"/>
  <c r="Z229" i="10" s="1"/>
  <c r="AT32" i="30"/>
  <c r="AT33" i="30"/>
  <c r="AT28" i="30"/>
  <c r="AT29" i="30"/>
  <c r="AT37" i="30"/>
  <c r="AT35" i="30"/>
  <c r="AT31" i="30"/>
  <c r="AT30" i="30"/>
  <c r="AT36" i="30"/>
  <c r="AT34" i="30"/>
  <c r="AR52" i="4"/>
  <c r="AS49" i="4"/>
  <c r="AT668" i="10"/>
  <c r="AE86" i="10"/>
  <c r="AE87" i="10"/>
  <c r="AA1031" i="10"/>
  <c r="AA1032" i="10" s="1"/>
  <c r="AA141" i="10"/>
  <c r="M194" i="32"/>
  <c r="AA15" i="10"/>
  <c r="AV12" i="10"/>
  <c r="AV65" i="10"/>
  <c r="AV1222" i="10" s="1"/>
  <c r="AT33" i="4"/>
  <c r="AV12" i="30"/>
  <c r="AT32" i="8"/>
  <c r="AT50" i="8"/>
  <c r="AU22" i="4"/>
  <c r="AT11" i="4"/>
  <c r="AT29" i="4"/>
  <c r="AU26" i="4"/>
  <c r="AV13" i="10"/>
  <c r="AD93" i="10"/>
  <c r="AD101" i="10"/>
  <c r="AE83" i="10"/>
  <c r="O105" i="11"/>
  <c r="N147" i="32"/>
  <c r="AB1185" i="10"/>
  <c r="AT48" i="30"/>
  <c r="AD95" i="10"/>
  <c r="AD96" i="10" s="1"/>
  <c r="AD152" i="10" s="1"/>
  <c r="Z14" i="28"/>
  <c r="L141" i="32"/>
  <c r="L220" i="32" s="1"/>
  <c r="AU657" i="10"/>
  <c r="AT42" i="4"/>
  <c r="AS45" i="4"/>
  <c r="AU658" i="10" s="1"/>
  <c r="N186" i="32"/>
  <c r="AB124" i="10"/>
  <c r="AY11" i="10"/>
  <c r="AY626" i="10" s="1"/>
  <c r="AY11" i="30"/>
  <c r="AW12" i="8"/>
  <c r="AX18" i="4"/>
  <c r="K200" i="32"/>
  <c r="AY619" i="10"/>
  <c r="AY629" i="10"/>
  <c r="AZ52" i="28"/>
  <c r="AZ944" i="10"/>
  <c r="AZ1197" i="10"/>
  <c r="AZ1210" i="10" s="1"/>
  <c r="AY51" i="28"/>
  <c r="AY1196" i="10"/>
  <c r="AY1209" i="10" s="1"/>
  <c r="AY597" i="10"/>
  <c r="AY598" i="10" s="1"/>
  <c r="AY600" i="10" s="1"/>
  <c r="AZ1024" i="10"/>
  <c r="AZ1001" i="10" s="1"/>
  <c r="AZ595" i="10"/>
  <c r="AZ614" i="10"/>
  <c r="AZ618" i="10" s="1"/>
  <c r="AG633" i="10"/>
  <c r="AE21" i="14" s="1"/>
  <c r="AE24" i="14" s="1"/>
  <c r="AG630" i="10"/>
  <c r="AX661" i="10"/>
  <c r="AX53" i="28"/>
  <c r="BA613" i="10"/>
  <c r="BA596" i="10" s="1"/>
  <c r="BA612" i="10"/>
  <c r="BA607" i="10"/>
  <c r="BA608" i="10" s="1"/>
  <c r="BB606" i="10"/>
  <c r="W958" i="10"/>
  <c r="W959" i="10" s="1"/>
  <c r="X956" i="10" s="1"/>
  <c r="BH1269" i="10" l="1"/>
  <c r="BH1283" i="10"/>
  <c r="BH1296" i="10"/>
  <c r="BC5" i="28"/>
  <c r="BC5" i="30"/>
  <c r="BB6" i="4"/>
  <c r="BC5" i="10"/>
  <c r="BC85" i="10" s="1"/>
  <c r="BA13" i="4"/>
  <c r="BA15" i="4"/>
  <c r="BA17" i="4"/>
  <c r="BC638" i="10" s="1"/>
  <c r="BC640" i="10" s="1"/>
  <c r="BA19" i="4"/>
  <c r="BA56" i="4"/>
  <c r="BA57" i="4" s="1"/>
  <c r="BA21" i="4"/>
  <c r="BC1108" i="10" s="1"/>
  <c r="BA23" i="4"/>
  <c r="BA27" i="4"/>
  <c r="BA25" i="4"/>
  <c r="BA31" i="4"/>
  <c r="BC17" i="10" s="1"/>
  <c r="BA41" i="4"/>
  <c r="BA50" i="4"/>
  <c r="BA43" i="4"/>
  <c r="BA48" i="4"/>
  <c r="BA61" i="4"/>
  <c r="BA62" i="4" s="1"/>
  <c r="BA63" i="4"/>
  <c r="BI6" i="30"/>
  <c r="BI6" i="28"/>
  <c r="BH7" i="4"/>
  <c r="BI6" i="10"/>
  <c r="Z205" i="10"/>
  <c r="Z207" i="10" s="1"/>
  <c r="O186" i="32"/>
  <c r="AC124" i="10"/>
  <c r="AA214" i="10"/>
  <c r="AA221" i="10" s="1"/>
  <c r="AA222" i="10" s="1"/>
  <c r="AZ14" i="4"/>
  <c r="BA10" i="30"/>
  <c r="AZ11" i="30"/>
  <c r="AX12" i="8"/>
  <c r="AZ11" i="10"/>
  <c r="AZ626" i="10" s="1"/>
  <c r="AY18" i="4"/>
  <c r="AU675" i="10"/>
  <c r="AU692" i="10"/>
  <c r="AU676" i="10"/>
  <c r="AU712" i="10" s="1"/>
  <c r="AW12" i="30"/>
  <c r="AU50" i="8"/>
  <c r="AU33" i="4"/>
  <c r="AV22" i="4"/>
  <c r="AW65" i="10"/>
  <c r="AW1222" i="10" s="1"/>
  <c r="AU32" i="8"/>
  <c r="AW12" i="10"/>
  <c r="AU29" i="4"/>
  <c r="AU11" i="4"/>
  <c r="AE66" i="10"/>
  <c r="AF81" i="10"/>
  <c r="AA11" i="28"/>
  <c r="AA188" i="10"/>
  <c r="AA189" i="10" s="1"/>
  <c r="X14" i="31"/>
  <c r="L144" i="32"/>
  <c r="L221" i="32" s="1"/>
  <c r="Z37" i="28"/>
  <c r="Z1183" i="10" s="1"/>
  <c r="Z1158" i="10"/>
  <c r="M43" i="11"/>
  <c r="P179" i="32"/>
  <c r="AD151" i="10"/>
  <c r="Q106" i="11"/>
  <c r="AD104" i="10"/>
  <c r="AD1171" i="10"/>
  <c r="AD47" i="10"/>
  <c r="Z243" i="10"/>
  <c r="L200" i="32" s="1"/>
  <c r="Z233" i="10"/>
  <c r="AT711" i="10"/>
  <c r="AT713" i="10" s="1"/>
  <c r="AT677" i="10"/>
  <c r="AT1251" i="10"/>
  <c r="AT1253" i="10" s="1"/>
  <c r="AD102" i="10"/>
  <c r="AE91" i="10"/>
  <c r="AE100" i="10" s="1"/>
  <c r="AV47" i="30"/>
  <c r="AV14" i="30"/>
  <c r="AV42" i="30"/>
  <c r="AV43" i="30"/>
  <c r="AV46" i="30"/>
  <c r="AV45" i="30"/>
  <c r="AV44" i="30"/>
  <c r="AU36" i="30"/>
  <c r="AU32" i="30"/>
  <c r="AU34" i="30"/>
  <c r="AU35" i="30"/>
  <c r="AU31" i="30"/>
  <c r="AU30" i="30"/>
  <c r="AU29" i="30"/>
  <c r="AU33" i="30"/>
  <c r="AU28" i="30"/>
  <c r="AU37" i="30"/>
  <c r="N187" i="32"/>
  <c r="AB126" i="10"/>
  <c r="AY646" i="10"/>
  <c r="AY648" i="10" s="1"/>
  <c r="AY632" i="10"/>
  <c r="AW13" i="10"/>
  <c r="AV26" i="4"/>
  <c r="AA196" i="10"/>
  <c r="AA197" i="10" s="1"/>
  <c r="AA198" i="10" s="1"/>
  <c r="AB195" i="10" s="1"/>
  <c r="AA12" i="28"/>
  <c r="M142" i="32" s="1"/>
  <c r="AU48" i="30"/>
  <c r="AV7" i="10"/>
  <c r="AV7" i="30"/>
  <c r="AV7" i="28"/>
  <c r="AS52" i="4"/>
  <c r="AT49" i="4"/>
  <c r="AU668" i="10"/>
  <c r="AV657" i="10"/>
  <c r="AU42" i="4"/>
  <c r="AT45" i="4"/>
  <c r="AV658" i="10" s="1"/>
  <c r="AA932" i="10"/>
  <c r="AA978" i="10"/>
  <c r="AT38" i="30"/>
  <c r="O147" i="32"/>
  <c r="AC1185" i="10"/>
  <c r="P105" i="11"/>
  <c r="Z46" i="28"/>
  <c r="AH628" i="10"/>
  <c r="AG644" i="10"/>
  <c r="AG649" i="10" s="1"/>
  <c r="AE27" i="14" s="1"/>
  <c r="AE30" i="14" s="1"/>
  <c r="AY53" i="28"/>
  <c r="AY661" i="10"/>
  <c r="BA1197" i="10"/>
  <c r="BA1210" i="10" s="1"/>
  <c r="BA944" i="10"/>
  <c r="BA52" i="28"/>
  <c r="AZ629" i="10"/>
  <c r="AZ619" i="10"/>
  <c r="BA595" i="10"/>
  <c r="BA614" i="10"/>
  <c r="BA618" i="10" s="1"/>
  <c r="BA1024" i="10"/>
  <c r="BA1001" i="10" s="1"/>
  <c r="BB612" i="10"/>
  <c r="BB613" i="10"/>
  <c r="BB596" i="10" s="1"/>
  <c r="BB607" i="10"/>
  <c r="BB608" i="10" s="1"/>
  <c r="BC606" i="10"/>
  <c r="AZ1196" i="10"/>
  <c r="AZ1209" i="10" s="1"/>
  <c r="AZ51" i="28"/>
  <c r="AZ597" i="10"/>
  <c r="AZ598" i="10" s="1"/>
  <c r="AZ600" i="10" s="1"/>
  <c r="W78" i="28"/>
  <c r="W936" i="10"/>
  <c r="BD5" i="30" l="1"/>
  <c r="BC6" i="4"/>
  <c r="BD5" i="10"/>
  <c r="BD85" i="10" s="1"/>
  <c r="BD5" i="28"/>
  <c r="BB13" i="4"/>
  <c r="BB15" i="4"/>
  <c r="BB19" i="4"/>
  <c r="BB17" i="4"/>
  <c r="BD638" i="10" s="1"/>
  <c r="BD640" i="10" s="1"/>
  <c r="BB56" i="4"/>
  <c r="BB57" i="4" s="1"/>
  <c r="BB21" i="4"/>
  <c r="BD1108" i="10" s="1"/>
  <c r="BB27" i="4"/>
  <c r="BB23" i="4"/>
  <c r="BB25" i="4"/>
  <c r="BB31" i="4"/>
  <c r="BD17" i="10" s="1"/>
  <c r="BB41" i="4"/>
  <c r="BB43" i="4"/>
  <c r="BB50" i="4"/>
  <c r="BB48" i="4"/>
  <c r="BB61" i="4"/>
  <c r="BB62" i="4" s="1"/>
  <c r="BB63" i="4"/>
  <c r="BI1269" i="10"/>
  <c r="BI1296" i="10"/>
  <c r="BI1283" i="10"/>
  <c r="BJ6" i="30"/>
  <c r="BJ6" i="28"/>
  <c r="BI7" i="4"/>
  <c r="BJ6" i="10"/>
  <c r="AA217" i="10"/>
  <c r="AA190" i="10"/>
  <c r="AA204" i="10"/>
  <c r="BA14" i="4"/>
  <c r="BB10" i="30"/>
  <c r="AU38" i="30"/>
  <c r="AA200" i="10"/>
  <c r="AA110" i="28"/>
  <c r="O187" i="32"/>
  <c r="AC126" i="10"/>
  <c r="AA14" i="28"/>
  <c r="M141" i="32"/>
  <c r="M220" i="32" s="1"/>
  <c r="AX12" i="30"/>
  <c r="AW22" i="4"/>
  <c r="AX65" i="10"/>
  <c r="AX1222" i="10" s="1"/>
  <c r="AV50" i="8"/>
  <c r="AV33" i="4"/>
  <c r="AV32" i="8"/>
  <c r="AX12" i="10"/>
  <c r="AV11" i="4"/>
  <c r="AV29" i="4"/>
  <c r="AV668" i="10"/>
  <c r="AU49" i="4"/>
  <c r="AT52" i="4"/>
  <c r="AW26" i="4"/>
  <c r="AX13" i="10"/>
  <c r="AE1170" i="10"/>
  <c r="Q178" i="32"/>
  <c r="AF82" i="10"/>
  <c r="AF83" i="10" s="1"/>
  <c r="BA11" i="30"/>
  <c r="BA11" i="10"/>
  <c r="BA626" i="10" s="1"/>
  <c r="AY12" i="8"/>
  <c r="AZ18" i="4"/>
  <c r="P180" i="32"/>
  <c r="AD1172" i="10"/>
  <c r="AE97" i="10"/>
  <c r="AE92" i="10"/>
  <c r="AZ646" i="10"/>
  <c r="AZ648" i="10" s="1"/>
  <c r="AZ632" i="10"/>
  <c r="AW42" i="30"/>
  <c r="AW46" i="30"/>
  <c r="AW45" i="30"/>
  <c r="AW43" i="30"/>
  <c r="AW47" i="30"/>
  <c r="AW14" i="30"/>
  <c r="AW44" i="30"/>
  <c r="AA935" i="10"/>
  <c r="AA950" i="10"/>
  <c r="AD56" i="10"/>
  <c r="AD57" i="10"/>
  <c r="AD58" i="10"/>
  <c r="AD59" i="10"/>
  <c r="AD52" i="10"/>
  <c r="AD53" i="10"/>
  <c r="AD54" i="10"/>
  <c r="AD51" i="10"/>
  <c r="AD49" i="10"/>
  <c r="AD50" i="10"/>
  <c r="AD147" i="10"/>
  <c r="AD55" i="10"/>
  <c r="AW7" i="30"/>
  <c r="AW7" i="10"/>
  <c r="AW7" i="28"/>
  <c r="AA192" i="10"/>
  <c r="AA203" i="10"/>
  <c r="AA205" i="10" s="1"/>
  <c r="AA207" i="10" s="1"/>
  <c r="AA46" i="28" s="1"/>
  <c r="AB187" i="10"/>
  <c r="AA99" i="28"/>
  <c r="AU45" i="4"/>
  <c r="AW658" i="10" s="1"/>
  <c r="AV42" i="4"/>
  <c r="AW657" i="10"/>
  <c r="AB168" i="10"/>
  <c r="AB167" i="10"/>
  <c r="AB139" i="10"/>
  <c r="AB163" i="10"/>
  <c r="AB164" i="10"/>
  <c r="AB165" i="10"/>
  <c r="AB169" i="10"/>
  <c r="AB166" i="10"/>
  <c r="AB158" i="10"/>
  <c r="AB159" i="10" s="1"/>
  <c r="AB177" i="10" s="1"/>
  <c r="AV48" i="30"/>
  <c r="AD114" i="10"/>
  <c r="AD108" i="10"/>
  <c r="X31" i="31"/>
  <c r="X30" i="31"/>
  <c r="AU1251" i="10"/>
  <c r="AU1253" i="10" s="1"/>
  <c r="AU711" i="10"/>
  <c r="AU713" i="10" s="1"/>
  <c r="AU677" i="10"/>
  <c r="AA226" i="10"/>
  <c r="AA229" i="10" s="1"/>
  <c r="AA242" i="10"/>
  <c r="M199" i="32" s="1"/>
  <c r="AV692" i="10"/>
  <c r="AV675" i="10"/>
  <c r="AV676" i="10"/>
  <c r="AV712" i="10" s="1"/>
  <c r="AV36" i="30"/>
  <c r="AV31" i="30"/>
  <c r="AV32" i="30"/>
  <c r="AV33" i="30"/>
  <c r="AV30" i="30"/>
  <c r="AV28" i="30"/>
  <c r="AV35" i="30"/>
  <c r="AV34" i="30"/>
  <c r="AV37" i="30"/>
  <c r="AV29" i="30"/>
  <c r="Z1186" i="10"/>
  <c r="L149" i="32"/>
  <c r="BB944" i="10"/>
  <c r="BB52" i="28"/>
  <c r="BB1197" i="10"/>
  <c r="BB1210" i="10" s="1"/>
  <c r="BB1024" i="10"/>
  <c r="BB1001" i="10" s="1"/>
  <c r="BB595" i="10"/>
  <c r="BB614" i="10"/>
  <c r="BB618" i="10" s="1"/>
  <c r="BA51" i="28"/>
  <c r="BA1196" i="10"/>
  <c r="BA1209" i="10" s="1"/>
  <c r="BA597" i="10"/>
  <c r="AH633" i="10"/>
  <c r="AF21" i="14" s="1"/>
  <c r="AF24" i="14" s="1"/>
  <c r="AH630" i="10"/>
  <c r="AZ661" i="10"/>
  <c r="AZ53" i="28"/>
  <c r="BA629" i="10"/>
  <c r="BA619" i="10"/>
  <c r="BC613" i="10"/>
  <c r="BC596" i="10" s="1"/>
  <c r="BC612" i="10"/>
  <c r="BC607" i="10"/>
  <c r="BC608" i="10" s="1"/>
  <c r="BD606" i="10"/>
  <c r="W938" i="10"/>
  <c r="J70" i="11"/>
  <c r="W1198" i="10"/>
  <c r="W20" i="28"/>
  <c r="BJ1269" i="10" l="1"/>
  <c r="BJ1296" i="10"/>
  <c r="BJ1283" i="10"/>
  <c r="BK6" i="28"/>
  <c r="BJ7" i="4"/>
  <c r="BK6" i="10"/>
  <c r="BK6" i="30"/>
  <c r="BE5" i="28"/>
  <c r="BE5" i="30"/>
  <c r="BE5" i="10"/>
  <c r="BE85" i="10" s="1"/>
  <c r="BD6" i="4"/>
  <c r="BC13" i="4"/>
  <c r="BC15" i="4"/>
  <c r="BC19" i="4"/>
  <c r="BC17" i="4"/>
  <c r="BE638" i="10" s="1"/>
  <c r="BE640" i="10" s="1"/>
  <c r="BC56" i="4"/>
  <c r="BC57" i="4" s="1"/>
  <c r="BC27" i="4"/>
  <c r="BC23" i="4"/>
  <c r="BC21" i="4"/>
  <c r="BE1108" i="10" s="1"/>
  <c r="BC25" i="4"/>
  <c r="BC31" i="4"/>
  <c r="BE17" i="10" s="1"/>
  <c r="BC41" i="4"/>
  <c r="BC43" i="4"/>
  <c r="BC50" i="4"/>
  <c r="BC48" i="4"/>
  <c r="BC61" i="4"/>
  <c r="BC62" i="4" s="1"/>
  <c r="BC63" i="4"/>
  <c r="AE95" i="10"/>
  <c r="AE96" i="10" s="1"/>
  <c r="AE152" i="10" s="1"/>
  <c r="AC169" i="10"/>
  <c r="AC168" i="10"/>
  <c r="AC158" i="10"/>
  <c r="AC159" i="10" s="1"/>
  <c r="AC177" i="10" s="1"/>
  <c r="AC166" i="10"/>
  <c r="AC167" i="10"/>
  <c r="AC139" i="10"/>
  <c r="AC164" i="10"/>
  <c r="AC163" i="10"/>
  <c r="AC165" i="10"/>
  <c r="BC10" i="30"/>
  <c r="BB14" i="4"/>
  <c r="AA1186" i="10"/>
  <c r="M149" i="32"/>
  <c r="AW692" i="10"/>
  <c r="AW675" i="10"/>
  <c r="AW676" i="10"/>
  <c r="AW712" i="10" s="1"/>
  <c r="AW28" i="30"/>
  <c r="AW31" i="30"/>
  <c r="AW30" i="30"/>
  <c r="AW35" i="30"/>
  <c r="AW32" i="30"/>
  <c r="AW33" i="30"/>
  <c r="AW34" i="30"/>
  <c r="AW36" i="30"/>
  <c r="AW37" i="30"/>
  <c r="AW29" i="30"/>
  <c r="AE93" i="10"/>
  <c r="AE101" i="10"/>
  <c r="BA632" i="10"/>
  <c r="BA646" i="10"/>
  <c r="BA648" i="10" s="1"/>
  <c r="AX657" i="10"/>
  <c r="AW42" i="4"/>
  <c r="AV45" i="4"/>
  <c r="AX658" i="10" s="1"/>
  <c r="AV49" i="4"/>
  <c r="AW668" i="10"/>
  <c r="AU52" i="4"/>
  <c r="AD155" i="10"/>
  <c r="AD156" i="10"/>
  <c r="AF86" i="10"/>
  <c r="AF87" i="10"/>
  <c r="AV711" i="10"/>
  <c r="AV713" i="10" s="1"/>
  <c r="AV677" i="10"/>
  <c r="AV1251" i="10"/>
  <c r="AV1253" i="10" s="1"/>
  <c r="AF66" i="10"/>
  <c r="AG81" i="10"/>
  <c r="AW32" i="8"/>
  <c r="AY65" i="10"/>
  <c r="AY1222" i="10" s="1"/>
  <c r="AY12" i="30"/>
  <c r="AX22" i="4"/>
  <c r="AW50" i="8"/>
  <c r="AY12" i="10"/>
  <c r="AW33" i="4"/>
  <c r="AW11" i="4"/>
  <c r="AW29" i="4"/>
  <c r="AV38" i="30"/>
  <c r="AB170" i="10"/>
  <c r="AB178" i="10" s="1"/>
  <c r="AB180" i="10" s="1"/>
  <c r="AD60" i="10"/>
  <c r="AX7" i="30"/>
  <c r="AX7" i="10"/>
  <c r="AX7" i="28"/>
  <c r="AX47" i="30"/>
  <c r="AX43" i="30"/>
  <c r="AX42" i="30"/>
  <c r="AX45" i="30"/>
  <c r="AX46" i="30"/>
  <c r="AX44" i="30"/>
  <c r="AX14" i="30"/>
  <c r="AD115" i="10"/>
  <c r="AD116" i="10" s="1"/>
  <c r="AE113" i="10" s="1"/>
  <c r="N194" i="32"/>
  <c r="AB141" i="10"/>
  <c r="AB1031" i="10"/>
  <c r="AB1032" i="10" s="1"/>
  <c r="AB15" i="10"/>
  <c r="AW48" i="30"/>
  <c r="AA243" i="10"/>
  <c r="M200" i="32" s="1"/>
  <c r="AA233" i="10"/>
  <c r="BB11" i="30"/>
  <c r="AZ12" i="8"/>
  <c r="BA18" i="4"/>
  <c r="BB11" i="10"/>
  <c r="BB626" i="10" s="1"/>
  <c r="Y14" i="31"/>
  <c r="M144" i="32"/>
  <c r="M221" i="32" s="1"/>
  <c r="AA1158" i="10"/>
  <c r="N43" i="11"/>
  <c r="AA37" i="28"/>
  <c r="AA1183" i="10" s="1"/>
  <c r="AX26" i="4"/>
  <c r="AY13" i="10"/>
  <c r="BB619" i="10"/>
  <c r="BB629" i="10"/>
  <c r="AI628" i="10"/>
  <c r="AH644" i="10"/>
  <c r="AH649" i="10" s="1"/>
  <c r="AF27" i="14" s="1"/>
  <c r="AF30" i="14" s="1"/>
  <c r="BD607" i="10"/>
  <c r="BD608" i="10" s="1"/>
  <c r="BD612" i="10"/>
  <c r="BD613" i="10"/>
  <c r="BD596" i="10" s="1"/>
  <c r="BE606" i="10"/>
  <c r="BA661" i="10"/>
  <c r="BA53" i="28"/>
  <c r="BC1024" i="10"/>
  <c r="BC1001" i="10" s="1"/>
  <c r="BC595" i="10"/>
  <c r="BC614" i="10"/>
  <c r="BC618" i="10" s="1"/>
  <c r="BC52" i="28"/>
  <c r="BC944" i="10"/>
  <c r="BC1197" i="10"/>
  <c r="BC1210" i="10" s="1"/>
  <c r="BA598" i="10"/>
  <c r="BA600" i="10" s="1"/>
  <c r="BB51" i="28"/>
  <c r="BB1196" i="10"/>
  <c r="BB1209" i="10" s="1"/>
  <c r="BB597" i="10"/>
  <c r="BB598" i="10" s="1"/>
  <c r="BB600" i="10" s="1"/>
  <c r="W1211" i="10"/>
  <c r="W945" i="10"/>
  <c r="BK1269" i="10" l="1"/>
  <c r="BK1296" i="10"/>
  <c r="BK1283" i="10"/>
  <c r="BL6" i="10"/>
  <c r="BK7" i="4"/>
  <c r="BL6" i="28"/>
  <c r="BL6" i="30"/>
  <c r="BF5" i="28"/>
  <c r="BF5" i="10"/>
  <c r="BF85" i="10" s="1"/>
  <c r="BE6" i="4"/>
  <c r="BF5" i="30"/>
  <c r="BD13" i="4"/>
  <c r="BD15" i="4"/>
  <c r="BD17" i="4"/>
  <c r="BF638" i="10" s="1"/>
  <c r="BF640" i="10" s="1"/>
  <c r="BD19" i="4"/>
  <c r="BD56" i="4"/>
  <c r="BD57" i="4" s="1"/>
  <c r="BD27" i="4"/>
  <c r="BD21" i="4"/>
  <c r="BF1108" i="10" s="1"/>
  <c r="BD25" i="4"/>
  <c r="BD23" i="4"/>
  <c r="BD31" i="4"/>
  <c r="BF17" i="10" s="1"/>
  <c r="BD41" i="4"/>
  <c r="BD43" i="4"/>
  <c r="BD48" i="4"/>
  <c r="BD50" i="4"/>
  <c r="BD61" i="4"/>
  <c r="BD62" i="4" s="1"/>
  <c r="BD63" i="4"/>
  <c r="AB214" i="10"/>
  <c r="AC15" i="10"/>
  <c r="AC141" i="10"/>
  <c r="AC1031" i="10"/>
  <c r="AC1032" i="10" s="1"/>
  <c r="O194" i="32"/>
  <c r="AC170" i="10"/>
  <c r="AC178" i="10" s="1"/>
  <c r="BD10" i="30"/>
  <c r="BC14" i="4"/>
  <c r="AX48" i="30"/>
  <c r="AX32" i="30"/>
  <c r="AX33" i="30"/>
  <c r="AX36" i="30"/>
  <c r="AX31" i="30"/>
  <c r="AX28" i="30"/>
  <c r="AX29" i="30"/>
  <c r="AX30" i="30"/>
  <c r="AX37" i="30"/>
  <c r="AX34" i="30"/>
  <c r="AX35" i="30"/>
  <c r="AF97" i="10"/>
  <c r="AE102" i="10"/>
  <c r="AF91" i="10"/>
  <c r="AF100" i="10" s="1"/>
  <c r="BC11" i="10"/>
  <c r="BC626" i="10" s="1"/>
  <c r="BC11" i="30"/>
  <c r="BB18" i="4"/>
  <c r="BA12" i="8"/>
  <c r="AB978" i="10"/>
  <c r="AB932" i="10"/>
  <c r="AD1039" i="10"/>
  <c r="AD227" i="10"/>
  <c r="AD44" i="28"/>
  <c r="AV52" i="4"/>
  <c r="AW49" i="4"/>
  <c r="AX668" i="10"/>
  <c r="AW38" i="30"/>
  <c r="AX32" i="8"/>
  <c r="AX33" i="4"/>
  <c r="AY22" i="4"/>
  <c r="AZ12" i="30"/>
  <c r="AZ65" i="10"/>
  <c r="AZ1222" i="10" s="1"/>
  <c r="AX50" i="8"/>
  <c r="AZ12" i="10"/>
  <c r="AX29" i="4"/>
  <c r="AX11" i="4"/>
  <c r="AY657" i="10"/>
  <c r="AX42" i="4"/>
  <c r="AW45" i="4"/>
  <c r="AY658" i="10" s="1"/>
  <c r="AB188" i="10"/>
  <c r="AB11" i="28"/>
  <c r="AY14" i="30"/>
  <c r="AY42" i="30"/>
  <c r="AY46" i="30"/>
  <c r="AY45" i="30"/>
  <c r="AY47" i="30"/>
  <c r="AY44" i="30"/>
  <c r="AY43" i="30"/>
  <c r="AX692" i="10"/>
  <c r="AX675" i="10"/>
  <c r="AX676" i="10"/>
  <c r="AX712" i="10" s="1"/>
  <c r="AW711" i="10"/>
  <c r="AW713" i="10" s="1"/>
  <c r="AW677" i="10"/>
  <c r="AW1251" i="10"/>
  <c r="AW1253" i="10" s="1"/>
  <c r="AY26" i="4"/>
  <c r="AZ13" i="10"/>
  <c r="Y30" i="31"/>
  <c r="Y31" i="31"/>
  <c r="AB12" i="28"/>
  <c r="N142" i="32" s="1"/>
  <c r="AB196" i="10"/>
  <c r="AB197" i="10" s="1"/>
  <c r="AB198" i="10" s="1"/>
  <c r="AY7" i="30"/>
  <c r="AY7" i="28"/>
  <c r="AY7" i="10"/>
  <c r="AB217" i="10"/>
  <c r="AB221" i="10"/>
  <c r="AB222" i="10" s="1"/>
  <c r="BB646" i="10"/>
  <c r="BB648" i="10" s="1"/>
  <c r="BB632" i="10"/>
  <c r="AD174" i="10"/>
  <c r="AD179" i="10" s="1"/>
  <c r="AD215" i="10" s="1"/>
  <c r="AD235" i="10" s="1"/>
  <c r="AD153" i="10"/>
  <c r="AD157" i="10" s="1"/>
  <c r="AD120" i="10"/>
  <c r="AD121" i="10" s="1"/>
  <c r="P182" i="32"/>
  <c r="AG82" i="10"/>
  <c r="R106" i="11"/>
  <c r="AE47" i="10"/>
  <c r="AE151" i="10"/>
  <c r="Q179" i="32"/>
  <c r="AE104" i="10"/>
  <c r="AE1171" i="10"/>
  <c r="BC629" i="10"/>
  <c r="BC619" i="10"/>
  <c r="AI633" i="10"/>
  <c r="AG21" i="14" s="1"/>
  <c r="AG24" i="14" s="1"/>
  <c r="AI630" i="10"/>
  <c r="BC51" i="28"/>
  <c r="BC1196" i="10"/>
  <c r="BC1209" i="10" s="1"/>
  <c r="BC597" i="10"/>
  <c r="BE613" i="10"/>
  <c r="BE596" i="10" s="1"/>
  <c r="BE607" i="10"/>
  <c r="BE608" i="10" s="1"/>
  <c r="BE612" i="10"/>
  <c r="BF606" i="10"/>
  <c r="BD944" i="10"/>
  <c r="BD1197" i="10"/>
  <c r="BD1210" i="10" s="1"/>
  <c r="BD52" i="28"/>
  <c r="BB53" i="28"/>
  <c r="BB661" i="10"/>
  <c r="BD595" i="10"/>
  <c r="BD614" i="10"/>
  <c r="BD618" i="10" s="1"/>
  <c r="BD1024" i="10"/>
  <c r="BD1001" i="10" s="1"/>
  <c r="W79" i="28"/>
  <c r="W946" i="10"/>
  <c r="BL7" i="4" l="1"/>
  <c r="BM6" i="28"/>
  <c r="BM6" i="30"/>
  <c r="BM6" i="10"/>
  <c r="BL1269" i="10"/>
  <c r="BL1296" i="10"/>
  <c r="BL1283" i="10"/>
  <c r="BG5" i="10"/>
  <c r="BG85" i="10" s="1"/>
  <c r="BF6" i="4"/>
  <c r="BG5" i="30"/>
  <c r="BG5" i="28"/>
  <c r="BE13" i="4"/>
  <c r="BE15" i="4"/>
  <c r="BE19" i="4"/>
  <c r="BE17" i="4"/>
  <c r="BG638" i="10" s="1"/>
  <c r="BG640" i="10" s="1"/>
  <c r="BE56" i="4"/>
  <c r="BE57" i="4" s="1"/>
  <c r="BE21" i="4"/>
  <c r="BG1108" i="10" s="1"/>
  <c r="BE23" i="4"/>
  <c r="BE27" i="4"/>
  <c r="BE25" i="4"/>
  <c r="BE31" i="4"/>
  <c r="BG17" i="10" s="1"/>
  <c r="BE41" i="4"/>
  <c r="BE43" i="4"/>
  <c r="BE50" i="4"/>
  <c r="BE48" i="4"/>
  <c r="BE61" i="4"/>
  <c r="BE62" i="4" s="1"/>
  <c r="BE63" i="4"/>
  <c r="AF92" i="10"/>
  <c r="AF95" i="10" s="1"/>
  <c r="AF96" i="10" s="1"/>
  <c r="AF152" i="10" s="1"/>
  <c r="AY48" i="30"/>
  <c r="AC180" i="10"/>
  <c r="AC214" i="10"/>
  <c r="BD14" i="4"/>
  <c r="BE10" i="30"/>
  <c r="AC188" i="10"/>
  <c r="AC11" i="28"/>
  <c r="AC932" i="10"/>
  <c r="AC978" i="10"/>
  <c r="AB110" i="28"/>
  <c r="AB200" i="10"/>
  <c r="AC195" i="10"/>
  <c r="AB204" i="10"/>
  <c r="Q180" i="32"/>
  <c r="AE1172" i="10"/>
  <c r="AX38" i="30"/>
  <c r="AZ7" i="30"/>
  <c r="AZ7" i="28"/>
  <c r="AZ7" i="10"/>
  <c r="AY31" i="30"/>
  <c r="AY36" i="30"/>
  <c r="AY35" i="30"/>
  <c r="AY29" i="30"/>
  <c r="AY34" i="30"/>
  <c r="AY33" i="30"/>
  <c r="AY37" i="30"/>
  <c r="AY28" i="30"/>
  <c r="AY30" i="30"/>
  <c r="AY32" i="30"/>
  <c r="AY668" i="10"/>
  <c r="AX49" i="4"/>
  <c r="AW52" i="4"/>
  <c r="AG86" i="10"/>
  <c r="AG87" i="10"/>
  <c r="AG83" i="10"/>
  <c r="AB226" i="10"/>
  <c r="AB229" i="10" s="1"/>
  <c r="AB242" i="10"/>
  <c r="N199" i="32" s="1"/>
  <c r="N141" i="32"/>
  <c r="N220" i="32" s="1"/>
  <c r="AB14" i="28"/>
  <c r="AX711" i="10"/>
  <c r="AX713" i="10" s="1"/>
  <c r="AX1251" i="10"/>
  <c r="AX1253" i="10" s="1"/>
  <c r="AX677" i="10"/>
  <c r="AE108" i="10"/>
  <c r="AE114" i="10"/>
  <c r="P186" i="32"/>
  <c r="AD124" i="10"/>
  <c r="AB189" i="10"/>
  <c r="AB190" i="10" s="1"/>
  <c r="Q105" i="11"/>
  <c r="AD1185" i="10"/>
  <c r="P147" i="32"/>
  <c r="BC18" i="4"/>
  <c r="BD11" i="30"/>
  <c r="BD11" i="10"/>
  <c r="BD626" i="10" s="1"/>
  <c r="BB12" i="8"/>
  <c r="BA13" i="10"/>
  <c r="AZ26" i="4"/>
  <c r="AZ14" i="30"/>
  <c r="AZ46" i="30"/>
  <c r="AZ44" i="30"/>
  <c r="AZ42" i="30"/>
  <c r="AZ47" i="30"/>
  <c r="AZ45" i="30"/>
  <c r="AZ43" i="30"/>
  <c r="AX45" i="4"/>
  <c r="AZ658" i="10" s="1"/>
  <c r="AZ657" i="10"/>
  <c r="AY42" i="4"/>
  <c r="BA12" i="10"/>
  <c r="AZ22" i="4"/>
  <c r="AY50" i="8"/>
  <c r="AY33" i="4"/>
  <c r="AY32" i="8"/>
  <c r="BA65" i="10"/>
  <c r="BA1222" i="10" s="1"/>
  <c r="BA12" i="30"/>
  <c r="AY11" i="4"/>
  <c r="AY29" i="4"/>
  <c r="BC632" i="10"/>
  <c r="BC646" i="10"/>
  <c r="BC648" i="10" s="1"/>
  <c r="AE51" i="10"/>
  <c r="AE58" i="10"/>
  <c r="AE53" i="10"/>
  <c r="AE50" i="10"/>
  <c r="AE54" i="10"/>
  <c r="AE147" i="10"/>
  <c r="AE55" i="10"/>
  <c r="AE49" i="10"/>
  <c r="AE57" i="10"/>
  <c r="AE56" i="10"/>
  <c r="AE59" i="10"/>
  <c r="AE52" i="10"/>
  <c r="AY676" i="10"/>
  <c r="AY712" i="10" s="1"/>
  <c r="AY692" i="10"/>
  <c r="AY675" i="10"/>
  <c r="AB950" i="10"/>
  <c r="AB935" i="10"/>
  <c r="AF1170" i="10"/>
  <c r="R178" i="32"/>
  <c r="BD629" i="10"/>
  <c r="BD619" i="10"/>
  <c r="BC53" i="28"/>
  <c r="BC661" i="10"/>
  <c r="AJ628" i="10"/>
  <c r="AI644" i="10"/>
  <c r="AI649" i="10" s="1"/>
  <c r="AG27" i="14" s="1"/>
  <c r="AG30" i="14" s="1"/>
  <c r="BF612" i="10"/>
  <c r="BF613" i="10"/>
  <c r="BF596" i="10" s="1"/>
  <c r="BF607" i="10"/>
  <c r="BF608" i="10" s="1"/>
  <c r="BG606" i="10"/>
  <c r="BE614" i="10"/>
  <c r="BE618" i="10" s="1"/>
  <c r="BE1024" i="10"/>
  <c r="BE1001" i="10" s="1"/>
  <c r="BE595" i="10"/>
  <c r="BD1196" i="10"/>
  <c r="BD1209" i="10" s="1"/>
  <c r="BD51" i="28"/>
  <c r="BD597" i="10"/>
  <c r="BD598" i="10" s="1"/>
  <c r="BD600" i="10" s="1"/>
  <c r="BE52" i="28"/>
  <c r="BE1197" i="10"/>
  <c r="BE1210" i="10" s="1"/>
  <c r="BE944" i="10"/>
  <c r="BC598" i="10"/>
  <c r="BC600" i="10" s="1"/>
  <c r="X943" i="10"/>
  <c r="W116" i="28"/>
  <c r="J71" i="11"/>
  <c r="W1199" i="10"/>
  <c r="W1212" i="10" s="1"/>
  <c r="BM1269" i="10" l="1"/>
  <c r="BM1296" i="10"/>
  <c r="BM1283" i="10"/>
  <c r="AF101" i="10"/>
  <c r="BH5" i="10"/>
  <c r="BH85" i="10" s="1"/>
  <c r="BH5" i="30"/>
  <c r="BG6" i="4"/>
  <c r="BH5" i="28"/>
  <c r="BF13" i="4"/>
  <c r="BF19" i="4"/>
  <c r="BF17" i="4"/>
  <c r="BH638" i="10" s="1"/>
  <c r="BH640" i="10" s="1"/>
  <c r="BF15" i="4"/>
  <c r="BF56" i="4"/>
  <c r="BF57" i="4" s="1"/>
  <c r="BF27" i="4"/>
  <c r="BF21" i="4"/>
  <c r="BH1108" i="10" s="1"/>
  <c r="BF23" i="4"/>
  <c r="BF25" i="4"/>
  <c r="BF31" i="4"/>
  <c r="BH17" i="10" s="1"/>
  <c r="BF41" i="4"/>
  <c r="BF48" i="4"/>
  <c r="BF43" i="4"/>
  <c r="BF50" i="4"/>
  <c r="BF61" i="4"/>
  <c r="BF62" i="4" s="1"/>
  <c r="BF63" i="4"/>
  <c r="BN6" i="28"/>
  <c r="BN6" i="30"/>
  <c r="BN6" i="10"/>
  <c r="BM7" i="4"/>
  <c r="AF93" i="10"/>
  <c r="AZ48" i="30"/>
  <c r="O141" i="32"/>
  <c r="BE14" i="4"/>
  <c r="BF10" i="30"/>
  <c r="AC217" i="10"/>
  <c r="AC221" i="10"/>
  <c r="AC222" i="10" s="1"/>
  <c r="AC196" i="10"/>
  <c r="AC197" i="10" s="1"/>
  <c r="AC198" i="10" s="1"/>
  <c r="AC12" i="28"/>
  <c r="O142" i="32" s="1"/>
  <c r="AC935" i="10"/>
  <c r="AC950" i="10"/>
  <c r="AB192" i="10"/>
  <c r="AB99" i="28"/>
  <c r="AB203" i="10"/>
  <c r="AB205" i="10" s="1"/>
  <c r="AB207" i="10" s="1"/>
  <c r="AB46" i="28" s="1"/>
  <c r="AC187" i="10"/>
  <c r="AC189" i="10" s="1"/>
  <c r="AC190" i="10" s="1"/>
  <c r="BA657" i="10"/>
  <c r="AZ42" i="4"/>
  <c r="AY45" i="4"/>
  <c r="BA658" i="10" s="1"/>
  <c r="AZ34" i="30"/>
  <c r="AZ33" i="30"/>
  <c r="AZ28" i="30"/>
  <c r="AZ29" i="30"/>
  <c r="AZ37" i="30"/>
  <c r="AZ32" i="30"/>
  <c r="AZ31" i="30"/>
  <c r="AZ36" i="30"/>
  <c r="AZ30" i="30"/>
  <c r="AZ35" i="30"/>
  <c r="BE11" i="30"/>
  <c r="BD18" i="4"/>
  <c r="BE11" i="10"/>
  <c r="BE626" i="10" s="1"/>
  <c r="BC12" i="8"/>
  <c r="AE115" i="10"/>
  <c r="AE116" i="10" s="1"/>
  <c r="AF113" i="10" s="1"/>
  <c r="BA43" i="30"/>
  <c r="BA47" i="30"/>
  <c r="BA45" i="30"/>
  <c r="BA46" i="30"/>
  <c r="BA14" i="30"/>
  <c r="BA42" i="30"/>
  <c r="BA44" i="30"/>
  <c r="AZ676" i="10"/>
  <c r="AZ712" i="10" s="1"/>
  <c r="AZ692" i="10"/>
  <c r="AZ675" i="10"/>
  <c r="BA26" i="4"/>
  <c r="BB13" i="10"/>
  <c r="AB233" i="10"/>
  <c r="AB243" i="10"/>
  <c r="N200" i="32" s="1"/>
  <c r="AH81" i="10"/>
  <c r="AG66" i="10"/>
  <c r="AY38" i="30"/>
  <c r="S106" i="11"/>
  <c r="AF151" i="10"/>
  <c r="AF104" i="10"/>
  <c r="AF1171" i="10"/>
  <c r="AF47" i="10"/>
  <c r="R179" i="32"/>
  <c r="AF102" i="10"/>
  <c r="AG91" i="10"/>
  <c r="AE60" i="10"/>
  <c r="AY677" i="10"/>
  <c r="AY711" i="10"/>
  <c r="AY713" i="10" s="1"/>
  <c r="AY1251" i="10"/>
  <c r="AY1253" i="10" s="1"/>
  <c r="AB37" i="28"/>
  <c r="AB1183" i="10" s="1"/>
  <c r="Z14" i="31"/>
  <c r="O43" i="11"/>
  <c r="N144" i="32"/>
  <c r="N221" i="32" s="1"/>
  <c r="AB1158" i="10"/>
  <c r="AE155" i="10"/>
  <c r="AE156" i="10"/>
  <c r="AZ50" i="8"/>
  <c r="BB12" i="10"/>
  <c r="AZ33" i="4"/>
  <c r="BA22" i="4"/>
  <c r="AZ32" i="8"/>
  <c r="BB65" i="10"/>
  <c r="BB1222" i="10" s="1"/>
  <c r="BB12" i="30"/>
  <c r="AZ29" i="4"/>
  <c r="AZ11" i="4"/>
  <c r="BD632" i="10"/>
  <c r="BD646" i="10"/>
  <c r="BD648" i="10" s="1"/>
  <c r="P187" i="32"/>
  <c r="AD126" i="10"/>
  <c r="AX52" i="4"/>
  <c r="AZ668" i="10"/>
  <c r="AY49" i="4"/>
  <c r="O220" i="32"/>
  <c r="BA7" i="30"/>
  <c r="BA7" i="28"/>
  <c r="BA7" i="10"/>
  <c r="BE629" i="10"/>
  <c r="BE619" i="10"/>
  <c r="BF1197" i="10"/>
  <c r="BF1210" i="10" s="1"/>
  <c r="BF52" i="28"/>
  <c r="BF944" i="10"/>
  <c r="AJ633" i="10"/>
  <c r="AH21" i="14" s="1"/>
  <c r="AH24" i="14" s="1"/>
  <c r="AJ630" i="10"/>
  <c r="BF1024" i="10"/>
  <c r="BF1001" i="10" s="1"/>
  <c r="BF595" i="10"/>
  <c r="BF614" i="10"/>
  <c r="BF618" i="10" s="1"/>
  <c r="BE51" i="28"/>
  <c r="BE1196" i="10"/>
  <c r="BE1209" i="10" s="1"/>
  <c r="BE597" i="10"/>
  <c r="BD53" i="28"/>
  <c r="BD661" i="10"/>
  <c r="BG607" i="10"/>
  <c r="BG608" i="10" s="1"/>
  <c r="BG613" i="10"/>
  <c r="BG596" i="10" s="1"/>
  <c r="BG612" i="10"/>
  <c r="BH606" i="10"/>
  <c r="X951" i="10"/>
  <c r="X957" i="10" s="1"/>
  <c r="BO6" i="28" l="1"/>
  <c r="BO6" i="30"/>
  <c r="BO6" i="10"/>
  <c r="BN7" i="4"/>
  <c r="BN1269" i="10"/>
  <c r="BN1283" i="10"/>
  <c r="BN1296" i="10"/>
  <c r="BI5" i="28"/>
  <c r="BI5" i="10"/>
  <c r="BI85" i="10" s="1"/>
  <c r="BH6" i="4"/>
  <c r="BI5" i="30"/>
  <c r="BG13" i="4"/>
  <c r="BG15" i="4"/>
  <c r="BG19" i="4"/>
  <c r="BG17" i="4"/>
  <c r="BI638" i="10" s="1"/>
  <c r="BI640" i="10" s="1"/>
  <c r="BG56" i="4"/>
  <c r="BG57" i="4" s="1"/>
  <c r="BG21" i="4"/>
  <c r="BI1108" i="10" s="1"/>
  <c r="BG27" i="4"/>
  <c r="BG23" i="4"/>
  <c r="BG25" i="4"/>
  <c r="BG31" i="4"/>
  <c r="BI17" i="10" s="1"/>
  <c r="BG41" i="4"/>
  <c r="BG43" i="4"/>
  <c r="BG50" i="4"/>
  <c r="BG48" i="4"/>
  <c r="BG61" i="4"/>
  <c r="BG62" i="4" s="1"/>
  <c r="BG63" i="4"/>
  <c r="BA48" i="30"/>
  <c r="BF14" i="4"/>
  <c r="BG10" i="30"/>
  <c r="AC204" i="10"/>
  <c r="AC200" i="10"/>
  <c r="AD195" i="10"/>
  <c r="AC110" i="28"/>
  <c r="AC226" i="10"/>
  <c r="AC229" i="10" s="1"/>
  <c r="AC242" i="10"/>
  <c r="O199" i="32" s="1"/>
  <c r="AC14" i="28"/>
  <c r="BB42" i="30"/>
  <c r="BB45" i="30"/>
  <c r="BB44" i="30"/>
  <c r="BB43" i="30"/>
  <c r="BB47" i="30"/>
  <c r="BB46" i="30"/>
  <c r="BB14" i="30"/>
  <c r="AH82" i="10"/>
  <c r="AE227" i="10"/>
  <c r="AE1039" i="10"/>
  <c r="AE44" i="28"/>
  <c r="AF55" i="10"/>
  <c r="AF58" i="10"/>
  <c r="AF56" i="10"/>
  <c r="AF54" i="10"/>
  <c r="AF59" i="10"/>
  <c r="AF53" i="10"/>
  <c r="AF50" i="10"/>
  <c r="AF51" i="10"/>
  <c r="AF57" i="10"/>
  <c r="AF52" i="10"/>
  <c r="AF49" i="10"/>
  <c r="AF147" i="10"/>
  <c r="AD163" i="10"/>
  <c r="AD139" i="10"/>
  <c r="AD165" i="10"/>
  <c r="AD167" i="10"/>
  <c r="AD158" i="10"/>
  <c r="AD159" i="10" s="1"/>
  <c r="AD177" i="10" s="1"/>
  <c r="AD164" i="10"/>
  <c r="AD169" i="10"/>
  <c r="AD166" i="10"/>
  <c r="AD168" i="10"/>
  <c r="BA34" i="30"/>
  <c r="BA30" i="30"/>
  <c r="BA37" i="30"/>
  <c r="BA36" i="30"/>
  <c r="BA35" i="30"/>
  <c r="BA31" i="30"/>
  <c r="BA29" i="30"/>
  <c r="BA32" i="30"/>
  <c r="BA33" i="30"/>
  <c r="BA28" i="30"/>
  <c r="BB657" i="10"/>
  <c r="AZ45" i="4"/>
  <c r="BB658" i="10" s="1"/>
  <c r="BA42" i="4"/>
  <c r="BC12" i="10"/>
  <c r="BA33" i="4"/>
  <c r="BB22" i="4"/>
  <c r="BA32" i="8"/>
  <c r="BA50" i="8"/>
  <c r="BC65" i="10"/>
  <c r="BC1222" i="10" s="1"/>
  <c r="BC12" i="30"/>
  <c r="BA11" i="4"/>
  <c r="BA29" i="4"/>
  <c r="AF108" i="10"/>
  <c r="AF114" i="10"/>
  <c r="AF115" i="10" s="1"/>
  <c r="BE646" i="10"/>
  <c r="BE648" i="10" s="1"/>
  <c r="BE632" i="10"/>
  <c r="BA676" i="10"/>
  <c r="BA712" i="10" s="1"/>
  <c r="BA675" i="10"/>
  <c r="BA692" i="10"/>
  <c r="Z31" i="31"/>
  <c r="Z30" i="31"/>
  <c r="BC13" i="10"/>
  <c r="BB26" i="4"/>
  <c r="AC99" i="28"/>
  <c r="AC192" i="10"/>
  <c r="AD187" i="10"/>
  <c r="AC203" i="10"/>
  <c r="AC205" i="10" s="1"/>
  <c r="AC207" i="10" s="1"/>
  <c r="AC46" i="28" s="1"/>
  <c r="AC1186" i="10" s="1"/>
  <c r="AG100" i="10"/>
  <c r="AZ1251" i="10"/>
  <c r="AZ1253" i="10" s="1"/>
  <c r="AZ677" i="10"/>
  <c r="AZ711" i="10"/>
  <c r="AZ713" i="10" s="1"/>
  <c r="BF11" i="30"/>
  <c r="BE18" i="4"/>
  <c r="BF11" i="10"/>
  <c r="BF626" i="10" s="1"/>
  <c r="BD12" i="8"/>
  <c r="AF1172" i="10"/>
  <c r="R180" i="32"/>
  <c r="AZ38" i="30"/>
  <c r="BA668" i="10"/>
  <c r="AZ49" i="4"/>
  <c r="AY52" i="4"/>
  <c r="BB7" i="28"/>
  <c r="BB7" i="30"/>
  <c r="BB7" i="10"/>
  <c r="N149" i="32"/>
  <c r="AB1186" i="10"/>
  <c r="AG97" i="10"/>
  <c r="AG92" i="10"/>
  <c r="AG101" i="10" s="1"/>
  <c r="AE120" i="10"/>
  <c r="AE121" i="10" s="1"/>
  <c r="Q182" i="32"/>
  <c r="AE153" i="10"/>
  <c r="AE157" i="10" s="1"/>
  <c r="AE174" i="10"/>
  <c r="AE179" i="10" s="1"/>
  <c r="AE215" i="10" s="1"/>
  <c r="AE235" i="10" s="1"/>
  <c r="BF629" i="10"/>
  <c r="BF619" i="10"/>
  <c r="BE661" i="10"/>
  <c r="BE53" i="28"/>
  <c r="AK628" i="10"/>
  <c r="AJ644" i="10"/>
  <c r="AJ649" i="10" s="1"/>
  <c r="AH27" i="14" s="1"/>
  <c r="AH30" i="14" s="1"/>
  <c r="BH612" i="10"/>
  <c r="BH613" i="10"/>
  <c r="BH596" i="10" s="1"/>
  <c r="BH607" i="10"/>
  <c r="BH608" i="10" s="1"/>
  <c r="BI606" i="10"/>
  <c r="BF1196" i="10"/>
  <c r="BF1209" i="10" s="1"/>
  <c r="BF51" i="28"/>
  <c r="BF597" i="10"/>
  <c r="BG595" i="10"/>
  <c r="BG614" i="10"/>
  <c r="BG618" i="10" s="1"/>
  <c r="BG1024" i="10"/>
  <c r="BG1001" i="10" s="1"/>
  <c r="BE598" i="10"/>
  <c r="BE600" i="10" s="1"/>
  <c r="BG1197" i="10"/>
  <c r="BG1210" i="10" s="1"/>
  <c r="BG52" i="28"/>
  <c r="BG944" i="10"/>
  <c r="X958" i="10"/>
  <c r="BP6" i="28" l="1"/>
  <c r="BP6" i="30"/>
  <c r="BP6" i="10"/>
  <c r="BO7" i="4"/>
  <c r="BO1269" i="10"/>
  <c r="BO1296" i="10"/>
  <c r="BO1283" i="10"/>
  <c r="BJ5" i="10"/>
  <c r="BJ85" i="10" s="1"/>
  <c r="BI6" i="4"/>
  <c r="BJ5" i="28"/>
  <c r="BJ5" i="30"/>
  <c r="BH15" i="4"/>
  <c r="BH13" i="4"/>
  <c r="BH17" i="4"/>
  <c r="BJ638" i="10" s="1"/>
  <c r="BJ640" i="10" s="1"/>
  <c r="BH19" i="4"/>
  <c r="BH56" i="4"/>
  <c r="BH57" i="4" s="1"/>
  <c r="BH27" i="4"/>
  <c r="BH23" i="4"/>
  <c r="BH21" i="4"/>
  <c r="BJ1108" i="10" s="1"/>
  <c r="BH25" i="4"/>
  <c r="BH31" i="4"/>
  <c r="BJ17" i="10" s="1"/>
  <c r="BH41" i="4"/>
  <c r="BH48" i="4"/>
  <c r="BH50" i="4"/>
  <c r="BH43" i="4"/>
  <c r="BH61" i="4"/>
  <c r="BH62" i="4" s="1"/>
  <c r="BH63" i="4"/>
  <c r="O149" i="32"/>
  <c r="AG93" i="10"/>
  <c r="AH91" i="10" s="1"/>
  <c r="AC233" i="10"/>
  <c r="AC243" i="10"/>
  <c r="O200" i="32" s="1"/>
  <c r="O144" i="32"/>
  <c r="O221" i="32" s="1"/>
  <c r="AA14" i="31"/>
  <c r="AC37" i="28"/>
  <c r="AC1183" i="10" s="1"/>
  <c r="P43" i="11"/>
  <c r="AC1158" i="10"/>
  <c r="BH10" i="30"/>
  <c r="BG14" i="4"/>
  <c r="R182" i="32"/>
  <c r="AF174" i="10"/>
  <c r="AF179" i="10" s="1"/>
  <c r="AF215" i="10" s="1"/>
  <c r="AF235" i="10" s="1"/>
  <c r="AF153" i="10"/>
  <c r="AF157" i="10" s="1"/>
  <c r="AF120" i="10"/>
  <c r="AF121" i="10" s="1"/>
  <c r="BD13" i="10"/>
  <c r="BC26" i="4"/>
  <c r="BB42" i="4"/>
  <c r="BC657" i="10"/>
  <c r="BA45" i="4"/>
  <c r="BC658" i="10" s="1"/>
  <c r="BB676" i="10"/>
  <c r="BB712" i="10" s="1"/>
  <c r="BB675" i="10"/>
  <c r="BB692" i="10"/>
  <c r="AE1185" i="10"/>
  <c r="R105" i="11"/>
  <c r="Q147" i="32"/>
  <c r="BC46" i="30"/>
  <c r="BC45" i="30"/>
  <c r="BC42" i="30"/>
  <c r="BC47" i="30"/>
  <c r="BC14" i="30"/>
  <c r="BC44" i="30"/>
  <c r="BC43" i="30"/>
  <c r="BF646" i="10"/>
  <c r="BF648" i="10" s="1"/>
  <c r="BF632" i="10"/>
  <c r="AG1170" i="10"/>
  <c r="S178" i="32"/>
  <c r="BA38" i="30"/>
  <c r="AG102" i="10"/>
  <c r="AE124" i="10"/>
  <c r="Q186" i="32"/>
  <c r="AD1031" i="10"/>
  <c r="AD1032" i="10" s="1"/>
  <c r="P194" i="32"/>
  <c r="AD141" i="10"/>
  <c r="AD15" i="10"/>
  <c r="S179" i="32"/>
  <c r="AG151" i="10"/>
  <c r="T106" i="11"/>
  <c r="AG47" i="10"/>
  <c r="AG104" i="10"/>
  <c r="AG1171" i="10"/>
  <c r="BB668" i="10"/>
  <c r="AZ52" i="4"/>
  <c r="BA49" i="4"/>
  <c r="BG11" i="10"/>
  <c r="BG626" i="10" s="1"/>
  <c r="BG11" i="30"/>
  <c r="BE12" i="8"/>
  <c r="BF18" i="4"/>
  <c r="BB50" i="8"/>
  <c r="BB33" i="4"/>
  <c r="BD12" i="10"/>
  <c r="BC22" i="4"/>
  <c r="BD12" i="30"/>
  <c r="BB32" i="8"/>
  <c r="BD65" i="10"/>
  <c r="BD1222" i="10" s="1"/>
  <c r="BB11" i="4"/>
  <c r="BB29" i="4"/>
  <c r="AD170" i="10"/>
  <c r="AD178" i="10" s="1"/>
  <c r="AD214" i="10" s="1"/>
  <c r="AH86" i="10"/>
  <c r="AH87" i="10"/>
  <c r="BB48" i="30"/>
  <c r="AG95" i="10"/>
  <c r="AG96" i="10" s="1"/>
  <c r="AG152" i="10" s="1"/>
  <c r="BA1251" i="10"/>
  <c r="BA1253" i="10" s="1"/>
  <c r="BA711" i="10"/>
  <c r="BA713" i="10" s="1"/>
  <c r="BA677" i="10"/>
  <c r="AF155" i="10"/>
  <c r="AF156" i="10"/>
  <c r="AH83" i="10"/>
  <c r="AF116" i="10"/>
  <c r="AG113" i="10" s="1"/>
  <c r="BC7" i="28"/>
  <c r="BC7" i="30"/>
  <c r="BC7" i="10"/>
  <c r="AF60" i="10"/>
  <c r="BB31" i="30"/>
  <c r="BB32" i="30"/>
  <c r="BB33" i="30"/>
  <c r="BB34" i="30"/>
  <c r="BB29" i="30"/>
  <c r="BB36" i="30"/>
  <c r="BB30" i="30"/>
  <c r="BB28" i="30"/>
  <c r="BB35" i="30"/>
  <c r="BB37" i="30"/>
  <c r="BG629" i="10"/>
  <c r="BG619" i="10"/>
  <c r="BG51" i="28"/>
  <c r="BG1196" i="10"/>
  <c r="BG1209" i="10" s="1"/>
  <c r="BG597" i="10"/>
  <c r="BG598" i="10" s="1"/>
  <c r="BG600" i="10" s="1"/>
  <c r="BH52" i="28"/>
  <c r="BH944" i="10"/>
  <c r="BH1197" i="10"/>
  <c r="BH1210" i="10" s="1"/>
  <c r="BH1024" i="10"/>
  <c r="BH1001" i="10" s="1"/>
  <c r="BH595" i="10"/>
  <c r="BH614" i="10"/>
  <c r="BH618" i="10" s="1"/>
  <c r="BF53" i="28"/>
  <c r="BF661" i="10"/>
  <c r="BF598" i="10"/>
  <c r="BF600" i="10" s="1"/>
  <c r="BI613" i="10"/>
  <c r="BI596" i="10" s="1"/>
  <c r="BI612" i="10"/>
  <c r="BI607" i="10"/>
  <c r="BI608" i="10" s="1"/>
  <c r="BJ606" i="10"/>
  <c r="AK630" i="10"/>
  <c r="AK633" i="10"/>
  <c r="AI21" i="14" s="1"/>
  <c r="AI24" i="14" s="1"/>
  <c r="X78" i="28"/>
  <c r="X936" i="10"/>
  <c r="X938" i="10" s="1"/>
  <c r="X945" i="10" s="1"/>
  <c r="X959" i="10"/>
  <c r="Y956" i="10" s="1"/>
  <c r="BQ6" i="10" l="1"/>
  <c r="BQ6" i="28"/>
  <c r="BQ6" i="30"/>
  <c r="BP7" i="4"/>
  <c r="BP1269" i="10"/>
  <c r="BP1283" i="10"/>
  <c r="BP1296" i="10"/>
  <c r="BK5" i="30"/>
  <c r="BJ6" i="4"/>
  <c r="BK5" i="10"/>
  <c r="BK85" i="10" s="1"/>
  <c r="BK5" i="28"/>
  <c r="BI13" i="4"/>
  <c r="BI15" i="4"/>
  <c r="BI17" i="4"/>
  <c r="BK638" i="10" s="1"/>
  <c r="BK640" i="10" s="1"/>
  <c r="BI19" i="4"/>
  <c r="BI56" i="4"/>
  <c r="BI57" i="4" s="1"/>
  <c r="BI27" i="4"/>
  <c r="BI21" i="4"/>
  <c r="BK1108" i="10" s="1"/>
  <c r="BI23" i="4"/>
  <c r="BI25" i="4"/>
  <c r="BI41" i="4"/>
  <c r="BI31" i="4"/>
  <c r="BK17" i="10" s="1"/>
  <c r="BI43" i="4"/>
  <c r="BI50" i="4"/>
  <c r="BI48" i="4"/>
  <c r="BI61" i="4"/>
  <c r="BI62" i="4" s="1"/>
  <c r="BI63" i="4"/>
  <c r="AA31" i="31"/>
  <c r="AA30" i="31"/>
  <c r="BB38" i="30"/>
  <c r="BI10" i="30"/>
  <c r="BH14" i="4"/>
  <c r="AG53" i="10"/>
  <c r="AG59" i="10"/>
  <c r="AG50" i="10"/>
  <c r="AG56" i="10"/>
  <c r="AG54" i="10"/>
  <c r="AG55" i="10"/>
  <c r="AG51" i="10"/>
  <c r="AG57" i="10"/>
  <c r="AG52" i="10"/>
  <c r="AG58" i="10"/>
  <c r="AG147" i="10"/>
  <c r="AG156" i="10" s="1"/>
  <c r="AG49" i="10"/>
  <c r="BC692" i="10"/>
  <c r="BC676" i="10"/>
  <c r="BC712" i="10" s="1"/>
  <c r="BC675" i="10"/>
  <c r="AD217" i="10"/>
  <c r="AD221" i="10"/>
  <c r="AD222" i="10" s="1"/>
  <c r="BG646" i="10"/>
  <c r="BG648" i="10" s="1"/>
  <c r="BG632" i="10"/>
  <c r="AE126" i="10"/>
  <c r="Q187" i="32"/>
  <c r="BC42" i="4"/>
  <c r="BB45" i="4"/>
  <c r="BD658" i="10" s="1"/>
  <c r="BD657" i="10"/>
  <c r="BD7" i="28"/>
  <c r="BD7" i="30"/>
  <c r="BD7" i="10"/>
  <c r="AG1172" i="10"/>
  <c r="S180" i="32"/>
  <c r="BE13" i="10"/>
  <c r="BD26" i="4"/>
  <c r="BA52" i="4"/>
  <c r="BB49" i="4"/>
  <c r="BC668" i="10"/>
  <c r="AH100" i="10"/>
  <c r="BC28" i="30"/>
  <c r="BC37" i="30"/>
  <c r="BC31" i="30"/>
  <c r="BC30" i="30"/>
  <c r="BC32" i="30"/>
  <c r="BC33" i="30"/>
  <c r="BC34" i="30"/>
  <c r="BC36" i="30"/>
  <c r="BC35" i="30"/>
  <c r="BC29" i="30"/>
  <c r="AF44" i="28"/>
  <c r="AF227" i="10"/>
  <c r="AF1039" i="10"/>
  <c r="AD978" i="10"/>
  <c r="AD932" i="10"/>
  <c r="BB711" i="10"/>
  <c r="BB713" i="10" s="1"/>
  <c r="BB1251" i="10"/>
  <c r="BB1253" i="10" s="1"/>
  <c r="BB677" i="10"/>
  <c r="AF124" i="10"/>
  <c r="R186" i="32"/>
  <c r="AI81" i="10"/>
  <c r="AH66" i="10"/>
  <c r="AD11" i="28"/>
  <c r="AD188" i="10"/>
  <c r="BC48" i="30"/>
  <c r="BD42" i="30"/>
  <c r="BD45" i="30"/>
  <c r="BD47" i="30"/>
  <c r="BD43" i="30"/>
  <c r="BD14" i="30"/>
  <c r="BD46" i="30"/>
  <c r="BD44" i="30"/>
  <c r="BH11" i="30"/>
  <c r="BF12" i="8"/>
  <c r="BG18" i="4"/>
  <c r="BH11" i="10"/>
  <c r="BH626" i="10" s="1"/>
  <c r="AD180" i="10"/>
  <c r="BE65" i="10"/>
  <c r="BE1222" i="10" s="1"/>
  <c r="BD22" i="4"/>
  <c r="BE12" i="30"/>
  <c r="BE12" i="10"/>
  <c r="BC32" i="8"/>
  <c r="BC50" i="8"/>
  <c r="BC33" i="4"/>
  <c r="BC11" i="4"/>
  <c r="BC29" i="4"/>
  <c r="AG114" i="10"/>
  <c r="AG115" i="10" s="1"/>
  <c r="AG108" i="10"/>
  <c r="BH619" i="10"/>
  <c r="BH629" i="10"/>
  <c r="BJ607" i="10"/>
  <c r="BJ608" i="10" s="1"/>
  <c r="BJ613" i="10"/>
  <c r="BJ596" i="10" s="1"/>
  <c r="BJ612" i="10"/>
  <c r="BK606" i="10"/>
  <c r="BH51" i="28"/>
  <c r="BH1196" i="10"/>
  <c r="BH1209" i="10" s="1"/>
  <c r="BH597" i="10"/>
  <c r="BH598" i="10" s="1"/>
  <c r="BH600" i="10" s="1"/>
  <c r="BI1024" i="10"/>
  <c r="BI1001" i="10" s="1"/>
  <c r="BI595" i="10"/>
  <c r="BI614" i="10"/>
  <c r="BI618" i="10" s="1"/>
  <c r="BI52" i="28"/>
  <c r="BI944" i="10"/>
  <c r="BI1197" i="10"/>
  <c r="BI1210" i="10" s="1"/>
  <c r="AL628" i="10"/>
  <c r="AK644" i="10"/>
  <c r="AK649" i="10" s="1"/>
  <c r="AI27" i="14" s="1"/>
  <c r="AI30" i="14" s="1"/>
  <c r="BG661" i="10"/>
  <c r="BG53" i="28"/>
  <c r="X20" i="28"/>
  <c r="X1198" i="10"/>
  <c r="X1211" i="10" s="1"/>
  <c r="K70" i="11"/>
  <c r="X79" i="28"/>
  <c r="X946" i="10"/>
  <c r="BQ7" i="4" l="1"/>
  <c r="BR6" i="10"/>
  <c r="BR6" i="28"/>
  <c r="BR6" i="30"/>
  <c r="BL5" i="30"/>
  <c r="BK6" i="4"/>
  <c r="BL5" i="28"/>
  <c r="BL5" i="10"/>
  <c r="BL85" i="10" s="1"/>
  <c r="BJ13" i="4"/>
  <c r="BJ15" i="4"/>
  <c r="BJ17" i="4"/>
  <c r="BL638" i="10" s="1"/>
  <c r="BL640" i="10" s="1"/>
  <c r="BJ19" i="4"/>
  <c r="BJ56" i="4"/>
  <c r="BJ57" i="4" s="1"/>
  <c r="BJ21" i="4"/>
  <c r="BL1108" i="10" s="1"/>
  <c r="BJ27" i="4"/>
  <c r="BJ23" i="4"/>
  <c r="BJ25" i="4"/>
  <c r="BJ31" i="4"/>
  <c r="BL17" i="10" s="1"/>
  <c r="BJ41" i="4"/>
  <c r="BJ48" i="4"/>
  <c r="BJ50" i="4"/>
  <c r="BJ43" i="4"/>
  <c r="BJ61" i="4"/>
  <c r="BJ62" i="4" s="1"/>
  <c r="BJ63" i="4"/>
  <c r="BQ1269" i="10"/>
  <c r="BQ1296" i="10"/>
  <c r="BQ1283" i="10"/>
  <c r="AG155" i="10"/>
  <c r="BJ10" i="30"/>
  <c r="BI14" i="4"/>
  <c r="AG116" i="10"/>
  <c r="AH113" i="10" s="1"/>
  <c r="S182" i="32"/>
  <c r="AG174" i="10"/>
  <c r="AG179" i="10" s="1"/>
  <c r="AG215" i="10" s="1"/>
  <c r="AG235" i="10" s="1"/>
  <c r="AG120" i="10"/>
  <c r="AG121" i="10" s="1"/>
  <c r="AG153" i="10"/>
  <c r="AG157" i="10" s="1"/>
  <c r="BD34" i="30"/>
  <c r="BD30" i="30"/>
  <c r="BD28" i="30"/>
  <c r="BD36" i="30"/>
  <c r="BD37" i="30"/>
  <c r="BD29" i="30"/>
  <c r="BD32" i="30"/>
  <c r="BD33" i="30"/>
  <c r="BD35" i="30"/>
  <c r="BD31" i="30"/>
  <c r="BC38" i="30"/>
  <c r="AD950" i="10"/>
  <c r="AD935" i="10"/>
  <c r="AE158" i="10"/>
  <c r="AE159" i="10" s="1"/>
  <c r="AE177" i="10" s="1"/>
  <c r="AE169" i="10"/>
  <c r="AE139" i="10"/>
  <c r="AE166" i="10"/>
  <c r="AE163" i="10"/>
  <c r="AE165" i="10"/>
  <c r="AE167" i="10"/>
  <c r="AE164" i="10"/>
  <c r="AE168" i="10"/>
  <c r="BH632" i="10"/>
  <c r="BH646" i="10"/>
  <c r="BH648" i="10" s="1"/>
  <c r="AH97" i="10"/>
  <c r="AH92" i="10"/>
  <c r="AH1170" i="10"/>
  <c r="T178" i="32"/>
  <c r="AG60" i="10"/>
  <c r="BI11" i="30"/>
  <c r="BG12" i="8"/>
  <c r="BH18" i="4"/>
  <c r="BI11" i="10"/>
  <c r="BI626" i="10" s="1"/>
  <c r="AI82" i="10"/>
  <c r="BE46" i="30"/>
  <c r="BE44" i="30"/>
  <c r="BE43" i="30"/>
  <c r="BE45" i="30"/>
  <c r="BE47" i="30"/>
  <c r="BE42" i="30"/>
  <c r="BE14" i="30"/>
  <c r="BD48" i="30"/>
  <c r="BD668" i="10"/>
  <c r="BB52" i="4"/>
  <c r="BC49" i="4"/>
  <c r="AD226" i="10"/>
  <c r="AD229" i="10" s="1"/>
  <c r="AD242" i="10"/>
  <c r="P199" i="32" s="1"/>
  <c r="BD50" i="8"/>
  <c r="BD33" i="4"/>
  <c r="BF12" i="10"/>
  <c r="BF12" i="30"/>
  <c r="BD32" i="8"/>
  <c r="BF65" i="10"/>
  <c r="BF1222" i="10" s="1"/>
  <c r="BE22" i="4"/>
  <c r="BD11" i="4"/>
  <c r="BD29" i="4"/>
  <c r="AF126" i="10"/>
  <c r="R187" i="32"/>
  <c r="BD692" i="10"/>
  <c r="BD676" i="10"/>
  <c r="BD712" i="10" s="1"/>
  <c r="BD675" i="10"/>
  <c r="BE7" i="10"/>
  <c r="BE7" i="28"/>
  <c r="BE7" i="30"/>
  <c r="AD189" i="10"/>
  <c r="AD190" i="10" s="1"/>
  <c r="S105" i="11"/>
  <c r="AF1185" i="10"/>
  <c r="R147" i="32"/>
  <c r="BF13" i="10"/>
  <c r="BE26" i="4"/>
  <c r="AD196" i="10"/>
  <c r="AD12" i="28"/>
  <c r="P142" i="32" s="1"/>
  <c r="P141" i="32"/>
  <c r="P220" i="32" s="1"/>
  <c r="BC45" i="4"/>
  <c r="BE658" i="10" s="1"/>
  <c r="BE657" i="10"/>
  <c r="BD42" i="4"/>
  <c r="BC1251" i="10"/>
  <c r="BC1253" i="10" s="1"/>
  <c r="BC711" i="10"/>
  <c r="BC713" i="10" s="1"/>
  <c r="BC677" i="10"/>
  <c r="BI629" i="10"/>
  <c r="BI619" i="10"/>
  <c r="BJ595" i="10"/>
  <c r="BJ614" i="10"/>
  <c r="BJ618" i="10" s="1"/>
  <c r="BJ1024" i="10"/>
  <c r="BJ1001" i="10" s="1"/>
  <c r="AL630" i="10"/>
  <c r="AL633" i="10"/>
  <c r="AJ21" i="14" s="1"/>
  <c r="AJ24" i="14" s="1"/>
  <c r="BJ1197" i="10"/>
  <c r="BJ1210" i="10" s="1"/>
  <c r="BJ52" i="28"/>
  <c r="BJ944" i="10"/>
  <c r="BI51" i="28"/>
  <c r="BI1196" i="10"/>
  <c r="BI1209" i="10" s="1"/>
  <c r="BI597" i="10"/>
  <c r="BI598" i="10" s="1"/>
  <c r="BI600" i="10" s="1"/>
  <c r="BH661" i="10"/>
  <c r="BH53" i="28"/>
  <c r="BK607" i="10"/>
  <c r="BK608" i="10" s="1"/>
  <c r="BK613" i="10"/>
  <c r="BK596" i="10" s="1"/>
  <c r="BK612" i="10"/>
  <c r="BL606" i="10"/>
  <c r="Y943" i="10"/>
  <c r="X116" i="28"/>
  <c r="K71" i="11"/>
  <c r="X1199" i="10"/>
  <c r="X1212" i="10" s="1"/>
  <c r="BL6" i="4" l="1"/>
  <c r="BM5" i="30"/>
  <c r="BM5" i="28"/>
  <c r="BM5" i="10"/>
  <c r="BM85" i="10" s="1"/>
  <c r="BK13" i="4"/>
  <c r="BK15" i="4"/>
  <c r="BK17" i="4"/>
  <c r="BM638" i="10" s="1"/>
  <c r="BM640" i="10" s="1"/>
  <c r="BK19" i="4"/>
  <c r="BK56" i="4"/>
  <c r="BK57" i="4" s="1"/>
  <c r="BK21" i="4"/>
  <c r="BM1108" i="10" s="1"/>
  <c r="BK27" i="4"/>
  <c r="BK23" i="4"/>
  <c r="BK25" i="4"/>
  <c r="BK41" i="4"/>
  <c r="BK31" i="4"/>
  <c r="BM17" i="10" s="1"/>
  <c r="BK43" i="4"/>
  <c r="BK48" i="4"/>
  <c r="BK50" i="4"/>
  <c r="BK61" i="4"/>
  <c r="BK62" i="4" s="1"/>
  <c r="BK63" i="4"/>
  <c r="BR1269" i="10"/>
  <c r="BR1296" i="10"/>
  <c r="BR1283" i="10"/>
  <c r="BR7" i="4"/>
  <c r="BS6" i="10"/>
  <c r="BS6" i="28"/>
  <c r="BS6" i="30"/>
  <c r="BE48" i="30"/>
  <c r="AD14" i="28"/>
  <c r="AD1158" i="10" s="1"/>
  <c r="BD38" i="30"/>
  <c r="BK10" i="30"/>
  <c r="BJ14" i="4"/>
  <c r="AD203" i="10"/>
  <c r="AD192" i="10"/>
  <c r="AE187" i="10"/>
  <c r="AD99" i="28"/>
  <c r="AF139" i="10"/>
  <c r="AF168" i="10"/>
  <c r="AF163" i="10"/>
  <c r="AF165" i="10"/>
  <c r="AF169" i="10"/>
  <c r="AF167" i="10"/>
  <c r="AF158" i="10"/>
  <c r="AF159" i="10" s="1"/>
  <c r="AF177" i="10" s="1"/>
  <c r="AF164" i="10"/>
  <c r="AF166" i="10"/>
  <c r="BG13" i="10"/>
  <c r="BF26" i="4"/>
  <c r="AH101" i="10"/>
  <c r="AH93" i="10"/>
  <c r="AE170" i="10"/>
  <c r="AE178" i="10" s="1"/>
  <c r="AE180" i="10" s="1"/>
  <c r="BE33" i="4"/>
  <c r="BG12" i="30"/>
  <c r="BG65" i="10"/>
  <c r="BG1222" i="10" s="1"/>
  <c r="BE50" i="8"/>
  <c r="BG12" i="10"/>
  <c r="BF22" i="4"/>
  <c r="BE32" i="8"/>
  <c r="BE29" i="4"/>
  <c r="BE11" i="4"/>
  <c r="AD243" i="10"/>
  <c r="P200" i="32" s="1"/>
  <c r="AD233" i="10"/>
  <c r="BI632" i="10"/>
  <c r="BI646" i="10"/>
  <c r="BI648" i="10" s="1"/>
  <c r="AH95" i="10"/>
  <c r="AH96" i="10" s="1"/>
  <c r="AH152" i="10" s="1"/>
  <c r="BE668" i="10"/>
  <c r="BD49" i="4"/>
  <c r="BC52" i="4"/>
  <c r="BH12" i="8"/>
  <c r="BI18" i="4"/>
  <c r="BJ11" i="10"/>
  <c r="BJ626" i="10" s="1"/>
  <c r="BJ11" i="30"/>
  <c r="Q194" i="32"/>
  <c r="AE15" i="10"/>
  <c r="AE1031" i="10"/>
  <c r="AE1032" i="10" s="1"/>
  <c r="AE141" i="10"/>
  <c r="BD711" i="10"/>
  <c r="BD713" i="10" s="1"/>
  <c r="BD677" i="10"/>
  <c r="BD1251" i="10"/>
  <c r="BD1253" i="10" s="1"/>
  <c r="AG124" i="10"/>
  <c r="S186" i="32"/>
  <c r="BF46" i="30"/>
  <c r="BF14" i="30"/>
  <c r="BF42" i="30"/>
  <c r="BF43" i="30"/>
  <c r="BF47" i="30"/>
  <c r="BF44" i="30"/>
  <c r="BF45" i="30"/>
  <c r="BE676" i="10"/>
  <c r="BE712" i="10" s="1"/>
  <c r="BE675" i="10"/>
  <c r="BE692" i="10"/>
  <c r="AD197" i="10"/>
  <c r="AD198" i="10" s="1"/>
  <c r="AI86" i="10"/>
  <c r="AI87" i="10"/>
  <c r="AG1039" i="10"/>
  <c r="AG44" i="28"/>
  <c r="AG227" i="10"/>
  <c r="BF7" i="28"/>
  <c r="BF7" i="30"/>
  <c r="BF7" i="10"/>
  <c r="BF657" i="10"/>
  <c r="BE42" i="4"/>
  <c r="BD45" i="4"/>
  <c r="BF658" i="10" s="1"/>
  <c r="BE36" i="30"/>
  <c r="BE35" i="30"/>
  <c r="BE37" i="30"/>
  <c r="BE33" i="30"/>
  <c r="BE31" i="30"/>
  <c r="BE34" i="30"/>
  <c r="BE32" i="30"/>
  <c r="BE30" i="30"/>
  <c r="BE28" i="30"/>
  <c r="BE29" i="30"/>
  <c r="AI83" i="10"/>
  <c r="BJ629" i="10"/>
  <c r="BJ619" i="10"/>
  <c r="BJ1196" i="10"/>
  <c r="BJ1209" i="10" s="1"/>
  <c r="BJ597" i="10"/>
  <c r="BJ51" i="28"/>
  <c r="AM628" i="10"/>
  <c r="AL644" i="10"/>
  <c r="AL649" i="10" s="1"/>
  <c r="AJ27" i="14" s="1"/>
  <c r="AJ30" i="14" s="1"/>
  <c r="BL613" i="10"/>
  <c r="BL596" i="10" s="1"/>
  <c r="BL612" i="10"/>
  <c r="BL607" i="10"/>
  <c r="BL608" i="10" s="1"/>
  <c r="BM606" i="10"/>
  <c r="BK595" i="10"/>
  <c r="BK614" i="10"/>
  <c r="BK618" i="10" s="1"/>
  <c r="BK1024" i="10"/>
  <c r="BK1001" i="10" s="1"/>
  <c r="BK1197" i="10"/>
  <c r="BK1210" i="10" s="1"/>
  <c r="BK944" i="10"/>
  <c r="BK52" i="28"/>
  <c r="BI53" i="28"/>
  <c r="BI661" i="10"/>
  <c r="Y951" i="10"/>
  <c r="Y957" i="10" s="1"/>
  <c r="BS1269" i="10" l="1"/>
  <c r="BS1283" i="10"/>
  <c r="BS1296" i="10"/>
  <c r="BM6" i="4"/>
  <c r="BN5" i="30"/>
  <c r="BN5" i="28"/>
  <c r="BN5" i="10"/>
  <c r="BN85" i="10" s="1"/>
  <c r="BL13" i="4"/>
  <c r="BL15" i="4"/>
  <c r="BL17" i="4"/>
  <c r="BN638" i="10" s="1"/>
  <c r="BN640" i="10" s="1"/>
  <c r="BL19" i="4"/>
  <c r="BL56" i="4"/>
  <c r="BL57" i="4" s="1"/>
  <c r="BL21" i="4"/>
  <c r="BN1108" i="10" s="1"/>
  <c r="BL27" i="4"/>
  <c r="BL23" i="4"/>
  <c r="BL25" i="4"/>
  <c r="BL41" i="4"/>
  <c r="BL31" i="4"/>
  <c r="BN17" i="10" s="1"/>
  <c r="BL48" i="4"/>
  <c r="BL50" i="4"/>
  <c r="BL43" i="4"/>
  <c r="BL61" i="4"/>
  <c r="BL62" i="4" s="1"/>
  <c r="BL63" i="4"/>
  <c r="BS7" i="4"/>
  <c r="BT6" i="10"/>
  <c r="BT6" i="28"/>
  <c r="BT6" i="30"/>
  <c r="Q43" i="11"/>
  <c r="AB14" i="31"/>
  <c r="AB30" i="31" s="1"/>
  <c r="P144" i="32"/>
  <c r="P221" i="32" s="1"/>
  <c r="AD37" i="28"/>
  <c r="AD1183" i="10" s="1"/>
  <c r="BL10" i="30"/>
  <c r="BK14" i="4"/>
  <c r="AE214" i="10"/>
  <c r="AE217" i="10" s="1"/>
  <c r="AD204" i="10"/>
  <c r="AD205" i="10" s="1"/>
  <c r="AD207" i="10" s="1"/>
  <c r="AD46" i="28" s="1"/>
  <c r="AE195" i="10"/>
  <c r="AD200" i="10"/>
  <c r="AD110" i="28"/>
  <c r="BG22" i="4"/>
  <c r="BF32" i="8"/>
  <c r="BF33" i="4"/>
  <c r="BH12" i="30"/>
  <c r="BH65" i="10"/>
  <c r="BH1222" i="10" s="1"/>
  <c r="BH12" i="10"/>
  <c r="BF50" i="8"/>
  <c r="BF11" i="4"/>
  <c r="BF29" i="4"/>
  <c r="AH104" i="10"/>
  <c r="AH47" i="10"/>
  <c r="AH151" i="10"/>
  <c r="AH1171" i="10"/>
  <c r="U106" i="11"/>
  <c r="T179" i="32"/>
  <c r="BG26" i="4"/>
  <c r="BH13" i="10"/>
  <c r="AF170" i="10"/>
  <c r="AF178" i="10" s="1"/>
  <c r="AF180" i="10" s="1"/>
  <c r="S187" i="32"/>
  <c r="AG126" i="10"/>
  <c r="BJ632" i="10"/>
  <c r="BJ646" i="10"/>
  <c r="BJ648" i="10" s="1"/>
  <c r="AJ81" i="10"/>
  <c r="AI66" i="10"/>
  <c r="AE11" i="28"/>
  <c r="AE188" i="10"/>
  <c r="AE189" i="10" s="1"/>
  <c r="BK11" i="30"/>
  <c r="BI12" i="8"/>
  <c r="BJ18" i="4"/>
  <c r="BK11" i="10"/>
  <c r="BK626" i="10" s="1"/>
  <c r="R194" i="32"/>
  <c r="AF15" i="10"/>
  <c r="AF141" i="10"/>
  <c r="AF1031" i="10"/>
  <c r="AF1032" i="10" s="1"/>
  <c r="BG46" i="30"/>
  <c r="BG14" i="30"/>
  <c r="BG42" i="30"/>
  <c r="BG43" i="30"/>
  <c r="BG45" i="30"/>
  <c r="BG44" i="30"/>
  <c r="BG47" i="30"/>
  <c r="BE38" i="30"/>
  <c r="T105" i="11"/>
  <c r="AG1185" i="10"/>
  <c r="S147" i="32"/>
  <c r="BF48" i="30"/>
  <c r="AE978" i="10"/>
  <c r="AE932" i="10"/>
  <c r="BF35" i="30"/>
  <c r="BF32" i="30"/>
  <c r="BF34" i="30"/>
  <c r="BF30" i="30"/>
  <c r="BF36" i="30"/>
  <c r="BF33" i="30"/>
  <c r="BF31" i="30"/>
  <c r="BF29" i="30"/>
  <c r="BF37" i="30"/>
  <c r="BF28" i="30"/>
  <c r="BF668" i="10"/>
  <c r="BE49" i="4"/>
  <c r="BD52" i="4"/>
  <c r="BG7" i="10"/>
  <c r="BG7" i="30"/>
  <c r="BG7" i="28"/>
  <c r="AE196" i="10"/>
  <c r="AE12" i="28"/>
  <c r="Q142" i="32" s="1"/>
  <c r="BF692" i="10"/>
  <c r="BF675" i="10"/>
  <c r="BF676" i="10"/>
  <c r="BF712" i="10" s="1"/>
  <c r="BG657" i="10"/>
  <c r="BF42" i="4"/>
  <c r="BE45" i="4"/>
  <c r="BG658" i="10" s="1"/>
  <c r="BE1251" i="10"/>
  <c r="BE1253" i="10" s="1"/>
  <c r="BE711" i="10"/>
  <c r="BE713" i="10" s="1"/>
  <c r="BE677" i="10"/>
  <c r="AI91" i="10"/>
  <c r="AH102" i="10"/>
  <c r="BK619" i="10"/>
  <c r="BK629" i="10"/>
  <c r="BJ53" i="28"/>
  <c r="BJ661" i="10"/>
  <c r="BL52" i="28"/>
  <c r="BL944" i="10"/>
  <c r="BL1197" i="10"/>
  <c r="BL1210" i="10" s="1"/>
  <c r="BL595" i="10"/>
  <c r="BL614" i="10"/>
  <c r="BL618" i="10" s="1"/>
  <c r="BL1024" i="10"/>
  <c r="BL1001" i="10" s="1"/>
  <c r="AM633" i="10"/>
  <c r="AK21" i="14" s="1"/>
  <c r="AK24" i="14" s="1"/>
  <c r="AM630" i="10"/>
  <c r="BM613" i="10"/>
  <c r="BM596" i="10" s="1"/>
  <c r="BM612" i="10"/>
  <c r="BM607" i="10"/>
  <c r="BM608" i="10" s="1"/>
  <c r="BN606" i="10"/>
  <c r="BK597" i="10"/>
  <c r="BK598" i="10" s="1"/>
  <c r="BK600" i="10" s="1"/>
  <c r="BK1196" i="10"/>
  <c r="BK1209" i="10" s="1"/>
  <c r="BK51" i="28"/>
  <c r="BJ598" i="10"/>
  <c r="BJ600" i="10" s="1"/>
  <c r="Y958" i="10"/>
  <c r="Y959" i="10" s="1"/>
  <c r="Z956" i="10" s="1"/>
  <c r="BO5" i="10" l="1"/>
  <c r="BO85" i="10" s="1"/>
  <c r="BN6" i="4"/>
  <c r="BO5" i="30"/>
  <c r="BO5" i="28"/>
  <c r="BM13" i="4"/>
  <c r="BM15" i="4"/>
  <c r="BM17" i="4"/>
  <c r="BO638" i="10" s="1"/>
  <c r="BO640" i="10" s="1"/>
  <c r="BM19" i="4"/>
  <c r="BM56" i="4"/>
  <c r="BM57" i="4" s="1"/>
  <c r="BM23" i="4"/>
  <c r="BM21" i="4"/>
  <c r="BO1108" i="10" s="1"/>
  <c r="BM27" i="4"/>
  <c r="BM25" i="4"/>
  <c r="BM31" i="4"/>
  <c r="BO17" i="10" s="1"/>
  <c r="BM41" i="4"/>
  <c r="BM43" i="4"/>
  <c r="BM48" i="4"/>
  <c r="BM61" i="4"/>
  <c r="BM62" i="4" s="1"/>
  <c r="BM50" i="4"/>
  <c r="BM63" i="4"/>
  <c r="BT1269" i="10"/>
  <c r="BT1283" i="10"/>
  <c r="BT1296" i="10"/>
  <c r="AB31" i="31"/>
  <c r="BT7" i="4"/>
  <c r="BU6" i="10"/>
  <c r="BU6" i="30"/>
  <c r="BU6" i="28"/>
  <c r="AF214" i="10"/>
  <c r="AF217" i="10" s="1"/>
  <c r="AE197" i="10"/>
  <c r="AE221" i="10"/>
  <c r="AE222" i="10" s="1"/>
  <c r="BL14" i="4"/>
  <c r="BM10" i="30"/>
  <c r="BF45" i="4"/>
  <c r="BH658" i="10" s="1"/>
  <c r="BH657" i="10"/>
  <c r="BG42" i="4"/>
  <c r="AF221" i="10"/>
  <c r="AF222" i="10" s="1"/>
  <c r="AF188" i="10"/>
  <c r="AF11" i="28"/>
  <c r="BG692" i="10"/>
  <c r="BG675" i="10"/>
  <c r="BG676" i="10"/>
  <c r="BG712" i="10" s="1"/>
  <c r="AH1172" i="10"/>
  <c r="T180" i="32"/>
  <c r="AE14" i="28"/>
  <c r="Q141" i="32"/>
  <c r="Q220" i="32" s="1"/>
  <c r="AG164" i="10"/>
  <c r="AG158" i="10"/>
  <c r="AG159" i="10" s="1"/>
  <c r="AG177" i="10" s="1"/>
  <c r="AG168" i="10"/>
  <c r="AG166" i="10"/>
  <c r="AG165" i="10"/>
  <c r="AG139" i="10"/>
  <c r="AG167" i="10"/>
  <c r="AG163" i="10"/>
  <c r="AG169" i="10"/>
  <c r="P149" i="32"/>
  <c r="AD1186" i="10"/>
  <c r="AF932" i="10"/>
  <c r="AF978" i="10"/>
  <c r="AI100" i="10"/>
  <c r="BF711" i="10"/>
  <c r="BF713" i="10" s="1"/>
  <c r="BF1251" i="10"/>
  <c r="BF1253" i="10" s="1"/>
  <c r="BF677" i="10"/>
  <c r="BF49" i="4"/>
  <c r="BG668" i="10"/>
  <c r="BE52" i="4"/>
  <c r="AE950" i="10"/>
  <c r="AE935" i="10"/>
  <c r="BG48" i="30"/>
  <c r="BK632" i="10"/>
  <c r="BK646" i="10"/>
  <c r="BK648" i="10" s="1"/>
  <c r="BH44" i="30"/>
  <c r="BH43" i="30"/>
  <c r="BH46" i="30"/>
  <c r="BH42" i="30"/>
  <c r="BH45" i="30"/>
  <c r="BH47" i="30"/>
  <c r="BH14" i="30"/>
  <c r="BF38" i="30"/>
  <c r="BG34" i="30"/>
  <c r="BG37" i="30"/>
  <c r="BG33" i="30"/>
  <c r="BG35" i="30"/>
  <c r="BG29" i="30"/>
  <c r="BG36" i="30"/>
  <c r="BG31" i="30"/>
  <c r="BG28" i="30"/>
  <c r="BG30" i="30"/>
  <c r="BG32" i="30"/>
  <c r="BJ12" i="8"/>
  <c r="BK18" i="4"/>
  <c r="BL11" i="30"/>
  <c r="BL11" i="10"/>
  <c r="BL626" i="10" s="1"/>
  <c r="AF12" i="28"/>
  <c r="R142" i="32" s="1"/>
  <c r="AF196" i="10"/>
  <c r="AH55" i="10"/>
  <c r="AH147" i="10"/>
  <c r="AH49" i="10"/>
  <c r="AH57" i="10"/>
  <c r="AH58" i="10"/>
  <c r="AH54" i="10"/>
  <c r="AH51" i="10"/>
  <c r="AH53" i="10"/>
  <c r="AH50" i="10"/>
  <c r="AH56" i="10"/>
  <c r="AH52" i="10"/>
  <c r="AH59" i="10"/>
  <c r="AI97" i="10"/>
  <c r="AI92" i="10"/>
  <c r="AI101" i="10" s="1"/>
  <c r="AH108" i="10"/>
  <c r="AH114" i="10"/>
  <c r="AE198" i="10"/>
  <c r="AE190" i="10"/>
  <c r="AJ82" i="10"/>
  <c r="AJ83" i="10" s="1"/>
  <c r="BH26" i="4"/>
  <c r="BI13" i="10"/>
  <c r="AE226" i="10"/>
  <c r="AE229" i="10" s="1"/>
  <c r="AE242" i="10"/>
  <c r="Q199" i="32" s="1"/>
  <c r="BH7" i="30"/>
  <c r="BH7" i="10"/>
  <c r="BH7" i="28"/>
  <c r="BG32" i="8"/>
  <c r="BG50" i="8"/>
  <c r="BH22" i="4"/>
  <c r="BI65" i="10"/>
  <c r="BI1222" i="10" s="1"/>
  <c r="BI12" i="10"/>
  <c r="BI12" i="30"/>
  <c r="BG33" i="4"/>
  <c r="BG29" i="4"/>
  <c r="BG11" i="4"/>
  <c r="BL629" i="10"/>
  <c r="BL619" i="10"/>
  <c r="BM595" i="10"/>
  <c r="BM614" i="10"/>
  <c r="BM618" i="10" s="1"/>
  <c r="BM1024" i="10"/>
  <c r="BM1001" i="10" s="1"/>
  <c r="BM52" i="28"/>
  <c r="BM944" i="10"/>
  <c r="BM1197" i="10"/>
  <c r="BM1210" i="10" s="1"/>
  <c r="BL1196" i="10"/>
  <c r="BL1209" i="10" s="1"/>
  <c r="BL51" i="28"/>
  <c r="BL597" i="10"/>
  <c r="BL598" i="10" s="1"/>
  <c r="BL600" i="10" s="1"/>
  <c r="AN628" i="10"/>
  <c r="AM644" i="10"/>
  <c r="AM649" i="10" s="1"/>
  <c r="AK27" i="14" s="1"/>
  <c r="AK30" i="14" s="1"/>
  <c r="BK661" i="10"/>
  <c r="BK53" i="28"/>
  <c r="BN607" i="10"/>
  <c r="BN608" i="10" s="1"/>
  <c r="BN613" i="10"/>
  <c r="BN596" i="10" s="1"/>
  <c r="BN612" i="10"/>
  <c r="BO606" i="10"/>
  <c r="Y78" i="28"/>
  <c r="Y936" i="10"/>
  <c r="Y938" i="10" s="1"/>
  <c r="Y945" i="10" s="1"/>
  <c r="BU1269" i="10" l="1"/>
  <c r="BU1283" i="10"/>
  <c r="BU1296" i="10"/>
  <c r="BP5" i="28"/>
  <c r="BO6" i="4"/>
  <c r="BP5" i="30"/>
  <c r="BP5" i="10"/>
  <c r="BP85" i="10" s="1"/>
  <c r="BN15" i="4"/>
  <c r="BN13" i="4"/>
  <c r="BN17" i="4"/>
  <c r="BP638" i="10" s="1"/>
  <c r="BP640" i="10" s="1"/>
  <c r="BN19" i="4"/>
  <c r="BN56" i="4"/>
  <c r="BN57" i="4" s="1"/>
  <c r="BN23" i="4"/>
  <c r="BN27" i="4"/>
  <c r="BN21" i="4"/>
  <c r="BP1108" i="10" s="1"/>
  <c r="BN25" i="4"/>
  <c r="BN31" i="4"/>
  <c r="BP17" i="10" s="1"/>
  <c r="BN41" i="4"/>
  <c r="BN43" i="4"/>
  <c r="BN48" i="4"/>
  <c r="BN50" i="4"/>
  <c r="BN61" i="4"/>
  <c r="BN62" i="4" s="1"/>
  <c r="BN63" i="4"/>
  <c r="BV6" i="30"/>
  <c r="BU7" i="4"/>
  <c r="BV6" i="10"/>
  <c r="BV6" i="28"/>
  <c r="AI95" i="10"/>
  <c r="AI96" i="10" s="1"/>
  <c r="AI152" i="10" s="1"/>
  <c r="BG38" i="30"/>
  <c r="BN10" i="30"/>
  <c r="BM14" i="4"/>
  <c r="AK81" i="10"/>
  <c r="AJ66" i="10"/>
  <c r="BI7" i="30"/>
  <c r="BI7" i="10"/>
  <c r="BI7" i="28"/>
  <c r="AH60" i="10"/>
  <c r="BL632" i="10"/>
  <c r="BL646" i="10"/>
  <c r="BL648" i="10" s="1"/>
  <c r="BH668" i="10"/>
  <c r="BF52" i="4"/>
  <c r="BG49" i="4"/>
  <c r="BG677" i="10"/>
  <c r="BG711" i="10"/>
  <c r="BG713" i="10" s="1"/>
  <c r="BG1251" i="10"/>
  <c r="BG1253" i="10" s="1"/>
  <c r="AE203" i="10"/>
  <c r="AF187" i="10"/>
  <c r="AE99" i="28"/>
  <c r="AE192" i="10"/>
  <c r="AH155" i="10"/>
  <c r="AH156" i="10"/>
  <c r="R141" i="32"/>
  <c r="R220" i="32" s="1"/>
  <c r="AF14" i="28"/>
  <c r="BI46" i="30"/>
  <c r="BI43" i="30"/>
  <c r="BI14" i="30"/>
  <c r="BI42" i="30"/>
  <c r="BI44" i="30"/>
  <c r="BI45" i="30"/>
  <c r="BI47" i="30"/>
  <c r="AF195" i="10"/>
  <c r="AE110" i="28"/>
  <c r="AE200" i="10"/>
  <c r="AE204" i="10"/>
  <c r="BM11" i="30"/>
  <c r="BK12" i="8"/>
  <c r="BM11" i="10"/>
  <c r="BM626" i="10" s="1"/>
  <c r="BL18" i="4"/>
  <c r="BH48" i="30"/>
  <c r="AG170" i="10"/>
  <c r="AG178" i="10" s="1"/>
  <c r="AG180" i="10" s="1"/>
  <c r="AH115" i="10"/>
  <c r="AH116" i="10" s="1"/>
  <c r="AI113" i="10" s="1"/>
  <c r="AE243" i="10"/>
  <c r="Q200" i="32" s="1"/>
  <c r="AE233" i="10"/>
  <c r="AI93" i="10"/>
  <c r="Q144" i="32"/>
  <c r="Q221" i="32" s="1"/>
  <c r="AE1158" i="10"/>
  <c r="R43" i="11"/>
  <c r="AC14" i="31"/>
  <c r="AE37" i="28"/>
  <c r="AE1183" i="10" s="1"/>
  <c r="AF226" i="10"/>
  <c r="AF229" i="10" s="1"/>
  <c r="AF242" i="10"/>
  <c r="R199" i="32" s="1"/>
  <c r="BH33" i="4"/>
  <c r="BJ65" i="10"/>
  <c r="BJ1222" i="10" s="1"/>
  <c r="BJ12" i="30"/>
  <c r="BH50" i="8"/>
  <c r="BH32" i="8"/>
  <c r="BJ12" i="10"/>
  <c r="BI22" i="4"/>
  <c r="BH29" i="4"/>
  <c r="BH11" i="4"/>
  <c r="AI47" i="10"/>
  <c r="AI151" i="10"/>
  <c r="U179" i="32"/>
  <c r="AI1171" i="10"/>
  <c r="AI104" i="10"/>
  <c r="V106" i="11"/>
  <c r="U178" i="32"/>
  <c r="AI1170" i="10"/>
  <c r="AG1031" i="10"/>
  <c r="AG1032" i="10" s="1"/>
  <c r="S194" i="32"/>
  <c r="AG141" i="10"/>
  <c r="AG15" i="10"/>
  <c r="BG45" i="4"/>
  <c r="BI658" i="10" s="1"/>
  <c r="BH42" i="4"/>
  <c r="BI657" i="10"/>
  <c r="BJ13" i="10"/>
  <c r="BI26" i="4"/>
  <c r="BH676" i="10"/>
  <c r="BH712" i="10" s="1"/>
  <c r="BH675" i="10"/>
  <c r="BH692" i="10"/>
  <c r="AJ86" i="10"/>
  <c r="AJ87" i="10"/>
  <c r="BH32" i="30"/>
  <c r="BH28" i="30"/>
  <c r="BH33" i="30"/>
  <c r="BH29" i="30"/>
  <c r="BH35" i="30"/>
  <c r="BH34" i="30"/>
  <c r="BH37" i="30"/>
  <c r="BH31" i="30"/>
  <c r="BH36" i="30"/>
  <c r="BH30" i="30"/>
  <c r="AF950" i="10"/>
  <c r="AF935" i="10"/>
  <c r="BM1196" i="10"/>
  <c r="BM1209" i="10" s="1"/>
  <c r="BM51" i="28"/>
  <c r="BM597" i="10"/>
  <c r="BM598" i="10" s="1"/>
  <c r="BM600" i="10" s="1"/>
  <c r="BO613" i="10"/>
  <c r="BO596" i="10" s="1"/>
  <c r="BO612" i="10"/>
  <c r="BO607" i="10"/>
  <c r="BO608" i="10" s="1"/>
  <c r="BP606" i="10"/>
  <c r="BM629" i="10"/>
  <c r="BM619" i="10"/>
  <c r="BN52" i="28"/>
  <c r="BN944" i="10"/>
  <c r="BN1197" i="10"/>
  <c r="BN1210" i="10" s="1"/>
  <c r="AN633" i="10"/>
  <c r="AL21" i="14" s="1"/>
  <c r="AL24" i="14" s="1"/>
  <c r="AN630" i="10"/>
  <c r="BL661" i="10"/>
  <c r="BL53" i="28"/>
  <c r="BN614" i="10"/>
  <c r="BN618" i="10" s="1"/>
  <c r="BN1024" i="10"/>
  <c r="BN1001" i="10" s="1"/>
  <c r="BN595" i="10"/>
  <c r="Y1198" i="10"/>
  <c r="Y1211" i="10" s="1"/>
  <c r="L70" i="11"/>
  <c r="Y20" i="28"/>
  <c r="Y79" i="28"/>
  <c r="Y946" i="10"/>
  <c r="BQ5" i="30" l="1"/>
  <c r="BP6" i="4"/>
  <c r="BQ5" i="28"/>
  <c r="BQ5" i="10"/>
  <c r="BQ85" i="10" s="1"/>
  <c r="BO13" i="4"/>
  <c r="BO15" i="4"/>
  <c r="BO17" i="4"/>
  <c r="BQ638" i="10" s="1"/>
  <c r="BQ640" i="10" s="1"/>
  <c r="BO19" i="4"/>
  <c r="BO56" i="4"/>
  <c r="BO57" i="4" s="1"/>
  <c r="BO23" i="4"/>
  <c r="BO27" i="4"/>
  <c r="BO21" i="4"/>
  <c r="BQ1108" i="10" s="1"/>
  <c r="BO25" i="4"/>
  <c r="BO31" i="4"/>
  <c r="BQ17" i="10" s="1"/>
  <c r="BO41" i="4"/>
  <c r="BO43" i="4"/>
  <c r="BO50" i="4"/>
  <c r="BO48" i="4"/>
  <c r="BO61" i="4"/>
  <c r="BO62" i="4" s="1"/>
  <c r="BO63" i="4"/>
  <c r="BV1269" i="10"/>
  <c r="BV1283" i="10"/>
  <c r="BV1296" i="10"/>
  <c r="BW6" i="28"/>
  <c r="BW6" i="30"/>
  <c r="BV7" i="4"/>
  <c r="BW6" i="10"/>
  <c r="AE205" i="10"/>
  <c r="AE207" i="10" s="1"/>
  <c r="AE46" i="28" s="1"/>
  <c r="AE1186" i="10" s="1"/>
  <c r="BN14" i="4"/>
  <c r="BO10" i="30"/>
  <c r="AG12" i="28"/>
  <c r="S142" i="32" s="1"/>
  <c r="AG196" i="10"/>
  <c r="AG188" i="10"/>
  <c r="AG11" i="28"/>
  <c r="BI33" i="4"/>
  <c r="BJ22" i="4"/>
  <c r="BK12" i="10"/>
  <c r="BI50" i="8"/>
  <c r="BI32" i="8"/>
  <c r="BK65" i="10"/>
  <c r="BK1222" i="10" s="1"/>
  <c r="BK12" i="30"/>
  <c r="BI11" i="4"/>
  <c r="BI29" i="4"/>
  <c r="AF243" i="10"/>
  <c r="R200" i="32" s="1"/>
  <c r="AF233" i="10"/>
  <c r="AF1158" i="10"/>
  <c r="R144" i="32"/>
  <c r="R221" i="32" s="1"/>
  <c r="AD14" i="31"/>
  <c r="AF37" i="28"/>
  <c r="AF1183" i="10" s="1"/>
  <c r="S43" i="11"/>
  <c r="BK13" i="10"/>
  <c r="BJ26" i="4"/>
  <c r="AC30" i="31"/>
  <c r="AC31" i="31"/>
  <c r="AH227" i="10"/>
  <c r="AH44" i="28"/>
  <c r="AH1039" i="10"/>
  <c r="AH174" i="10"/>
  <c r="AH179" i="10" s="1"/>
  <c r="AH215" i="10" s="1"/>
  <c r="AH235" i="10" s="1"/>
  <c r="T182" i="32"/>
  <c r="AH153" i="10"/>
  <c r="AH157" i="10" s="1"/>
  <c r="AH120" i="10"/>
  <c r="AH121" i="10" s="1"/>
  <c r="BM646" i="10"/>
  <c r="BM648" i="10" s="1"/>
  <c r="BM632" i="10"/>
  <c r="AG214" i="10"/>
  <c r="BN11" i="10"/>
  <c r="BN626" i="10" s="1"/>
  <c r="BL12" i="8"/>
  <c r="BN11" i="30"/>
  <c r="BM18" i="4"/>
  <c r="BI675" i="10"/>
  <c r="BI676" i="10"/>
  <c r="BI712" i="10" s="1"/>
  <c r="BI692" i="10"/>
  <c r="BJ47" i="30"/>
  <c r="BJ43" i="30"/>
  <c r="BJ46" i="30"/>
  <c r="BJ44" i="30"/>
  <c r="BJ45" i="30"/>
  <c r="BJ42" i="30"/>
  <c r="BJ14" i="30"/>
  <c r="BH38" i="30"/>
  <c r="AI114" i="10"/>
  <c r="AI115" i="10" s="1"/>
  <c r="AI108" i="10"/>
  <c r="BJ657" i="10"/>
  <c r="BH45" i="4"/>
  <c r="BJ658" i="10" s="1"/>
  <c r="BI42" i="4"/>
  <c r="AI50" i="10"/>
  <c r="AI147" i="10"/>
  <c r="AI49" i="10"/>
  <c r="AI57" i="10"/>
  <c r="AI56" i="10"/>
  <c r="AI54" i="10"/>
  <c r="AI55" i="10"/>
  <c r="AI52" i="10"/>
  <c r="AI59" i="10"/>
  <c r="AI53" i="10"/>
  <c r="AI58" i="10"/>
  <c r="AI51" i="10"/>
  <c r="AF197" i="10"/>
  <c r="AF198" i="10" s="1"/>
  <c r="BI48" i="30"/>
  <c r="BG52" i="4"/>
  <c r="BI668" i="10"/>
  <c r="BH49" i="4"/>
  <c r="BH1251" i="10"/>
  <c r="BH1253" i="10" s="1"/>
  <c r="BH677" i="10"/>
  <c r="BH711" i="10"/>
  <c r="BH713" i="10" s="1"/>
  <c r="AI102" i="10"/>
  <c r="AJ91" i="10"/>
  <c r="AF189" i="10"/>
  <c r="AF190" i="10" s="1"/>
  <c r="BI28" i="30"/>
  <c r="BI33" i="30"/>
  <c r="BI32" i="30"/>
  <c r="BI34" i="30"/>
  <c r="BI30" i="30"/>
  <c r="BI36" i="30"/>
  <c r="BI31" i="30"/>
  <c r="BI35" i="30"/>
  <c r="BI37" i="30"/>
  <c r="BI29" i="30"/>
  <c r="AJ97" i="10"/>
  <c r="AG932" i="10"/>
  <c r="AG978" i="10"/>
  <c r="BJ7" i="28"/>
  <c r="BJ7" i="30"/>
  <c r="BJ7" i="10"/>
  <c r="AK82" i="10"/>
  <c r="AK83" i="10" s="1"/>
  <c r="BN629" i="10"/>
  <c r="BN619" i="10"/>
  <c r="AO628" i="10"/>
  <c r="AN644" i="10"/>
  <c r="AN649" i="10" s="1"/>
  <c r="AL27" i="14" s="1"/>
  <c r="AL30" i="14" s="1"/>
  <c r="BO944" i="10"/>
  <c r="BO1197" i="10"/>
  <c r="BO1210" i="10" s="1"/>
  <c r="BO52" i="28"/>
  <c r="BP612" i="10"/>
  <c r="BP607" i="10"/>
  <c r="BP608" i="10" s="1"/>
  <c r="BP613" i="10"/>
  <c r="BP596" i="10" s="1"/>
  <c r="BQ606" i="10"/>
  <c r="BM661" i="10"/>
  <c r="BM53" i="28"/>
  <c r="BN51" i="28"/>
  <c r="BN1196" i="10"/>
  <c r="BN1209" i="10" s="1"/>
  <c r="BN597" i="10"/>
  <c r="BN598" i="10" s="1"/>
  <c r="BN600" i="10" s="1"/>
  <c r="BO595" i="10"/>
  <c r="BO614" i="10"/>
  <c r="BO618" i="10" s="1"/>
  <c r="BO1024" i="10"/>
  <c r="BO1001" i="10" s="1"/>
  <c r="Z943" i="10"/>
  <c r="Y116" i="28"/>
  <c r="Y1199" i="10"/>
  <c r="Y1212" i="10" s="1"/>
  <c r="L71" i="11"/>
  <c r="Q149" i="32" l="1"/>
  <c r="BW1269" i="10"/>
  <c r="BW1283" i="10"/>
  <c r="BW1296" i="10"/>
  <c r="BX6" i="28"/>
  <c r="BX6" i="30"/>
  <c r="BX6" i="10"/>
  <c r="BW7" i="4"/>
  <c r="BR5" i="30"/>
  <c r="BQ6" i="4"/>
  <c r="BR5" i="28"/>
  <c r="BR5" i="10"/>
  <c r="BR85" i="10" s="1"/>
  <c r="BP13" i="4"/>
  <c r="BP15" i="4"/>
  <c r="BP19" i="4"/>
  <c r="BP17" i="4"/>
  <c r="BR638" i="10" s="1"/>
  <c r="BR640" i="10" s="1"/>
  <c r="BP56" i="4"/>
  <c r="BP57" i="4" s="1"/>
  <c r="BP21" i="4"/>
  <c r="BR1108" i="10" s="1"/>
  <c r="BP27" i="4"/>
  <c r="BP25" i="4"/>
  <c r="BP23" i="4"/>
  <c r="BP31" i="4"/>
  <c r="BR17" i="10" s="1"/>
  <c r="BP41" i="4"/>
  <c r="BP43" i="4"/>
  <c r="BP50" i="4"/>
  <c r="BP48" i="4"/>
  <c r="BP61" i="4"/>
  <c r="BP62" i="4" s="1"/>
  <c r="BP63" i="4"/>
  <c r="BP10" i="30"/>
  <c r="BO14" i="4"/>
  <c r="AF110" i="28"/>
  <c r="AF204" i="10"/>
  <c r="AF200" i="10"/>
  <c r="AG195" i="10"/>
  <c r="AG197" i="10" s="1"/>
  <c r="AG187" i="10"/>
  <c r="AG189" i="10" s="1"/>
  <c r="AF203" i="10"/>
  <c r="AF205" i="10" s="1"/>
  <c r="AF207" i="10" s="1"/>
  <c r="AF46" i="28" s="1"/>
  <c r="AF192" i="10"/>
  <c r="AF99" i="28"/>
  <c r="BI38" i="30"/>
  <c r="AI155" i="10"/>
  <c r="AI156" i="10"/>
  <c r="BJ32" i="30"/>
  <c r="BJ30" i="30"/>
  <c r="BJ31" i="30"/>
  <c r="BJ28" i="30"/>
  <c r="BJ35" i="30"/>
  <c r="BJ36" i="30"/>
  <c r="BJ33" i="30"/>
  <c r="BJ34" i="30"/>
  <c r="BJ29" i="30"/>
  <c r="BJ37" i="30"/>
  <c r="AG217" i="10"/>
  <c r="AG221" i="10"/>
  <c r="AG222" i="10" s="1"/>
  <c r="U105" i="11"/>
  <c r="AH1185" i="10"/>
  <c r="T147" i="32"/>
  <c r="BJ48" i="30"/>
  <c r="BI677" i="10"/>
  <c r="BI711" i="10"/>
  <c r="BI713" i="10" s="1"/>
  <c r="BI1251" i="10"/>
  <c r="BI1253" i="10" s="1"/>
  <c r="AJ100" i="10"/>
  <c r="AJ1170" i="10" s="1"/>
  <c r="BJ668" i="10"/>
  <c r="BH52" i="4"/>
  <c r="BI49" i="4"/>
  <c r="BK657" i="10"/>
  <c r="BJ42" i="4"/>
  <c r="BI45" i="4"/>
  <c r="BK658" i="10" s="1"/>
  <c r="AI116" i="10"/>
  <c r="AJ113" i="10" s="1"/>
  <c r="BJ33" i="4"/>
  <c r="BJ32" i="8"/>
  <c r="BJ50" i="8"/>
  <c r="BK22" i="4"/>
  <c r="BL12" i="30"/>
  <c r="BL65" i="10"/>
  <c r="BL1222" i="10" s="1"/>
  <c r="BL12" i="10"/>
  <c r="BJ11" i="4"/>
  <c r="BJ29" i="4"/>
  <c r="T186" i="32"/>
  <c r="AH124" i="10"/>
  <c r="BK7" i="28"/>
  <c r="BK7" i="30"/>
  <c r="BK7" i="10"/>
  <c r="AG935" i="10"/>
  <c r="AG950" i="10"/>
  <c r="BJ692" i="10"/>
  <c r="BJ675" i="10"/>
  <c r="BJ676" i="10"/>
  <c r="BJ712" i="10" s="1"/>
  <c r="BO11" i="30"/>
  <c r="BN18" i="4"/>
  <c r="BM12" i="8"/>
  <c r="BO11" i="10"/>
  <c r="BO626" i="10" s="1"/>
  <c r="AD30" i="31"/>
  <c r="AD31" i="31"/>
  <c r="S141" i="32"/>
  <c r="S220" i="32" s="1"/>
  <c r="AG14" i="28"/>
  <c r="AK86" i="10"/>
  <c r="AK87" i="10"/>
  <c r="AJ92" i="10"/>
  <c r="AJ101" i="10" s="1"/>
  <c r="BK43" i="30"/>
  <c r="BK47" i="30"/>
  <c r="BK44" i="30"/>
  <c r="BK45" i="30"/>
  <c r="BK46" i="30"/>
  <c r="BK14" i="30"/>
  <c r="BK42" i="30"/>
  <c r="AI174" i="10"/>
  <c r="AI179" i="10" s="1"/>
  <c r="AI215" i="10" s="1"/>
  <c r="AI235" i="10" s="1"/>
  <c r="AI153" i="10"/>
  <c r="AI157" i="10" s="1"/>
  <c r="AI120" i="10"/>
  <c r="AI121" i="10" s="1"/>
  <c r="U182" i="32"/>
  <c r="BK26" i="4"/>
  <c r="BL13" i="10"/>
  <c r="U180" i="32"/>
  <c r="AI1172" i="10"/>
  <c r="AL81" i="10"/>
  <c r="AK66" i="10"/>
  <c r="AI60" i="10"/>
  <c r="BN646" i="10"/>
  <c r="BN648" i="10" s="1"/>
  <c r="BN632" i="10"/>
  <c r="BO629" i="10"/>
  <c r="BO619" i="10"/>
  <c r="BP1024" i="10"/>
  <c r="BP1001" i="10" s="1"/>
  <c r="BP595" i="10"/>
  <c r="BP614" i="10"/>
  <c r="BP618" i="10" s="1"/>
  <c r="BO51" i="28"/>
  <c r="BO1196" i="10"/>
  <c r="BO1209" i="10" s="1"/>
  <c r="BO597" i="10"/>
  <c r="BO598" i="10" s="1"/>
  <c r="BO600" i="10" s="1"/>
  <c r="BP52" i="28"/>
  <c r="BP944" i="10"/>
  <c r="BP1197" i="10"/>
  <c r="BP1210" i="10" s="1"/>
  <c r="BN53" i="28"/>
  <c r="BN661" i="10"/>
  <c r="AO630" i="10"/>
  <c r="AO633" i="10"/>
  <c r="AM21" i="14" s="1"/>
  <c r="AM24" i="14" s="1"/>
  <c r="BQ612" i="10"/>
  <c r="BQ607" i="10"/>
  <c r="BQ608" i="10" s="1"/>
  <c r="BQ613" i="10"/>
  <c r="BQ596" i="10" s="1"/>
  <c r="BR606" i="10"/>
  <c r="Z951" i="10"/>
  <c r="Z957" i="10" s="1"/>
  <c r="BS5" i="30" l="1"/>
  <c r="BR6" i="4"/>
  <c r="BS5" i="10"/>
  <c r="BS85" i="10" s="1"/>
  <c r="BS5" i="28"/>
  <c r="BQ15" i="4"/>
  <c r="BQ13" i="4"/>
  <c r="BQ19" i="4"/>
  <c r="BQ17" i="4"/>
  <c r="BS638" i="10" s="1"/>
  <c r="BS640" i="10" s="1"/>
  <c r="BQ56" i="4"/>
  <c r="BQ57" i="4" s="1"/>
  <c r="BQ27" i="4"/>
  <c r="BQ21" i="4"/>
  <c r="BS1108" i="10" s="1"/>
  <c r="BQ23" i="4"/>
  <c r="BQ25" i="4"/>
  <c r="BQ41" i="4"/>
  <c r="BQ31" i="4"/>
  <c r="BS17" i="10" s="1"/>
  <c r="BQ50" i="4"/>
  <c r="BQ43" i="4"/>
  <c r="BQ48" i="4"/>
  <c r="BQ61" i="4"/>
  <c r="BQ62" i="4" s="1"/>
  <c r="BQ63" i="4"/>
  <c r="BY6" i="10"/>
  <c r="BY6" i="28"/>
  <c r="BY6" i="30"/>
  <c r="BX7" i="4"/>
  <c r="BX1269" i="10"/>
  <c r="BX1296" i="10"/>
  <c r="BX1283" i="10"/>
  <c r="BK48" i="30"/>
  <c r="BQ10" i="30"/>
  <c r="BP14" i="4"/>
  <c r="BL26" i="4"/>
  <c r="BM13" i="10"/>
  <c r="AJ95" i="10"/>
  <c r="AJ96" i="10" s="1"/>
  <c r="AJ152" i="10" s="1"/>
  <c r="BL7" i="30"/>
  <c r="BL7" i="28"/>
  <c r="BL7" i="10"/>
  <c r="AI1039" i="10"/>
  <c r="AI227" i="10"/>
  <c r="AI44" i="28"/>
  <c r="W106" i="11"/>
  <c r="AJ104" i="10"/>
  <c r="AJ151" i="10"/>
  <c r="AJ1171" i="10"/>
  <c r="AJ47" i="10"/>
  <c r="BO632" i="10"/>
  <c r="BO646" i="10"/>
  <c r="BO648" i="10" s="1"/>
  <c r="AJ93" i="10"/>
  <c r="AG226" i="10"/>
  <c r="AG229" i="10" s="1"/>
  <c r="AG242" i="10"/>
  <c r="S199" i="32" s="1"/>
  <c r="BJ38" i="30"/>
  <c r="AK97" i="10"/>
  <c r="AI124" i="10"/>
  <c r="U186" i="32"/>
  <c r="R149" i="32"/>
  <c r="AF1186" i="10"/>
  <c r="AG190" i="10"/>
  <c r="AL82" i="10"/>
  <c r="BK31" i="30"/>
  <c r="BK33" i="30"/>
  <c r="BK30" i="30"/>
  <c r="BK28" i="30"/>
  <c r="BK36" i="30"/>
  <c r="BK37" i="30"/>
  <c r="BK29" i="30"/>
  <c r="BK34" i="30"/>
  <c r="BK32" i="30"/>
  <c r="BK35" i="30"/>
  <c r="BL657" i="10"/>
  <c r="BK42" i="4"/>
  <c r="BJ45" i="4"/>
  <c r="BL658" i="10" s="1"/>
  <c r="AG37" i="28"/>
  <c r="AG1183" i="10" s="1"/>
  <c r="T43" i="11"/>
  <c r="AG1158" i="10"/>
  <c r="AE14" i="31"/>
  <c r="S144" i="32"/>
  <c r="S221" i="32" s="1"/>
  <c r="BP11" i="10"/>
  <c r="BP626" i="10" s="1"/>
  <c r="BO18" i="4"/>
  <c r="BN12" i="8"/>
  <c r="BP11" i="30"/>
  <c r="BL45" i="30"/>
  <c r="BL44" i="30"/>
  <c r="BL14" i="30"/>
  <c r="BL42" i="30"/>
  <c r="BL43" i="30"/>
  <c r="BL47" i="30"/>
  <c r="BL46" i="30"/>
  <c r="BK675" i="10"/>
  <c r="BK676" i="10"/>
  <c r="BK712" i="10" s="1"/>
  <c r="BK692" i="10"/>
  <c r="AG198" i="10"/>
  <c r="BM65" i="10"/>
  <c r="BM1222" i="10" s="1"/>
  <c r="BM12" i="30"/>
  <c r="BL22" i="4"/>
  <c r="BK33" i="4"/>
  <c r="BK32" i="8"/>
  <c r="BM12" i="10"/>
  <c r="BK50" i="8"/>
  <c r="BK11" i="4"/>
  <c r="BK29" i="4"/>
  <c r="BJ49" i="4"/>
  <c r="BI52" i="4"/>
  <c r="BK668" i="10"/>
  <c r="AH126" i="10"/>
  <c r="T187" i="32"/>
  <c r="BJ711" i="10"/>
  <c r="BJ713" i="10" s="1"/>
  <c r="BJ1251" i="10"/>
  <c r="BJ1253" i="10" s="1"/>
  <c r="BJ677" i="10"/>
  <c r="BP629" i="10"/>
  <c r="BP619" i="10"/>
  <c r="BQ1024" i="10"/>
  <c r="BQ1001" i="10" s="1"/>
  <c r="BQ595" i="10"/>
  <c r="BQ614" i="10"/>
  <c r="BQ618" i="10" s="1"/>
  <c r="AP628" i="10"/>
  <c r="AO644" i="10"/>
  <c r="AO649" i="10" s="1"/>
  <c r="AM27" i="14" s="1"/>
  <c r="AM30" i="14" s="1"/>
  <c r="BP1196" i="10"/>
  <c r="BP1209" i="10" s="1"/>
  <c r="BP51" i="28"/>
  <c r="BP597" i="10"/>
  <c r="BR612" i="10"/>
  <c r="BR613" i="10"/>
  <c r="BR596" i="10" s="1"/>
  <c r="BR607" i="10"/>
  <c r="BR608" i="10" s="1"/>
  <c r="BS606" i="10"/>
  <c r="BQ52" i="28"/>
  <c r="BQ944" i="10"/>
  <c r="BQ1197" i="10"/>
  <c r="BQ1210" i="10" s="1"/>
  <c r="BO661" i="10"/>
  <c r="BO53" i="28"/>
  <c r="Z958" i="10"/>
  <c r="BY1269" i="10" l="1"/>
  <c r="BY1283" i="10"/>
  <c r="BY1296" i="10"/>
  <c r="BT5" i="10"/>
  <c r="BT85" i="10" s="1"/>
  <c r="BT5" i="30"/>
  <c r="BS6" i="4"/>
  <c r="BT5" i="28"/>
  <c r="BR15" i="4"/>
  <c r="BR13" i="4"/>
  <c r="BR19" i="4"/>
  <c r="BR17" i="4"/>
  <c r="BT638" i="10" s="1"/>
  <c r="BT640" i="10" s="1"/>
  <c r="BR56" i="4"/>
  <c r="BR57" i="4" s="1"/>
  <c r="BR27" i="4"/>
  <c r="BR23" i="4"/>
  <c r="BR21" i="4"/>
  <c r="BT1108" i="10" s="1"/>
  <c r="BR25" i="4"/>
  <c r="BR41" i="4"/>
  <c r="BR31" i="4"/>
  <c r="BT17" i="10" s="1"/>
  <c r="BR48" i="4"/>
  <c r="BR43" i="4"/>
  <c r="BR50" i="4"/>
  <c r="BR61" i="4"/>
  <c r="BR62" i="4" s="1"/>
  <c r="BR63" i="4"/>
  <c r="BY7" i="4"/>
  <c r="BZ6" i="10"/>
  <c r="BZ6" i="28"/>
  <c r="BZ6" i="30"/>
  <c r="BQ14" i="4"/>
  <c r="BR10" i="30"/>
  <c r="AE31" i="31"/>
  <c r="AE30" i="31"/>
  <c r="BL33" i="4"/>
  <c r="BL50" i="8"/>
  <c r="BM22" i="4"/>
  <c r="BN65" i="10"/>
  <c r="BN1222" i="10" s="1"/>
  <c r="BN12" i="30"/>
  <c r="BN12" i="10"/>
  <c r="BL32" i="8"/>
  <c r="BL11" i="4"/>
  <c r="BL29" i="4"/>
  <c r="BK677" i="10"/>
  <c r="BK711" i="10"/>
  <c r="BK713" i="10" s="1"/>
  <c r="BK1251" i="10"/>
  <c r="BK1253" i="10" s="1"/>
  <c r="AL86" i="10"/>
  <c r="AL87" i="10"/>
  <c r="BL668" i="10"/>
  <c r="BK49" i="4"/>
  <c r="BJ52" i="4"/>
  <c r="BM45" i="30"/>
  <c r="BM14" i="30"/>
  <c r="BM43" i="30"/>
  <c r="BM42" i="30"/>
  <c r="BM44" i="30"/>
  <c r="BM46" i="30"/>
  <c r="BM47" i="30"/>
  <c r="AL83" i="10"/>
  <c r="AJ55" i="10"/>
  <c r="AJ56" i="10"/>
  <c r="AJ54" i="10"/>
  <c r="AJ147" i="10"/>
  <c r="AJ156" i="10" s="1"/>
  <c r="AJ57" i="10"/>
  <c r="AJ59" i="10"/>
  <c r="AJ58" i="10"/>
  <c r="AJ52" i="10"/>
  <c r="AJ53" i="10"/>
  <c r="AJ51" i="10"/>
  <c r="AJ50" i="10"/>
  <c r="AJ49" i="10"/>
  <c r="AG192" i="10"/>
  <c r="AG99" i="28"/>
  <c r="AH187" i="10"/>
  <c r="AG203" i="10"/>
  <c r="BM7" i="30"/>
  <c r="BM7" i="28"/>
  <c r="BM7" i="10"/>
  <c r="AG233" i="10"/>
  <c r="AG243" i="10"/>
  <c r="S200" i="32" s="1"/>
  <c r="BL48" i="30"/>
  <c r="BQ11" i="30"/>
  <c r="BO12" i="8"/>
  <c r="BP18" i="4"/>
  <c r="BQ11" i="10"/>
  <c r="BQ626" i="10" s="1"/>
  <c r="BM657" i="10"/>
  <c r="BK45" i="4"/>
  <c r="BM658" i="10" s="1"/>
  <c r="BL42" i="4"/>
  <c r="BK38" i="30"/>
  <c r="AK91" i="10"/>
  <c r="AJ102" i="10"/>
  <c r="AJ1172" i="10" s="1"/>
  <c r="AJ114" i="10"/>
  <c r="AJ108" i="10"/>
  <c r="AJ155" i="10"/>
  <c r="AG200" i="10"/>
  <c r="AH195" i="10"/>
  <c r="AG110" i="28"/>
  <c r="AG204" i="10"/>
  <c r="BL33" i="30"/>
  <c r="BL28" i="30"/>
  <c r="BL30" i="30"/>
  <c r="BL35" i="30"/>
  <c r="BL34" i="30"/>
  <c r="BL37" i="30"/>
  <c r="BL36" i="30"/>
  <c r="BL31" i="30"/>
  <c r="BL29" i="30"/>
  <c r="BL32" i="30"/>
  <c r="BP632" i="10"/>
  <c r="BP646" i="10"/>
  <c r="BP648" i="10" s="1"/>
  <c r="BL692" i="10"/>
  <c r="BL675" i="10"/>
  <c r="BL676" i="10"/>
  <c r="BL712" i="10" s="1"/>
  <c r="AH169" i="10"/>
  <c r="AH164" i="10"/>
  <c r="AH158" i="10"/>
  <c r="AH159" i="10" s="1"/>
  <c r="AH177" i="10" s="1"/>
  <c r="AH139" i="10"/>
  <c r="AH168" i="10"/>
  <c r="AH166" i="10"/>
  <c r="AH167" i="10"/>
  <c r="AH163" i="10"/>
  <c r="AH165" i="10"/>
  <c r="AI126" i="10"/>
  <c r="U187" i="32"/>
  <c r="AI1185" i="10"/>
  <c r="V105" i="11"/>
  <c r="U147" i="32"/>
  <c r="BN13" i="10"/>
  <c r="BM26" i="4"/>
  <c r="BQ619" i="10"/>
  <c r="BQ629" i="10"/>
  <c r="BQ1196" i="10"/>
  <c r="BQ1209" i="10" s="1"/>
  <c r="BQ51" i="28"/>
  <c r="BQ597" i="10"/>
  <c r="BP661" i="10"/>
  <c r="BP53" i="28"/>
  <c r="BP598" i="10"/>
  <c r="BP600" i="10" s="1"/>
  <c r="AP633" i="10"/>
  <c r="AN21" i="14" s="1"/>
  <c r="AN24" i="14" s="1"/>
  <c r="AP630" i="10"/>
  <c r="BR595" i="10"/>
  <c r="BR614" i="10"/>
  <c r="BR618" i="10" s="1"/>
  <c r="BR1024" i="10"/>
  <c r="BR1001" i="10" s="1"/>
  <c r="BS612" i="10"/>
  <c r="BS613" i="10"/>
  <c r="BS596" i="10" s="1"/>
  <c r="BS607" i="10"/>
  <c r="BS608" i="10" s="1"/>
  <c r="BT606" i="10"/>
  <c r="BR944" i="10"/>
  <c r="BR52" i="28"/>
  <c r="BR1197" i="10"/>
  <c r="BR1210" i="10" s="1"/>
  <c r="Z78" i="28"/>
  <c r="Z936" i="10"/>
  <c r="Z938" i="10" s="1"/>
  <c r="Z945" i="10" s="1"/>
  <c r="Z959" i="10"/>
  <c r="AA956" i="10" s="1"/>
  <c r="BU5" i="28" l="1"/>
  <c r="BU5" i="10"/>
  <c r="BU85" i="10" s="1"/>
  <c r="BU5" i="30"/>
  <c r="BT6" i="4"/>
  <c r="BS13" i="4"/>
  <c r="BS15" i="4"/>
  <c r="BS19" i="4"/>
  <c r="BS17" i="4"/>
  <c r="BU638" i="10" s="1"/>
  <c r="BU640" i="10" s="1"/>
  <c r="BS56" i="4"/>
  <c r="BS57" i="4" s="1"/>
  <c r="BS23" i="4"/>
  <c r="BS21" i="4"/>
  <c r="BU1108" i="10" s="1"/>
  <c r="BS27" i="4"/>
  <c r="BS25" i="4"/>
  <c r="BS41" i="4"/>
  <c r="BS31" i="4"/>
  <c r="BU17" i="10" s="1"/>
  <c r="BS48" i="4"/>
  <c r="BS43" i="4"/>
  <c r="BS50" i="4"/>
  <c r="BS61" i="4"/>
  <c r="BS62" i="4" s="1"/>
  <c r="BS63" i="4"/>
  <c r="BZ1269" i="10"/>
  <c r="BZ1283" i="10"/>
  <c r="BZ1296" i="10"/>
  <c r="BZ7" i="4"/>
  <c r="CA6" i="10"/>
  <c r="CA6" i="28"/>
  <c r="CA6" i="30"/>
  <c r="AJ60" i="10"/>
  <c r="AJ44" i="28" s="1"/>
  <c r="BS10" i="30"/>
  <c r="BR14" i="4"/>
  <c r="BN26" i="4"/>
  <c r="BO13" i="10"/>
  <c r="AH170" i="10"/>
  <c r="AH178" i="10" s="1"/>
  <c r="AH180" i="10" s="1"/>
  <c r="AK100" i="10"/>
  <c r="AK1170" i="10" s="1"/>
  <c r="AK92" i="10"/>
  <c r="BM48" i="30"/>
  <c r="BN47" i="30"/>
  <c r="BN42" i="30"/>
  <c r="BN46" i="30"/>
  <c r="BN43" i="30"/>
  <c r="BN44" i="30"/>
  <c r="BN45" i="30"/>
  <c r="BN14" i="30"/>
  <c r="BN657" i="10"/>
  <c r="BM42" i="4"/>
  <c r="BL45" i="4"/>
  <c r="BN658" i="10" s="1"/>
  <c r="BM36" i="30"/>
  <c r="BM34" i="30"/>
  <c r="BM33" i="30"/>
  <c r="BM28" i="30"/>
  <c r="BM35" i="30"/>
  <c r="BM29" i="30"/>
  <c r="BM32" i="30"/>
  <c r="BM30" i="30"/>
  <c r="BM31" i="30"/>
  <c r="BM37" i="30"/>
  <c r="BM33" i="4"/>
  <c r="BO12" i="10"/>
  <c r="BO12" i="30"/>
  <c r="BO65" i="10"/>
  <c r="BO1222" i="10" s="1"/>
  <c r="BM50" i="8"/>
  <c r="BM32" i="8"/>
  <c r="BN22" i="4"/>
  <c r="BM11" i="4"/>
  <c r="BM29" i="4"/>
  <c r="BL1251" i="10"/>
  <c r="BL1253" i="10" s="1"/>
  <c r="BL711" i="10"/>
  <c r="BL713" i="10" s="1"/>
  <c r="BL677" i="10"/>
  <c r="AH141" i="10"/>
  <c r="AH1031" i="10"/>
  <c r="AH1032" i="10" s="1"/>
  <c r="T194" i="32"/>
  <c r="AH15" i="10"/>
  <c r="BM692" i="10"/>
  <c r="BM675" i="10"/>
  <c r="BM676" i="10"/>
  <c r="BM712" i="10" s="1"/>
  <c r="BL38" i="30"/>
  <c r="AG205" i="10"/>
  <c r="AG207" i="10" s="1"/>
  <c r="AG46" i="28" s="1"/>
  <c r="AL66" i="10"/>
  <c r="AM81" i="10"/>
  <c r="BL49" i="4"/>
  <c r="BM668" i="10"/>
  <c r="BK52" i="4"/>
  <c r="BN7" i="30"/>
  <c r="BN7" i="10"/>
  <c r="BN7" i="28"/>
  <c r="AI165" i="10"/>
  <c r="AI163" i="10"/>
  <c r="AI167" i="10"/>
  <c r="AI169" i="10"/>
  <c r="AI166" i="10"/>
  <c r="AI139" i="10"/>
  <c r="AI164" i="10"/>
  <c r="AI168" i="10"/>
  <c r="AI158" i="10"/>
  <c r="AI159" i="10" s="1"/>
  <c r="AI177" i="10" s="1"/>
  <c r="AJ115" i="10"/>
  <c r="AJ116" i="10" s="1"/>
  <c r="AK113" i="10" s="1"/>
  <c r="BQ632" i="10"/>
  <c r="BQ646" i="10"/>
  <c r="BQ648" i="10" s="1"/>
  <c r="BQ18" i="4"/>
  <c r="BR11" i="10"/>
  <c r="BR626" i="10" s="1"/>
  <c r="BR11" i="30"/>
  <c r="BP12" i="8"/>
  <c r="BR619" i="10"/>
  <c r="BR629" i="10"/>
  <c r="BR51" i="28"/>
  <c r="BR1196" i="10"/>
  <c r="BR1209" i="10" s="1"/>
  <c r="BR597" i="10"/>
  <c r="BR598" i="10" s="1"/>
  <c r="BR600" i="10" s="1"/>
  <c r="BT612" i="10"/>
  <c r="BT613" i="10"/>
  <c r="BT596" i="10" s="1"/>
  <c r="BT607" i="10"/>
  <c r="BT608" i="10" s="1"/>
  <c r="BU606" i="10"/>
  <c r="AQ628" i="10"/>
  <c r="AP644" i="10"/>
  <c r="AP649" i="10" s="1"/>
  <c r="AN27" i="14" s="1"/>
  <c r="AN30" i="14" s="1"/>
  <c r="BQ53" i="28"/>
  <c r="BQ661" i="10"/>
  <c r="BQ598" i="10"/>
  <c r="BQ600" i="10" s="1"/>
  <c r="BS1197" i="10"/>
  <c r="BS1210" i="10" s="1"/>
  <c r="BS52" i="28"/>
  <c r="BS944" i="10"/>
  <c r="BS1024" i="10"/>
  <c r="BS1001" i="10" s="1"/>
  <c r="BS595" i="10"/>
  <c r="BS614" i="10"/>
  <c r="BS618" i="10" s="1"/>
  <c r="Z79" i="28"/>
  <c r="Z946" i="10"/>
  <c r="Z20" i="28"/>
  <c r="Z1198" i="10"/>
  <c r="Z1211" i="10" s="1"/>
  <c r="M70" i="11"/>
  <c r="BT57" i="4" l="1"/>
  <c r="BV5" i="28"/>
  <c r="BV5" i="10"/>
  <c r="BV85" i="10" s="1"/>
  <c r="BV5" i="30"/>
  <c r="BU6" i="4"/>
  <c r="BT13" i="4"/>
  <c r="BT19" i="4"/>
  <c r="BT17" i="4"/>
  <c r="BV638" i="10" s="1"/>
  <c r="BV640" i="10" s="1"/>
  <c r="BT15" i="4"/>
  <c r="BT56" i="4"/>
  <c r="BT21" i="4"/>
  <c r="BV1108" i="10" s="1"/>
  <c r="BT27" i="4"/>
  <c r="BT23" i="4"/>
  <c r="BT25" i="4"/>
  <c r="BT41" i="4"/>
  <c r="BT31" i="4"/>
  <c r="BV17" i="10" s="1"/>
  <c r="BT48" i="4"/>
  <c r="BT50" i="4"/>
  <c r="BT43" i="4"/>
  <c r="BT61" i="4"/>
  <c r="BT62" i="4" s="1"/>
  <c r="BT63" i="4"/>
  <c r="CA1269" i="10"/>
  <c r="CA1283" i="10"/>
  <c r="CA1296" i="10"/>
  <c r="CA7" i="4"/>
  <c r="CB6" i="10"/>
  <c r="CB6" i="28"/>
  <c r="CB6" i="30"/>
  <c r="AJ1039" i="10"/>
  <c r="AH214" i="10"/>
  <c r="AJ227" i="10"/>
  <c r="BS14" i="4"/>
  <c r="BT10" i="30"/>
  <c r="BO45" i="30"/>
  <c r="BO42" i="30"/>
  <c r="BO46" i="30"/>
  <c r="BO14" i="30"/>
  <c r="BO44" i="30"/>
  <c r="BO43" i="30"/>
  <c r="BO47" i="30"/>
  <c r="AJ1185" i="10"/>
  <c r="W105" i="11"/>
  <c r="BM49" i="4"/>
  <c r="BL52" i="4"/>
  <c r="BN668" i="10"/>
  <c r="BM711" i="10"/>
  <c r="BM713" i="10" s="1"/>
  <c r="BM1251" i="10"/>
  <c r="BM1253" i="10" s="1"/>
  <c r="BM677" i="10"/>
  <c r="BM38" i="30"/>
  <c r="BR646" i="10"/>
  <c r="BR648" i="10" s="1"/>
  <c r="BR632" i="10"/>
  <c r="AJ174" i="10"/>
  <c r="AJ179" i="10" s="1"/>
  <c r="AJ215" i="10" s="1"/>
  <c r="AJ235" i="10" s="1"/>
  <c r="AJ120" i="10"/>
  <c r="AJ121" i="10" s="1"/>
  <c r="AJ124" i="10" s="1"/>
  <c r="AJ126" i="10" s="1"/>
  <c r="AJ153" i="10"/>
  <c r="AJ157" i="10" s="1"/>
  <c r="AI170" i="10"/>
  <c r="AI178" i="10" s="1"/>
  <c r="AI180" i="10" s="1"/>
  <c r="AM82" i="10"/>
  <c r="AM83" i="10" s="1"/>
  <c r="BO7" i="28"/>
  <c r="BO7" i="10"/>
  <c r="BO7" i="30"/>
  <c r="BR18" i="4"/>
  <c r="BS11" i="30"/>
  <c r="BQ12" i="8"/>
  <c r="BS11" i="10"/>
  <c r="BS626" i="10" s="1"/>
  <c r="AL97" i="10"/>
  <c r="AH932" i="10"/>
  <c r="AH978" i="10"/>
  <c r="AK93" i="10"/>
  <c r="AK101" i="10"/>
  <c r="AK95" i="10"/>
  <c r="AK96" i="10" s="1"/>
  <c r="AK152" i="10" s="1"/>
  <c r="S149" i="32"/>
  <c r="AG1186" i="10"/>
  <c r="BN50" i="8"/>
  <c r="BP12" i="10"/>
  <c r="BO22" i="4"/>
  <c r="BP12" i="30"/>
  <c r="BN32" i="8"/>
  <c r="BN33" i="4"/>
  <c r="BP65" i="10"/>
  <c r="BP1222" i="10" s="1"/>
  <c r="BN11" i="4"/>
  <c r="BN29" i="4"/>
  <c r="BN48" i="30"/>
  <c r="BM45" i="4"/>
  <c r="BO658" i="10" s="1"/>
  <c r="BO657" i="10"/>
  <c r="BN42" i="4"/>
  <c r="AH12" i="28"/>
  <c r="T142" i="32" s="1"/>
  <c r="AH196" i="10"/>
  <c r="AI141" i="10"/>
  <c r="U194" i="32"/>
  <c r="AI15" i="10"/>
  <c r="AI1031" i="10"/>
  <c r="AI1032" i="10" s="1"/>
  <c r="AH11" i="28"/>
  <c r="AH188" i="10"/>
  <c r="AH189" i="10" s="1"/>
  <c r="AH190" i="10" s="1"/>
  <c r="BN676" i="10"/>
  <c r="BN712" i="10" s="1"/>
  <c r="BN692" i="10"/>
  <c r="BN675" i="10"/>
  <c r="AH221" i="10"/>
  <c r="AH222" i="10" s="1"/>
  <c r="AH217" i="10"/>
  <c r="BN32" i="30"/>
  <c r="BN34" i="30"/>
  <c r="BN29" i="30"/>
  <c r="BN36" i="30"/>
  <c r="BN30" i="30"/>
  <c r="BN37" i="30"/>
  <c r="BN33" i="30"/>
  <c r="BN28" i="30"/>
  <c r="BN31" i="30"/>
  <c r="BN35" i="30"/>
  <c r="BO26" i="4"/>
  <c r="BP13" i="10"/>
  <c r="BS619" i="10"/>
  <c r="BS629" i="10"/>
  <c r="BU607" i="10"/>
  <c r="BU608" i="10" s="1"/>
  <c r="BU612" i="10"/>
  <c r="BU613" i="10"/>
  <c r="BU596" i="10" s="1"/>
  <c r="BV606" i="10"/>
  <c r="AQ633" i="10"/>
  <c r="AO21" i="14" s="1"/>
  <c r="AO24" i="14" s="1"/>
  <c r="AQ630" i="10"/>
  <c r="BT1197" i="10"/>
  <c r="BT1210" i="10" s="1"/>
  <c r="BT944" i="10"/>
  <c r="BT52" i="28"/>
  <c r="BT595" i="10"/>
  <c r="BT614" i="10"/>
  <c r="BT618" i="10" s="1"/>
  <c r="BT1024" i="10"/>
  <c r="BT1001" i="10" s="1"/>
  <c r="BR53" i="28"/>
  <c r="BR661" i="10"/>
  <c r="BS1196" i="10"/>
  <c r="BS1209" i="10" s="1"/>
  <c r="BS51" i="28"/>
  <c r="BS597" i="10"/>
  <c r="Z1199" i="10"/>
  <c r="Z1212" i="10" s="1"/>
  <c r="M71" i="11"/>
  <c r="AA943" i="10"/>
  <c r="Z116" i="28"/>
  <c r="BW5" i="28" l="1"/>
  <c r="BW5" i="10"/>
  <c r="BW85" i="10" s="1"/>
  <c r="BW5" i="30"/>
  <c r="BV6" i="4"/>
  <c r="BU13" i="4"/>
  <c r="BU15" i="4"/>
  <c r="BU17" i="4"/>
  <c r="BW638" i="10" s="1"/>
  <c r="BW640" i="10" s="1"/>
  <c r="BU19" i="4"/>
  <c r="BU56" i="4"/>
  <c r="BU21" i="4"/>
  <c r="BW1108" i="10" s="1"/>
  <c r="BU27" i="4"/>
  <c r="BU23" i="4"/>
  <c r="BU25" i="4"/>
  <c r="BU31" i="4"/>
  <c r="BW17" i="10" s="1"/>
  <c r="BU41" i="4"/>
  <c r="BU50" i="4"/>
  <c r="BU48" i="4"/>
  <c r="BU43" i="4"/>
  <c r="BU61" i="4"/>
  <c r="BU62" i="4" s="1"/>
  <c r="BU63" i="4"/>
  <c r="CB1269" i="10"/>
  <c r="CB1296" i="10"/>
  <c r="CB1283" i="10"/>
  <c r="CB7" i="4"/>
  <c r="CC6" i="10"/>
  <c r="CC6" i="30"/>
  <c r="CC6" i="28"/>
  <c r="BU57" i="4"/>
  <c r="AI214" i="10"/>
  <c r="BT14" i="4"/>
  <c r="BU10" i="30"/>
  <c r="BN38" i="30"/>
  <c r="AI978" i="10"/>
  <c r="AI932" i="10"/>
  <c r="BN1251" i="10"/>
  <c r="BN1253" i="10" s="1"/>
  <c r="BN677" i="10"/>
  <c r="BN711" i="10"/>
  <c r="BN713" i="10" s="1"/>
  <c r="AI188" i="10"/>
  <c r="AI11" i="28"/>
  <c r="AK104" i="10"/>
  <c r="AK1171" i="10"/>
  <c r="AK151" i="10"/>
  <c r="X106" i="11"/>
  <c r="AK47" i="10"/>
  <c r="AM86" i="10"/>
  <c r="AM87" i="10"/>
  <c r="BP47" i="30"/>
  <c r="BP14" i="30"/>
  <c r="BP45" i="30"/>
  <c r="BP43" i="30"/>
  <c r="BP44" i="30"/>
  <c r="BP46" i="30"/>
  <c r="BP42" i="30"/>
  <c r="AL91" i="10"/>
  <c r="AK102" i="10"/>
  <c r="AK1172" i="10" s="1"/>
  <c r="BS632" i="10"/>
  <c r="BS646" i="10"/>
  <c r="BS648" i="10" s="1"/>
  <c r="AM66" i="10"/>
  <c r="AN81" i="10"/>
  <c r="AH197" i="10"/>
  <c r="AH198" i="10" s="1"/>
  <c r="BO33" i="4"/>
  <c r="BQ12" i="10"/>
  <c r="BO32" i="8"/>
  <c r="BQ12" i="30"/>
  <c r="BO50" i="8"/>
  <c r="BQ65" i="10"/>
  <c r="BQ1222" i="10" s="1"/>
  <c r="BP22" i="4"/>
  <c r="BO29" i="4"/>
  <c r="BO11" i="4"/>
  <c r="AI12" i="28"/>
  <c r="U142" i="32" s="1"/>
  <c r="AI196" i="10"/>
  <c r="AH192" i="10"/>
  <c r="AI187" i="10"/>
  <c r="AH99" i="28"/>
  <c r="AH203" i="10"/>
  <c r="AH935" i="10"/>
  <c r="AH950" i="10"/>
  <c r="AH14" i="28"/>
  <c r="T141" i="32"/>
  <c r="T220" i="32" s="1"/>
  <c r="BP657" i="10"/>
  <c r="BO42" i="4"/>
  <c r="BN45" i="4"/>
  <c r="BP658" i="10" s="1"/>
  <c r="BP7" i="28"/>
  <c r="BP7" i="30"/>
  <c r="BP7" i="10"/>
  <c r="BT11" i="10"/>
  <c r="BT626" i="10" s="1"/>
  <c r="BT11" i="30"/>
  <c r="BR12" i="8"/>
  <c r="BS18" i="4"/>
  <c r="AJ166" i="10"/>
  <c r="AJ167" i="10"/>
  <c r="AJ139" i="10"/>
  <c r="AJ163" i="10"/>
  <c r="AJ165" i="10"/>
  <c r="AJ169" i="10"/>
  <c r="AJ164" i="10"/>
  <c r="AJ158" i="10"/>
  <c r="AJ159" i="10" s="1"/>
  <c r="AJ177" i="10" s="1"/>
  <c r="AJ168" i="10"/>
  <c r="BP26" i="4"/>
  <c r="BQ13" i="10"/>
  <c r="BO692" i="10"/>
  <c r="BO676" i="10"/>
  <c r="BO712" i="10" s="1"/>
  <c r="BO675" i="10"/>
  <c r="BO37" i="30"/>
  <c r="BO28" i="30"/>
  <c r="BO29" i="30"/>
  <c r="BO31" i="30"/>
  <c r="BO30" i="30"/>
  <c r="BO32" i="30"/>
  <c r="BO36" i="30"/>
  <c r="BO34" i="30"/>
  <c r="BO33" i="30"/>
  <c r="BO35" i="30"/>
  <c r="AI221" i="10"/>
  <c r="AI222" i="10" s="1"/>
  <c r="AI217" i="10"/>
  <c r="BM52" i="4"/>
  <c r="BO668" i="10"/>
  <c r="BN49" i="4"/>
  <c r="AH242" i="10"/>
  <c r="T199" i="32" s="1"/>
  <c r="AH226" i="10"/>
  <c r="AH229" i="10" s="1"/>
  <c r="BO48" i="30"/>
  <c r="BT629" i="10"/>
  <c r="BT619" i="10"/>
  <c r="AR628" i="10"/>
  <c r="AQ644" i="10"/>
  <c r="AQ649" i="10" s="1"/>
  <c r="AO27" i="14" s="1"/>
  <c r="AO30" i="14" s="1"/>
  <c r="BV613" i="10"/>
  <c r="BV596" i="10" s="1"/>
  <c r="BV612" i="10"/>
  <c r="BV607" i="10"/>
  <c r="BV608" i="10" s="1"/>
  <c r="BW606" i="10"/>
  <c r="BT597" i="10"/>
  <c r="BT598" i="10" s="1"/>
  <c r="BT600" i="10" s="1"/>
  <c r="BT51" i="28"/>
  <c r="BT1196" i="10"/>
  <c r="BT1209" i="10" s="1"/>
  <c r="BU52" i="28"/>
  <c r="BU944" i="10"/>
  <c r="BU1197" i="10"/>
  <c r="BU1210" i="10" s="1"/>
  <c r="BS53" i="28"/>
  <c r="BS661" i="10"/>
  <c r="BU595" i="10"/>
  <c r="BU614" i="10"/>
  <c r="BU618" i="10" s="1"/>
  <c r="BU1024" i="10"/>
  <c r="BU1001" i="10" s="1"/>
  <c r="BS598" i="10"/>
  <c r="BS600" i="10" s="1"/>
  <c r="AA951" i="10"/>
  <c r="AA957" i="10" s="1"/>
  <c r="BX5" i="30" l="1"/>
  <c r="BW6" i="4"/>
  <c r="BX5" i="28"/>
  <c r="BX5" i="10"/>
  <c r="BX85" i="10" s="1"/>
  <c r="BV13" i="4"/>
  <c r="BV15" i="4"/>
  <c r="BV19" i="4"/>
  <c r="BV17" i="4"/>
  <c r="BX638" i="10" s="1"/>
  <c r="BX640" i="10" s="1"/>
  <c r="BV56" i="4"/>
  <c r="BV57" i="4" s="1"/>
  <c r="BV27" i="4"/>
  <c r="BV21" i="4"/>
  <c r="BX1108" i="10" s="1"/>
  <c r="BV23" i="4"/>
  <c r="BV25" i="4"/>
  <c r="BV31" i="4"/>
  <c r="BX17" i="10" s="1"/>
  <c r="BV41" i="4"/>
  <c r="BV43" i="4"/>
  <c r="BV48" i="4"/>
  <c r="BV50" i="4"/>
  <c r="BV61" i="4"/>
  <c r="BV62" i="4" s="1"/>
  <c r="BV63" i="4"/>
  <c r="CC1269" i="10"/>
  <c r="CC1283" i="10"/>
  <c r="CC1296" i="10"/>
  <c r="CD6" i="30"/>
  <c r="CC7" i="4"/>
  <c r="CD6" i="10"/>
  <c r="CD6" i="28"/>
  <c r="BP48" i="30"/>
  <c r="BU14" i="4"/>
  <c r="BV10" i="30"/>
  <c r="BO38" i="30"/>
  <c r="BP33" i="4"/>
  <c r="BR12" i="10"/>
  <c r="BR12" i="30"/>
  <c r="BP50" i="8"/>
  <c r="BQ22" i="4"/>
  <c r="BP32" i="8"/>
  <c r="BR65" i="10"/>
  <c r="BR1222" i="10" s="1"/>
  <c r="BP29" i="4"/>
  <c r="BP11" i="4"/>
  <c r="AH200" i="10"/>
  <c r="AH110" i="28"/>
  <c r="AI195" i="10"/>
  <c r="AI197" i="10" s="1"/>
  <c r="AI198" i="10" s="1"/>
  <c r="AH204" i="10"/>
  <c r="AH205" i="10" s="1"/>
  <c r="AH207" i="10" s="1"/>
  <c r="AH46" i="28" s="1"/>
  <c r="AK108" i="10"/>
  <c r="AK114" i="10"/>
  <c r="AK115" i="10" s="1"/>
  <c r="AI14" i="28"/>
  <c r="U141" i="32"/>
  <c r="U220" i="32" s="1"/>
  <c r="AN82" i="10"/>
  <c r="AI189" i="10"/>
  <c r="AI190" i="10" s="1"/>
  <c r="BP668" i="10"/>
  <c r="BO49" i="4"/>
  <c r="BN52" i="4"/>
  <c r="BO677" i="10"/>
  <c r="BO1251" i="10"/>
  <c r="BO1253" i="10" s="1"/>
  <c r="BO711" i="10"/>
  <c r="BO713" i="10" s="1"/>
  <c r="BS12" i="8"/>
  <c r="BU11" i="30"/>
  <c r="BU11" i="10"/>
  <c r="BU626" i="10" s="1"/>
  <c r="BT18" i="4"/>
  <c r="BQ657" i="10"/>
  <c r="BO45" i="4"/>
  <c r="BQ658" i="10" s="1"/>
  <c r="BP42" i="4"/>
  <c r="BQ42" i="30"/>
  <c r="BQ43" i="30"/>
  <c r="BQ14" i="30"/>
  <c r="BQ47" i="30"/>
  <c r="BQ45" i="30"/>
  <c r="BQ44" i="30"/>
  <c r="BQ46" i="30"/>
  <c r="AM97" i="10"/>
  <c r="AH243" i="10"/>
  <c r="T200" i="32" s="1"/>
  <c r="AH233" i="10"/>
  <c r="BP676" i="10"/>
  <c r="BP712" i="10" s="1"/>
  <c r="BP692" i="10"/>
  <c r="BP675" i="10"/>
  <c r="AK58" i="10"/>
  <c r="AK49" i="10"/>
  <c r="AK57" i="10"/>
  <c r="AK56" i="10"/>
  <c r="AK54" i="10"/>
  <c r="AK55" i="10"/>
  <c r="AK147" i="10"/>
  <c r="AK59" i="10"/>
  <c r="AK53" i="10"/>
  <c r="AK51" i="10"/>
  <c r="AK50" i="10"/>
  <c r="AK52" i="10"/>
  <c r="AJ170" i="10"/>
  <c r="AJ178" i="10" s="1"/>
  <c r="AJ214" i="10" s="1"/>
  <c r="BP31" i="30"/>
  <c r="BP35" i="30"/>
  <c r="BP37" i="30"/>
  <c r="BP33" i="30"/>
  <c r="BP30" i="30"/>
  <c r="BP29" i="30"/>
  <c r="BP34" i="30"/>
  <c r="BP28" i="30"/>
  <c r="BP36" i="30"/>
  <c r="BP32" i="30"/>
  <c r="AJ141" i="10"/>
  <c r="AJ1031" i="10"/>
  <c r="AJ1032" i="10" s="1"/>
  <c r="AJ15" i="10"/>
  <c r="BT646" i="10"/>
  <c r="BT648" i="10" s="1"/>
  <c r="BT632" i="10"/>
  <c r="AH37" i="28"/>
  <c r="AH1183" i="10" s="1"/>
  <c r="AH1158" i="10"/>
  <c r="U43" i="11"/>
  <c r="AF14" i="31"/>
  <c r="T144" i="32"/>
  <c r="T221" i="32" s="1"/>
  <c r="AI935" i="10"/>
  <c r="AI950" i="10"/>
  <c r="AI226" i="10"/>
  <c r="AI229" i="10" s="1"/>
  <c r="AI242" i="10"/>
  <c r="U199" i="32" s="1"/>
  <c r="BQ26" i="4"/>
  <c r="BR13" i="10"/>
  <c r="BQ7" i="30"/>
  <c r="BQ7" i="28"/>
  <c r="BQ7" i="10"/>
  <c r="AL100" i="10"/>
  <c r="AL1170" i="10" s="1"/>
  <c r="AL92" i="10"/>
  <c r="BU619" i="10"/>
  <c r="BU629" i="10"/>
  <c r="BW613" i="10"/>
  <c r="BW596" i="10" s="1"/>
  <c r="BW612" i="10"/>
  <c r="BW607" i="10"/>
  <c r="BW608" i="10" s="1"/>
  <c r="BX606" i="10"/>
  <c r="AR633" i="10"/>
  <c r="AP21" i="14" s="1"/>
  <c r="AP24" i="14" s="1"/>
  <c r="AR630" i="10"/>
  <c r="BV1024" i="10"/>
  <c r="BV1001" i="10" s="1"/>
  <c r="BV595" i="10"/>
  <c r="BV614" i="10"/>
  <c r="BV618" i="10" s="1"/>
  <c r="BV944" i="10"/>
  <c r="BV52" i="28"/>
  <c r="BV1197" i="10"/>
  <c r="BV1210" i="10" s="1"/>
  <c r="BU51" i="28"/>
  <c r="BU1196" i="10"/>
  <c r="BU1209" i="10" s="1"/>
  <c r="BU597" i="10"/>
  <c r="BU598" i="10" s="1"/>
  <c r="BU600" i="10" s="1"/>
  <c r="BT53" i="28"/>
  <c r="BT661" i="10"/>
  <c r="AA958" i="10"/>
  <c r="AA959" i="10" s="1"/>
  <c r="AB956" i="10" s="1"/>
  <c r="CD1269" i="10" l="1"/>
  <c r="CD1296" i="10"/>
  <c r="CD1283" i="10"/>
  <c r="BY5" i="30"/>
  <c r="BX6" i="4"/>
  <c r="BY5" i="28"/>
  <c r="BY5" i="10"/>
  <c r="BY85" i="10" s="1"/>
  <c r="BW13" i="4"/>
  <c r="BW15" i="4"/>
  <c r="BW17" i="4"/>
  <c r="BY638" i="10" s="1"/>
  <c r="BY640" i="10" s="1"/>
  <c r="BW19" i="4"/>
  <c r="BW56" i="4"/>
  <c r="BW57" i="4" s="1"/>
  <c r="BW21" i="4"/>
  <c r="BY1108" i="10" s="1"/>
  <c r="BW27" i="4"/>
  <c r="BW23" i="4"/>
  <c r="BW25" i="4"/>
  <c r="BW31" i="4"/>
  <c r="BY17" i="10" s="1"/>
  <c r="BW41" i="4"/>
  <c r="BW43" i="4"/>
  <c r="BW48" i="4"/>
  <c r="BW50" i="4"/>
  <c r="BW61" i="4"/>
  <c r="BW62" i="4" s="1"/>
  <c r="BW63" i="4"/>
  <c r="CE6" i="28"/>
  <c r="CE6" i="30"/>
  <c r="CD7" i="4"/>
  <c r="CE6" i="10"/>
  <c r="BW10" i="30"/>
  <c r="BV14" i="4"/>
  <c r="AH1186" i="10"/>
  <c r="T149" i="32"/>
  <c r="AJ978" i="10"/>
  <c r="AJ932" i="10"/>
  <c r="BQ42" i="4"/>
  <c r="BR657" i="10"/>
  <c r="BP45" i="4"/>
  <c r="BR658" i="10" s="1"/>
  <c r="AN86" i="10"/>
  <c r="AN87" i="10"/>
  <c r="AI204" i="10"/>
  <c r="AI110" i="28"/>
  <c r="AI200" i="10"/>
  <c r="AJ195" i="10"/>
  <c r="AN83" i="10"/>
  <c r="BS12" i="10"/>
  <c r="BS12" i="30"/>
  <c r="BQ50" i="8"/>
  <c r="BQ32" i="8"/>
  <c r="BS65" i="10"/>
  <c r="BS1222" i="10" s="1"/>
  <c r="BR22" i="4"/>
  <c r="BQ33" i="4"/>
  <c r="BQ29" i="4"/>
  <c r="BQ11" i="4"/>
  <c r="AF30" i="31"/>
  <c r="AF31" i="31"/>
  <c r="AJ11" i="28"/>
  <c r="AJ188" i="10"/>
  <c r="AK155" i="10"/>
  <c r="AK156" i="10"/>
  <c r="BP1251" i="10"/>
  <c r="BP1253" i="10" s="1"/>
  <c r="BP677" i="10"/>
  <c r="BP711" i="10"/>
  <c r="BP713" i="10" s="1"/>
  <c r="BQ692" i="10"/>
  <c r="BQ676" i="10"/>
  <c r="BQ712" i="10" s="1"/>
  <c r="BQ675" i="10"/>
  <c r="AI192" i="10"/>
  <c r="AJ187" i="10"/>
  <c r="AI99" i="28"/>
  <c r="AI203" i="10"/>
  <c r="BR43" i="30"/>
  <c r="BR42" i="30"/>
  <c r="BR45" i="30"/>
  <c r="BR46" i="30"/>
  <c r="BR47" i="30"/>
  <c r="BR44" i="30"/>
  <c r="BR14" i="30"/>
  <c r="BR26" i="4"/>
  <c r="BS13" i="10"/>
  <c r="AJ221" i="10"/>
  <c r="AJ222" i="10" s="1"/>
  <c r="AJ217" i="10"/>
  <c r="BU18" i="4"/>
  <c r="BV11" i="30"/>
  <c r="BV11" i="10"/>
  <c r="BV626" i="10" s="1"/>
  <c r="BT12" i="8"/>
  <c r="AI37" i="28"/>
  <c r="AI1183" i="10" s="1"/>
  <c r="V43" i="11"/>
  <c r="U144" i="32"/>
  <c r="U221" i="32" s="1"/>
  <c r="AG14" i="31"/>
  <c r="AI1158" i="10"/>
  <c r="BP38" i="30"/>
  <c r="BQ37" i="30"/>
  <c r="BQ34" i="30"/>
  <c r="BQ33" i="30"/>
  <c r="BQ31" i="30"/>
  <c r="BQ28" i="30"/>
  <c r="BQ36" i="30"/>
  <c r="BQ30" i="30"/>
  <c r="BQ35" i="30"/>
  <c r="BQ29" i="30"/>
  <c r="BQ32" i="30"/>
  <c r="BU632" i="10"/>
  <c r="BU646" i="10"/>
  <c r="BU648" i="10" s="1"/>
  <c r="BP49" i="4"/>
  <c r="BO52" i="4"/>
  <c r="BQ668" i="10"/>
  <c r="AL93" i="10"/>
  <c r="AL101" i="10"/>
  <c r="AL95" i="10"/>
  <c r="AL96" i="10" s="1"/>
  <c r="AL152" i="10" s="1"/>
  <c r="AI233" i="10"/>
  <c r="AI243" i="10"/>
  <c r="U200" i="32" s="1"/>
  <c r="AJ180" i="10"/>
  <c r="BR7" i="30"/>
  <c r="BR7" i="28"/>
  <c r="BR7" i="10"/>
  <c r="AK60" i="10"/>
  <c r="BQ48" i="30"/>
  <c r="AK116" i="10"/>
  <c r="AL113" i="10" s="1"/>
  <c r="AK120" i="10"/>
  <c r="AK121" i="10" s="1"/>
  <c r="AK124" i="10" s="1"/>
  <c r="AK126" i="10" s="1"/>
  <c r="AK174" i="10"/>
  <c r="AK179" i="10" s="1"/>
  <c r="AK215" i="10" s="1"/>
  <c r="AK235" i="10" s="1"/>
  <c r="AK153" i="10"/>
  <c r="AK157" i="10" s="1"/>
  <c r="BV629" i="10"/>
  <c r="BV619" i="10"/>
  <c r="BX612" i="10"/>
  <c r="BX607" i="10"/>
  <c r="BX608" i="10" s="1"/>
  <c r="BX613" i="10"/>
  <c r="BX596" i="10" s="1"/>
  <c r="BY606" i="10"/>
  <c r="BV51" i="28"/>
  <c r="BV1196" i="10"/>
  <c r="BV1209" i="10" s="1"/>
  <c r="BV597" i="10"/>
  <c r="BV598" i="10" s="1"/>
  <c r="BV600" i="10" s="1"/>
  <c r="AS628" i="10"/>
  <c r="AR644" i="10"/>
  <c r="AR649" i="10" s="1"/>
  <c r="AP27" i="14" s="1"/>
  <c r="AP30" i="14" s="1"/>
  <c r="BW595" i="10"/>
  <c r="BW614" i="10"/>
  <c r="BW618" i="10" s="1"/>
  <c r="BW1024" i="10"/>
  <c r="BW1001" i="10" s="1"/>
  <c r="BW52" i="28"/>
  <c r="BW944" i="10"/>
  <c r="BW1197" i="10"/>
  <c r="BW1210" i="10" s="1"/>
  <c r="BU661" i="10"/>
  <c r="BU53" i="28"/>
  <c r="AA936" i="10"/>
  <c r="AA938" i="10" s="1"/>
  <c r="AA945" i="10" s="1"/>
  <c r="AA78" i="28"/>
  <c r="BZ5" i="30" l="1"/>
  <c r="BY6" i="4"/>
  <c r="BZ5" i="28"/>
  <c r="BZ5" i="10"/>
  <c r="BZ85" i="10" s="1"/>
  <c r="BX13" i="4"/>
  <c r="BX15" i="4"/>
  <c r="BX19" i="4"/>
  <c r="BX17" i="4"/>
  <c r="BZ638" i="10" s="1"/>
  <c r="BZ640" i="10" s="1"/>
  <c r="BX56" i="4"/>
  <c r="BX57" i="4" s="1"/>
  <c r="BX23" i="4"/>
  <c r="BX21" i="4"/>
  <c r="BZ1108" i="10" s="1"/>
  <c r="BX27" i="4"/>
  <c r="BX25" i="4"/>
  <c r="BX41" i="4"/>
  <c r="BX31" i="4"/>
  <c r="BZ17" i="10" s="1"/>
  <c r="BX50" i="4"/>
  <c r="BX48" i="4"/>
  <c r="BX43" i="4"/>
  <c r="BX61" i="4"/>
  <c r="BX62" i="4" s="1"/>
  <c r="BX63" i="4"/>
  <c r="CE1269" i="10"/>
  <c r="CE1283" i="10"/>
  <c r="CE1296" i="10"/>
  <c r="CF6" i="28"/>
  <c r="CF6" i="30"/>
  <c r="CF6" i="10"/>
  <c r="CE7" i="4"/>
  <c r="BX10" i="30"/>
  <c r="BW14" i="4"/>
  <c r="AI205" i="10"/>
  <c r="AI207" i="10" s="1"/>
  <c r="AI46" i="28" s="1"/>
  <c r="AI1186" i="10" s="1"/>
  <c r="AJ12" i="28"/>
  <c r="AJ14" i="28" s="1"/>
  <c r="AJ196" i="10"/>
  <c r="AJ197" i="10" s="1"/>
  <c r="BV632" i="10"/>
  <c r="BV646" i="10"/>
  <c r="BV648" i="10" s="1"/>
  <c r="BR33" i="30"/>
  <c r="BR35" i="30"/>
  <c r="BR31" i="30"/>
  <c r="BR32" i="30"/>
  <c r="BR34" i="30"/>
  <c r="BR37" i="30"/>
  <c r="BR28" i="30"/>
  <c r="BR36" i="30"/>
  <c r="BR29" i="30"/>
  <c r="BR30" i="30"/>
  <c r="BS7" i="28"/>
  <c r="BS7" i="30"/>
  <c r="BS7" i="10"/>
  <c r="AO81" i="10"/>
  <c r="AN66" i="10"/>
  <c r="AK168" i="10"/>
  <c r="AK158" i="10"/>
  <c r="AK159" i="10" s="1"/>
  <c r="AK177" i="10" s="1"/>
  <c r="AK163" i="10"/>
  <c r="AK165" i="10"/>
  <c r="AK166" i="10"/>
  <c r="AK139" i="10"/>
  <c r="AK167" i="10"/>
  <c r="AK169" i="10"/>
  <c r="AK164" i="10"/>
  <c r="AG31" i="31"/>
  <c r="AG30" i="31"/>
  <c r="BR692" i="10"/>
  <c r="BR676" i="10"/>
  <c r="BR712" i="10" s="1"/>
  <c r="BR675" i="10"/>
  <c r="BW11" i="30"/>
  <c r="BU12" i="8"/>
  <c r="BV18" i="4"/>
  <c r="BW11" i="10"/>
  <c r="BW626" i="10" s="1"/>
  <c r="BT12" i="10"/>
  <c r="BT12" i="30"/>
  <c r="BR32" i="8"/>
  <c r="BS22" i="4"/>
  <c r="BT65" i="10"/>
  <c r="BT1222" i="10" s="1"/>
  <c r="BR33" i="4"/>
  <c r="BR50" i="8"/>
  <c r="BR11" i="4"/>
  <c r="BR29" i="4"/>
  <c r="BS657" i="10"/>
  <c r="BR42" i="4"/>
  <c r="BQ45" i="4"/>
  <c r="BS658" i="10" s="1"/>
  <c r="AL47" i="10"/>
  <c r="AL1171" i="10"/>
  <c r="AL104" i="10"/>
  <c r="Y106" i="11"/>
  <c r="AL151" i="10"/>
  <c r="BQ1251" i="10"/>
  <c r="BQ1253" i="10" s="1"/>
  <c r="BQ711" i="10"/>
  <c r="BQ713" i="10" s="1"/>
  <c r="BQ677" i="10"/>
  <c r="AJ189" i="10"/>
  <c r="AJ190" i="10" s="1"/>
  <c r="AK44" i="28"/>
  <c r="AK227" i="10"/>
  <c r="AK1039" i="10"/>
  <c r="AM91" i="10"/>
  <c r="AL102" i="10"/>
  <c r="AL1172" i="10" s="1"/>
  <c r="AJ226" i="10"/>
  <c r="AJ229" i="10" s="1"/>
  <c r="AJ242" i="10"/>
  <c r="AJ950" i="10"/>
  <c r="AJ935" i="10"/>
  <c r="BR48" i="30"/>
  <c r="BT13" i="10"/>
  <c r="BS26" i="4"/>
  <c r="BS14" i="30"/>
  <c r="BS47" i="30"/>
  <c r="BS42" i="30"/>
  <c r="BS46" i="30"/>
  <c r="BS45" i="30"/>
  <c r="BS44" i="30"/>
  <c r="BS43" i="30"/>
  <c r="BQ49" i="4"/>
  <c r="BR668" i="10"/>
  <c r="BP52" i="4"/>
  <c r="BQ38" i="30"/>
  <c r="BW629" i="10"/>
  <c r="BW619" i="10"/>
  <c r="BY612" i="10"/>
  <c r="BY613" i="10"/>
  <c r="BY596" i="10" s="1"/>
  <c r="BY607" i="10"/>
  <c r="BY608" i="10" s="1"/>
  <c r="BZ606" i="10"/>
  <c r="BX52" i="28"/>
  <c r="BX1197" i="10"/>
  <c r="BX1210" i="10" s="1"/>
  <c r="BX944" i="10"/>
  <c r="AS633" i="10"/>
  <c r="AQ21" i="14" s="1"/>
  <c r="AQ24" i="14" s="1"/>
  <c r="AS630" i="10"/>
  <c r="BV661" i="10"/>
  <c r="BV53" i="28"/>
  <c r="BX595" i="10"/>
  <c r="BX1024" i="10"/>
  <c r="BX1001" i="10" s="1"/>
  <c r="BX614" i="10"/>
  <c r="BX618" i="10" s="1"/>
  <c r="BW1196" i="10"/>
  <c r="BW1209" i="10" s="1"/>
  <c r="BW51" i="28"/>
  <c r="BW597" i="10"/>
  <c r="BW598" i="10" s="1"/>
  <c r="BW600" i="10" s="1"/>
  <c r="AA1198" i="10"/>
  <c r="AA1211" i="10" s="1"/>
  <c r="N70" i="11"/>
  <c r="AA20" i="28"/>
  <c r="AA79" i="28"/>
  <c r="AA946" i="10"/>
  <c r="CG6" i="10" l="1"/>
  <c r="CG6" i="28"/>
  <c r="CG6" i="30"/>
  <c r="CF7" i="4"/>
  <c r="CF1269" i="10"/>
  <c r="CF1296" i="10"/>
  <c r="CF1283" i="10"/>
  <c r="CA5" i="30"/>
  <c r="BZ6" i="4"/>
  <c r="CA5" i="10"/>
  <c r="CA85" i="10" s="1"/>
  <c r="CA5" i="28"/>
  <c r="BY13" i="4"/>
  <c r="BY15" i="4"/>
  <c r="BY19" i="4"/>
  <c r="BY17" i="4"/>
  <c r="CA638" i="10" s="1"/>
  <c r="CA640" i="10" s="1"/>
  <c r="BY56" i="4"/>
  <c r="BY57" i="4" s="1"/>
  <c r="BY21" i="4"/>
  <c r="CA1108" i="10" s="1"/>
  <c r="BY23" i="4"/>
  <c r="BY27" i="4"/>
  <c r="BY25" i="4"/>
  <c r="BY31" i="4"/>
  <c r="CA17" i="10" s="1"/>
  <c r="BY41" i="4"/>
  <c r="BY50" i="4"/>
  <c r="BY43" i="4"/>
  <c r="BY48" i="4"/>
  <c r="BY61" i="4"/>
  <c r="BY62" i="4" s="1"/>
  <c r="BY63" i="4"/>
  <c r="U149" i="32"/>
  <c r="AJ198" i="10"/>
  <c r="BY10" i="30"/>
  <c r="BX14" i="4"/>
  <c r="AK170" i="10"/>
  <c r="AK178" i="10" s="1"/>
  <c r="AK180" i="10" s="1"/>
  <c r="AK12" i="28" s="1"/>
  <c r="BS48" i="30"/>
  <c r="AK1185" i="10"/>
  <c r="X105" i="11"/>
  <c r="BW632" i="10"/>
  <c r="BW646" i="10"/>
  <c r="BW648" i="10" s="1"/>
  <c r="AJ37" i="28"/>
  <c r="AJ1183" i="10" s="1"/>
  <c r="AJ1158" i="10"/>
  <c r="W43" i="11"/>
  <c r="AH14" i="31"/>
  <c r="AJ192" i="10"/>
  <c r="AJ99" i="28"/>
  <c r="AJ203" i="10"/>
  <c r="AK187" i="10"/>
  <c r="AL56" i="10"/>
  <c r="AL59" i="10"/>
  <c r="AL147" i="10"/>
  <c r="AL58" i="10"/>
  <c r="AL53" i="10"/>
  <c r="AL52" i="10"/>
  <c r="AL54" i="10"/>
  <c r="AL57" i="10"/>
  <c r="AL49" i="10"/>
  <c r="AL55" i="10"/>
  <c r="AL51" i="10"/>
  <c r="AL50" i="10"/>
  <c r="BX11" i="30"/>
  <c r="BW18" i="4"/>
  <c r="BV12" i="8"/>
  <c r="BX11" i="10"/>
  <c r="BX626" i="10" s="1"/>
  <c r="BS32" i="30"/>
  <c r="BS33" i="30"/>
  <c r="BS34" i="30"/>
  <c r="BS37" i="30"/>
  <c r="BS30" i="30"/>
  <c r="BS28" i="30"/>
  <c r="BS29" i="30"/>
  <c r="BS36" i="30"/>
  <c r="BS31" i="30"/>
  <c r="BS35" i="30"/>
  <c r="BU12" i="30"/>
  <c r="BS33" i="4"/>
  <c r="BS50" i="8"/>
  <c r="BU12" i="10"/>
  <c r="BT22" i="4"/>
  <c r="BS32" i="8"/>
  <c r="BU65" i="10"/>
  <c r="BU1222" i="10" s="1"/>
  <c r="BS29" i="4"/>
  <c r="BS11" i="4"/>
  <c r="AJ200" i="10"/>
  <c r="AJ204" i="10"/>
  <c r="AJ110" i="28"/>
  <c r="AK195" i="10"/>
  <c r="AJ243" i="10"/>
  <c r="AJ233" i="10"/>
  <c r="BQ52" i="4"/>
  <c r="BS668" i="10"/>
  <c r="BR49" i="4"/>
  <c r="BT26" i="4"/>
  <c r="BU13" i="10"/>
  <c r="BT657" i="10"/>
  <c r="BR45" i="4"/>
  <c r="BT658" i="10" s="1"/>
  <c r="BS42" i="4"/>
  <c r="BS692" i="10"/>
  <c r="BS675" i="10"/>
  <c r="BS676" i="10"/>
  <c r="BS712" i="10" s="1"/>
  <c r="BT44" i="30"/>
  <c r="BT45" i="30"/>
  <c r="BT14" i="30"/>
  <c r="BT46" i="30"/>
  <c r="BT43" i="30"/>
  <c r="BT47" i="30"/>
  <c r="BT42" i="30"/>
  <c r="AM100" i="10"/>
  <c r="AM1170" i="10" s="1"/>
  <c r="AM92" i="10"/>
  <c r="BT7" i="10"/>
  <c r="BT7" i="28"/>
  <c r="BT7" i="30"/>
  <c r="AN97" i="10"/>
  <c r="BR38" i="30"/>
  <c r="AO82" i="10"/>
  <c r="AO83" i="10" s="1"/>
  <c r="AL114" i="10"/>
  <c r="AL108" i="10"/>
  <c r="BR677" i="10"/>
  <c r="BR1251" i="10"/>
  <c r="BR1253" i="10" s="1"/>
  <c r="BR711" i="10"/>
  <c r="BR713" i="10" s="1"/>
  <c r="AK1031" i="10"/>
  <c r="AK1032" i="10" s="1"/>
  <c r="AK15" i="10"/>
  <c r="AK141" i="10"/>
  <c r="BX619" i="10"/>
  <c r="BX629" i="10"/>
  <c r="BZ612" i="10"/>
  <c r="BZ607" i="10"/>
  <c r="BZ608" i="10" s="1"/>
  <c r="BZ613" i="10"/>
  <c r="BZ596" i="10" s="1"/>
  <c r="CA606" i="10"/>
  <c r="BX51" i="28"/>
  <c r="BX1196" i="10"/>
  <c r="BX1209" i="10" s="1"/>
  <c r="BX597" i="10"/>
  <c r="BX598" i="10" s="1"/>
  <c r="BX600" i="10" s="1"/>
  <c r="BY52" i="28"/>
  <c r="BY1197" i="10"/>
  <c r="BY1210" i="10" s="1"/>
  <c r="BY944" i="10"/>
  <c r="BW661" i="10"/>
  <c r="BW53" i="28"/>
  <c r="AT628" i="10"/>
  <c r="AS644" i="10"/>
  <c r="AS649" i="10" s="1"/>
  <c r="AQ27" i="14" s="1"/>
  <c r="AQ30" i="14" s="1"/>
  <c r="BY1024" i="10"/>
  <c r="BY1001" i="10" s="1"/>
  <c r="BY595" i="10"/>
  <c r="BY614" i="10"/>
  <c r="BY618" i="10" s="1"/>
  <c r="AB943" i="10"/>
  <c r="AA116" i="28"/>
  <c r="AA1199" i="10"/>
  <c r="AA1212" i="10" s="1"/>
  <c r="N71" i="11"/>
  <c r="CG7" i="4" l="1"/>
  <c r="CH6" i="28"/>
  <c r="CH6" i="30"/>
  <c r="CH6" i="10"/>
  <c r="CB5" i="10"/>
  <c r="CB85" i="10" s="1"/>
  <c r="CB5" i="30"/>
  <c r="CA6" i="4"/>
  <c r="CB5" i="28"/>
  <c r="BZ13" i="4"/>
  <c r="BZ15" i="4"/>
  <c r="BZ19" i="4"/>
  <c r="BZ17" i="4"/>
  <c r="CB638" i="10" s="1"/>
  <c r="CB640" i="10" s="1"/>
  <c r="BZ56" i="4"/>
  <c r="BZ57" i="4" s="1"/>
  <c r="BZ27" i="4"/>
  <c r="BZ23" i="4"/>
  <c r="BZ21" i="4"/>
  <c r="CB1108" i="10" s="1"/>
  <c r="BZ25" i="4"/>
  <c r="BZ31" i="4"/>
  <c r="CB17" i="10" s="1"/>
  <c r="BZ41" i="4"/>
  <c r="BZ43" i="4"/>
  <c r="BZ50" i="4"/>
  <c r="BZ48" i="4"/>
  <c r="BZ61" i="4"/>
  <c r="BZ62" i="4" s="1"/>
  <c r="BZ63" i="4"/>
  <c r="CG1269" i="10"/>
  <c r="CG1296" i="10"/>
  <c r="CG1283" i="10"/>
  <c r="AK214" i="10"/>
  <c r="AK221" i="10" s="1"/>
  <c r="AK222" i="10" s="1"/>
  <c r="AK196" i="10"/>
  <c r="AK197" i="10" s="1"/>
  <c r="AK198" i="10" s="1"/>
  <c r="AJ205" i="10"/>
  <c r="AJ207" i="10" s="1"/>
  <c r="AJ46" i="28" s="1"/>
  <c r="AJ1186" i="10" s="1"/>
  <c r="BY14" i="4"/>
  <c r="BZ10" i="30"/>
  <c r="AL60" i="10"/>
  <c r="AL1039" i="10" s="1"/>
  <c r="AO66" i="10"/>
  <c r="AP81" i="10"/>
  <c r="BT31" i="30"/>
  <c r="BT36" i="30"/>
  <c r="BT29" i="30"/>
  <c r="BT34" i="30"/>
  <c r="BT32" i="30"/>
  <c r="BT30" i="30"/>
  <c r="BT33" i="30"/>
  <c r="BT35" i="30"/>
  <c r="BT37" i="30"/>
  <c r="BT28" i="30"/>
  <c r="BT675" i="10"/>
  <c r="BT676" i="10"/>
  <c r="BT712" i="10" s="1"/>
  <c r="BT692" i="10"/>
  <c r="AL156" i="10"/>
  <c r="AL155" i="10"/>
  <c r="BU26" i="4"/>
  <c r="BV13" i="10"/>
  <c r="BT50" i="8"/>
  <c r="BV12" i="10"/>
  <c r="BT33" i="4"/>
  <c r="BU22" i="4"/>
  <c r="BT32" i="8"/>
  <c r="BV65" i="10"/>
  <c r="BV1222" i="10" s="1"/>
  <c r="BV12" i="30"/>
  <c r="BT11" i="4"/>
  <c r="BT29" i="4"/>
  <c r="BS38" i="30"/>
  <c r="BX646" i="10"/>
  <c r="BX648" i="10" s="1"/>
  <c r="BX632" i="10"/>
  <c r="BT668" i="10"/>
  <c r="BR52" i="4"/>
  <c r="BS49" i="4"/>
  <c r="BT48" i="30"/>
  <c r="BS677" i="10"/>
  <c r="BS1251" i="10"/>
  <c r="BS1253" i="10" s="1"/>
  <c r="BS711" i="10"/>
  <c r="BS713" i="10" s="1"/>
  <c r="BY11" i="30"/>
  <c r="BW12" i="8"/>
  <c r="BX18" i="4"/>
  <c r="BY11" i="10"/>
  <c r="BY626" i="10" s="1"/>
  <c r="AL115" i="10"/>
  <c r="AL116" i="10" s="1"/>
  <c r="AM113" i="10" s="1"/>
  <c r="AK11" i="28"/>
  <c r="AK14" i="28" s="1"/>
  <c r="AK188" i="10"/>
  <c r="AK189" i="10" s="1"/>
  <c r="BU657" i="10"/>
  <c r="BS45" i="4"/>
  <c r="BU658" i="10" s="1"/>
  <c r="BT42" i="4"/>
  <c r="BU46" i="30"/>
  <c r="BU43" i="30"/>
  <c r="BU47" i="30"/>
  <c r="BU44" i="30"/>
  <c r="BU42" i="30"/>
  <c r="BU45" i="30"/>
  <c r="BU14" i="30"/>
  <c r="AK978" i="10"/>
  <c r="AK932" i="10"/>
  <c r="AO86" i="10"/>
  <c r="AO87" i="10"/>
  <c r="AM93" i="10"/>
  <c r="AM101" i="10"/>
  <c r="AM95" i="10"/>
  <c r="AM96" i="10" s="1"/>
  <c r="AM152" i="10" s="1"/>
  <c r="BU7" i="28"/>
  <c r="BU7" i="30"/>
  <c r="BU7" i="10"/>
  <c r="AH30" i="31"/>
  <c r="AH31" i="31"/>
  <c r="BY629" i="10"/>
  <c r="BY619" i="10"/>
  <c r="CA612" i="10"/>
  <c r="CA613" i="10"/>
  <c r="CA596" i="10" s="1"/>
  <c r="CA607" i="10"/>
  <c r="CA608" i="10" s="1"/>
  <c r="CB606" i="10"/>
  <c r="BZ52" i="28"/>
  <c r="BZ944" i="10"/>
  <c r="BZ1197" i="10"/>
  <c r="BZ1210" i="10" s="1"/>
  <c r="BX661" i="10"/>
  <c r="BX53" i="28"/>
  <c r="BY597" i="10"/>
  <c r="BY598" i="10" s="1"/>
  <c r="BY600" i="10" s="1"/>
  <c r="BY1196" i="10"/>
  <c r="BY1209" i="10" s="1"/>
  <c r="BY51" i="28"/>
  <c r="AT630" i="10"/>
  <c r="AT633" i="10"/>
  <c r="AR21" i="14" s="1"/>
  <c r="AR24" i="14" s="1"/>
  <c r="BZ595" i="10"/>
  <c r="BZ614" i="10"/>
  <c r="BZ618" i="10" s="1"/>
  <c r="BZ1024" i="10"/>
  <c r="BZ1001" i="10" s="1"/>
  <c r="AB951" i="10"/>
  <c r="AB957" i="10" s="1"/>
  <c r="CH1269" i="10" l="1"/>
  <c r="CH1296" i="10"/>
  <c r="CH1283" i="10"/>
  <c r="CI6" i="10"/>
  <c r="CI6" i="28"/>
  <c r="CI6" i="30"/>
  <c r="CH7" i="4"/>
  <c r="CC5" i="28"/>
  <c r="CC5" i="10"/>
  <c r="CC85" i="10" s="1"/>
  <c r="CC5" i="30"/>
  <c r="CB6" i="4"/>
  <c r="CA13" i="4"/>
  <c r="CA17" i="4"/>
  <c r="CC638" i="10" s="1"/>
  <c r="CC640" i="10" s="1"/>
  <c r="CA15" i="4"/>
  <c r="CA19" i="4"/>
  <c r="CA56" i="4"/>
  <c r="CA57" i="4" s="1"/>
  <c r="CA27" i="4"/>
  <c r="CA23" i="4"/>
  <c r="CA21" i="4"/>
  <c r="CC1108" i="10" s="1"/>
  <c r="CA25" i="4"/>
  <c r="CA31" i="4"/>
  <c r="CC17" i="10" s="1"/>
  <c r="CA41" i="4"/>
  <c r="CA43" i="4"/>
  <c r="CA48" i="4"/>
  <c r="CA50" i="4"/>
  <c r="CA61" i="4"/>
  <c r="CA62" i="4" s="1"/>
  <c r="CA63" i="4"/>
  <c r="AK217" i="10"/>
  <c r="AL227" i="10"/>
  <c r="AL44" i="28"/>
  <c r="BZ14" i="4"/>
  <c r="CA10" i="30"/>
  <c r="AN91" i="10"/>
  <c r="AM102" i="10"/>
  <c r="AM1172" i="10" s="1"/>
  <c r="AK935" i="10"/>
  <c r="AK950" i="10"/>
  <c r="BU29" i="30"/>
  <c r="BU36" i="30"/>
  <c r="BU32" i="30"/>
  <c r="BU28" i="30"/>
  <c r="BU30" i="30"/>
  <c r="BU33" i="30"/>
  <c r="BU31" i="30"/>
  <c r="BU34" i="30"/>
  <c r="BU35" i="30"/>
  <c r="BU37" i="30"/>
  <c r="AK226" i="10"/>
  <c r="AK229" i="10" s="1"/>
  <c r="AK242" i="10"/>
  <c r="BT45" i="4"/>
  <c r="BV658" i="10" s="1"/>
  <c r="BU42" i="4"/>
  <c r="BV657" i="10"/>
  <c r="BV7" i="28"/>
  <c r="BV7" i="30"/>
  <c r="BV7" i="10"/>
  <c r="BU48" i="30"/>
  <c r="AK190" i="10"/>
  <c r="AK110" i="28"/>
  <c r="AL195" i="10"/>
  <c r="AK204" i="10"/>
  <c r="AK200" i="10"/>
  <c r="BT711" i="10"/>
  <c r="BT713" i="10" s="1"/>
  <c r="BT1251" i="10"/>
  <c r="BT1253" i="10" s="1"/>
  <c r="BT677" i="10"/>
  <c r="AM104" i="10"/>
  <c r="AM47" i="10"/>
  <c r="AM151" i="10"/>
  <c r="Z106" i="11"/>
  <c r="AM1171" i="10"/>
  <c r="BU692" i="10"/>
  <c r="BU675" i="10"/>
  <c r="BU676" i="10"/>
  <c r="BU712" i="10" s="1"/>
  <c r="BV42" i="30"/>
  <c r="BV46" i="30"/>
  <c r="BV45" i="30"/>
  <c r="BV47" i="30"/>
  <c r="BV14" i="30"/>
  <c r="BV44" i="30"/>
  <c r="BV43" i="30"/>
  <c r="BT38" i="30"/>
  <c r="BV26" i="4"/>
  <c r="BW13" i="10"/>
  <c r="AK1158" i="10"/>
  <c r="X43" i="11"/>
  <c r="AK37" i="28"/>
  <c r="AK1183" i="10" s="1"/>
  <c r="AI14" i="31"/>
  <c r="BY632" i="10"/>
  <c r="BY646" i="10"/>
  <c r="BY648" i="10" s="1"/>
  <c r="BT49" i="4"/>
  <c r="BS52" i="4"/>
  <c r="BU668" i="10"/>
  <c r="BW65" i="10"/>
  <c r="BW1222" i="10" s="1"/>
  <c r="BW12" i="30"/>
  <c r="BW12" i="10"/>
  <c r="BU33" i="4"/>
  <c r="BV22" i="4"/>
  <c r="BU50" i="8"/>
  <c r="BU32" i="8"/>
  <c r="BU11" i="4"/>
  <c r="BU29" i="4"/>
  <c r="AP82" i="10"/>
  <c r="AP83" i="10" s="1"/>
  <c r="AL153" i="10"/>
  <c r="AL157" i="10" s="1"/>
  <c r="AL120" i="10"/>
  <c r="AL121" i="10" s="1"/>
  <c r="AL124" i="10" s="1"/>
  <c r="AL126" i="10" s="1"/>
  <c r="AL174" i="10"/>
  <c r="AL179" i="10" s="1"/>
  <c r="AL215" i="10" s="1"/>
  <c r="AL235" i="10" s="1"/>
  <c r="BY18" i="4"/>
  <c r="BZ11" i="30"/>
  <c r="BZ11" i="10"/>
  <c r="BZ626" i="10" s="1"/>
  <c r="BX12" i="8"/>
  <c r="AL1185" i="10"/>
  <c r="Y105" i="11"/>
  <c r="AO97" i="10"/>
  <c r="BZ619" i="10"/>
  <c r="BZ629" i="10"/>
  <c r="BY53" i="28"/>
  <c r="BY661" i="10"/>
  <c r="CB613" i="10"/>
  <c r="CB596" i="10" s="1"/>
  <c r="CB612" i="10"/>
  <c r="CB607" i="10"/>
  <c r="CB608" i="10" s="1"/>
  <c r="CC606" i="10"/>
  <c r="AU628" i="10"/>
  <c r="AT644" i="10"/>
  <c r="AT649" i="10" s="1"/>
  <c r="AR27" i="14" s="1"/>
  <c r="AR30" i="14" s="1"/>
  <c r="CA52" i="28"/>
  <c r="CA944" i="10"/>
  <c r="CA1197" i="10"/>
  <c r="CA1210" i="10" s="1"/>
  <c r="BZ51" i="28"/>
  <c r="BZ1196" i="10"/>
  <c r="BZ1209" i="10" s="1"/>
  <c r="BZ597" i="10"/>
  <c r="CA595" i="10"/>
  <c r="CA614" i="10"/>
  <c r="CA618" i="10" s="1"/>
  <c r="CA1024" i="10"/>
  <c r="CA1001" i="10" s="1"/>
  <c r="AB958" i="10"/>
  <c r="CI1269" i="10" l="1"/>
  <c r="CI1283" i="10"/>
  <c r="CI1296" i="10"/>
  <c r="CD5" i="28"/>
  <c r="CD5" i="10"/>
  <c r="CD85" i="10" s="1"/>
  <c r="CD5" i="30"/>
  <c r="CC6" i="4"/>
  <c r="CB13" i="4"/>
  <c r="CB15" i="4"/>
  <c r="CB17" i="4"/>
  <c r="CD638" i="10" s="1"/>
  <c r="CD640" i="10" s="1"/>
  <c r="CB19" i="4"/>
  <c r="CB56" i="4"/>
  <c r="CB57" i="4" s="1"/>
  <c r="CB23" i="4"/>
  <c r="CB21" i="4"/>
  <c r="CD1108" i="10" s="1"/>
  <c r="CB27" i="4"/>
  <c r="CB25" i="4"/>
  <c r="CB31" i="4"/>
  <c r="CD17" i="10" s="1"/>
  <c r="CB41" i="4"/>
  <c r="CB43" i="4"/>
  <c r="CB48" i="4"/>
  <c r="CB50" i="4"/>
  <c r="CB61" i="4"/>
  <c r="CB62" i="4" s="1"/>
  <c r="CB63" i="4"/>
  <c r="CI7" i="4"/>
  <c r="CJ6" i="10"/>
  <c r="CJ6" i="28"/>
  <c r="CJ6" i="30"/>
  <c r="CA14" i="4"/>
  <c r="CB10" i="30"/>
  <c r="AK233" i="10"/>
  <c r="AK243" i="10"/>
  <c r="CA11" i="30"/>
  <c r="BY12" i="8"/>
  <c r="BZ18" i="4"/>
  <c r="CA11" i="10"/>
  <c r="CA626" i="10" s="1"/>
  <c r="AM56" i="10"/>
  <c r="AM59" i="10"/>
  <c r="AM52" i="10"/>
  <c r="AM51" i="10"/>
  <c r="AM57" i="10"/>
  <c r="AM58" i="10"/>
  <c r="AM50" i="10"/>
  <c r="AM49" i="10"/>
  <c r="AM55" i="10"/>
  <c r="AM147" i="10"/>
  <c r="AM54" i="10"/>
  <c r="AM53" i="10"/>
  <c r="BV668" i="10"/>
  <c r="BU49" i="4"/>
  <c r="BT52" i="4"/>
  <c r="BW26" i="4"/>
  <c r="BX13" i="10"/>
  <c r="BV48" i="30"/>
  <c r="AM108" i="10"/>
  <c r="AM114" i="10"/>
  <c r="AK99" i="28"/>
  <c r="AK192" i="10"/>
  <c r="AK203" i="10"/>
  <c r="AK205" i="10" s="1"/>
  <c r="AK207" i="10" s="1"/>
  <c r="AK46" i="28" s="1"/>
  <c r="AK1186" i="10" s="1"/>
  <c r="AL187" i="10"/>
  <c r="BV32" i="8"/>
  <c r="BW22" i="4"/>
  <c r="BX65" i="10"/>
  <c r="BX1222" i="10" s="1"/>
  <c r="BX12" i="30"/>
  <c r="BV33" i="4"/>
  <c r="BV50" i="8"/>
  <c r="BX12" i="10"/>
  <c r="BV11" i="4"/>
  <c r="BV29" i="4"/>
  <c r="AL163" i="10"/>
  <c r="AL166" i="10"/>
  <c r="AL165" i="10"/>
  <c r="AL169" i="10"/>
  <c r="AL139" i="10"/>
  <c r="AL164" i="10"/>
  <c r="AL158" i="10"/>
  <c r="AL159" i="10" s="1"/>
  <c r="AL177" i="10" s="1"/>
  <c r="AL168" i="10"/>
  <c r="AL167" i="10"/>
  <c r="BU1251" i="10"/>
  <c r="BU1253" i="10" s="1"/>
  <c r="BU711" i="10"/>
  <c r="BU713" i="10" s="1"/>
  <c r="BU677" i="10"/>
  <c r="BV692" i="10"/>
  <c r="BV676" i="10"/>
  <c r="BV712" i="10" s="1"/>
  <c r="BV675" i="10"/>
  <c r="AP86" i="10"/>
  <c r="AP87" i="10"/>
  <c r="AI31" i="31"/>
  <c r="AI30" i="31"/>
  <c r="BW657" i="10"/>
  <c r="BU45" i="4"/>
  <c r="BW658" i="10" s="1"/>
  <c r="BV42" i="4"/>
  <c r="AQ81" i="10"/>
  <c r="AP66" i="10"/>
  <c r="BW14" i="30"/>
  <c r="BW47" i="30"/>
  <c r="BW42" i="30"/>
  <c r="BW44" i="30"/>
  <c r="BW43" i="30"/>
  <c r="BW45" i="30"/>
  <c r="BW46" i="30"/>
  <c r="BV37" i="30"/>
  <c r="BV36" i="30"/>
  <c r="BV30" i="30"/>
  <c r="BV29" i="30"/>
  <c r="BV33" i="30"/>
  <c r="BV28" i="30"/>
  <c r="BV31" i="30"/>
  <c r="BV32" i="30"/>
  <c r="BV35" i="30"/>
  <c r="BV34" i="30"/>
  <c r="AN100" i="10"/>
  <c r="AN1170" i="10" s="1"/>
  <c r="AN92" i="10"/>
  <c r="AN93" i="10" s="1"/>
  <c r="BZ632" i="10"/>
  <c r="BZ646" i="10"/>
  <c r="BZ648" i="10" s="1"/>
  <c r="BW7" i="28"/>
  <c r="BW7" i="30"/>
  <c r="BW7" i="10"/>
  <c r="BU38" i="30"/>
  <c r="CA629" i="10"/>
  <c r="CA619" i="10"/>
  <c r="CA597" i="10"/>
  <c r="CA598" i="10" s="1"/>
  <c r="CA600" i="10" s="1"/>
  <c r="CA51" i="28"/>
  <c r="CA1196" i="10"/>
  <c r="CA1209" i="10" s="1"/>
  <c r="BZ53" i="28"/>
  <c r="BZ661" i="10"/>
  <c r="BZ598" i="10"/>
  <c r="BZ600" i="10" s="1"/>
  <c r="CC612" i="10"/>
  <c r="CC613" i="10"/>
  <c r="CC596" i="10" s="1"/>
  <c r="CC607" i="10"/>
  <c r="CC608" i="10" s="1"/>
  <c r="CD606" i="10"/>
  <c r="CB614" i="10"/>
  <c r="CB618" i="10" s="1"/>
  <c r="CB1024" i="10"/>
  <c r="CB1001" i="10" s="1"/>
  <c r="CB595" i="10"/>
  <c r="AU633" i="10"/>
  <c r="AS21" i="14" s="1"/>
  <c r="AS24" i="14" s="1"/>
  <c r="AU630" i="10"/>
  <c r="CB1197" i="10"/>
  <c r="CB1210" i="10" s="1"/>
  <c r="CB944" i="10"/>
  <c r="CB52" i="28"/>
  <c r="AB936" i="10"/>
  <c r="AB938" i="10" s="1"/>
  <c r="AB945" i="10" s="1"/>
  <c r="AB78" i="28"/>
  <c r="AB959" i="10"/>
  <c r="AC956" i="10" s="1"/>
  <c r="CJ1269" i="10" l="1"/>
  <c r="CJ1296" i="10"/>
  <c r="CJ1283" i="10"/>
  <c r="CJ7" i="4"/>
  <c r="CK6" i="10"/>
  <c r="CK6" i="30"/>
  <c r="CK6" i="28"/>
  <c r="CE5" i="28"/>
  <c r="CE5" i="10"/>
  <c r="CE85" i="10" s="1"/>
  <c r="CE5" i="30"/>
  <c r="CD6" i="4"/>
  <c r="CC15" i="4"/>
  <c r="CC13" i="4"/>
  <c r="CC17" i="4"/>
  <c r="CE638" i="10" s="1"/>
  <c r="CE640" i="10" s="1"/>
  <c r="CC19" i="4"/>
  <c r="CC56" i="4"/>
  <c r="CC57" i="4" s="1"/>
  <c r="CC23" i="4"/>
  <c r="CC21" i="4"/>
  <c r="CE1108" i="10" s="1"/>
  <c r="CC27" i="4"/>
  <c r="CC25" i="4"/>
  <c r="CC41" i="4"/>
  <c r="CC31" i="4"/>
  <c r="CE17" i="10" s="1"/>
  <c r="CC43" i="4"/>
  <c r="CC50" i="4"/>
  <c r="CC48" i="4"/>
  <c r="CC61" i="4"/>
  <c r="CC62" i="4" s="1"/>
  <c r="CC63" i="4"/>
  <c r="CB14" i="4"/>
  <c r="CC10" i="30"/>
  <c r="AO91" i="10"/>
  <c r="AN102" i="10"/>
  <c r="AN1172" i="10" s="1"/>
  <c r="BV38" i="30"/>
  <c r="BW692" i="10"/>
  <c r="BW675" i="10"/>
  <c r="BW676" i="10"/>
  <c r="BW712" i="10" s="1"/>
  <c r="BW48" i="30"/>
  <c r="AL15" i="10"/>
  <c r="AL141" i="10"/>
  <c r="AL1031" i="10"/>
  <c r="AL1032" i="10" s="1"/>
  <c r="CA632" i="10"/>
  <c r="CA646" i="10"/>
  <c r="CA648" i="10" s="1"/>
  <c r="BU52" i="4"/>
  <c r="BV49" i="4"/>
  <c r="BW668" i="10"/>
  <c r="BW33" i="30"/>
  <c r="BW28" i="30"/>
  <c r="BW29" i="30"/>
  <c r="BW36" i="30"/>
  <c r="BW31" i="30"/>
  <c r="BW34" i="30"/>
  <c r="BW32" i="30"/>
  <c r="BW37" i="30"/>
  <c r="BW35" i="30"/>
  <c r="BW30" i="30"/>
  <c r="CB11" i="30"/>
  <c r="BZ12" i="8"/>
  <c r="CA18" i="4"/>
  <c r="CB11" i="10"/>
  <c r="CB626" i="10" s="1"/>
  <c r="AP97" i="10"/>
  <c r="BV1251" i="10"/>
  <c r="BV1253" i="10" s="1"/>
  <c r="BV711" i="10"/>
  <c r="BV713" i="10" s="1"/>
  <c r="BV677" i="10"/>
  <c r="BX43" i="30"/>
  <c r="BX42" i="30"/>
  <c r="BX44" i="30"/>
  <c r="BX47" i="30"/>
  <c r="BX46" i="30"/>
  <c r="BX45" i="30"/>
  <c r="BX14" i="30"/>
  <c r="AM115" i="10"/>
  <c r="AM116" i="10" s="1"/>
  <c r="AN113" i="10" s="1"/>
  <c r="AQ82" i="10"/>
  <c r="AQ83" i="10" s="1"/>
  <c r="BW42" i="4"/>
  <c r="BV45" i="4"/>
  <c r="BX658" i="10" s="1"/>
  <c r="BX657" i="10"/>
  <c r="AL170" i="10"/>
  <c r="AL178" i="10" s="1"/>
  <c r="AL180" i="10" s="1"/>
  <c r="BY12" i="30"/>
  <c r="BY12" i="10"/>
  <c r="BY65" i="10"/>
  <c r="BY1222" i="10" s="1"/>
  <c r="BW50" i="8"/>
  <c r="BW33" i="4"/>
  <c r="BX22" i="4"/>
  <c r="BW32" i="8"/>
  <c r="BW11" i="4"/>
  <c r="BW29" i="4"/>
  <c r="AM156" i="10"/>
  <c r="AM155" i="10"/>
  <c r="BX7" i="28"/>
  <c r="BX7" i="10"/>
  <c r="BX7" i="30"/>
  <c r="AN101" i="10"/>
  <c r="AN95" i="10"/>
  <c r="AN96" i="10" s="1"/>
  <c r="AN152" i="10" s="1"/>
  <c r="BX26" i="4"/>
  <c r="BY13" i="10"/>
  <c r="AM60" i="10"/>
  <c r="CB629" i="10"/>
  <c r="CB619" i="10"/>
  <c r="CA53" i="28"/>
  <c r="CA661" i="10"/>
  <c r="CD613" i="10"/>
  <c r="CD596" i="10" s="1"/>
  <c r="CD612" i="10"/>
  <c r="CD607" i="10"/>
  <c r="CD608" i="10" s="1"/>
  <c r="CE606" i="10"/>
  <c r="CC944" i="10"/>
  <c r="CC1197" i="10"/>
  <c r="CC1210" i="10" s="1"/>
  <c r="CC52" i="28"/>
  <c r="CC595" i="10"/>
  <c r="CC614" i="10"/>
  <c r="CC618" i="10" s="1"/>
  <c r="CC1024" i="10"/>
  <c r="CC1001" i="10" s="1"/>
  <c r="AV628" i="10"/>
  <c r="AU644" i="10"/>
  <c r="AU649" i="10" s="1"/>
  <c r="AS27" i="14" s="1"/>
  <c r="AS30" i="14" s="1"/>
  <c r="CB1196" i="10"/>
  <c r="CB1209" i="10" s="1"/>
  <c r="CB51" i="28"/>
  <c r="CB597" i="10"/>
  <c r="CB598" i="10" s="1"/>
  <c r="CB600" i="10" s="1"/>
  <c r="AB79" i="28"/>
  <c r="AB946" i="10"/>
  <c r="AB20" i="28"/>
  <c r="O70" i="11"/>
  <c r="AB1198" i="10"/>
  <c r="AB1211" i="10" s="1"/>
  <c r="CK1269" i="10" l="1"/>
  <c r="CK1296" i="10"/>
  <c r="CK1283" i="10"/>
  <c r="CL6" i="30"/>
  <c r="CK7" i="4"/>
  <c r="CL6" i="28"/>
  <c r="CL6" i="10"/>
  <c r="CF5" i="30"/>
  <c r="CE6" i="4"/>
  <c r="CF5" i="28"/>
  <c r="CF5" i="10"/>
  <c r="CF85" i="10" s="1"/>
  <c r="CD13" i="4"/>
  <c r="CD15" i="4"/>
  <c r="CD19" i="4"/>
  <c r="CD17" i="4"/>
  <c r="CF638" i="10" s="1"/>
  <c r="CF640" i="10" s="1"/>
  <c r="CD56" i="4"/>
  <c r="CD57" i="4" s="1"/>
  <c r="CD27" i="4"/>
  <c r="CD21" i="4"/>
  <c r="CF1108" i="10" s="1"/>
  <c r="CD23" i="4"/>
  <c r="CD25" i="4"/>
  <c r="CD31" i="4"/>
  <c r="CF17" i="10" s="1"/>
  <c r="CD41" i="4"/>
  <c r="CD43" i="4"/>
  <c r="CD50" i="4"/>
  <c r="CD48" i="4"/>
  <c r="CD61" i="4"/>
  <c r="CD62" i="4" s="1"/>
  <c r="CD63" i="4"/>
  <c r="BX48" i="30"/>
  <c r="CD10" i="30"/>
  <c r="CC14" i="4"/>
  <c r="BZ13" i="10"/>
  <c r="BY26" i="4"/>
  <c r="AQ86" i="10"/>
  <c r="AQ87" i="10"/>
  <c r="CB632" i="10"/>
  <c r="CB646" i="10"/>
  <c r="CB648" i="10" s="1"/>
  <c r="BX668" i="10"/>
  <c r="BW49" i="4"/>
  <c r="BV52" i="4"/>
  <c r="AN151" i="10"/>
  <c r="AN47" i="10"/>
  <c r="AA106" i="11"/>
  <c r="AN1171" i="10"/>
  <c r="AN104" i="10"/>
  <c r="AM153" i="10"/>
  <c r="AM157" i="10" s="1"/>
  <c r="AM174" i="10"/>
  <c r="AM179" i="10" s="1"/>
  <c r="AM215" i="10" s="1"/>
  <c r="AM235" i="10" s="1"/>
  <c r="AM120" i="10"/>
  <c r="AM121" i="10" s="1"/>
  <c r="AM124" i="10" s="1"/>
  <c r="AM126" i="10" s="1"/>
  <c r="CC11" i="30"/>
  <c r="CC11" i="10"/>
  <c r="CC626" i="10" s="1"/>
  <c r="CA12" i="8"/>
  <c r="CB18" i="4"/>
  <c r="BW677" i="10"/>
  <c r="BW1251" i="10"/>
  <c r="BW1253" i="10" s="1"/>
  <c r="BW711" i="10"/>
  <c r="BW713" i="10" s="1"/>
  <c r="BY7" i="28"/>
  <c r="BY7" i="30"/>
  <c r="BY7" i="10"/>
  <c r="BY44" i="30"/>
  <c r="BY43" i="30"/>
  <c r="BY46" i="30"/>
  <c r="BY14" i="30"/>
  <c r="BY45" i="30"/>
  <c r="BY47" i="30"/>
  <c r="BY42" i="30"/>
  <c r="AL196" i="10"/>
  <c r="AL197" i="10" s="1"/>
  <c r="AL198" i="10" s="1"/>
  <c r="AL12" i="28"/>
  <c r="BX28" i="30"/>
  <c r="BX35" i="30"/>
  <c r="BX33" i="30"/>
  <c r="BX37" i="30"/>
  <c r="BX34" i="30"/>
  <c r="BX30" i="30"/>
  <c r="BX36" i="30"/>
  <c r="BX31" i="30"/>
  <c r="BX32" i="30"/>
  <c r="BX29" i="30"/>
  <c r="BX692" i="10"/>
  <c r="BX676" i="10"/>
  <c r="BX712" i="10" s="1"/>
  <c r="BX675" i="10"/>
  <c r="AM227" i="10"/>
  <c r="AM1039" i="10"/>
  <c r="AM44" i="28"/>
  <c r="AL214" i="10"/>
  <c r="BW38" i="30"/>
  <c r="AL188" i="10"/>
  <c r="AL189" i="10" s="1"/>
  <c r="AL190" i="10" s="1"/>
  <c r="AL11" i="28"/>
  <c r="AR81" i="10"/>
  <c r="AQ66" i="10"/>
  <c r="BZ12" i="10"/>
  <c r="BY22" i="4"/>
  <c r="BZ65" i="10"/>
  <c r="BZ1222" i="10" s="1"/>
  <c r="BZ12" i="30"/>
  <c r="BX33" i="4"/>
  <c r="BX50" i="8"/>
  <c r="BX32" i="8"/>
  <c r="BX11" i="4"/>
  <c r="BX29" i="4"/>
  <c r="BX42" i="4"/>
  <c r="BY657" i="10"/>
  <c r="BW45" i="4"/>
  <c r="BY658" i="10" s="1"/>
  <c r="AL932" i="10"/>
  <c r="AL978" i="10"/>
  <c r="AO100" i="10"/>
  <c r="AO1170" i="10" s="1"/>
  <c r="AO92" i="10"/>
  <c r="AO93" i="10" s="1"/>
  <c r="CC619" i="10"/>
  <c r="CC629" i="10"/>
  <c r="CC1196" i="10"/>
  <c r="CC1209" i="10" s="1"/>
  <c r="CC51" i="28"/>
  <c r="CC597" i="10"/>
  <c r="CC598" i="10" s="1"/>
  <c r="CC600" i="10" s="1"/>
  <c r="CE612" i="10"/>
  <c r="CE613" i="10"/>
  <c r="CE596" i="10" s="1"/>
  <c r="CE607" i="10"/>
  <c r="CE608" i="10" s="1"/>
  <c r="CF606" i="10"/>
  <c r="CD595" i="10"/>
  <c r="CD1024" i="10"/>
  <c r="CD1001" i="10" s="1"/>
  <c r="CD614" i="10"/>
  <c r="CD618" i="10" s="1"/>
  <c r="CD1197" i="10"/>
  <c r="CD1210" i="10" s="1"/>
  <c r="CD52" i="28"/>
  <c r="CD944" i="10"/>
  <c r="CB661" i="10"/>
  <c r="CB53" i="28"/>
  <c r="AV630" i="10"/>
  <c r="AV633" i="10"/>
  <c r="AT21" i="14" s="1"/>
  <c r="AT24" i="14" s="1"/>
  <c r="AC943" i="10"/>
  <c r="AB116" i="28"/>
  <c r="AB1199" i="10"/>
  <c r="AB1212" i="10" s="1"/>
  <c r="O71" i="11"/>
  <c r="CM6" i="28" l="1"/>
  <c r="CM6" i="30"/>
  <c r="CL7" i="4"/>
  <c r="CM6" i="10"/>
  <c r="CG5" i="28"/>
  <c r="CG5" i="10"/>
  <c r="CG85" i="10" s="1"/>
  <c r="CG5" i="30"/>
  <c r="CF6" i="4"/>
  <c r="CE15" i="4"/>
  <c r="CE13" i="4"/>
  <c r="CE17" i="4"/>
  <c r="CG638" i="10" s="1"/>
  <c r="CG640" i="10" s="1"/>
  <c r="CE19" i="4"/>
  <c r="CE56" i="4"/>
  <c r="CE57" i="4" s="1"/>
  <c r="CE21" i="4"/>
  <c r="CG1108" i="10" s="1"/>
  <c r="CE23" i="4"/>
  <c r="CE27" i="4"/>
  <c r="CE25" i="4"/>
  <c r="CE41" i="4"/>
  <c r="CE31" i="4"/>
  <c r="CG17" i="10" s="1"/>
  <c r="CE50" i="4"/>
  <c r="CE43" i="4"/>
  <c r="CE48" i="4"/>
  <c r="CE61" i="4"/>
  <c r="CE62" i="4" s="1"/>
  <c r="CE63" i="4"/>
  <c r="CL1269" i="10"/>
  <c r="CL1296" i="10"/>
  <c r="CL1283" i="10"/>
  <c r="AL14" i="28"/>
  <c r="AJ14" i="31" s="1"/>
  <c r="CE10" i="30"/>
  <c r="CD14" i="4"/>
  <c r="AL950" i="10"/>
  <c r="AL935" i="10"/>
  <c r="AR82" i="10"/>
  <c r="AR83" i="10" s="1"/>
  <c r="BX677" i="10"/>
  <c r="BX1251" i="10"/>
  <c r="BX1253" i="10" s="1"/>
  <c r="BX711" i="10"/>
  <c r="BX713" i="10" s="1"/>
  <c r="BZ44" i="30"/>
  <c r="BZ14" i="30"/>
  <c r="BZ42" i="30"/>
  <c r="BZ47" i="30"/>
  <c r="BZ46" i="30"/>
  <c r="BZ43" i="30"/>
  <c r="BZ45" i="30"/>
  <c r="AL192" i="10"/>
  <c r="AL99" i="28"/>
  <c r="AL203" i="10"/>
  <c r="AM187" i="10"/>
  <c r="BY37" i="30"/>
  <c r="BY32" i="30"/>
  <c r="BY34" i="30"/>
  <c r="BY28" i="30"/>
  <c r="BY31" i="30"/>
  <c r="BY30" i="30"/>
  <c r="BY29" i="30"/>
  <c r="BY33" i="30"/>
  <c r="BY35" i="30"/>
  <c r="BY36" i="30"/>
  <c r="CC632" i="10"/>
  <c r="CC646" i="10"/>
  <c r="CC648" i="10" s="1"/>
  <c r="AN56" i="10"/>
  <c r="AN147" i="10"/>
  <c r="AN51" i="10"/>
  <c r="AN52" i="10"/>
  <c r="AN49" i="10"/>
  <c r="AN57" i="10"/>
  <c r="AN53" i="10"/>
  <c r="AN54" i="10"/>
  <c r="AN50" i="10"/>
  <c r="AN58" i="10"/>
  <c r="AN55" i="10"/>
  <c r="AN59" i="10"/>
  <c r="BY692" i="10"/>
  <c r="BY676" i="10"/>
  <c r="BY712" i="10" s="1"/>
  <c r="BY675" i="10"/>
  <c r="BZ26" i="4"/>
  <c r="CA13" i="10"/>
  <c r="AO101" i="10"/>
  <c r="AO95" i="10"/>
  <c r="AO96" i="10" s="1"/>
  <c r="AO152" i="10" s="1"/>
  <c r="BZ657" i="10"/>
  <c r="BY42" i="4"/>
  <c r="BX45" i="4"/>
  <c r="BZ658" i="10" s="1"/>
  <c r="CA65" i="10"/>
  <c r="CA1222" i="10" s="1"/>
  <c r="CA12" i="10"/>
  <c r="CA12" i="30"/>
  <c r="BY50" i="8"/>
  <c r="BY33" i="4"/>
  <c r="BY32" i="8"/>
  <c r="BZ22" i="4"/>
  <c r="BY29" i="4"/>
  <c r="BY11" i="4"/>
  <c r="AL217" i="10"/>
  <c r="AL221" i="10"/>
  <c r="AL222" i="10" s="1"/>
  <c r="BX38" i="30"/>
  <c r="AM165" i="10"/>
  <c r="AM166" i="10"/>
  <c r="AM167" i="10"/>
  <c r="AM139" i="10"/>
  <c r="AM164" i="10"/>
  <c r="AM163" i="10"/>
  <c r="AM168" i="10"/>
  <c r="AM169" i="10"/>
  <c r="AM158" i="10"/>
  <c r="AM159" i="10" s="1"/>
  <c r="AM177" i="10" s="1"/>
  <c r="AP91" i="10"/>
  <c r="AO102" i="10"/>
  <c r="AO1172" i="10" s="1"/>
  <c r="Z105" i="11"/>
  <c r="AM1185" i="10"/>
  <c r="BW52" i="4"/>
  <c r="BY668" i="10"/>
  <c r="BX49" i="4"/>
  <c r="BZ7" i="28"/>
  <c r="BZ7" i="30"/>
  <c r="BZ7" i="10"/>
  <c r="AL204" i="10"/>
  <c r="AL110" i="28"/>
  <c r="AL200" i="10"/>
  <c r="AM195" i="10"/>
  <c r="AQ97" i="10"/>
  <c r="BY48" i="30"/>
  <c r="CC18" i="4"/>
  <c r="CD11" i="10"/>
  <c r="CD626" i="10" s="1"/>
  <c r="CD11" i="30"/>
  <c r="CB12" i="8"/>
  <c r="AN108" i="10"/>
  <c r="AN114" i="10"/>
  <c r="AN115" i="10" s="1"/>
  <c r="CD629" i="10"/>
  <c r="CD619" i="10"/>
  <c r="CF612" i="10"/>
  <c r="CF613" i="10"/>
  <c r="CF596" i="10" s="1"/>
  <c r="CF607" i="10"/>
  <c r="CF608" i="10" s="1"/>
  <c r="CG606" i="10"/>
  <c r="CD51" i="28"/>
  <c r="CD597" i="10"/>
  <c r="CD1196" i="10"/>
  <c r="CD1209" i="10" s="1"/>
  <c r="CE944" i="10"/>
  <c r="CE52" i="28"/>
  <c r="CE1197" i="10"/>
  <c r="CE1210" i="10" s="1"/>
  <c r="CE595" i="10"/>
  <c r="CE1024" i="10"/>
  <c r="CE1001" i="10" s="1"/>
  <c r="CE614" i="10"/>
  <c r="CE618" i="10" s="1"/>
  <c r="AW628" i="10"/>
  <c r="AV644" i="10"/>
  <c r="AV649" i="10" s="1"/>
  <c r="AT27" i="14" s="1"/>
  <c r="AT30" i="14" s="1"/>
  <c r="CC53" i="28"/>
  <c r="CC661" i="10"/>
  <c r="AC951" i="10"/>
  <c r="AC957" i="10" s="1"/>
  <c r="CM1269" i="10" l="1"/>
  <c r="CM1283" i="10"/>
  <c r="CM1296" i="10"/>
  <c r="CN6" i="30"/>
  <c r="CN6" i="10"/>
  <c r="CM7" i="4"/>
  <c r="CN6" i="28"/>
  <c r="AL1158" i="10"/>
  <c r="AL37" i="28"/>
  <c r="AL1183" i="10" s="1"/>
  <c r="CH5" i="30"/>
  <c r="CG6" i="4"/>
  <c r="CH5" i="28"/>
  <c r="CH5" i="10"/>
  <c r="CH85" i="10" s="1"/>
  <c r="CF13" i="4"/>
  <c r="CF15" i="4"/>
  <c r="CF19" i="4"/>
  <c r="CF17" i="4"/>
  <c r="CH638" i="10" s="1"/>
  <c r="CH640" i="10" s="1"/>
  <c r="CF56" i="4"/>
  <c r="CF57" i="4" s="1"/>
  <c r="CF27" i="4"/>
  <c r="CF21" i="4"/>
  <c r="CH1108" i="10" s="1"/>
  <c r="CF23" i="4"/>
  <c r="CF25" i="4"/>
  <c r="CF31" i="4"/>
  <c r="CH17" i="10" s="1"/>
  <c r="CF41" i="4"/>
  <c r="CF50" i="4"/>
  <c r="CF43" i="4"/>
  <c r="CF48" i="4"/>
  <c r="CF61" i="4"/>
  <c r="CF62" i="4" s="1"/>
  <c r="CF63" i="4"/>
  <c r="Y43" i="11"/>
  <c r="CF10" i="30"/>
  <c r="CE14" i="4"/>
  <c r="AR86" i="10"/>
  <c r="AR87" i="10"/>
  <c r="AM15" i="10"/>
  <c r="AM141" i="10"/>
  <c r="AM1031" i="10"/>
  <c r="AM1032" i="10" s="1"/>
  <c r="CA7" i="28"/>
  <c r="CA7" i="30"/>
  <c r="CA7" i="10"/>
  <c r="AN60" i="10"/>
  <c r="AR66" i="10"/>
  <c r="AS81" i="10"/>
  <c r="BZ50" i="8"/>
  <c r="BZ32" i="8"/>
  <c r="CB12" i="30"/>
  <c r="CB65" i="10"/>
  <c r="CB1222" i="10" s="1"/>
  <c r="CA22" i="4"/>
  <c r="BZ33" i="4"/>
  <c r="CB12" i="10"/>
  <c r="BZ11" i="4"/>
  <c r="BZ29" i="4"/>
  <c r="BY45" i="4"/>
  <c r="CA658" i="10" s="1"/>
  <c r="BZ42" i="4"/>
  <c r="CA657" i="10"/>
  <c r="BZ48" i="30"/>
  <c r="AP100" i="10"/>
  <c r="AP1170" i="10" s="1"/>
  <c r="AP92" i="10"/>
  <c r="BZ675" i="10"/>
  <c r="BZ692" i="10"/>
  <c r="BZ676" i="10"/>
  <c r="BZ712" i="10" s="1"/>
  <c r="AL205" i="10"/>
  <c r="AL207" i="10" s="1"/>
  <c r="AL46" i="28" s="1"/>
  <c r="AL1186" i="10" s="1"/>
  <c r="BZ32" i="30"/>
  <c r="BZ33" i="30"/>
  <c r="BZ36" i="30"/>
  <c r="BZ29" i="30"/>
  <c r="BZ30" i="30"/>
  <c r="BZ28" i="30"/>
  <c r="BZ31" i="30"/>
  <c r="BZ37" i="30"/>
  <c r="BZ35" i="30"/>
  <c r="BZ34" i="30"/>
  <c r="AN155" i="10"/>
  <c r="AN156" i="10"/>
  <c r="CD632" i="10"/>
  <c r="CD646" i="10"/>
  <c r="CD648" i="10" s="1"/>
  <c r="BZ668" i="10"/>
  <c r="BY49" i="4"/>
  <c r="BX52" i="4"/>
  <c r="AB106" i="11"/>
  <c r="AO104" i="10"/>
  <c r="AO151" i="10"/>
  <c r="AO47" i="10"/>
  <c r="AO1171" i="10"/>
  <c r="CE11" i="30"/>
  <c r="CC12" i="8"/>
  <c r="CD18" i="4"/>
  <c r="CE11" i="10"/>
  <c r="CE626" i="10" s="1"/>
  <c r="AL226" i="10"/>
  <c r="AL229" i="10" s="1"/>
  <c r="AL242" i="10"/>
  <c r="CA45" i="30"/>
  <c r="CA43" i="30"/>
  <c r="CA47" i="30"/>
  <c r="CA14" i="30"/>
  <c r="CA46" i="30"/>
  <c r="CA44" i="30"/>
  <c r="CA42" i="30"/>
  <c r="BY38" i="30"/>
  <c r="AN116" i="10"/>
  <c r="AO113" i="10" s="1"/>
  <c r="AN120" i="10"/>
  <c r="AN121" i="10" s="1"/>
  <c r="AN124" i="10" s="1"/>
  <c r="AN126" i="10" s="1"/>
  <c r="AN174" i="10"/>
  <c r="AN179" i="10" s="1"/>
  <c r="AN215" i="10" s="1"/>
  <c r="AN235" i="10" s="1"/>
  <c r="AN153" i="10"/>
  <c r="AN157" i="10" s="1"/>
  <c r="AM170" i="10"/>
  <c r="AM178" i="10" s="1"/>
  <c r="AM214" i="10" s="1"/>
  <c r="CB13" i="10"/>
  <c r="CA26" i="4"/>
  <c r="BY1251" i="10"/>
  <c r="BY1253" i="10" s="1"/>
  <c r="BY711" i="10"/>
  <c r="BY713" i="10" s="1"/>
  <c r="BY677" i="10"/>
  <c r="AJ30" i="31"/>
  <c r="AJ31" i="31"/>
  <c r="CE619" i="10"/>
  <c r="CE629" i="10"/>
  <c r="CD661" i="10"/>
  <c r="CD53" i="28"/>
  <c r="CF1024" i="10"/>
  <c r="CF1001" i="10" s="1"/>
  <c r="CF595" i="10"/>
  <c r="CF614" i="10"/>
  <c r="CF618" i="10" s="1"/>
  <c r="CE597" i="10"/>
  <c r="CE1196" i="10"/>
  <c r="CE1209" i="10" s="1"/>
  <c r="CE51" i="28"/>
  <c r="CG613" i="10"/>
  <c r="CG596" i="10" s="1"/>
  <c r="CG612" i="10"/>
  <c r="CG607" i="10"/>
  <c r="CG608" i="10" s="1"/>
  <c r="CH606" i="10"/>
  <c r="AW630" i="10"/>
  <c r="AW633" i="10"/>
  <c r="AU21" i="14" s="1"/>
  <c r="AU24" i="14" s="1"/>
  <c r="CD598" i="10"/>
  <c r="CD600" i="10" s="1"/>
  <c r="CF1197" i="10"/>
  <c r="CF1210" i="10" s="1"/>
  <c r="CF944" i="10"/>
  <c r="CF52" i="28"/>
  <c r="AC958" i="10"/>
  <c r="CN1269" i="10" l="1"/>
  <c r="CN1296" i="10"/>
  <c r="CN1283" i="10"/>
  <c r="CI5" i="30"/>
  <c r="CH6" i="4"/>
  <c r="CI5" i="10"/>
  <c r="CI85" i="10" s="1"/>
  <c r="CI5" i="28"/>
  <c r="CG13" i="4"/>
  <c r="CG15" i="4"/>
  <c r="CG17" i="4"/>
  <c r="CI638" i="10" s="1"/>
  <c r="CI640" i="10" s="1"/>
  <c r="CG19" i="4"/>
  <c r="CG56" i="4"/>
  <c r="CG57" i="4" s="1"/>
  <c r="CG21" i="4"/>
  <c r="CI1108" i="10" s="1"/>
  <c r="CG27" i="4"/>
  <c r="CG23" i="4"/>
  <c r="CG25" i="4"/>
  <c r="CG31" i="4"/>
  <c r="CI17" i="10" s="1"/>
  <c r="CG41" i="4"/>
  <c r="CG50" i="4"/>
  <c r="CG43" i="4"/>
  <c r="CG48" i="4"/>
  <c r="CG61" i="4"/>
  <c r="CG62" i="4" s="1"/>
  <c r="CG63" i="4"/>
  <c r="CO6" i="10"/>
  <c r="CO6" i="28"/>
  <c r="CO6" i="30"/>
  <c r="CN7" i="4"/>
  <c r="CG10" i="30"/>
  <c r="CF14" i="4"/>
  <c r="AM217" i="10"/>
  <c r="AM221" i="10"/>
  <c r="AM222" i="10" s="1"/>
  <c r="AN168" i="10"/>
  <c r="AN139" i="10"/>
  <c r="AN163" i="10"/>
  <c r="AN158" i="10"/>
  <c r="AN159" i="10" s="1"/>
  <c r="AN177" i="10" s="1"/>
  <c r="AN164" i="10"/>
  <c r="AN165" i="10"/>
  <c r="AN167" i="10"/>
  <c r="AN169" i="10"/>
  <c r="AN166" i="10"/>
  <c r="BZ677" i="10"/>
  <c r="BZ711" i="10"/>
  <c r="BZ713" i="10" s="1"/>
  <c r="BZ1251" i="10"/>
  <c r="BZ1253" i="10" s="1"/>
  <c r="CA33" i="4"/>
  <c r="CA50" i="8"/>
  <c r="CB22" i="4"/>
  <c r="CA32" i="8"/>
  <c r="CC65" i="10"/>
  <c r="CC1222" i="10" s="1"/>
  <c r="CC12" i="30"/>
  <c r="CC12" i="10"/>
  <c r="CA29" i="4"/>
  <c r="CA11" i="4"/>
  <c r="BY52" i="4"/>
  <c r="BZ49" i="4"/>
  <c r="CA668" i="10"/>
  <c r="AP101" i="10"/>
  <c r="AP95" i="10"/>
  <c r="AP96" i="10" s="1"/>
  <c r="AP152" i="10" s="1"/>
  <c r="CA675" i="10"/>
  <c r="CA676" i="10"/>
  <c r="CA712" i="10" s="1"/>
  <c r="CA692" i="10"/>
  <c r="AM180" i="10"/>
  <c r="AP93" i="10"/>
  <c r="CA42" i="4"/>
  <c r="CB657" i="10"/>
  <c r="BZ45" i="4"/>
  <c r="CB658" i="10" s="1"/>
  <c r="CB45" i="30"/>
  <c r="CB47" i="30"/>
  <c r="CB46" i="30"/>
  <c r="CB44" i="30"/>
  <c r="CB14" i="30"/>
  <c r="CB42" i="30"/>
  <c r="CB43" i="30"/>
  <c r="CB26" i="4"/>
  <c r="CC13" i="10"/>
  <c r="CA48" i="30"/>
  <c r="AL243" i="10"/>
  <c r="AL233" i="10"/>
  <c r="AO50" i="10"/>
  <c r="AO59" i="10"/>
  <c r="AO49" i="10"/>
  <c r="AO57" i="10"/>
  <c r="AO55" i="10"/>
  <c r="AO147" i="10"/>
  <c r="AO51" i="10"/>
  <c r="AO52" i="10"/>
  <c r="AO54" i="10"/>
  <c r="AO53" i="10"/>
  <c r="AO56" i="10"/>
  <c r="AO58" i="10"/>
  <c r="CB7" i="28"/>
  <c r="CB7" i="10"/>
  <c r="CB7" i="30"/>
  <c r="AM11" i="28"/>
  <c r="AM188" i="10"/>
  <c r="AS82" i="10"/>
  <c r="AM932" i="10"/>
  <c r="AM978" i="10"/>
  <c r="CE632" i="10"/>
  <c r="CE646" i="10"/>
  <c r="CE648" i="10" s="1"/>
  <c r="AO114" i="10"/>
  <c r="AO115" i="10" s="1"/>
  <c r="AO108" i="10"/>
  <c r="AR97" i="10"/>
  <c r="CA29" i="30"/>
  <c r="CA31" i="30"/>
  <c r="CA32" i="30"/>
  <c r="CA33" i="30"/>
  <c r="CA36" i="30"/>
  <c r="CA37" i="30"/>
  <c r="CA34" i="30"/>
  <c r="CA28" i="30"/>
  <c r="CA30" i="30"/>
  <c r="CA35" i="30"/>
  <c r="CD12" i="8"/>
  <c r="CE18" i="4"/>
  <c r="CF11" i="10"/>
  <c r="CF626" i="10" s="1"/>
  <c r="CF11" i="30"/>
  <c r="BZ38" i="30"/>
  <c r="AN227" i="10"/>
  <c r="AN44" i="28"/>
  <c r="AN1039" i="10"/>
  <c r="CH613" i="10"/>
  <c r="CH596" i="10" s="1"/>
  <c r="CH612" i="10"/>
  <c r="CH607" i="10"/>
  <c r="CH608" i="10" s="1"/>
  <c r="CI606" i="10"/>
  <c r="CE661" i="10"/>
  <c r="CE53" i="28"/>
  <c r="CF597" i="10"/>
  <c r="CF51" i="28"/>
  <c r="CF1196" i="10"/>
  <c r="CF1209" i="10" s="1"/>
  <c r="CG614" i="10"/>
  <c r="CG618" i="10" s="1"/>
  <c r="CG1024" i="10"/>
  <c r="CG1001" i="10" s="1"/>
  <c r="CG595" i="10"/>
  <c r="AX628" i="10"/>
  <c r="AW644" i="10"/>
  <c r="AW649" i="10" s="1"/>
  <c r="AU27" i="14" s="1"/>
  <c r="AU30" i="14" s="1"/>
  <c r="CG944" i="10"/>
  <c r="CG52" i="28"/>
  <c r="CG1197" i="10"/>
  <c r="CG1210" i="10" s="1"/>
  <c r="CF629" i="10"/>
  <c r="CF619" i="10"/>
  <c r="CE598" i="10"/>
  <c r="CE600" i="10" s="1"/>
  <c r="AC78" i="28"/>
  <c r="AC936" i="10"/>
  <c r="AC938" i="10" s="1"/>
  <c r="AC945" i="10" s="1"/>
  <c r="AC959" i="10"/>
  <c r="AD956" i="10" s="1"/>
  <c r="CJ5" i="10" l="1"/>
  <c r="CJ85" i="10" s="1"/>
  <c r="CJ5" i="30"/>
  <c r="CI6" i="4"/>
  <c r="CJ5" i="28"/>
  <c r="CH13" i="4"/>
  <c r="CH15" i="4"/>
  <c r="CH17" i="4"/>
  <c r="CJ638" i="10" s="1"/>
  <c r="CJ640" i="10" s="1"/>
  <c r="CH19" i="4"/>
  <c r="CH56" i="4"/>
  <c r="CH57" i="4" s="1"/>
  <c r="CH23" i="4"/>
  <c r="CH21" i="4"/>
  <c r="CJ1108" i="10" s="1"/>
  <c r="CH27" i="4"/>
  <c r="CH25" i="4"/>
  <c r="CH41" i="4"/>
  <c r="CH31" i="4"/>
  <c r="CJ17" i="10" s="1"/>
  <c r="CH48" i="4"/>
  <c r="CH43" i="4"/>
  <c r="CH50" i="4"/>
  <c r="CH61" i="4"/>
  <c r="CH62" i="4" s="1"/>
  <c r="CH63" i="4"/>
  <c r="CO7" i="4"/>
  <c r="CP7" i="4" s="1"/>
  <c r="CQ7" i="4" s="1"/>
  <c r="CR7" i="4" s="1"/>
  <c r="CS7" i="4" s="1"/>
  <c r="CT7" i="4" s="1"/>
  <c r="CU7" i="4" s="1"/>
  <c r="CV7" i="4" s="1"/>
  <c r="CW7" i="4" s="1"/>
  <c r="CX7" i="4" s="1"/>
  <c r="CY7" i="4" s="1"/>
  <c r="CZ7" i="4" s="1"/>
  <c r="DA7" i="4" s="1"/>
  <c r="DB7" i="4" s="1"/>
  <c r="DC7" i="4" s="1"/>
  <c r="DD7" i="4" s="1"/>
  <c r="DE7" i="4" s="1"/>
  <c r="DF7" i="4" s="1"/>
  <c r="DG7" i="4" s="1"/>
  <c r="DH7" i="4" s="1"/>
  <c r="DI7" i="4" s="1"/>
  <c r="DJ7" i="4" s="1"/>
  <c r="DK7" i="4" s="1"/>
  <c r="DL7" i="4" s="1"/>
  <c r="DM7" i="4" s="1"/>
  <c r="DN7" i="4" s="1"/>
  <c r="DO7" i="4" s="1"/>
  <c r="DP7" i="4" s="1"/>
  <c r="DQ7" i="4" s="1"/>
  <c r="DR7" i="4" s="1"/>
  <c r="DS7" i="4" s="1"/>
  <c r="DT7" i="4" s="1"/>
  <c r="DU7" i="4" s="1"/>
  <c r="DV7" i="4" s="1"/>
  <c r="DW7" i="4" s="1"/>
  <c r="DX7" i="4" s="1"/>
  <c r="DY7" i="4" s="1"/>
  <c r="DZ7" i="4" s="1"/>
  <c r="EA7" i="4" s="1"/>
  <c r="EB7" i="4" s="1"/>
  <c r="EC7" i="4" s="1"/>
  <c r="ED7" i="4" s="1"/>
  <c r="EE7" i="4" s="1"/>
  <c r="EF7" i="4" s="1"/>
  <c r="EG7" i="4" s="1"/>
  <c r="EH7" i="4" s="1"/>
  <c r="EI7" i="4" s="1"/>
  <c r="EJ7" i="4" s="1"/>
  <c r="EK7" i="4" s="1"/>
  <c r="EL7" i="4" s="1"/>
  <c r="EM7" i="4" s="1"/>
  <c r="EN7" i="4" s="1"/>
  <c r="EO7" i="4" s="1"/>
  <c r="EP7" i="4" s="1"/>
  <c r="EQ7" i="4" s="1"/>
  <c r="ER7" i="4" s="1"/>
  <c r="ES7" i="4" s="1"/>
  <c r="ET7" i="4" s="1"/>
  <c r="EU7" i="4" s="1"/>
  <c r="EV7" i="4" s="1"/>
  <c r="EW7" i="4" s="1"/>
  <c r="EX7" i="4" s="1"/>
  <c r="EY7" i="4" s="1"/>
  <c r="EZ7" i="4" s="1"/>
  <c r="FA7" i="4" s="1"/>
  <c r="FB7" i="4" s="1"/>
  <c r="FC7" i="4" s="1"/>
  <c r="FD7" i="4" s="1"/>
  <c r="FE7" i="4" s="1"/>
  <c r="FF7" i="4" s="1"/>
  <c r="FG7" i="4" s="1"/>
  <c r="FH7" i="4" s="1"/>
  <c r="FI7" i="4" s="1"/>
  <c r="FJ7" i="4" s="1"/>
  <c r="FK7" i="4" s="1"/>
  <c r="FL7" i="4" s="1"/>
  <c r="FM7" i="4" s="1"/>
  <c r="FN7" i="4" s="1"/>
  <c r="FO7" i="4" s="1"/>
  <c r="FP7" i="4" s="1"/>
  <c r="FQ7" i="4" s="1"/>
  <c r="FR7" i="4" s="1"/>
  <c r="FS7" i="4" s="1"/>
  <c r="FT7" i="4" s="1"/>
  <c r="FU7" i="4" s="1"/>
  <c r="FV7" i="4" s="1"/>
  <c r="FW7" i="4" s="1"/>
  <c r="FX7" i="4" s="1"/>
  <c r="FY7" i="4" s="1"/>
  <c r="FZ7" i="4" s="1"/>
  <c r="GA7" i="4" s="1"/>
  <c r="GB7" i="4" s="1"/>
  <c r="GC7" i="4" s="1"/>
  <c r="GD7" i="4" s="1"/>
  <c r="GE7" i="4" s="1"/>
  <c r="GF7" i="4" s="1"/>
  <c r="GG7" i="4" s="1"/>
  <c r="GH7" i="4" s="1"/>
  <c r="GI7" i="4" s="1"/>
  <c r="GJ7" i="4" s="1"/>
  <c r="GK7" i="4" s="1"/>
  <c r="GL7" i="4" s="1"/>
  <c r="GM7" i="4" s="1"/>
  <c r="GN7" i="4" s="1"/>
  <c r="GO7" i="4" s="1"/>
  <c r="GP7" i="4" s="1"/>
  <c r="GQ7" i="4" s="1"/>
  <c r="GR7" i="4" s="1"/>
  <c r="GS7" i="4" s="1"/>
  <c r="GT7" i="4" s="1"/>
  <c r="GU7" i="4" s="1"/>
  <c r="GV7" i="4" s="1"/>
  <c r="GW7" i="4" s="1"/>
  <c r="GX7" i="4" s="1"/>
  <c r="GY7" i="4" s="1"/>
  <c r="GZ7" i="4" s="1"/>
  <c r="HA7" i="4" s="1"/>
  <c r="HB7" i="4" s="1"/>
  <c r="HC7" i="4" s="1"/>
  <c r="HD7" i="4" s="1"/>
  <c r="HE7" i="4" s="1"/>
  <c r="HF7" i="4" s="1"/>
  <c r="HG7" i="4" s="1"/>
  <c r="HH7" i="4" s="1"/>
  <c r="HI7" i="4" s="1"/>
  <c r="HJ7" i="4" s="1"/>
  <c r="HK7" i="4" s="1"/>
  <c r="HL7" i="4" s="1"/>
  <c r="HM7" i="4" s="1"/>
  <c r="HN7" i="4" s="1"/>
  <c r="HO7" i="4" s="1"/>
  <c r="HP7" i="4" s="1"/>
  <c r="HQ7" i="4" s="1"/>
  <c r="HR7" i="4" s="1"/>
  <c r="HS7" i="4" s="1"/>
  <c r="HT7" i="4" s="1"/>
  <c r="HU7" i="4" s="1"/>
  <c r="HV7" i="4" s="1"/>
  <c r="HW7" i="4" s="1"/>
  <c r="HX7" i="4" s="1"/>
  <c r="HY7" i="4" s="1"/>
  <c r="HZ7" i="4" s="1"/>
  <c r="IA7" i="4" s="1"/>
  <c r="IB7" i="4" s="1"/>
  <c r="IC7" i="4" s="1"/>
  <c r="CP6" i="28"/>
  <c r="CP6" i="10"/>
  <c r="CP6" i="30"/>
  <c r="CO1269" i="10"/>
  <c r="CO1296" i="10"/>
  <c r="CO1283" i="10"/>
  <c r="CH10" i="30"/>
  <c r="CG14" i="4"/>
  <c r="AO116" i="10"/>
  <c r="AP113" i="10" s="1"/>
  <c r="AO174" i="10"/>
  <c r="AO179" i="10" s="1"/>
  <c r="AO215" i="10" s="1"/>
  <c r="AO235" i="10" s="1"/>
  <c r="AO120" i="10"/>
  <c r="AO121" i="10" s="1"/>
  <c r="AO124" i="10" s="1"/>
  <c r="AO126" i="10" s="1"/>
  <c r="AO153" i="10"/>
  <c r="AO157" i="10" s="1"/>
  <c r="AM12" i="28"/>
  <c r="AM14" i="28" s="1"/>
  <c r="AM196" i="10"/>
  <c r="AM197" i="10" s="1"/>
  <c r="AM198" i="10" s="1"/>
  <c r="CA38" i="30"/>
  <c r="AM950" i="10"/>
  <c r="AM935" i="10"/>
  <c r="AS86" i="10"/>
  <c r="AS87" i="10"/>
  <c r="AO156" i="10"/>
  <c r="AO155" i="10"/>
  <c r="CC7" i="28"/>
  <c r="CC7" i="30"/>
  <c r="CC7" i="10"/>
  <c r="CF646" i="10"/>
  <c r="CF648" i="10" s="1"/>
  <c r="CF632" i="10"/>
  <c r="AS83" i="10"/>
  <c r="CA1251" i="10"/>
  <c r="CA1253" i="10" s="1"/>
  <c r="CA677" i="10"/>
  <c r="CA711" i="10"/>
  <c r="CA713" i="10" s="1"/>
  <c r="AN170" i="10"/>
  <c r="AN178" i="10" s="1"/>
  <c r="AN180" i="10" s="1"/>
  <c r="CG11" i="30"/>
  <c r="CE12" i="8"/>
  <c r="CF18" i="4"/>
  <c r="CG11" i="10"/>
  <c r="CG626" i="10" s="1"/>
  <c r="AM189" i="10"/>
  <c r="AM190" i="10" s="1"/>
  <c r="CC26" i="4"/>
  <c r="CD13" i="10"/>
  <c r="CC44" i="30"/>
  <c r="CC45" i="30"/>
  <c r="CC47" i="30"/>
  <c r="CC42" i="30"/>
  <c r="CC46" i="30"/>
  <c r="CC43" i="30"/>
  <c r="CC14" i="30"/>
  <c r="AN1031" i="10"/>
  <c r="AN1032" i="10" s="1"/>
  <c r="AN15" i="10"/>
  <c r="AN141" i="10"/>
  <c r="AO60" i="10"/>
  <c r="CB676" i="10"/>
  <c r="CB712" i="10" s="1"/>
  <c r="CB692" i="10"/>
  <c r="CB675" i="10"/>
  <c r="AC106" i="11"/>
  <c r="AP47" i="10"/>
  <c r="AP104" i="10"/>
  <c r="AP151" i="10"/>
  <c r="AP1171" i="10"/>
  <c r="AN1185" i="10"/>
  <c r="AA105" i="11"/>
  <c r="CB48" i="30"/>
  <c r="CA45" i="4"/>
  <c r="CC658" i="10" s="1"/>
  <c r="CB42" i="4"/>
  <c r="CC657" i="10"/>
  <c r="AM226" i="10"/>
  <c r="AM229" i="10" s="1"/>
  <c r="AM242" i="10"/>
  <c r="CB33" i="30"/>
  <c r="CB37" i="30"/>
  <c r="CB31" i="30"/>
  <c r="CB36" i="30"/>
  <c r="CB29" i="30"/>
  <c r="CB35" i="30"/>
  <c r="CB34" i="30"/>
  <c r="CB32" i="30"/>
  <c r="CB30" i="30"/>
  <c r="CB28" i="30"/>
  <c r="AP102" i="10"/>
  <c r="AP1172" i="10" s="1"/>
  <c r="AQ91" i="10"/>
  <c r="CB668" i="10"/>
  <c r="BZ52" i="4"/>
  <c r="CA49" i="4"/>
  <c r="CD12" i="10"/>
  <c r="CB50" i="8"/>
  <c r="CC22" i="4"/>
  <c r="CB32" i="8"/>
  <c r="CD65" i="10"/>
  <c r="CD1222" i="10" s="1"/>
  <c r="CD12" i="30"/>
  <c r="CB33" i="4"/>
  <c r="CB29" i="4"/>
  <c r="CB11" i="4"/>
  <c r="CG619" i="10"/>
  <c r="CG629" i="10"/>
  <c r="CF661" i="10"/>
  <c r="CF53" i="28"/>
  <c r="CI612" i="10"/>
  <c r="CI607" i="10"/>
  <c r="CI608" i="10" s="1"/>
  <c r="CI613" i="10"/>
  <c r="CI596" i="10" s="1"/>
  <c r="CJ606" i="10"/>
  <c r="AX630" i="10"/>
  <c r="AX633" i="10"/>
  <c r="AV21" i="14" s="1"/>
  <c r="AV24" i="14" s="1"/>
  <c r="CH614" i="10"/>
  <c r="CH618" i="10" s="1"/>
  <c r="CH1024" i="10"/>
  <c r="CH1001" i="10" s="1"/>
  <c r="CH595" i="10"/>
  <c r="CG1196" i="10"/>
  <c r="CG1209" i="10" s="1"/>
  <c r="CG51" i="28"/>
  <c r="CG597" i="10"/>
  <c r="CF598" i="10"/>
  <c r="CF600" i="10" s="1"/>
  <c r="CH944" i="10"/>
  <c r="CH52" i="28"/>
  <c r="CH1197" i="10"/>
  <c r="CH1210" i="10" s="1"/>
  <c r="AC79" i="28"/>
  <c r="AC946" i="10"/>
  <c r="AC1198" i="10"/>
  <c r="AC1211" i="10" s="1"/>
  <c r="AC20" i="28"/>
  <c r="P70" i="11"/>
  <c r="CK5" i="28" l="1"/>
  <c r="CJ6" i="4"/>
  <c r="CK5" i="30"/>
  <c r="CK5" i="10"/>
  <c r="CK85" i="10" s="1"/>
  <c r="CI15" i="4"/>
  <c r="CI13" i="4"/>
  <c r="CI19" i="4"/>
  <c r="CI17" i="4"/>
  <c r="CK638" i="10" s="1"/>
  <c r="CK640" i="10" s="1"/>
  <c r="CI56" i="4"/>
  <c r="CI57" i="4" s="1"/>
  <c r="CI23" i="4"/>
  <c r="CI21" i="4"/>
  <c r="CK1108" i="10" s="1"/>
  <c r="CI27" i="4"/>
  <c r="CI25" i="4"/>
  <c r="CI31" i="4"/>
  <c r="CK17" i="10" s="1"/>
  <c r="CI41" i="4"/>
  <c r="CI43" i="4"/>
  <c r="CI50" i="4"/>
  <c r="CI48" i="4"/>
  <c r="CI61" i="4"/>
  <c r="CI62" i="4" s="1"/>
  <c r="CI63" i="4"/>
  <c r="CP1269" i="10"/>
  <c r="CP1283" i="10"/>
  <c r="CP1296" i="10"/>
  <c r="CC48" i="30"/>
  <c r="AN214" i="10"/>
  <c r="CH14" i="4"/>
  <c r="CI10" i="30"/>
  <c r="CB38" i="30"/>
  <c r="AN187" i="10"/>
  <c r="AM203" i="10"/>
  <c r="AM192" i="10"/>
  <c r="AM99" i="28"/>
  <c r="AQ100" i="10"/>
  <c r="AQ1170" i="10" s="1"/>
  <c r="AQ92" i="10"/>
  <c r="CH11" i="30"/>
  <c r="CH11" i="10"/>
  <c r="CH626" i="10" s="1"/>
  <c r="CF12" i="8"/>
  <c r="CG18" i="4"/>
  <c r="CB711" i="10"/>
  <c r="CB713" i="10" s="1"/>
  <c r="CB1251" i="10"/>
  <c r="CB1253" i="10" s="1"/>
  <c r="CB677" i="10"/>
  <c r="CC29" i="30"/>
  <c r="CC37" i="30"/>
  <c r="CC32" i="30"/>
  <c r="CC28" i="30"/>
  <c r="CC33" i="30"/>
  <c r="CC31" i="30"/>
  <c r="CC35" i="30"/>
  <c r="CC36" i="30"/>
  <c r="CC30" i="30"/>
  <c r="CC34" i="30"/>
  <c r="AM110" i="28"/>
  <c r="AN195" i="10"/>
  <c r="AM204" i="10"/>
  <c r="AM200" i="10"/>
  <c r="CE65" i="10"/>
  <c r="CE1222" i="10" s="1"/>
  <c r="CE12" i="30"/>
  <c r="CC50" i="8"/>
  <c r="CE12" i="10"/>
  <c r="CC32" i="8"/>
  <c r="CC33" i="4"/>
  <c r="CD22" i="4"/>
  <c r="CC29" i="4"/>
  <c r="CC11" i="4"/>
  <c r="CE13" i="10"/>
  <c r="CD26" i="4"/>
  <c r="AS66" i="10"/>
  <c r="AT81" i="10"/>
  <c r="AN217" i="10"/>
  <c r="AN221" i="10"/>
  <c r="AN222" i="10" s="1"/>
  <c r="AO44" i="28"/>
  <c r="AO227" i="10"/>
  <c r="AO1039" i="10"/>
  <c r="AN196" i="10"/>
  <c r="AN12" i="28"/>
  <c r="CA52" i="4"/>
  <c r="CC668" i="10"/>
  <c r="CB49" i="4"/>
  <c r="AM233" i="10"/>
  <c r="AM243" i="10"/>
  <c r="AM37" i="28"/>
  <c r="AM1183" i="10" s="1"/>
  <c r="AM1158" i="10"/>
  <c r="Z43" i="11"/>
  <c r="AK14" i="31"/>
  <c r="AO163" i="10"/>
  <c r="AO158" i="10"/>
  <c r="AO159" i="10" s="1"/>
  <c r="AO177" i="10" s="1"/>
  <c r="AO169" i="10"/>
  <c r="AO167" i="10"/>
  <c r="AO164" i="10"/>
  <c r="AO166" i="10"/>
  <c r="AO168" i="10"/>
  <c r="AO139" i="10"/>
  <c r="AO165" i="10"/>
  <c r="CD7" i="28"/>
  <c r="CD7" i="10"/>
  <c r="CD7" i="30"/>
  <c r="CC675" i="10"/>
  <c r="CC692" i="10"/>
  <c r="CC676" i="10"/>
  <c r="CC712" i="10" s="1"/>
  <c r="AP114" i="10"/>
  <c r="AP115" i="10" s="1"/>
  <c r="AP108" i="10"/>
  <c r="AN11" i="28"/>
  <c r="AN188" i="10"/>
  <c r="CD43" i="30"/>
  <c r="CD47" i="30"/>
  <c r="CD45" i="30"/>
  <c r="CD14" i="30"/>
  <c r="CD42" i="30"/>
  <c r="CD46" i="30"/>
  <c r="CD44" i="30"/>
  <c r="CD657" i="10"/>
  <c r="CB45" i="4"/>
  <c r="CD658" i="10" s="1"/>
  <c r="CC42" i="4"/>
  <c r="AP53" i="10"/>
  <c r="AP50" i="10"/>
  <c r="AP56" i="10"/>
  <c r="AP58" i="10"/>
  <c r="AP52" i="10"/>
  <c r="AP54" i="10"/>
  <c r="AP55" i="10"/>
  <c r="AP51" i="10"/>
  <c r="AP59" i="10"/>
  <c r="AP57" i="10"/>
  <c r="AP147" i="10"/>
  <c r="AP49" i="10"/>
  <c r="AN978" i="10"/>
  <c r="AN932" i="10"/>
  <c r="CG632" i="10"/>
  <c r="CG646" i="10"/>
  <c r="CG648" i="10" s="1"/>
  <c r="CH629" i="10"/>
  <c r="CH619" i="10"/>
  <c r="AY628" i="10"/>
  <c r="AX644" i="10"/>
  <c r="AX649" i="10" s="1"/>
  <c r="AV27" i="14" s="1"/>
  <c r="AV30" i="14" s="1"/>
  <c r="CI1197" i="10"/>
  <c r="CI1210" i="10" s="1"/>
  <c r="CI52" i="28"/>
  <c r="CI944" i="10"/>
  <c r="CI595" i="10"/>
  <c r="CI614" i="10"/>
  <c r="CI618" i="10" s="1"/>
  <c r="CI1024" i="10"/>
  <c r="CI1001" i="10" s="1"/>
  <c r="CG53" i="28"/>
  <c r="CG661" i="10"/>
  <c r="CG598" i="10"/>
  <c r="CG600" i="10" s="1"/>
  <c r="CH51" i="28"/>
  <c r="CH1196" i="10"/>
  <c r="CH1209" i="10" s="1"/>
  <c r="CH597" i="10"/>
  <c r="CH598" i="10" s="1"/>
  <c r="CH600" i="10" s="1"/>
  <c r="CJ612" i="10"/>
  <c r="CJ613" i="10"/>
  <c r="CJ596" i="10" s="1"/>
  <c r="CJ607" i="10"/>
  <c r="CJ608" i="10" s="1"/>
  <c r="CK606" i="10"/>
  <c r="AC116" i="28"/>
  <c r="AD943" i="10"/>
  <c r="P71" i="11"/>
  <c r="AC1199" i="10"/>
  <c r="AC1212" i="10" s="1"/>
  <c r="CL5" i="10" l="1"/>
  <c r="CL85" i="10" s="1"/>
  <c r="CL5" i="28"/>
  <c r="CK6" i="4"/>
  <c r="CL5" i="30"/>
  <c r="CJ13" i="4"/>
  <c r="CJ15" i="4"/>
  <c r="CJ19" i="4"/>
  <c r="CJ17" i="4"/>
  <c r="CL638" i="10" s="1"/>
  <c r="CL640" i="10" s="1"/>
  <c r="CJ56" i="4"/>
  <c r="CJ57" i="4" s="1"/>
  <c r="CJ23" i="4"/>
  <c r="CJ21" i="4"/>
  <c r="CL1108" i="10" s="1"/>
  <c r="CJ27" i="4"/>
  <c r="CJ25" i="4"/>
  <c r="CJ31" i="4"/>
  <c r="CL17" i="10" s="1"/>
  <c r="CJ41" i="4"/>
  <c r="CJ50" i="4"/>
  <c r="CJ43" i="4"/>
  <c r="CJ48" i="4"/>
  <c r="CJ61" i="4"/>
  <c r="CJ62" i="4" s="1"/>
  <c r="CJ63" i="4"/>
  <c r="AN189" i="10"/>
  <c r="AN197" i="10"/>
  <c r="AN198" i="10" s="1"/>
  <c r="AO195" i="10" s="1"/>
  <c r="CD48" i="30"/>
  <c r="CJ10" i="30"/>
  <c r="CI14" i="4"/>
  <c r="AP60" i="10"/>
  <c r="AO170" i="10"/>
  <c r="AO178" i="10" s="1"/>
  <c r="AO214" i="10" s="1"/>
  <c r="CC38" i="30"/>
  <c r="AP156" i="10"/>
  <c r="AP155" i="10"/>
  <c r="AO141" i="10"/>
  <c r="AO1031" i="10"/>
  <c r="AO1032" i="10" s="1"/>
  <c r="AO15" i="10"/>
  <c r="AK30" i="31"/>
  <c r="AK31" i="31"/>
  <c r="AT82" i="10"/>
  <c r="AQ101" i="10"/>
  <c r="AQ95" i="10"/>
  <c r="AQ96" i="10" s="1"/>
  <c r="AQ152" i="10" s="1"/>
  <c r="AS97" i="10"/>
  <c r="AQ93" i="10"/>
  <c r="AP116" i="10"/>
  <c r="AQ113" i="10" s="1"/>
  <c r="AP153" i="10"/>
  <c r="AP157" i="10" s="1"/>
  <c r="AP174" i="10"/>
  <c r="AP179" i="10" s="1"/>
  <c r="AP215" i="10" s="1"/>
  <c r="AP235" i="10" s="1"/>
  <c r="AP120" i="10"/>
  <c r="AP121" i="10" s="1"/>
  <c r="AP124" i="10" s="1"/>
  <c r="AP126" i="10" s="1"/>
  <c r="CE26" i="4"/>
  <c r="CF13" i="10"/>
  <c r="CI11" i="30"/>
  <c r="CG12" i="8"/>
  <c r="CH18" i="4"/>
  <c r="CI11" i="10"/>
  <c r="CI626" i="10" s="1"/>
  <c r="CD42" i="4"/>
  <c r="CC45" i="4"/>
  <c r="CE658" i="10" s="1"/>
  <c r="CE657" i="10"/>
  <c r="CC1251" i="10"/>
  <c r="CC1253" i="10" s="1"/>
  <c r="CC711" i="10"/>
  <c r="CC713" i="10" s="1"/>
  <c r="CC677" i="10"/>
  <c r="CE47" i="30"/>
  <c r="CE44" i="30"/>
  <c r="CE42" i="30"/>
  <c r="CE45" i="30"/>
  <c r="CE46" i="30"/>
  <c r="CE43" i="30"/>
  <c r="CE14" i="30"/>
  <c r="CH632" i="10"/>
  <c r="CH646" i="10"/>
  <c r="CH648" i="10" s="1"/>
  <c r="AN935" i="10"/>
  <c r="AN950" i="10"/>
  <c r="CD675" i="10"/>
  <c r="CD692" i="10"/>
  <c r="CD676" i="10"/>
  <c r="CD712" i="10" s="1"/>
  <c r="AO1185" i="10"/>
  <c r="AB105" i="11"/>
  <c r="CE7" i="28"/>
  <c r="CE7" i="10"/>
  <c r="CE7" i="30"/>
  <c r="AM205" i="10"/>
  <c r="AM207" i="10" s="1"/>
  <c r="AM46" i="28" s="1"/>
  <c r="AM1186" i="10" s="1"/>
  <c r="CD35" i="30"/>
  <c r="CD28" i="30"/>
  <c r="CD31" i="30"/>
  <c r="CD29" i="30"/>
  <c r="CD37" i="30"/>
  <c r="CD32" i="30"/>
  <c r="CD30" i="30"/>
  <c r="CD34" i="30"/>
  <c r="CD36" i="30"/>
  <c r="CD33" i="30"/>
  <c r="AN14" i="28"/>
  <c r="CB52" i="4"/>
  <c r="CC49" i="4"/>
  <c r="CD668" i="10"/>
  <c r="AN226" i="10"/>
  <c r="AN229" i="10" s="1"/>
  <c r="AN242" i="10"/>
  <c r="CD50" i="8"/>
  <c r="CD33" i="4"/>
  <c r="CF12" i="10"/>
  <c r="CD32" i="8"/>
  <c r="CF12" i="30"/>
  <c r="CE22" i="4"/>
  <c r="CF65" i="10"/>
  <c r="CF1222" i="10" s="1"/>
  <c r="CD11" i="4"/>
  <c r="CD29" i="4"/>
  <c r="AN190" i="10"/>
  <c r="CI619" i="10"/>
  <c r="CI629" i="10"/>
  <c r="CJ1024" i="10"/>
  <c r="CJ1001" i="10" s="1"/>
  <c r="CJ595" i="10"/>
  <c r="CJ614" i="10"/>
  <c r="CJ618" i="10" s="1"/>
  <c r="CI1196" i="10"/>
  <c r="CI1209" i="10" s="1"/>
  <c r="CI51" i="28"/>
  <c r="CI597" i="10"/>
  <c r="AY630" i="10"/>
  <c r="AY633" i="10"/>
  <c r="AW21" i="14" s="1"/>
  <c r="AW24" i="14" s="1"/>
  <c r="CH53" i="28"/>
  <c r="CH661" i="10"/>
  <c r="CK607" i="10"/>
  <c r="CK608" i="10" s="1"/>
  <c r="CK613" i="10"/>
  <c r="CK596" i="10" s="1"/>
  <c r="CK612" i="10"/>
  <c r="CL606" i="10"/>
  <c r="CJ1197" i="10"/>
  <c r="CJ1210" i="10" s="1"/>
  <c r="CJ52" i="28"/>
  <c r="CJ944" i="10"/>
  <c r="AD951" i="10"/>
  <c r="AD957" i="10" s="1"/>
  <c r="CM5" i="28" l="1"/>
  <c r="CM5" i="10"/>
  <c r="CM85" i="10" s="1"/>
  <c r="CM5" i="30"/>
  <c r="CL6" i="4"/>
  <c r="CK13" i="4"/>
  <c r="CK15" i="4"/>
  <c r="CK19" i="4"/>
  <c r="CK17" i="4"/>
  <c r="CM638" i="10" s="1"/>
  <c r="CM640" i="10" s="1"/>
  <c r="CK56" i="4"/>
  <c r="CK57" i="4" s="1"/>
  <c r="CK27" i="4"/>
  <c r="CK21" i="4"/>
  <c r="CM1108" i="10" s="1"/>
  <c r="CK23" i="4"/>
  <c r="CK25" i="4"/>
  <c r="CK41" i="4"/>
  <c r="CK31" i="4"/>
  <c r="CM17" i="10" s="1"/>
  <c r="CK48" i="4"/>
  <c r="CK50" i="4"/>
  <c r="CK43" i="4"/>
  <c r="CK61" i="4"/>
  <c r="CK62" i="4" s="1"/>
  <c r="CK63" i="4"/>
  <c r="AO180" i="10"/>
  <c r="AN110" i="28"/>
  <c r="AN200" i="10"/>
  <c r="AN204" i="10"/>
  <c r="CE48" i="30"/>
  <c r="CK10" i="30"/>
  <c r="CJ14" i="4"/>
  <c r="CF7" i="28"/>
  <c r="CF7" i="30"/>
  <c r="CF7" i="10"/>
  <c r="CD38" i="30"/>
  <c r="CE675" i="10"/>
  <c r="CE692" i="10"/>
  <c r="CE676" i="10"/>
  <c r="CE712" i="10" s="1"/>
  <c r="CD1251" i="10"/>
  <c r="CD1253" i="10" s="1"/>
  <c r="CD677" i="10"/>
  <c r="CD711" i="10"/>
  <c r="CD713" i="10" s="1"/>
  <c r="AO11" i="28"/>
  <c r="AO188" i="10"/>
  <c r="CF657" i="10"/>
  <c r="CE42" i="4"/>
  <c r="CD45" i="4"/>
  <c r="CF658" i="10" s="1"/>
  <c r="CG13" i="10"/>
  <c r="CF26" i="4"/>
  <c r="CG65" i="10"/>
  <c r="CG1222" i="10" s="1"/>
  <c r="CG12" i="30"/>
  <c r="CE50" i="8"/>
  <c r="CE32" i="8"/>
  <c r="CE33" i="4"/>
  <c r="CF22" i="4"/>
  <c r="CG12" i="10"/>
  <c r="CE29" i="4"/>
  <c r="CE11" i="4"/>
  <c r="AR91" i="10"/>
  <c r="AQ102" i="10"/>
  <c r="AQ1172" i="10" s="1"/>
  <c r="AT86" i="10"/>
  <c r="AT87" i="10"/>
  <c r="CF44" i="30"/>
  <c r="CF14" i="30"/>
  <c r="CF47" i="30"/>
  <c r="CF45" i="30"/>
  <c r="CF42" i="30"/>
  <c r="CF43" i="30"/>
  <c r="CF46" i="30"/>
  <c r="AT83" i="10"/>
  <c r="AN233" i="10"/>
  <c r="AN243" i="10"/>
  <c r="CI632" i="10"/>
  <c r="CI646" i="10"/>
  <c r="CI648" i="10" s="1"/>
  <c r="AO196" i="10"/>
  <c r="AO197" i="10" s="1"/>
  <c r="AO12" i="28"/>
  <c r="CE33" i="30"/>
  <c r="CE35" i="30"/>
  <c r="CE28" i="30"/>
  <c r="CE30" i="30"/>
  <c r="CE34" i="30"/>
  <c r="CE31" i="30"/>
  <c r="CE36" i="30"/>
  <c r="CE37" i="30"/>
  <c r="CE29" i="30"/>
  <c r="CE32" i="30"/>
  <c r="CH12" i="8"/>
  <c r="CJ11" i="10"/>
  <c r="CJ626" i="10" s="1"/>
  <c r="CI18" i="4"/>
  <c r="CJ11" i="30"/>
  <c r="AO217" i="10"/>
  <c r="AO221" i="10"/>
  <c r="AO222" i="10" s="1"/>
  <c r="CE668" i="10"/>
  <c r="CC52" i="4"/>
  <c r="CD49" i="4"/>
  <c r="AN203" i="10"/>
  <c r="AN205" i="10" s="1"/>
  <c r="AN207" i="10" s="1"/>
  <c r="AN46" i="28" s="1"/>
  <c r="AN1186" i="10" s="1"/>
  <c r="AN99" i="28"/>
  <c r="AO187" i="10"/>
  <c r="AN192" i="10"/>
  <c r="AA43" i="11"/>
  <c r="AL14" i="31"/>
  <c r="AN1158" i="10"/>
  <c r="AN37" i="28"/>
  <c r="AN1183" i="10" s="1"/>
  <c r="AP163" i="10"/>
  <c r="AP165" i="10"/>
  <c r="AP158" i="10"/>
  <c r="AP159" i="10" s="1"/>
  <c r="AP177" i="10" s="1"/>
  <c r="AP169" i="10"/>
  <c r="AP167" i="10"/>
  <c r="AP164" i="10"/>
  <c r="AP168" i="10"/>
  <c r="AP166" i="10"/>
  <c r="AP139" i="10"/>
  <c r="AQ47" i="10"/>
  <c r="AD106" i="11"/>
  <c r="AQ104" i="10"/>
  <c r="AQ151" i="10"/>
  <c r="AQ1171" i="10"/>
  <c r="AO978" i="10"/>
  <c r="AO932" i="10"/>
  <c r="AP227" i="10"/>
  <c r="AP44" i="28"/>
  <c r="AP1039" i="10"/>
  <c r="CJ619" i="10"/>
  <c r="CJ629" i="10"/>
  <c r="AZ628" i="10"/>
  <c r="AY644" i="10"/>
  <c r="AY649" i="10" s="1"/>
  <c r="AW27" i="14" s="1"/>
  <c r="AW30" i="14" s="1"/>
  <c r="CL612" i="10"/>
  <c r="CL613" i="10"/>
  <c r="CL596" i="10" s="1"/>
  <c r="CL607" i="10"/>
  <c r="CL608" i="10" s="1"/>
  <c r="CM606" i="10"/>
  <c r="CJ51" i="28"/>
  <c r="CJ597" i="10"/>
  <c r="CJ598" i="10" s="1"/>
  <c r="CJ600" i="10" s="1"/>
  <c r="CJ1196" i="10"/>
  <c r="CJ1209" i="10" s="1"/>
  <c r="CK595" i="10"/>
  <c r="CK614" i="10"/>
  <c r="CK618" i="10" s="1"/>
  <c r="CK1024" i="10"/>
  <c r="CK1001" i="10" s="1"/>
  <c r="CI661" i="10"/>
  <c r="CI53" i="28"/>
  <c r="CK1197" i="10"/>
  <c r="CK1210" i="10" s="1"/>
  <c r="CK52" i="28"/>
  <c r="CK944" i="10"/>
  <c r="CI598" i="10"/>
  <c r="CI600" i="10" s="1"/>
  <c r="AD958" i="10"/>
  <c r="CN5" i="30" l="1"/>
  <c r="CM6" i="4"/>
  <c r="CN5" i="28"/>
  <c r="CN5" i="10"/>
  <c r="CN85" i="10" s="1"/>
  <c r="CL13" i="4"/>
  <c r="CL15" i="4"/>
  <c r="CL17" i="4"/>
  <c r="CN638" i="10" s="1"/>
  <c r="CN640" i="10" s="1"/>
  <c r="CL19" i="4"/>
  <c r="CL56" i="4"/>
  <c r="CL57" i="4" s="1"/>
  <c r="CL21" i="4"/>
  <c r="CN1108" i="10" s="1"/>
  <c r="CL27" i="4"/>
  <c r="CL23" i="4"/>
  <c r="CL25" i="4"/>
  <c r="CL31" i="4"/>
  <c r="CN17" i="10" s="1"/>
  <c r="CL41" i="4"/>
  <c r="CL43" i="4"/>
  <c r="CL48" i="4"/>
  <c r="CL50" i="4"/>
  <c r="CL61" i="4"/>
  <c r="CL62" i="4" s="1"/>
  <c r="CL63" i="4"/>
  <c r="CE38" i="30"/>
  <c r="CL10" i="30"/>
  <c r="CK14" i="4"/>
  <c r="AO226" i="10"/>
  <c r="AO229" i="10" s="1"/>
  <c r="AO242" i="10"/>
  <c r="CF692" i="10"/>
  <c r="CF675" i="10"/>
  <c r="CF676" i="10"/>
  <c r="CF712" i="10" s="1"/>
  <c r="CG7" i="28"/>
  <c r="CG7" i="10"/>
  <c r="CG7" i="30"/>
  <c r="AO189" i="10"/>
  <c r="AO190" i="10" s="1"/>
  <c r="CF33" i="30"/>
  <c r="CF32" i="30"/>
  <c r="CF34" i="30"/>
  <c r="CF37" i="30"/>
  <c r="CF28" i="30"/>
  <c r="CF35" i="30"/>
  <c r="CF36" i="30"/>
  <c r="CF29" i="30"/>
  <c r="CF30" i="30"/>
  <c r="CF31" i="30"/>
  <c r="AO14" i="28"/>
  <c r="AP1185" i="10"/>
  <c r="AC105" i="11"/>
  <c r="AQ147" i="10"/>
  <c r="AQ50" i="10"/>
  <c r="AQ55" i="10"/>
  <c r="AQ53" i="10"/>
  <c r="AQ49" i="10"/>
  <c r="AQ58" i="10"/>
  <c r="AQ59" i="10"/>
  <c r="AQ56" i="10"/>
  <c r="AQ54" i="10"/>
  <c r="AQ52" i="10"/>
  <c r="AQ57" i="10"/>
  <c r="AQ51" i="10"/>
  <c r="AU81" i="10"/>
  <c r="AT66" i="10"/>
  <c r="CF32" i="8"/>
  <c r="CG22" i="4"/>
  <c r="CF33" i="4"/>
  <c r="CH12" i="10"/>
  <c r="CH65" i="10"/>
  <c r="CH1222" i="10" s="1"/>
  <c r="CH12" i="30"/>
  <c r="CF50" i="8"/>
  <c r="CF11" i="4"/>
  <c r="CF29" i="4"/>
  <c r="CE711" i="10"/>
  <c r="CE713" i="10" s="1"/>
  <c r="CE677" i="10"/>
  <c r="CE1251" i="10"/>
  <c r="CE1253" i="10" s="1"/>
  <c r="AQ108" i="10"/>
  <c r="AQ114" i="10"/>
  <c r="AP1031" i="10"/>
  <c r="AP1032" i="10" s="1"/>
  <c r="AP141" i="10"/>
  <c r="AP15" i="10"/>
  <c r="AP170" i="10"/>
  <c r="AP178" i="10" s="1"/>
  <c r="AP180" i="10" s="1"/>
  <c r="AO198" i="10"/>
  <c r="CH13" i="10"/>
  <c r="CG26" i="4"/>
  <c r="AO935" i="10"/>
  <c r="AO950" i="10"/>
  <c r="CE49" i="4"/>
  <c r="CF668" i="10"/>
  <c r="CD52" i="4"/>
  <c r="CK11" i="30"/>
  <c r="CI12" i="8"/>
  <c r="CJ18" i="4"/>
  <c r="CK11" i="10"/>
  <c r="CK626" i="10" s="1"/>
  <c r="AL31" i="31"/>
  <c r="AL30" i="31"/>
  <c r="CJ646" i="10"/>
  <c r="CJ648" i="10" s="1"/>
  <c r="CJ632" i="10"/>
  <c r="CF48" i="30"/>
  <c r="AR100" i="10"/>
  <c r="AR1170" i="10" s="1"/>
  <c r="AR92" i="10"/>
  <c r="CG42" i="30"/>
  <c r="CG14" i="30"/>
  <c r="CG46" i="30"/>
  <c r="CG45" i="30"/>
  <c r="CG43" i="30"/>
  <c r="CG44" i="30"/>
  <c r="CG47" i="30"/>
  <c r="CG657" i="10"/>
  <c r="CE45" i="4"/>
  <c r="CG658" i="10" s="1"/>
  <c r="CF42" i="4"/>
  <c r="CK629" i="10"/>
  <c r="CK619" i="10"/>
  <c r="CM613" i="10"/>
  <c r="CM596" i="10" s="1"/>
  <c r="CM612" i="10"/>
  <c r="CM607" i="10"/>
  <c r="CM608" i="10" s="1"/>
  <c r="CN606" i="10"/>
  <c r="CK1196" i="10"/>
  <c r="CK1209" i="10" s="1"/>
  <c r="CK597" i="10"/>
  <c r="CK598" i="10" s="1"/>
  <c r="CK600" i="10" s="1"/>
  <c r="CK51" i="28"/>
  <c r="CL1197" i="10"/>
  <c r="CL1210" i="10" s="1"/>
  <c r="CL944" i="10"/>
  <c r="CL52" i="28"/>
  <c r="CL1024" i="10"/>
  <c r="CL1001" i="10" s="1"/>
  <c r="CL595" i="10"/>
  <c r="CL614" i="10"/>
  <c r="CL618" i="10" s="1"/>
  <c r="CJ53" i="28"/>
  <c r="CJ661" i="10"/>
  <c r="AZ630" i="10"/>
  <c r="AZ633" i="10"/>
  <c r="AX21" i="14" s="1"/>
  <c r="AX24" i="14" s="1"/>
  <c r="AD78" i="28"/>
  <c r="AD936" i="10"/>
  <c r="AD938" i="10" s="1"/>
  <c r="AD945" i="10" s="1"/>
  <c r="AD959" i="10"/>
  <c r="AE956" i="10" s="1"/>
  <c r="CO5" i="30" l="1"/>
  <c r="CN6" i="4"/>
  <c r="CO5" i="28"/>
  <c r="CO5" i="10"/>
  <c r="CO85" i="10" s="1"/>
  <c r="CM13" i="4"/>
  <c r="CM15" i="4"/>
  <c r="CM17" i="4"/>
  <c r="CO638" i="10" s="1"/>
  <c r="CO640" i="10" s="1"/>
  <c r="CM19" i="4"/>
  <c r="CM56" i="4"/>
  <c r="CM57" i="4" s="1"/>
  <c r="CM21" i="4"/>
  <c r="CO1108" i="10" s="1"/>
  <c r="CM23" i="4"/>
  <c r="CM27" i="4"/>
  <c r="CM25" i="4"/>
  <c r="CM31" i="4"/>
  <c r="CO17" i="10" s="1"/>
  <c r="CM41" i="4"/>
  <c r="CM48" i="4"/>
  <c r="CM43" i="4"/>
  <c r="CM50" i="4"/>
  <c r="CM61" i="4"/>
  <c r="CM62" i="4" s="1"/>
  <c r="CM63" i="4"/>
  <c r="AQ60" i="10"/>
  <c r="AQ227" i="10" s="1"/>
  <c r="CL14" i="4"/>
  <c r="CM10" i="30"/>
  <c r="AP12" i="28"/>
  <c r="AP196" i="10"/>
  <c r="CK632" i="10"/>
  <c r="CK646" i="10"/>
  <c r="CK648" i="10" s="1"/>
  <c r="CF49" i="4"/>
  <c r="CE52" i="4"/>
  <c r="CG668" i="10"/>
  <c r="AP932" i="10"/>
  <c r="AP978" i="10"/>
  <c r="CH7" i="28"/>
  <c r="CH7" i="10"/>
  <c r="CH7" i="30"/>
  <c r="CK18" i="4"/>
  <c r="CL11" i="10"/>
  <c r="CL626" i="10" s="1"/>
  <c r="CL11" i="30"/>
  <c r="CJ12" i="8"/>
  <c r="AP11" i="28"/>
  <c r="AP188" i="10"/>
  <c r="AT97" i="10"/>
  <c r="AM14" i="31"/>
  <c r="AO1158" i="10"/>
  <c r="AB43" i="11"/>
  <c r="AO37" i="28"/>
  <c r="AO1183" i="10" s="1"/>
  <c r="AQ115" i="10"/>
  <c r="CH43" i="30"/>
  <c r="CH46" i="30"/>
  <c r="CH42" i="30"/>
  <c r="CH45" i="30"/>
  <c r="CH14" i="30"/>
  <c r="CH44" i="30"/>
  <c r="CH47" i="30"/>
  <c r="AU82" i="10"/>
  <c r="AU83" i="10" s="1"/>
  <c r="CF45" i="4"/>
  <c r="CH658" i="10" s="1"/>
  <c r="CH657" i="10"/>
  <c r="CG42" i="4"/>
  <c r="CG36" i="30"/>
  <c r="CG35" i="30"/>
  <c r="CG30" i="30"/>
  <c r="CG31" i="30"/>
  <c r="CG33" i="30"/>
  <c r="CG29" i="30"/>
  <c r="CG34" i="30"/>
  <c r="CG37" i="30"/>
  <c r="CG32" i="30"/>
  <c r="CG28" i="30"/>
  <c r="CI13" i="10"/>
  <c r="CH26" i="4"/>
  <c r="AO99" i="28"/>
  <c r="AO192" i="10"/>
  <c r="AP187" i="10"/>
  <c r="AO203" i="10"/>
  <c r="CF1251" i="10"/>
  <c r="CF1253" i="10" s="1"/>
  <c r="CF711" i="10"/>
  <c r="CF713" i="10" s="1"/>
  <c r="CF677" i="10"/>
  <c r="CG48" i="30"/>
  <c r="AP214" i="10"/>
  <c r="CG692" i="10"/>
  <c r="CG675" i="10"/>
  <c r="CG676" i="10"/>
  <c r="CG712" i="10" s="1"/>
  <c r="AR101" i="10"/>
  <c r="AR95" i="10"/>
  <c r="AR96" i="10" s="1"/>
  <c r="AR152" i="10" s="1"/>
  <c r="AP195" i="10"/>
  <c r="AO110" i="28"/>
  <c r="AO204" i="10"/>
  <c r="AO200" i="10"/>
  <c r="AQ155" i="10"/>
  <c r="AQ156" i="10"/>
  <c r="AR93" i="10"/>
  <c r="CH22" i="4"/>
  <c r="CG33" i="4"/>
  <c r="CG32" i="8"/>
  <c r="CI65" i="10"/>
  <c r="CI1222" i="10" s="1"/>
  <c r="CG50" i="8"/>
  <c r="CI12" i="30"/>
  <c r="CI12" i="10"/>
  <c r="CG11" i="4"/>
  <c r="CG29" i="4"/>
  <c r="CF38" i="30"/>
  <c r="AO233" i="10"/>
  <c r="AO243" i="10"/>
  <c r="CL629" i="10"/>
  <c r="CL619" i="10"/>
  <c r="CM944" i="10"/>
  <c r="CM1197" i="10"/>
  <c r="CM1210" i="10" s="1"/>
  <c r="CM52" i="28"/>
  <c r="CM595" i="10"/>
  <c r="CM1024" i="10"/>
  <c r="CM1001" i="10" s="1"/>
  <c r="CM614" i="10"/>
  <c r="CM618" i="10" s="1"/>
  <c r="CL597" i="10"/>
  <c r="CL598" i="10" s="1"/>
  <c r="CL600" i="10" s="1"/>
  <c r="CL51" i="28"/>
  <c r="CL1196" i="10"/>
  <c r="CL1209" i="10" s="1"/>
  <c r="CK53" i="28"/>
  <c r="CK661" i="10"/>
  <c r="BA628" i="10"/>
  <c r="AZ644" i="10"/>
  <c r="AZ649" i="10" s="1"/>
  <c r="AX27" i="14" s="1"/>
  <c r="AX30" i="14" s="1"/>
  <c r="CN612" i="10"/>
  <c r="CN607" i="10"/>
  <c r="CN608" i="10" s="1"/>
  <c r="CN613" i="10"/>
  <c r="CN596" i="10" s="1"/>
  <c r="CO606" i="10"/>
  <c r="AD79" i="28"/>
  <c r="AD946" i="10"/>
  <c r="AD20" i="28"/>
  <c r="AD1198" i="10"/>
  <c r="AD1211" i="10" s="1"/>
  <c r="Q70" i="11"/>
  <c r="CP5" i="30" l="1"/>
  <c r="CP5" i="28"/>
  <c r="CP5" i="10"/>
  <c r="CP85" i="10" s="1"/>
  <c r="P85" i="10" s="1"/>
  <c r="CO6" i="4"/>
  <c r="CN13" i="4"/>
  <c r="CN17" i="4"/>
  <c r="CP638" i="10" s="1"/>
  <c r="CN15" i="4"/>
  <c r="CN19" i="4"/>
  <c r="CN56" i="4"/>
  <c r="CN57" i="4" s="1"/>
  <c r="CN23" i="4"/>
  <c r="CN21" i="4"/>
  <c r="CP1108" i="10" s="1"/>
  <c r="CN27" i="4"/>
  <c r="CN25" i="4"/>
  <c r="CN41" i="4"/>
  <c r="CN31" i="4"/>
  <c r="CP17" i="10" s="1"/>
  <c r="P17" i="10" s="1"/>
  <c r="CN50" i="4"/>
  <c r="CN48" i="4"/>
  <c r="CN43" i="4"/>
  <c r="CN61" i="4"/>
  <c r="CN62" i="4" s="1"/>
  <c r="CN63" i="4"/>
  <c r="AQ44" i="28"/>
  <c r="AQ1185" i="10" s="1"/>
  <c r="AQ1039" i="10"/>
  <c r="AP14" i="28"/>
  <c r="AO205" i="10"/>
  <c r="AO207" i="10" s="1"/>
  <c r="AO46" i="28" s="1"/>
  <c r="AO1186" i="10" s="1"/>
  <c r="CM14" i="4"/>
  <c r="CN10" i="30"/>
  <c r="AU86" i="10"/>
  <c r="AU87" i="10"/>
  <c r="AP935" i="10"/>
  <c r="AP950" i="10"/>
  <c r="CI26" i="4"/>
  <c r="CJ13" i="10"/>
  <c r="AU66" i="10"/>
  <c r="AV81" i="10"/>
  <c r="AM30" i="31"/>
  <c r="AM31" i="31"/>
  <c r="AQ174" i="10"/>
  <c r="AQ179" i="10" s="1"/>
  <c r="AQ215" i="10" s="1"/>
  <c r="AQ235" i="10" s="1"/>
  <c r="AQ153" i="10"/>
  <c r="AQ157" i="10" s="1"/>
  <c r="AQ120" i="10"/>
  <c r="AQ121" i="10" s="1"/>
  <c r="AQ124" i="10" s="1"/>
  <c r="AQ126" i="10" s="1"/>
  <c r="CL632" i="10"/>
  <c r="CL646" i="10"/>
  <c r="CL648" i="10" s="1"/>
  <c r="AR104" i="10"/>
  <c r="AR151" i="10"/>
  <c r="AR1171" i="10"/>
  <c r="AE106" i="11"/>
  <c r="AR47" i="10"/>
  <c r="CG38" i="30"/>
  <c r="AQ116" i="10"/>
  <c r="AR113" i="10" s="1"/>
  <c r="CM11" i="30"/>
  <c r="CK12" i="8"/>
  <c r="CL18" i="4"/>
  <c r="CM11" i="10"/>
  <c r="CM626" i="10" s="1"/>
  <c r="CH668" i="10"/>
  <c r="CG49" i="4"/>
  <c r="CF52" i="4"/>
  <c r="AR102" i="10"/>
  <c r="AR1172" i="10" s="1"/>
  <c r="AS91" i="10"/>
  <c r="CI43" i="30"/>
  <c r="CI46" i="30"/>
  <c r="CI47" i="30"/>
  <c r="CI45" i="30"/>
  <c r="CI44" i="30"/>
  <c r="CI14" i="30"/>
  <c r="CI42" i="30"/>
  <c r="AP189" i="10"/>
  <c r="AP190" i="10" s="1"/>
  <c r="CG1251" i="10"/>
  <c r="CG1253" i="10" s="1"/>
  <c r="CG711" i="10"/>
  <c r="CG713" i="10" s="1"/>
  <c r="CG677" i="10"/>
  <c r="CH42" i="4"/>
  <c r="CI657" i="10"/>
  <c r="CG45" i="4"/>
  <c r="CI658" i="10" s="1"/>
  <c r="CH36" i="30"/>
  <c r="CH34" i="30"/>
  <c r="CH37" i="30"/>
  <c r="CH30" i="30"/>
  <c r="CH31" i="30"/>
  <c r="CH28" i="30"/>
  <c r="CH33" i="30"/>
  <c r="CH32" i="30"/>
  <c r="CH29" i="30"/>
  <c r="CH35" i="30"/>
  <c r="AP37" i="28"/>
  <c r="AP1183" i="10" s="1"/>
  <c r="AC43" i="11"/>
  <c r="AN14" i="31"/>
  <c r="AP1158" i="10"/>
  <c r="CH692" i="10"/>
  <c r="CH675" i="10"/>
  <c r="CH676" i="10"/>
  <c r="CH712" i="10" s="1"/>
  <c r="AP197" i="10"/>
  <c r="AP198" i="10" s="1"/>
  <c r="CI7" i="30"/>
  <c r="CI7" i="10"/>
  <c r="CI7" i="28"/>
  <c r="CH33" i="4"/>
  <c r="CH50" i="8"/>
  <c r="CJ12" i="10"/>
  <c r="CH32" i="8"/>
  <c r="CJ65" i="10"/>
  <c r="CJ1222" i="10" s="1"/>
  <c r="CJ12" i="30"/>
  <c r="CI22" i="4"/>
  <c r="CH29" i="4"/>
  <c r="CH11" i="4"/>
  <c r="AP217" i="10"/>
  <c r="AP221" i="10"/>
  <c r="AP222" i="10" s="1"/>
  <c r="CH48" i="30"/>
  <c r="CM619" i="10"/>
  <c r="CM629" i="10"/>
  <c r="CN1024" i="10"/>
  <c r="CN1001" i="10" s="1"/>
  <c r="CN614" i="10"/>
  <c r="CN618" i="10" s="1"/>
  <c r="CN595" i="10"/>
  <c r="BA633" i="10"/>
  <c r="AY21" i="14" s="1"/>
  <c r="AY24" i="14" s="1"/>
  <c r="BA630" i="10"/>
  <c r="CL661" i="10"/>
  <c r="CL53" i="28"/>
  <c r="CO612" i="10"/>
  <c r="CO613" i="10"/>
  <c r="CO596" i="10" s="1"/>
  <c r="CO607" i="10"/>
  <c r="CO608" i="10" s="1"/>
  <c r="CP606" i="10"/>
  <c r="CN944" i="10"/>
  <c r="CN1197" i="10"/>
  <c r="CN1210" i="10" s="1"/>
  <c r="CN52" i="28"/>
  <c r="CM51" i="28"/>
  <c r="CM1196" i="10"/>
  <c r="CM1209" i="10" s="1"/>
  <c r="CM597" i="10"/>
  <c r="AE943" i="10"/>
  <c r="AD116" i="28"/>
  <c r="AD1199" i="10"/>
  <c r="AD1212" i="10" s="1"/>
  <c r="Q71" i="11"/>
  <c r="CP640" i="10" l="1"/>
  <c r="P640" i="10" s="1"/>
  <c r="P638" i="10"/>
  <c r="CP6" i="4"/>
  <c r="CO13" i="4"/>
  <c r="CO15" i="4"/>
  <c r="CO19" i="4"/>
  <c r="CO17" i="4"/>
  <c r="CO56" i="4"/>
  <c r="CO57" i="4" s="1"/>
  <c r="CO27" i="4"/>
  <c r="CO23" i="4"/>
  <c r="CO21" i="4"/>
  <c r="CO25" i="4"/>
  <c r="CO41" i="4"/>
  <c r="CO31" i="4"/>
  <c r="CO50" i="4"/>
  <c r="CO43" i="4"/>
  <c r="CO48" i="4"/>
  <c r="CO61" i="4"/>
  <c r="CO62" i="4" s="1"/>
  <c r="CO63" i="4"/>
  <c r="AD105" i="11"/>
  <c r="CO10" i="30"/>
  <c r="CN14" i="4"/>
  <c r="AR114" i="10"/>
  <c r="AR108" i="10"/>
  <c r="AV82" i="10"/>
  <c r="AU97" i="10"/>
  <c r="CH1251" i="10"/>
  <c r="CH1253" i="10" s="1"/>
  <c r="CH711" i="10"/>
  <c r="CH713" i="10" s="1"/>
  <c r="CH677" i="10"/>
  <c r="CM632" i="10"/>
  <c r="CM646" i="10"/>
  <c r="CM648" i="10" s="1"/>
  <c r="AR115" i="10"/>
  <c r="AQ169" i="10"/>
  <c r="AQ139" i="10"/>
  <c r="AQ164" i="10"/>
  <c r="AQ168" i="10"/>
  <c r="AQ167" i="10"/>
  <c r="AQ166" i="10"/>
  <c r="AQ163" i="10"/>
  <c r="AQ165" i="10"/>
  <c r="AQ158" i="10"/>
  <c r="AQ159" i="10" s="1"/>
  <c r="AQ177" i="10" s="1"/>
  <c r="CK13" i="10"/>
  <c r="CJ26" i="4"/>
  <c r="AP192" i="10"/>
  <c r="AQ187" i="10"/>
  <c r="AP99" i="28"/>
  <c r="AP203" i="10"/>
  <c r="AS100" i="10"/>
  <c r="AS1170" i="10" s="1"/>
  <c r="AS92" i="10"/>
  <c r="CL12" i="8"/>
  <c r="CM18" i="4"/>
  <c r="CN11" i="10"/>
  <c r="CN626" i="10" s="1"/>
  <c r="CN11" i="30"/>
  <c r="AR52" i="10"/>
  <c r="AR50" i="10"/>
  <c r="AR49" i="10"/>
  <c r="AR59" i="10"/>
  <c r="AR57" i="10"/>
  <c r="AR54" i="10"/>
  <c r="AR55" i="10"/>
  <c r="AR51" i="10"/>
  <c r="AR56" i="10"/>
  <c r="AR58" i="10"/>
  <c r="AR53" i="10"/>
  <c r="AR147" i="10"/>
  <c r="CJ7" i="30"/>
  <c r="CJ7" i="10"/>
  <c r="CJ7" i="28"/>
  <c r="AP204" i="10"/>
  <c r="AP200" i="10"/>
  <c r="AP110" i="28"/>
  <c r="AQ195" i="10"/>
  <c r="CI676" i="10"/>
  <c r="CI712" i="10" s="1"/>
  <c r="CI692" i="10"/>
  <c r="CI675" i="10"/>
  <c r="CI48" i="30"/>
  <c r="CI50" i="8"/>
  <c r="CK12" i="30"/>
  <c r="CK12" i="10"/>
  <c r="CJ22" i="4"/>
  <c r="CI33" i="4"/>
  <c r="CI32" i="8"/>
  <c r="CK65" i="10"/>
  <c r="CK1222" i="10" s="1"/>
  <c r="CI11" i="4"/>
  <c r="CI29" i="4"/>
  <c r="CH38" i="30"/>
  <c r="CJ657" i="10"/>
  <c r="CI42" i="4"/>
  <c r="CH45" i="4"/>
  <c r="CJ658" i="10" s="1"/>
  <c r="CI33" i="30"/>
  <c r="CI34" i="30"/>
  <c r="CI37" i="30"/>
  <c r="CI32" i="30"/>
  <c r="CI35" i="30"/>
  <c r="CI36" i="30"/>
  <c r="CI28" i="30"/>
  <c r="CI29" i="30"/>
  <c r="CI31" i="30"/>
  <c r="CI30" i="30"/>
  <c r="AP242" i="10"/>
  <c r="AP226" i="10"/>
  <c r="AP229" i="10" s="1"/>
  <c r="CJ14" i="30"/>
  <c r="CJ42" i="30"/>
  <c r="CJ44" i="30"/>
  <c r="CJ43" i="30"/>
  <c r="CJ45" i="30"/>
  <c r="CJ46" i="30"/>
  <c r="CJ47" i="30"/>
  <c r="AN31" i="31"/>
  <c r="AN30" i="31"/>
  <c r="CG52" i="4"/>
  <c r="CH49" i="4"/>
  <c r="CI668" i="10"/>
  <c r="CN619" i="10"/>
  <c r="CN629" i="10"/>
  <c r="CN51" i="28"/>
  <c r="CN1196" i="10"/>
  <c r="CN1209" i="10" s="1"/>
  <c r="CN597" i="10"/>
  <c r="CN598" i="10" s="1"/>
  <c r="CN600" i="10" s="1"/>
  <c r="CM661" i="10"/>
  <c r="CM53" i="28"/>
  <c r="CP612" i="10"/>
  <c r="CP613" i="10"/>
  <c r="CP607" i="10"/>
  <c r="P607" i="10" s="1"/>
  <c r="P606" i="10"/>
  <c r="CM598" i="10"/>
  <c r="CM600" i="10" s="1"/>
  <c r="CO52" i="28"/>
  <c r="CO1197" i="10"/>
  <c r="CO1210" i="10" s="1"/>
  <c r="CO944" i="10"/>
  <c r="CO595" i="10"/>
  <c r="CO614" i="10"/>
  <c r="CO618" i="10" s="1"/>
  <c r="CO1024" i="10"/>
  <c r="CO1001" i="10" s="1"/>
  <c r="BB628" i="10"/>
  <c r="BA644" i="10"/>
  <c r="BA649" i="10" s="1"/>
  <c r="AY27" i="14" s="1"/>
  <c r="AY30" i="14" s="1"/>
  <c r="AE951" i="10"/>
  <c r="AE957" i="10" s="1"/>
  <c r="CQ6" i="4" l="1"/>
  <c r="CP13" i="4"/>
  <c r="CP15" i="4"/>
  <c r="CP19" i="4"/>
  <c r="CP17" i="4"/>
  <c r="CP56" i="4"/>
  <c r="CP57" i="4" s="1"/>
  <c r="CP27" i="4"/>
  <c r="CP21" i="4"/>
  <c r="CP23" i="4"/>
  <c r="CP25" i="4"/>
  <c r="CP31" i="4"/>
  <c r="CP41" i="4"/>
  <c r="CP43" i="4"/>
  <c r="CP50" i="4"/>
  <c r="CP48" i="4"/>
  <c r="CP61" i="4"/>
  <c r="CP62" i="4" s="1"/>
  <c r="CP63" i="4"/>
  <c r="AQ170" i="10"/>
  <c r="AQ178" i="10" s="1"/>
  <c r="AQ214" i="10" s="1"/>
  <c r="AQ217" i="10" s="1"/>
  <c r="CO14" i="4"/>
  <c r="CP14" i="4" s="1"/>
  <c r="CP10" i="30"/>
  <c r="CI49" i="4"/>
  <c r="CJ668" i="10"/>
  <c r="CH52" i="4"/>
  <c r="CJ692" i="10"/>
  <c r="CJ675" i="10"/>
  <c r="CJ676" i="10"/>
  <c r="CJ712" i="10" s="1"/>
  <c r="AS93" i="10"/>
  <c r="AS101" i="10"/>
  <c r="AS95" i="10"/>
  <c r="AS96" i="10" s="1"/>
  <c r="AS152" i="10" s="1"/>
  <c r="CJ48" i="30"/>
  <c r="CK46" i="30"/>
  <c r="CK44" i="30"/>
  <c r="CK47" i="30"/>
  <c r="CK14" i="30"/>
  <c r="CK42" i="30"/>
  <c r="CK45" i="30"/>
  <c r="CK43" i="30"/>
  <c r="CK7" i="28"/>
  <c r="CK7" i="10"/>
  <c r="CK7" i="30"/>
  <c r="AP205" i="10"/>
  <c r="AP207" i="10" s="1"/>
  <c r="AP46" i="28" s="1"/>
  <c r="AP1186" i="10" s="1"/>
  <c r="AQ221" i="10"/>
  <c r="AQ222" i="10" s="1"/>
  <c r="AR116" i="10"/>
  <c r="AS113" i="10" s="1"/>
  <c r="AR120" i="10"/>
  <c r="AR121" i="10" s="1"/>
  <c r="AR124" i="10" s="1"/>
  <c r="AR126" i="10" s="1"/>
  <c r="AR153" i="10"/>
  <c r="AR157" i="10" s="1"/>
  <c r="AR174" i="10"/>
  <c r="AR179" i="10" s="1"/>
  <c r="AR215" i="10" s="1"/>
  <c r="AR235" i="10" s="1"/>
  <c r="CJ36" i="30"/>
  <c r="CJ28" i="30"/>
  <c r="CJ31" i="30"/>
  <c r="CJ32" i="30"/>
  <c r="CJ30" i="30"/>
  <c r="CJ33" i="30"/>
  <c r="CJ35" i="30"/>
  <c r="CJ37" i="30"/>
  <c r="CJ34" i="30"/>
  <c r="CJ29" i="30"/>
  <c r="CI711" i="10"/>
  <c r="CI713" i="10" s="1"/>
  <c r="CI677" i="10"/>
  <c r="CI1251" i="10"/>
  <c r="CI1253" i="10" s="1"/>
  <c r="AV86" i="10"/>
  <c r="AV87" i="10"/>
  <c r="CN646" i="10"/>
  <c r="CN648" i="10" s="1"/>
  <c r="CN632" i="10"/>
  <c r="AV83" i="10"/>
  <c r="AP243" i="10"/>
  <c r="AP233" i="10"/>
  <c r="AR155" i="10"/>
  <c r="AR156" i="10"/>
  <c r="CM12" i="8"/>
  <c r="CO11" i="30"/>
  <c r="CO11" i="10"/>
  <c r="CO626" i="10" s="1"/>
  <c r="CN18" i="4"/>
  <c r="CL13" i="10"/>
  <c r="CK26" i="4"/>
  <c r="CI38" i="30"/>
  <c r="CJ42" i="4"/>
  <c r="CI45" i="4"/>
  <c r="CK658" i="10" s="1"/>
  <c r="CK657" i="10"/>
  <c r="CJ33" i="4"/>
  <c r="CL12" i="10"/>
  <c r="CJ50" i="8"/>
  <c r="CL12" i="30"/>
  <c r="CK22" i="4"/>
  <c r="CJ32" i="8"/>
  <c r="CL65" i="10"/>
  <c r="CL1222" i="10" s="1"/>
  <c r="CJ29" i="4"/>
  <c r="CJ11" i="4"/>
  <c r="AR60" i="10"/>
  <c r="AQ141" i="10"/>
  <c r="AQ15" i="10"/>
  <c r="AQ1031" i="10"/>
  <c r="AQ1032" i="10" s="1"/>
  <c r="CP608" i="10"/>
  <c r="P608" i="10" s="1"/>
  <c r="CO629" i="10"/>
  <c r="CO619" i="10"/>
  <c r="CP596" i="10"/>
  <c r="P613" i="10"/>
  <c r="CN53" i="28"/>
  <c r="CN661" i="10"/>
  <c r="CO1196" i="10"/>
  <c r="CO1209" i="10" s="1"/>
  <c r="CO597" i="10"/>
  <c r="CO598" i="10" s="1"/>
  <c r="CO600" i="10" s="1"/>
  <c r="CO51" i="28"/>
  <c r="CP1024" i="10"/>
  <c r="CP614" i="10"/>
  <c r="P614" i="10" s="1"/>
  <c r="CP595" i="10"/>
  <c r="P612" i="10"/>
  <c r="BB630" i="10"/>
  <c r="BB633" i="10"/>
  <c r="AZ21" i="14" s="1"/>
  <c r="AZ24" i="14" s="1"/>
  <c r="AE958" i="10"/>
  <c r="AE959" i="10" s="1"/>
  <c r="AF956" i="10" s="1"/>
  <c r="CR6" i="4" l="1"/>
  <c r="CQ13" i="4"/>
  <c r="CQ14" i="4" s="1"/>
  <c r="CQ17" i="4"/>
  <c r="CQ15" i="4"/>
  <c r="CQ19" i="4"/>
  <c r="CQ56" i="4"/>
  <c r="CQ57" i="4" s="1"/>
  <c r="CQ27" i="4"/>
  <c r="CQ21" i="4"/>
  <c r="CQ23" i="4"/>
  <c r="CQ25" i="4"/>
  <c r="CQ31" i="4"/>
  <c r="CQ41" i="4"/>
  <c r="CQ50" i="4"/>
  <c r="CQ43" i="4"/>
  <c r="CQ48" i="4"/>
  <c r="CQ61" i="4"/>
  <c r="CQ62" i="4" s="1"/>
  <c r="CQ63" i="4"/>
  <c r="AQ180" i="10"/>
  <c r="CK42" i="4"/>
  <c r="CL657" i="10"/>
  <c r="CJ45" i="4"/>
  <c r="CL658" i="10" s="1"/>
  <c r="CK48" i="30"/>
  <c r="AS47" i="10"/>
  <c r="AS151" i="10"/>
  <c r="AF106" i="11"/>
  <c r="AS104" i="10"/>
  <c r="AS1171" i="10"/>
  <c r="CK36" i="30"/>
  <c r="CK34" i="30"/>
  <c r="CK33" i="30"/>
  <c r="CK28" i="30"/>
  <c r="CK29" i="30"/>
  <c r="CK32" i="30"/>
  <c r="CK30" i="30"/>
  <c r="CK37" i="30"/>
  <c r="CK31" i="30"/>
  <c r="CK35" i="30"/>
  <c r="AS102" i="10"/>
  <c r="AS1172" i="10" s="1"/>
  <c r="AT91" i="10"/>
  <c r="CK33" i="4"/>
  <c r="CK32" i="8"/>
  <c r="CM12" i="10"/>
  <c r="CL22" i="4"/>
  <c r="CM65" i="10"/>
  <c r="CM1222" i="10" s="1"/>
  <c r="CM12" i="30"/>
  <c r="CK50" i="8"/>
  <c r="CK11" i="4"/>
  <c r="CK29" i="4"/>
  <c r="AQ978" i="10"/>
  <c r="AQ932" i="10"/>
  <c r="AQ11" i="28"/>
  <c r="AQ188" i="10"/>
  <c r="CJ711" i="10"/>
  <c r="CJ713" i="10" s="1"/>
  <c r="CJ677" i="10"/>
  <c r="CJ1251" i="10"/>
  <c r="CJ1253" i="10" s="1"/>
  <c r="CL14" i="30"/>
  <c r="CL47" i="30"/>
  <c r="CL43" i="30"/>
  <c r="CL46" i="30"/>
  <c r="CL45" i="30"/>
  <c r="CL42" i="30"/>
  <c r="CL44" i="30"/>
  <c r="CM13" i="10"/>
  <c r="CL26" i="4"/>
  <c r="AR44" i="28"/>
  <c r="AR1039" i="10"/>
  <c r="AR227" i="10"/>
  <c r="AR139" i="10"/>
  <c r="AR165" i="10"/>
  <c r="AR164" i="10"/>
  <c r="AR166" i="10"/>
  <c r="AR163" i="10"/>
  <c r="AR169" i="10"/>
  <c r="AR168" i="10"/>
  <c r="AR167" i="10"/>
  <c r="AR158" i="10"/>
  <c r="AR159" i="10" s="1"/>
  <c r="AR177" i="10" s="1"/>
  <c r="CO18" i="4"/>
  <c r="CN12" i="8"/>
  <c r="CP11" i="10"/>
  <c r="CP11" i="30"/>
  <c r="AQ226" i="10"/>
  <c r="AQ229" i="10" s="1"/>
  <c r="AQ242" i="10"/>
  <c r="AQ196" i="10"/>
  <c r="AQ12" i="28"/>
  <c r="CL7" i="28"/>
  <c r="CL7" i="30"/>
  <c r="CL7" i="10"/>
  <c r="CK675" i="10"/>
  <c r="CK692" i="10"/>
  <c r="CK676" i="10"/>
  <c r="CK712" i="10" s="1"/>
  <c r="CO632" i="10"/>
  <c r="CO646" i="10"/>
  <c r="CO648" i="10" s="1"/>
  <c r="AW81" i="10"/>
  <c r="AV66" i="10"/>
  <c r="CJ38" i="30"/>
  <c r="CJ49" i="4"/>
  <c r="CI52" i="4"/>
  <c r="CK668" i="10"/>
  <c r="CP618" i="10"/>
  <c r="CO53" i="28"/>
  <c r="CO661" i="10"/>
  <c r="BC628" i="10"/>
  <c r="BB644" i="10"/>
  <c r="BB649" i="10" s="1"/>
  <c r="AZ27" i="14" s="1"/>
  <c r="AZ30" i="14" s="1"/>
  <c r="CP1001" i="10"/>
  <c r="P1001" i="10" s="1"/>
  <c r="P1024" i="10"/>
  <c r="CP51" i="28"/>
  <c r="P51" i="28" s="1"/>
  <c r="CP597" i="10"/>
  <c r="CP598" i="10" s="1"/>
  <c r="CP1196" i="10"/>
  <c r="P595" i="10"/>
  <c r="E156" i="11" s="1"/>
  <c r="CP944" i="10"/>
  <c r="P944" i="10" s="1"/>
  <c r="CP1197" i="10"/>
  <c r="CP52" i="28"/>
  <c r="P52" i="28" s="1"/>
  <c r="P596" i="10"/>
  <c r="E157" i="11" s="1"/>
  <c r="AE936" i="10"/>
  <c r="AE938" i="10" s="1"/>
  <c r="AE945" i="10" s="1"/>
  <c r="AE78" i="28"/>
  <c r="CR57" i="4" l="1"/>
  <c r="CS6" i="4"/>
  <c r="CR13" i="4"/>
  <c r="CR14" i="4" s="1"/>
  <c r="CR15" i="4"/>
  <c r="CR17" i="4"/>
  <c r="CR19" i="4"/>
  <c r="CR56" i="4"/>
  <c r="CR21" i="4"/>
  <c r="CR23" i="4"/>
  <c r="CR27" i="4"/>
  <c r="CR25" i="4"/>
  <c r="CR41" i="4"/>
  <c r="CR31" i="4"/>
  <c r="CR43" i="4"/>
  <c r="CR50" i="4"/>
  <c r="CR48" i="4"/>
  <c r="CR61" i="4"/>
  <c r="CR62" i="4" s="1"/>
  <c r="CR63" i="4"/>
  <c r="CL48" i="30"/>
  <c r="AQ935" i="10"/>
  <c r="AQ950" i="10"/>
  <c r="CL50" i="8"/>
  <c r="CM22" i="4"/>
  <c r="CN12" i="30"/>
  <c r="CL33" i="4"/>
  <c r="CN12" i="10"/>
  <c r="CL32" i="8"/>
  <c r="CN65" i="10"/>
  <c r="CN1222" i="10" s="1"/>
  <c r="CL11" i="4"/>
  <c r="CL29" i="4"/>
  <c r="AQ197" i="10"/>
  <c r="AQ198" i="10" s="1"/>
  <c r="CP18" i="4"/>
  <c r="CO12" i="8"/>
  <c r="AR1185" i="10"/>
  <c r="AE105" i="11"/>
  <c r="AS108" i="10"/>
  <c r="AS114" i="10"/>
  <c r="CL668" i="10"/>
  <c r="CJ52" i="4"/>
  <c r="CK49" i="4"/>
  <c r="AR170" i="10"/>
  <c r="AR178" i="10" s="1"/>
  <c r="AR214" i="10" s="1"/>
  <c r="CM26" i="4"/>
  <c r="CN13" i="10"/>
  <c r="CL33" i="30"/>
  <c r="CL29" i="30"/>
  <c r="CL35" i="30"/>
  <c r="CL32" i="30"/>
  <c r="CL34" i="30"/>
  <c r="CL37" i="30"/>
  <c r="CL28" i="30"/>
  <c r="CL36" i="30"/>
  <c r="CL31" i="30"/>
  <c r="CL30" i="30"/>
  <c r="CK1251" i="10"/>
  <c r="CK1253" i="10" s="1"/>
  <c r="CK677" i="10"/>
  <c r="CK711" i="10"/>
  <c r="CK713" i="10" s="1"/>
  <c r="AT100" i="10"/>
  <c r="AT1170" i="10" s="1"/>
  <c r="AT92" i="10"/>
  <c r="CK38" i="30"/>
  <c r="AS54" i="10"/>
  <c r="AS147" i="10"/>
  <c r="AS51" i="10"/>
  <c r="AS56" i="10"/>
  <c r="AS59" i="10"/>
  <c r="AS50" i="10"/>
  <c r="AS52" i="10"/>
  <c r="AS53" i="10"/>
  <c r="AS55" i="10"/>
  <c r="AS57" i="10"/>
  <c r="AS49" i="10"/>
  <c r="AS58" i="10"/>
  <c r="CM7" i="10"/>
  <c r="CM7" i="30"/>
  <c r="CM7" i="28"/>
  <c r="AV97" i="10"/>
  <c r="CP626" i="10"/>
  <c r="P11" i="10"/>
  <c r="AR141" i="10"/>
  <c r="AR15" i="10"/>
  <c r="AR1031" i="10"/>
  <c r="AR1032" i="10" s="1"/>
  <c r="AQ189" i="10"/>
  <c r="AQ190" i="10" s="1"/>
  <c r="CM45" i="30"/>
  <c r="CM14" i="30"/>
  <c r="CM46" i="30"/>
  <c r="CM43" i="30"/>
  <c r="CM42" i="30"/>
  <c r="CM47" i="30"/>
  <c r="CM44" i="30"/>
  <c r="CL676" i="10"/>
  <c r="CL712" i="10" s="1"/>
  <c r="CL692" i="10"/>
  <c r="CL675" i="10"/>
  <c r="AQ243" i="10"/>
  <c r="AQ233" i="10"/>
  <c r="AW82" i="10"/>
  <c r="AW83" i="10" s="1"/>
  <c r="AQ14" i="28"/>
  <c r="CK45" i="4"/>
  <c r="CM658" i="10" s="1"/>
  <c r="CM657" i="10"/>
  <c r="CL42" i="4"/>
  <c r="CP600" i="10"/>
  <c r="L600" i="10" s="1"/>
  <c r="P598" i="10"/>
  <c r="CP1210" i="10"/>
  <c r="P1210" i="10" s="1"/>
  <c r="P1197" i="10"/>
  <c r="BC630" i="10"/>
  <c r="BC633" i="10"/>
  <c r="BA21" i="14" s="1"/>
  <c r="BA24" i="14" s="1"/>
  <c r="CP1209" i="10"/>
  <c r="P1209" i="10" s="1"/>
  <c r="P1196" i="10"/>
  <c r="CP629" i="10"/>
  <c r="P629" i="10" s="1"/>
  <c r="CP619" i="10"/>
  <c r="P619" i="10" s="1"/>
  <c r="P618" i="10"/>
  <c r="CP53" i="28"/>
  <c r="P53" i="28" s="1"/>
  <c r="CP661" i="10"/>
  <c r="P661" i="10" s="1"/>
  <c r="P597" i="10"/>
  <c r="E158" i="11" s="1"/>
  <c r="AE20" i="28"/>
  <c r="AE1198" i="10"/>
  <c r="AE1211" i="10" s="1"/>
  <c r="R70" i="11"/>
  <c r="AE79" i="28"/>
  <c r="AE946" i="10"/>
  <c r="CT6" i="4" l="1"/>
  <c r="CS13" i="4"/>
  <c r="CS14" i="4" s="1"/>
  <c r="CS15" i="4"/>
  <c r="CS19" i="4"/>
  <c r="CS17" i="4"/>
  <c r="CS56" i="4"/>
  <c r="CS57" i="4" s="1"/>
  <c r="CS21" i="4"/>
  <c r="CS27" i="4"/>
  <c r="CS23" i="4"/>
  <c r="CS25" i="4"/>
  <c r="CS31" i="4"/>
  <c r="CS41" i="4"/>
  <c r="CS48" i="4"/>
  <c r="CS50" i="4"/>
  <c r="CS43" i="4"/>
  <c r="CS61" i="4"/>
  <c r="CS62" i="4" s="1"/>
  <c r="CS63" i="4"/>
  <c r="AR180" i="10"/>
  <c r="AR12" i="28" s="1"/>
  <c r="CM42" i="4"/>
  <c r="CL45" i="4"/>
  <c r="CN658" i="10" s="1"/>
  <c r="CN657" i="10"/>
  <c r="AS60" i="10"/>
  <c r="CL1251" i="10"/>
  <c r="CL1253" i="10" s="1"/>
  <c r="CL711" i="10"/>
  <c r="CL713" i="10" s="1"/>
  <c r="CL677" i="10"/>
  <c r="CM37" i="30"/>
  <c r="CM29" i="30"/>
  <c r="CM30" i="30"/>
  <c r="CM32" i="30"/>
  <c r="CM36" i="30"/>
  <c r="CM34" i="30"/>
  <c r="CM33" i="30"/>
  <c r="CM28" i="30"/>
  <c r="CM35" i="30"/>
  <c r="CM31" i="30"/>
  <c r="AS155" i="10"/>
  <c r="AS156" i="10"/>
  <c r="AS115" i="10"/>
  <c r="AS116" i="10" s="1"/>
  <c r="AT113" i="10" s="1"/>
  <c r="AQ110" i="28"/>
  <c r="AR195" i="10"/>
  <c r="AQ200" i="10"/>
  <c r="AQ204" i="10"/>
  <c r="CN45" i="30"/>
  <c r="CN43" i="30"/>
  <c r="CN47" i="30"/>
  <c r="CN14" i="30"/>
  <c r="CN46" i="30"/>
  <c r="CN44" i="30"/>
  <c r="CN42" i="30"/>
  <c r="CP632" i="10"/>
  <c r="CP646" i="10"/>
  <c r="CP648" i="10" s="1"/>
  <c r="P626" i="10"/>
  <c r="CN22" i="4"/>
  <c r="CM33" i="4"/>
  <c r="CM32" i="8"/>
  <c r="CO65" i="10"/>
  <c r="CO1222" i="10" s="1"/>
  <c r="CO12" i="30"/>
  <c r="CM50" i="8"/>
  <c r="CO12" i="10"/>
  <c r="CM29" i="4"/>
  <c r="CM11" i="4"/>
  <c r="AQ37" i="28"/>
  <c r="AQ1183" i="10" s="1"/>
  <c r="AO14" i="31"/>
  <c r="AD43" i="11"/>
  <c r="AQ1158" i="10"/>
  <c r="AQ192" i="10"/>
  <c r="AR187" i="10"/>
  <c r="AQ99" i="28"/>
  <c r="AQ203" i="10"/>
  <c r="CN7" i="28"/>
  <c r="CN7" i="10"/>
  <c r="CN7" i="30"/>
  <c r="AW86" i="10"/>
  <c r="AW87" i="10"/>
  <c r="AT93" i="10"/>
  <c r="AT101" i="10"/>
  <c r="AT95" i="10"/>
  <c r="AT96" i="10" s="1"/>
  <c r="AT152" i="10" s="1"/>
  <c r="CL38" i="30"/>
  <c r="CO13" i="10"/>
  <c r="CN26" i="4"/>
  <c r="AX81" i="10"/>
  <c r="AW66" i="10"/>
  <c r="AR217" i="10"/>
  <c r="AR221" i="10"/>
  <c r="AR222" i="10" s="1"/>
  <c r="CM675" i="10"/>
  <c r="CM676" i="10"/>
  <c r="CM712" i="10" s="1"/>
  <c r="CM692" i="10"/>
  <c r="CM48" i="30"/>
  <c r="AR932" i="10"/>
  <c r="AR978" i="10"/>
  <c r="CL49" i="4"/>
  <c r="CK52" i="4"/>
  <c r="CM668" i="10"/>
  <c r="AR11" i="28"/>
  <c r="AR188" i="10"/>
  <c r="CP12" i="8"/>
  <c r="CQ18" i="4"/>
  <c r="BD628" i="10"/>
  <c r="BC644" i="10"/>
  <c r="BC649" i="10" s="1"/>
  <c r="BA27" i="14" s="1"/>
  <c r="BA30" i="14" s="1"/>
  <c r="AF943" i="10"/>
  <c r="AE116" i="28"/>
  <c r="R71" i="11"/>
  <c r="AE1199" i="10"/>
  <c r="AE1212" i="10" s="1"/>
  <c r="AR189" i="10" l="1"/>
  <c r="CU6" i="4"/>
  <c r="CT13" i="4"/>
  <c r="CT14" i="4" s="1"/>
  <c r="CT15" i="4"/>
  <c r="CT17" i="4"/>
  <c r="CT19" i="4"/>
  <c r="CT56" i="4"/>
  <c r="CT57" i="4" s="1"/>
  <c r="CT21" i="4"/>
  <c r="CT23" i="4"/>
  <c r="CT27" i="4"/>
  <c r="CT25" i="4"/>
  <c r="CT41" i="4"/>
  <c r="CT31" i="4"/>
  <c r="CT50" i="4"/>
  <c r="CT48" i="4"/>
  <c r="CT43" i="4"/>
  <c r="CT61" i="4"/>
  <c r="CT62" i="4" s="1"/>
  <c r="CT63" i="4"/>
  <c r="AR14" i="28"/>
  <c r="AR196" i="10"/>
  <c r="AR197" i="10"/>
  <c r="AR198" i="10" s="1"/>
  <c r="AS195" i="10" s="1"/>
  <c r="AR242" i="10"/>
  <c r="AR226" i="10"/>
  <c r="AR229" i="10" s="1"/>
  <c r="CN29" i="30"/>
  <c r="CN28" i="30"/>
  <c r="CN34" i="30"/>
  <c r="CN33" i="30"/>
  <c r="CN30" i="30"/>
  <c r="CN37" i="30"/>
  <c r="CN31" i="30"/>
  <c r="CN35" i="30"/>
  <c r="CN36" i="30"/>
  <c r="CN32" i="30"/>
  <c r="AS120" i="10"/>
  <c r="AS121" i="10" s="1"/>
  <c r="AS124" i="10" s="1"/>
  <c r="AS126" i="10" s="1"/>
  <c r="AS174" i="10"/>
  <c r="AS179" i="10" s="1"/>
  <c r="AS215" i="10" s="1"/>
  <c r="AS235" i="10" s="1"/>
  <c r="AS153" i="10"/>
  <c r="AS157" i="10" s="1"/>
  <c r="CN668" i="10"/>
  <c r="CM49" i="4"/>
  <c r="CL52" i="4"/>
  <c r="AT47" i="10"/>
  <c r="AT151" i="10"/>
  <c r="AT104" i="10"/>
  <c r="AG106" i="11"/>
  <c r="AT1171" i="10"/>
  <c r="CN32" i="8"/>
  <c r="CN50" i="8"/>
  <c r="CP12" i="30"/>
  <c r="CP65" i="10"/>
  <c r="CP1222" i="10" s="1"/>
  <c r="CP12" i="10"/>
  <c r="P12" i="10" s="1"/>
  <c r="CO22" i="4"/>
  <c r="CN33" i="4"/>
  <c r="CN11" i="4"/>
  <c r="CN29" i="4"/>
  <c r="AS1039" i="10"/>
  <c r="AS44" i="28"/>
  <c r="AS227" i="10"/>
  <c r="CO7" i="28"/>
  <c r="CO7" i="30"/>
  <c r="CO7" i="10"/>
  <c r="AR204" i="10"/>
  <c r="CQ12" i="8"/>
  <c r="CR18" i="4"/>
  <c r="AR935" i="10"/>
  <c r="AR950" i="10"/>
  <c r="AW97" i="10"/>
  <c r="AR190" i="10"/>
  <c r="CM711" i="10"/>
  <c r="CM713" i="10" s="1"/>
  <c r="CM677" i="10"/>
  <c r="CM1251" i="10"/>
  <c r="CM1253" i="10" s="1"/>
  <c r="AX82" i="10"/>
  <c r="AQ205" i="10"/>
  <c r="AQ207" i="10" s="1"/>
  <c r="AQ46" i="28" s="1"/>
  <c r="AQ1186" i="10" s="1"/>
  <c r="CN676" i="10"/>
  <c r="CN712" i="10" s="1"/>
  <c r="CN675" i="10"/>
  <c r="CN692" i="10"/>
  <c r="AT102" i="10"/>
  <c r="AT1172" i="10" s="1"/>
  <c r="AU91" i="10"/>
  <c r="CP13" i="10"/>
  <c r="P13" i="10" s="1"/>
  <c r="CO26" i="4"/>
  <c r="CP26" i="4" s="1"/>
  <c r="CQ26" i="4" s="1"/>
  <c r="CR26" i="4" s="1"/>
  <c r="CS26" i="4" s="1"/>
  <c r="CT26" i="4" s="1"/>
  <c r="CO46" i="30"/>
  <c r="CO14" i="30"/>
  <c r="CO45" i="30"/>
  <c r="CO44" i="30"/>
  <c r="CO42" i="30"/>
  <c r="CO47" i="30"/>
  <c r="CO43" i="30"/>
  <c r="CN48" i="30"/>
  <c r="AR37" i="28"/>
  <c r="AR1183" i="10" s="1"/>
  <c r="AE43" i="11"/>
  <c r="AP14" i="31"/>
  <c r="AR1158" i="10"/>
  <c r="CM38" i="30"/>
  <c r="CO657" i="10"/>
  <c r="CN42" i="4"/>
  <c r="CM45" i="4"/>
  <c r="CO658" i="10" s="1"/>
  <c r="AO31" i="31"/>
  <c r="AO30" i="31"/>
  <c r="BD633" i="10"/>
  <c r="BB21" i="14" s="1"/>
  <c r="BB24" i="14" s="1"/>
  <c r="BD630" i="10"/>
  <c r="AF951" i="10"/>
  <c r="AF957" i="10" s="1"/>
  <c r="CV6" i="4" l="1"/>
  <c r="CU13" i="4"/>
  <c r="CU14" i="4" s="1"/>
  <c r="CU17" i="4"/>
  <c r="CU15" i="4"/>
  <c r="CU19" i="4"/>
  <c r="CU56" i="4"/>
  <c r="CU57" i="4" s="1"/>
  <c r="CU21" i="4"/>
  <c r="CU27" i="4"/>
  <c r="CU23" i="4"/>
  <c r="CU25" i="4"/>
  <c r="CU31" i="4"/>
  <c r="CU41" i="4"/>
  <c r="CU43" i="4"/>
  <c r="CU50" i="4"/>
  <c r="CU61" i="4"/>
  <c r="CU62" i="4" s="1"/>
  <c r="CU48" i="4"/>
  <c r="CU63" i="4"/>
  <c r="CU26" i="4"/>
  <c r="AR110" i="28"/>
  <c r="AR200" i="10"/>
  <c r="CO48" i="30"/>
  <c r="AP31" i="31"/>
  <c r="AP30" i="31"/>
  <c r="CN1251" i="10"/>
  <c r="CN1253" i="10" s="1"/>
  <c r="CN711" i="10"/>
  <c r="CN713" i="10" s="1"/>
  <c r="CN677" i="10"/>
  <c r="AS187" i="10"/>
  <c r="AR192" i="10"/>
  <c r="AR203" i="10"/>
  <c r="AR99" i="28"/>
  <c r="CN38" i="30"/>
  <c r="AF105" i="11"/>
  <c r="AS1185" i="10"/>
  <c r="AT54" i="10"/>
  <c r="AT53" i="10"/>
  <c r="AT55" i="10"/>
  <c r="AT147" i="10"/>
  <c r="AT51" i="10"/>
  <c r="AT58" i="10"/>
  <c r="AT50" i="10"/>
  <c r="AT59" i="10"/>
  <c r="AT57" i="10"/>
  <c r="AT56" i="10"/>
  <c r="AT52" i="10"/>
  <c r="AT49" i="10"/>
  <c r="CO31" i="30"/>
  <c r="CO37" i="30"/>
  <c r="CO35" i="30"/>
  <c r="CO34" i="30"/>
  <c r="CO32" i="30"/>
  <c r="CO29" i="30"/>
  <c r="CO28" i="30"/>
  <c r="CO30" i="30"/>
  <c r="CO33" i="30"/>
  <c r="CO36" i="30"/>
  <c r="CP45" i="30"/>
  <c r="P45" i="30" s="1"/>
  <c r="CP46" i="30"/>
  <c r="P46" i="30" s="1"/>
  <c r="CP42" i="30"/>
  <c r="CP44" i="30"/>
  <c r="P44" i="30" s="1"/>
  <c r="CP43" i="30"/>
  <c r="P43" i="30" s="1"/>
  <c r="CP47" i="30"/>
  <c r="P47" i="30" s="1"/>
  <c r="CP14" i="30"/>
  <c r="AX86" i="10"/>
  <c r="AX87" i="10"/>
  <c r="CN49" i="4"/>
  <c r="CO668" i="10"/>
  <c r="CM52" i="4"/>
  <c r="CN45" i="4"/>
  <c r="CP658" i="10" s="1"/>
  <c r="CO42" i="4"/>
  <c r="CP657" i="10"/>
  <c r="P657" i="10" s="1"/>
  <c r="R662" i="10" s="1"/>
  <c r="AX83" i="10"/>
  <c r="AR205" i="10"/>
  <c r="AR207" i="10" s="1"/>
  <c r="AR46" i="28" s="1"/>
  <c r="AR1186" i="10" s="1"/>
  <c r="CP7" i="28"/>
  <c r="CP7" i="30"/>
  <c r="CP7" i="10"/>
  <c r="AR233" i="10"/>
  <c r="AR243" i="10"/>
  <c r="CO692" i="10"/>
  <c r="CO675" i="10"/>
  <c r="CO676" i="10"/>
  <c r="CO712" i="10" s="1"/>
  <c r="AU100" i="10"/>
  <c r="AU1170" i="10" s="1"/>
  <c r="AU92" i="10"/>
  <c r="AU93" i="10" s="1"/>
  <c r="CR12" i="8"/>
  <c r="CS18" i="4"/>
  <c r="CO32" i="8"/>
  <c r="CO33" i="4"/>
  <c r="CP22" i="4"/>
  <c r="CO50" i="8"/>
  <c r="CO29" i="4"/>
  <c r="CO11" i="4"/>
  <c r="AT114" i="10"/>
  <c r="AT115" i="10" s="1"/>
  <c r="AT108" i="10"/>
  <c r="AS166" i="10"/>
  <c r="AS168" i="10"/>
  <c r="AS163" i="10"/>
  <c r="AS165" i="10"/>
  <c r="AS169" i="10"/>
  <c r="AS139" i="10"/>
  <c r="AS164" i="10"/>
  <c r="AS167" i="10"/>
  <c r="AS158" i="10"/>
  <c r="AS159" i="10" s="1"/>
  <c r="AS177" i="10" s="1"/>
  <c r="BE628" i="10"/>
  <c r="BD644" i="10"/>
  <c r="BD649" i="10" s="1"/>
  <c r="BB27" i="14" s="1"/>
  <c r="BB30" i="14" s="1"/>
  <c r="AF958" i="10"/>
  <c r="AF959" i="10" s="1"/>
  <c r="AG956" i="10" s="1"/>
  <c r="CW6" i="4" l="1"/>
  <c r="CV13" i="4"/>
  <c r="CV14" i="4" s="1"/>
  <c r="CV15" i="4"/>
  <c r="CV19" i="4"/>
  <c r="CV17" i="4"/>
  <c r="CV56" i="4"/>
  <c r="CV57" i="4" s="1"/>
  <c r="CV27" i="4"/>
  <c r="CV23" i="4"/>
  <c r="CV21" i="4"/>
  <c r="CV25" i="4"/>
  <c r="CV26" i="4" s="1"/>
  <c r="CV31" i="4"/>
  <c r="CV41" i="4"/>
  <c r="CV50" i="4"/>
  <c r="CV48" i="4"/>
  <c r="CV43" i="4"/>
  <c r="CV61" i="4"/>
  <c r="CV62" i="4" s="1"/>
  <c r="CV63" i="4"/>
  <c r="AS170" i="10"/>
  <c r="AS178" i="10" s="1"/>
  <c r="AS214" i="10" s="1"/>
  <c r="CQ22" i="4"/>
  <c r="CP50" i="8"/>
  <c r="CP32" i="8"/>
  <c r="CP33" i="4"/>
  <c r="CP11" i="4"/>
  <c r="CP29" i="4"/>
  <c r="AV91" i="10"/>
  <c r="AU102" i="10"/>
  <c r="AU1172" i="10" s="1"/>
  <c r="CO38" i="30"/>
  <c r="CP48" i="30"/>
  <c r="P42" i="30"/>
  <c r="CP668" i="10"/>
  <c r="P668" i="10" s="1"/>
  <c r="CN52" i="4"/>
  <c r="CO49" i="4"/>
  <c r="AS180" i="10"/>
  <c r="AT116" i="10"/>
  <c r="AU113" i="10" s="1"/>
  <c r="AT120" i="10"/>
  <c r="AT121" i="10" s="1"/>
  <c r="AT124" i="10" s="1"/>
  <c r="AT126" i="10" s="1"/>
  <c r="AT153" i="10"/>
  <c r="AT157" i="10" s="1"/>
  <c r="AT174" i="10"/>
  <c r="AT179" i="10" s="1"/>
  <c r="AT215" i="10" s="1"/>
  <c r="AT235" i="10" s="1"/>
  <c r="CO677" i="10"/>
  <c r="CO711" i="10"/>
  <c r="CO713" i="10" s="1"/>
  <c r="CO1251" i="10"/>
  <c r="CO1253" i="10" s="1"/>
  <c r="AX66" i="10"/>
  <c r="AY81" i="10"/>
  <c r="R683" i="10"/>
  <c r="R1107" i="10"/>
  <c r="AS141" i="10"/>
  <c r="AS1031" i="10"/>
  <c r="AS1032" i="10" s="1"/>
  <c r="AS15" i="10"/>
  <c r="CS12" i="8"/>
  <c r="CT18" i="4"/>
  <c r="CP676" i="10"/>
  <c r="CP712" i="10" s="1"/>
  <c r="CP675" i="10"/>
  <c r="CP692" i="10"/>
  <c r="CP32" i="30"/>
  <c r="P32" i="30" s="1"/>
  <c r="CP28" i="30"/>
  <c r="CP30" i="30"/>
  <c r="P30" i="30" s="1"/>
  <c r="CP33" i="30"/>
  <c r="P33" i="30" s="1"/>
  <c r="CP35" i="30"/>
  <c r="P35" i="30" s="1"/>
  <c r="CP37" i="30"/>
  <c r="P37" i="30" s="1"/>
  <c r="CP36" i="30"/>
  <c r="P36" i="30" s="1"/>
  <c r="CP31" i="30"/>
  <c r="P31" i="30" s="1"/>
  <c r="CP34" i="30"/>
  <c r="P34" i="30" s="1"/>
  <c r="CP29" i="30"/>
  <c r="P29" i="30" s="1"/>
  <c r="CP42" i="4"/>
  <c r="CO45" i="4"/>
  <c r="AU101" i="10"/>
  <c r="AU95" i="10"/>
  <c r="AU96" i="10" s="1"/>
  <c r="AU152" i="10" s="1"/>
  <c r="AT60" i="10"/>
  <c r="AT155" i="10"/>
  <c r="AT156" i="10"/>
  <c r="BE633" i="10"/>
  <c r="BC21" i="14" s="1"/>
  <c r="BC24" i="14" s="1"/>
  <c r="BE630" i="10"/>
  <c r="AF78" i="28"/>
  <c r="AF936" i="10"/>
  <c r="AF938" i="10" s="1"/>
  <c r="AF945" i="10" s="1"/>
  <c r="CX6" i="4" l="1"/>
  <c r="CW13" i="4"/>
  <c r="CW14" i="4" s="1"/>
  <c r="CW17" i="4"/>
  <c r="CW19" i="4"/>
  <c r="CW15" i="4"/>
  <c r="CW56" i="4"/>
  <c r="CW57" i="4" s="1"/>
  <c r="CW23" i="4"/>
  <c r="CW27" i="4"/>
  <c r="CW21" i="4"/>
  <c r="CW25" i="4"/>
  <c r="CW26" i="4" s="1"/>
  <c r="CW31" i="4"/>
  <c r="CW41" i="4"/>
  <c r="CW48" i="4"/>
  <c r="CW50" i="4"/>
  <c r="CW43" i="4"/>
  <c r="CW61" i="4"/>
  <c r="CW62" i="4" s="1"/>
  <c r="CW63" i="4"/>
  <c r="CT12" i="8"/>
  <c r="CU18" i="4"/>
  <c r="AX97" i="10"/>
  <c r="AS196" i="10"/>
  <c r="AS12" i="28"/>
  <c r="AV100" i="10"/>
  <c r="AV1170" i="10" s="1"/>
  <c r="AV92" i="10"/>
  <c r="CP38" i="30"/>
  <c r="P28" i="30"/>
  <c r="CP49" i="4"/>
  <c r="CO52" i="4"/>
  <c r="AT227" i="10"/>
  <c r="AT44" i="28"/>
  <c r="AT1039" i="10"/>
  <c r="AS932" i="10"/>
  <c r="AS978" i="10"/>
  <c r="AU104" i="10"/>
  <c r="AU47" i="10"/>
  <c r="AU1171" i="10"/>
  <c r="AU151" i="10"/>
  <c r="AH106" i="11"/>
  <c r="CP711" i="10"/>
  <c r="CP713" i="10" s="1"/>
  <c r="CP677" i="10"/>
  <c r="CP1251" i="10"/>
  <c r="CP1253" i="10" s="1"/>
  <c r="AS11" i="28"/>
  <c r="AS188" i="10"/>
  <c r="AS189" i="10" s="1"/>
  <c r="AS190" i="10" s="1"/>
  <c r="R1139" i="10"/>
  <c r="R1132" i="10"/>
  <c r="R1090" i="10"/>
  <c r="M33" i="12"/>
  <c r="P48" i="30"/>
  <c r="CP45" i="4"/>
  <c r="CQ42" i="4"/>
  <c r="R685" i="10"/>
  <c r="R697" i="10" s="1"/>
  <c r="R58" i="28"/>
  <c r="AT139" i="10"/>
  <c r="AT165" i="10"/>
  <c r="AT167" i="10"/>
  <c r="AT163" i="10"/>
  <c r="AT164" i="10"/>
  <c r="AT158" i="10"/>
  <c r="AT159" i="10" s="1"/>
  <c r="AT177" i="10" s="1"/>
  <c r="AT169" i="10"/>
  <c r="AT168" i="10"/>
  <c r="AT166" i="10"/>
  <c r="CR22" i="4"/>
  <c r="CQ32" i="8"/>
  <c r="CQ50" i="8"/>
  <c r="CQ33" i="4"/>
  <c r="CQ29" i="4"/>
  <c r="CQ11" i="4"/>
  <c r="AY82" i="10"/>
  <c r="AS221" i="10"/>
  <c r="AS222" i="10" s="1"/>
  <c r="AS217" i="10"/>
  <c r="BF628" i="10"/>
  <c r="BE644" i="10"/>
  <c r="BE649" i="10" s="1"/>
  <c r="BC27" i="14" s="1"/>
  <c r="BC30" i="14" s="1"/>
  <c r="AF79" i="28"/>
  <c r="AF946" i="10"/>
  <c r="S70" i="11"/>
  <c r="AF20" i="28"/>
  <c r="AF1198" i="10"/>
  <c r="AF1211" i="10" s="1"/>
  <c r="CX57" i="4" l="1"/>
  <c r="CY6" i="4"/>
  <c r="CX13" i="4"/>
  <c r="CX14" i="4" s="1"/>
  <c r="CX15" i="4"/>
  <c r="CX17" i="4"/>
  <c r="CX19" i="4"/>
  <c r="CX56" i="4"/>
  <c r="CX21" i="4"/>
  <c r="CX23" i="4"/>
  <c r="CX27" i="4"/>
  <c r="CX25" i="4"/>
  <c r="CX26" i="4" s="1"/>
  <c r="CX41" i="4"/>
  <c r="CX31" i="4"/>
  <c r="CX43" i="4"/>
  <c r="CX50" i="4"/>
  <c r="CX48" i="4"/>
  <c r="CX61" i="4"/>
  <c r="CX62" i="4" s="1"/>
  <c r="CX63" i="4"/>
  <c r="AS14" i="28"/>
  <c r="AS1158" i="10" s="1"/>
  <c r="AT170" i="10"/>
  <c r="AT178" i="10" s="1"/>
  <c r="AT180" i="10" s="1"/>
  <c r="CR42" i="4"/>
  <c r="CQ45" i="4"/>
  <c r="AU114" i="10"/>
  <c r="AU108" i="10"/>
  <c r="AS226" i="10"/>
  <c r="AS229" i="10" s="1"/>
  <c r="AS242" i="10"/>
  <c r="CP52" i="4"/>
  <c r="CQ49" i="4"/>
  <c r="AS197" i="10"/>
  <c r="AS198" i="10" s="1"/>
  <c r="AY86" i="10"/>
  <c r="AY87" i="10"/>
  <c r="N33" i="12"/>
  <c r="L33" i="12"/>
  <c r="Q33" i="12"/>
  <c r="P38" i="30"/>
  <c r="M32" i="12"/>
  <c r="AY83" i="10"/>
  <c r="CR32" i="8"/>
  <c r="CR33" i="4"/>
  <c r="CS22" i="4"/>
  <c r="CR50" i="8"/>
  <c r="CR29" i="4"/>
  <c r="CR11" i="4"/>
  <c r="R918" i="10"/>
  <c r="R927" i="10" s="1"/>
  <c r="R1102" i="10"/>
  <c r="R922" i="10" s="1"/>
  <c r="R1048" i="10"/>
  <c r="AS935" i="10"/>
  <c r="AS950" i="10"/>
  <c r="AT1031" i="10"/>
  <c r="AT1032" i="10" s="1"/>
  <c r="AT141" i="10"/>
  <c r="AT15" i="10"/>
  <c r="AV101" i="10"/>
  <c r="AV95" i="10"/>
  <c r="AV96" i="10" s="1"/>
  <c r="AV152" i="10" s="1"/>
  <c r="E131" i="11"/>
  <c r="R1094" i="10"/>
  <c r="R1097" i="10" s="1"/>
  <c r="R1100" i="10" s="1"/>
  <c r="R1146" i="10"/>
  <c r="R1168" i="10"/>
  <c r="R1152" i="10"/>
  <c r="R1147" i="10"/>
  <c r="R924" i="10" s="1"/>
  <c r="AG105" i="11"/>
  <c r="AT1185" i="10"/>
  <c r="CU12" i="8"/>
  <c r="CV18" i="4"/>
  <c r="AS203" i="10"/>
  <c r="AS192" i="10"/>
  <c r="AT187" i="10"/>
  <c r="AS99" i="28"/>
  <c r="AU59" i="10"/>
  <c r="AU54" i="10"/>
  <c r="AU58" i="10"/>
  <c r="AU53" i="10"/>
  <c r="AU51" i="10"/>
  <c r="AU50" i="10"/>
  <c r="AU147" i="10"/>
  <c r="AU57" i="10"/>
  <c r="AU52" i="10"/>
  <c r="AU49" i="10"/>
  <c r="AU55" i="10"/>
  <c r="AU56" i="10"/>
  <c r="AV93" i="10"/>
  <c r="BF630" i="10"/>
  <c r="BF633" i="10"/>
  <c r="BD21" i="14" s="1"/>
  <c r="BD24" i="14" s="1"/>
  <c r="AF116" i="28"/>
  <c r="AG943" i="10"/>
  <c r="S71" i="11"/>
  <c r="AF1199" i="10"/>
  <c r="AF1212" i="10" s="1"/>
  <c r="AS37" i="28" l="1"/>
  <c r="AS1183" i="10" s="1"/>
  <c r="CZ6" i="4"/>
  <c r="CY13" i="4"/>
  <c r="CY14" i="4" s="1"/>
  <c r="CY15" i="4"/>
  <c r="CY17" i="4"/>
  <c r="CY19" i="4"/>
  <c r="CY56" i="4"/>
  <c r="CY23" i="4"/>
  <c r="CY21" i="4"/>
  <c r="CY27" i="4"/>
  <c r="CY25" i="4"/>
  <c r="CY26" i="4" s="1"/>
  <c r="CY31" i="4"/>
  <c r="CY41" i="4"/>
  <c r="CY50" i="4"/>
  <c r="CY48" i="4"/>
  <c r="CY43" i="4"/>
  <c r="CY61" i="4"/>
  <c r="CY62" i="4" s="1"/>
  <c r="CY63" i="4"/>
  <c r="AF43" i="11"/>
  <c r="AQ14" i="31"/>
  <c r="AQ31" i="31" s="1"/>
  <c r="CY57" i="4"/>
  <c r="AT214" i="10"/>
  <c r="AT12" i="28"/>
  <c r="AT196" i="10"/>
  <c r="AS110" i="28"/>
  <c r="AS204" i="10"/>
  <c r="AS205" i="10" s="1"/>
  <c r="AS207" i="10" s="1"/>
  <c r="AS46" i="28" s="1"/>
  <c r="AS1186" i="10" s="1"/>
  <c r="AT195" i="10"/>
  <c r="AT197" i="10" s="1"/>
  <c r="AS200" i="10"/>
  <c r="CW18" i="4"/>
  <c r="CV12" i="8"/>
  <c r="R1175" i="10"/>
  <c r="R1176" i="10"/>
  <c r="R925" i="10" s="1"/>
  <c r="R1174" i="10"/>
  <c r="AT932" i="10"/>
  <c r="AT978" i="10"/>
  <c r="L32" i="12"/>
  <c r="N32" i="12"/>
  <c r="Q32" i="12"/>
  <c r="CQ52" i="4"/>
  <c r="CR49" i="4"/>
  <c r="AQ30" i="31"/>
  <c r="CS50" i="8"/>
  <c r="CT22" i="4"/>
  <c r="CS33" i="4"/>
  <c r="CS32" i="8"/>
  <c r="CS11" i="4"/>
  <c r="CS29" i="4"/>
  <c r="P33" i="12"/>
  <c r="R33" i="12"/>
  <c r="R1067" i="10"/>
  <c r="R926" i="10" s="1"/>
  <c r="R1050" i="10"/>
  <c r="AS233" i="10"/>
  <c r="AS243" i="10"/>
  <c r="CS42" i="4"/>
  <c r="CR45" i="4"/>
  <c r="AT188" i="10"/>
  <c r="AT189" i="10" s="1"/>
  <c r="AT11" i="28"/>
  <c r="AT14" i="28" s="1"/>
  <c r="AU155" i="10"/>
  <c r="AU156" i="10"/>
  <c r="AZ81" i="10"/>
  <c r="AY66" i="10"/>
  <c r="AU60" i="10"/>
  <c r="AW91" i="10"/>
  <c r="AV102" i="10"/>
  <c r="AV1172" i="10" s="1"/>
  <c r="R1163" i="10"/>
  <c r="R1162" i="10"/>
  <c r="AI106" i="11"/>
  <c r="AV104" i="10"/>
  <c r="AV151" i="10"/>
  <c r="AV47" i="10"/>
  <c r="AV1171" i="10"/>
  <c r="AT221" i="10"/>
  <c r="AT222" i="10" s="1"/>
  <c r="AT217" i="10"/>
  <c r="AU115" i="10"/>
  <c r="AU116" i="10" s="1"/>
  <c r="AV113" i="10" s="1"/>
  <c r="BG628" i="10"/>
  <c r="BF644" i="10"/>
  <c r="BF649" i="10" s="1"/>
  <c r="BD27" i="14" s="1"/>
  <c r="BD30" i="14" s="1"/>
  <c r="AG951" i="10"/>
  <c r="AG957" i="10" s="1"/>
  <c r="DA6" i="4" l="1"/>
  <c r="CZ13" i="4"/>
  <c r="CZ14" i="4" s="1"/>
  <c r="CZ15" i="4"/>
  <c r="CZ19" i="4"/>
  <c r="CZ17" i="4"/>
  <c r="CZ56" i="4"/>
  <c r="CZ57" i="4" s="1"/>
  <c r="CZ21" i="4"/>
  <c r="CZ23" i="4"/>
  <c r="CZ27" i="4"/>
  <c r="CZ25" i="4"/>
  <c r="CZ26" i="4" s="1"/>
  <c r="CZ31" i="4"/>
  <c r="CZ41" i="4"/>
  <c r="CZ48" i="4"/>
  <c r="CZ43" i="4"/>
  <c r="CZ50" i="4"/>
  <c r="CZ61" i="4"/>
  <c r="CZ62" i="4" s="1"/>
  <c r="CZ63" i="4"/>
  <c r="AW100" i="10"/>
  <c r="AW1170" i="10" s="1"/>
  <c r="AW92" i="10"/>
  <c r="R32" i="12"/>
  <c r="P32" i="12"/>
  <c r="AR14" i="31"/>
  <c r="AT1158" i="10"/>
  <c r="AT37" i="28"/>
  <c r="AT1183" i="10" s="1"/>
  <c r="AG43" i="11"/>
  <c r="CT32" i="8"/>
  <c r="CU22" i="4"/>
  <c r="CT50" i="8"/>
  <c r="CT33" i="4"/>
  <c r="CT11" i="4"/>
  <c r="CT29" i="4"/>
  <c r="CW12" i="8"/>
  <c r="CX18" i="4"/>
  <c r="AV108" i="10"/>
  <c r="AV114" i="10"/>
  <c r="AV115" i="10" s="1"/>
  <c r="AY97" i="10"/>
  <c r="AT190" i="10"/>
  <c r="AZ82" i="10"/>
  <c r="CT42" i="4"/>
  <c r="CS45" i="4"/>
  <c r="AT935" i="10"/>
  <c r="AT950" i="10"/>
  <c r="AV56" i="10"/>
  <c r="AV58" i="10"/>
  <c r="AV51" i="10"/>
  <c r="AV53" i="10"/>
  <c r="AV52" i="10"/>
  <c r="AV49" i="10"/>
  <c r="AV147" i="10"/>
  <c r="AV59" i="10"/>
  <c r="AV55" i="10"/>
  <c r="AV50" i="10"/>
  <c r="AV54" i="10"/>
  <c r="AV57" i="10"/>
  <c r="AU120" i="10"/>
  <c r="AU121" i="10" s="1"/>
  <c r="AU124" i="10" s="1"/>
  <c r="AU126" i="10" s="1"/>
  <c r="AU174" i="10"/>
  <c r="AU179" i="10" s="1"/>
  <c r="AU215" i="10" s="1"/>
  <c r="AU235" i="10" s="1"/>
  <c r="AU153" i="10"/>
  <c r="AU157" i="10" s="1"/>
  <c r="AT198" i="10"/>
  <c r="AU44" i="28"/>
  <c r="AU1039" i="10"/>
  <c r="AU227" i="10"/>
  <c r="CS49" i="4"/>
  <c r="CR52" i="4"/>
  <c r="AT242" i="10"/>
  <c r="AT226" i="10"/>
  <c r="AT229" i="10" s="1"/>
  <c r="BG633" i="10"/>
  <c r="BE21" i="14" s="1"/>
  <c r="BE24" i="14" s="1"/>
  <c r="BG630" i="10"/>
  <c r="AG958" i="10"/>
  <c r="AG959" i="10" s="1"/>
  <c r="AH956" i="10" s="1"/>
  <c r="DB6" i="4" l="1"/>
  <c r="DA13" i="4"/>
  <c r="DA14" i="4" s="1"/>
  <c r="DA15" i="4"/>
  <c r="DA17" i="4"/>
  <c r="DA19" i="4"/>
  <c r="DA56" i="4"/>
  <c r="DA57" i="4" s="1"/>
  <c r="DA21" i="4"/>
  <c r="DA27" i="4"/>
  <c r="DA23" i="4"/>
  <c r="DA25" i="4"/>
  <c r="DA26" i="4" s="1"/>
  <c r="DA41" i="4"/>
  <c r="DA31" i="4"/>
  <c r="DA43" i="4"/>
  <c r="DA50" i="4"/>
  <c r="DA48" i="4"/>
  <c r="DA61" i="4"/>
  <c r="DA62" i="4" s="1"/>
  <c r="DA63" i="4"/>
  <c r="AV60" i="10"/>
  <c r="AV44" i="28" s="1"/>
  <c r="AV116" i="10"/>
  <c r="AW113" i="10" s="1"/>
  <c r="AV153" i="10"/>
  <c r="AV157" i="10" s="1"/>
  <c r="AV174" i="10"/>
  <c r="AV179" i="10" s="1"/>
  <c r="AV215" i="10" s="1"/>
  <c r="AV235" i="10" s="1"/>
  <c r="AV120" i="10"/>
  <c r="AV121" i="10" s="1"/>
  <c r="AV124" i="10" s="1"/>
  <c r="AV126" i="10" s="1"/>
  <c r="AT200" i="10"/>
  <c r="AT110" i="28"/>
  <c r="AU195" i="10"/>
  <c r="AT204" i="10"/>
  <c r="AT243" i="10"/>
  <c r="AT233" i="10"/>
  <c r="AV155" i="10"/>
  <c r="AV156" i="10"/>
  <c r="AV1039" i="10"/>
  <c r="AU166" i="10"/>
  <c r="AU168" i="10"/>
  <c r="AU139" i="10"/>
  <c r="AU167" i="10"/>
  <c r="AU169" i="10"/>
  <c r="AU158" i="10"/>
  <c r="AU159" i="10" s="1"/>
  <c r="AU177" i="10" s="1"/>
  <c r="AU165" i="10"/>
  <c r="AU164" i="10"/>
  <c r="AU163" i="10"/>
  <c r="CT45" i="4"/>
  <c r="CU42" i="4"/>
  <c r="AR31" i="31"/>
  <c r="AR30" i="31"/>
  <c r="CS52" i="4"/>
  <c r="CT49" i="4"/>
  <c r="AZ86" i="10"/>
  <c r="AZ87" i="10"/>
  <c r="CU32" i="8"/>
  <c r="CU33" i="4"/>
  <c r="CU50" i="8"/>
  <c r="CV22" i="4"/>
  <c r="CU11" i="4"/>
  <c r="CU29" i="4"/>
  <c r="AZ83" i="10"/>
  <c r="CX12" i="8"/>
  <c r="CY18" i="4"/>
  <c r="AW93" i="10"/>
  <c r="AW101" i="10"/>
  <c r="AW95" i="10"/>
  <c r="AW96" i="10" s="1"/>
  <c r="AW152" i="10" s="1"/>
  <c r="AH105" i="11"/>
  <c r="AU1185" i="10"/>
  <c r="AT99" i="28"/>
  <c r="AT203" i="10"/>
  <c r="AT205" i="10" s="1"/>
  <c r="AT207" i="10" s="1"/>
  <c r="AT46" i="28" s="1"/>
  <c r="AT1186" i="10" s="1"/>
  <c r="AT192" i="10"/>
  <c r="AU187" i="10"/>
  <c r="BH628" i="10"/>
  <c r="BG644" i="10"/>
  <c r="BG649" i="10" s="1"/>
  <c r="BE27" i="14" s="1"/>
  <c r="BE30" i="14" s="1"/>
  <c r="AG78" i="28"/>
  <c r="AG936" i="10"/>
  <c r="AG938" i="10" s="1"/>
  <c r="AG945" i="10" s="1"/>
  <c r="DC6" i="4" l="1"/>
  <c r="DB13" i="4"/>
  <c r="DB14" i="4" s="1"/>
  <c r="DB15" i="4"/>
  <c r="DB19" i="4"/>
  <c r="DB17" i="4"/>
  <c r="DB56" i="4"/>
  <c r="DB57" i="4" s="1"/>
  <c r="DB27" i="4"/>
  <c r="DB21" i="4"/>
  <c r="DB25" i="4"/>
  <c r="DB26" i="4" s="1"/>
  <c r="DB23" i="4"/>
  <c r="DB31" i="4"/>
  <c r="DB41" i="4"/>
  <c r="DB43" i="4"/>
  <c r="DB50" i="4"/>
  <c r="DB48" i="4"/>
  <c r="DB61" i="4"/>
  <c r="DB62" i="4" s="1"/>
  <c r="DB63" i="4"/>
  <c r="AV227" i="10"/>
  <c r="BA81" i="10"/>
  <c r="AZ66" i="10"/>
  <c r="CU49" i="4"/>
  <c r="CT52" i="4"/>
  <c r="AW104" i="10"/>
  <c r="AW151" i="10"/>
  <c r="AW47" i="10"/>
  <c r="AW1171" i="10"/>
  <c r="AI105" i="11"/>
  <c r="AV1185" i="10"/>
  <c r="CV33" i="4"/>
  <c r="CW22" i="4"/>
  <c r="CV32" i="8"/>
  <c r="CV50" i="8"/>
  <c r="CV11" i="4"/>
  <c r="CV29" i="4"/>
  <c r="AV164" i="10"/>
  <c r="AV165" i="10"/>
  <c r="AV166" i="10"/>
  <c r="AV163" i="10"/>
  <c r="AV139" i="10"/>
  <c r="AV167" i="10"/>
  <c r="AV169" i="10"/>
  <c r="AV158" i="10"/>
  <c r="AV159" i="10" s="1"/>
  <c r="AV177" i="10" s="1"/>
  <c r="AV168" i="10"/>
  <c r="CY12" i="8"/>
  <c r="CZ18" i="4"/>
  <c r="CV42" i="4"/>
  <c r="CU45" i="4"/>
  <c r="AU15" i="10"/>
  <c r="AU141" i="10"/>
  <c r="AU1031" i="10"/>
  <c r="AU1032" i="10" s="1"/>
  <c r="AX91" i="10"/>
  <c r="AW102" i="10"/>
  <c r="AW1172" i="10" s="1"/>
  <c r="AU170" i="10"/>
  <c r="AU178" i="10" s="1"/>
  <c r="AU180" i="10" s="1"/>
  <c r="BH633" i="10"/>
  <c r="BF21" i="14" s="1"/>
  <c r="BF24" i="14" s="1"/>
  <c r="BH630" i="10"/>
  <c r="AG1198" i="10"/>
  <c r="AG1211" i="10" s="1"/>
  <c r="AG20" i="28"/>
  <c r="T70" i="11"/>
  <c r="AG79" i="28"/>
  <c r="AG946" i="10"/>
  <c r="DD6" i="4" l="1"/>
  <c r="DC15" i="4"/>
  <c r="DC13" i="4"/>
  <c r="DC14" i="4" s="1"/>
  <c r="DC17" i="4"/>
  <c r="DC19" i="4"/>
  <c r="DC56" i="4"/>
  <c r="DC57" i="4" s="1"/>
  <c r="DC23" i="4"/>
  <c r="DC27" i="4"/>
  <c r="DC21" i="4"/>
  <c r="DC25" i="4"/>
  <c r="DC26" i="4" s="1"/>
  <c r="DC41" i="4"/>
  <c r="DC31" i="4"/>
  <c r="DC50" i="4"/>
  <c r="DC48" i="4"/>
  <c r="DC43" i="4"/>
  <c r="DC61" i="4"/>
  <c r="DC62" i="4" s="1"/>
  <c r="DC63" i="4"/>
  <c r="AU214" i="10"/>
  <c r="AU221" i="10" s="1"/>
  <c r="AU222" i="10" s="1"/>
  <c r="AU11" i="28"/>
  <c r="AU188" i="10"/>
  <c r="AU189" i="10" s="1"/>
  <c r="AU190" i="10" s="1"/>
  <c r="AU978" i="10"/>
  <c r="AU932" i="10"/>
  <c r="AW147" i="10"/>
  <c r="AW56" i="10"/>
  <c r="AW52" i="10"/>
  <c r="AW58" i="10"/>
  <c r="AW59" i="10"/>
  <c r="AW54" i="10"/>
  <c r="AW53" i="10"/>
  <c r="AW57" i="10"/>
  <c r="AW55" i="10"/>
  <c r="AW50" i="10"/>
  <c r="AW49" i="10"/>
  <c r="AW51" i="10"/>
  <c r="CV49" i="4"/>
  <c r="CU52" i="4"/>
  <c r="CW42" i="4"/>
  <c r="CV45" i="4"/>
  <c r="AU196" i="10"/>
  <c r="AU12" i="28"/>
  <c r="AV15" i="10"/>
  <c r="AV141" i="10"/>
  <c r="AV1031" i="10"/>
  <c r="AV1032" i="10" s="1"/>
  <c r="CZ12" i="8"/>
  <c r="DA18" i="4"/>
  <c r="AV170" i="10"/>
  <c r="AV178" i="10" s="1"/>
  <c r="AV180" i="10" s="1"/>
  <c r="CW33" i="4"/>
  <c r="CX22" i="4"/>
  <c r="CW50" i="8"/>
  <c r="CW32" i="8"/>
  <c r="CW11" i="4"/>
  <c r="CW29" i="4"/>
  <c r="AW108" i="10"/>
  <c r="AW114" i="10"/>
  <c r="AW115" i="10" s="1"/>
  <c r="AX100" i="10"/>
  <c r="AX1170" i="10" s="1"/>
  <c r="AX92" i="10"/>
  <c r="AZ97" i="10"/>
  <c r="BA82" i="10"/>
  <c r="BI628" i="10"/>
  <c r="BH644" i="10"/>
  <c r="BH649" i="10" s="1"/>
  <c r="BF27" i="14" s="1"/>
  <c r="BF30" i="14" s="1"/>
  <c r="AG116" i="28"/>
  <c r="AH943" i="10"/>
  <c r="T71" i="11"/>
  <c r="AG1199" i="10"/>
  <c r="AG1212" i="10" s="1"/>
  <c r="DE6" i="4" l="1"/>
  <c r="DD15" i="4"/>
  <c r="DD13" i="4"/>
  <c r="DD14" i="4" s="1"/>
  <c r="DD17" i="4"/>
  <c r="DD19" i="4"/>
  <c r="DD56" i="4"/>
  <c r="DD57" i="4" s="1"/>
  <c r="DD21" i="4"/>
  <c r="DD27" i="4"/>
  <c r="DD23" i="4"/>
  <c r="DD25" i="4"/>
  <c r="DD26" i="4" s="1"/>
  <c r="DD31" i="4"/>
  <c r="DD41" i="4"/>
  <c r="DD48" i="4"/>
  <c r="DD43" i="4"/>
  <c r="DD50" i="4"/>
  <c r="DD61" i="4"/>
  <c r="DD62" i="4" s="1"/>
  <c r="DD63" i="4"/>
  <c r="AU217" i="10"/>
  <c r="AU197" i="10"/>
  <c r="AU198" i="10" s="1"/>
  <c r="AW156" i="10"/>
  <c r="AW155" i="10"/>
  <c r="AU242" i="10"/>
  <c r="AU226" i="10"/>
  <c r="AU229" i="10" s="1"/>
  <c r="DA12" i="8"/>
  <c r="DB18" i="4"/>
  <c r="CW45" i="4"/>
  <c r="CX42" i="4"/>
  <c r="AV214" i="10"/>
  <c r="AX101" i="10"/>
  <c r="AX95" i="10"/>
  <c r="AX96" i="10" s="1"/>
  <c r="AX152" i="10" s="1"/>
  <c r="CW49" i="4"/>
  <c r="CV52" i="4"/>
  <c r="AU950" i="10"/>
  <c r="AU935" i="10"/>
  <c r="BA86" i="10"/>
  <c r="BA87" i="10"/>
  <c r="CX50" i="8"/>
  <c r="CY22" i="4"/>
  <c r="CX33" i="4"/>
  <c r="CX32" i="8"/>
  <c r="CX11" i="4"/>
  <c r="CX29" i="4"/>
  <c r="AV11" i="28"/>
  <c r="AV188" i="10"/>
  <c r="BA83" i="10"/>
  <c r="AX93" i="10"/>
  <c r="AV932" i="10"/>
  <c r="AV978" i="10"/>
  <c r="AW60" i="10"/>
  <c r="AU192" i="10"/>
  <c r="AU99" i="28"/>
  <c r="AV187" i="10"/>
  <c r="AU203" i="10"/>
  <c r="AW116" i="10"/>
  <c r="AX113" i="10" s="1"/>
  <c r="AW174" i="10"/>
  <c r="AW179" i="10" s="1"/>
  <c r="AW215" i="10" s="1"/>
  <c r="AW235" i="10" s="1"/>
  <c r="AW120" i="10"/>
  <c r="AW121" i="10" s="1"/>
  <c r="AW124" i="10" s="1"/>
  <c r="AW126" i="10" s="1"/>
  <c r="AW153" i="10"/>
  <c r="AW157" i="10" s="1"/>
  <c r="AV196" i="10"/>
  <c r="AV12" i="28"/>
  <c r="AU14" i="28"/>
  <c r="BI633" i="10"/>
  <c r="BG21" i="14" s="1"/>
  <c r="BG24" i="14" s="1"/>
  <c r="BI630" i="10"/>
  <c r="AH951" i="10"/>
  <c r="AH957" i="10" s="1"/>
  <c r="DE57" i="4" l="1"/>
  <c r="DF6" i="4"/>
  <c r="DE13" i="4"/>
  <c r="DE14" i="4" s="1"/>
  <c r="DE15" i="4"/>
  <c r="DE17" i="4"/>
  <c r="DE19" i="4"/>
  <c r="DE56" i="4"/>
  <c r="DE27" i="4"/>
  <c r="DE23" i="4"/>
  <c r="DE21" i="4"/>
  <c r="DE25" i="4"/>
  <c r="DE26" i="4" s="1"/>
  <c r="DE41" i="4"/>
  <c r="DE31" i="4"/>
  <c r="DE48" i="4"/>
  <c r="DE43" i="4"/>
  <c r="DE50" i="4"/>
  <c r="DE61" i="4"/>
  <c r="DE62" i="4" s="1"/>
  <c r="DE63" i="4"/>
  <c r="AV195" i="10"/>
  <c r="AV197" i="10" s="1"/>
  <c r="AU200" i="10"/>
  <c r="AU204" i="10"/>
  <c r="AU205" i="10" s="1"/>
  <c r="AU207" i="10" s="1"/>
  <c r="AU46" i="28" s="1"/>
  <c r="AU1186" i="10" s="1"/>
  <c r="AU110" i="28"/>
  <c r="AV14" i="28"/>
  <c r="CX45" i="4"/>
  <c r="CY42" i="4"/>
  <c r="AW163" i="10"/>
  <c r="AW167" i="10"/>
  <c r="AW169" i="10"/>
  <c r="AW166" i="10"/>
  <c r="AW158" i="10"/>
  <c r="AW159" i="10" s="1"/>
  <c r="AW177" i="10" s="1"/>
  <c r="AW168" i="10"/>
  <c r="AW164" i="10"/>
  <c r="AW139" i="10"/>
  <c r="AW165" i="10"/>
  <c r="AV935" i="10"/>
  <c r="AV950" i="10"/>
  <c r="CX49" i="4"/>
  <c r="CW52" i="4"/>
  <c r="AY91" i="10"/>
  <c r="AX102" i="10"/>
  <c r="AX1172" i="10" s="1"/>
  <c r="CY50" i="8"/>
  <c r="CY32" i="8"/>
  <c r="CY33" i="4"/>
  <c r="CZ22" i="4"/>
  <c r="CY11" i="4"/>
  <c r="CY29" i="4"/>
  <c r="DB12" i="8"/>
  <c r="DC18" i="4"/>
  <c r="AW1039" i="10"/>
  <c r="AW227" i="10"/>
  <c r="AW44" i="28"/>
  <c r="AW1185" i="10" s="1"/>
  <c r="BA66" i="10"/>
  <c r="BB81" i="10"/>
  <c r="AX1171" i="10"/>
  <c r="AX104" i="10"/>
  <c r="AX151" i="10"/>
  <c r="AX47" i="10"/>
  <c r="AU1158" i="10"/>
  <c r="AH43" i="11"/>
  <c r="AS14" i="31"/>
  <c r="AU37" i="28"/>
  <c r="AU1183" i="10" s="1"/>
  <c r="AV189" i="10"/>
  <c r="AV190" i="10" s="1"/>
  <c r="AV217" i="10"/>
  <c r="AV221" i="10"/>
  <c r="AV222" i="10" s="1"/>
  <c r="AU243" i="10"/>
  <c r="AU233" i="10"/>
  <c r="BJ628" i="10"/>
  <c r="BI644" i="10"/>
  <c r="BI649" i="10" s="1"/>
  <c r="BG27" i="14" s="1"/>
  <c r="BG30" i="14" s="1"/>
  <c r="AH958" i="10"/>
  <c r="AH959" i="10" s="1"/>
  <c r="AI956" i="10" s="1"/>
  <c r="DG6" i="4" l="1"/>
  <c r="DF13" i="4"/>
  <c r="DF14" i="4" s="1"/>
  <c r="DF15" i="4"/>
  <c r="DF19" i="4"/>
  <c r="DF17" i="4"/>
  <c r="DF56" i="4"/>
  <c r="DF27" i="4"/>
  <c r="DF21" i="4"/>
  <c r="DF23" i="4"/>
  <c r="DF25" i="4"/>
  <c r="DF26" i="4" s="1"/>
  <c r="DF41" i="4"/>
  <c r="DF31" i="4"/>
  <c r="DF43" i="4"/>
  <c r="DF48" i="4"/>
  <c r="DF50" i="4"/>
  <c r="DF61" i="4"/>
  <c r="DF62" i="4" s="1"/>
  <c r="DF63" i="4"/>
  <c r="DF57" i="4"/>
  <c r="AV192" i="10"/>
  <c r="AV203" i="10"/>
  <c r="AW187" i="10"/>
  <c r="AV99" i="28"/>
  <c r="AV242" i="10"/>
  <c r="AV226" i="10"/>
  <c r="AV229" i="10" s="1"/>
  <c r="AX50" i="10"/>
  <c r="AX147" i="10"/>
  <c r="AX52" i="10"/>
  <c r="AX55" i="10"/>
  <c r="AX49" i="10"/>
  <c r="AX51" i="10"/>
  <c r="AX56" i="10"/>
  <c r="AX58" i="10"/>
  <c r="AX57" i="10"/>
  <c r="AX54" i="10"/>
  <c r="AX59" i="10"/>
  <c r="AX53" i="10"/>
  <c r="CZ42" i="4"/>
  <c r="CY45" i="4"/>
  <c r="AY100" i="10"/>
  <c r="AY1170" i="10" s="1"/>
  <c r="AY92" i="10"/>
  <c r="AY93" i="10" s="1"/>
  <c r="AV1158" i="10"/>
  <c r="AV37" i="28"/>
  <c r="AV1183" i="10" s="1"/>
  <c r="AI43" i="11"/>
  <c r="AT14" i="31"/>
  <c r="AX114" i="10"/>
  <c r="AX108" i="10"/>
  <c r="BB82" i="10"/>
  <c r="CZ33" i="4"/>
  <c r="CZ32" i="8"/>
  <c r="CZ50" i="8"/>
  <c r="DA22" i="4"/>
  <c r="CZ11" i="4"/>
  <c r="CZ29" i="4"/>
  <c r="AS31" i="31"/>
  <c r="AS30" i="31"/>
  <c r="BA97" i="10"/>
  <c r="DD18" i="4"/>
  <c r="DC12" i="8"/>
  <c r="CY49" i="4"/>
  <c r="CX52" i="4"/>
  <c r="AW170" i="10"/>
  <c r="AW178" i="10" s="1"/>
  <c r="AW180" i="10" s="1"/>
  <c r="AW15" i="10"/>
  <c r="AW141" i="10"/>
  <c r="AW1031" i="10"/>
  <c r="AW1032" i="10" s="1"/>
  <c r="AV198" i="10"/>
  <c r="BJ630" i="10"/>
  <c r="BJ633" i="10"/>
  <c r="BH21" i="14" s="1"/>
  <c r="BH24" i="14" s="1"/>
  <c r="AH78" i="28"/>
  <c r="AH936" i="10"/>
  <c r="AH938" i="10" s="1"/>
  <c r="AH945" i="10" s="1"/>
  <c r="DH6" i="4" l="1"/>
  <c r="DG13" i="4"/>
  <c r="DG14" i="4" s="1"/>
  <c r="DG15" i="4"/>
  <c r="DG19" i="4"/>
  <c r="DG17" i="4"/>
  <c r="DG56" i="4"/>
  <c r="DG57" i="4" s="1"/>
  <c r="DG21" i="4"/>
  <c r="DG23" i="4"/>
  <c r="DG27" i="4"/>
  <c r="DG25" i="4"/>
  <c r="DG26" i="4" s="1"/>
  <c r="DG31" i="4"/>
  <c r="DG41" i="4"/>
  <c r="DG50" i="4"/>
  <c r="DG43" i="4"/>
  <c r="DG61" i="4"/>
  <c r="DG62" i="4" s="1"/>
  <c r="DG48" i="4"/>
  <c r="DG63" i="4"/>
  <c r="BB86" i="10"/>
  <c r="BB87" i="10"/>
  <c r="AY101" i="10"/>
  <c r="AY95" i="10"/>
  <c r="AY96" i="10" s="1"/>
  <c r="AY152" i="10" s="1"/>
  <c r="BB83" i="10"/>
  <c r="AY102" i="10"/>
  <c r="AY1172" i="10" s="1"/>
  <c r="AZ91" i="10"/>
  <c r="AV233" i="10"/>
  <c r="AV243" i="10"/>
  <c r="DD12" i="8"/>
  <c r="DE18" i="4"/>
  <c r="AX115" i="10"/>
  <c r="AW214" i="10"/>
  <c r="AW978" i="10"/>
  <c r="AW932" i="10"/>
  <c r="DB22" i="4"/>
  <c r="DA32" i="8"/>
  <c r="DA50" i="8"/>
  <c r="DA33" i="4"/>
  <c r="DA11" i="4"/>
  <c r="DA29" i="4"/>
  <c r="AT30" i="31"/>
  <c r="AT31" i="31"/>
  <c r="DA42" i="4"/>
  <c r="CZ45" i="4"/>
  <c r="AX60" i="10"/>
  <c r="AW188" i="10"/>
  <c r="AW189" i="10" s="1"/>
  <c r="AW11" i="28"/>
  <c r="AW12" i="28"/>
  <c r="AW196" i="10"/>
  <c r="AV200" i="10"/>
  <c r="AV110" i="28"/>
  <c r="AV204" i="10"/>
  <c r="AV205" i="10" s="1"/>
  <c r="AV207" i="10" s="1"/>
  <c r="AV46" i="28" s="1"/>
  <c r="AV1186" i="10" s="1"/>
  <c r="AW195" i="10"/>
  <c r="CY52" i="4"/>
  <c r="CZ49" i="4"/>
  <c r="AX155" i="10"/>
  <c r="AX156" i="10"/>
  <c r="BK628" i="10"/>
  <c r="BJ644" i="10"/>
  <c r="BJ649" i="10" s="1"/>
  <c r="BH27" i="14" s="1"/>
  <c r="BH30" i="14" s="1"/>
  <c r="AH79" i="28"/>
  <c r="AH946" i="10"/>
  <c r="U70" i="11"/>
  <c r="AH1198" i="10"/>
  <c r="AH1211" i="10" s="1"/>
  <c r="AH20" i="28"/>
  <c r="DH57" i="4" l="1"/>
  <c r="DI6" i="4"/>
  <c r="DH13" i="4"/>
  <c r="DH14" i="4" s="1"/>
  <c r="DH15" i="4"/>
  <c r="DH17" i="4"/>
  <c r="DH19" i="4"/>
  <c r="DH56" i="4"/>
  <c r="DH27" i="4"/>
  <c r="DH23" i="4"/>
  <c r="DH21" i="4"/>
  <c r="DH25" i="4"/>
  <c r="DH26" i="4" s="1"/>
  <c r="DH41" i="4"/>
  <c r="DH31" i="4"/>
  <c r="DH43" i="4"/>
  <c r="DH50" i="4"/>
  <c r="DH48" i="4"/>
  <c r="DH61" i="4"/>
  <c r="DH62" i="4" s="1"/>
  <c r="DH63" i="4"/>
  <c r="AW14" i="28"/>
  <c r="AW1158" i="10" s="1"/>
  <c r="AX1039" i="10"/>
  <c r="AX227" i="10"/>
  <c r="AX44" i="28"/>
  <c r="AX1185" i="10" s="1"/>
  <c r="DE12" i="8"/>
  <c r="DF18" i="4"/>
  <c r="BC81" i="10"/>
  <c r="BB66" i="10"/>
  <c r="AW190" i="10"/>
  <c r="DB42" i="4"/>
  <c r="DA45" i="4"/>
  <c r="DB50" i="8"/>
  <c r="DC22" i="4"/>
  <c r="DB33" i="4"/>
  <c r="DB32" i="8"/>
  <c r="DB11" i="4"/>
  <c r="DB29" i="4"/>
  <c r="CZ52" i="4"/>
  <c r="DA49" i="4"/>
  <c r="AW935" i="10"/>
  <c r="AW950" i="10"/>
  <c r="AY104" i="10"/>
  <c r="AY47" i="10"/>
  <c r="AY1171" i="10"/>
  <c r="AY151" i="10"/>
  <c r="AW197" i="10"/>
  <c r="AW198" i="10" s="1"/>
  <c r="AW221" i="10"/>
  <c r="AW222" i="10" s="1"/>
  <c r="AW217" i="10"/>
  <c r="AX174" i="10"/>
  <c r="AX179" i="10" s="1"/>
  <c r="AX215" i="10" s="1"/>
  <c r="AX235" i="10" s="1"/>
  <c r="AX120" i="10"/>
  <c r="AX121" i="10" s="1"/>
  <c r="AX124" i="10" s="1"/>
  <c r="AX126" i="10" s="1"/>
  <c r="AX153" i="10"/>
  <c r="AX157" i="10" s="1"/>
  <c r="AX116" i="10"/>
  <c r="AY113" i="10" s="1"/>
  <c r="AZ100" i="10"/>
  <c r="AZ1170" i="10" s="1"/>
  <c r="AZ92" i="10"/>
  <c r="BK630" i="10"/>
  <c r="BK633" i="10"/>
  <c r="BI21" i="14" s="1"/>
  <c r="BI24" i="14" s="1"/>
  <c r="AH1199" i="10"/>
  <c r="AH1212" i="10" s="1"/>
  <c r="U71" i="11"/>
  <c r="AI943" i="10"/>
  <c r="AH116" i="28"/>
  <c r="DJ6" i="4" l="1"/>
  <c r="DI13" i="4"/>
  <c r="DI14" i="4" s="1"/>
  <c r="DI15" i="4"/>
  <c r="DI19" i="4"/>
  <c r="DI17" i="4"/>
  <c r="DI56" i="4"/>
  <c r="DI27" i="4"/>
  <c r="DI23" i="4"/>
  <c r="DI21" i="4"/>
  <c r="DI25" i="4"/>
  <c r="DI26" i="4" s="1"/>
  <c r="DI31" i="4"/>
  <c r="DI41" i="4"/>
  <c r="DI50" i="4"/>
  <c r="DI43" i="4"/>
  <c r="DI61" i="4"/>
  <c r="DI62" i="4" s="1"/>
  <c r="DI48" i="4"/>
  <c r="DI63" i="4"/>
  <c r="AU14" i="31"/>
  <c r="DI57" i="4"/>
  <c r="AW37" i="28"/>
  <c r="AW1183" i="10" s="1"/>
  <c r="BC82" i="10"/>
  <c r="BC83" i="10" s="1"/>
  <c r="AW242" i="10"/>
  <c r="AW226" i="10"/>
  <c r="AW229" i="10" s="1"/>
  <c r="DA52" i="4"/>
  <c r="DB49" i="4"/>
  <c r="DC32" i="8"/>
  <c r="DC33" i="4"/>
  <c r="DD22" i="4"/>
  <c r="DC50" i="8"/>
  <c r="DC11" i="4"/>
  <c r="DC29" i="4"/>
  <c r="DG18" i="4"/>
  <c r="DF12" i="8"/>
  <c r="AX195" i="10"/>
  <c r="AW204" i="10"/>
  <c r="AW110" i="28"/>
  <c r="AW200" i="10"/>
  <c r="N16" i="8"/>
  <c r="N15" i="8"/>
  <c r="N27" i="8"/>
  <c r="N22" i="8"/>
  <c r="N17" i="8"/>
  <c r="N24" i="8"/>
  <c r="N20" i="8"/>
  <c r="N21" i="8"/>
  <c r="N14" i="8"/>
  <c r="N23" i="8"/>
  <c r="N18" i="8"/>
  <c r="N19" i="8"/>
  <c r="N25" i="8"/>
  <c r="AX139" i="10"/>
  <c r="AX158" i="10"/>
  <c r="AX159" i="10" s="1"/>
  <c r="AX177" i="10" s="1"/>
  <c r="AX163" i="10"/>
  <c r="AX167" i="10"/>
  <c r="AX168" i="10"/>
  <c r="AX165" i="10"/>
  <c r="AX166" i="10"/>
  <c r="AX169" i="10"/>
  <c r="AX164" i="10"/>
  <c r="DB45" i="4"/>
  <c r="DC42" i="4"/>
  <c r="AZ93" i="10"/>
  <c r="AZ101" i="10"/>
  <c r="AZ95" i="10"/>
  <c r="AZ96" i="10" s="1"/>
  <c r="AZ152" i="10" s="1"/>
  <c r="AU30" i="31"/>
  <c r="AU31" i="31"/>
  <c r="AY51" i="10"/>
  <c r="AY50" i="10"/>
  <c r="AY147" i="10"/>
  <c r="AY53" i="10"/>
  <c r="AY58" i="10"/>
  <c r="AY57" i="10"/>
  <c r="AY56" i="10"/>
  <c r="AY55" i="10"/>
  <c r="AY59" i="10"/>
  <c r="AY54" i="10"/>
  <c r="AY49" i="10"/>
  <c r="AY52" i="10"/>
  <c r="AW192" i="10"/>
  <c r="AX187" i="10"/>
  <c r="AW203" i="10"/>
  <c r="AW99" i="28"/>
  <c r="AY114" i="10"/>
  <c r="AY108" i="10"/>
  <c r="BB97" i="10"/>
  <c r="BL628" i="10"/>
  <c r="BK644" i="10"/>
  <c r="BK649" i="10" s="1"/>
  <c r="BI27" i="14" s="1"/>
  <c r="BI30" i="14" s="1"/>
  <c r="AI951" i="10"/>
  <c r="AI957" i="10" s="1"/>
  <c r="DJ57" i="4" l="1"/>
  <c r="DK6" i="4"/>
  <c r="DJ13" i="4"/>
  <c r="DJ14" i="4" s="1"/>
  <c r="DJ15" i="4"/>
  <c r="DJ17" i="4"/>
  <c r="DJ19" i="4"/>
  <c r="DJ56" i="4"/>
  <c r="DJ27" i="4"/>
  <c r="DJ21" i="4"/>
  <c r="DJ25" i="4"/>
  <c r="DJ26" i="4" s="1"/>
  <c r="DJ23" i="4"/>
  <c r="DJ31" i="4"/>
  <c r="DJ41" i="4"/>
  <c r="DJ43" i="4"/>
  <c r="DJ50" i="4"/>
  <c r="DJ48" i="4"/>
  <c r="DJ61" i="4"/>
  <c r="DJ62" i="4" s="1"/>
  <c r="DJ63" i="4"/>
  <c r="AY60" i="10"/>
  <c r="AY44" i="28" s="1"/>
  <c r="AY1185" i="10" s="1"/>
  <c r="AX170" i="10"/>
  <c r="AX178" i="10" s="1"/>
  <c r="AX214" i="10" s="1"/>
  <c r="AW243" i="10"/>
  <c r="AW233" i="10"/>
  <c r="AY155" i="10"/>
  <c r="AY156" i="10"/>
  <c r="DD32" i="8"/>
  <c r="DE22" i="4"/>
  <c r="DD33" i="4"/>
  <c r="DD50" i="8"/>
  <c r="DD11" i="4"/>
  <c r="DD29" i="4"/>
  <c r="AX141" i="10"/>
  <c r="AX1031" i="10"/>
  <c r="AX1032" i="10" s="1"/>
  <c r="AX15" i="10"/>
  <c r="AW205" i="10"/>
  <c r="AW207" i="10" s="1"/>
  <c r="AW46" i="28" s="1"/>
  <c r="AW1186" i="10" s="1"/>
  <c r="BC86" i="10"/>
  <c r="BC87" i="10"/>
  <c r="DD42" i="4"/>
  <c r="DC45" i="4"/>
  <c r="BD81" i="10"/>
  <c r="BC66" i="10"/>
  <c r="DC49" i="4"/>
  <c r="DB52" i="4"/>
  <c r="AY115" i="10"/>
  <c r="AZ104" i="10"/>
  <c r="AZ151" i="10"/>
  <c r="AZ1171" i="10"/>
  <c r="AZ47" i="10"/>
  <c r="BA91" i="10"/>
  <c r="AZ102" i="10"/>
  <c r="AZ1172" i="10" s="1"/>
  <c r="DG12" i="8"/>
  <c r="DH18" i="4"/>
  <c r="BL633" i="10"/>
  <c r="BJ21" i="14" s="1"/>
  <c r="BJ24" i="14" s="1"/>
  <c r="BL630" i="10"/>
  <c r="AI958" i="10"/>
  <c r="AI959" i="10" s="1"/>
  <c r="AJ956" i="10" s="1"/>
  <c r="DL6" i="4" l="1"/>
  <c r="DK13" i="4"/>
  <c r="DK14" i="4" s="1"/>
  <c r="DK15" i="4"/>
  <c r="DK17" i="4"/>
  <c r="DK19" i="4"/>
  <c r="DK56" i="4"/>
  <c r="DK23" i="4"/>
  <c r="DK21" i="4"/>
  <c r="DK27" i="4"/>
  <c r="DK25" i="4"/>
  <c r="DK26" i="4" s="1"/>
  <c r="DK31" i="4"/>
  <c r="DK41" i="4"/>
  <c r="DK43" i="4"/>
  <c r="DK48" i="4"/>
  <c r="DK50" i="4"/>
  <c r="DK61" i="4"/>
  <c r="DK62" i="4" s="1"/>
  <c r="DK63" i="4"/>
  <c r="DK57" i="4"/>
  <c r="AX180" i="10"/>
  <c r="AX196" i="10" s="1"/>
  <c r="AY227" i="10"/>
  <c r="AY1039" i="10"/>
  <c r="AZ49" i="10"/>
  <c r="AZ54" i="10"/>
  <c r="AZ53" i="10"/>
  <c r="AZ59" i="10"/>
  <c r="AZ56" i="10"/>
  <c r="AZ55" i="10"/>
  <c r="AZ147" i="10"/>
  <c r="AZ50" i="10"/>
  <c r="AZ57" i="10"/>
  <c r="AZ58" i="10"/>
  <c r="AZ52" i="10"/>
  <c r="AZ51" i="10"/>
  <c r="BD82" i="10"/>
  <c r="AX12" i="28"/>
  <c r="DE33" i="4"/>
  <c r="DE32" i="8"/>
  <c r="DF22" i="4"/>
  <c r="DE50" i="8"/>
  <c r="DE11" i="4"/>
  <c r="DE29" i="4"/>
  <c r="AZ114" i="10"/>
  <c r="AZ108" i="10"/>
  <c r="AX188" i="10"/>
  <c r="AX11" i="28"/>
  <c r="AX221" i="10"/>
  <c r="AX222" i="10" s="1"/>
  <c r="AX217" i="10"/>
  <c r="AX978" i="10"/>
  <c r="AX932" i="10"/>
  <c r="DI18" i="4"/>
  <c r="DH12" i="8"/>
  <c r="AY120" i="10"/>
  <c r="AY121" i="10" s="1"/>
  <c r="AY124" i="10" s="1"/>
  <c r="AY126" i="10" s="1"/>
  <c r="AY153" i="10"/>
  <c r="AY157" i="10" s="1"/>
  <c r="AY174" i="10"/>
  <c r="AY179" i="10" s="1"/>
  <c r="AY215" i="10" s="1"/>
  <c r="AY235" i="10" s="1"/>
  <c r="DE42" i="4"/>
  <c r="DD45" i="4"/>
  <c r="DC52" i="4"/>
  <c r="DD49" i="4"/>
  <c r="BA100" i="10"/>
  <c r="BA1170" i="10" s="1"/>
  <c r="BA92" i="10"/>
  <c r="BC97" i="10"/>
  <c r="AY116" i="10"/>
  <c r="AZ113" i="10" s="1"/>
  <c r="BM628" i="10"/>
  <c r="BL644" i="10"/>
  <c r="BL649" i="10" s="1"/>
  <c r="BJ27" i="14" s="1"/>
  <c r="BJ30" i="14" s="1"/>
  <c r="AI78" i="28"/>
  <c r="AI936" i="10"/>
  <c r="AI938" i="10" s="1"/>
  <c r="AI945" i="10" s="1"/>
  <c r="DL57" i="4" l="1"/>
  <c r="DM6" i="4"/>
  <c r="DL13" i="4"/>
  <c r="DL14" i="4" s="1"/>
  <c r="DL15" i="4"/>
  <c r="DL19" i="4"/>
  <c r="DL17" i="4"/>
  <c r="DL56" i="4"/>
  <c r="DL27" i="4"/>
  <c r="DL21" i="4"/>
  <c r="DL23" i="4"/>
  <c r="DL25" i="4"/>
  <c r="DL26" i="4" s="1"/>
  <c r="DL31" i="4"/>
  <c r="DL41" i="4"/>
  <c r="DL48" i="4"/>
  <c r="DL43" i="4"/>
  <c r="DL50" i="4"/>
  <c r="DL61" i="4"/>
  <c r="DL62" i="4" s="1"/>
  <c r="DL63" i="4"/>
  <c r="DI12" i="8"/>
  <c r="DJ18" i="4"/>
  <c r="AX197" i="10"/>
  <c r="AX198" i="10" s="1"/>
  <c r="AX935" i="10"/>
  <c r="AX950" i="10"/>
  <c r="AZ156" i="10"/>
  <c r="AZ155" i="10"/>
  <c r="BD86" i="10"/>
  <c r="BD87" i="10"/>
  <c r="BA93" i="10"/>
  <c r="BA101" i="10"/>
  <c r="BA95" i="10"/>
  <c r="BA96" i="10" s="1"/>
  <c r="BA152" i="10" s="1"/>
  <c r="BD83" i="10"/>
  <c r="DD52" i="4"/>
  <c r="DE49" i="4"/>
  <c r="AY164" i="10"/>
  <c r="AY166" i="10"/>
  <c r="AY167" i="10"/>
  <c r="AY169" i="10"/>
  <c r="AY168" i="10"/>
  <c r="AY163" i="10"/>
  <c r="AY165" i="10"/>
  <c r="AY158" i="10"/>
  <c r="AY159" i="10" s="1"/>
  <c r="AY177" i="10" s="1"/>
  <c r="AY139" i="10"/>
  <c r="AX242" i="10"/>
  <c r="AX226" i="10"/>
  <c r="AX229" i="10" s="1"/>
  <c r="DF33" i="4"/>
  <c r="DF32" i="8"/>
  <c r="DG22" i="4"/>
  <c r="DF50" i="8"/>
  <c r="DF11" i="4"/>
  <c r="DF29" i="4"/>
  <c r="DF42" i="4"/>
  <c r="DE45" i="4"/>
  <c r="AX14" i="28"/>
  <c r="N35" i="8"/>
  <c r="N56" i="8"/>
  <c r="N46" i="8"/>
  <c r="N61" i="8"/>
  <c r="N62" i="8"/>
  <c r="N63" i="8"/>
  <c r="N43" i="8"/>
  <c r="N41" i="8"/>
  <c r="N45" i="8"/>
  <c r="N34" i="8"/>
  <c r="N50" i="8"/>
  <c r="N55" i="8"/>
  <c r="N37" i="8"/>
  <c r="N53" i="8"/>
  <c r="N38" i="8"/>
  <c r="N39" i="8"/>
  <c r="N42" i="8"/>
  <c r="N54" i="8"/>
  <c r="N36" i="8"/>
  <c r="N60" i="8"/>
  <c r="N40" i="8"/>
  <c r="N44" i="8"/>
  <c r="AX189" i="10"/>
  <c r="AX190" i="10" s="1"/>
  <c r="AZ115" i="10"/>
  <c r="AZ60" i="10"/>
  <c r="BM630" i="10"/>
  <c r="BM633" i="10"/>
  <c r="BK21" i="14" s="1"/>
  <c r="BK24" i="14" s="1"/>
  <c r="AI79" i="28"/>
  <c r="AI946" i="10"/>
  <c r="AI1198" i="10"/>
  <c r="AI1211" i="10" s="1"/>
  <c r="V70" i="11"/>
  <c r="AI20" i="28"/>
  <c r="DN6" i="4" l="1"/>
  <c r="DM13" i="4"/>
  <c r="DM14" i="4" s="1"/>
  <c r="DM17" i="4"/>
  <c r="DM19" i="4"/>
  <c r="DM15" i="4"/>
  <c r="DM56" i="4"/>
  <c r="DM23" i="4"/>
  <c r="DM27" i="4"/>
  <c r="DM21" i="4"/>
  <c r="DM25" i="4"/>
  <c r="DM26" i="4" s="1"/>
  <c r="DM31" i="4"/>
  <c r="DM41" i="4"/>
  <c r="DM50" i="4"/>
  <c r="DM48" i="4"/>
  <c r="DM43" i="4"/>
  <c r="DM61" i="4"/>
  <c r="DM62" i="4" s="1"/>
  <c r="DM63" i="4"/>
  <c r="DM57" i="4"/>
  <c r="AZ120" i="10"/>
  <c r="AZ121" i="10" s="1"/>
  <c r="AZ124" i="10" s="1"/>
  <c r="AZ126" i="10" s="1"/>
  <c r="AZ174" i="10"/>
  <c r="AZ179" i="10" s="1"/>
  <c r="AZ215" i="10" s="1"/>
  <c r="AZ235" i="10" s="1"/>
  <c r="AZ153" i="10"/>
  <c r="AZ157" i="10" s="1"/>
  <c r="BD66" i="10"/>
  <c r="BE81" i="10"/>
  <c r="AX37" i="28"/>
  <c r="AX1183" i="10" s="1"/>
  <c r="AV14" i="31"/>
  <c r="AX1158" i="10"/>
  <c r="AX243" i="10"/>
  <c r="AX233" i="10"/>
  <c r="BA1171" i="10"/>
  <c r="BA104" i="10"/>
  <c r="BA47" i="10"/>
  <c r="BA151" i="10"/>
  <c r="AX200" i="10"/>
  <c r="AX204" i="10"/>
  <c r="AX110" i="28"/>
  <c r="AY195" i="10"/>
  <c r="DF45" i="4"/>
  <c r="DG42" i="4"/>
  <c r="BB91" i="10"/>
  <c r="BA102" i="10"/>
  <c r="BA1172" i="10" s="1"/>
  <c r="AX99" i="28"/>
  <c r="AX192" i="10"/>
  <c r="AX203" i="10"/>
  <c r="AY187" i="10"/>
  <c r="AZ44" i="28"/>
  <c r="AZ1185" i="10" s="1"/>
  <c r="AZ1039" i="10"/>
  <c r="AZ227" i="10"/>
  <c r="AY1031" i="10"/>
  <c r="AY1032" i="10" s="1"/>
  <c r="AY15" i="10"/>
  <c r="AY141" i="10"/>
  <c r="DE52" i="4"/>
  <c r="DF49" i="4"/>
  <c r="DJ12" i="8"/>
  <c r="DK18" i="4"/>
  <c r="AZ116" i="10"/>
  <c r="BA113" i="10" s="1"/>
  <c r="DG32" i="8"/>
  <c r="DH22" i="4"/>
  <c r="DG50" i="8"/>
  <c r="DG33" i="4"/>
  <c r="DG29" i="4"/>
  <c r="DG11" i="4"/>
  <c r="AY170" i="10"/>
  <c r="AY178" i="10" s="1"/>
  <c r="AY180" i="10" s="1"/>
  <c r="BN628" i="10"/>
  <c r="BM644" i="10"/>
  <c r="BM649" i="10" s="1"/>
  <c r="BK27" i="14" s="1"/>
  <c r="BK30" i="14" s="1"/>
  <c r="AI116" i="28"/>
  <c r="AJ943" i="10"/>
  <c r="AI1199" i="10"/>
  <c r="AI1212" i="10" s="1"/>
  <c r="V71" i="11"/>
  <c r="DN57" i="4" l="1"/>
  <c r="DO6" i="4"/>
  <c r="DN13" i="4"/>
  <c r="DN14" i="4" s="1"/>
  <c r="DN15" i="4"/>
  <c r="DN19" i="4"/>
  <c r="DN17" i="4"/>
  <c r="DN56" i="4"/>
  <c r="DN23" i="4"/>
  <c r="DN21" i="4"/>
  <c r="DN27" i="4"/>
  <c r="DN25" i="4"/>
  <c r="DN26" i="4" s="1"/>
  <c r="DN31" i="4"/>
  <c r="DN41" i="4"/>
  <c r="DN50" i="4"/>
  <c r="DN43" i="4"/>
  <c r="DN48" i="4"/>
  <c r="DN61" i="4"/>
  <c r="DN62" i="4" s="1"/>
  <c r="DN63" i="4"/>
  <c r="AY214" i="10"/>
  <c r="AY217" i="10" s="1"/>
  <c r="AX205" i="10"/>
  <c r="AX207" i="10" s="1"/>
  <c r="AX46" i="28" s="1"/>
  <c r="AX1186" i="10" s="1"/>
  <c r="DF52" i="4"/>
  <c r="DG49" i="4"/>
  <c r="BB100" i="10"/>
  <c r="BB1170" i="10" s="1"/>
  <c r="BB92" i="10"/>
  <c r="BA58" i="10"/>
  <c r="BA147" i="10"/>
  <c r="BA59" i="10"/>
  <c r="BA53" i="10"/>
  <c r="BA49" i="10"/>
  <c r="BA56" i="10"/>
  <c r="BA57" i="10"/>
  <c r="BA52" i="10"/>
  <c r="BA50" i="10"/>
  <c r="BA54" i="10"/>
  <c r="BA55" i="10"/>
  <c r="BA51" i="10"/>
  <c r="AV31" i="31"/>
  <c r="AV30" i="31"/>
  <c r="BE82" i="10"/>
  <c r="BD97" i="10"/>
  <c r="DG45" i="4"/>
  <c r="DH42" i="4"/>
  <c r="AY196" i="10"/>
  <c r="AY197" i="10" s="1"/>
  <c r="AY12" i="28"/>
  <c r="AY221" i="10"/>
  <c r="AY222" i="10" s="1"/>
  <c r="AY11" i="28"/>
  <c r="AY188" i="10"/>
  <c r="AY189" i="10" s="1"/>
  <c r="AY190" i="10" s="1"/>
  <c r="DH33" i="4"/>
  <c r="DI22" i="4"/>
  <c r="DH32" i="8"/>
  <c r="DH50" i="8"/>
  <c r="DH11" i="4"/>
  <c r="DH29" i="4"/>
  <c r="BA114" i="10"/>
  <c r="BA108" i="10"/>
  <c r="DK12" i="8"/>
  <c r="DL18" i="4"/>
  <c r="AY932" i="10"/>
  <c r="AY978" i="10"/>
  <c r="AZ139" i="10"/>
  <c r="AZ158" i="10"/>
  <c r="AZ159" i="10" s="1"/>
  <c r="AZ177" i="10" s="1"/>
  <c r="AZ163" i="10"/>
  <c r="AZ164" i="10"/>
  <c r="AZ165" i="10"/>
  <c r="AZ166" i="10"/>
  <c r="AZ167" i="10"/>
  <c r="AZ169" i="10"/>
  <c r="AZ168" i="10"/>
  <c r="BN630" i="10"/>
  <c r="BN633" i="10"/>
  <c r="BL21" i="14" s="1"/>
  <c r="BL24" i="14" s="1"/>
  <c r="AJ951" i="10"/>
  <c r="AJ957" i="10" s="1"/>
  <c r="DP6" i="4" l="1"/>
  <c r="DO13" i="4"/>
  <c r="DO14" i="4" s="1"/>
  <c r="DO15" i="4"/>
  <c r="DO19" i="4"/>
  <c r="DO17" i="4"/>
  <c r="DO56" i="4"/>
  <c r="DO21" i="4"/>
  <c r="DO27" i="4"/>
  <c r="DO23" i="4"/>
  <c r="DO25" i="4"/>
  <c r="DO26" i="4" s="1"/>
  <c r="DO31" i="4"/>
  <c r="DO41" i="4"/>
  <c r="DO48" i="4"/>
  <c r="DO43" i="4"/>
  <c r="DO50" i="4"/>
  <c r="DO61" i="4"/>
  <c r="DO62" i="4" s="1"/>
  <c r="DO63" i="4"/>
  <c r="DO57" i="4"/>
  <c r="AY14" i="28"/>
  <c r="BA115" i="10"/>
  <c r="BA116" i="10" s="1"/>
  <c r="BB113" i="10" s="1"/>
  <c r="BA156" i="10"/>
  <c r="BA155" i="10"/>
  <c r="DM18" i="4"/>
  <c r="DL12" i="8"/>
  <c r="DI32" i="8"/>
  <c r="DI50" i="8"/>
  <c r="DI33" i="4"/>
  <c r="DJ22" i="4"/>
  <c r="DI11" i="4"/>
  <c r="DI29" i="4"/>
  <c r="DH45" i="4"/>
  <c r="DI42" i="4"/>
  <c r="AZ170" i="10"/>
  <c r="AZ178" i="10" s="1"/>
  <c r="AZ214" i="10" s="1"/>
  <c r="BE86" i="10"/>
  <c r="BE87" i="10"/>
  <c r="BB101" i="10"/>
  <c r="BB95" i="10"/>
  <c r="BB96" i="10" s="1"/>
  <c r="BB152" i="10" s="1"/>
  <c r="AY192" i="10"/>
  <c r="AZ187" i="10"/>
  <c r="AY99" i="28"/>
  <c r="AY203" i="10"/>
  <c r="BE83" i="10"/>
  <c r="BB93" i="10"/>
  <c r="AZ1031" i="10"/>
  <c r="AZ1032" i="10" s="1"/>
  <c r="AZ15" i="10"/>
  <c r="AZ141" i="10"/>
  <c r="AY37" i="28"/>
  <c r="AY1183" i="10" s="1"/>
  <c r="AW14" i="31"/>
  <c r="AY1158" i="10"/>
  <c r="AY226" i="10"/>
  <c r="AY229" i="10" s="1"/>
  <c r="AY242" i="10"/>
  <c r="AY198" i="10"/>
  <c r="BA60" i="10"/>
  <c r="DH49" i="4"/>
  <c r="DG52" i="4"/>
  <c r="AY950" i="10"/>
  <c r="AY935" i="10"/>
  <c r="BO628" i="10"/>
  <c r="BN644" i="10"/>
  <c r="BN649" i="10" s="1"/>
  <c r="BL27" i="14" s="1"/>
  <c r="BL30" i="14" s="1"/>
  <c r="AJ958" i="10"/>
  <c r="BA153" i="10" l="1"/>
  <c r="BA157" i="10" s="1"/>
  <c r="DP57" i="4"/>
  <c r="BA120" i="10"/>
  <c r="BA121" i="10" s="1"/>
  <c r="BA124" i="10" s="1"/>
  <c r="BA126" i="10" s="1"/>
  <c r="DQ6" i="4"/>
  <c r="DP13" i="4"/>
  <c r="DP14" i="4" s="1"/>
  <c r="DP15" i="4"/>
  <c r="DP17" i="4"/>
  <c r="DP19" i="4"/>
  <c r="DP56" i="4"/>
  <c r="DP21" i="4"/>
  <c r="DP23" i="4"/>
  <c r="DP27" i="4"/>
  <c r="DP25" i="4"/>
  <c r="DP26" i="4" s="1"/>
  <c r="DP31" i="4"/>
  <c r="DP41" i="4"/>
  <c r="DP50" i="4"/>
  <c r="DP48" i="4"/>
  <c r="DP43" i="4"/>
  <c r="DP61" i="4"/>
  <c r="DP62" i="4" s="1"/>
  <c r="DP63" i="4"/>
  <c r="BA174" i="10"/>
  <c r="BA179" i="10" s="1"/>
  <c r="BA215" i="10" s="1"/>
  <c r="BA235" i="10" s="1"/>
  <c r="DJ42" i="4"/>
  <c r="DI45" i="4"/>
  <c r="AY233" i="10"/>
  <c r="AY243" i="10"/>
  <c r="BF81" i="10"/>
  <c r="BE66" i="10"/>
  <c r="DM12" i="8"/>
  <c r="DN18" i="4"/>
  <c r="AW31" i="31"/>
  <c r="AW30" i="31"/>
  <c r="AZ217" i="10"/>
  <c r="AZ221" i="10"/>
  <c r="AZ222" i="10" s="1"/>
  <c r="DJ33" i="4"/>
  <c r="DJ32" i="8"/>
  <c r="DJ50" i="8"/>
  <c r="DK22" i="4"/>
  <c r="DJ11" i="4"/>
  <c r="DJ29" i="4"/>
  <c r="DH52" i="4"/>
  <c r="DI49" i="4"/>
  <c r="BB151" i="10"/>
  <c r="BB47" i="10"/>
  <c r="BB104" i="10"/>
  <c r="BB1171" i="10"/>
  <c r="BA1039" i="10"/>
  <c r="BA227" i="10"/>
  <c r="BA44" i="28"/>
  <c r="BA1185" i="10" s="1"/>
  <c r="AZ188" i="10"/>
  <c r="AZ189" i="10" s="1"/>
  <c r="AZ11" i="28"/>
  <c r="BC91" i="10"/>
  <c r="BB102" i="10"/>
  <c r="BB1172" i="10" s="1"/>
  <c r="AY200" i="10"/>
  <c r="AZ195" i="10"/>
  <c r="AY110" i="28"/>
  <c r="AY204" i="10"/>
  <c r="AY205" i="10" s="1"/>
  <c r="AY207" i="10" s="1"/>
  <c r="AY46" i="28" s="1"/>
  <c r="AY1186" i="10" s="1"/>
  <c r="AZ978" i="10"/>
  <c r="AZ932" i="10"/>
  <c r="AZ180" i="10"/>
  <c r="BA165" i="10"/>
  <c r="BA158" i="10"/>
  <c r="BA159" i="10" s="1"/>
  <c r="BA177" i="10" s="1"/>
  <c r="BA169" i="10"/>
  <c r="BA167" i="10"/>
  <c r="BA139" i="10"/>
  <c r="BA166" i="10"/>
  <c r="BA168" i="10"/>
  <c r="BA163" i="10"/>
  <c r="BA164" i="10"/>
  <c r="BO633" i="10"/>
  <c r="BM21" i="14" s="1"/>
  <c r="BM24" i="14" s="1"/>
  <c r="BO630" i="10"/>
  <c r="AJ936" i="10"/>
  <c r="AJ938" i="10" s="1"/>
  <c r="AJ945" i="10" s="1"/>
  <c r="AJ78" i="28"/>
  <c r="AJ959" i="10"/>
  <c r="AK956" i="10" s="1"/>
  <c r="DR6" i="4" l="1"/>
  <c r="DQ13" i="4"/>
  <c r="DQ14" i="4" s="1"/>
  <c r="DQ15" i="4"/>
  <c r="DQ19" i="4"/>
  <c r="DQ17" i="4"/>
  <c r="DQ56" i="4"/>
  <c r="DQ27" i="4"/>
  <c r="DQ23" i="4"/>
  <c r="DQ21" i="4"/>
  <c r="DQ25" i="4"/>
  <c r="DQ26" i="4" s="1"/>
  <c r="DQ31" i="4"/>
  <c r="DQ41" i="4"/>
  <c r="DQ50" i="4"/>
  <c r="DQ43" i="4"/>
  <c r="DQ48" i="4"/>
  <c r="DQ61" i="4"/>
  <c r="DQ62" i="4" s="1"/>
  <c r="DQ63" i="4"/>
  <c r="DQ57" i="4"/>
  <c r="BB108" i="10"/>
  <c r="BB114" i="10"/>
  <c r="DK33" i="4"/>
  <c r="DL22" i="4"/>
  <c r="DK32" i="8"/>
  <c r="DK50" i="8"/>
  <c r="DK29" i="4"/>
  <c r="DK11" i="4"/>
  <c r="BF82" i="10"/>
  <c r="BA170" i="10"/>
  <c r="BA178" i="10" s="1"/>
  <c r="AZ196" i="10"/>
  <c r="AZ197" i="10" s="1"/>
  <c r="AZ198" i="10" s="1"/>
  <c r="AZ12" i="28"/>
  <c r="AZ14" i="28" s="1"/>
  <c r="BC100" i="10"/>
  <c r="BC1170" i="10" s="1"/>
  <c r="BC92" i="10"/>
  <c r="BB54" i="10"/>
  <c r="BB51" i="10"/>
  <c r="BB56" i="10"/>
  <c r="BB57" i="10"/>
  <c r="BB58" i="10"/>
  <c r="BB49" i="10"/>
  <c r="BB147" i="10"/>
  <c r="BB53" i="10"/>
  <c r="BB59" i="10"/>
  <c r="BB52" i="10"/>
  <c r="BB50" i="10"/>
  <c r="BB55" i="10"/>
  <c r="AZ935" i="10"/>
  <c r="AZ950" i="10"/>
  <c r="AZ190" i="10"/>
  <c r="BA1031" i="10"/>
  <c r="BA1032" i="10" s="1"/>
  <c r="BA141" i="10"/>
  <c r="BA15" i="10"/>
  <c r="DI52" i="4"/>
  <c r="DJ49" i="4"/>
  <c r="AZ242" i="10"/>
  <c r="AZ226" i="10"/>
  <c r="AZ229" i="10" s="1"/>
  <c r="DN12" i="8"/>
  <c r="DO18" i="4"/>
  <c r="DJ45" i="4"/>
  <c r="DK42" i="4"/>
  <c r="BA180" i="10"/>
  <c r="BA214" i="10"/>
  <c r="BE97" i="10"/>
  <c r="BP628" i="10"/>
  <c r="BO644" i="10"/>
  <c r="BO649" i="10" s="1"/>
  <c r="BM27" i="14" s="1"/>
  <c r="BM30" i="14" s="1"/>
  <c r="AJ20" i="28"/>
  <c r="AJ1198" i="10"/>
  <c r="AJ1211" i="10" s="1"/>
  <c r="W70" i="11"/>
  <c r="AJ79" i="28"/>
  <c r="AJ946" i="10"/>
  <c r="DR57" i="4" l="1"/>
  <c r="DS6" i="4"/>
  <c r="DR13" i="4"/>
  <c r="DR14" i="4" s="1"/>
  <c r="DR15" i="4"/>
  <c r="DR17" i="4"/>
  <c r="DR19" i="4"/>
  <c r="DR56" i="4"/>
  <c r="DR21" i="4"/>
  <c r="DR23" i="4"/>
  <c r="DR27" i="4"/>
  <c r="DR25" i="4"/>
  <c r="DR26" i="4" s="1"/>
  <c r="DR41" i="4"/>
  <c r="DR31" i="4"/>
  <c r="DR48" i="4"/>
  <c r="DR50" i="4"/>
  <c r="DR43" i="4"/>
  <c r="DR61" i="4"/>
  <c r="DR62" i="4" s="1"/>
  <c r="DR63" i="4"/>
  <c r="BC101" i="10"/>
  <c r="BC95" i="10"/>
  <c r="BC96" i="10" s="1"/>
  <c r="BC152" i="10" s="1"/>
  <c r="BA12" i="28"/>
  <c r="BA196" i="10"/>
  <c r="BB156" i="10"/>
  <c r="BB155" i="10"/>
  <c r="BC93" i="10"/>
  <c r="DL42" i="4"/>
  <c r="DK45" i="4"/>
  <c r="BB60" i="10"/>
  <c r="AX14" i="31"/>
  <c r="AZ1158" i="10"/>
  <c r="AZ37" i="28"/>
  <c r="AZ1183" i="10" s="1"/>
  <c r="AZ233" i="10"/>
  <c r="AZ243" i="10"/>
  <c r="DJ52" i="4"/>
  <c r="DK49" i="4"/>
  <c r="BA932" i="10"/>
  <c r="BA978" i="10"/>
  <c r="AZ110" i="28"/>
  <c r="AZ204" i="10"/>
  <c r="AZ200" i="10"/>
  <c r="BA195" i="10"/>
  <c r="DM22" i="4"/>
  <c r="DL32" i="8"/>
  <c r="DL33" i="4"/>
  <c r="DL50" i="8"/>
  <c r="DL11" i="4"/>
  <c r="DL29" i="4"/>
  <c r="BA221" i="10"/>
  <c r="BA222" i="10" s="1"/>
  <c r="BA217" i="10"/>
  <c r="BA188" i="10"/>
  <c r="BA11" i="28"/>
  <c r="DO12" i="8"/>
  <c r="DP18" i="4"/>
  <c r="BF86" i="10"/>
  <c r="BF87" i="10"/>
  <c r="BB115" i="10"/>
  <c r="AZ203" i="10"/>
  <c r="BA187" i="10"/>
  <c r="AZ99" i="28"/>
  <c r="AZ192" i="10"/>
  <c r="BF83" i="10"/>
  <c r="BP633" i="10"/>
  <c r="BN21" i="14" s="1"/>
  <c r="BN24" i="14" s="1"/>
  <c r="BP630" i="10"/>
  <c r="AJ116" i="28"/>
  <c r="AK943" i="10"/>
  <c r="W71" i="11"/>
  <c r="AJ1199" i="10"/>
  <c r="AJ1212" i="10" s="1"/>
  <c r="DT6" i="4" l="1"/>
  <c r="DS13" i="4"/>
  <c r="DS14" i="4" s="1"/>
  <c r="DS15" i="4"/>
  <c r="DS17" i="4"/>
  <c r="DS19" i="4"/>
  <c r="DS56" i="4"/>
  <c r="DS23" i="4"/>
  <c r="DS21" i="4"/>
  <c r="DS27" i="4"/>
  <c r="DS25" i="4"/>
  <c r="DS26" i="4" s="1"/>
  <c r="DS41" i="4"/>
  <c r="DS31" i="4"/>
  <c r="DS43" i="4"/>
  <c r="DS50" i="4"/>
  <c r="DS48" i="4"/>
  <c r="DS61" i="4"/>
  <c r="DS62" i="4" s="1"/>
  <c r="DS63" i="4"/>
  <c r="DS57" i="4"/>
  <c r="BA14" i="28"/>
  <c r="BA1158" i="10" s="1"/>
  <c r="AZ205" i="10"/>
  <c r="AZ207" i="10" s="1"/>
  <c r="AZ46" i="28" s="1"/>
  <c r="AZ1186" i="10" s="1"/>
  <c r="BA197" i="10"/>
  <c r="BA189" i="10"/>
  <c r="BA190" i="10" s="1"/>
  <c r="BA99" i="28" s="1"/>
  <c r="BA242" i="10"/>
  <c r="BA226" i="10"/>
  <c r="BA229" i="10" s="1"/>
  <c r="DL45" i="4"/>
  <c r="DM42" i="4"/>
  <c r="BC102" i="10"/>
  <c r="BC1172" i="10" s="1"/>
  <c r="BD91" i="10"/>
  <c r="DQ18" i="4"/>
  <c r="DP12" i="8"/>
  <c r="BB120" i="10"/>
  <c r="BB121" i="10" s="1"/>
  <c r="BB124" i="10" s="1"/>
  <c r="BB126" i="10" s="1"/>
  <c r="BB153" i="10"/>
  <c r="BB157" i="10" s="1"/>
  <c r="BB174" i="10"/>
  <c r="BB179" i="10" s="1"/>
  <c r="BB215" i="10" s="1"/>
  <c r="BB235" i="10" s="1"/>
  <c r="BA950" i="10"/>
  <c r="BA935" i="10"/>
  <c r="BB116" i="10"/>
  <c r="BC113" i="10" s="1"/>
  <c r="AX31" i="31"/>
  <c r="AX30" i="31"/>
  <c r="BB187" i="10"/>
  <c r="BA192" i="10"/>
  <c r="DM32" i="8"/>
  <c r="DM50" i="8"/>
  <c r="DM33" i="4"/>
  <c r="DN22" i="4"/>
  <c r="DM11" i="4"/>
  <c r="DM29" i="4"/>
  <c r="BB44" i="28"/>
  <c r="BB1185" i="10" s="1"/>
  <c r="BB1039" i="10"/>
  <c r="BB227" i="10"/>
  <c r="BG81" i="10"/>
  <c r="BF66" i="10"/>
  <c r="BA198" i="10"/>
  <c r="DL49" i="4"/>
  <c r="DK52" i="4"/>
  <c r="BC1171" i="10"/>
  <c r="BC47" i="10"/>
  <c r="BC151" i="10"/>
  <c r="BC104" i="10"/>
  <c r="BQ628" i="10"/>
  <c r="BP644" i="10"/>
  <c r="BP649" i="10" s="1"/>
  <c r="BN27" i="14" s="1"/>
  <c r="BN30" i="14" s="1"/>
  <c r="AK951" i="10"/>
  <c r="AK957" i="10" s="1"/>
  <c r="DT57" i="4" l="1"/>
  <c r="DU6" i="4"/>
  <c r="DT15" i="4"/>
  <c r="DT13" i="4"/>
  <c r="DT14" i="4" s="1"/>
  <c r="DT17" i="4"/>
  <c r="DT19" i="4"/>
  <c r="DT56" i="4"/>
  <c r="DT21" i="4"/>
  <c r="DT27" i="4"/>
  <c r="DT23" i="4"/>
  <c r="DT25" i="4"/>
  <c r="DT26" i="4" s="1"/>
  <c r="DT31" i="4"/>
  <c r="DT41" i="4"/>
  <c r="DT50" i="4"/>
  <c r="DT43" i="4"/>
  <c r="DT48" i="4"/>
  <c r="DT61" i="4"/>
  <c r="DT62" i="4" s="1"/>
  <c r="DT63" i="4"/>
  <c r="AY14" i="31"/>
  <c r="BA37" i="28"/>
  <c r="BA1183" i="10" s="1"/>
  <c r="BA203" i="10"/>
  <c r="DQ12" i="8"/>
  <c r="DR18" i="4"/>
  <c r="BF97" i="10"/>
  <c r="BC114" i="10"/>
  <c r="BC115" i="10" s="1"/>
  <c r="BC108" i="10"/>
  <c r="BG82" i="10"/>
  <c r="DN33" i="4"/>
  <c r="DN50" i="8"/>
  <c r="DO22" i="4"/>
  <c r="DN32" i="8"/>
  <c r="DN11" i="4"/>
  <c r="DN29" i="4"/>
  <c r="BD100" i="10"/>
  <c r="BD1170" i="10" s="1"/>
  <c r="BD92" i="10"/>
  <c r="BC59" i="10"/>
  <c r="BC51" i="10"/>
  <c r="BC57" i="10"/>
  <c r="BC49" i="10"/>
  <c r="BC52" i="10"/>
  <c r="BC58" i="10"/>
  <c r="BC147" i="10"/>
  <c r="BC54" i="10"/>
  <c r="BC56" i="10"/>
  <c r="BC55" i="10"/>
  <c r="BC53" i="10"/>
  <c r="BC50" i="10"/>
  <c r="DN42" i="4"/>
  <c r="DM45" i="4"/>
  <c r="AY30" i="31"/>
  <c r="AY31" i="31"/>
  <c r="BB168" i="10"/>
  <c r="BB166" i="10"/>
  <c r="BB163" i="10"/>
  <c r="BB165" i="10"/>
  <c r="BB167" i="10"/>
  <c r="BB158" i="10"/>
  <c r="BB159" i="10" s="1"/>
  <c r="BB177" i="10" s="1"/>
  <c r="BB169" i="10"/>
  <c r="BB139" i="10"/>
  <c r="BB164" i="10"/>
  <c r="DM49" i="4"/>
  <c r="DL52" i="4"/>
  <c r="BA243" i="10"/>
  <c r="BA233" i="10"/>
  <c r="BB195" i="10"/>
  <c r="BA200" i="10"/>
  <c r="BA204" i="10"/>
  <c r="BA205" i="10" s="1"/>
  <c r="BA207" i="10" s="1"/>
  <c r="BA46" i="28" s="1"/>
  <c r="BA1186" i="10" s="1"/>
  <c r="BA110" i="28"/>
  <c r="BQ630" i="10"/>
  <c r="BQ633" i="10"/>
  <c r="BO21" i="14" s="1"/>
  <c r="BO24" i="14" s="1"/>
  <c r="AK958" i="10"/>
  <c r="AK959" i="10" s="1"/>
  <c r="AL956" i="10" s="1"/>
  <c r="DV6" i="4" l="1"/>
  <c r="DU13" i="4"/>
  <c r="DU14" i="4" s="1"/>
  <c r="DU15" i="4"/>
  <c r="DU17" i="4"/>
  <c r="DU19" i="4"/>
  <c r="DU56" i="4"/>
  <c r="DU27" i="4"/>
  <c r="DU21" i="4"/>
  <c r="DU23" i="4"/>
  <c r="DU25" i="4"/>
  <c r="DU26" i="4" s="1"/>
  <c r="DU31" i="4"/>
  <c r="DU41" i="4"/>
  <c r="DU50" i="4"/>
  <c r="DU43" i="4"/>
  <c r="DU48" i="4"/>
  <c r="DU61" i="4"/>
  <c r="DU62" i="4" s="1"/>
  <c r="DU63" i="4"/>
  <c r="DU57" i="4"/>
  <c r="BC120" i="10"/>
  <c r="BC121" i="10" s="1"/>
  <c r="BC124" i="10" s="1"/>
  <c r="BC126" i="10" s="1"/>
  <c r="BC153" i="10"/>
  <c r="BC157" i="10" s="1"/>
  <c r="BC174" i="10"/>
  <c r="BC179" i="10" s="1"/>
  <c r="BC215" i="10" s="1"/>
  <c r="BC235" i="10" s="1"/>
  <c r="BC116" i="10"/>
  <c r="BD113" i="10" s="1"/>
  <c r="DM52" i="4"/>
  <c r="DN49" i="4"/>
  <c r="BC60" i="10"/>
  <c r="DO33" i="4"/>
  <c r="DO50" i="8"/>
  <c r="DP22" i="4"/>
  <c r="DO32" i="8"/>
  <c r="DO11" i="4"/>
  <c r="DO29" i="4"/>
  <c r="BB141" i="10"/>
  <c r="BB15" i="10"/>
  <c r="BB1031" i="10"/>
  <c r="BB1032" i="10" s="1"/>
  <c r="BD93" i="10"/>
  <c r="BD101" i="10"/>
  <c r="BD95" i="10"/>
  <c r="BD96" i="10" s="1"/>
  <c r="BD152" i="10" s="1"/>
  <c r="BG86" i="10"/>
  <c r="BG87" i="10"/>
  <c r="DR12" i="8"/>
  <c r="DS18" i="4"/>
  <c r="DN45" i="4"/>
  <c r="DO42" i="4"/>
  <c r="BC155" i="10"/>
  <c r="BC156" i="10"/>
  <c r="BG83" i="10"/>
  <c r="BB170" i="10"/>
  <c r="BB178" i="10" s="1"/>
  <c r="BB180" i="10" s="1"/>
  <c r="BR628" i="10"/>
  <c r="BQ644" i="10"/>
  <c r="BQ649" i="10" s="1"/>
  <c r="BO27" i="14" s="1"/>
  <c r="BO30" i="14" s="1"/>
  <c r="AK78" i="28"/>
  <c r="AK936" i="10"/>
  <c r="AK938" i="10" s="1"/>
  <c r="AK945" i="10" s="1"/>
  <c r="DV57" i="4" l="1"/>
  <c r="DW6" i="4"/>
  <c r="DV13" i="4"/>
  <c r="DV14" i="4" s="1"/>
  <c r="DV15" i="4"/>
  <c r="DV17" i="4"/>
  <c r="DV19" i="4"/>
  <c r="DV56" i="4"/>
  <c r="DV21" i="4"/>
  <c r="DV23" i="4"/>
  <c r="DV27" i="4"/>
  <c r="DV25" i="4"/>
  <c r="DV26" i="4" s="1"/>
  <c r="DV31" i="4"/>
  <c r="DV41" i="4"/>
  <c r="DV48" i="4"/>
  <c r="DV43" i="4"/>
  <c r="DV50" i="4"/>
  <c r="DV61" i="4"/>
  <c r="DV62" i="4" s="1"/>
  <c r="DV63" i="4"/>
  <c r="DS12" i="8"/>
  <c r="DT18" i="4"/>
  <c r="BB932" i="10"/>
  <c r="BB978" i="10"/>
  <c r="BB11" i="28"/>
  <c r="BB188" i="10"/>
  <c r="BB189" i="10" s="1"/>
  <c r="BB190" i="10" s="1"/>
  <c r="BC1039" i="10"/>
  <c r="BC227" i="10"/>
  <c r="BC44" i="28"/>
  <c r="BC1185" i="10" s="1"/>
  <c r="DN52" i="4"/>
  <c r="DO49" i="4"/>
  <c r="BH81" i="10"/>
  <c r="BG66" i="10"/>
  <c r="DP42" i="4"/>
  <c r="DO45" i="4"/>
  <c r="BB196" i="10"/>
  <c r="BB197" i="10" s="1"/>
  <c r="BB198" i="10" s="1"/>
  <c r="BB12" i="28"/>
  <c r="BB214" i="10"/>
  <c r="BD47" i="10"/>
  <c r="BD104" i="10"/>
  <c r="BD1171" i="10"/>
  <c r="BD151" i="10"/>
  <c r="BD102" i="10"/>
  <c r="BD1172" i="10" s="1"/>
  <c r="BE91" i="10"/>
  <c r="DQ22" i="4"/>
  <c r="DP33" i="4"/>
  <c r="DP32" i="8"/>
  <c r="DP50" i="8"/>
  <c r="DP29" i="4"/>
  <c r="DP11" i="4"/>
  <c r="BC158" i="10"/>
  <c r="BC159" i="10" s="1"/>
  <c r="BC177" i="10" s="1"/>
  <c r="BC167" i="10"/>
  <c r="BC169" i="10"/>
  <c r="BC163" i="10"/>
  <c r="BC164" i="10"/>
  <c r="BC168" i="10"/>
  <c r="BC139" i="10"/>
  <c r="BC166" i="10"/>
  <c r="BC165" i="10"/>
  <c r="BR630" i="10"/>
  <c r="BR633" i="10"/>
  <c r="BP21" i="14" s="1"/>
  <c r="BP24" i="14" s="1"/>
  <c r="AK79" i="28"/>
  <c r="AK946" i="10"/>
  <c r="X70" i="11"/>
  <c r="AK20" i="28"/>
  <c r="AK1198" i="10"/>
  <c r="AK1211" i="10" s="1"/>
  <c r="DX6" i="4" l="1"/>
  <c r="DW13" i="4"/>
  <c r="DW14" i="4" s="1"/>
  <c r="DW15" i="4"/>
  <c r="DW19" i="4"/>
  <c r="DW17" i="4"/>
  <c r="DW56" i="4"/>
  <c r="DW23" i="4"/>
  <c r="DW27" i="4"/>
  <c r="DW21" i="4"/>
  <c r="DW25" i="4"/>
  <c r="DW26" i="4" s="1"/>
  <c r="DW41" i="4"/>
  <c r="DW31" i="4"/>
  <c r="DW50" i="4"/>
  <c r="DW43" i="4"/>
  <c r="DW48" i="4"/>
  <c r="DW61" i="4"/>
  <c r="DW62" i="4" s="1"/>
  <c r="DW63" i="4"/>
  <c r="DW57" i="4"/>
  <c r="DQ32" i="8"/>
  <c r="DQ50" i="8"/>
  <c r="DQ33" i="4"/>
  <c r="DR22" i="4"/>
  <c r="DQ11" i="4"/>
  <c r="DQ29" i="4"/>
  <c r="DQ42" i="4"/>
  <c r="DP45" i="4"/>
  <c r="BC187" i="10"/>
  <c r="BB99" i="28"/>
  <c r="BB192" i="10"/>
  <c r="BB203" i="10"/>
  <c r="BE100" i="10"/>
  <c r="BE1170" i="10" s="1"/>
  <c r="BE92" i="10"/>
  <c r="BE93" i="10" s="1"/>
  <c r="BB217" i="10"/>
  <c r="BB221" i="10"/>
  <c r="BB222" i="10" s="1"/>
  <c r="BG97" i="10"/>
  <c r="BB14" i="28"/>
  <c r="BH82" i="10"/>
  <c r="BH83" i="10" s="1"/>
  <c r="BC1031" i="10"/>
  <c r="BC1032" i="10" s="1"/>
  <c r="BC141" i="10"/>
  <c r="BC15" i="10"/>
  <c r="BB110" i="28"/>
  <c r="BC195" i="10"/>
  <c r="BB204" i="10"/>
  <c r="BB200" i="10"/>
  <c r="DP49" i="4"/>
  <c r="DO52" i="4"/>
  <c r="BB950" i="10"/>
  <c r="BB935" i="10"/>
  <c r="BD52" i="10"/>
  <c r="BD59" i="10"/>
  <c r="BD58" i="10"/>
  <c r="BD56" i="10"/>
  <c r="BD55" i="10"/>
  <c r="BD51" i="10"/>
  <c r="BD57" i="10"/>
  <c r="BD147" i="10"/>
  <c r="BD54" i="10"/>
  <c r="BD49" i="10"/>
  <c r="BD53" i="10"/>
  <c r="BD50" i="10"/>
  <c r="BC170" i="10"/>
  <c r="BC178" i="10" s="1"/>
  <c r="BC180" i="10" s="1"/>
  <c r="DU18" i="4"/>
  <c r="DT12" i="8"/>
  <c r="BD114" i="10"/>
  <c r="BD115" i="10" s="1"/>
  <c r="BD108" i="10"/>
  <c r="BS628" i="10"/>
  <c r="BR644" i="10"/>
  <c r="BR649" i="10" s="1"/>
  <c r="BP27" i="14" s="1"/>
  <c r="BP30" i="14" s="1"/>
  <c r="AK116" i="28"/>
  <c r="AL943" i="10"/>
  <c r="X71" i="11"/>
  <c r="AK1199" i="10"/>
  <c r="AK1212" i="10" s="1"/>
  <c r="DX57" i="4" l="1"/>
  <c r="DY6" i="4"/>
  <c r="DX13" i="4"/>
  <c r="DX14" i="4" s="1"/>
  <c r="DX15" i="4"/>
  <c r="DX19" i="4"/>
  <c r="DX17" i="4"/>
  <c r="DX56" i="4"/>
  <c r="DX23" i="4"/>
  <c r="DX21" i="4"/>
  <c r="DX27" i="4"/>
  <c r="DX25" i="4"/>
  <c r="DX26" i="4" s="1"/>
  <c r="DX31" i="4"/>
  <c r="DX41" i="4"/>
  <c r="DX43" i="4"/>
  <c r="DX50" i="4"/>
  <c r="DX48" i="4"/>
  <c r="DX61" i="4"/>
  <c r="DX62" i="4" s="1"/>
  <c r="DX63" i="4"/>
  <c r="BB205" i="10"/>
  <c r="BB207" i="10" s="1"/>
  <c r="BB46" i="28" s="1"/>
  <c r="BB1186" i="10" s="1"/>
  <c r="BE102" i="10"/>
  <c r="BE1172" i="10" s="1"/>
  <c r="BF91" i="10"/>
  <c r="DP52" i="4"/>
  <c r="DQ49" i="4"/>
  <c r="BH86" i="10"/>
  <c r="BH87" i="10"/>
  <c r="DQ45" i="4"/>
  <c r="DR42" i="4"/>
  <c r="BD60" i="10"/>
  <c r="BB37" i="28"/>
  <c r="BB1183" i="10" s="1"/>
  <c r="AZ14" i="31"/>
  <c r="BB1158" i="10"/>
  <c r="BC214" i="10"/>
  <c r="BD155" i="10"/>
  <c r="BD156" i="10"/>
  <c r="DR33" i="4"/>
  <c r="DR32" i="8"/>
  <c r="DR50" i="8"/>
  <c r="DS22" i="4"/>
  <c r="DR11" i="4"/>
  <c r="DR29" i="4"/>
  <c r="BD116" i="10"/>
  <c r="BE113" i="10" s="1"/>
  <c r="BD153" i="10"/>
  <c r="BD157" i="10" s="1"/>
  <c r="BD174" i="10"/>
  <c r="BD179" i="10" s="1"/>
  <c r="BD215" i="10" s="1"/>
  <c r="BD235" i="10" s="1"/>
  <c r="BD120" i="10"/>
  <c r="BD121" i="10" s="1"/>
  <c r="BD124" i="10" s="1"/>
  <c r="BD126" i="10" s="1"/>
  <c r="BE101" i="10"/>
  <c r="BE95" i="10"/>
  <c r="BE96" i="10" s="1"/>
  <c r="BE152" i="10" s="1"/>
  <c r="BI81" i="10"/>
  <c r="BH66" i="10"/>
  <c r="DV18" i="4"/>
  <c r="DU12" i="8"/>
  <c r="BC932" i="10"/>
  <c r="BC978" i="10"/>
  <c r="BB226" i="10"/>
  <c r="BB229" i="10" s="1"/>
  <c r="BB242" i="10"/>
  <c r="BC196" i="10"/>
  <c r="BC197" i="10" s="1"/>
  <c r="BC198" i="10" s="1"/>
  <c r="BC12" i="28"/>
  <c r="BC188" i="10"/>
  <c r="BC189" i="10" s="1"/>
  <c r="BC11" i="28"/>
  <c r="BS630" i="10"/>
  <c r="BS633" i="10"/>
  <c r="BQ21" i="14" s="1"/>
  <c r="BQ24" i="14" s="1"/>
  <c r="AL951" i="10"/>
  <c r="AL957" i="10" s="1"/>
  <c r="DZ6" i="4" l="1"/>
  <c r="DY13" i="4"/>
  <c r="DY14" i="4" s="1"/>
  <c r="DY15" i="4"/>
  <c r="DY19" i="4"/>
  <c r="DY17" i="4"/>
  <c r="DY56" i="4"/>
  <c r="DY27" i="4"/>
  <c r="DY23" i="4"/>
  <c r="DY21" i="4"/>
  <c r="DY25" i="4"/>
  <c r="DY26" i="4" s="1"/>
  <c r="DY41" i="4"/>
  <c r="DY31" i="4"/>
  <c r="DY48" i="4"/>
  <c r="DY43" i="4"/>
  <c r="DY50" i="4"/>
  <c r="DY61" i="4"/>
  <c r="DY62" i="4" s="1"/>
  <c r="DY63" i="4"/>
  <c r="DY57" i="4"/>
  <c r="BC14" i="28"/>
  <c r="BA14" i="31" s="1"/>
  <c r="BD195" i="10"/>
  <c r="BC204" i="10"/>
  <c r="BC110" i="28"/>
  <c r="BC200" i="10"/>
  <c r="BH97" i="10"/>
  <c r="DS42" i="4"/>
  <c r="DR45" i="4"/>
  <c r="BB233" i="10"/>
  <c r="BB243" i="10"/>
  <c r="BI82" i="10"/>
  <c r="BC190" i="10"/>
  <c r="BC950" i="10"/>
  <c r="BC935" i="10"/>
  <c r="BE1171" i="10"/>
  <c r="BE47" i="10"/>
  <c r="BE151" i="10"/>
  <c r="BE104" i="10"/>
  <c r="DS33" i="4"/>
  <c r="DT22" i="4"/>
  <c r="DS50" i="8"/>
  <c r="DS32" i="8"/>
  <c r="DS11" i="4"/>
  <c r="DS29" i="4"/>
  <c r="BC217" i="10"/>
  <c r="BC221" i="10"/>
  <c r="BC222" i="10" s="1"/>
  <c r="DQ52" i="4"/>
  <c r="DR49" i="4"/>
  <c r="BC1158" i="10"/>
  <c r="BC37" i="28"/>
  <c r="BC1183" i="10" s="1"/>
  <c r="BD168" i="10"/>
  <c r="BD163" i="10"/>
  <c r="BD167" i="10"/>
  <c r="BD169" i="10"/>
  <c r="BD139" i="10"/>
  <c r="BD166" i="10"/>
  <c r="BD158" i="10"/>
  <c r="BD159" i="10" s="1"/>
  <c r="BD177" i="10" s="1"/>
  <c r="BD165" i="10"/>
  <c r="BD164" i="10"/>
  <c r="AZ31" i="31"/>
  <c r="AZ30" i="31"/>
  <c r="BF100" i="10"/>
  <c r="BF1170" i="10" s="1"/>
  <c r="BF92" i="10"/>
  <c r="BF93" i="10" s="1"/>
  <c r="DV12" i="8"/>
  <c r="DW18" i="4"/>
  <c r="BD227" i="10"/>
  <c r="BD1039" i="10"/>
  <c r="BD44" i="28"/>
  <c r="BD1185" i="10" s="1"/>
  <c r="BT628" i="10"/>
  <c r="BS644" i="10"/>
  <c r="BS649" i="10" s="1"/>
  <c r="BQ27" i="14" s="1"/>
  <c r="BQ30" i="14" s="1"/>
  <c r="AL958" i="10"/>
  <c r="AL959" i="10" s="1"/>
  <c r="AM956" i="10" s="1"/>
  <c r="DZ57" i="4" l="1"/>
  <c r="EA6" i="4"/>
  <c r="DZ13" i="4"/>
  <c r="DZ14" i="4" s="1"/>
  <c r="DZ15" i="4"/>
  <c r="DZ17" i="4"/>
  <c r="DZ19" i="4"/>
  <c r="DZ56" i="4"/>
  <c r="DZ21" i="4"/>
  <c r="DZ27" i="4"/>
  <c r="DZ23" i="4"/>
  <c r="DZ25" i="4"/>
  <c r="DZ26" i="4" s="1"/>
  <c r="DZ31" i="4"/>
  <c r="DZ41" i="4"/>
  <c r="DZ50" i="4"/>
  <c r="DZ48" i="4"/>
  <c r="DZ43" i="4"/>
  <c r="DZ61" i="4"/>
  <c r="DZ62" i="4" s="1"/>
  <c r="DZ63" i="4"/>
  <c r="BC226" i="10"/>
  <c r="BC229" i="10" s="1"/>
  <c r="BC242" i="10"/>
  <c r="BE114" i="10"/>
  <c r="BE108" i="10"/>
  <c r="BD170" i="10"/>
  <c r="BD178" i="10" s="1"/>
  <c r="BD180" i="10" s="1"/>
  <c r="BI86" i="10"/>
  <c r="BI87" i="10"/>
  <c r="BE55" i="10"/>
  <c r="BE50" i="10"/>
  <c r="BE59" i="10"/>
  <c r="BE54" i="10"/>
  <c r="BE147" i="10"/>
  <c r="BE49" i="10"/>
  <c r="BE53" i="10"/>
  <c r="BE52" i="10"/>
  <c r="BE57" i="10"/>
  <c r="BE51" i="10"/>
  <c r="BE56" i="10"/>
  <c r="BE58" i="10"/>
  <c r="BI83" i="10"/>
  <c r="DW12" i="8"/>
  <c r="DX18" i="4"/>
  <c r="BA31" i="31"/>
  <c r="BA30" i="31"/>
  <c r="BF101" i="10"/>
  <c r="BF95" i="10"/>
  <c r="BF96" i="10" s="1"/>
  <c r="BF152" i="10" s="1"/>
  <c r="BG91" i="10"/>
  <c r="BF102" i="10"/>
  <c r="BF1172" i="10" s="1"/>
  <c r="BD141" i="10"/>
  <c r="BD15" i="10"/>
  <c r="BD1031" i="10"/>
  <c r="BD1032" i="10" s="1"/>
  <c r="DS49" i="4"/>
  <c r="DR52" i="4"/>
  <c r="DT50" i="8"/>
  <c r="DT32" i="8"/>
  <c r="DU22" i="4"/>
  <c r="DT33" i="4"/>
  <c r="DT11" i="4"/>
  <c r="DT29" i="4"/>
  <c r="BC203" i="10"/>
  <c r="BC205" i="10" s="1"/>
  <c r="BC207" i="10" s="1"/>
  <c r="BC46" i="28" s="1"/>
  <c r="BC1186" i="10" s="1"/>
  <c r="BD187" i="10"/>
  <c r="BC192" i="10"/>
  <c r="BC99" i="28"/>
  <c r="DT42" i="4"/>
  <c r="DS45" i="4"/>
  <c r="BT630" i="10"/>
  <c r="BT633" i="10"/>
  <c r="BR21" i="14" s="1"/>
  <c r="BR24" i="14" s="1"/>
  <c r="AL78" i="28"/>
  <c r="AL936" i="10"/>
  <c r="AL938" i="10" s="1"/>
  <c r="AL945" i="10" s="1"/>
  <c r="EB6" i="4" l="1"/>
  <c r="EA15" i="4"/>
  <c r="EA13" i="4"/>
  <c r="EA14" i="4" s="1"/>
  <c r="EA17" i="4"/>
  <c r="EA19" i="4"/>
  <c r="EA56" i="4"/>
  <c r="EA27" i="4"/>
  <c r="EA23" i="4"/>
  <c r="EA21" i="4"/>
  <c r="EA25" i="4"/>
  <c r="EA26" i="4" s="1"/>
  <c r="EA41" i="4"/>
  <c r="EA31" i="4"/>
  <c r="EA48" i="4"/>
  <c r="EA43" i="4"/>
  <c r="EA50" i="4"/>
  <c r="EA61" i="4"/>
  <c r="EA62" i="4" s="1"/>
  <c r="EA63" i="4"/>
  <c r="EA57" i="4"/>
  <c r="BD214" i="10"/>
  <c r="DT45" i="4"/>
  <c r="DU42" i="4"/>
  <c r="DU32" i="8"/>
  <c r="DU50" i="8"/>
  <c r="DV22" i="4"/>
  <c r="DU33" i="4"/>
  <c r="DU29" i="4"/>
  <c r="DU11" i="4"/>
  <c r="BG100" i="10"/>
  <c r="BG1170" i="10" s="1"/>
  <c r="BG92" i="10"/>
  <c r="DY18" i="4"/>
  <c r="DX12" i="8"/>
  <c r="BF104" i="10"/>
  <c r="BF1171" i="10"/>
  <c r="BF47" i="10"/>
  <c r="BF151" i="10"/>
  <c r="BE60" i="10"/>
  <c r="BD12" i="28"/>
  <c r="BD196" i="10"/>
  <c r="DS52" i="4"/>
  <c r="DT49" i="4"/>
  <c r="BD221" i="10"/>
  <c r="BD222" i="10" s="1"/>
  <c r="BD217" i="10"/>
  <c r="BI66" i="10"/>
  <c r="BJ81" i="10"/>
  <c r="BE155" i="10"/>
  <c r="BE156" i="10"/>
  <c r="BE115" i="10"/>
  <c r="BE116" i="10" s="1"/>
  <c r="BF113" i="10" s="1"/>
  <c r="BD932" i="10"/>
  <c r="BD978" i="10"/>
  <c r="BD188" i="10"/>
  <c r="BD189" i="10" s="1"/>
  <c r="BD11" i="28"/>
  <c r="BC233" i="10"/>
  <c r="BC243" i="10"/>
  <c r="BU628" i="10"/>
  <c r="BT644" i="10"/>
  <c r="BT649" i="10" s="1"/>
  <c r="BR27" i="14" s="1"/>
  <c r="BR30" i="14" s="1"/>
  <c r="AL79" i="28"/>
  <c r="AL946" i="10"/>
  <c r="AL20" i="28"/>
  <c r="AL1198" i="10"/>
  <c r="AL1211" i="10" s="1"/>
  <c r="Y70" i="11"/>
  <c r="EB57" i="4" l="1"/>
  <c r="EC6" i="4"/>
  <c r="EB13" i="4"/>
  <c r="EB14" i="4" s="1"/>
  <c r="EB15" i="4"/>
  <c r="EB17" i="4"/>
  <c r="EB19" i="4"/>
  <c r="EB56" i="4"/>
  <c r="EB27" i="4"/>
  <c r="EB21" i="4"/>
  <c r="EB23" i="4"/>
  <c r="EB25" i="4"/>
  <c r="EB26" i="4" s="1"/>
  <c r="EB31" i="4"/>
  <c r="EB41" i="4"/>
  <c r="EB48" i="4"/>
  <c r="EB43" i="4"/>
  <c r="EB50" i="4"/>
  <c r="EB61" i="4"/>
  <c r="EB62" i="4" s="1"/>
  <c r="EB63" i="4"/>
  <c r="BD14" i="28"/>
  <c r="BJ82" i="10"/>
  <c r="BD190" i="10"/>
  <c r="BI97" i="10"/>
  <c r="BD197" i="10"/>
  <c r="BD198" i="10" s="1"/>
  <c r="BD935" i="10"/>
  <c r="BD950" i="10"/>
  <c r="BD242" i="10"/>
  <c r="BD226" i="10"/>
  <c r="BD229" i="10" s="1"/>
  <c r="BE1039" i="10"/>
  <c r="BE227" i="10"/>
  <c r="BE44" i="28"/>
  <c r="BE1185" i="10" s="1"/>
  <c r="DY12" i="8"/>
  <c r="DZ18" i="4"/>
  <c r="DV32" i="8"/>
  <c r="DV50" i="8"/>
  <c r="DV33" i="4"/>
  <c r="DW22" i="4"/>
  <c r="DV11" i="4"/>
  <c r="DV29" i="4"/>
  <c r="BE153" i="10"/>
  <c r="BE157" i="10" s="1"/>
  <c r="BE120" i="10"/>
  <c r="BE121" i="10" s="1"/>
  <c r="BE124" i="10" s="1"/>
  <c r="BE126" i="10" s="1"/>
  <c r="BE174" i="10"/>
  <c r="BE179" i="10" s="1"/>
  <c r="BE215" i="10" s="1"/>
  <c r="BE235" i="10" s="1"/>
  <c r="DT52" i="4"/>
  <c r="DU49" i="4"/>
  <c r="BF56" i="10"/>
  <c r="BF53" i="10"/>
  <c r="BF54" i="10"/>
  <c r="BF59" i="10"/>
  <c r="BF147" i="10"/>
  <c r="BF49" i="10"/>
  <c r="BF52" i="10"/>
  <c r="BF58" i="10"/>
  <c r="BF55" i="10"/>
  <c r="BF50" i="10"/>
  <c r="BF51" i="10"/>
  <c r="BF57" i="10"/>
  <c r="BG93" i="10"/>
  <c r="BG101" i="10"/>
  <c r="BG95" i="10"/>
  <c r="BG96" i="10" s="1"/>
  <c r="BG152" i="10" s="1"/>
  <c r="DV42" i="4"/>
  <c r="DU45" i="4"/>
  <c r="BB14" i="31"/>
  <c r="BD37" i="28"/>
  <c r="BD1183" i="10" s="1"/>
  <c r="BD1158" i="10"/>
  <c r="BF114" i="10"/>
  <c r="BF115" i="10" s="1"/>
  <c r="BF108" i="10"/>
  <c r="BU630" i="10"/>
  <c r="BU633" i="10"/>
  <c r="BS21" i="14" s="1"/>
  <c r="BS24" i="14" s="1"/>
  <c r="AL116" i="28"/>
  <c r="AM943" i="10"/>
  <c r="AL1199" i="10"/>
  <c r="AL1212" i="10" s="1"/>
  <c r="Y71" i="11"/>
  <c r="ED6" i="4" l="1"/>
  <c r="EC13" i="4"/>
  <c r="EC14" i="4" s="1"/>
  <c r="EC15" i="4"/>
  <c r="EC19" i="4"/>
  <c r="EC17" i="4"/>
  <c r="EC56" i="4"/>
  <c r="EC27" i="4"/>
  <c r="EC23" i="4"/>
  <c r="EC21" i="4"/>
  <c r="EC25" i="4"/>
  <c r="EC26" i="4" s="1"/>
  <c r="EC31" i="4"/>
  <c r="EC41" i="4"/>
  <c r="EC43" i="4"/>
  <c r="EC48" i="4"/>
  <c r="EC50" i="4"/>
  <c r="EC61" i="4"/>
  <c r="EC62" i="4" s="1"/>
  <c r="EC63" i="4"/>
  <c r="EC57" i="4"/>
  <c r="BF116" i="10"/>
  <c r="BG113" i="10" s="1"/>
  <c r="BF120" i="10"/>
  <c r="BF121" i="10" s="1"/>
  <c r="BF124" i="10" s="1"/>
  <c r="BF126" i="10" s="1"/>
  <c r="BF153" i="10"/>
  <c r="BF157" i="10" s="1"/>
  <c r="BF174" i="10"/>
  <c r="BF179" i="10" s="1"/>
  <c r="BF215" i="10" s="1"/>
  <c r="BF235" i="10" s="1"/>
  <c r="BD200" i="10"/>
  <c r="BD204" i="10"/>
  <c r="BE195" i="10"/>
  <c r="BD110" i="28"/>
  <c r="DV45" i="4"/>
  <c r="DW42" i="4"/>
  <c r="DW32" i="8"/>
  <c r="DW50" i="8"/>
  <c r="DW33" i="4"/>
  <c r="DX22" i="4"/>
  <c r="DW11" i="4"/>
  <c r="DW29" i="4"/>
  <c r="BG104" i="10"/>
  <c r="BG151" i="10"/>
  <c r="BG1171" i="10"/>
  <c r="BG47" i="10"/>
  <c r="DV49" i="4"/>
  <c r="DU52" i="4"/>
  <c r="BG102" i="10"/>
  <c r="BG1172" i="10" s="1"/>
  <c r="BH91" i="10"/>
  <c r="BF60" i="10"/>
  <c r="BD233" i="10"/>
  <c r="BD243" i="10"/>
  <c r="BD203" i="10"/>
  <c r="BD99" i="28"/>
  <c r="BE187" i="10"/>
  <c r="BD192" i="10"/>
  <c r="BF156" i="10"/>
  <c r="BF155" i="10"/>
  <c r="BE164" i="10"/>
  <c r="BE167" i="10"/>
  <c r="BE166" i="10"/>
  <c r="BE168" i="10"/>
  <c r="BE169" i="10"/>
  <c r="BE163" i="10"/>
  <c r="BE139" i="10"/>
  <c r="BE165" i="10"/>
  <c r="BE158" i="10"/>
  <c r="BE159" i="10" s="1"/>
  <c r="BE177" i="10" s="1"/>
  <c r="BJ86" i="10"/>
  <c r="BJ87" i="10"/>
  <c r="BB31" i="31"/>
  <c r="BB30" i="31"/>
  <c r="EA18" i="4"/>
  <c r="BJ83" i="10"/>
  <c r="BV628" i="10"/>
  <c r="BU644" i="10"/>
  <c r="BU649" i="10" s="1"/>
  <c r="BS27" i="14" s="1"/>
  <c r="BS30" i="14" s="1"/>
  <c r="AM951" i="10"/>
  <c r="AM957" i="10" s="1"/>
  <c r="ED57" i="4" l="1"/>
  <c r="EE6" i="4"/>
  <c r="ED13" i="4"/>
  <c r="ED14" i="4" s="1"/>
  <c r="ED15" i="4"/>
  <c r="ED19" i="4"/>
  <c r="ED17" i="4"/>
  <c r="ED56" i="4"/>
  <c r="ED21" i="4"/>
  <c r="ED27" i="4"/>
  <c r="ED23" i="4"/>
  <c r="ED25" i="4"/>
  <c r="ED26" i="4" s="1"/>
  <c r="ED41" i="4"/>
  <c r="ED31" i="4"/>
  <c r="ED50" i="4"/>
  <c r="ED43" i="4"/>
  <c r="ED48" i="4"/>
  <c r="ED61" i="4"/>
  <c r="ED62" i="4" s="1"/>
  <c r="ED63" i="4"/>
  <c r="BJ66" i="10"/>
  <c r="BK81" i="10"/>
  <c r="DV52" i="4"/>
  <c r="DW49" i="4"/>
  <c r="BG52" i="10"/>
  <c r="BG49" i="10"/>
  <c r="BG58" i="10"/>
  <c r="BG55" i="10"/>
  <c r="BG53" i="10"/>
  <c r="BG50" i="10"/>
  <c r="BG57" i="10"/>
  <c r="BG51" i="10"/>
  <c r="BG59" i="10"/>
  <c r="BG54" i="10"/>
  <c r="BG56" i="10"/>
  <c r="BG147" i="10"/>
  <c r="DX33" i="4"/>
  <c r="DX32" i="8"/>
  <c r="DX50" i="8"/>
  <c r="DY22" i="4"/>
  <c r="DX11" i="4"/>
  <c r="DX29" i="4"/>
  <c r="BD205" i="10"/>
  <c r="BD207" i="10" s="1"/>
  <c r="BD46" i="28" s="1"/>
  <c r="BD1186" i="10" s="1"/>
  <c r="BE15" i="10"/>
  <c r="BE141" i="10"/>
  <c r="BE1031" i="10"/>
  <c r="BE1032" i="10" s="1"/>
  <c r="EB18" i="4"/>
  <c r="BE170" i="10"/>
  <c r="BE178" i="10" s="1"/>
  <c r="BE180" i="10" s="1"/>
  <c r="BF44" i="28"/>
  <c r="BF1185" i="10" s="1"/>
  <c r="BF227" i="10"/>
  <c r="BF1039" i="10"/>
  <c r="BH100" i="10"/>
  <c r="BH1170" i="10" s="1"/>
  <c r="BH92" i="10"/>
  <c r="BH93" i="10" s="1"/>
  <c r="BG108" i="10"/>
  <c r="BG114" i="10"/>
  <c r="BG115" i="10" s="1"/>
  <c r="DW45" i="4"/>
  <c r="DX42" i="4"/>
  <c r="BF158" i="10"/>
  <c r="BF159" i="10" s="1"/>
  <c r="BF177" i="10" s="1"/>
  <c r="BF139" i="10"/>
  <c r="BF163" i="10"/>
  <c r="BF167" i="10"/>
  <c r="BF165" i="10"/>
  <c r="BF169" i="10"/>
  <c r="BF164" i="10"/>
  <c r="BF166" i="10"/>
  <c r="BF168" i="10"/>
  <c r="BV630" i="10"/>
  <c r="BV633" i="10"/>
  <c r="BT21" i="14" s="1"/>
  <c r="BT24" i="14" s="1"/>
  <c r="AM958" i="10"/>
  <c r="AM959" i="10" s="1"/>
  <c r="AN956" i="10" s="1"/>
  <c r="EF6" i="4" l="1"/>
  <c r="EE13" i="4"/>
  <c r="EE14" i="4" s="1"/>
  <c r="EE15" i="4"/>
  <c r="EE19" i="4"/>
  <c r="EE17" i="4"/>
  <c r="EE56" i="4"/>
  <c r="EE21" i="4"/>
  <c r="EE27" i="4"/>
  <c r="EE23" i="4"/>
  <c r="EE25" i="4"/>
  <c r="EE26" i="4" s="1"/>
  <c r="EE41" i="4"/>
  <c r="EE31" i="4"/>
  <c r="EE43" i="4"/>
  <c r="EE48" i="4"/>
  <c r="EE50" i="4"/>
  <c r="EE61" i="4"/>
  <c r="EE62" i="4" s="1"/>
  <c r="EE63" i="4"/>
  <c r="EE57" i="4"/>
  <c r="BE196" i="10"/>
  <c r="BE12" i="28"/>
  <c r="BF141" i="10"/>
  <c r="BF1031" i="10"/>
  <c r="BF1032" i="10" s="1"/>
  <c r="BF15" i="10"/>
  <c r="BI91" i="10"/>
  <c r="BH102" i="10"/>
  <c r="BH1172" i="10" s="1"/>
  <c r="DY33" i="4"/>
  <c r="DY32" i="8"/>
  <c r="DY50" i="8"/>
  <c r="DZ22" i="4"/>
  <c r="DY11" i="4"/>
  <c r="DY29" i="4"/>
  <c r="EC18" i="4"/>
  <c r="DX49" i="4"/>
  <c r="DW52" i="4"/>
  <c r="BE11" i="28"/>
  <c r="BE188" i="10"/>
  <c r="BE978" i="10"/>
  <c r="BE932" i="10"/>
  <c r="BG156" i="10"/>
  <c r="BG155" i="10"/>
  <c r="BE214" i="10"/>
  <c r="DY42" i="4"/>
  <c r="DX45" i="4"/>
  <c r="BH101" i="10"/>
  <c r="BH95" i="10"/>
  <c r="BH96" i="10" s="1"/>
  <c r="BH152" i="10" s="1"/>
  <c r="BG60" i="10"/>
  <c r="BK82" i="10"/>
  <c r="BK83" i="10" s="1"/>
  <c r="BG116" i="10"/>
  <c r="BH113" i="10" s="1"/>
  <c r="BG120" i="10"/>
  <c r="BG121" i="10" s="1"/>
  <c r="BG124" i="10" s="1"/>
  <c r="BG126" i="10" s="1"/>
  <c r="BG153" i="10"/>
  <c r="BG157" i="10" s="1"/>
  <c r="BG174" i="10"/>
  <c r="BG179" i="10" s="1"/>
  <c r="BG215" i="10" s="1"/>
  <c r="BG235" i="10" s="1"/>
  <c r="BF170" i="10"/>
  <c r="BF178" i="10" s="1"/>
  <c r="BF214" i="10" s="1"/>
  <c r="BJ97" i="10"/>
  <c r="BW628" i="10"/>
  <c r="BV644" i="10"/>
  <c r="BV649" i="10" s="1"/>
  <c r="BT27" i="14" s="1"/>
  <c r="BT30" i="14" s="1"/>
  <c r="AM936" i="10"/>
  <c r="AM938" i="10" s="1"/>
  <c r="AM945" i="10" s="1"/>
  <c r="AM78" i="28"/>
  <c r="EF57" i="4" l="1"/>
  <c r="EG6" i="4"/>
  <c r="EF13" i="4"/>
  <c r="EF14" i="4" s="1"/>
  <c r="EF15" i="4"/>
  <c r="EF17" i="4"/>
  <c r="EF19" i="4"/>
  <c r="EF56" i="4"/>
  <c r="EF21" i="4"/>
  <c r="EF23" i="4"/>
  <c r="EF27" i="4"/>
  <c r="EF25" i="4"/>
  <c r="EF26" i="4" s="1"/>
  <c r="EF31" i="4"/>
  <c r="EF41" i="4"/>
  <c r="EF43" i="4"/>
  <c r="EF50" i="4"/>
  <c r="EF48" i="4"/>
  <c r="EF61" i="4"/>
  <c r="EF62" i="4" s="1"/>
  <c r="EF63" i="4"/>
  <c r="BE14" i="28"/>
  <c r="BF180" i="10"/>
  <c r="BF196" i="10" s="1"/>
  <c r="BL81" i="10"/>
  <c r="BK66" i="10"/>
  <c r="BF217" i="10"/>
  <c r="BF221" i="10"/>
  <c r="BF222" i="10" s="1"/>
  <c r="BE1158" i="10"/>
  <c r="BE37" i="28"/>
  <c r="BE1183" i="10" s="1"/>
  <c r="BC14" i="31"/>
  <c r="BG169" i="10"/>
  <c r="BG167" i="10"/>
  <c r="BG165" i="10"/>
  <c r="BG164" i="10"/>
  <c r="BG166" i="10"/>
  <c r="BG168" i="10"/>
  <c r="BG163" i="10"/>
  <c r="BG139" i="10"/>
  <c r="BG158" i="10"/>
  <c r="BG159" i="10" s="1"/>
  <c r="BG177" i="10" s="1"/>
  <c r="DZ42" i="4"/>
  <c r="DY45" i="4"/>
  <c r="BE221" i="10"/>
  <c r="BE222" i="10" s="1"/>
  <c r="BE217" i="10"/>
  <c r="DY49" i="4"/>
  <c r="DX52" i="4"/>
  <c r="BI100" i="10"/>
  <c r="BI1170" i="10" s="1"/>
  <c r="BI92" i="10"/>
  <c r="BI93" i="10" s="1"/>
  <c r="BF932" i="10"/>
  <c r="BF978" i="10"/>
  <c r="BG44" i="28"/>
  <c r="BG1185" i="10" s="1"/>
  <c r="BG227" i="10"/>
  <c r="BG1039" i="10"/>
  <c r="BE935" i="10"/>
  <c r="BE950" i="10"/>
  <c r="ED18" i="4"/>
  <c r="EA22" i="4"/>
  <c r="DZ33" i="4"/>
  <c r="DZ11" i="4"/>
  <c r="DZ29" i="4"/>
  <c r="BF188" i="10"/>
  <c r="BF11" i="28"/>
  <c r="BK86" i="10"/>
  <c r="BK87" i="10"/>
  <c r="BH151" i="10"/>
  <c r="BH104" i="10"/>
  <c r="BH47" i="10"/>
  <c r="BH1171" i="10"/>
  <c r="BE189" i="10"/>
  <c r="BE190" i="10" s="1"/>
  <c r="BE197" i="10"/>
  <c r="BE198" i="10" s="1"/>
  <c r="BW630" i="10"/>
  <c r="BW633" i="10"/>
  <c r="BU21" i="14" s="1"/>
  <c r="BU24" i="14" s="1"/>
  <c r="AM1198" i="10"/>
  <c r="AM1211" i="10" s="1"/>
  <c r="Z70" i="11"/>
  <c r="AM20" i="28"/>
  <c r="AM79" i="28"/>
  <c r="AM946" i="10"/>
  <c r="EH6" i="4" l="1"/>
  <c r="EG13" i="4"/>
  <c r="EG14" i="4" s="1"/>
  <c r="EG15" i="4"/>
  <c r="EG17" i="4"/>
  <c r="EG19" i="4"/>
  <c r="EG56" i="4"/>
  <c r="EG27" i="4"/>
  <c r="EG21" i="4"/>
  <c r="EG23" i="4"/>
  <c r="EG25" i="4"/>
  <c r="EG26" i="4" s="1"/>
  <c r="EG31" i="4"/>
  <c r="EG41" i="4"/>
  <c r="EG50" i="4"/>
  <c r="EG43" i="4"/>
  <c r="EG48" i="4"/>
  <c r="EG61" i="4"/>
  <c r="EG62" i="4" s="1"/>
  <c r="EG63" i="4"/>
  <c r="EG57" i="4"/>
  <c r="BF12" i="28"/>
  <c r="BG170" i="10"/>
  <c r="BG178" i="10" s="1"/>
  <c r="BG180" i="10" s="1"/>
  <c r="BG12" i="28" s="1"/>
  <c r="BF14" i="28"/>
  <c r="BF37" i="28" s="1"/>
  <c r="BF1183" i="10" s="1"/>
  <c r="BE203" i="10"/>
  <c r="BF187" i="10"/>
  <c r="BF189" i="10" s="1"/>
  <c r="BF190" i="10" s="1"/>
  <c r="BE192" i="10"/>
  <c r="BE99" i="28"/>
  <c r="BE110" i="28"/>
  <c r="BF195" i="10"/>
  <c r="BF197" i="10" s="1"/>
  <c r="BE200" i="10"/>
  <c r="BE204" i="10"/>
  <c r="EE18" i="4"/>
  <c r="BF950" i="10"/>
  <c r="BF935" i="10"/>
  <c r="BE242" i="10"/>
  <c r="BE226" i="10"/>
  <c r="BE229" i="10" s="1"/>
  <c r="BG141" i="10"/>
  <c r="BG1031" i="10"/>
  <c r="BG1032" i="10" s="1"/>
  <c r="BG15" i="10"/>
  <c r="BC30" i="31"/>
  <c r="BC31" i="31"/>
  <c r="BH54" i="10"/>
  <c r="BH49" i="10"/>
  <c r="BH58" i="10"/>
  <c r="BH51" i="10"/>
  <c r="BH52" i="10"/>
  <c r="BH57" i="10"/>
  <c r="BH147" i="10"/>
  <c r="BH53" i="10"/>
  <c r="BH50" i="10"/>
  <c r="BH55" i="10"/>
  <c r="BH56" i="10"/>
  <c r="BH59" i="10"/>
  <c r="BH108" i="10"/>
  <c r="BH114" i="10"/>
  <c r="BI101" i="10"/>
  <c r="BI95" i="10"/>
  <c r="BI96" i="10" s="1"/>
  <c r="BI152" i="10" s="1"/>
  <c r="BJ91" i="10"/>
  <c r="BI102" i="10"/>
  <c r="BI1172" i="10" s="1"/>
  <c r="BF226" i="10"/>
  <c r="BF229" i="10" s="1"/>
  <c r="BF242" i="10"/>
  <c r="EA33" i="4"/>
  <c r="EB22" i="4"/>
  <c r="EA29" i="4"/>
  <c r="EA11" i="4"/>
  <c r="BK97" i="10"/>
  <c r="DY52" i="4"/>
  <c r="DZ49" i="4"/>
  <c r="DZ45" i="4"/>
  <c r="EA42" i="4"/>
  <c r="BL82" i="10"/>
  <c r="BX628" i="10"/>
  <c r="BW644" i="10"/>
  <c r="BW649" i="10" s="1"/>
  <c r="BU27" i="14" s="1"/>
  <c r="BU30" i="14" s="1"/>
  <c r="AM116" i="28"/>
  <c r="AN943" i="10"/>
  <c r="AM1199" i="10"/>
  <c r="AM1212" i="10" s="1"/>
  <c r="Z71" i="11"/>
  <c r="BG196" i="10" l="1"/>
  <c r="EH57" i="4"/>
  <c r="EI6" i="4"/>
  <c r="EH13" i="4"/>
  <c r="EH14" i="4" s="1"/>
  <c r="EH15" i="4"/>
  <c r="EH17" i="4"/>
  <c r="EH19" i="4"/>
  <c r="EH56" i="4"/>
  <c r="EH21" i="4"/>
  <c r="EH27" i="4"/>
  <c r="EH23" i="4"/>
  <c r="EH25" i="4"/>
  <c r="EH26" i="4" s="1"/>
  <c r="EH41" i="4"/>
  <c r="EH31" i="4"/>
  <c r="EH50" i="4"/>
  <c r="EH43" i="4"/>
  <c r="EH61" i="4"/>
  <c r="EH62" i="4" s="1"/>
  <c r="EH48" i="4"/>
  <c r="EH63" i="4"/>
  <c r="BD14" i="31"/>
  <c r="BF1158" i="10"/>
  <c r="BG214" i="10"/>
  <c r="BE205" i="10"/>
  <c r="BE207" i="10" s="1"/>
  <c r="BE46" i="28" s="1"/>
  <c r="BE1186" i="10" s="1"/>
  <c r="BH155" i="10"/>
  <c r="BH156" i="10"/>
  <c r="BL86" i="10"/>
  <c r="BL87" i="10"/>
  <c r="BF233" i="10"/>
  <c r="BF243" i="10"/>
  <c r="BG932" i="10"/>
  <c r="BG978" i="10"/>
  <c r="BF198" i="10"/>
  <c r="BL83" i="10"/>
  <c r="BG187" i="10"/>
  <c r="BF99" i="28"/>
  <c r="BF203" i="10"/>
  <c r="BF192" i="10"/>
  <c r="EF18" i="4"/>
  <c r="EB42" i="4"/>
  <c r="EA45" i="4"/>
  <c r="EC22" i="4"/>
  <c r="EB33" i="4"/>
  <c r="EB11" i="4"/>
  <c r="EB29" i="4"/>
  <c r="BJ100" i="10"/>
  <c r="BJ1170" i="10" s="1"/>
  <c r="BJ92" i="10"/>
  <c r="BG188" i="10"/>
  <c r="BG11" i="28"/>
  <c r="BG14" i="28" s="1"/>
  <c r="BD30" i="31"/>
  <c r="BD31" i="31"/>
  <c r="BE243" i="10"/>
  <c r="BE233" i="10"/>
  <c r="EA49" i="4"/>
  <c r="DZ52" i="4"/>
  <c r="BI47" i="10"/>
  <c r="BI1171" i="10"/>
  <c r="BI104" i="10"/>
  <c r="BI151" i="10"/>
  <c r="BH60" i="10"/>
  <c r="BH115" i="10"/>
  <c r="BH116" i="10" s="1"/>
  <c r="BI113" i="10" s="1"/>
  <c r="BG221" i="10"/>
  <c r="BG222" i="10" s="1"/>
  <c r="BG217" i="10"/>
  <c r="BX633" i="10"/>
  <c r="BV21" i="14" s="1"/>
  <c r="BV24" i="14" s="1"/>
  <c r="BX630" i="10"/>
  <c r="AN951" i="10"/>
  <c r="AN957" i="10" s="1"/>
  <c r="EJ6" i="4" l="1"/>
  <c r="EI15" i="4"/>
  <c r="EI13" i="4"/>
  <c r="EI14" i="4" s="1"/>
  <c r="EI19" i="4"/>
  <c r="EI17" i="4"/>
  <c r="EI56" i="4"/>
  <c r="EI23" i="4"/>
  <c r="EI27" i="4"/>
  <c r="EI21" i="4"/>
  <c r="EI25" i="4"/>
  <c r="EI26" i="4" s="1"/>
  <c r="EI41" i="4"/>
  <c r="EI31" i="4"/>
  <c r="EI43" i="4"/>
  <c r="EI50" i="4"/>
  <c r="EI48" i="4"/>
  <c r="EI61" i="4"/>
  <c r="EI62" i="4" s="1"/>
  <c r="EI63" i="4"/>
  <c r="EI57" i="4"/>
  <c r="BG189" i="10"/>
  <c r="BG242" i="10"/>
  <c r="BG226" i="10"/>
  <c r="BG229" i="10" s="1"/>
  <c r="BG37" i="28"/>
  <c r="BG1183" i="10" s="1"/>
  <c r="BG1158" i="10"/>
  <c r="BE14" i="31"/>
  <c r="EB49" i="4"/>
  <c r="EA52" i="4"/>
  <c r="EC42" i="4"/>
  <c r="EB45" i="4"/>
  <c r="BG190" i="10"/>
  <c r="BJ93" i="10"/>
  <c r="BJ101" i="10"/>
  <c r="BJ95" i="10"/>
  <c r="BJ96" i="10" s="1"/>
  <c r="BJ152" i="10" s="1"/>
  <c r="BM81" i="10"/>
  <c r="BL66" i="10"/>
  <c r="BH153" i="10"/>
  <c r="BH157" i="10" s="1"/>
  <c r="BH174" i="10"/>
  <c r="BH179" i="10" s="1"/>
  <c r="BH215" i="10" s="1"/>
  <c r="BH235" i="10" s="1"/>
  <c r="BH120" i="10"/>
  <c r="BH121" i="10" s="1"/>
  <c r="BH124" i="10" s="1"/>
  <c r="BH126" i="10" s="1"/>
  <c r="BH1039" i="10"/>
  <c r="BH227" i="10"/>
  <c r="BH44" i="28"/>
  <c r="BH1185" i="10" s="1"/>
  <c r="BG195" i="10"/>
  <c r="BF200" i="10"/>
  <c r="BF204" i="10"/>
  <c r="BF205" i="10" s="1"/>
  <c r="BF207" i="10" s="1"/>
  <c r="BF46" i="28" s="1"/>
  <c r="BF1186" i="10" s="1"/>
  <c r="BF110" i="28"/>
  <c r="EG18" i="4"/>
  <c r="BI114" i="10"/>
  <c r="BI115" i="10" s="1"/>
  <c r="BI108" i="10"/>
  <c r="BG935" i="10"/>
  <c r="BG950" i="10"/>
  <c r="BI51" i="10"/>
  <c r="BI49" i="10"/>
  <c r="BI55" i="10"/>
  <c r="BI58" i="10"/>
  <c r="BI59" i="10"/>
  <c r="BI56" i="10"/>
  <c r="BI54" i="10"/>
  <c r="BI52" i="10"/>
  <c r="BI50" i="10"/>
  <c r="BI53" i="10"/>
  <c r="BI147" i="10"/>
  <c r="BI57" i="10"/>
  <c r="ED22" i="4"/>
  <c r="EC33" i="4"/>
  <c r="EC29" i="4"/>
  <c r="EC11" i="4"/>
  <c r="BY628" i="10"/>
  <c r="BX644" i="10"/>
  <c r="BX649" i="10" s="1"/>
  <c r="BV27" i="14" s="1"/>
  <c r="BV30" i="14" s="1"/>
  <c r="AN958" i="10"/>
  <c r="EK6" i="4" l="1"/>
  <c r="EJ13" i="4"/>
  <c r="EJ14" i="4" s="1"/>
  <c r="EJ15" i="4"/>
  <c r="EJ17" i="4"/>
  <c r="EJ19" i="4"/>
  <c r="EJ56" i="4"/>
  <c r="EJ57" i="4" s="1"/>
  <c r="EJ21" i="4"/>
  <c r="EJ27" i="4"/>
  <c r="EJ23" i="4"/>
  <c r="EJ25" i="4"/>
  <c r="EJ26" i="4" s="1"/>
  <c r="EJ31" i="4"/>
  <c r="EJ41" i="4"/>
  <c r="EJ48" i="4"/>
  <c r="EJ43" i="4"/>
  <c r="EJ50" i="4"/>
  <c r="EJ61" i="4"/>
  <c r="EJ62" i="4" s="1"/>
  <c r="EJ63" i="4"/>
  <c r="BI116" i="10"/>
  <c r="BJ113" i="10" s="1"/>
  <c r="BI174" i="10"/>
  <c r="BI179" i="10" s="1"/>
  <c r="BI215" i="10" s="1"/>
  <c r="BI235" i="10" s="1"/>
  <c r="BI153" i="10"/>
  <c r="BI157" i="10" s="1"/>
  <c r="BI120" i="10"/>
  <c r="BI121" i="10" s="1"/>
  <c r="BI124" i="10" s="1"/>
  <c r="BI126" i="10" s="1"/>
  <c r="ED33" i="4"/>
  <c r="EE22" i="4"/>
  <c r="ED11" i="4"/>
  <c r="ED29" i="4"/>
  <c r="BL97" i="10"/>
  <c r="BG197" i="10"/>
  <c r="BG198" i="10" s="1"/>
  <c r="BM82" i="10"/>
  <c r="BM83" i="10" s="1"/>
  <c r="EB52" i="4"/>
  <c r="EC49" i="4"/>
  <c r="BI155" i="10"/>
  <c r="BI156" i="10"/>
  <c r="BI60" i="10"/>
  <c r="BE31" i="31"/>
  <c r="BE30" i="31"/>
  <c r="EH18" i="4"/>
  <c r="BJ102" i="10"/>
  <c r="BJ1172" i="10" s="1"/>
  <c r="BK91" i="10"/>
  <c r="BJ1171" i="10"/>
  <c r="BJ151" i="10"/>
  <c r="BJ47" i="10"/>
  <c r="BJ104" i="10"/>
  <c r="BH169" i="10"/>
  <c r="BH167" i="10"/>
  <c r="BH164" i="10"/>
  <c r="BH166" i="10"/>
  <c r="BH158" i="10"/>
  <c r="BH159" i="10" s="1"/>
  <c r="BH177" i="10" s="1"/>
  <c r="BH168" i="10"/>
  <c r="BH139" i="10"/>
  <c r="BH163" i="10"/>
  <c r="BH165" i="10"/>
  <c r="BH187" i="10"/>
  <c r="BG99" i="28"/>
  <c r="BG203" i="10"/>
  <c r="BG192" i="10"/>
  <c r="BG233" i="10"/>
  <c r="BG243" i="10"/>
  <c r="EC45" i="4"/>
  <c r="ED42" i="4"/>
  <c r="BY630" i="10"/>
  <c r="BY633" i="10"/>
  <c r="BW21" i="14" s="1"/>
  <c r="BW24" i="14" s="1"/>
  <c r="AN936" i="10"/>
  <c r="AN938" i="10" s="1"/>
  <c r="AN945" i="10" s="1"/>
  <c r="AN78" i="28"/>
  <c r="AN959" i="10"/>
  <c r="AO956" i="10" s="1"/>
  <c r="EK14" i="4" l="1"/>
  <c r="EL6" i="4"/>
  <c r="EK13" i="4"/>
  <c r="EK15" i="4"/>
  <c r="EK17" i="4"/>
  <c r="EK19" i="4"/>
  <c r="EK56" i="4"/>
  <c r="EK57" i="4" s="1"/>
  <c r="EK21" i="4"/>
  <c r="EK27" i="4"/>
  <c r="EK23" i="4"/>
  <c r="EK25" i="4"/>
  <c r="EK26" i="4" s="1"/>
  <c r="EK31" i="4"/>
  <c r="EK41" i="4"/>
  <c r="EK50" i="4"/>
  <c r="EK43" i="4"/>
  <c r="EK61" i="4"/>
  <c r="EK62" i="4" s="1"/>
  <c r="EK48" i="4"/>
  <c r="EK63" i="4"/>
  <c r="BN81" i="10"/>
  <c r="BM66" i="10"/>
  <c r="BG204" i="10"/>
  <c r="BG200" i="10"/>
  <c r="BG110" i="28"/>
  <c r="BH195" i="10"/>
  <c r="BJ114" i="10"/>
  <c r="BJ115" i="10" s="1"/>
  <c r="BJ108" i="10"/>
  <c r="BJ54" i="10"/>
  <c r="BJ50" i="10"/>
  <c r="BJ59" i="10"/>
  <c r="BJ53" i="10"/>
  <c r="BJ58" i="10"/>
  <c r="BJ56" i="10"/>
  <c r="BJ52" i="10"/>
  <c r="BJ49" i="10"/>
  <c r="BJ51" i="10"/>
  <c r="BJ55" i="10"/>
  <c r="BJ147" i="10"/>
  <c r="BJ57" i="10"/>
  <c r="ED49" i="4"/>
  <c r="EC52" i="4"/>
  <c r="BM86" i="10"/>
  <c r="BM87" i="10"/>
  <c r="BI169" i="10"/>
  <c r="BI167" i="10"/>
  <c r="BI168" i="10"/>
  <c r="BI164" i="10"/>
  <c r="BI139" i="10"/>
  <c r="BI163" i="10"/>
  <c r="BI165" i="10"/>
  <c r="BI158" i="10"/>
  <c r="BI159" i="10" s="1"/>
  <c r="BI177" i="10" s="1"/>
  <c r="BI166" i="10"/>
  <c r="EF22" i="4"/>
  <c r="EE33" i="4"/>
  <c r="EE11" i="4"/>
  <c r="EE29" i="4"/>
  <c r="ED45" i="4"/>
  <c r="EE42" i="4"/>
  <c r="BI44" i="28"/>
  <c r="BI1185" i="10" s="1"/>
  <c r="BI1039" i="10"/>
  <c r="BI227" i="10"/>
  <c r="BG205" i="10"/>
  <c r="BG207" i="10" s="1"/>
  <c r="BG46" i="28" s="1"/>
  <c r="BG1186" i="10" s="1"/>
  <c r="EI18" i="4"/>
  <c r="BH170" i="10"/>
  <c r="BH178" i="10" s="1"/>
  <c r="BH180" i="10" s="1"/>
  <c r="BK100" i="10"/>
  <c r="BK1170" i="10" s="1"/>
  <c r="BK92" i="10"/>
  <c r="BH141" i="10"/>
  <c r="BH15" i="10"/>
  <c r="BH1031" i="10"/>
  <c r="BH1032" i="10" s="1"/>
  <c r="BZ628" i="10"/>
  <c r="BY644" i="10"/>
  <c r="BY649" i="10" s="1"/>
  <c r="BW27" i="14" s="1"/>
  <c r="BW30" i="14" s="1"/>
  <c r="AA70" i="11"/>
  <c r="AN20" i="28"/>
  <c r="AN1198" i="10"/>
  <c r="AN1211" i="10" s="1"/>
  <c r="AN79" i="28"/>
  <c r="AN946" i="10"/>
  <c r="EM6" i="4" l="1"/>
  <c r="EL13" i="4"/>
  <c r="EL14" i="4" s="1"/>
  <c r="EL15" i="4"/>
  <c r="EL19" i="4"/>
  <c r="EL17" i="4"/>
  <c r="EL56" i="4"/>
  <c r="EL57" i="4" s="1"/>
  <c r="EL21" i="4"/>
  <c r="EL27" i="4"/>
  <c r="EL23" i="4"/>
  <c r="EL25" i="4"/>
  <c r="EL26" i="4" s="1"/>
  <c r="EL31" i="4"/>
  <c r="EL41" i="4"/>
  <c r="EL50" i="4"/>
  <c r="EL43" i="4"/>
  <c r="EL48" i="4"/>
  <c r="EL61" i="4"/>
  <c r="EL62" i="4" s="1"/>
  <c r="EL63" i="4"/>
  <c r="BI170" i="10"/>
  <c r="BI178" i="10" s="1"/>
  <c r="BI214" i="10" s="1"/>
  <c r="BJ174" i="10"/>
  <c r="BJ179" i="10" s="1"/>
  <c r="BJ215" i="10" s="1"/>
  <c r="BJ235" i="10" s="1"/>
  <c r="BJ120" i="10"/>
  <c r="BJ121" i="10" s="1"/>
  <c r="BJ124" i="10" s="1"/>
  <c r="BJ126" i="10" s="1"/>
  <c r="BJ153" i="10"/>
  <c r="BJ157" i="10" s="1"/>
  <c r="EJ18" i="4"/>
  <c r="ED52" i="4"/>
  <c r="EE49" i="4"/>
  <c r="BI15" i="10"/>
  <c r="BI1031" i="10"/>
  <c r="BI1032" i="10" s="1"/>
  <c r="BI141" i="10"/>
  <c r="BH978" i="10"/>
  <c r="BH932" i="10"/>
  <c r="BH11" i="28"/>
  <c r="BH188" i="10"/>
  <c r="EG22" i="4"/>
  <c r="EF33" i="4"/>
  <c r="EF11" i="4"/>
  <c r="EF29" i="4"/>
  <c r="BJ156" i="10"/>
  <c r="BJ155" i="10"/>
  <c r="BJ116" i="10"/>
  <c r="BK113" i="10" s="1"/>
  <c r="BK93" i="10"/>
  <c r="BK101" i="10"/>
  <c r="BK95" i="10"/>
  <c r="BK96" i="10" s="1"/>
  <c r="BK152" i="10" s="1"/>
  <c r="BI180" i="10"/>
  <c r="BM97" i="10"/>
  <c r="BH12" i="28"/>
  <c r="BH196" i="10"/>
  <c r="BH197" i="10" s="1"/>
  <c r="BH198" i="10" s="1"/>
  <c r="EF42" i="4"/>
  <c r="EE45" i="4"/>
  <c r="BJ60" i="10"/>
  <c r="BH214" i="10"/>
  <c r="BN82" i="10"/>
  <c r="BN83" i="10" s="1"/>
  <c r="BZ630" i="10"/>
  <c r="BZ633" i="10"/>
  <c r="BX21" i="14" s="1"/>
  <c r="BX24" i="14" s="1"/>
  <c r="AO943" i="10"/>
  <c r="AN116" i="28"/>
  <c r="AA71" i="11"/>
  <c r="AN1199" i="10"/>
  <c r="AN1212" i="10" s="1"/>
  <c r="EM57" i="4" l="1"/>
  <c r="EN6" i="4"/>
  <c r="EM13" i="4"/>
  <c r="EM14" i="4" s="1"/>
  <c r="EM15" i="4"/>
  <c r="EM17" i="4"/>
  <c r="EM19" i="4"/>
  <c r="EM56" i="4"/>
  <c r="EM21" i="4"/>
  <c r="EM27" i="4"/>
  <c r="EM23" i="4"/>
  <c r="EM25" i="4"/>
  <c r="EM26" i="4" s="1"/>
  <c r="EM41" i="4"/>
  <c r="EM31" i="4"/>
  <c r="EM43" i="4"/>
  <c r="EM50" i="4"/>
  <c r="EM48" i="4"/>
  <c r="EM61" i="4"/>
  <c r="EM62" i="4" s="1"/>
  <c r="EM63" i="4"/>
  <c r="BI217" i="10"/>
  <c r="BI221" i="10"/>
  <c r="BI222" i="10" s="1"/>
  <c r="BI226" i="10" s="1"/>
  <c r="BI229" i="10" s="1"/>
  <c r="BI188" i="10"/>
  <c r="BI11" i="28"/>
  <c r="BJ227" i="10"/>
  <c r="BJ1039" i="10"/>
  <c r="BJ44" i="28"/>
  <c r="BJ1185" i="10" s="1"/>
  <c r="BI978" i="10"/>
  <c r="BI932" i="10"/>
  <c r="BK104" i="10"/>
  <c r="BK151" i="10"/>
  <c r="BK1171" i="10"/>
  <c r="BK47" i="10"/>
  <c r="EG33" i="4"/>
  <c r="EH22" i="4"/>
  <c r="EG29" i="4"/>
  <c r="EG11" i="4"/>
  <c r="BN66" i="10"/>
  <c r="BO81" i="10"/>
  <c r="EG42" i="4"/>
  <c r="EF45" i="4"/>
  <c r="BL91" i="10"/>
  <c r="BK102" i="10"/>
  <c r="BK1172" i="10" s="1"/>
  <c r="BH189" i="10"/>
  <c r="BH190" i="10" s="1"/>
  <c r="BI242" i="10"/>
  <c r="EK18" i="4"/>
  <c r="BH110" i="28"/>
  <c r="BI195" i="10"/>
  <c r="BH204" i="10"/>
  <c r="BH200" i="10"/>
  <c r="BH14" i="28"/>
  <c r="EF49" i="4"/>
  <c r="EE52" i="4"/>
  <c r="BH217" i="10"/>
  <c r="BH221" i="10"/>
  <c r="BH222" i="10" s="1"/>
  <c r="BH935" i="10"/>
  <c r="BH950" i="10"/>
  <c r="BJ139" i="10"/>
  <c r="BJ164" i="10"/>
  <c r="BJ158" i="10"/>
  <c r="BJ159" i="10" s="1"/>
  <c r="BJ177" i="10" s="1"/>
  <c r="BJ166" i="10"/>
  <c r="BJ163" i="10"/>
  <c r="BJ168" i="10"/>
  <c r="BJ165" i="10"/>
  <c r="BJ169" i="10"/>
  <c r="BJ167" i="10"/>
  <c r="BI196" i="10"/>
  <c r="BI12" i="28"/>
  <c r="BN86" i="10"/>
  <c r="BN87" i="10"/>
  <c r="CA628" i="10"/>
  <c r="BZ644" i="10"/>
  <c r="BZ649" i="10" s="1"/>
  <c r="BX27" i="14" s="1"/>
  <c r="BX30" i="14" s="1"/>
  <c r="AO951" i="10"/>
  <c r="AO957" i="10" s="1"/>
  <c r="EO6" i="4" l="1"/>
  <c r="EN13" i="4"/>
  <c r="EN14" i="4" s="1"/>
  <c r="EN15" i="4"/>
  <c r="EN17" i="4"/>
  <c r="EN19" i="4"/>
  <c r="EN56" i="4"/>
  <c r="EN23" i="4"/>
  <c r="EN21" i="4"/>
  <c r="EN27" i="4"/>
  <c r="EN25" i="4"/>
  <c r="EN26" i="4" s="1"/>
  <c r="EN41" i="4"/>
  <c r="EN31" i="4"/>
  <c r="EN50" i="4"/>
  <c r="EN43" i="4"/>
  <c r="EN48" i="4"/>
  <c r="EN61" i="4"/>
  <c r="EN62" i="4" s="1"/>
  <c r="EN63" i="4"/>
  <c r="EN57" i="4"/>
  <c r="BI14" i="28"/>
  <c r="BI187" i="10"/>
  <c r="BI189" i="10" s="1"/>
  <c r="BI190" i="10" s="1"/>
  <c r="BH99" i="28"/>
  <c r="BH192" i="10"/>
  <c r="BH203" i="10"/>
  <c r="BH205" i="10" s="1"/>
  <c r="BH207" i="10" s="1"/>
  <c r="BH46" i="28" s="1"/>
  <c r="BH1186" i="10" s="1"/>
  <c r="BL100" i="10"/>
  <c r="BL1170" i="10" s="1"/>
  <c r="BL92" i="10"/>
  <c r="BL93" i="10" s="1"/>
  <c r="EH42" i="4"/>
  <c r="EG45" i="4"/>
  <c r="BJ1031" i="10"/>
  <c r="BJ1032" i="10" s="1"/>
  <c r="BJ15" i="10"/>
  <c r="BJ141" i="10"/>
  <c r="BH226" i="10"/>
  <c r="BH229" i="10" s="1"/>
  <c r="BH242" i="10"/>
  <c r="BO82" i="10"/>
  <c r="BK51" i="10"/>
  <c r="BK57" i="10"/>
  <c r="BK56" i="10"/>
  <c r="BK52" i="10"/>
  <c r="BK49" i="10"/>
  <c r="BK147" i="10"/>
  <c r="BK50" i="10"/>
  <c r="BK59" i="10"/>
  <c r="BK53" i="10"/>
  <c r="BK54" i="10"/>
  <c r="BK55" i="10"/>
  <c r="BK58" i="10"/>
  <c r="BJ170" i="10"/>
  <c r="BJ178" i="10" s="1"/>
  <c r="BJ214" i="10" s="1"/>
  <c r="BN97" i="10"/>
  <c r="BK108" i="10"/>
  <c r="BK114" i="10"/>
  <c r="EL18" i="4"/>
  <c r="BI935" i="10"/>
  <c r="BI950" i="10"/>
  <c r="BI243" i="10"/>
  <c r="BI233" i="10"/>
  <c r="BI37" i="28"/>
  <c r="BI1183" i="10" s="1"/>
  <c r="BI1158" i="10"/>
  <c r="BG14" i="31"/>
  <c r="EG49" i="4"/>
  <c r="EF52" i="4"/>
  <c r="BI197" i="10"/>
  <c r="BI198" i="10" s="1"/>
  <c r="BH1158" i="10"/>
  <c r="BF14" i="31"/>
  <c r="BH37" i="28"/>
  <c r="BH1183" i="10" s="1"/>
  <c r="EI22" i="4"/>
  <c r="EH33" i="4"/>
  <c r="EH29" i="4"/>
  <c r="EH11" i="4"/>
  <c r="CA630" i="10"/>
  <c r="CA633" i="10"/>
  <c r="BY21" i="14" s="1"/>
  <c r="BY24" i="14" s="1"/>
  <c r="AO958" i="10"/>
  <c r="EO57" i="4" l="1"/>
  <c r="EP6" i="4"/>
  <c r="EO13" i="4"/>
  <c r="EO14" i="4" s="1"/>
  <c r="EO15" i="4"/>
  <c r="EO19" i="4"/>
  <c r="EO17" i="4"/>
  <c r="EO56" i="4"/>
  <c r="EO21" i="4"/>
  <c r="EO27" i="4"/>
  <c r="EO25" i="4"/>
  <c r="EO26" i="4" s="1"/>
  <c r="EO23" i="4"/>
  <c r="EO41" i="4"/>
  <c r="EO31" i="4"/>
  <c r="EO48" i="4"/>
  <c r="EO50" i="4"/>
  <c r="EO43" i="4"/>
  <c r="EO61" i="4"/>
  <c r="EO62" i="4" s="1"/>
  <c r="EO63" i="4"/>
  <c r="BK60" i="10"/>
  <c r="BK227" i="10" s="1"/>
  <c r="BJ180" i="10"/>
  <c r="BJ196" i="10" s="1"/>
  <c r="BM91" i="10"/>
  <c r="BL102" i="10"/>
  <c r="BL1172" i="10" s="1"/>
  <c r="EH45" i="4"/>
  <c r="EI42" i="4"/>
  <c r="BK44" i="28"/>
  <c r="BK1185" i="10" s="1"/>
  <c r="BJ217" i="10"/>
  <c r="BJ221" i="10"/>
  <c r="BJ222" i="10" s="1"/>
  <c r="BH243" i="10"/>
  <c r="BH233" i="10"/>
  <c r="BL101" i="10"/>
  <c r="BL95" i="10"/>
  <c r="BL96" i="10" s="1"/>
  <c r="BL152" i="10" s="1"/>
  <c r="BF30" i="31"/>
  <c r="BF31" i="31"/>
  <c r="EM18" i="4"/>
  <c r="BJ11" i="28"/>
  <c r="BJ188" i="10"/>
  <c r="EG52" i="4"/>
  <c r="EH49" i="4"/>
  <c r="EJ22" i="4"/>
  <c r="EI33" i="4"/>
  <c r="EI29" i="4"/>
  <c r="EI11" i="4"/>
  <c r="BK115" i="10"/>
  <c r="BJ978" i="10"/>
  <c r="BJ932" i="10"/>
  <c r="BG30" i="31"/>
  <c r="BG31" i="31"/>
  <c r="BI99" i="28"/>
  <c r="BI203" i="10"/>
  <c r="BI192" i="10"/>
  <c r="BJ187" i="10"/>
  <c r="BO86" i="10"/>
  <c r="BO87" i="10"/>
  <c r="BK156" i="10"/>
  <c r="BK155" i="10"/>
  <c r="BI204" i="10"/>
  <c r="BI200" i="10"/>
  <c r="BJ195" i="10"/>
  <c r="BI110" i="28"/>
  <c r="BO83" i="10"/>
  <c r="CB628" i="10"/>
  <c r="CA644" i="10"/>
  <c r="CA649" i="10" s="1"/>
  <c r="BY27" i="14" s="1"/>
  <c r="BY30" i="14" s="1"/>
  <c r="AO936" i="10"/>
  <c r="AO938" i="10" s="1"/>
  <c r="AO945" i="10" s="1"/>
  <c r="AO78" i="28"/>
  <c r="AO959" i="10"/>
  <c r="AP956" i="10" s="1"/>
  <c r="BJ12" i="28" l="1"/>
  <c r="BK1039" i="10"/>
  <c r="EQ6" i="4"/>
  <c r="EP13" i="4"/>
  <c r="EP14" i="4" s="1"/>
  <c r="EP15" i="4"/>
  <c r="EP19" i="4"/>
  <c r="EP17" i="4"/>
  <c r="EP56" i="4"/>
  <c r="EP21" i="4"/>
  <c r="EP27" i="4"/>
  <c r="EP23" i="4"/>
  <c r="EP25" i="4"/>
  <c r="EP26" i="4" s="1"/>
  <c r="EP31" i="4"/>
  <c r="EP41" i="4"/>
  <c r="EP50" i="4"/>
  <c r="EP43" i="4"/>
  <c r="EP48" i="4"/>
  <c r="EP61" i="4"/>
  <c r="EP62" i="4" s="1"/>
  <c r="EP63" i="4"/>
  <c r="EP57" i="4"/>
  <c r="BJ197" i="10"/>
  <c r="BI205" i="10"/>
  <c r="BI207" i="10" s="1"/>
  <c r="BI46" i="28" s="1"/>
  <c r="BI1186" i="10" s="1"/>
  <c r="BJ189" i="10"/>
  <c r="BJ14" i="28"/>
  <c r="BH14" i="31" s="1"/>
  <c r="BK174" i="10"/>
  <c r="BK179" i="10" s="1"/>
  <c r="BK215" i="10" s="1"/>
  <c r="BK235" i="10" s="1"/>
  <c r="BK120" i="10"/>
  <c r="BK121" i="10" s="1"/>
  <c r="BK124" i="10" s="1"/>
  <c r="BK126" i="10" s="1"/>
  <c r="BK153" i="10"/>
  <c r="BK157" i="10" s="1"/>
  <c r="BL1171" i="10"/>
  <c r="BL104" i="10"/>
  <c r="BL47" i="10"/>
  <c r="BL151" i="10"/>
  <c r="EK22" i="4"/>
  <c r="EJ33" i="4"/>
  <c r="EJ11" i="4"/>
  <c r="EJ29" i="4"/>
  <c r="BJ37" i="28"/>
  <c r="BJ1183" i="10" s="1"/>
  <c r="EJ42" i="4"/>
  <c r="EI45" i="4"/>
  <c r="EI49" i="4"/>
  <c r="EH52" i="4"/>
  <c r="BP81" i="10"/>
  <c r="BO66" i="10"/>
  <c r="BJ935" i="10"/>
  <c r="BJ950" i="10"/>
  <c r="BJ242" i="10"/>
  <c r="BJ226" i="10"/>
  <c r="BJ229" i="10" s="1"/>
  <c r="BJ198" i="10"/>
  <c r="BJ190" i="10"/>
  <c r="BK116" i="10"/>
  <c r="BL113" i="10" s="1"/>
  <c r="EN18" i="4"/>
  <c r="BM100" i="10"/>
  <c r="BM1170" i="10" s="1"/>
  <c r="BM92" i="10"/>
  <c r="CB630" i="10"/>
  <c r="CB633" i="10"/>
  <c r="BZ21" i="14" s="1"/>
  <c r="BZ24" i="14" s="1"/>
  <c r="AO1198" i="10"/>
  <c r="AO1211" i="10" s="1"/>
  <c r="AO20" i="28"/>
  <c r="AB70" i="11"/>
  <c r="AO79" i="28"/>
  <c r="AO946" i="10"/>
  <c r="EQ57" i="4" l="1"/>
  <c r="ER6" i="4"/>
  <c r="EQ15" i="4"/>
  <c r="EQ13" i="4"/>
  <c r="EQ14" i="4" s="1"/>
  <c r="EQ17" i="4"/>
  <c r="EQ19" i="4"/>
  <c r="EQ56" i="4"/>
  <c r="EQ23" i="4"/>
  <c r="EQ21" i="4"/>
  <c r="EQ27" i="4"/>
  <c r="EQ25" i="4"/>
  <c r="EQ26" i="4" s="1"/>
  <c r="EQ41" i="4"/>
  <c r="EQ31" i="4"/>
  <c r="EQ43" i="4"/>
  <c r="EQ50" i="4"/>
  <c r="EQ48" i="4"/>
  <c r="EQ61" i="4"/>
  <c r="EQ62" i="4" s="1"/>
  <c r="EQ63" i="4"/>
  <c r="BJ1158" i="10"/>
  <c r="EO18" i="4"/>
  <c r="BL50" i="10"/>
  <c r="BL57" i="10"/>
  <c r="BL49" i="10"/>
  <c r="BL51" i="10"/>
  <c r="BL54" i="10"/>
  <c r="BL59" i="10"/>
  <c r="BL56" i="10"/>
  <c r="BL58" i="10"/>
  <c r="BL147" i="10"/>
  <c r="BL52" i="10"/>
  <c r="BL53" i="10"/>
  <c r="BL55" i="10"/>
  <c r="BH31" i="31"/>
  <c r="BH30" i="31"/>
  <c r="BL114" i="10"/>
  <c r="BL115" i="10" s="1"/>
  <c r="BL108" i="10"/>
  <c r="BM101" i="10"/>
  <c r="BM95" i="10"/>
  <c r="BM96" i="10" s="1"/>
  <c r="BM152" i="10" s="1"/>
  <c r="BK195" i="10"/>
  <c r="BJ200" i="10"/>
  <c r="BJ204" i="10"/>
  <c r="BJ110" i="28"/>
  <c r="BP82" i="10"/>
  <c r="BM93" i="10"/>
  <c r="BJ243" i="10"/>
  <c r="BJ233" i="10"/>
  <c r="BO97" i="10"/>
  <c r="EI52" i="4"/>
  <c r="EJ49" i="4"/>
  <c r="EL22" i="4"/>
  <c r="EK33" i="4"/>
  <c r="EK11" i="4"/>
  <c r="EK29" i="4"/>
  <c r="BK168" i="10"/>
  <c r="BK163" i="10"/>
  <c r="BK139" i="10"/>
  <c r="BK158" i="10"/>
  <c r="BK159" i="10" s="1"/>
  <c r="BK177" i="10" s="1"/>
  <c r="BK165" i="10"/>
  <c r="BK167" i="10"/>
  <c r="BK169" i="10"/>
  <c r="BK164" i="10"/>
  <c r="BK166" i="10"/>
  <c r="BJ99" i="28"/>
  <c r="BK187" i="10"/>
  <c r="BJ203" i="10"/>
  <c r="BJ192" i="10"/>
  <c r="EJ45" i="4"/>
  <c r="EK42" i="4"/>
  <c r="CC628" i="10"/>
  <c r="CB644" i="10"/>
  <c r="CB649" i="10" s="1"/>
  <c r="BZ27" i="14" s="1"/>
  <c r="BZ30" i="14" s="1"/>
  <c r="AB71" i="11"/>
  <c r="AO1199" i="10"/>
  <c r="AO1212" i="10" s="1"/>
  <c r="AP943" i="10"/>
  <c r="AO116" i="28"/>
  <c r="ES6" i="4" l="1"/>
  <c r="ER13" i="4"/>
  <c r="ER14" i="4" s="1"/>
  <c r="ER15" i="4"/>
  <c r="ER17" i="4"/>
  <c r="ER19" i="4"/>
  <c r="ER56" i="4"/>
  <c r="ER21" i="4"/>
  <c r="ER27" i="4"/>
  <c r="ER23" i="4"/>
  <c r="ER25" i="4"/>
  <c r="ER26" i="4" s="1"/>
  <c r="ER31" i="4"/>
  <c r="ER41" i="4"/>
  <c r="ER43" i="4"/>
  <c r="ER48" i="4"/>
  <c r="ER50" i="4"/>
  <c r="ER61" i="4"/>
  <c r="ER62" i="4" s="1"/>
  <c r="ER63" i="4"/>
  <c r="ER57" i="4"/>
  <c r="BL60" i="10"/>
  <c r="BL116" i="10"/>
  <c r="BM113" i="10" s="1"/>
  <c r="BL120" i="10"/>
  <c r="BL121" i="10" s="1"/>
  <c r="BL124" i="10" s="1"/>
  <c r="BL126" i="10" s="1"/>
  <c r="BL153" i="10"/>
  <c r="BL157" i="10" s="1"/>
  <c r="BL174" i="10"/>
  <c r="BL179" i="10" s="1"/>
  <c r="BL215" i="10" s="1"/>
  <c r="BL235" i="10" s="1"/>
  <c r="BM102" i="10"/>
  <c r="BM1172" i="10" s="1"/>
  <c r="BN91" i="10"/>
  <c r="BM47" i="10"/>
  <c r="BM1171" i="10"/>
  <c r="BM104" i="10"/>
  <c r="BM151" i="10"/>
  <c r="BP86" i="10"/>
  <c r="BP87" i="10"/>
  <c r="BL155" i="10"/>
  <c r="BL156" i="10"/>
  <c r="EK49" i="4"/>
  <c r="EJ52" i="4"/>
  <c r="BP83" i="10"/>
  <c r="EL42" i="4"/>
  <c r="EK45" i="4"/>
  <c r="BK1031" i="10"/>
  <c r="BK1032" i="10" s="1"/>
  <c r="BK141" i="10"/>
  <c r="BK15" i="10"/>
  <c r="EP18" i="4"/>
  <c r="EL33" i="4"/>
  <c r="EM22" i="4"/>
  <c r="EL11" i="4"/>
  <c r="EL29" i="4"/>
  <c r="BK170" i="10"/>
  <c r="BK178" i="10" s="1"/>
  <c r="BK180" i="10" s="1"/>
  <c r="BJ205" i="10"/>
  <c r="BJ207" i="10" s="1"/>
  <c r="BJ46" i="28" s="1"/>
  <c r="BJ1186" i="10" s="1"/>
  <c r="CC630" i="10"/>
  <c r="CC633" i="10"/>
  <c r="CA21" i="14" s="1"/>
  <c r="CA24" i="14" s="1"/>
  <c r="AP951" i="10"/>
  <c r="AP957" i="10" s="1"/>
  <c r="ES57" i="4" l="1"/>
  <c r="ET6" i="4"/>
  <c r="ES13" i="4"/>
  <c r="ES14" i="4" s="1"/>
  <c r="ES15" i="4"/>
  <c r="ES17" i="4"/>
  <c r="ES19" i="4"/>
  <c r="ES56" i="4"/>
  <c r="ES21" i="4"/>
  <c r="ES27" i="4"/>
  <c r="ES23" i="4"/>
  <c r="ES25" i="4"/>
  <c r="ES26" i="4" s="1"/>
  <c r="ES31" i="4"/>
  <c r="ES41" i="4"/>
  <c r="ES43" i="4"/>
  <c r="ES50" i="4"/>
  <c r="ES61" i="4"/>
  <c r="ES62" i="4" s="1"/>
  <c r="ES48" i="4"/>
  <c r="ES63" i="4"/>
  <c r="BK978" i="10"/>
  <c r="BK932" i="10"/>
  <c r="EL49" i="4"/>
  <c r="EK52" i="4"/>
  <c r="BM108" i="10"/>
  <c r="BM114" i="10"/>
  <c r="BM115" i="10" s="1"/>
  <c r="BM116" i="10" s="1"/>
  <c r="BN113" i="10" s="1"/>
  <c r="BK12" i="28"/>
  <c r="BK196" i="10"/>
  <c r="BK188" i="10"/>
  <c r="BK11" i="28"/>
  <c r="BK214" i="10"/>
  <c r="BL227" i="10"/>
  <c r="BL44" i="28"/>
  <c r="BL1185" i="10" s="1"/>
  <c r="BL1039" i="10"/>
  <c r="EQ18" i="4"/>
  <c r="EN22" i="4"/>
  <c r="EM33" i="4"/>
  <c r="EM11" i="4"/>
  <c r="EM29" i="4"/>
  <c r="BM51" i="10"/>
  <c r="BM59" i="10"/>
  <c r="BM50" i="10"/>
  <c r="BM54" i="10"/>
  <c r="BM55" i="10"/>
  <c r="BM56" i="10"/>
  <c r="BM57" i="10"/>
  <c r="BM147" i="10"/>
  <c r="BM53" i="10"/>
  <c r="BM49" i="10"/>
  <c r="BM58" i="10"/>
  <c r="BM52" i="10"/>
  <c r="BP66" i="10"/>
  <c r="BQ81" i="10"/>
  <c r="BL168" i="10"/>
  <c r="BL169" i="10"/>
  <c r="BL158" i="10"/>
  <c r="BL159" i="10" s="1"/>
  <c r="BL177" i="10" s="1"/>
  <c r="BL166" i="10"/>
  <c r="BL164" i="10"/>
  <c r="BL163" i="10"/>
  <c r="BL167" i="10"/>
  <c r="BL165" i="10"/>
  <c r="BL139" i="10"/>
  <c r="BN100" i="10"/>
  <c r="BN1170" i="10" s="1"/>
  <c r="BN92" i="10"/>
  <c r="EL45" i="4"/>
  <c r="EM42" i="4"/>
  <c r="CD628" i="10"/>
  <c r="CC644" i="10"/>
  <c r="CC649" i="10" s="1"/>
  <c r="CA27" i="14" s="1"/>
  <c r="CA30" i="14" s="1"/>
  <c r="AP958" i="10"/>
  <c r="AP959" i="10" s="1"/>
  <c r="AQ956" i="10" s="1"/>
  <c r="EU6" i="4" l="1"/>
  <c r="ET13" i="4"/>
  <c r="ET14" i="4" s="1"/>
  <c r="ET15" i="4"/>
  <c r="ET17" i="4"/>
  <c r="ET19" i="4"/>
  <c r="ET56" i="4"/>
  <c r="ET21" i="4"/>
  <c r="ET27" i="4"/>
  <c r="ET23" i="4"/>
  <c r="ET25" i="4"/>
  <c r="ET26" i="4" s="1"/>
  <c r="ET41" i="4"/>
  <c r="ET31" i="4"/>
  <c r="ET50" i="4"/>
  <c r="ET43" i="4"/>
  <c r="ET48" i="4"/>
  <c r="ET61" i="4"/>
  <c r="ET62" i="4" s="1"/>
  <c r="ET63" i="4"/>
  <c r="ET57" i="4"/>
  <c r="BK14" i="28"/>
  <c r="BK1158" i="10" s="1"/>
  <c r="BQ82" i="10"/>
  <c r="BP97" i="10"/>
  <c r="BK221" i="10"/>
  <c r="BK222" i="10" s="1"/>
  <c r="BK217" i="10"/>
  <c r="BM156" i="10"/>
  <c r="BM155" i="10"/>
  <c r="BL170" i="10"/>
  <c r="BL178" i="10" s="1"/>
  <c r="BL214" i="10" s="1"/>
  <c r="EN33" i="4"/>
  <c r="EO22" i="4"/>
  <c r="EN11" i="4"/>
  <c r="EN29" i="4"/>
  <c r="BI14" i="31"/>
  <c r="BL15" i="10"/>
  <c r="BL141" i="10"/>
  <c r="BL1031" i="10"/>
  <c r="BL1032" i="10" s="1"/>
  <c r="EN42" i="4"/>
  <c r="EM45" i="4"/>
  <c r="BK189" i="10"/>
  <c r="BK190" i="10" s="1"/>
  <c r="EL52" i="4"/>
  <c r="EM49" i="4"/>
  <c r="BM60" i="10"/>
  <c r="ER18" i="4"/>
  <c r="BK197" i="10"/>
  <c r="BK198" i="10" s="1"/>
  <c r="BK950" i="10"/>
  <c r="BK935" i="10"/>
  <c r="BM120" i="10"/>
  <c r="BM121" i="10" s="1"/>
  <c r="BM124" i="10" s="1"/>
  <c r="BM126" i="10" s="1"/>
  <c r="BM174" i="10"/>
  <c r="BM179" i="10" s="1"/>
  <c r="BM215" i="10" s="1"/>
  <c r="BM235" i="10" s="1"/>
  <c r="BM153" i="10"/>
  <c r="BM157" i="10" s="1"/>
  <c r="BN93" i="10"/>
  <c r="BN101" i="10"/>
  <c r="BN95" i="10"/>
  <c r="BN96" i="10" s="1"/>
  <c r="BN152" i="10" s="1"/>
  <c r="CD633" i="10"/>
  <c r="CB21" i="14" s="1"/>
  <c r="CB24" i="14" s="1"/>
  <c r="CD630" i="10"/>
  <c r="AP78" i="28"/>
  <c r="AP936" i="10"/>
  <c r="AP938" i="10" s="1"/>
  <c r="AP945" i="10" s="1"/>
  <c r="BK37" i="28" l="1"/>
  <c r="BK1183" i="10" s="1"/>
  <c r="EU57" i="4"/>
  <c r="EV6" i="4"/>
  <c r="EU15" i="4"/>
  <c r="EU13" i="4"/>
  <c r="EU14" i="4" s="1"/>
  <c r="EU17" i="4"/>
  <c r="EU19" i="4"/>
  <c r="EU56" i="4"/>
  <c r="EU27" i="4"/>
  <c r="EU23" i="4"/>
  <c r="EU21" i="4"/>
  <c r="EU25" i="4"/>
  <c r="EU26" i="4" s="1"/>
  <c r="EU41" i="4"/>
  <c r="EU31" i="4"/>
  <c r="EU43" i="4"/>
  <c r="EU50" i="4"/>
  <c r="EU48" i="4"/>
  <c r="EU61" i="4"/>
  <c r="EU62" i="4" s="1"/>
  <c r="EU63" i="4"/>
  <c r="BL180" i="10"/>
  <c r="BL196" i="10" s="1"/>
  <c r="BK99" i="28"/>
  <c r="BK192" i="10"/>
  <c r="BL187" i="10"/>
  <c r="BK203" i="10"/>
  <c r="BK110" i="28"/>
  <c r="BK200" i="10"/>
  <c r="BL195" i="10"/>
  <c r="BK204" i="10"/>
  <c r="BM139" i="10"/>
  <c r="BM167" i="10"/>
  <c r="BM165" i="10"/>
  <c r="BM166" i="10"/>
  <c r="BM168" i="10"/>
  <c r="BM163" i="10"/>
  <c r="BM169" i="10"/>
  <c r="BM158" i="10"/>
  <c r="BM159" i="10" s="1"/>
  <c r="BM177" i="10" s="1"/>
  <c r="BM164" i="10"/>
  <c r="EN45" i="4"/>
  <c r="EO42" i="4"/>
  <c r="ES18" i="4"/>
  <c r="EP22" i="4"/>
  <c r="EO33" i="4"/>
  <c r="EO29" i="4"/>
  <c r="EO11" i="4"/>
  <c r="BK242" i="10"/>
  <c r="BK226" i="10"/>
  <c r="BK229" i="10" s="1"/>
  <c r="BM1039" i="10"/>
  <c r="BM44" i="28"/>
  <c r="BM1185" i="10" s="1"/>
  <c r="BM227" i="10"/>
  <c r="BL188" i="10"/>
  <c r="BL189" i="10" s="1"/>
  <c r="BL11" i="28"/>
  <c r="EM52" i="4"/>
  <c r="EN49" i="4"/>
  <c r="BL932" i="10"/>
  <c r="BL978" i="10"/>
  <c r="BL221" i="10"/>
  <c r="BL222" i="10" s="1"/>
  <c r="BL217" i="10"/>
  <c r="BN151" i="10"/>
  <c r="BN104" i="10"/>
  <c r="BN1171" i="10"/>
  <c r="BN47" i="10"/>
  <c r="BQ86" i="10"/>
  <c r="BQ87" i="10"/>
  <c r="BO91" i="10"/>
  <c r="BN102" i="10"/>
  <c r="BN1172" i="10" s="1"/>
  <c r="BI31" i="31"/>
  <c r="BI30" i="31"/>
  <c r="BQ83" i="10"/>
  <c r="CE628" i="10"/>
  <c r="CD644" i="10"/>
  <c r="CD649" i="10" s="1"/>
  <c r="CB27" i="14" s="1"/>
  <c r="CB30" i="14" s="1"/>
  <c r="AP79" i="28"/>
  <c r="AP946" i="10"/>
  <c r="AC70" i="11"/>
  <c r="AP1198" i="10"/>
  <c r="AP1211" i="10" s="1"/>
  <c r="AP20" i="28"/>
  <c r="EW6" i="4" l="1"/>
  <c r="EV13" i="4"/>
  <c r="EV14" i="4" s="1"/>
  <c r="EV15" i="4"/>
  <c r="EV17" i="4"/>
  <c r="EV19" i="4"/>
  <c r="EV56" i="4"/>
  <c r="EV21" i="4"/>
  <c r="EV27" i="4"/>
  <c r="EV23" i="4"/>
  <c r="EV25" i="4"/>
  <c r="EV26" i="4" s="1"/>
  <c r="EV31" i="4"/>
  <c r="EV41" i="4"/>
  <c r="EV43" i="4"/>
  <c r="EV50" i="4"/>
  <c r="EV61" i="4"/>
  <c r="EV62" i="4" s="1"/>
  <c r="EV48" i="4"/>
  <c r="EV63" i="4"/>
  <c r="EV57" i="4"/>
  <c r="BL12" i="28"/>
  <c r="BL197" i="10"/>
  <c r="EP33" i="4"/>
  <c r="EQ22" i="4"/>
  <c r="EP11" i="4"/>
  <c r="EP29" i="4"/>
  <c r="BN114" i="10"/>
  <c r="BN108" i="10"/>
  <c r="BL198" i="10"/>
  <c r="BL14" i="28"/>
  <c r="ET18" i="4"/>
  <c r="BK205" i="10"/>
  <c r="BK207" i="10" s="1"/>
  <c r="BK46" i="28" s="1"/>
  <c r="BK1186" i="10" s="1"/>
  <c r="BM170" i="10"/>
  <c r="BM178" i="10" s="1"/>
  <c r="BM180" i="10" s="1"/>
  <c r="BL226" i="10"/>
  <c r="BL229" i="10" s="1"/>
  <c r="BL242" i="10"/>
  <c r="EO45" i="4"/>
  <c r="EP42" i="4"/>
  <c r="BL190" i="10"/>
  <c r="EN52" i="4"/>
  <c r="EO49" i="4"/>
  <c r="BO100" i="10"/>
  <c r="BO1170" i="10" s="1"/>
  <c r="BO92" i="10"/>
  <c r="BR81" i="10"/>
  <c r="BQ66" i="10"/>
  <c r="BK243" i="10"/>
  <c r="BK233" i="10"/>
  <c r="BN55" i="10"/>
  <c r="BN147" i="10"/>
  <c r="BN53" i="10"/>
  <c r="BN50" i="10"/>
  <c r="BN52" i="10"/>
  <c r="BN51" i="10"/>
  <c r="BN56" i="10"/>
  <c r="BN58" i="10"/>
  <c r="BN54" i="10"/>
  <c r="BN59" i="10"/>
  <c r="BN49" i="10"/>
  <c r="BN57" i="10"/>
  <c r="BL935" i="10"/>
  <c r="BL950" i="10"/>
  <c r="BM141" i="10"/>
  <c r="BM15" i="10"/>
  <c r="BM1031" i="10"/>
  <c r="BM1032" i="10" s="1"/>
  <c r="CE633" i="10"/>
  <c r="CC21" i="14" s="1"/>
  <c r="CC24" i="14" s="1"/>
  <c r="CE630" i="10"/>
  <c r="AQ943" i="10"/>
  <c r="AP116" i="28"/>
  <c r="AP1199" i="10"/>
  <c r="AP1212" i="10" s="1"/>
  <c r="AC71" i="11"/>
  <c r="EW57" i="4" l="1"/>
  <c r="EX6" i="4"/>
  <c r="EW13" i="4"/>
  <c r="EW14" i="4" s="1"/>
  <c r="EW15" i="4"/>
  <c r="EW17" i="4"/>
  <c r="EW19" i="4"/>
  <c r="EW56" i="4"/>
  <c r="EW27" i="4"/>
  <c r="EW23" i="4"/>
  <c r="EW21" i="4"/>
  <c r="EW25" i="4"/>
  <c r="EW26" i="4" s="1"/>
  <c r="EW31" i="4"/>
  <c r="EW41" i="4"/>
  <c r="EW50" i="4"/>
  <c r="EW48" i="4"/>
  <c r="EW43" i="4"/>
  <c r="EW61" i="4"/>
  <c r="EW62" i="4" s="1"/>
  <c r="EW63" i="4"/>
  <c r="BM214" i="10"/>
  <c r="BM221" i="10" s="1"/>
  <c r="BM222" i="10" s="1"/>
  <c r="BM12" i="28"/>
  <c r="BM196" i="10"/>
  <c r="BN115" i="10"/>
  <c r="BN116" i="10" s="1"/>
  <c r="BO113" i="10" s="1"/>
  <c r="BM187" i="10"/>
  <c r="BL192" i="10"/>
  <c r="BL203" i="10"/>
  <c r="BL99" i="28"/>
  <c r="BM188" i="10"/>
  <c r="BM11" i="28"/>
  <c r="BM14" i="28" s="1"/>
  <c r="EQ42" i="4"/>
  <c r="EP45" i="4"/>
  <c r="BM978" i="10"/>
  <c r="BM932" i="10"/>
  <c r="BQ97" i="10"/>
  <c r="BR82" i="10"/>
  <c r="EU18" i="4"/>
  <c r="BN156" i="10"/>
  <c r="BN155" i="10"/>
  <c r="BM217" i="10"/>
  <c r="BO93" i="10"/>
  <c r="BO101" i="10"/>
  <c r="BO95" i="10"/>
  <c r="BO96" i="10" s="1"/>
  <c r="BO152" i="10" s="1"/>
  <c r="BL243" i="10"/>
  <c r="BL233" i="10"/>
  <c r="BL37" i="28"/>
  <c r="BL1183" i="10" s="1"/>
  <c r="BL1158" i="10"/>
  <c r="BJ14" i="31"/>
  <c r="ER22" i="4"/>
  <c r="EQ33" i="4"/>
  <c r="EQ29" i="4"/>
  <c r="EQ11" i="4"/>
  <c r="EP49" i="4"/>
  <c r="EO52" i="4"/>
  <c r="BN60" i="10"/>
  <c r="BL204" i="10"/>
  <c r="BL110" i="28"/>
  <c r="BL200" i="10"/>
  <c r="BM195" i="10"/>
  <c r="CF628" i="10"/>
  <c r="CE644" i="10"/>
  <c r="CE649" i="10" s="1"/>
  <c r="CC27" i="14" s="1"/>
  <c r="CC30" i="14" s="1"/>
  <c r="AQ951" i="10"/>
  <c r="AQ957" i="10" s="1"/>
  <c r="EY6" i="4" l="1"/>
  <c r="EX13" i="4"/>
  <c r="EX14" i="4" s="1"/>
  <c r="EX15" i="4"/>
  <c r="EX17" i="4"/>
  <c r="EX19" i="4"/>
  <c r="EX56" i="4"/>
  <c r="EX21" i="4"/>
  <c r="EX23" i="4"/>
  <c r="EX27" i="4"/>
  <c r="EX25" i="4"/>
  <c r="EX26" i="4" s="1"/>
  <c r="EX41" i="4"/>
  <c r="EX31" i="4"/>
  <c r="EX43" i="4"/>
  <c r="EX48" i="4"/>
  <c r="EX50" i="4"/>
  <c r="EX61" i="4"/>
  <c r="EX62" i="4" s="1"/>
  <c r="EX63" i="4"/>
  <c r="EX57" i="4"/>
  <c r="BL205" i="10"/>
  <c r="BL207" i="10" s="1"/>
  <c r="BL46" i="28" s="1"/>
  <c r="BL1186" i="10" s="1"/>
  <c r="EQ49" i="4"/>
  <c r="EP52" i="4"/>
  <c r="BM950" i="10"/>
  <c r="BM935" i="10"/>
  <c r="EV18" i="4"/>
  <c r="BO47" i="10"/>
  <c r="BO104" i="10"/>
  <c r="BO151" i="10"/>
  <c r="BO1171" i="10"/>
  <c r="EQ45" i="4"/>
  <c r="ER42" i="4"/>
  <c r="BN153" i="10"/>
  <c r="BN157" i="10" s="1"/>
  <c r="BN174" i="10"/>
  <c r="BN179" i="10" s="1"/>
  <c r="BN215" i="10" s="1"/>
  <c r="BN235" i="10" s="1"/>
  <c r="BN120" i="10"/>
  <c r="BN121" i="10" s="1"/>
  <c r="BN124" i="10" s="1"/>
  <c r="BN126" i="10" s="1"/>
  <c r="BR86" i="10"/>
  <c r="BR87" i="10"/>
  <c r="BM37" i="28"/>
  <c r="BM1183" i="10" s="1"/>
  <c r="BK14" i="31"/>
  <c r="BM1158" i="10"/>
  <c r="ES22" i="4"/>
  <c r="ER33" i="4"/>
  <c r="ER29" i="4"/>
  <c r="ER11" i="4"/>
  <c r="BO102" i="10"/>
  <c r="BO1172" i="10" s="1"/>
  <c r="BP91" i="10"/>
  <c r="BJ31" i="31"/>
  <c r="BJ30" i="31"/>
  <c r="BM242" i="10"/>
  <c r="BM226" i="10"/>
  <c r="BM229" i="10" s="1"/>
  <c r="BR83" i="10"/>
  <c r="BM189" i="10"/>
  <c r="BM190" i="10" s="1"/>
  <c r="BM197" i="10"/>
  <c r="BM198" i="10" s="1"/>
  <c r="BN44" i="28"/>
  <c r="BN1185" i="10" s="1"/>
  <c r="BN1039" i="10"/>
  <c r="BN227" i="10"/>
  <c r="CF633" i="10"/>
  <c r="CD21" i="14" s="1"/>
  <c r="CD24" i="14" s="1"/>
  <c r="CF630" i="10"/>
  <c r="AQ958" i="10"/>
  <c r="AQ959" i="10" s="1"/>
  <c r="AR956" i="10" s="1"/>
  <c r="EY57" i="4" l="1"/>
  <c r="EZ6" i="4"/>
  <c r="EY15" i="4"/>
  <c r="EY13" i="4"/>
  <c r="EY14" i="4" s="1"/>
  <c r="EY17" i="4"/>
  <c r="EY19" i="4"/>
  <c r="EY56" i="4"/>
  <c r="EY23" i="4"/>
  <c r="EY21" i="4"/>
  <c r="EY27" i="4"/>
  <c r="EY25" i="4"/>
  <c r="EY26" i="4" s="1"/>
  <c r="EY31" i="4"/>
  <c r="EY41" i="4"/>
  <c r="EY43" i="4"/>
  <c r="EY50" i="4"/>
  <c r="EY61" i="4"/>
  <c r="EY62" i="4" s="1"/>
  <c r="EY48" i="4"/>
  <c r="EY63" i="4"/>
  <c r="BM192" i="10"/>
  <c r="BM203" i="10"/>
  <c r="BN187" i="10"/>
  <c r="BM99" i="28"/>
  <c r="EW18" i="4"/>
  <c r="BP100" i="10"/>
  <c r="BP1170" i="10" s="1"/>
  <c r="BP92" i="10"/>
  <c r="BR66" i="10"/>
  <c r="BS81" i="10"/>
  <c r="BM233" i="10"/>
  <c r="BM243" i="10"/>
  <c r="BO114" i="10"/>
  <c r="BO115" i="10" s="1"/>
  <c r="BO108" i="10"/>
  <c r="BK31" i="31"/>
  <c r="BK30" i="31"/>
  <c r="BN164" i="10"/>
  <c r="BN166" i="10"/>
  <c r="BN167" i="10"/>
  <c r="BN168" i="10"/>
  <c r="BN163" i="10"/>
  <c r="BN169" i="10"/>
  <c r="BN139" i="10"/>
  <c r="BN158" i="10"/>
  <c r="BN159" i="10" s="1"/>
  <c r="BN177" i="10" s="1"/>
  <c r="BN165" i="10"/>
  <c r="BO50" i="10"/>
  <c r="BO51" i="10"/>
  <c r="BO57" i="10"/>
  <c r="BO53" i="10"/>
  <c r="BO58" i="10"/>
  <c r="BO49" i="10"/>
  <c r="BO147" i="10"/>
  <c r="BO54" i="10"/>
  <c r="BO55" i="10"/>
  <c r="BO59" i="10"/>
  <c r="BO56" i="10"/>
  <c r="BO52" i="10"/>
  <c r="ET22" i="4"/>
  <c r="ES33" i="4"/>
  <c r="ES11" i="4"/>
  <c r="ES29" i="4"/>
  <c r="BM110" i="28"/>
  <c r="BM200" i="10"/>
  <c r="BN195" i="10"/>
  <c r="BM204" i="10"/>
  <c r="ER45" i="4"/>
  <c r="ES42" i="4"/>
  <c r="EQ52" i="4"/>
  <c r="ER49" i="4"/>
  <c r="CG628" i="10"/>
  <c r="CF644" i="10"/>
  <c r="CF649" i="10" s="1"/>
  <c r="CD27" i="14" s="1"/>
  <c r="CD30" i="14" s="1"/>
  <c r="AQ936" i="10"/>
  <c r="AQ938" i="10" s="1"/>
  <c r="AQ945" i="10" s="1"/>
  <c r="AQ78" i="28"/>
  <c r="FA6" i="4" l="1"/>
  <c r="EZ13" i="4"/>
  <c r="EZ14" i="4" s="1"/>
  <c r="EZ15" i="4"/>
  <c r="EZ17" i="4"/>
  <c r="EZ19" i="4"/>
  <c r="EZ56" i="4"/>
  <c r="EZ23" i="4"/>
  <c r="EZ21" i="4"/>
  <c r="EZ27" i="4"/>
  <c r="EZ25" i="4"/>
  <c r="EZ26" i="4" s="1"/>
  <c r="EZ31" i="4"/>
  <c r="EZ41" i="4"/>
  <c r="EZ50" i="4"/>
  <c r="EZ43" i="4"/>
  <c r="EZ48" i="4"/>
  <c r="EZ61" i="4"/>
  <c r="EZ62" i="4" s="1"/>
  <c r="EZ63" i="4"/>
  <c r="EZ57" i="4"/>
  <c r="BO60" i="10"/>
  <c r="BO227" i="10" s="1"/>
  <c r="EU22" i="4"/>
  <c r="ET33" i="4"/>
  <c r="ET11" i="4"/>
  <c r="ET29" i="4"/>
  <c r="BN170" i="10"/>
  <c r="BN178" i="10" s="1"/>
  <c r="BN214" i="10" s="1"/>
  <c r="BO116" i="10"/>
  <c r="BP113" i="10" s="1"/>
  <c r="BO153" i="10"/>
  <c r="BO157" i="10" s="1"/>
  <c r="BO174" i="10"/>
  <c r="BO179" i="10" s="1"/>
  <c r="BO215" i="10" s="1"/>
  <c r="BO235" i="10" s="1"/>
  <c r="BO120" i="10"/>
  <c r="BO121" i="10" s="1"/>
  <c r="BO124" i="10" s="1"/>
  <c r="BO126" i="10" s="1"/>
  <c r="EX18" i="4"/>
  <c r="ES49" i="4"/>
  <c r="ER52" i="4"/>
  <c r="BS82" i="10"/>
  <c r="BN141" i="10"/>
  <c r="BN15" i="10"/>
  <c r="BN1031" i="10"/>
  <c r="BN1032" i="10" s="1"/>
  <c r="ES45" i="4"/>
  <c r="ET42" i="4"/>
  <c r="BR97" i="10"/>
  <c r="BM205" i="10"/>
  <c r="BM207" i="10" s="1"/>
  <c r="BM46" i="28" s="1"/>
  <c r="BM1186" i="10" s="1"/>
  <c r="BO156" i="10"/>
  <c r="BO155" i="10"/>
  <c r="BP93" i="10"/>
  <c r="BP101" i="10"/>
  <c r="BP95" i="10"/>
  <c r="BP96" i="10" s="1"/>
  <c r="BP152" i="10" s="1"/>
  <c r="CG633" i="10"/>
  <c r="CE21" i="14" s="1"/>
  <c r="CE24" i="14" s="1"/>
  <c r="CG630" i="10"/>
  <c r="AQ20" i="28"/>
  <c r="AQ1198" i="10"/>
  <c r="AQ1211" i="10" s="1"/>
  <c r="AD70" i="11"/>
  <c r="AQ79" i="28"/>
  <c r="AQ946" i="10"/>
  <c r="FA26" i="4" l="1"/>
  <c r="FA57" i="4"/>
  <c r="FB6" i="4"/>
  <c r="FA15" i="4"/>
  <c r="FA13" i="4"/>
  <c r="FA14" i="4" s="1"/>
  <c r="FA19" i="4"/>
  <c r="FA17" i="4"/>
  <c r="FA56" i="4"/>
  <c r="FA23" i="4"/>
  <c r="FA21" i="4"/>
  <c r="FA27" i="4"/>
  <c r="FA25" i="4"/>
  <c r="FA41" i="4"/>
  <c r="FA31" i="4"/>
  <c r="FA50" i="4"/>
  <c r="FA48" i="4"/>
  <c r="FA43" i="4"/>
  <c r="FA61" i="4"/>
  <c r="FA62" i="4" s="1"/>
  <c r="FA63" i="4"/>
  <c r="BO44" i="28"/>
  <c r="BO1185" i="10" s="1"/>
  <c r="BO1039" i="10"/>
  <c r="BN180" i="10"/>
  <c r="BN196" i="10" s="1"/>
  <c r="BN197" i="10" s="1"/>
  <c r="BN198" i="10" s="1"/>
  <c r="BN188" i="10"/>
  <c r="BN11" i="28"/>
  <c r="BS86" i="10"/>
  <c r="BS87" i="10"/>
  <c r="BN217" i="10"/>
  <c r="BN221" i="10"/>
  <c r="BN222" i="10" s="1"/>
  <c r="BS83" i="10"/>
  <c r="BN932" i="10"/>
  <c r="BN978" i="10"/>
  <c r="BP1171" i="10"/>
  <c r="BP104" i="10"/>
  <c r="BP47" i="10"/>
  <c r="BP151" i="10"/>
  <c r="EU42" i="4"/>
  <c r="ET45" i="4"/>
  <c r="BP102" i="10"/>
  <c r="BP1172" i="10" s="1"/>
  <c r="BQ91" i="10"/>
  <c r="ES52" i="4"/>
  <c r="ET49" i="4"/>
  <c r="EY18" i="4"/>
  <c r="BN12" i="28"/>
  <c r="BO168" i="10"/>
  <c r="BO163" i="10"/>
  <c r="BO158" i="10"/>
  <c r="BO159" i="10" s="1"/>
  <c r="BO177" i="10" s="1"/>
  <c r="BO166" i="10"/>
  <c r="BO139" i="10"/>
  <c r="BO167" i="10"/>
  <c r="BO165" i="10"/>
  <c r="BO164" i="10"/>
  <c r="BO169" i="10"/>
  <c r="EU33" i="4"/>
  <c r="EV22" i="4"/>
  <c r="EU11" i="4"/>
  <c r="EU29" i="4"/>
  <c r="CH628" i="10"/>
  <c r="CG644" i="10"/>
  <c r="CG649" i="10" s="1"/>
  <c r="CE27" i="14" s="1"/>
  <c r="CE30" i="14" s="1"/>
  <c r="AR943" i="10"/>
  <c r="AQ116" i="28"/>
  <c r="AD71" i="11"/>
  <c r="AQ1199" i="10"/>
  <c r="AQ1212" i="10" s="1"/>
  <c r="FC6" i="4" l="1"/>
  <c r="FB13" i="4"/>
  <c r="FB14" i="4" s="1"/>
  <c r="FB15" i="4"/>
  <c r="FB17" i="4"/>
  <c r="FB19" i="4"/>
  <c r="FB56" i="4"/>
  <c r="FB57" i="4" s="1"/>
  <c r="FB23" i="4"/>
  <c r="FB21" i="4"/>
  <c r="FB27" i="4"/>
  <c r="FB25" i="4"/>
  <c r="FB31" i="4"/>
  <c r="FB41" i="4"/>
  <c r="FB43" i="4"/>
  <c r="FB50" i="4"/>
  <c r="FB61" i="4"/>
  <c r="FB62" i="4" s="1"/>
  <c r="FB48" i="4"/>
  <c r="FB63" i="4"/>
  <c r="FB26" i="4"/>
  <c r="BN14" i="28"/>
  <c r="BL14" i="31" s="1"/>
  <c r="BQ100" i="10"/>
  <c r="BQ1170" i="10" s="1"/>
  <c r="BQ92" i="10"/>
  <c r="BN204" i="10"/>
  <c r="BN200" i="10"/>
  <c r="BO195" i="10"/>
  <c r="BN110" i="28"/>
  <c r="BN950" i="10"/>
  <c r="BN935" i="10"/>
  <c r="BN1158" i="10"/>
  <c r="BT81" i="10"/>
  <c r="BS66" i="10"/>
  <c r="BO141" i="10"/>
  <c r="BO15" i="10"/>
  <c r="BO1031" i="10"/>
  <c r="BO1032" i="10" s="1"/>
  <c r="EU45" i="4"/>
  <c r="EV42" i="4"/>
  <c r="EZ18" i="4"/>
  <c r="BP51" i="10"/>
  <c r="BP54" i="10"/>
  <c r="BP59" i="10"/>
  <c r="BP147" i="10"/>
  <c r="BP49" i="10"/>
  <c r="BP53" i="10"/>
  <c r="BP55" i="10"/>
  <c r="BP58" i="10"/>
  <c r="BP56" i="10"/>
  <c r="BP50" i="10"/>
  <c r="BP57" i="10"/>
  <c r="BP52" i="10"/>
  <c r="EV33" i="4"/>
  <c r="EW22" i="4"/>
  <c r="EV11" i="4"/>
  <c r="EV29" i="4"/>
  <c r="BO170" i="10"/>
  <c r="BO178" i="10" s="1"/>
  <c r="BO180" i="10" s="1"/>
  <c r="EU49" i="4"/>
  <c r="ET52" i="4"/>
  <c r="BP114" i="10"/>
  <c r="BP108" i="10"/>
  <c r="BN226" i="10"/>
  <c r="BN229" i="10" s="1"/>
  <c r="BN242" i="10"/>
  <c r="BN189" i="10"/>
  <c r="BN190" i="10" s="1"/>
  <c r="CH630" i="10"/>
  <c r="CH633" i="10"/>
  <c r="CF21" i="14" s="1"/>
  <c r="CF24" i="14" s="1"/>
  <c r="AR951" i="10"/>
  <c r="AR957" i="10" s="1"/>
  <c r="FD6" i="4" l="1"/>
  <c r="FC15" i="4"/>
  <c r="FC13" i="4"/>
  <c r="FC14" i="4" s="1"/>
  <c r="FC19" i="4"/>
  <c r="FC17" i="4"/>
  <c r="FC56" i="4"/>
  <c r="FC57" i="4" s="1"/>
  <c r="FC27" i="4"/>
  <c r="FC23" i="4"/>
  <c r="FC21" i="4"/>
  <c r="FC25" i="4"/>
  <c r="FC26" i="4" s="1"/>
  <c r="FC31" i="4"/>
  <c r="FC41" i="4"/>
  <c r="FC50" i="4"/>
  <c r="FC43" i="4"/>
  <c r="FC48" i="4"/>
  <c r="FC61" i="4"/>
  <c r="FC62" i="4" s="1"/>
  <c r="FC63" i="4"/>
  <c r="BN37" i="28"/>
  <c r="BN1183" i="10" s="1"/>
  <c r="BO214" i="10"/>
  <c r="BO221" i="10" s="1"/>
  <c r="BO222" i="10" s="1"/>
  <c r="BN203" i="10"/>
  <c r="BO187" i="10"/>
  <c r="BN99" i="28"/>
  <c r="BN192" i="10"/>
  <c r="BO196" i="10"/>
  <c r="BO197" i="10" s="1"/>
  <c r="BO12" i="28"/>
  <c r="BP60" i="10"/>
  <c r="BO217" i="10"/>
  <c r="BO11" i="28"/>
  <c r="BO188" i="10"/>
  <c r="EX22" i="4"/>
  <c r="EW33" i="4"/>
  <c r="EW11" i="4"/>
  <c r="EW29" i="4"/>
  <c r="BP115" i="10"/>
  <c r="BP116" i="10" s="1"/>
  <c r="BQ113" i="10" s="1"/>
  <c r="BP156" i="10"/>
  <c r="BP155" i="10"/>
  <c r="BS97" i="10"/>
  <c r="BN233" i="10"/>
  <c r="BN243" i="10"/>
  <c r="BT82" i="10"/>
  <c r="EV49" i="4"/>
  <c r="EU52" i="4"/>
  <c r="BN205" i="10"/>
  <c r="BN207" i="10" s="1"/>
  <c r="BN46" i="28" s="1"/>
  <c r="BN1186" i="10" s="1"/>
  <c r="FA18" i="4"/>
  <c r="BO978" i="10"/>
  <c r="BO932" i="10"/>
  <c r="EV45" i="4"/>
  <c r="EW42" i="4"/>
  <c r="BQ93" i="10"/>
  <c r="BQ101" i="10"/>
  <c r="BQ95" i="10"/>
  <c r="BQ96" i="10" s="1"/>
  <c r="BQ152" i="10" s="1"/>
  <c r="BL30" i="31"/>
  <c r="BL31" i="31"/>
  <c r="CI628" i="10"/>
  <c r="CH644" i="10"/>
  <c r="CH649" i="10" s="1"/>
  <c r="CF27" i="14" s="1"/>
  <c r="CF30" i="14" s="1"/>
  <c r="AR958" i="10"/>
  <c r="AR959" i="10" s="1"/>
  <c r="AS956" i="10" s="1"/>
  <c r="FE6" i="4" l="1"/>
  <c r="FD13" i="4"/>
  <c r="FD14" i="4" s="1"/>
  <c r="FD15" i="4"/>
  <c r="FD17" i="4"/>
  <c r="FD19" i="4"/>
  <c r="FD56" i="4"/>
  <c r="FD57" i="4" s="1"/>
  <c r="FD23" i="4"/>
  <c r="FD27" i="4"/>
  <c r="FD21" i="4"/>
  <c r="FD25" i="4"/>
  <c r="FD26" i="4" s="1"/>
  <c r="FD41" i="4"/>
  <c r="FD31" i="4"/>
  <c r="FD50" i="4"/>
  <c r="FD43" i="4"/>
  <c r="FD48" i="4"/>
  <c r="FD61" i="4"/>
  <c r="FD62" i="4" s="1"/>
  <c r="FD63" i="4"/>
  <c r="BO189" i="10"/>
  <c r="BO190" i="10" s="1"/>
  <c r="BO198" i="10"/>
  <c r="BO204" i="10" s="1"/>
  <c r="EW45" i="4"/>
  <c r="EX42" i="4"/>
  <c r="EW49" i="4"/>
  <c r="EV52" i="4"/>
  <c r="BT86" i="10"/>
  <c r="BT87" i="10"/>
  <c r="EX33" i="4"/>
  <c r="EY22" i="4"/>
  <c r="EX11" i="4"/>
  <c r="EX29" i="4"/>
  <c r="BT83" i="10"/>
  <c r="BP1039" i="10"/>
  <c r="BP44" i="28"/>
  <c r="BP1185" i="10" s="1"/>
  <c r="BP227" i="10"/>
  <c r="BO950" i="10"/>
  <c r="BO935" i="10"/>
  <c r="BO14" i="28"/>
  <c r="FB18" i="4"/>
  <c r="BO242" i="10"/>
  <c r="BO226" i="10"/>
  <c r="BO229" i="10" s="1"/>
  <c r="BQ102" i="10"/>
  <c r="BQ1172" i="10" s="1"/>
  <c r="BR91" i="10"/>
  <c r="BQ151" i="10"/>
  <c r="BQ104" i="10"/>
  <c r="BQ1171" i="10"/>
  <c r="BQ47" i="10"/>
  <c r="BP153" i="10"/>
  <c r="BP157" i="10" s="1"/>
  <c r="BP120" i="10"/>
  <c r="BP121" i="10" s="1"/>
  <c r="BP124" i="10" s="1"/>
  <c r="BP126" i="10" s="1"/>
  <c r="BP174" i="10"/>
  <c r="BP179" i="10" s="1"/>
  <c r="BP215" i="10" s="1"/>
  <c r="BP235" i="10" s="1"/>
  <c r="CI633" i="10"/>
  <c r="CG21" i="14" s="1"/>
  <c r="CG24" i="14" s="1"/>
  <c r="CI630" i="10"/>
  <c r="AR936" i="10"/>
  <c r="AR938" i="10" s="1"/>
  <c r="AR945" i="10" s="1"/>
  <c r="AR78" i="28"/>
  <c r="FF6" i="4" l="1"/>
  <c r="FE15" i="4"/>
  <c r="FE13" i="4"/>
  <c r="FE14" i="4" s="1"/>
  <c r="FE19" i="4"/>
  <c r="FE17" i="4"/>
  <c r="FE56" i="4"/>
  <c r="FE57" i="4" s="1"/>
  <c r="FE23" i="4"/>
  <c r="FE21" i="4"/>
  <c r="FE27" i="4"/>
  <c r="FE25" i="4"/>
  <c r="FE26" i="4" s="1"/>
  <c r="FE41" i="4"/>
  <c r="FE31" i="4"/>
  <c r="FE50" i="4"/>
  <c r="FE43" i="4"/>
  <c r="FE48" i="4"/>
  <c r="FE61" i="4"/>
  <c r="FE62" i="4" s="1"/>
  <c r="FE63" i="4"/>
  <c r="BO110" i="28"/>
  <c r="BO200" i="10"/>
  <c r="BP195" i="10"/>
  <c r="EZ22" i="4"/>
  <c r="EY33" i="4"/>
  <c r="EY29" i="4"/>
  <c r="EY11" i="4"/>
  <c r="BO233" i="10"/>
  <c r="BO243" i="10"/>
  <c r="BQ114" i="10"/>
  <c r="BQ108" i="10"/>
  <c r="FC18" i="4"/>
  <c r="EY42" i="4"/>
  <c r="EX45" i="4"/>
  <c r="EW52" i="4"/>
  <c r="EX49" i="4"/>
  <c r="BR100" i="10"/>
  <c r="BR1170" i="10" s="1"/>
  <c r="BR92" i="10"/>
  <c r="BQ51" i="10"/>
  <c r="BQ53" i="10"/>
  <c r="BQ50" i="10"/>
  <c r="BQ49" i="10"/>
  <c r="BQ57" i="10"/>
  <c r="BQ55" i="10"/>
  <c r="BQ54" i="10"/>
  <c r="BQ56" i="10"/>
  <c r="BQ58" i="10"/>
  <c r="BQ52" i="10"/>
  <c r="BQ59" i="10"/>
  <c r="BQ147" i="10"/>
  <c r="BP139" i="10"/>
  <c r="BP163" i="10"/>
  <c r="BP167" i="10"/>
  <c r="BP158" i="10"/>
  <c r="BP159" i="10" s="1"/>
  <c r="BP177" i="10" s="1"/>
  <c r="BP164" i="10"/>
  <c r="BP168" i="10"/>
  <c r="BP165" i="10"/>
  <c r="BP169" i="10"/>
  <c r="BP166" i="10"/>
  <c r="BP187" i="10"/>
  <c r="BO192" i="10"/>
  <c r="BO99" i="28"/>
  <c r="BO203" i="10"/>
  <c r="BO205" i="10" s="1"/>
  <c r="BO207" i="10" s="1"/>
  <c r="BO46" i="28" s="1"/>
  <c r="BO1186" i="10" s="1"/>
  <c r="BM14" i="31"/>
  <c r="BO1158" i="10"/>
  <c r="BO37" i="28"/>
  <c r="BO1183" i="10" s="1"/>
  <c r="BU81" i="10"/>
  <c r="BT66" i="10"/>
  <c r="CJ628" i="10"/>
  <c r="CI644" i="10"/>
  <c r="CI649" i="10" s="1"/>
  <c r="CG27" i="14" s="1"/>
  <c r="CG30" i="14" s="1"/>
  <c r="AR20" i="28"/>
  <c r="AE70" i="11"/>
  <c r="AR1198" i="10"/>
  <c r="AR1211" i="10" s="1"/>
  <c r="AR79" i="28"/>
  <c r="AR946" i="10"/>
  <c r="FG6" i="4" l="1"/>
  <c r="FF15" i="4"/>
  <c r="FF13" i="4"/>
  <c r="FF14" i="4" s="1"/>
  <c r="FF19" i="4"/>
  <c r="FF17" i="4"/>
  <c r="FF56" i="4"/>
  <c r="FF57" i="4" s="1"/>
  <c r="FF23" i="4"/>
  <c r="FF21" i="4"/>
  <c r="FF27" i="4"/>
  <c r="FF25" i="4"/>
  <c r="FF26" i="4" s="1"/>
  <c r="FF41" i="4"/>
  <c r="FF31" i="4"/>
  <c r="FF50" i="4"/>
  <c r="FF43" i="4"/>
  <c r="FF48" i="4"/>
  <c r="FF61" i="4"/>
  <c r="FF62" i="4" s="1"/>
  <c r="FF63" i="4"/>
  <c r="BR101" i="10"/>
  <c r="BR95" i="10"/>
  <c r="BR96" i="10" s="1"/>
  <c r="BR152" i="10" s="1"/>
  <c r="EZ42" i="4"/>
  <c r="EY45" i="4"/>
  <c r="BM30" i="31"/>
  <c r="BM31" i="31"/>
  <c r="BQ115" i="10"/>
  <c r="BQ116" i="10" s="1"/>
  <c r="BR113" i="10" s="1"/>
  <c r="BR93" i="10"/>
  <c r="BT97" i="10"/>
  <c r="BP170" i="10"/>
  <c r="BP178" i="10" s="1"/>
  <c r="BP180" i="10" s="1"/>
  <c r="BU82" i="10"/>
  <c r="BU83" i="10" s="1"/>
  <c r="BP1031" i="10"/>
  <c r="BP1032" i="10" s="1"/>
  <c r="BP15" i="10"/>
  <c r="BP141" i="10"/>
  <c r="EY49" i="4"/>
  <c r="EX52" i="4"/>
  <c r="FD18" i="4"/>
  <c r="BQ155" i="10"/>
  <c r="BQ156" i="10"/>
  <c r="BQ60" i="10"/>
  <c r="FA22" i="4"/>
  <c r="EZ33" i="4"/>
  <c r="EZ11" i="4"/>
  <c r="EZ29" i="4"/>
  <c r="CJ630" i="10"/>
  <c r="CJ633" i="10"/>
  <c r="CH21" i="14" s="1"/>
  <c r="CH24" i="14" s="1"/>
  <c r="AR1199" i="10"/>
  <c r="AR1212" i="10" s="1"/>
  <c r="AE71" i="11"/>
  <c r="AS943" i="10"/>
  <c r="AR116" i="28"/>
  <c r="FH6" i="4" l="1"/>
  <c r="FG13" i="4"/>
  <c r="FG14" i="4" s="1"/>
  <c r="FG15" i="4"/>
  <c r="FG17" i="4"/>
  <c r="FG19" i="4"/>
  <c r="FG56" i="4"/>
  <c r="FG57" i="4" s="1"/>
  <c r="FG23" i="4"/>
  <c r="FG27" i="4"/>
  <c r="FG21" i="4"/>
  <c r="FG25" i="4"/>
  <c r="FG26" i="4" s="1"/>
  <c r="FG31" i="4"/>
  <c r="FG41" i="4"/>
  <c r="FG50" i="4"/>
  <c r="FG43" i="4"/>
  <c r="FG48" i="4"/>
  <c r="FG61" i="4"/>
  <c r="FG62" i="4" s="1"/>
  <c r="FG63" i="4"/>
  <c r="BP196" i="10"/>
  <c r="BP197" i="10" s="1"/>
  <c r="BP198" i="10" s="1"/>
  <c r="BP12" i="28"/>
  <c r="FA33" i="4"/>
  <c r="FB22" i="4"/>
  <c r="FA11" i="4"/>
  <c r="FA29" i="4"/>
  <c r="EZ49" i="4"/>
  <c r="EY52" i="4"/>
  <c r="BQ44" i="28"/>
  <c r="BQ1185" i="10" s="1"/>
  <c r="BQ227" i="10"/>
  <c r="BQ1039" i="10"/>
  <c r="BP188" i="10"/>
  <c r="BP189" i="10" s="1"/>
  <c r="BP190" i="10" s="1"/>
  <c r="BP11" i="28"/>
  <c r="EZ45" i="4"/>
  <c r="FA42" i="4"/>
  <c r="BP932" i="10"/>
  <c r="BP978" i="10"/>
  <c r="BS91" i="10"/>
  <c r="BR102" i="10"/>
  <c r="BR1172" i="10" s="1"/>
  <c r="BR151" i="10"/>
  <c r="BR1171" i="10"/>
  <c r="BR47" i="10"/>
  <c r="BR104" i="10"/>
  <c r="BV81" i="10"/>
  <c r="BU66" i="10"/>
  <c r="FE18" i="4"/>
  <c r="BU86" i="10"/>
  <c r="BU87" i="10"/>
  <c r="BQ174" i="10"/>
  <c r="BQ179" i="10" s="1"/>
  <c r="BQ215" i="10" s="1"/>
  <c r="BQ235" i="10" s="1"/>
  <c r="BQ153" i="10"/>
  <c r="BQ157" i="10" s="1"/>
  <c r="BQ120" i="10"/>
  <c r="BQ121" i="10" s="1"/>
  <c r="BQ124" i="10" s="1"/>
  <c r="BQ126" i="10" s="1"/>
  <c r="BP214" i="10"/>
  <c r="CK628" i="10"/>
  <c r="CJ644" i="10"/>
  <c r="CJ649" i="10" s="1"/>
  <c r="CH27" i="14" s="1"/>
  <c r="CH30" i="14" s="1"/>
  <c r="AS951" i="10"/>
  <c r="AS957" i="10" s="1"/>
  <c r="FH57" i="4" l="1"/>
  <c r="FI6" i="4"/>
  <c r="FH13" i="4"/>
  <c r="FH14" i="4" s="1"/>
  <c r="FH15" i="4"/>
  <c r="FH17" i="4"/>
  <c r="FH19" i="4"/>
  <c r="FH56" i="4"/>
  <c r="FH23" i="4"/>
  <c r="FH21" i="4"/>
  <c r="FH27" i="4"/>
  <c r="FH25" i="4"/>
  <c r="FH26" i="4" s="1"/>
  <c r="FH31" i="4"/>
  <c r="FH41" i="4"/>
  <c r="FH43" i="4"/>
  <c r="FH50" i="4"/>
  <c r="FH48" i="4"/>
  <c r="FH61" i="4"/>
  <c r="FH62" i="4" s="1"/>
  <c r="FH63" i="4"/>
  <c r="BP14" i="28"/>
  <c r="BN14" i="31" s="1"/>
  <c r="BQ166" i="10"/>
  <c r="BQ158" i="10"/>
  <c r="BQ159" i="10" s="1"/>
  <c r="BQ177" i="10" s="1"/>
  <c r="BQ163" i="10"/>
  <c r="BQ168" i="10"/>
  <c r="BQ165" i="10"/>
  <c r="BQ167" i="10"/>
  <c r="BQ139" i="10"/>
  <c r="BQ169" i="10"/>
  <c r="BQ164" i="10"/>
  <c r="BP203" i="10"/>
  <c r="BQ187" i="10"/>
  <c r="BP192" i="10"/>
  <c r="BP99" i="28"/>
  <c r="BU97" i="10"/>
  <c r="BP1158" i="10"/>
  <c r="BP37" i="28"/>
  <c r="BP1183" i="10" s="1"/>
  <c r="BV82" i="10"/>
  <c r="BR54" i="10"/>
  <c r="BR57" i="10"/>
  <c r="BR147" i="10"/>
  <c r="BR58" i="10"/>
  <c r="BR49" i="10"/>
  <c r="BR59" i="10"/>
  <c r="BR53" i="10"/>
  <c r="BR52" i="10"/>
  <c r="BR55" i="10"/>
  <c r="BR56" i="10"/>
  <c r="BR51" i="10"/>
  <c r="BR50" i="10"/>
  <c r="BP935" i="10"/>
  <c r="BP950" i="10"/>
  <c r="FB33" i="4"/>
  <c r="FC22" i="4"/>
  <c r="FB11" i="4"/>
  <c r="FB29" i="4"/>
  <c r="FA45" i="4"/>
  <c r="FB42" i="4"/>
  <c r="FA49" i="4"/>
  <c r="EZ52" i="4"/>
  <c r="FF18" i="4"/>
  <c r="BR108" i="10"/>
  <c r="BR114" i="10"/>
  <c r="BR115" i="10" s="1"/>
  <c r="BP217" i="10"/>
  <c r="BP221" i="10"/>
  <c r="BP222" i="10" s="1"/>
  <c r="BS100" i="10"/>
  <c r="BS1170" i="10" s="1"/>
  <c r="BS92" i="10"/>
  <c r="BQ195" i="10"/>
  <c r="BP204" i="10"/>
  <c r="BP110" i="28"/>
  <c r="BP200" i="10"/>
  <c r="CK630" i="10"/>
  <c r="CK633" i="10"/>
  <c r="CI21" i="14" s="1"/>
  <c r="CI24" i="14" s="1"/>
  <c r="AS958" i="10"/>
  <c r="FJ6" i="4" l="1"/>
  <c r="FI13" i="4"/>
  <c r="FI14" i="4" s="1"/>
  <c r="FI15" i="4"/>
  <c r="FI19" i="4"/>
  <c r="FI17" i="4"/>
  <c r="FI56" i="4"/>
  <c r="FI23" i="4"/>
  <c r="FI21" i="4"/>
  <c r="FI27" i="4"/>
  <c r="FI25" i="4"/>
  <c r="FI26" i="4" s="1"/>
  <c r="FI31" i="4"/>
  <c r="FI41" i="4"/>
  <c r="FI50" i="4"/>
  <c r="FI43" i="4"/>
  <c r="FI48" i="4"/>
  <c r="FI61" i="4"/>
  <c r="FI62" i="4" s="1"/>
  <c r="FI63" i="4"/>
  <c r="FI57" i="4"/>
  <c r="BP205" i="10"/>
  <c r="BP207" i="10" s="1"/>
  <c r="BP46" i="28" s="1"/>
  <c r="BP1186" i="10" s="1"/>
  <c r="BQ15" i="10"/>
  <c r="BQ1031" i="10"/>
  <c r="BQ1032" i="10" s="1"/>
  <c r="BQ141" i="10"/>
  <c r="FC42" i="4"/>
  <c r="FB45" i="4"/>
  <c r="FD22" i="4"/>
  <c r="FC33" i="4"/>
  <c r="FC29" i="4"/>
  <c r="FC11" i="4"/>
  <c r="BV86" i="10"/>
  <c r="BV87" i="10"/>
  <c r="BR156" i="10"/>
  <c r="BR155" i="10"/>
  <c r="BS93" i="10"/>
  <c r="BS101" i="10"/>
  <c r="BS95" i="10"/>
  <c r="BS96" i="10" s="1"/>
  <c r="BS152" i="10" s="1"/>
  <c r="FG18" i="4"/>
  <c r="BV83" i="10"/>
  <c r="BQ170" i="10"/>
  <c r="BQ178" i="10" s="1"/>
  <c r="BQ180" i="10" s="1"/>
  <c r="BN30" i="31"/>
  <c r="BN31" i="31"/>
  <c r="BR116" i="10"/>
  <c r="BS113" i="10" s="1"/>
  <c r="BR174" i="10"/>
  <c r="BR179" i="10" s="1"/>
  <c r="BR215" i="10" s="1"/>
  <c r="BR235" i="10" s="1"/>
  <c r="BR153" i="10"/>
  <c r="BR157" i="10" s="1"/>
  <c r="BR120" i="10"/>
  <c r="BR121" i="10" s="1"/>
  <c r="BR124" i="10" s="1"/>
  <c r="BR126" i="10" s="1"/>
  <c r="BP226" i="10"/>
  <c r="BP229" i="10" s="1"/>
  <c r="BP242" i="10"/>
  <c r="FA52" i="4"/>
  <c r="FB49" i="4"/>
  <c r="BR60" i="10"/>
  <c r="CL628" i="10"/>
  <c r="CK644" i="10"/>
  <c r="CK649" i="10" s="1"/>
  <c r="CI27" i="14" s="1"/>
  <c r="CI30" i="14" s="1"/>
  <c r="AS936" i="10"/>
  <c r="AS938" i="10" s="1"/>
  <c r="AS945" i="10" s="1"/>
  <c r="AS78" i="28"/>
  <c r="AS959" i="10"/>
  <c r="AT956" i="10" s="1"/>
  <c r="FK6" i="4" l="1"/>
  <c r="FJ13" i="4"/>
  <c r="FJ14" i="4" s="1"/>
  <c r="FJ15" i="4"/>
  <c r="FJ19" i="4"/>
  <c r="FJ17" i="4"/>
  <c r="FJ56" i="4"/>
  <c r="FJ57" i="4" s="1"/>
  <c r="FJ27" i="4"/>
  <c r="FJ21" i="4"/>
  <c r="FJ23" i="4"/>
  <c r="FJ25" i="4"/>
  <c r="FJ26" i="4" s="1"/>
  <c r="FJ41" i="4"/>
  <c r="FJ31" i="4"/>
  <c r="FJ43" i="4"/>
  <c r="FJ48" i="4"/>
  <c r="FJ50" i="4"/>
  <c r="FJ61" i="4"/>
  <c r="FJ62" i="4" s="1"/>
  <c r="FJ63" i="4"/>
  <c r="FD33" i="4"/>
  <c r="FE22" i="4"/>
  <c r="FD11" i="4"/>
  <c r="FD29" i="4"/>
  <c r="FD42" i="4"/>
  <c r="FC45" i="4"/>
  <c r="BQ12" i="28"/>
  <c r="BQ196" i="10"/>
  <c r="BQ197" i="10" s="1"/>
  <c r="BQ198" i="10" s="1"/>
  <c r="FB52" i="4"/>
  <c r="FC49" i="4"/>
  <c r="BQ214" i="10"/>
  <c r="BR1039" i="10"/>
  <c r="BR227" i="10"/>
  <c r="BR44" i="28"/>
  <c r="BR1185" i="10" s="1"/>
  <c r="BQ11" i="28"/>
  <c r="BQ188" i="10"/>
  <c r="BR166" i="10"/>
  <c r="BR168" i="10"/>
  <c r="BR169" i="10"/>
  <c r="BR158" i="10"/>
  <c r="BR159" i="10" s="1"/>
  <c r="BR177" i="10" s="1"/>
  <c r="BR163" i="10"/>
  <c r="BR139" i="10"/>
  <c r="BR167" i="10"/>
  <c r="BR164" i="10"/>
  <c r="BR165" i="10"/>
  <c r="BS151" i="10"/>
  <c r="BS1171" i="10"/>
  <c r="BS104" i="10"/>
  <c r="BS47" i="10"/>
  <c r="FH18" i="4"/>
  <c r="BS102" i="10"/>
  <c r="BS1172" i="10" s="1"/>
  <c r="BT91" i="10"/>
  <c r="BV66" i="10"/>
  <c r="BW81" i="10"/>
  <c r="BP233" i="10"/>
  <c r="BP243" i="10"/>
  <c r="BQ932" i="10"/>
  <c r="BQ978" i="10"/>
  <c r="CL633" i="10"/>
  <c r="CJ21" i="14" s="1"/>
  <c r="CJ24" i="14" s="1"/>
  <c r="CL630" i="10"/>
  <c r="AS1198" i="10"/>
  <c r="AS1211" i="10" s="1"/>
  <c r="AS20" i="28"/>
  <c r="AF70" i="11"/>
  <c r="AS79" i="28"/>
  <c r="AS946" i="10"/>
  <c r="FL6" i="4" l="1"/>
  <c r="FK15" i="4"/>
  <c r="FK13" i="4"/>
  <c r="FK14" i="4" s="1"/>
  <c r="FK17" i="4"/>
  <c r="FK19" i="4"/>
  <c r="FK56" i="4"/>
  <c r="FK57" i="4" s="1"/>
  <c r="FK21" i="4"/>
  <c r="FK27" i="4"/>
  <c r="FK23" i="4"/>
  <c r="FK25" i="4"/>
  <c r="FK26" i="4" s="1"/>
  <c r="FK31" i="4"/>
  <c r="FK41" i="4"/>
  <c r="FK50" i="4"/>
  <c r="FK48" i="4"/>
  <c r="FK43" i="4"/>
  <c r="FK61" i="4"/>
  <c r="FK62" i="4" s="1"/>
  <c r="FK63" i="4"/>
  <c r="BQ14" i="28"/>
  <c r="BQ37" i="28" s="1"/>
  <c r="BQ1183" i="10" s="1"/>
  <c r="BV97" i="10"/>
  <c r="BT100" i="10"/>
  <c r="BT1170" i="10" s="1"/>
  <c r="BT92" i="10"/>
  <c r="BS51" i="10"/>
  <c r="BS59" i="10"/>
  <c r="BS50" i="10"/>
  <c r="BS58" i="10"/>
  <c r="BS54" i="10"/>
  <c r="BS49" i="10"/>
  <c r="BS147" i="10"/>
  <c r="BS52" i="10"/>
  <c r="BS56" i="10"/>
  <c r="BS57" i="10"/>
  <c r="BS53" i="10"/>
  <c r="BS55" i="10"/>
  <c r="BR170" i="10"/>
  <c r="BR178" i="10" s="1"/>
  <c r="BR180" i="10" s="1"/>
  <c r="BQ950" i="10"/>
  <c r="BQ935" i="10"/>
  <c r="BS114" i="10"/>
  <c r="BS108" i="10"/>
  <c r="FE42" i="4"/>
  <c r="FD45" i="4"/>
  <c r="BQ221" i="10"/>
  <c r="BQ222" i="10" s="1"/>
  <c r="BQ217" i="10"/>
  <c r="BQ200" i="10"/>
  <c r="BQ110" i="28"/>
  <c r="BR195" i="10"/>
  <c r="BQ204" i="10"/>
  <c r="BR1031" i="10"/>
  <c r="BR1032" i="10" s="1"/>
  <c r="BR141" i="10"/>
  <c r="BR15" i="10"/>
  <c r="FD49" i="4"/>
  <c r="FC52" i="4"/>
  <c r="BW82" i="10"/>
  <c r="FE33" i="4"/>
  <c r="FF22" i="4"/>
  <c r="FE11" i="4"/>
  <c r="FE29" i="4"/>
  <c r="FI18" i="4"/>
  <c r="BQ189" i="10"/>
  <c r="BQ190" i="10" s="1"/>
  <c r="CM628" i="10"/>
  <c r="CL644" i="10"/>
  <c r="CL649" i="10" s="1"/>
  <c r="CJ27" i="14" s="1"/>
  <c r="CJ30" i="14" s="1"/>
  <c r="AS116" i="28"/>
  <c r="AT943" i="10"/>
  <c r="AS1199" i="10"/>
  <c r="AS1212" i="10" s="1"/>
  <c r="AF71" i="11"/>
  <c r="FM6" i="4" l="1"/>
  <c r="FL13" i="4"/>
  <c r="FL14" i="4" s="1"/>
  <c r="FL15" i="4"/>
  <c r="FL19" i="4"/>
  <c r="FL17" i="4"/>
  <c r="FL56" i="4"/>
  <c r="FL57" i="4" s="1"/>
  <c r="FL27" i="4"/>
  <c r="FL21" i="4"/>
  <c r="FL23" i="4"/>
  <c r="FL25" i="4"/>
  <c r="FL26" i="4" s="1"/>
  <c r="FL41" i="4"/>
  <c r="FL31" i="4"/>
  <c r="FL50" i="4"/>
  <c r="FL43" i="4"/>
  <c r="FL48" i="4"/>
  <c r="FL61" i="4"/>
  <c r="FL62" i="4" s="1"/>
  <c r="FL63" i="4"/>
  <c r="BQ1158" i="10"/>
  <c r="BO14" i="31"/>
  <c r="BO31" i="31" s="1"/>
  <c r="BR187" i="10"/>
  <c r="BQ99" i="28"/>
  <c r="BQ192" i="10"/>
  <c r="BQ203" i="10"/>
  <c r="BQ205" i="10" s="1"/>
  <c r="BQ207" i="10" s="1"/>
  <c r="BQ46" i="28" s="1"/>
  <c r="BQ1186" i="10" s="1"/>
  <c r="FJ18" i="4"/>
  <c r="BT93" i="10"/>
  <c r="BT101" i="10"/>
  <c r="BT95" i="10"/>
  <c r="BT96" i="10" s="1"/>
  <c r="BT152" i="10" s="1"/>
  <c r="BR932" i="10"/>
  <c r="BR978" i="10"/>
  <c r="BQ242" i="10"/>
  <c r="BQ226" i="10"/>
  <c r="BQ229" i="10" s="1"/>
  <c r="BS156" i="10"/>
  <c r="BS155" i="10"/>
  <c r="BR188" i="10"/>
  <c r="BR11" i="28"/>
  <c r="BS60" i="10"/>
  <c r="FF33" i="4"/>
  <c r="FG22" i="4"/>
  <c r="FF11" i="4"/>
  <c r="FF29" i="4"/>
  <c r="BR12" i="28"/>
  <c r="BR196" i="10"/>
  <c r="BR197" i="10" s="1"/>
  <c r="FE49" i="4"/>
  <c r="FD52" i="4"/>
  <c r="BW86" i="10"/>
  <c r="BW87" i="10"/>
  <c r="FE45" i="4"/>
  <c r="FF42" i="4"/>
  <c r="BS115" i="10"/>
  <c r="BW83" i="10"/>
  <c r="BR214" i="10"/>
  <c r="CM633" i="10"/>
  <c r="CK21" i="14" s="1"/>
  <c r="CK24" i="14" s="1"/>
  <c r="CM630" i="10"/>
  <c r="AT951" i="10"/>
  <c r="AT957" i="10" s="1"/>
  <c r="FN6" i="4" l="1"/>
  <c r="FM13" i="4"/>
  <c r="FM14" i="4" s="1"/>
  <c r="FM15" i="4"/>
  <c r="FM19" i="4"/>
  <c r="FM17" i="4"/>
  <c r="FM56" i="4"/>
  <c r="FM57" i="4" s="1"/>
  <c r="FM21" i="4"/>
  <c r="FM23" i="4"/>
  <c r="FM27" i="4"/>
  <c r="FM25" i="4"/>
  <c r="FM26" i="4" s="1"/>
  <c r="FM31" i="4"/>
  <c r="FM41" i="4"/>
  <c r="FM48" i="4"/>
  <c r="FM50" i="4"/>
  <c r="FM43" i="4"/>
  <c r="FM61" i="4"/>
  <c r="FM62" i="4" s="1"/>
  <c r="FM63" i="4"/>
  <c r="BO30" i="31"/>
  <c r="BR189" i="10"/>
  <c r="BR190" i="10" s="1"/>
  <c r="BR198" i="10"/>
  <c r="BR200" i="10" s="1"/>
  <c r="BS120" i="10"/>
  <c r="BS121" i="10" s="1"/>
  <c r="BS124" i="10" s="1"/>
  <c r="BS126" i="10" s="1"/>
  <c r="BS153" i="10"/>
  <c r="BS157" i="10" s="1"/>
  <c r="BS174" i="10"/>
  <c r="BS179" i="10" s="1"/>
  <c r="BS215" i="10" s="1"/>
  <c r="BS235" i="10" s="1"/>
  <c r="BT102" i="10"/>
  <c r="BT1172" i="10" s="1"/>
  <c r="BU91" i="10"/>
  <c r="FG33" i="4"/>
  <c r="FH22" i="4"/>
  <c r="FG29" i="4"/>
  <c r="FG11" i="4"/>
  <c r="FE52" i="4"/>
  <c r="FF49" i="4"/>
  <c r="BQ233" i="10"/>
  <c r="BQ243" i="10"/>
  <c r="FG42" i="4"/>
  <c r="FF45" i="4"/>
  <c r="BS227" i="10"/>
  <c r="BS1039" i="10"/>
  <c r="BS44" i="28"/>
  <c r="BS1185" i="10" s="1"/>
  <c r="FK18" i="4"/>
  <c r="BR221" i="10"/>
  <c r="BR222" i="10" s="1"/>
  <c r="BR217" i="10"/>
  <c r="BR935" i="10"/>
  <c r="BR950" i="10"/>
  <c r="BR14" i="28"/>
  <c r="BX81" i="10"/>
  <c r="BW66" i="10"/>
  <c r="BS116" i="10"/>
  <c r="BT113" i="10" s="1"/>
  <c r="BT1171" i="10"/>
  <c r="BT47" i="10"/>
  <c r="BT104" i="10"/>
  <c r="BT151" i="10"/>
  <c r="CN628" i="10"/>
  <c r="CM644" i="10"/>
  <c r="CM649" i="10" s="1"/>
  <c r="CK27" i="14" s="1"/>
  <c r="CK30" i="14" s="1"/>
  <c r="AT958" i="10"/>
  <c r="AT959" i="10" s="1"/>
  <c r="AU956" i="10" s="1"/>
  <c r="FN57" i="4" l="1"/>
  <c r="FO6" i="4"/>
  <c r="FN15" i="4"/>
  <c r="FN13" i="4"/>
  <c r="FN14" i="4" s="1"/>
  <c r="FN19" i="4"/>
  <c r="FN17" i="4"/>
  <c r="FN56" i="4"/>
  <c r="FN23" i="4"/>
  <c r="FN21" i="4"/>
  <c r="FN27" i="4"/>
  <c r="FN25" i="4"/>
  <c r="FN26" i="4" s="1"/>
  <c r="FN31" i="4"/>
  <c r="FN41" i="4"/>
  <c r="FN43" i="4"/>
  <c r="FN50" i="4"/>
  <c r="FN48" i="4"/>
  <c r="FN61" i="4"/>
  <c r="FN62" i="4" s="1"/>
  <c r="FN63" i="4"/>
  <c r="BR204" i="10"/>
  <c r="BS195" i="10"/>
  <c r="BR110" i="28"/>
  <c r="FI22" i="4"/>
  <c r="FH33" i="4"/>
  <c r="FH29" i="4"/>
  <c r="FH11" i="4"/>
  <c r="BR242" i="10"/>
  <c r="BR226" i="10"/>
  <c r="BR229" i="10" s="1"/>
  <c r="FG45" i="4"/>
  <c r="FH42" i="4"/>
  <c r="BU100" i="10"/>
  <c r="BU1170" i="10" s="1"/>
  <c r="BU92" i="10"/>
  <c r="BU93" i="10" s="1"/>
  <c r="BP14" i="31"/>
  <c r="BR37" i="28"/>
  <c r="BR1183" i="10" s="1"/>
  <c r="BR1158" i="10"/>
  <c r="BT49" i="10"/>
  <c r="BT55" i="10"/>
  <c r="BT50" i="10"/>
  <c r="BT57" i="10"/>
  <c r="BT52" i="10"/>
  <c r="BT51" i="10"/>
  <c r="BT54" i="10"/>
  <c r="BT58" i="10"/>
  <c r="BT147" i="10"/>
  <c r="BT59" i="10"/>
  <c r="BT56" i="10"/>
  <c r="BT53" i="10"/>
  <c r="BW97" i="10"/>
  <c r="FL18" i="4"/>
  <c r="BX82" i="10"/>
  <c r="FG49" i="4"/>
  <c r="FF52" i="4"/>
  <c r="BT108" i="10"/>
  <c r="BT114" i="10"/>
  <c r="BT115" i="10" s="1"/>
  <c r="BR203" i="10"/>
  <c r="BR99" i="28"/>
  <c r="BS187" i="10"/>
  <c r="BR192" i="10"/>
  <c r="BS158" i="10"/>
  <c r="BS159" i="10" s="1"/>
  <c r="BS177" i="10" s="1"/>
  <c r="BS139" i="10"/>
  <c r="BS164" i="10"/>
  <c r="BS168" i="10"/>
  <c r="BS166" i="10"/>
  <c r="BS163" i="10"/>
  <c r="BS167" i="10"/>
  <c r="BS169" i="10"/>
  <c r="BS165" i="10"/>
  <c r="CN630" i="10"/>
  <c r="CN633" i="10"/>
  <c r="CL21" i="14" s="1"/>
  <c r="CL24" i="14" s="1"/>
  <c r="AT936" i="10"/>
  <c r="AT938" i="10" s="1"/>
  <c r="AT945" i="10" s="1"/>
  <c r="AT78" i="28"/>
  <c r="FP6" i="4" l="1"/>
  <c r="FO13" i="4"/>
  <c r="FO14" i="4" s="1"/>
  <c r="FO15" i="4"/>
  <c r="FO17" i="4"/>
  <c r="FO19" i="4"/>
  <c r="FO56" i="4"/>
  <c r="FO27" i="4"/>
  <c r="FO23" i="4"/>
  <c r="FO21" i="4"/>
  <c r="FO25" i="4"/>
  <c r="FO26" i="4" s="1"/>
  <c r="FO41" i="4"/>
  <c r="FO31" i="4"/>
  <c r="FO48" i="4"/>
  <c r="FO50" i="4"/>
  <c r="FO43" i="4"/>
  <c r="FO61" i="4"/>
  <c r="FO62" i="4" s="1"/>
  <c r="FO63" i="4"/>
  <c r="FO57" i="4"/>
  <c r="BR205" i="10"/>
  <c r="BR207" i="10" s="1"/>
  <c r="BR46" i="28" s="1"/>
  <c r="BR1186" i="10" s="1"/>
  <c r="BT60" i="10"/>
  <c r="BT44" i="28" s="1"/>
  <c r="BT1185" i="10" s="1"/>
  <c r="BT116" i="10"/>
  <c r="BU113" i="10" s="1"/>
  <c r="BT153" i="10"/>
  <c r="BT157" i="10" s="1"/>
  <c r="BT174" i="10"/>
  <c r="BT179" i="10" s="1"/>
  <c r="BT215" i="10" s="1"/>
  <c r="BT235" i="10" s="1"/>
  <c r="BT120" i="10"/>
  <c r="BT121" i="10" s="1"/>
  <c r="BT124" i="10" s="1"/>
  <c r="BT126" i="10" s="1"/>
  <c r="FI42" i="4"/>
  <c r="FH45" i="4"/>
  <c r="BS15" i="10"/>
  <c r="BS1031" i="10"/>
  <c r="BS1032" i="10" s="1"/>
  <c r="BS141" i="10"/>
  <c r="BR243" i="10"/>
  <c r="BR233" i="10"/>
  <c r="BT156" i="10"/>
  <c r="BT155" i="10"/>
  <c r="FG52" i="4"/>
  <c r="FH49" i="4"/>
  <c r="BP30" i="31"/>
  <c r="BP31" i="31"/>
  <c r="FM18" i="4"/>
  <c r="BX86" i="10"/>
  <c r="BX87" i="10"/>
  <c r="BU101" i="10"/>
  <c r="BU95" i="10"/>
  <c r="BU96" i="10" s="1"/>
  <c r="BU152" i="10" s="1"/>
  <c r="BT227" i="10"/>
  <c r="BX83" i="10"/>
  <c r="BU102" i="10"/>
  <c r="BU1172" i="10" s="1"/>
  <c r="BV91" i="10"/>
  <c r="BS170" i="10"/>
  <c r="BS178" i="10" s="1"/>
  <c r="BS180" i="10" s="1"/>
  <c r="FI33" i="4"/>
  <c r="FJ22" i="4"/>
  <c r="FI11" i="4"/>
  <c r="FI29" i="4"/>
  <c r="CO628" i="10"/>
  <c r="CN644" i="10"/>
  <c r="CN649" i="10" s="1"/>
  <c r="CL27" i="14" s="1"/>
  <c r="CL30" i="14" s="1"/>
  <c r="AT20" i="28"/>
  <c r="AG70" i="11"/>
  <c r="AT1198" i="10"/>
  <c r="AT1211" i="10" s="1"/>
  <c r="AT79" i="28"/>
  <c r="AT946" i="10"/>
  <c r="BT1039" i="10" l="1"/>
  <c r="FP57" i="4"/>
  <c r="FQ6" i="4"/>
  <c r="FP13" i="4"/>
  <c r="FP14" i="4" s="1"/>
  <c r="FP15" i="4"/>
  <c r="FP17" i="4"/>
  <c r="FP19" i="4"/>
  <c r="FP56" i="4"/>
  <c r="FP21" i="4"/>
  <c r="FP27" i="4"/>
  <c r="FP23" i="4"/>
  <c r="FP25" i="4"/>
  <c r="FP26" i="4" s="1"/>
  <c r="FP31" i="4"/>
  <c r="FP41" i="4"/>
  <c r="FP48" i="4"/>
  <c r="FP43" i="4"/>
  <c r="FP50" i="4"/>
  <c r="FP61" i="4"/>
  <c r="FP62" i="4" s="1"/>
  <c r="FP63" i="4"/>
  <c r="BS214" i="10"/>
  <c r="BS217" i="10" s="1"/>
  <c r="FH52" i="4"/>
  <c r="FI49" i="4"/>
  <c r="BS978" i="10"/>
  <c r="BS932" i="10"/>
  <c r="FK22" i="4"/>
  <c r="FJ33" i="4"/>
  <c r="FJ11" i="4"/>
  <c r="FJ29" i="4"/>
  <c r="FJ42" i="4"/>
  <c r="FI45" i="4"/>
  <c r="BY81" i="10"/>
  <c r="BX66" i="10"/>
  <c r="BT167" i="10"/>
  <c r="BT164" i="10"/>
  <c r="BT169" i="10"/>
  <c r="BT158" i="10"/>
  <c r="BT159" i="10" s="1"/>
  <c r="BT177" i="10" s="1"/>
  <c r="BT163" i="10"/>
  <c r="BT165" i="10"/>
  <c r="BT166" i="10"/>
  <c r="BT168" i="10"/>
  <c r="BT139" i="10"/>
  <c r="BS196" i="10"/>
  <c r="BS197" i="10" s="1"/>
  <c r="BS198" i="10" s="1"/>
  <c r="BS12" i="28"/>
  <c r="FN18" i="4"/>
  <c r="BV100" i="10"/>
  <c r="BV1170" i="10" s="1"/>
  <c r="BV92" i="10"/>
  <c r="BU151" i="10"/>
  <c r="BU104" i="10"/>
  <c r="BU47" i="10"/>
  <c r="BU1171" i="10"/>
  <c r="BS11" i="28"/>
  <c r="BS188" i="10"/>
  <c r="BS189" i="10" s="1"/>
  <c r="BS190" i="10" s="1"/>
  <c r="CO630" i="10"/>
  <c r="CO633" i="10"/>
  <c r="CM21" i="14" s="1"/>
  <c r="CM24" i="14" s="1"/>
  <c r="AG71" i="11"/>
  <c r="AT1199" i="10"/>
  <c r="AT1212" i="10" s="1"/>
  <c r="AU943" i="10"/>
  <c r="AT116" i="28"/>
  <c r="BS221" i="10" l="1"/>
  <c r="BS222" i="10" s="1"/>
  <c r="FR6" i="4"/>
  <c r="FQ15" i="4"/>
  <c r="FQ13" i="4"/>
  <c r="FQ14" i="4" s="1"/>
  <c r="FQ19" i="4"/>
  <c r="FQ17" i="4"/>
  <c r="FQ56" i="4"/>
  <c r="FQ21" i="4"/>
  <c r="FQ27" i="4"/>
  <c r="FQ23" i="4"/>
  <c r="FQ25" i="4"/>
  <c r="FQ26" i="4" s="1"/>
  <c r="FQ41" i="4"/>
  <c r="FQ31" i="4"/>
  <c r="FQ50" i="4"/>
  <c r="FQ43" i="4"/>
  <c r="FQ48" i="4"/>
  <c r="FQ61" i="4"/>
  <c r="FQ62" i="4" s="1"/>
  <c r="FQ63" i="4"/>
  <c r="FQ57" i="4"/>
  <c r="BS14" i="28"/>
  <c r="BQ14" i="31" s="1"/>
  <c r="BT170" i="10"/>
  <c r="BT178" i="10" s="1"/>
  <c r="BT214" i="10" s="1"/>
  <c r="BT221" i="10" s="1"/>
  <c r="BT222" i="10" s="1"/>
  <c r="BY82" i="10"/>
  <c r="BS935" i="10"/>
  <c r="BS950" i="10"/>
  <c r="FJ45" i="4"/>
  <c r="FK42" i="4"/>
  <c r="BU108" i="10"/>
  <c r="BU114" i="10"/>
  <c r="BT180" i="10"/>
  <c r="BS200" i="10"/>
  <c r="BS204" i="10"/>
  <c r="BS110" i="28"/>
  <c r="BT195" i="10"/>
  <c r="FO18" i="4"/>
  <c r="BT141" i="10"/>
  <c r="BT1031" i="10"/>
  <c r="BT1032" i="10" s="1"/>
  <c r="BT15" i="10"/>
  <c r="FK33" i="4"/>
  <c r="FL22" i="4"/>
  <c r="FK11" i="4"/>
  <c r="FK29" i="4"/>
  <c r="FI52" i="4"/>
  <c r="FJ49" i="4"/>
  <c r="BU53" i="10"/>
  <c r="BU51" i="10"/>
  <c r="BU52" i="10"/>
  <c r="BU50" i="10"/>
  <c r="BU57" i="10"/>
  <c r="BU55" i="10"/>
  <c r="BU49" i="10"/>
  <c r="BU147" i="10"/>
  <c r="BU59" i="10"/>
  <c r="BU56" i="10"/>
  <c r="BU58" i="10"/>
  <c r="BU54" i="10"/>
  <c r="BS192" i="10"/>
  <c r="BS99" i="28"/>
  <c r="BT187" i="10"/>
  <c r="BS203" i="10"/>
  <c r="BV93" i="10"/>
  <c r="BV101" i="10"/>
  <c r="BV95" i="10"/>
  <c r="BV96" i="10" s="1"/>
  <c r="BV152" i="10" s="1"/>
  <c r="BX97" i="10"/>
  <c r="BS226" i="10"/>
  <c r="BS229" i="10" s="1"/>
  <c r="BS242" i="10"/>
  <c r="CP628" i="10"/>
  <c r="CO644" i="10"/>
  <c r="CO649" i="10" s="1"/>
  <c r="CM27" i="14" s="1"/>
  <c r="CM30" i="14" s="1"/>
  <c r="AU951" i="10"/>
  <c r="AU957" i="10" s="1"/>
  <c r="FR57" i="4" l="1"/>
  <c r="FS6" i="4"/>
  <c r="FR15" i="4"/>
  <c r="FR13" i="4"/>
  <c r="FR14" i="4" s="1"/>
  <c r="FR19" i="4"/>
  <c r="FR17" i="4"/>
  <c r="FR56" i="4"/>
  <c r="FR21" i="4"/>
  <c r="FR27" i="4"/>
  <c r="FR23" i="4"/>
  <c r="FR25" i="4"/>
  <c r="FR26" i="4" s="1"/>
  <c r="FR41" i="4"/>
  <c r="FR31" i="4"/>
  <c r="FR48" i="4"/>
  <c r="FR43" i="4"/>
  <c r="FR50" i="4"/>
  <c r="FR61" i="4"/>
  <c r="FR62" i="4" s="1"/>
  <c r="FR63" i="4"/>
  <c r="BS1158" i="10"/>
  <c r="BS37" i="28"/>
  <c r="BS1183" i="10" s="1"/>
  <c r="BT217" i="10"/>
  <c r="BU60" i="10"/>
  <c r="BU227" i="10" s="1"/>
  <c r="BU155" i="10"/>
  <c r="BU156" i="10"/>
  <c r="BT226" i="10"/>
  <c r="BT229" i="10" s="1"/>
  <c r="BT242" i="10"/>
  <c r="FP18" i="4"/>
  <c r="BT196" i="10"/>
  <c r="BT197" i="10" s="1"/>
  <c r="BT12" i="28"/>
  <c r="BU115" i="10"/>
  <c r="BU116" i="10" s="1"/>
  <c r="BV113" i="10" s="1"/>
  <c r="BY86" i="10"/>
  <c r="BY87" i="10"/>
  <c r="FJ52" i="4"/>
  <c r="FK49" i="4"/>
  <c r="FL33" i="4"/>
  <c r="FM22" i="4"/>
  <c r="FL11" i="4"/>
  <c r="FL29" i="4"/>
  <c r="BY83" i="10"/>
  <c r="BU44" i="28"/>
  <c r="BU1185" i="10" s="1"/>
  <c r="BU1039" i="10"/>
  <c r="BS243" i="10"/>
  <c r="BS233" i="10"/>
  <c r="FK45" i="4"/>
  <c r="FL42" i="4"/>
  <c r="BT11" i="28"/>
  <c r="BT14" i="28" s="1"/>
  <c r="BT188" i="10"/>
  <c r="BT189" i="10" s="1"/>
  <c r="BV104" i="10"/>
  <c r="BV47" i="10"/>
  <c r="BV151" i="10"/>
  <c r="BV1171" i="10"/>
  <c r="BT978" i="10"/>
  <c r="BT932" i="10"/>
  <c r="BS205" i="10"/>
  <c r="BS207" i="10" s="1"/>
  <c r="BS46" i="28" s="1"/>
  <c r="BS1186" i="10" s="1"/>
  <c r="BQ31" i="31"/>
  <c r="BQ30" i="31"/>
  <c r="BW91" i="10"/>
  <c r="BV102" i="10"/>
  <c r="BV1172" i="10" s="1"/>
  <c r="CP630" i="10"/>
  <c r="CP644" i="10" s="1"/>
  <c r="CP649" i="10" s="1"/>
  <c r="CP633" i="10"/>
  <c r="AU958" i="10"/>
  <c r="AU959" i="10" s="1"/>
  <c r="AV956" i="10" s="1"/>
  <c r="FT6" i="4" l="1"/>
  <c r="FS13" i="4"/>
  <c r="FS14" i="4" s="1"/>
  <c r="FS15" i="4"/>
  <c r="FS17" i="4"/>
  <c r="FS19" i="4"/>
  <c r="FS56" i="4"/>
  <c r="FS23" i="4"/>
  <c r="FS21" i="4"/>
  <c r="FS27" i="4"/>
  <c r="FS25" i="4"/>
  <c r="FS26" i="4" s="1"/>
  <c r="FS41" i="4"/>
  <c r="FS31" i="4"/>
  <c r="FS50" i="4"/>
  <c r="FS48" i="4"/>
  <c r="FS43" i="4"/>
  <c r="FS61" i="4"/>
  <c r="FS62" i="4" s="1"/>
  <c r="FS63" i="4"/>
  <c r="FS57" i="4"/>
  <c r="BT198" i="10"/>
  <c r="BT204" i="10" s="1"/>
  <c r="FQ18" i="4"/>
  <c r="BZ81" i="10"/>
  <c r="BY66" i="10"/>
  <c r="BV108" i="10"/>
  <c r="BV114" i="10"/>
  <c r="BV115" i="10" s="1"/>
  <c r="BT190" i="10"/>
  <c r="FM33" i="4"/>
  <c r="FN22" i="4"/>
  <c r="FM11" i="4"/>
  <c r="FM29" i="4"/>
  <c r="BU153" i="10"/>
  <c r="BU157" i="10" s="1"/>
  <c r="BU174" i="10"/>
  <c r="BU179" i="10" s="1"/>
  <c r="BU215" i="10" s="1"/>
  <c r="BU235" i="10" s="1"/>
  <c r="BU120" i="10"/>
  <c r="BU121" i="10" s="1"/>
  <c r="BU124" i="10" s="1"/>
  <c r="BU126" i="10" s="1"/>
  <c r="BV57" i="10"/>
  <c r="BV52" i="10"/>
  <c r="BV51" i="10"/>
  <c r="BV54" i="10"/>
  <c r="BV50" i="10"/>
  <c r="BV58" i="10"/>
  <c r="BV59" i="10"/>
  <c r="BV53" i="10"/>
  <c r="BV49" i="10"/>
  <c r="BV56" i="10"/>
  <c r="BV147" i="10"/>
  <c r="BV55" i="10"/>
  <c r="BT233" i="10"/>
  <c r="BT243" i="10"/>
  <c r="BW100" i="10"/>
  <c r="BW1170" i="10" s="1"/>
  <c r="BW92" i="10"/>
  <c r="BT950" i="10"/>
  <c r="BT935" i="10"/>
  <c r="BT37" i="28"/>
  <c r="BT1183" i="10" s="1"/>
  <c r="BT1158" i="10"/>
  <c r="BR14" i="31"/>
  <c r="FL45" i="4"/>
  <c r="FM42" i="4"/>
  <c r="FL49" i="4"/>
  <c r="FK52" i="4"/>
  <c r="CN21" i="14"/>
  <c r="P633" i="10"/>
  <c r="CN27" i="14"/>
  <c r="P649" i="10"/>
  <c r="AU936" i="10"/>
  <c r="AU938" i="10" s="1"/>
  <c r="AU945" i="10" s="1"/>
  <c r="AU78" i="28"/>
  <c r="FT57" i="4" l="1"/>
  <c r="FU6" i="4"/>
  <c r="FT15" i="4"/>
  <c r="FT13" i="4"/>
  <c r="FT14" i="4" s="1"/>
  <c r="FT17" i="4"/>
  <c r="FT19" i="4"/>
  <c r="FT56" i="4"/>
  <c r="FT27" i="4"/>
  <c r="FT23" i="4"/>
  <c r="FT21" i="4"/>
  <c r="FT25" i="4"/>
  <c r="FT26" i="4" s="1"/>
  <c r="FT41" i="4"/>
  <c r="FT31" i="4"/>
  <c r="FT43" i="4"/>
  <c r="FT48" i="4"/>
  <c r="FT50" i="4"/>
  <c r="FT61" i="4"/>
  <c r="FT62" i="4" s="1"/>
  <c r="FT63" i="4"/>
  <c r="BT110" i="28"/>
  <c r="BU195" i="10"/>
  <c r="BT200" i="10"/>
  <c r="BV60" i="10"/>
  <c r="BV227" i="10" s="1"/>
  <c r="BV116" i="10"/>
  <c r="BW113" i="10" s="1"/>
  <c r="BU169" i="10"/>
  <c r="BU158" i="10"/>
  <c r="BU159" i="10" s="1"/>
  <c r="BU177" i="10" s="1"/>
  <c r="BU163" i="10"/>
  <c r="BU164" i="10"/>
  <c r="BU139" i="10"/>
  <c r="BU168" i="10"/>
  <c r="BU166" i="10"/>
  <c r="BU167" i="10"/>
  <c r="BU165" i="10"/>
  <c r="FN42" i="4"/>
  <c r="FM45" i="4"/>
  <c r="FR18" i="4"/>
  <c r="BZ82" i="10"/>
  <c r="BV120" i="10"/>
  <c r="BV121" i="10" s="1"/>
  <c r="BV124" i="10" s="1"/>
  <c r="BV126" i="10" s="1"/>
  <c r="BV153" i="10"/>
  <c r="BV157" i="10" s="1"/>
  <c r="BV174" i="10"/>
  <c r="BV179" i="10" s="1"/>
  <c r="BV215" i="10" s="1"/>
  <c r="BV235" i="10" s="1"/>
  <c r="BT99" i="28"/>
  <c r="BT192" i="10"/>
  <c r="BT203" i="10"/>
  <c r="BT205" i="10" s="1"/>
  <c r="BT207" i="10" s="1"/>
  <c r="BT46" i="28" s="1"/>
  <c r="BT1186" i="10" s="1"/>
  <c r="BU187" i="10"/>
  <c r="BR31" i="31"/>
  <c r="BR30" i="31"/>
  <c r="BW93" i="10"/>
  <c r="BW101" i="10"/>
  <c r="BW95" i="10"/>
  <c r="BW96" i="10" s="1"/>
  <c r="BW152" i="10" s="1"/>
  <c r="BV156" i="10"/>
  <c r="BV155" i="10"/>
  <c r="FN33" i="4"/>
  <c r="FO22" i="4"/>
  <c r="FN11" i="4"/>
  <c r="FN29" i="4"/>
  <c r="FM49" i="4"/>
  <c r="FL52" i="4"/>
  <c r="BY97" i="10"/>
  <c r="CN30" i="14"/>
  <c r="J30" i="14" s="1"/>
  <c r="N27" i="14"/>
  <c r="CN24" i="14"/>
  <c r="J24" i="14" s="1"/>
  <c r="N21" i="14"/>
  <c r="AH70" i="11"/>
  <c r="AU1198" i="10"/>
  <c r="AU1211" i="10" s="1"/>
  <c r="AU20" i="28"/>
  <c r="AU79" i="28"/>
  <c r="AU946" i="10"/>
  <c r="FV6" i="4" l="1"/>
  <c r="FU15" i="4"/>
  <c r="FU13" i="4"/>
  <c r="FU14" i="4" s="1"/>
  <c r="FU17" i="4"/>
  <c r="FU19" i="4"/>
  <c r="FU56" i="4"/>
  <c r="FU27" i="4"/>
  <c r="FU21" i="4"/>
  <c r="FU25" i="4"/>
  <c r="FU26" i="4" s="1"/>
  <c r="FU23" i="4"/>
  <c r="FU41" i="4"/>
  <c r="FU31" i="4"/>
  <c r="FU48" i="4"/>
  <c r="FU43" i="4"/>
  <c r="FU50" i="4"/>
  <c r="FU61" i="4"/>
  <c r="FU62" i="4" s="1"/>
  <c r="FU63" i="4"/>
  <c r="FU57" i="4"/>
  <c r="BV1039" i="10"/>
  <c r="BV44" i="28"/>
  <c r="BV1185" i="10" s="1"/>
  <c r="FS18" i="4"/>
  <c r="FP22" i="4"/>
  <c r="FO33" i="4"/>
  <c r="FO29" i="4"/>
  <c r="FO11" i="4"/>
  <c r="BU141" i="10"/>
  <c r="BU1031" i="10"/>
  <c r="BU1032" i="10" s="1"/>
  <c r="BU15" i="10"/>
  <c r="BV158" i="10"/>
  <c r="BV159" i="10" s="1"/>
  <c r="BV177" i="10" s="1"/>
  <c r="BV166" i="10"/>
  <c r="BV169" i="10"/>
  <c r="BV164" i="10"/>
  <c r="BV163" i="10"/>
  <c r="BV139" i="10"/>
  <c r="BV167" i="10"/>
  <c r="BV168" i="10"/>
  <c r="BV165" i="10"/>
  <c r="BU170" i="10"/>
  <c r="BU178" i="10" s="1"/>
  <c r="BU180" i="10" s="1"/>
  <c r="BZ86" i="10"/>
  <c r="BZ87" i="10"/>
  <c r="FN45" i="4"/>
  <c r="FO42" i="4"/>
  <c r="BW102" i="10"/>
  <c r="BW1172" i="10" s="1"/>
  <c r="BX91" i="10"/>
  <c r="BZ83" i="10"/>
  <c r="FM52" i="4"/>
  <c r="FN49" i="4"/>
  <c r="BW47" i="10"/>
  <c r="BW104" i="10"/>
  <c r="BW151" i="10"/>
  <c r="BW1171" i="10"/>
  <c r="AH71" i="11"/>
  <c r="AU1199" i="10"/>
  <c r="AU1212" i="10" s="1"/>
  <c r="AU116" i="28"/>
  <c r="AV943" i="10"/>
  <c r="FV57" i="4" l="1"/>
  <c r="FW6" i="4"/>
  <c r="FV13" i="4"/>
  <c r="FV14" i="4" s="1"/>
  <c r="FV15" i="4"/>
  <c r="FV19" i="4"/>
  <c r="FV17" i="4"/>
  <c r="FV56" i="4"/>
  <c r="FV21" i="4"/>
  <c r="FV27" i="4"/>
  <c r="FV23" i="4"/>
  <c r="FV25" i="4"/>
  <c r="FV26" i="4" s="1"/>
  <c r="FV41" i="4"/>
  <c r="FV31" i="4"/>
  <c r="FV43" i="4"/>
  <c r="FV50" i="4"/>
  <c r="FV48" i="4"/>
  <c r="FV61" i="4"/>
  <c r="FV62" i="4" s="1"/>
  <c r="FV63" i="4"/>
  <c r="BW108" i="10"/>
  <c r="BW114" i="10"/>
  <c r="BX100" i="10"/>
  <c r="BX1170" i="10" s="1"/>
  <c r="BX92" i="10"/>
  <c r="BU196" i="10"/>
  <c r="BU197" i="10" s="1"/>
  <c r="BU198" i="10" s="1"/>
  <c r="BU12" i="28"/>
  <c r="BU11" i="28"/>
  <c r="BU188" i="10"/>
  <c r="BW58" i="10"/>
  <c r="BW53" i="10"/>
  <c r="BW54" i="10"/>
  <c r="BW52" i="10"/>
  <c r="BW56" i="10"/>
  <c r="BW59" i="10"/>
  <c r="BW50" i="10"/>
  <c r="BW55" i="10"/>
  <c r="BW49" i="10"/>
  <c r="BW57" i="10"/>
  <c r="BW147" i="10"/>
  <c r="BW51" i="10"/>
  <c r="FO49" i="4"/>
  <c r="FN52" i="4"/>
  <c r="BU214" i="10"/>
  <c r="FQ22" i="4"/>
  <c r="FP33" i="4"/>
  <c r="FP29" i="4"/>
  <c r="FP11" i="4"/>
  <c r="FO45" i="4"/>
  <c r="FP42" i="4"/>
  <c r="BV1031" i="10"/>
  <c r="BV1032" i="10" s="1"/>
  <c r="BV15" i="10"/>
  <c r="BV141" i="10"/>
  <c r="BU932" i="10"/>
  <c r="BU978" i="10"/>
  <c r="FT18" i="4"/>
  <c r="BZ66" i="10"/>
  <c r="CA81" i="10"/>
  <c r="BV170" i="10"/>
  <c r="BV178" i="10" s="1"/>
  <c r="BV180" i="10" s="1"/>
  <c r="AV951" i="10"/>
  <c r="AV957" i="10" s="1"/>
  <c r="FX6" i="4" l="1"/>
  <c r="FW15" i="4"/>
  <c r="FW13" i="4"/>
  <c r="FW14" i="4" s="1"/>
  <c r="FW17" i="4"/>
  <c r="FW19" i="4"/>
  <c r="FW56" i="4"/>
  <c r="FW21" i="4"/>
  <c r="FW27" i="4"/>
  <c r="FW23" i="4"/>
  <c r="FW25" i="4"/>
  <c r="FW26" i="4" s="1"/>
  <c r="FW41" i="4"/>
  <c r="FW31" i="4"/>
  <c r="FW43" i="4"/>
  <c r="FW50" i="4"/>
  <c r="FW48" i="4"/>
  <c r="FW61" i="4"/>
  <c r="FW62" i="4" s="1"/>
  <c r="FW63" i="4"/>
  <c r="FW57" i="4"/>
  <c r="BU14" i="28"/>
  <c r="BU221" i="10"/>
  <c r="BU222" i="10" s="1"/>
  <c r="BU217" i="10"/>
  <c r="FU18" i="4"/>
  <c r="FO52" i="4"/>
  <c r="FP49" i="4"/>
  <c r="BU200" i="10"/>
  <c r="BU110" i="28"/>
  <c r="BU204" i="10"/>
  <c r="BV195" i="10"/>
  <c r="FP45" i="4"/>
  <c r="FQ42" i="4"/>
  <c r="BU935" i="10"/>
  <c r="BU950" i="10"/>
  <c r="BW155" i="10"/>
  <c r="BW156" i="10"/>
  <c r="BX93" i="10"/>
  <c r="BX101" i="10"/>
  <c r="BX95" i="10"/>
  <c r="BX96" i="10" s="1"/>
  <c r="BX152" i="10" s="1"/>
  <c r="BV196" i="10"/>
  <c r="BV12" i="28"/>
  <c r="BV11" i="28"/>
  <c r="BV188" i="10"/>
  <c r="FQ33" i="4"/>
  <c r="FR22" i="4"/>
  <c r="FQ29" i="4"/>
  <c r="FQ11" i="4"/>
  <c r="CA82" i="10"/>
  <c r="CA83" i="10" s="1"/>
  <c r="BV932" i="10"/>
  <c r="BV978" i="10"/>
  <c r="BW60" i="10"/>
  <c r="BW115" i="10"/>
  <c r="BW116" i="10" s="1"/>
  <c r="BX113" i="10" s="1"/>
  <c r="BU189" i="10"/>
  <c r="BU190" i="10" s="1"/>
  <c r="BZ97" i="10"/>
  <c r="BV214" i="10"/>
  <c r="AV958" i="10"/>
  <c r="AV959" i="10" s="1"/>
  <c r="AW956" i="10" s="1"/>
  <c r="FY6" i="4" l="1"/>
  <c r="FX13" i="4"/>
  <c r="FX14" i="4" s="1"/>
  <c r="FX15" i="4"/>
  <c r="FX17" i="4"/>
  <c r="FX19" i="4"/>
  <c r="FX56" i="4"/>
  <c r="FX57" i="4" s="1"/>
  <c r="FX21" i="4"/>
  <c r="FX27" i="4"/>
  <c r="FX23" i="4"/>
  <c r="FX25" i="4"/>
  <c r="FX26" i="4" s="1"/>
  <c r="FX31" i="4"/>
  <c r="FX41" i="4"/>
  <c r="FX43" i="4"/>
  <c r="FX48" i="4"/>
  <c r="FX50" i="4"/>
  <c r="FX61" i="4"/>
  <c r="FX62" i="4" s="1"/>
  <c r="FX63" i="4"/>
  <c r="BV197" i="10"/>
  <c r="BV198" i="10" s="1"/>
  <c r="BW195" i="10" s="1"/>
  <c r="BU99" i="28"/>
  <c r="BU203" i="10"/>
  <c r="BU205" i="10" s="1"/>
  <c r="BU207" i="10" s="1"/>
  <c r="BU46" i="28" s="1"/>
  <c r="BU1186" i="10" s="1"/>
  <c r="BV187" i="10"/>
  <c r="BU192" i="10"/>
  <c r="CA66" i="10"/>
  <c r="CB81" i="10"/>
  <c r="FP52" i="4"/>
  <c r="FQ49" i="4"/>
  <c r="BV200" i="10"/>
  <c r="BV204" i="10"/>
  <c r="FR42" i="4"/>
  <c r="FQ45" i="4"/>
  <c r="BX104" i="10"/>
  <c r="BX1171" i="10"/>
  <c r="BX47" i="10"/>
  <c r="BX151" i="10"/>
  <c r="FV18" i="4"/>
  <c r="BW227" i="10"/>
  <c r="BW44" i="28"/>
  <c r="BW1185" i="10" s="1"/>
  <c r="BW1039" i="10"/>
  <c r="BV221" i="10"/>
  <c r="BV222" i="10" s="1"/>
  <c r="BV217" i="10"/>
  <c r="FS22" i="4"/>
  <c r="FR33" i="4"/>
  <c r="FR11" i="4"/>
  <c r="FR29" i="4"/>
  <c r="BY91" i="10"/>
  <c r="BX102" i="10"/>
  <c r="BX1172" i="10" s="1"/>
  <c r="BU226" i="10"/>
  <c r="BU229" i="10" s="1"/>
  <c r="BU242" i="10"/>
  <c r="CA86" i="10"/>
  <c r="CA87" i="10"/>
  <c r="BW174" i="10"/>
  <c r="BW179" i="10" s="1"/>
  <c r="BW215" i="10" s="1"/>
  <c r="BW235" i="10" s="1"/>
  <c r="BW153" i="10"/>
  <c r="BW157" i="10" s="1"/>
  <c r="BW120" i="10"/>
  <c r="BW121" i="10" s="1"/>
  <c r="BW124" i="10" s="1"/>
  <c r="BW126" i="10" s="1"/>
  <c r="BV935" i="10"/>
  <c r="BV950" i="10"/>
  <c r="BV14" i="28"/>
  <c r="BS14" i="31"/>
  <c r="BU1158" i="10"/>
  <c r="BU37" i="28"/>
  <c r="BU1183" i="10" s="1"/>
  <c r="AV78" i="28"/>
  <c r="AV936" i="10"/>
  <c r="AV938" i="10" s="1"/>
  <c r="AV945" i="10" s="1"/>
  <c r="FZ6" i="4" l="1"/>
  <c r="FY15" i="4"/>
  <c r="FY13" i="4"/>
  <c r="FY14" i="4" s="1"/>
  <c r="FY19" i="4"/>
  <c r="FY17" i="4"/>
  <c r="FY56" i="4"/>
  <c r="FY57" i="4" s="1"/>
  <c r="FY27" i="4"/>
  <c r="FY21" i="4"/>
  <c r="FY23" i="4"/>
  <c r="FY25" i="4"/>
  <c r="FY26" i="4" s="1"/>
  <c r="FY41" i="4"/>
  <c r="FY31" i="4"/>
  <c r="FY48" i="4"/>
  <c r="FY43" i="4"/>
  <c r="FY50" i="4"/>
  <c r="FY61" i="4"/>
  <c r="FY62" i="4" s="1"/>
  <c r="FY63" i="4"/>
  <c r="BV110" i="28"/>
  <c r="CB82" i="10"/>
  <c r="BS31" i="31"/>
  <c r="BS30" i="31"/>
  <c r="BV242" i="10"/>
  <c r="BV226" i="10"/>
  <c r="BV229" i="10" s="1"/>
  <c r="BX52" i="10"/>
  <c r="BX54" i="10"/>
  <c r="BX49" i="10"/>
  <c r="BX56" i="10"/>
  <c r="BX53" i="10"/>
  <c r="BX51" i="10"/>
  <c r="BX59" i="10"/>
  <c r="BX58" i="10"/>
  <c r="BX55" i="10"/>
  <c r="BX57" i="10"/>
  <c r="BX147" i="10"/>
  <c r="BX50" i="10"/>
  <c r="CA97" i="10"/>
  <c r="FT22" i="4"/>
  <c r="FS33" i="4"/>
  <c r="FS29" i="4"/>
  <c r="FS11" i="4"/>
  <c r="BV37" i="28"/>
  <c r="BV1183" i="10" s="1"/>
  <c r="BV1158" i="10"/>
  <c r="BT14" i="31"/>
  <c r="FW18" i="4"/>
  <c r="BX114" i="10"/>
  <c r="BX108" i="10"/>
  <c r="BU243" i="10"/>
  <c r="BU233" i="10"/>
  <c r="BY100" i="10"/>
  <c r="BY1170" i="10" s="1"/>
  <c r="BY92" i="10"/>
  <c r="FQ52" i="4"/>
  <c r="FR49" i="4"/>
  <c r="BW165" i="10"/>
  <c r="BW163" i="10"/>
  <c r="BW167" i="10"/>
  <c r="BW164" i="10"/>
  <c r="BW158" i="10"/>
  <c r="BW159" i="10" s="1"/>
  <c r="BW177" i="10" s="1"/>
  <c r="BW166" i="10"/>
  <c r="BW169" i="10"/>
  <c r="BW139" i="10"/>
  <c r="BW168" i="10"/>
  <c r="BV189" i="10"/>
  <c r="BV190" i="10" s="1"/>
  <c r="FR45" i="4"/>
  <c r="FS42" i="4"/>
  <c r="AV1198" i="10"/>
  <c r="AV1211" i="10" s="1"/>
  <c r="AV20" i="28"/>
  <c r="AI70" i="11"/>
  <c r="AV79" i="28"/>
  <c r="AV946" i="10"/>
  <c r="GA6" i="4" l="1"/>
  <c r="FZ13" i="4"/>
  <c r="FZ14" i="4" s="1"/>
  <c r="FZ15" i="4"/>
  <c r="FZ19" i="4"/>
  <c r="FZ17" i="4"/>
  <c r="FZ56" i="4"/>
  <c r="FZ57" i="4" s="1"/>
  <c r="FZ21" i="4"/>
  <c r="FZ27" i="4"/>
  <c r="FZ23" i="4"/>
  <c r="FZ25" i="4"/>
  <c r="FZ26" i="4" s="1"/>
  <c r="FZ31" i="4"/>
  <c r="FZ41" i="4"/>
  <c r="FZ43" i="4"/>
  <c r="FZ50" i="4"/>
  <c r="FZ48" i="4"/>
  <c r="FZ61" i="4"/>
  <c r="FZ62" i="4" s="1"/>
  <c r="FZ63" i="4"/>
  <c r="BV203" i="10"/>
  <c r="BV205" i="10" s="1"/>
  <c r="BV207" i="10" s="1"/>
  <c r="BV46" i="28" s="1"/>
  <c r="BV1186" i="10" s="1"/>
  <c r="BV192" i="10"/>
  <c r="BW187" i="10"/>
  <c r="BV99" i="28"/>
  <c r="FS45" i="4"/>
  <c r="FT42" i="4"/>
  <c r="FU22" i="4"/>
  <c r="FT33" i="4"/>
  <c r="FT11" i="4"/>
  <c r="FT29" i="4"/>
  <c r="FX18" i="4"/>
  <c r="BW170" i="10"/>
  <c r="BW178" i="10" s="1"/>
  <c r="BW214" i="10" s="1"/>
  <c r="BT31" i="31"/>
  <c r="BT30" i="31"/>
  <c r="BW1031" i="10"/>
  <c r="BW1032" i="10" s="1"/>
  <c r="BW141" i="10"/>
  <c r="BW15" i="10"/>
  <c r="FS49" i="4"/>
  <c r="FR52" i="4"/>
  <c r="BX155" i="10"/>
  <c r="BX156" i="10"/>
  <c r="BX60" i="10"/>
  <c r="CB86" i="10"/>
  <c r="CB87" i="10"/>
  <c r="BY101" i="10"/>
  <c r="BY95" i="10"/>
  <c r="BY96" i="10" s="1"/>
  <c r="BY152" i="10" s="1"/>
  <c r="BX115" i="10"/>
  <c r="CB83" i="10"/>
  <c r="BY93" i="10"/>
  <c r="BV233" i="10"/>
  <c r="BV243" i="10"/>
  <c r="AW943" i="10"/>
  <c r="AV116" i="28"/>
  <c r="AI71" i="11"/>
  <c r="AV1199" i="10"/>
  <c r="AV1212" i="10" s="1"/>
  <c r="GB6" i="4" l="1"/>
  <c r="GA13" i="4"/>
  <c r="GA14" i="4" s="1"/>
  <c r="GA15" i="4"/>
  <c r="GA17" i="4"/>
  <c r="GA19" i="4"/>
  <c r="GA56" i="4"/>
  <c r="GA57" i="4" s="1"/>
  <c r="GA21" i="4"/>
  <c r="GA27" i="4"/>
  <c r="GA25" i="4"/>
  <c r="GA26" i="4" s="1"/>
  <c r="GA23" i="4"/>
  <c r="GA31" i="4"/>
  <c r="GA41" i="4"/>
  <c r="GA50" i="4"/>
  <c r="GA43" i="4"/>
  <c r="GA48" i="4"/>
  <c r="GA61" i="4"/>
  <c r="GA62" i="4" s="1"/>
  <c r="GA63" i="4"/>
  <c r="BW217" i="10"/>
  <c r="BW221" i="10"/>
  <c r="BW222" i="10" s="1"/>
  <c r="BW11" i="28"/>
  <c r="BW188" i="10"/>
  <c r="BW189" i="10" s="1"/>
  <c r="BW190" i="10" s="1"/>
  <c r="BW978" i="10"/>
  <c r="BW932" i="10"/>
  <c r="BZ91" i="10"/>
  <c r="BY102" i="10"/>
  <c r="BY1172" i="10" s="1"/>
  <c r="BX1039" i="10"/>
  <c r="BX227" i="10"/>
  <c r="BX44" i="28"/>
  <c r="BX1185" i="10" s="1"/>
  <c r="CC81" i="10"/>
  <c r="CB66" i="10"/>
  <c r="BY1171" i="10"/>
  <c r="BY151" i="10"/>
  <c r="BY47" i="10"/>
  <c r="BY104" i="10"/>
  <c r="BX153" i="10"/>
  <c r="BX157" i="10" s="1"/>
  <c r="BX174" i="10"/>
  <c r="BX179" i="10" s="1"/>
  <c r="BX215" i="10" s="1"/>
  <c r="BX235" i="10" s="1"/>
  <c r="BX120" i="10"/>
  <c r="BX121" i="10" s="1"/>
  <c r="BX124" i="10" s="1"/>
  <c r="BX126" i="10" s="1"/>
  <c r="FU42" i="4"/>
  <c r="FT45" i="4"/>
  <c r="BX116" i="10"/>
  <c r="BY113" i="10" s="1"/>
  <c r="BW180" i="10"/>
  <c r="FY18" i="4"/>
  <c r="FS52" i="4"/>
  <c r="FT49" i="4"/>
  <c r="FU33" i="4"/>
  <c r="FV22" i="4"/>
  <c r="FU29" i="4"/>
  <c r="FU11" i="4"/>
  <c r="AW951" i="10"/>
  <c r="AW957" i="10" s="1"/>
  <c r="GC6" i="4" l="1"/>
  <c r="GB15" i="4"/>
  <c r="GB13" i="4"/>
  <c r="GB14" i="4" s="1"/>
  <c r="GB19" i="4"/>
  <c r="GB17" i="4"/>
  <c r="GB56" i="4"/>
  <c r="GB57" i="4" s="1"/>
  <c r="GB23" i="4"/>
  <c r="GB21" i="4"/>
  <c r="GB27" i="4"/>
  <c r="GB25" i="4"/>
  <c r="GB26" i="4" s="1"/>
  <c r="GB41" i="4"/>
  <c r="GB31" i="4"/>
  <c r="GB43" i="4"/>
  <c r="GB50" i="4"/>
  <c r="GB48" i="4"/>
  <c r="GB61" i="4"/>
  <c r="GB62" i="4" s="1"/>
  <c r="GB63" i="4"/>
  <c r="BX165" i="10"/>
  <c r="BX167" i="10"/>
  <c r="BX158" i="10"/>
  <c r="BX159" i="10" s="1"/>
  <c r="BX177" i="10" s="1"/>
  <c r="BX169" i="10"/>
  <c r="BX164" i="10"/>
  <c r="BX163" i="10"/>
  <c r="BX139" i="10"/>
  <c r="BX168" i="10"/>
  <c r="BX166" i="10"/>
  <c r="CB97" i="10"/>
  <c r="CC82" i="10"/>
  <c r="BW935" i="10"/>
  <c r="BW950" i="10"/>
  <c r="FV42" i="4"/>
  <c r="FU45" i="4"/>
  <c r="FW22" i="4"/>
  <c r="FV33" i="4"/>
  <c r="FV29" i="4"/>
  <c r="FV11" i="4"/>
  <c r="FZ18" i="4"/>
  <c r="BY108" i="10"/>
  <c r="BY114" i="10"/>
  <c r="BY115" i="10" s="1"/>
  <c r="BW192" i="10"/>
  <c r="BW99" i="28"/>
  <c r="BW203" i="10"/>
  <c r="BX187" i="10"/>
  <c r="BW12" i="28"/>
  <c r="BW14" i="28" s="1"/>
  <c r="BW196" i="10"/>
  <c r="BY54" i="10"/>
  <c r="BY57" i="10"/>
  <c r="BY49" i="10"/>
  <c r="BY58" i="10"/>
  <c r="BY55" i="10"/>
  <c r="BY56" i="10"/>
  <c r="BY51" i="10"/>
  <c r="BY53" i="10"/>
  <c r="BY59" i="10"/>
  <c r="BY52" i="10"/>
  <c r="BY50" i="10"/>
  <c r="BY147" i="10"/>
  <c r="FT52" i="4"/>
  <c r="FU49" i="4"/>
  <c r="BZ100" i="10"/>
  <c r="BZ1170" i="10" s="1"/>
  <c r="BZ92" i="10"/>
  <c r="BZ93" i="10" s="1"/>
  <c r="BW242" i="10"/>
  <c r="BW226" i="10"/>
  <c r="BW229" i="10" s="1"/>
  <c r="AW958" i="10"/>
  <c r="AW959" i="10" s="1"/>
  <c r="AX956" i="10" s="1"/>
  <c r="GC57" i="4" l="1"/>
  <c r="GD6" i="4"/>
  <c r="GC13" i="4"/>
  <c r="GC14" i="4" s="1"/>
  <c r="GC15" i="4"/>
  <c r="GC19" i="4"/>
  <c r="GC17" i="4"/>
  <c r="GC56" i="4"/>
  <c r="GC27" i="4"/>
  <c r="GC23" i="4"/>
  <c r="GC21" i="4"/>
  <c r="GC25" i="4"/>
  <c r="GC26" i="4" s="1"/>
  <c r="GC41" i="4"/>
  <c r="GC31" i="4"/>
  <c r="GC43" i="4"/>
  <c r="GC50" i="4"/>
  <c r="GC61" i="4"/>
  <c r="GC62" i="4" s="1"/>
  <c r="GC48" i="4"/>
  <c r="GC63" i="4"/>
  <c r="BY116" i="10"/>
  <c r="BZ113" i="10" s="1"/>
  <c r="BW37" i="28"/>
  <c r="BW1183" i="10" s="1"/>
  <c r="BW1158" i="10"/>
  <c r="BU14" i="31"/>
  <c r="BX1031" i="10"/>
  <c r="BX1032" i="10" s="1"/>
  <c r="BX15" i="10"/>
  <c r="BX141" i="10"/>
  <c r="GA18" i="4"/>
  <c r="BX170" i="10"/>
  <c r="BX178" i="10" s="1"/>
  <c r="BX214" i="10" s="1"/>
  <c r="CC86" i="10"/>
  <c r="CC87" i="10"/>
  <c r="BZ101" i="10"/>
  <c r="BZ95" i="10"/>
  <c r="BZ96" i="10" s="1"/>
  <c r="BZ152" i="10" s="1"/>
  <c r="BY155" i="10"/>
  <c r="BY156" i="10"/>
  <c r="CC83" i="10"/>
  <c r="FV45" i="4"/>
  <c r="FW42" i="4"/>
  <c r="BW233" i="10"/>
  <c r="BW243" i="10"/>
  <c r="CA91" i="10"/>
  <c r="BZ102" i="10"/>
  <c r="BZ1172" i="10" s="1"/>
  <c r="FX22" i="4"/>
  <c r="FW33" i="4"/>
  <c r="FW29" i="4"/>
  <c r="FW11" i="4"/>
  <c r="BY174" i="10"/>
  <c r="BY179" i="10" s="1"/>
  <c r="BY215" i="10" s="1"/>
  <c r="BY235" i="10" s="1"/>
  <c r="BY153" i="10"/>
  <c r="BY157" i="10" s="1"/>
  <c r="BY120" i="10"/>
  <c r="BY121" i="10" s="1"/>
  <c r="BY124" i="10" s="1"/>
  <c r="BY126" i="10" s="1"/>
  <c r="BW197" i="10"/>
  <c r="BW198" i="10" s="1"/>
  <c r="FV49" i="4"/>
  <c r="FU52" i="4"/>
  <c r="BY60" i="10"/>
  <c r="AW78" i="28"/>
  <c r="AW936" i="10"/>
  <c r="AW938" i="10" s="1"/>
  <c r="AW945" i="10" s="1"/>
  <c r="GD57" i="4" l="1"/>
  <c r="GE6" i="4"/>
  <c r="GD13" i="4"/>
  <c r="GD14" i="4" s="1"/>
  <c r="GD15" i="4"/>
  <c r="GD17" i="4"/>
  <c r="GD19" i="4"/>
  <c r="GD56" i="4"/>
  <c r="GD21" i="4"/>
  <c r="GD23" i="4"/>
  <c r="GD27" i="4"/>
  <c r="GD25" i="4"/>
  <c r="GD26" i="4" s="1"/>
  <c r="GD41" i="4"/>
  <c r="GD31" i="4"/>
  <c r="GD43" i="4"/>
  <c r="GD50" i="4"/>
  <c r="GD61" i="4"/>
  <c r="GD62" i="4" s="1"/>
  <c r="GD48" i="4"/>
  <c r="GD63" i="4"/>
  <c r="BX180" i="10"/>
  <c r="BX195" i="10"/>
  <c r="BW204" i="10"/>
  <c r="BW205" i="10" s="1"/>
  <c r="BW207" i="10" s="1"/>
  <c r="BW46" i="28" s="1"/>
  <c r="BW1186" i="10" s="1"/>
  <c r="BW200" i="10"/>
  <c r="BW110" i="28"/>
  <c r="FX33" i="4"/>
  <c r="FY22" i="4"/>
  <c r="FX11" i="4"/>
  <c r="FX29" i="4"/>
  <c r="BX12" i="28"/>
  <c r="BX196" i="10"/>
  <c r="BZ151" i="10"/>
  <c r="BZ104" i="10"/>
  <c r="BZ47" i="10"/>
  <c r="BZ1171" i="10"/>
  <c r="BX11" i="28"/>
  <c r="BX188" i="10"/>
  <c r="BY165" i="10"/>
  <c r="BY139" i="10"/>
  <c r="BY167" i="10"/>
  <c r="BY169" i="10"/>
  <c r="BY166" i="10"/>
  <c r="BY164" i="10"/>
  <c r="BY158" i="10"/>
  <c r="BY159" i="10" s="1"/>
  <c r="BY177" i="10" s="1"/>
  <c r="BY168" i="10"/>
  <c r="BY163" i="10"/>
  <c r="BX217" i="10"/>
  <c r="BX221" i="10"/>
  <c r="BX222" i="10" s="1"/>
  <c r="BX978" i="10"/>
  <c r="BX932" i="10"/>
  <c r="FX42" i="4"/>
  <c r="FW45" i="4"/>
  <c r="CA100" i="10"/>
  <c r="CA1170" i="10" s="1"/>
  <c r="CA92" i="10"/>
  <c r="BU30" i="31"/>
  <c r="BU31" i="31"/>
  <c r="BY44" i="28"/>
  <c r="BY1185" i="10" s="1"/>
  <c r="BY1039" i="10"/>
  <c r="BY227" i="10"/>
  <c r="CD81" i="10"/>
  <c r="CC66" i="10"/>
  <c r="FV52" i="4"/>
  <c r="FW49" i="4"/>
  <c r="GB18" i="4"/>
  <c r="AW79" i="28"/>
  <c r="AW1199" i="10" s="1"/>
  <c r="AW1212" i="10" s="1"/>
  <c r="AW946" i="10"/>
  <c r="AW1198" i="10"/>
  <c r="AW1211" i="10" s="1"/>
  <c r="AW20" i="28"/>
  <c r="BX14" i="28" l="1"/>
  <c r="BX1158" i="10" s="1"/>
  <c r="GF6" i="4"/>
  <c r="GE15" i="4"/>
  <c r="GE13" i="4"/>
  <c r="GE14" i="4" s="1"/>
  <c r="GE19" i="4"/>
  <c r="GE17" i="4"/>
  <c r="GE56" i="4"/>
  <c r="GE27" i="4"/>
  <c r="GE21" i="4"/>
  <c r="GE23" i="4"/>
  <c r="GE25" i="4"/>
  <c r="GE26" i="4" s="1"/>
  <c r="GE31" i="4"/>
  <c r="GE41" i="4"/>
  <c r="GE50" i="4"/>
  <c r="GE43" i="4"/>
  <c r="GE48" i="4"/>
  <c r="GE61" i="4"/>
  <c r="GE62" i="4" s="1"/>
  <c r="GE63" i="4"/>
  <c r="GE57" i="4"/>
  <c r="BV14" i="31"/>
  <c r="BX37" i="28"/>
  <c r="BX1183" i="10" s="1"/>
  <c r="FX49" i="4"/>
  <c r="FW52" i="4"/>
  <c r="FY42" i="4"/>
  <c r="FX45" i="4"/>
  <c r="FY33" i="4"/>
  <c r="FZ22" i="4"/>
  <c r="FY29" i="4"/>
  <c r="FY11" i="4"/>
  <c r="BX935" i="10"/>
  <c r="BX950" i="10"/>
  <c r="BZ49" i="10"/>
  <c r="BZ59" i="10"/>
  <c r="BZ50" i="10"/>
  <c r="BZ51" i="10"/>
  <c r="BZ58" i="10"/>
  <c r="BZ53" i="10"/>
  <c r="BZ54" i="10"/>
  <c r="BZ56" i="10"/>
  <c r="BZ147" i="10"/>
  <c r="BZ52" i="10"/>
  <c r="BZ57" i="10"/>
  <c r="BZ55" i="10"/>
  <c r="BX189" i="10"/>
  <c r="BX190" i="10" s="1"/>
  <c r="CC97" i="10"/>
  <c r="BZ114" i="10"/>
  <c r="BZ108" i="10"/>
  <c r="CD82" i="10"/>
  <c r="CA101" i="10"/>
  <c r="CA95" i="10"/>
  <c r="CA96" i="10" s="1"/>
  <c r="CA152" i="10" s="1"/>
  <c r="BX226" i="10"/>
  <c r="BX229" i="10" s="1"/>
  <c r="BX242" i="10"/>
  <c r="CA93" i="10"/>
  <c r="BY15" i="10"/>
  <c r="BY1031" i="10"/>
  <c r="BY1032" i="10" s="1"/>
  <c r="BY141" i="10"/>
  <c r="GC18" i="4"/>
  <c r="BY170" i="10"/>
  <c r="BY178" i="10" s="1"/>
  <c r="BY180" i="10" s="1"/>
  <c r="BX197" i="10"/>
  <c r="BX198" i="10" s="1"/>
  <c r="AX943" i="10"/>
  <c r="AW116" i="28"/>
  <c r="GF57" i="4" l="1"/>
  <c r="GG6" i="4"/>
  <c r="GF13" i="4"/>
  <c r="GF14" i="4" s="1"/>
  <c r="GF15" i="4"/>
  <c r="GF17" i="4"/>
  <c r="GF19" i="4"/>
  <c r="GF56" i="4"/>
  <c r="GF27" i="4"/>
  <c r="GF23" i="4"/>
  <c r="GF21" i="4"/>
  <c r="GF25" i="4"/>
  <c r="GF26" i="4" s="1"/>
  <c r="GF41" i="4"/>
  <c r="GF31" i="4"/>
  <c r="GF50" i="4"/>
  <c r="GF43" i="4"/>
  <c r="GF48" i="4"/>
  <c r="GF61" i="4"/>
  <c r="GF62" i="4" s="1"/>
  <c r="GF63" i="4"/>
  <c r="BX192" i="10"/>
  <c r="BX203" i="10"/>
  <c r="BX99" i="28"/>
  <c r="BY187" i="10"/>
  <c r="BY12" i="28"/>
  <c r="BY196" i="10"/>
  <c r="GD18" i="4"/>
  <c r="BX243" i="10"/>
  <c r="BX233" i="10"/>
  <c r="FX52" i="4"/>
  <c r="FY49" i="4"/>
  <c r="FZ33" i="4"/>
  <c r="GA22" i="4"/>
  <c r="FZ11" i="4"/>
  <c r="FZ29" i="4"/>
  <c r="CD86" i="10"/>
  <c r="CD87" i="10"/>
  <c r="CD83" i="10"/>
  <c r="CA104" i="10"/>
  <c r="CA151" i="10"/>
  <c r="CA47" i="10"/>
  <c r="CA1171" i="10"/>
  <c r="BY11" i="28"/>
  <c r="BY188" i="10"/>
  <c r="BX200" i="10"/>
  <c r="BX110" i="28"/>
  <c r="BX204" i="10"/>
  <c r="BY195" i="10"/>
  <c r="BV30" i="31"/>
  <c r="BV31" i="31"/>
  <c r="BY978" i="10"/>
  <c r="BY932" i="10"/>
  <c r="CB91" i="10"/>
  <c r="CA102" i="10"/>
  <c r="CA1172" i="10" s="1"/>
  <c r="BZ115" i="10"/>
  <c r="BZ116" i="10" s="1"/>
  <c r="CA113" i="10" s="1"/>
  <c r="BZ155" i="10"/>
  <c r="BZ156" i="10"/>
  <c r="BZ60" i="10"/>
  <c r="FY45" i="4"/>
  <c r="FZ42" i="4"/>
  <c r="BY214" i="10"/>
  <c r="AX951" i="10"/>
  <c r="AX957" i="10" s="1"/>
  <c r="GH6" i="4" l="1"/>
  <c r="GG13" i="4"/>
  <c r="GG14" i="4" s="1"/>
  <c r="GG15" i="4"/>
  <c r="GG17" i="4"/>
  <c r="GG19" i="4"/>
  <c r="GG56" i="4"/>
  <c r="GG21" i="4"/>
  <c r="GG27" i="4"/>
  <c r="GG23" i="4"/>
  <c r="GG25" i="4"/>
  <c r="GG26" i="4" s="1"/>
  <c r="GG31" i="4"/>
  <c r="GG41" i="4"/>
  <c r="GG50" i="4"/>
  <c r="GG48" i="4"/>
  <c r="GG43" i="4"/>
  <c r="GG61" i="4"/>
  <c r="GG62" i="4" s="1"/>
  <c r="GG63" i="4"/>
  <c r="GG57" i="4"/>
  <c r="BY14" i="28"/>
  <c r="BW14" i="31" s="1"/>
  <c r="BY189" i="10"/>
  <c r="BY190" i="10" s="1"/>
  <c r="BY1158" i="10"/>
  <c r="BY197" i="10"/>
  <c r="BY198" i="10" s="1"/>
  <c r="BY935" i="10"/>
  <c r="BY950" i="10"/>
  <c r="CA51" i="10"/>
  <c r="CA49" i="10"/>
  <c r="CA50" i="10"/>
  <c r="CA58" i="10"/>
  <c r="CA55" i="10"/>
  <c r="CA147" i="10"/>
  <c r="CA56" i="10"/>
  <c r="CA57" i="10"/>
  <c r="CA54" i="10"/>
  <c r="CA53" i="10"/>
  <c r="CA52" i="10"/>
  <c r="CA59" i="10"/>
  <c r="BZ153" i="10"/>
  <c r="BZ157" i="10" s="1"/>
  <c r="BZ174" i="10"/>
  <c r="BZ179" i="10" s="1"/>
  <c r="BZ215" i="10" s="1"/>
  <c r="BZ235" i="10" s="1"/>
  <c r="BZ120" i="10"/>
  <c r="BZ121" i="10" s="1"/>
  <c r="BZ124" i="10" s="1"/>
  <c r="BZ126" i="10" s="1"/>
  <c r="GB22" i="4"/>
  <c r="GA33" i="4"/>
  <c r="GA11" i="4"/>
  <c r="GA29" i="4"/>
  <c r="BY217" i="10"/>
  <c r="BY221" i="10"/>
  <c r="BY222" i="10" s="1"/>
  <c r="CA108" i="10"/>
  <c r="CA114" i="10"/>
  <c r="CA115" i="10" s="1"/>
  <c r="BX205" i="10"/>
  <c r="BX207" i="10" s="1"/>
  <c r="BX46" i="28" s="1"/>
  <c r="BX1186" i="10" s="1"/>
  <c r="GE18" i="4"/>
  <c r="BZ44" i="28"/>
  <c r="BZ1185" i="10" s="1"/>
  <c r="BZ1039" i="10"/>
  <c r="BZ227" i="10"/>
  <c r="FZ45" i="4"/>
  <c r="GA42" i="4"/>
  <c r="CB100" i="10"/>
  <c r="CB1170" i="10" s="1"/>
  <c r="CB92" i="10"/>
  <c r="CE81" i="10"/>
  <c r="CD66" i="10"/>
  <c r="FZ49" i="4"/>
  <c r="FY52" i="4"/>
  <c r="AX958" i="10"/>
  <c r="GI6" i="4" l="1"/>
  <c r="GH13" i="4"/>
  <c r="GH14" i="4" s="1"/>
  <c r="GH15" i="4"/>
  <c r="GH17" i="4"/>
  <c r="GH19" i="4"/>
  <c r="GH56" i="4"/>
  <c r="GH57" i="4" s="1"/>
  <c r="GH21" i="4"/>
  <c r="GH27" i="4"/>
  <c r="GH23" i="4"/>
  <c r="GH25" i="4"/>
  <c r="GH26" i="4" s="1"/>
  <c r="GH31" i="4"/>
  <c r="GH41" i="4"/>
  <c r="GH50" i="4"/>
  <c r="GH48" i="4"/>
  <c r="GH43" i="4"/>
  <c r="GH61" i="4"/>
  <c r="GH62" i="4" s="1"/>
  <c r="GH63" i="4"/>
  <c r="BY37" i="28"/>
  <c r="BY1183" i="10" s="1"/>
  <c r="CA116" i="10"/>
  <c r="CB113" i="10" s="1"/>
  <c r="CA174" i="10"/>
  <c r="CA179" i="10" s="1"/>
  <c r="CA215" i="10" s="1"/>
  <c r="CA235" i="10" s="1"/>
  <c r="CA120" i="10"/>
  <c r="CA121" i="10" s="1"/>
  <c r="CA124" i="10" s="1"/>
  <c r="CA126" i="10" s="1"/>
  <c r="CA153" i="10"/>
  <c r="CA157" i="10" s="1"/>
  <c r="CE82" i="10"/>
  <c r="CA156" i="10"/>
  <c r="CA155" i="10"/>
  <c r="CB101" i="10"/>
  <c r="CB95" i="10"/>
  <c r="CB96" i="10" s="1"/>
  <c r="CB152" i="10" s="1"/>
  <c r="BY110" i="28"/>
  <c r="BY204" i="10"/>
  <c r="BY200" i="10"/>
  <c r="BZ195" i="10"/>
  <c r="BZ187" i="10"/>
  <c r="BY192" i="10"/>
  <c r="BY99" i="28"/>
  <c r="BY203" i="10"/>
  <c r="CB93" i="10"/>
  <c r="GF18" i="4"/>
  <c r="CD97" i="10"/>
  <c r="CA60" i="10"/>
  <c r="GB33" i="4"/>
  <c r="GC22" i="4"/>
  <c r="GB29" i="4"/>
  <c r="GB11" i="4"/>
  <c r="BY226" i="10"/>
  <c r="BY229" i="10" s="1"/>
  <c r="BY242" i="10"/>
  <c r="GA45" i="4"/>
  <c r="GB42" i="4"/>
  <c r="GA49" i="4"/>
  <c r="FZ52" i="4"/>
  <c r="BZ166" i="10"/>
  <c r="BZ158" i="10"/>
  <c r="BZ159" i="10" s="1"/>
  <c r="BZ177" i="10" s="1"/>
  <c r="BZ163" i="10"/>
  <c r="BZ168" i="10"/>
  <c r="BZ139" i="10"/>
  <c r="BZ165" i="10"/>
  <c r="BZ164" i="10"/>
  <c r="BZ167" i="10"/>
  <c r="BZ169" i="10"/>
  <c r="BW30" i="31"/>
  <c r="BW31" i="31"/>
  <c r="AX78" i="28"/>
  <c r="AX936" i="10"/>
  <c r="AX938" i="10" s="1"/>
  <c r="AX945" i="10" s="1"/>
  <c r="AX959" i="10"/>
  <c r="AY956" i="10" s="1"/>
  <c r="GI57" i="4" l="1"/>
  <c r="GJ6" i="4"/>
  <c r="GI13" i="4"/>
  <c r="GI14" i="4" s="1"/>
  <c r="GI15" i="4"/>
  <c r="GI17" i="4"/>
  <c r="GI19" i="4"/>
  <c r="GI56" i="4"/>
  <c r="GI21" i="4"/>
  <c r="GI23" i="4"/>
  <c r="GI27" i="4"/>
  <c r="GI25" i="4"/>
  <c r="GI26" i="4" s="1"/>
  <c r="GI31" i="4"/>
  <c r="GI41" i="4"/>
  <c r="GI43" i="4"/>
  <c r="GI48" i="4"/>
  <c r="GI50" i="4"/>
  <c r="GI61" i="4"/>
  <c r="GI62" i="4" s="1"/>
  <c r="GI63" i="4"/>
  <c r="BZ170" i="10"/>
  <c r="BZ178" i="10" s="1"/>
  <c r="BZ180" i="10" s="1"/>
  <c r="BY205" i="10"/>
  <c r="BY207" i="10" s="1"/>
  <c r="BY46" i="28" s="1"/>
  <c r="BY1186" i="10" s="1"/>
  <c r="GG18" i="4"/>
  <c r="CE86" i="10"/>
  <c r="CE87" i="10"/>
  <c r="GC33" i="4"/>
  <c r="GD22" i="4"/>
  <c r="GC29" i="4"/>
  <c r="GC11" i="4"/>
  <c r="CB102" i="10"/>
  <c r="CB1172" i="10" s="1"/>
  <c r="CC91" i="10"/>
  <c r="CE83" i="10"/>
  <c r="BY233" i="10"/>
  <c r="BY243" i="10"/>
  <c r="GA52" i="4"/>
  <c r="GB49" i="4"/>
  <c r="GB45" i="4"/>
  <c r="GC42" i="4"/>
  <c r="CA44" i="28"/>
  <c r="CA1185" i="10" s="1"/>
  <c r="CA227" i="10"/>
  <c r="CA1039" i="10"/>
  <c r="CA163" i="10"/>
  <c r="CA169" i="10"/>
  <c r="CA168" i="10"/>
  <c r="CA158" i="10"/>
  <c r="CA159" i="10" s="1"/>
  <c r="CA177" i="10" s="1"/>
  <c r="CA165" i="10"/>
  <c r="CA167" i="10"/>
  <c r="CA139" i="10"/>
  <c r="CA164" i="10"/>
  <c r="CA166" i="10"/>
  <c r="BZ196" i="10"/>
  <c r="BZ197" i="10" s="1"/>
  <c r="BZ198" i="10" s="1"/>
  <c r="BZ12" i="28"/>
  <c r="BZ15" i="10"/>
  <c r="BZ1031" i="10"/>
  <c r="BZ1032" i="10" s="1"/>
  <c r="BZ141" i="10"/>
  <c r="CB151" i="10"/>
  <c r="CB1171" i="10"/>
  <c r="CB47" i="10"/>
  <c r="CB104" i="10"/>
  <c r="AX79" i="28"/>
  <c r="AX1199" i="10" s="1"/>
  <c r="AX1212" i="10" s="1"/>
  <c r="AX946" i="10"/>
  <c r="AX1198" i="10"/>
  <c r="AX1211" i="10" s="1"/>
  <c r="AX20" i="28"/>
  <c r="GK6" i="4" l="1"/>
  <c r="GJ13" i="4"/>
  <c r="GJ14" i="4" s="1"/>
  <c r="GJ15" i="4"/>
  <c r="GJ17" i="4"/>
  <c r="GJ19" i="4"/>
  <c r="GJ56" i="4"/>
  <c r="GJ27" i="4"/>
  <c r="GJ21" i="4"/>
  <c r="GJ23" i="4"/>
  <c r="GJ25" i="4"/>
  <c r="GJ26" i="4" s="1"/>
  <c r="GJ31" i="4"/>
  <c r="GJ41" i="4"/>
  <c r="GJ48" i="4"/>
  <c r="GJ43" i="4"/>
  <c r="GJ50" i="4"/>
  <c r="GJ61" i="4"/>
  <c r="GJ62" i="4" s="1"/>
  <c r="GJ63" i="4"/>
  <c r="GJ57" i="4"/>
  <c r="BZ214" i="10"/>
  <c r="CA1031" i="10"/>
  <c r="CA1032" i="10" s="1"/>
  <c r="CA15" i="10"/>
  <c r="CA141" i="10"/>
  <c r="BZ978" i="10"/>
  <c r="BZ932" i="10"/>
  <c r="GD33" i="4"/>
  <c r="GE22" i="4"/>
  <c r="GD11" i="4"/>
  <c r="GD29" i="4"/>
  <c r="CB108" i="10"/>
  <c r="CB114" i="10"/>
  <c r="CB115" i="10" s="1"/>
  <c r="GC45" i="4"/>
  <c r="GD42" i="4"/>
  <c r="CF81" i="10"/>
  <c r="CE66" i="10"/>
  <c r="CB53" i="10"/>
  <c r="CB58" i="10"/>
  <c r="CB57" i="10"/>
  <c r="CB54" i="10"/>
  <c r="CB49" i="10"/>
  <c r="CB59" i="10"/>
  <c r="CB51" i="10"/>
  <c r="CB147" i="10"/>
  <c r="CB56" i="10"/>
  <c r="CB52" i="10"/>
  <c r="CB55" i="10"/>
  <c r="CB50" i="10"/>
  <c r="CC100" i="10"/>
  <c r="CC1170" i="10" s="1"/>
  <c r="CC92" i="10"/>
  <c r="CC93" i="10" s="1"/>
  <c r="BZ11" i="28"/>
  <c r="BZ14" i="28" s="1"/>
  <c r="BZ188" i="10"/>
  <c r="BZ189" i="10" s="1"/>
  <c r="BZ190" i="10" s="1"/>
  <c r="GH18" i="4"/>
  <c r="BZ204" i="10"/>
  <c r="CA195" i="10"/>
  <c r="BZ110" i="28"/>
  <c r="BZ200" i="10"/>
  <c r="CA170" i="10"/>
  <c r="CA178" i="10" s="1"/>
  <c r="CA214" i="10" s="1"/>
  <c r="GC49" i="4"/>
  <c r="GB52" i="4"/>
  <c r="BZ217" i="10"/>
  <c r="BZ221" i="10"/>
  <c r="BZ222" i="10" s="1"/>
  <c r="AY943" i="10"/>
  <c r="AX116" i="28"/>
  <c r="GL6" i="4" l="1"/>
  <c r="GK13" i="4"/>
  <c r="GK14" i="4" s="1"/>
  <c r="GK15" i="4"/>
  <c r="GK17" i="4"/>
  <c r="GK19" i="4"/>
  <c r="GK56" i="4"/>
  <c r="GK21" i="4"/>
  <c r="GK27" i="4"/>
  <c r="GK23" i="4"/>
  <c r="GK25" i="4"/>
  <c r="GK26" i="4" s="1"/>
  <c r="GK41" i="4"/>
  <c r="GK31" i="4"/>
  <c r="GK43" i="4"/>
  <c r="GK48" i="4"/>
  <c r="GK50" i="4"/>
  <c r="GK61" i="4"/>
  <c r="GK62" i="4" s="1"/>
  <c r="GK63" i="4"/>
  <c r="GK57" i="4"/>
  <c r="CB60" i="10"/>
  <c r="CB227" i="10" s="1"/>
  <c r="CA180" i="10"/>
  <c r="CA196" i="10" s="1"/>
  <c r="CA197" i="10" s="1"/>
  <c r="CA198" i="10" s="1"/>
  <c r="CC102" i="10"/>
  <c r="CC1172" i="10" s="1"/>
  <c r="CD91" i="10"/>
  <c r="CE97" i="10"/>
  <c r="CF82" i="10"/>
  <c r="GF22" i="4"/>
  <c r="GE33" i="4"/>
  <c r="GE11" i="4"/>
  <c r="GE29" i="4"/>
  <c r="GD45" i="4"/>
  <c r="GE42" i="4"/>
  <c r="BZ935" i="10"/>
  <c r="BZ950" i="10"/>
  <c r="CB1039" i="10"/>
  <c r="CB44" i="28"/>
  <c r="CB1185" i="10" s="1"/>
  <c r="CC101" i="10"/>
  <c r="CC95" i="10"/>
  <c r="CC96" i="10" s="1"/>
  <c r="CC152" i="10" s="1"/>
  <c r="CA217" i="10"/>
  <c r="CA221" i="10"/>
  <c r="CA222" i="10" s="1"/>
  <c r="CA187" i="10"/>
  <c r="BZ192" i="10"/>
  <c r="BZ99" i="28"/>
  <c r="BZ203" i="10"/>
  <c r="BZ205" i="10" s="1"/>
  <c r="BZ207" i="10" s="1"/>
  <c r="BZ46" i="28" s="1"/>
  <c r="BZ1186" i="10" s="1"/>
  <c r="CB116" i="10"/>
  <c r="CC113" i="10" s="1"/>
  <c r="CB174" i="10"/>
  <c r="CB179" i="10" s="1"/>
  <c r="CB215" i="10" s="1"/>
  <c r="CB235" i="10" s="1"/>
  <c r="CB120" i="10"/>
  <c r="CB121" i="10" s="1"/>
  <c r="CB124" i="10" s="1"/>
  <c r="CB126" i="10" s="1"/>
  <c r="CB153" i="10"/>
  <c r="CB157" i="10" s="1"/>
  <c r="CA188" i="10"/>
  <c r="CA189" i="10" s="1"/>
  <c r="CA190" i="10" s="1"/>
  <c r="CA11" i="28"/>
  <c r="BZ242" i="10"/>
  <c r="BZ226" i="10"/>
  <c r="BZ229" i="10" s="1"/>
  <c r="CA12" i="28"/>
  <c r="BX14" i="31"/>
  <c r="BZ37" i="28"/>
  <c r="BZ1183" i="10" s="1"/>
  <c r="BZ1158" i="10"/>
  <c r="CA932" i="10"/>
  <c r="CA978" i="10"/>
  <c r="GI18" i="4"/>
  <c r="CB156" i="10"/>
  <c r="CB155" i="10"/>
  <c r="GD49" i="4"/>
  <c r="GC52" i="4"/>
  <c r="AY951" i="10"/>
  <c r="AY957" i="10" s="1"/>
  <c r="GL57" i="4" l="1"/>
  <c r="GM6" i="4"/>
  <c r="GL13" i="4"/>
  <c r="GL14" i="4" s="1"/>
  <c r="GL15" i="4"/>
  <c r="GL17" i="4"/>
  <c r="GL19" i="4"/>
  <c r="GL56" i="4"/>
  <c r="GL21" i="4"/>
  <c r="GL27" i="4"/>
  <c r="GL23" i="4"/>
  <c r="GL25" i="4"/>
  <c r="GL26" i="4" s="1"/>
  <c r="GL31" i="4"/>
  <c r="GL41" i="4"/>
  <c r="GL43" i="4"/>
  <c r="GL50" i="4"/>
  <c r="GL48" i="4"/>
  <c r="GL61" i="4"/>
  <c r="GL62" i="4" s="1"/>
  <c r="GL63" i="4"/>
  <c r="CA192" i="10"/>
  <c r="CA203" i="10"/>
  <c r="CB187" i="10"/>
  <c r="CA99" i="28"/>
  <c r="CF86" i="10"/>
  <c r="CF87" i="10"/>
  <c r="CA242" i="10"/>
  <c r="CA226" i="10"/>
  <c r="CA229" i="10" s="1"/>
  <c r="CF83" i="10"/>
  <c r="GG22" i="4"/>
  <c r="GF33" i="4"/>
  <c r="GF11" i="4"/>
  <c r="GF29" i="4"/>
  <c r="BX30" i="31"/>
  <c r="BX31" i="31"/>
  <c r="CB139" i="10"/>
  <c r="CB164" i="10"/>
  <c r="CB167" i="10"/>
  <c r="CB166" i="10"/>
  <c r="CB163" i="10"/>
  <c r="CB158" i="10"/>
  <c r="CB159" i="10" s="1"/>
  <c r="CB177" i="10" s="1"/>
  <c r="CB169" i="10"/>
  <c r="CB168" i="10"/>
  <c r="CB165" i="10"/>
  <c r="GE45" i="4"/>
  <c r="GF42" i="4"/>
  <c r="CA950" i="10"/>
  <c r="CA935" i="10"/>
  <c r="CA110" i="28"/>
  <c r="CA200" i="10"/>
  <c r="CA204" i="10"/>
  <c r="CA205" i="10" s="1"/>
  <c r="CA207" i="10" s="1"/>
  <c r="CA46" i="28" s="1"/>
  <c r="CA1186" i="10" s="1"/>
  <c r="CB195" i="10"/>
  <c r="CA14" i="28"/>
  <c r="CC104" i="10"/>
  <c r="CC1171" i="10"/>
  <c r="CC47" i="10"/>
  <c r="CC151" i="10"/>
  <c r="GJ18" i="4"/>
  <c r="BZ233" i="10"/>
  <c r="BZ243" i="10"/>
  <c r="CD100" i="10"/>
  <c r="CD1170" i="10" s="1"/>
  <c r="CD92" i="10"/>
  <c r="GD52" i="4"/>
  <c r="GE49" i="4"/>
  <c r="AY958" i="10"/>
  <c r="AY959" i="10" s="1"/>
  <c r="AZ956" i="10" s="1"/>
  <c r="GN6" i="4" l="1"/>
  <c r="GM15" i="4"/>
  <c r="GM13" i="4"/>
  <c r="GM14" i="4" s="1"/>
  <c r="GM17" i="4"/>
  <c r="GM19" i="4"/>
  <c r="GM56" i="4"/>
  <c r="GM21" i="4"/>
  <c r="GM27" i="4"/>
  <c r="GM23" i="4"/>
  <c r="GM25" i="4"/>
  <c r="GM26" i="4" s="1"/>
  <c r="GM41" i="4"/>
  <c r="GM31" i="4"/>
  <c r="GM43" i="4"/>
  <c r="GM48" i="4"/>
  <c r="GM50" i="4"/>
  <c r="GM61" i="4"/>
  <c r="GM62" i="4" s="1"/>
  <c r="GM63" i="4"/>
  <c r="GM57" i="4"/>
  <c r="CB170" i="10"/>
  <c r="CB178" i="10" s="1"/>
  <c r="CB180" i="10" s="1"/>
  <c r="CB12" i="28" s="1"/>
  <c r="CA233" i="10"/>
  <c r="CA243" i="10"/>
  <c r="GF49" i="4"/>
  <c r="GE52" i="4"/>
  <c r="GK18" i="4"/>
  <c r="CC114" i="10"/>
  <c r="CC115" i="10" s="1"/>
  <c r="CC108" i="10"/>
  <c r="CA1158" i="10"/>
  <c r="CA37" i="28"/>
  <c r="CA1183" i="10" s="1"/>
  <c r="BY14" i="31"/>
  <c r="GG42" i="4"/>
  <c r="GF45" i="4"/>
  <c r="CD101" i="10"/>
  <c r="CD95" i="10"/>
  <c r="CD96" i="10" s="1"/>
  <c r="CD152" i="10" s="1"/>
  <c r="CD93" i="10"/>
  <c r="CC49" i="10"/>
  <c r="CC50" i="10"/>
  <c r="CC51" i="10"/>
  <c r="CC147" i="10"/>
  <c r="CC53" i="10"/>
  <c r="CC52" i="10"/>
  <c r="CC54" i="10"/>
  <c r="CC55" i="10"/>
  <c r="CC57" i="10"/>
  <c r="CC58" i="10"/>
  <c r="CC56" i="10"/>
  <c r="CC59" i="10"/>
  <c r="CB1031" i="10"/>
  <c r="CB1032" i="10" s="1"/>
  <c r="CB141" i="10"/>
  <c r="CB15" i="10"/>
  <c r="GH22" i="4"/>
  <c r="GG33" i="4"/>
  <c r="GG11" i="4"/>
  <c r="GG29" i="4"/>
  <c r="CG81" i="10"/>
  <c r="CF66" i="10"/>
  <c r="AY936" i="10"/>
  <c r="AY938" i="10" s="1"/>
  <c r="AY945" i="10" s="1"/>
  <c r="AY78" i="28"/>
  <c r="GN57" i="4" l="1"/>
  <c r="GO6" i="4"/>
  <c r="GN13" i="4"/>
  <c r="GN14" i="4" s="1"/>
  <c r="GN15" i="4"/>
  <c r="GN17" i="4"/>
  <c r="GN19" i="4"/>
  <c r="GN56" i="4"/>
  <c r="GN21" i="4"/>
  <c r="GN27" i="4"/>
  <c r="GN23" i="4"/>
  <c r="GN25" i="4"/>
  <c r="GN26" i="4" s="1"/>
  <c r="GN41" i="4"/>
  <c r="GN31" i="4"/>
  <c r="GN50" i="4"/>
  <c r="GN43" i="4"/>
  <c r="GN48" i="4"/>
  <c r="GN61" i="4"/>
  <c r="GN62" i="4" s="1"/>
  <c r="GN63" i="4"/>
  <c r="CB196" i="10"/>
  <c r="CB197" i="10" s="1"/>
  <c r="CB198" i="10" s="1"/>
  <c r="CB204" i="10" s="1"/>
  <c r="CB214" i="10"/>
  <c r="CB217" i="10" s="1"/>
  <c r="CC60" i="10"/>
  <c r="CC1039" i="10" s="1"/>
  <c r="CB978" i="10"/>
  <c r="CB932" i="10"/>
  <c r="CD102" i="10"/>
  <c r="CD1172" i="10" s="1"/>
  <c r="CE91" i="10"/>
  <c r="GI22" i="4"/>
  <c r="GH33" i="4"/>
  <c r="GH11" i="4"/>
  <c r="GH29" i="4"/>
  <c r="CB11" i="28"/>
  <c r="CB14" i="28" s="1"/>
  <c r="CB188" i="10"/>
  <c r="CF97" i="10"/>
  <c r="CC116" i="10"/>
  <c r="CD113" i="10" s="1"/>
  <c r="CC153" i="10"/>
  <c r="CC157" i="10" s="1"/>
  <c r="CC120" i="10"/>
  <c r="CC121" i="10" s="1"/>
  <c r="CC124" i="10" s="1"/>
  <c r="CC126" i="10" s="1"/>
  <c r="CC174" i="10"/>
  <c r="CC179" i="10" s="1"/>
  <c r="CC215" i="10" s="1"/>
  <c r="CC235" i="10" s="1"/>
  <c r="CG82" i="10"/>
  <c r="CG83" i="10" s="1"/>
  <c r="CD151" i="10"/>
  <c r="CD104" i="10"/>
  <c r="CD1171" i="10"/>
  <c r="CD47" i="10"/>
  <c r="CC155" i="10"/>
  <c r="CC156" i="10"/>
  <c r="GG45" i="4"/>
  <c r="GH42" i="4"/>
  <c r="GL18" i="4"/>
  <c r="GF52" i="4"/>
  <c r="GG49" i="4"/>
  <c r="BY30" i="31"/>
  <c r="BY31" i="31"/>
  <c r="AY79" i="28"/>
  <c r="AY1199" i="10" s="1"/>
  <c r="AY1212" i="10" s="1"/>
  <c r="AY946" i="10"/>
  <c r="AY20" i="28"/>
  <c r="AY1198" i="10"/>
  <c r="AY1211" i="10" s="1"/>
  <c r="CC44" i="28" l="1"/>
  <c r="CC1185" i="10" s="1"/>
  <c r="GP6" i="4"/>
  <c r="GO13" i="4"/>
  <c r="GO14" i="4" s="1"/>
  <c r="GO15" i="4"/>
  <c r="GO17" i="4"/>
  <c r="GO19" i="4"/>
  <c r="GO56" i="4"/>
  <c r="GO27" i="4"/>
  <c r="GO21" i="4"/>
  <c r="GO25" i="4"/>
  <c r="GO26" i="4" s="1"/>
  <c r="GO23" i="4"/>
  <c r="GO31" i="4"/>
  <c r="GO41" i="4"/>
  <c r="GO43" i="4"/>
  <c r="GO48" i="4"/>
  <c r="GO50" i="4"/>
  <c r="GO61" i="4"/>
  <c r="GO62" i="4" s="1"/>
  <c r="GO63" i="4"/>
  <c r="CB221" i="10"/>
  <c r="CB222" i="10" s="1"/>
  <c r="CB226" i="10" s="1"/>
  <c r="CB229" i="10" s="1"/>
  <c r="GO57" i="4"/>
  <c r="CB200" i="10"/>
  <c r="CC195" i="10"/>
  <c r="CB110" i="28"/>
  <c r="CC227" i="10"/>
  <c r="CE100" i="10"/>
  <c r="CE1170" i="10" s="1"/>
  <c r="CE92" i="10"/>
  <c r="CC167" i="10"/>
  <c r="CC139" i="10"/>
  <c r="CC164" i="10"/>
  <c r="CC168" i="10"/>
  <c r="CC163" i="10"/>
  <c r="CC166" i="10"/>
  <c r="CC169" i="10"/>
  <c r="CC165" i="10"/>
  <c r="CC158" i="10"/>
  <c r="CC159" i="10" s="1"/>
  <c r="CC177" i="10" s="1"/>
  <c r="CB189" i="10"/>
  <c r="CB190" i="10" s="1"/>
  <c r="CB935" i="10"/>
  <c r="CB950" i="10"/>
  <c r="GG52" i="4"/>
  <c r="GH49" i="4"/>
  <c r="CD59" i="10"/>
  <c r="CD52" i="10"/>
  <c r="CD54" i="10"/>
  <c r="CD58" i="10"/>
  <c r="CD55" i="10"/>
  <c r="CD53" i="10"/>
  <c r="CD49" i="10"/>
  <c r="CD147" i="10"/>
  <c r="CD56" i="10"/>
  <c r="CD50" i="10"/>
  <c r="CD57" i="10"/>
  <c r="CD51" i="10"/>
  <c r="CB1158" i="10"/>
  <c r="BZ14" i="31"/>
  <c r="CB37" i="28"/>
  <c r="CB1183" i="10" s="1"/>
  <c r="GI42" i="4"/>
  <c r="GH45" i="4"/>
  <c r="CH81" i="10"/>
  <c r="CG66" i="10"/>
  <c r="CB242" i="10"/>
  <c r="CD108" i="10"/>
  <c r="CD114" i="10"/>
  <c r="CD115" i="10" s="1"/>
  <c r="GM18" i="4"/>
  <c r="CG86" i="10"/>
  <c r="CG87" i="10"/>
  <c r="GJ22" i="4"/>
  <c r="GI33" i="4"/>
  <c r="GI29" i="4"/>
  <c r="GI11" i="4"/>
  <c r="AZ943" i="10"/>
  <c r="AY116" i="28"/>
  <c r="GP57" i="4" l="1"/>
  <c r="GQ6" i="4"/>
  <c r="GP13" i="4"/>
  <c r="GP14" i="4" s="1"/>
  <c r="GP15" i="4"/>
  <c r="GP17" i="4"/>
  <c r="GP19" i="4"/>
  <c r="GP56" i="4"/>
  <c r="GP21" i="4"/>
  <c r="GP27" i="4"/>
  <c r="GP23" i="4"/>
  <c r="GP25" i="4"/>
  <c r="GP26" i="4" s="1"/>
  <c r="GP31" i="4"/>
  <c r="GP41" i="4"/>
  <c r="GP48" i="4"/>
  <c r="GP50" i="4"/>
  <c r="GP43" i="4"/>
  <c r="GP61" i="4"/>
  <c r="GP62" i="4" s="1"/>
  <c r="GP63" i="4"/>
  <c r="CG97" i="10"/>
  <c r="CC15" i="10"/>
  <c r="CC1031" i="10"/>
  <c r="CC1032" i="10" s="1"/>
  <c r="CC141" i="10"/>
  <c r="CC187" i="10"/>
  <c r="CB99" i="28"/>
  <c r="CB203" i="10"/>
  <c r="CB205" i="10" s="1"/>
  <c r="CB207" i="10" s="1"/>
  <c r="CB46" i="28" s="1"/>
  <c r="CB1186" i="10" s="1"/>
  <c r="CB192" i="10"/>
  <c r="GN18" i="4"/>
  <c r="CH82" i="10"/>
  <c r="CH83" i="10" s="1"/>
  <c r="CD116" i="10"/>
  <c r="CE113" i="10" s="1"/>
  <c r="CD153" i="10"/>
  <c r="CD157" i="10" s="1"/>
  <c r="CD174" i="10"/>
  <c r="CD179" i="10" s="1"/>
  <c r="CD215" i="10" s="1"/>
  <c r="CD235" i="10" s="1"/>
  <c r="CD120" i="10"/>
  <c r="CD121" i="10" s="1"/>
  <c r="CD124" i="10" s="1"/>
  <c r="CD126" i="10" s="1"/>
  <c r="GI45" i="4"/>
  <c r="GJ42" i="4"/>
  <c r="CD155" i="10"/>
  <c r="CD156" i="10"/>
  <c r="GH52" i="4"/>
  <c r="GI49" i="4"/>
  <c r="CD60" i="10"/>
  <c r="CE93" i="10"/>
  <c r="CE101" i="10"/>
  <c r="CE95" i="10"/>
  <c r="CE96" i="10" s="1"/>
  <c r="CE152" i="10" s="1"/>
  <c r="GK22" i="4"/>
  <c r="GJ33" i="4"/>
  <c r="GJ11" i="4"/>
  <c r="GJ29" i="4"/>
  <c r="CB243" i="10"/>
  <c r="CB233" i="10"/>
  <c r="BZ30" i="31"/>
  <c r="BZ31" i="31"/>
  <c r="CC170" i="10"/>
  <c r="CC178" i="10" s="1"/>
  <c r="CC180" i="10" s="1"/>
  <c r="AZ951" i="10"/>
  <c r="AZ957" i="10" s="1"/>
  <c r="GR6" i="4" l="1"/>
  <c r="GQ15" i="4"/>
  <c r="GQ13" i="4"/>
  <c r="GQ14" i="4" s="1"/>
  <c r="GQ17" i="4"/>
  <c r="GQ19" i="4"/>
  <c r="GQ56" i="4"/>
  <c r="GQ27" i="4"/>
  <c r="GQ21" i="4"/>
  <c r="GQ23" i="4"/>
  <c r="GQ25" i="4"/>
  <c r="GQ26" i="4" s="1"/>
  <c r="GQ31" i="4"/>
  <c r="GQ41" i="4"/>
  <c r="GQ43" i="4"/>
  <c r="GQ48" i="4"/>
  <c r="GQ50" i="4"/>
  <c r="GQ61" i="4"/>
  <c r="GQ62" i="4" s="1"/>
  <c r="GQ63" i="4"/>
  <c r="GQ57" i="4"/>
  <c r="GK42" i="4"/>
  <c r="GJ45" i="4"/>
  <c r="CC214" i="10"/>
  <c r="CE47" i="10"/>
  <c r="CE104" i="10"/>
  <c r="CE151" i="10"/>
  <c r="CE1171" i="10"/>
  <c r="CH86" i="10"/>
  <c r="CH87" i="10"/>
  <c r="CC188" i="10"/>
  <c r="CC189" i="10" s="1"/>
  <c r="CC190" i="10" s="1"/>
  <c r="CC11" i="28"/>
  <c r="CC12" i="28"/>
  <c r="CC196" i="10"/>
  <c r="CI81" i="10"/>
  <c r="CH66" i="10"/>
  <c r="CD1039" i="10"/>
  <c r="CD44" i="28"/>
  <c r="CD1185" i="10" s="1"/>
  <c r="CD227" i="10"/>
  <c r="CD158" i="10"/>
  <c r="CD159" i="10" s="1"/>
  <c r="CD177" i="10" s="1"/>
  <c r="CD166" i="10"/>
  <c r="CD168" i="10"/>
  <c r="CD163" i="10"/>
  <c r="CD167" i="10"/>
  <c r="CD139" i="10"/>
  <c r="CD165" i="10"/>
  <c r="CD169" i="10"/>
  <c r="CD164" i="10"/>
  <c r="GJ49" i="4"/>
  <c r="GI52" i="4"/>
  <c r="CC932" i="10"/>
  <c r="CC978" i="10"/>
  <c r="CE102" i="10"/>
  <c r="CE1172" i="10" s="1"/>
  <c r="CF91" i="10"/>
  <c r="GO18" i="4"/>
  <c r="GL22" i="4"/>
  <c r="GK33" i="4"/>
  <c r="GK11" i="4"/>
  <c r="GK29" i="4"/>
  <c r="AZ958" i="10"/>
  <c r="AZ959" i="10" s="1"/>
  <c r="BA956" i="10" s="1"/>
  <c r="GR57" i="4" l="1"/>
  <c r="GS6" i="4"/>
  <c r="GR13" i="4"/>
  <c r="GR14" i="4" s="1"/>
  <c r="GR15" i="4"/>
  <c r="GR17" i="4"/>
  <c r="GR19" i="4"/>
  <c r="GR56" i="4"/>
  <c r="GR23" i="4"/>
  <c r="GR27" i="4"/>
  <c r="GR21" i="4"/>
  <c r="GR25" i="4"/>
  <c r="GR26" i="4" s="1"/>
  <c r="GR31" i="4"/>
  <c r="GR41" i="4"/>
  <c r="GR48" i="4"/>
  <c r="GR43" i="4"/>
  <c r="GR50" i="4"/>
  <c r="GR61" i="4"/>
  <c r="GR62" i="4" s="1"/>
  <c r="GR63" i="4"/>
  <c r="GP18" i="4"/>
  <c r="GK49" i="4"/>
  <c r="GJ52" i="4"/>
  <c r="CC197" i="10"/>
  <c r="CC198" i="10" s="1"/>
  <c r="CE114" i="10"/>
  <c r="CE108" i="10"/>
  <c r="CE147" i="10"/>
  <c r="CE54" i="10"/>
  <c r="CE57" i="10"/>
  <c r="CE59" i="10"/>
  <c r="CE49" i="10"/>
  <c r="CE53" i="10"/>
  <c r="CE50" i="10"/>
  <c r="CE58" i="10"/>
  <c r="CE52" i="10"/>
  <c r="CE55" i="10"/>
  <c r="CE51" i="10"/>
  <c r="CE56" i="10"/>
  <c r="CC14" i="28"/>
  <c r="CC217" i="10"/>
  <c r="CC221" i="10"/>
  <c r="CC222" i="10" s="1"/>
  <c r="CI82" i="10"/>
  <c r="CF100" i="10"/>
  <c r="CF1170" i="10" s="1"/>
  <c r="CF92" i="10"/>
  <c r="CD187" i="10"/>
  <c r="CC192" i="10"/>
  <c r="CC203" i="10"/>
  <c r="CC99" i="28"/>
  <c r="CD15" i="10"/>
  <c r="CD141" i="10"/>
  <c r="CD1031" i="10"/>
  <c r="CD1032" i="10" s="1"/>
  <c r="GL42" i="4"/>
  <c r="GK45" i="4"/>
  <c r="GM22" i="4"/>
  <c r="GL33" i="4"/>
  <c r="GL11" i="4"/>
  <c r="GL29" i="4"/>
  <c r="CC935" i="10"/>
  <c r="CC950" i="10"/>
  <c r="CD170" i="10"/>
  <c r="CD178" i="10" s="1"/>
  <c r="CD214" i="10" s="1"/>
  <c r="CH97" i="10"/>
  <c r="AZ78" i="28"/>
  <c r="AZ936" i="10"/>
  <c r="AZ938" i="10" s="1"/>
  <c r="AZ945" i="10" s="1"/>
  <c r="GS14" i="4" l="1"/>
  <c r="GT6" i="4"/>
  <c r="GS13" i="4"/>
  <c r="GS15" i="4"/>
  <c r="GS19" i="4"/>
  <c r="GS17" i="4"/>
  <c r="GS56" i="4"/>
  <c r="GS57" i="4" s="1"/>
  <c r="GS27" i="4"/>
  <c r="GS21" i="4"/>
  <c r="GS23" i="4"/>
  <c r="GS25" i="4"/>
  <c r="GS26" i="4" s="1"/>
  <c r="GS31" i="4"/>
  <c r="GS41" i="4"/>
  <c r="GS50" i="4"/>
  <c r="GS43" i="4"/>
  <c r="GS48" i="4"/>
  <c r="GS61" i="4"/>
  <c r="GS62" i="4" s="1"/>
  <c r="GS63" i="4"/>
  <c r="CC200" i="10"/>
  <c r="CD195" i="10"/>
  <c r="CC204" i="10"/>
  <c r="CC205" i="10" s="1"/>
  <c r="CC207" i="10" s="1"/>
  <c r="CC46" i="28" s="1"/>
  <c r="CC1186" i="10" s="1"/>
  <c r="CC110" i="28"/>
  <c r="CD217" i="10"/>
  <c r="CD221" i="10"/>
  <c r="CD222" i="10" s="1"/>
  <c r="GM42" i="4"/>
  <c r="GL45" i="4"/>
  <c r="CF93" i="10"/>
  <c r="CF101" i="10"/>
  <c r="CF95" i="10"/>
  <c r="CF96" i="10" s="1"/>
  <c r="CF152" i="10" s="1"/>
  <c r="GK52" i="4"/>
  <c r="GL49" i="4"/>
  <c r="CE156" i="10"/>
  <c r="CE155" i="10"/>
  <c r="CI86" i="10"/>
  <c r="CI87" i="10"/>
  <c r="CD932" i="10"/>
  <c r="CD978" i="10"/>
  <c r="CI83" i="10"/>
  <c r="CD180" i="10"/>
  <c r="CC242" i="10"/>
  <c r="CC226" i="10"/>
  <c r="CC229" i="10" s="1"/>
  <c r="GQ18" i="4"/>
  <c r="CE115" i="10"/>
  <c r="CE116" i="10" s="1"/>
  <c r="CF113" i="10" s="1"/>
  <c r="CD11" i="28"/>
  <c r="CD188" i="10"/>
  <c r="CD189" i="10" s="1"/>
  <c r="GN22" i="4"/>
  <c r="GM33" i="4"/>
  <c r="GM11" i="4"/>
  <c r="GM29" i="4"/>
  <c r="CC1158" i="10"/>
  <c r="CA14" i="31"/>
  <c r="CC37" i="28"/>
  <c r="CC1183" i="10" s="1"/>
  <c r="CE60" i="10"/>
  <c r="AZ79" i="28"/>
  <c r="AZ1199" i="10" s="1"/>
  <c r="AZ1212" i="10" s="1"/>
  <c r="AZ946" i="10"/>
  <c r="AZ1198" i="10"/>
  <c r="AZ1211" i="10" s="1"/>
  <c r="AZ20" i="28"/>
  <c r="GT57" i="4" l="1"/>
  <c r="GU6" i="4"/>
  <c r="GT13" i="4"/>
  <c r="GT14" i="4" s="1"/>
  <c r="GT15" i="4"/>
  <c r="GT19" i="4"/>
  <c r="GT17" i="4"/>
  <c r="GT56" i="4"/>
  <c r="GT21" i="4"/>
  <c r="GT27" i="4"/>
  <c r="GT23" i="4"/>
  <c r="GT25" i="4"/>
  <c r="GT26" i="4" s="1"/>
  <c r="GT31" i="4"/>
  <c r="GT41" i="4"/>
  <c r="GT50" i="4"/>
  <c r="GT48" i="4"/>
  <c r="GT43" i="4"/>
  <c r="GT61" i="4"/>
  <c r="GT62" i="4" s="1"/>
  <c r="GT63" i="4"/>
  <c r="CE174" i="10"/>
  <c r="CE179" i="10" s="1"/>
  <c r="CE215" i="10" s="1"/>
  <c r="CE235" i="10" s="1"/>
  <c r="CE153" i="10"/>
  <c r="CE157" i="10" s="1"/>
  <c r="CE120" i="10"/>
  <c r="CE121" i="10" s="1"/>
  <c r="CE124" i="10" s="1"/>
  <c r="CE126" i="10" s="1"/>
  <c r="CD196" i="10"/>
  <c r="CD197" i="10" s="1"/>
  <c r="CD198" i="10" s="1"/>
  <c r="CD12" i="28"/>
  <c r="CD14" i="28" s="1"/>
  <c r="GM49" i="4"/>
  <c r="GL52" i="4"/>
  <c r="CD226" i="10"/>
  <c r="CD229" i="10" s="1"/>
  <c r="CD242" i="10"/>
  <c r="CI66" i="10"/>
  <c r="CJ81" i="10"/>
  <c r="GO22" i="4"/>
  <c r="GN33" i="4"/>
  <c r="GN29" i="4"/>
  <c r="GN11" i="4"/>
  <c r="CD190" i="10"/>
  <c r="GM45" i="4"/>
  <c r="GN42" i="4"/>
  <c r="CD935" i="10"/>
  <c r="CD950" i="10"/>
  <c r="CE44" i="28"/>
  <c r="CE1185" i="10" s="1"/>
  <c r="CE1039" i="10"/>
  <c r="CE227" i="10"/>
  <c r="CF47" i="10"/>
  <c r="CF1171" i="10"/>
  <c r="CF151" i="10"/>
  <c r="CF104" i="10"/>
  <c r="CA31" i="31"/>
  <c r="CA30" i="31"/>
  <c r="GR18" i="4"/>
  <c r="CF102" i="10"/>
  <c r="CF1172" i="10" s="1"/>
  <c r="CG91" i="10"/>
  <c r="CC233" i="10"/>
  <c r="CC243" i="10"/>
  <c r="AZ116" i="28"/>
  <c r="BA943" i="10"/>
  <c r="GV6" i="4" l="1"/>
  <c r="GU17" i="4"/>
  <c r="GU15" i="4"/>
  <c r="GU13" i="4"/>
  <c r="GU14" i="4" s="1"/>
  <c r="GU19" i="4"/>
  <c r="GU56" i="4"/>
  <c r="GU57" i="4" s="1"/>
  <c r="GU23" i="4"/>
  <c r="GU27" i="4"/>
  <c r="GU21" i="4"/>
  <c r="GU25" i="4"/>
  <c r="GU26" i="4" s="1"/>
  <c r="GU31" i="4"/>
  <c r="GU41" i="4"/>
  <c r="GU50" i="4"/>
  <c r="GU43" i="4"/>
  <c r="GU48" i="4"/>
  <c r="GU61" i="4"/>
  <c r="GU62" i="4" s="1"/>
  <c r="GU63" i="4"/>
  <c r="CB14" i="31"/>
  <c r="CD1158" i="10"/>
  <c r="CD37" i="28"/>
  <c r="CD1183" i="10" s="1"/>
  <c r="CF114" i="10"/>
  <c r="CF108" i="10"/>
  <c r="GM52" i="4"/>
  <c r="GN49" i="4"/>
  <c r="CD243" i="10"/>
  <c r="CD233" i="10"/>
  <c r="CG100" i="10"/>
  <c r="CG1170" i="10" s="1"/>
  <c r="CG92" i="10"/>
  <c r="GO33" i="4"/>
  <c r="GP22" i="4"/>
  <c r="GO11" i="4"/>
  <c r="GO29" i="4"/>
  <c r="CD204" i="10"/>
  <c r="CD110" i="28"/>
  <c r="CE195" i="10"/>
  <c r="CD200" i="10"/>
  <c r="CF59" i="10"/>
  <c r="CF58" i="10"/>
  <c r="CF54" i="10"/>
  <c r="CF57" i="10"/>
  <c r="CF50" i="10"/>
  <c r="CF49" i="10"/>
  <c r="CF147" i="10"/>
  <c r="CF55" i="10"/>
  <c r="CF53" i="10"/>
  <c r="CF52" i="10"/>
  <c r="CF56" i="10"/>
  <c r="CF51" i="10"/>
  <c r="CJ82" i="10"/>
  <c r="CE167" i="10"/>
  <c r="CE164" i="10"/>
  <c r="CE169" i="10"/>
  <c r="CE168" i="10"/>
  <c r="CE166" i="10"/>
  <c r="CE158" i="10"/>
  <c r="CE159" i="10" s="1"/>
  <c r="CE177" i="10" s="1"/>
  <c r="CE165" i="10"/>
  <c r="CE139" i="10"/>
  <c r="CE163" i="10"/>
  <c r="CD99" i="28"/>
  <c r="CD192" i="10"/>
  <c r="CD203" i="10"/>
  <c r="CE187" i="10"/>
  <c r="GN45" i="4"/>
  <c r="GO42" i="4"/>
  <c r="CI97" i="10"/>
  <c r="GS18" i="4"/>
  <c r="BA951" i="10"/>
  <c r="BA957" i="10" s="1"/>
  <c r="GV57" i="4" l="1"/>
  <c r="GW6" i="4"/>
  <c r="GV13" i="4"/>
  <c r="GV14" i="4" s="1"/>
  <c r="GV15" i="4"/>
  <c r="GV19" i="4"/>
  <c r="GV17" i="4"/>
  <c r="GV56" i="4"/>
  <c r="GV21" i="4"/>
  <c r="GV27" i="4"/>
  <c r="GV25" i="4"/>
  <c r="GV26" i="4" s="1"/>
  <c r="GV23" i="4"/>
  <c r="GV31" i="4"/>
  <c r="GV41" i="4"/>
  <c r="GV43" i="4"/>
  <c r="GV50" i="4"/>
  <c r="GV48" i="4"/>
  <c r="GV61" i="4"/>
  <c r="GV62" i="4" s="1"/>
  <c r="GV63" i="4"/>
  <c r="GT18" i="4"/>
  <c r="CG101" i="10"/>
  <c r="CG95" i="10"/>
  <c r="CG96" i="10" s="1"/>
  <c r="CG152" i="10" s="1"/>
  <c r="CF115" i="10"/>
  <c r="CF116" i="10" s="1"/>
  <c r="CG113" i="10" s="1"/>
  <c r="CE170" i="10"/>
  <c r="CE178" i="10" s="1"/>
  <c r="CE180" i="10" s="1"/>
  <c r="CF155" i="10"/>
  <c r="CF156" i="10"/>
  <c r="CG93" i="10"/>
  <c r="CE15" i="10"/>
  <c r="CE1031" i="10"/>
  <c r="CE1032" i="10" s="1"/>
  <c r="CE141" i="10"/>
  <c r="CJ86" i="10"/>
  <c r="CJ87" i="10"/>
  <c r="CF60" i="10"/>
  <c r="GQ22" i="4"/>
  <c r="GP33" i="4"/>
  <c r="GP11" i="4"/>
  <c r="GP29" i="4"/>
  <c r="GP42" i="4"/>
  <c r="GO45" i="4"/>
  <c r="CJ83" i="10"/>
  <c r="CD205" i="10"/>
  <c r="CD207" i="10" s="1"/>
  <c r="CD46" i="28" s="1"/>
  <c r="CD1186" i="10" s="1"/>
  <c r="GO49" i="4"/>
  <c r="GN52" i="4"/>
  <c r="CB30" i="31"/>
  <c r="CB31" i="31"/>
  <c r="BA958" i="10"/>
  <c r="GX6" i="4" l="1"/>
  <c r="GW15" i="4"/>
  <c r="GW13" i="4"/>
  <c r="GW14" i="4" s="1"/>
  <c r="GW17" i="4"/>
  <c r="GW19" i="4"/>
  <c r="GW56" i="4"/>
  <c r="GW57" i="4" s="1"/>
  <c r="GW23" i="4"/>
  <c r="GW27" i="4"/>
  <c r="GW21" i="4"/>
  <c r="GW25" i="4"/>
  <c r="GW26" i="4" s="1"/>
  <c r="GW31" i="4"/>
  <c r="GW41" i="4"/>
  <c r="GW50" i="4"/>
  <c r="GW43" i="4"/>
  <c r="GW48" i="4"/>
  <c r="GW61" i="4"/>
  <c r="GW62" i="4" s="1"/>
  <c r="GW63" i="4"/>
  <c r="GO52" i="4"/>
  <c r="GP49" i="4"/>
  <c r="CE214" i="10"/>
  <c r="GR22" i="4"/>
  <c r="GQ33" i="4"/>
  <c r="GQ11" i="4"/>
  <c r="GQ29" i="4"/>
  <c r="CF174" i="10"/>
  <c r="CF179" i="10" s="1"/>
  <c r="CF215" i="10" s="1"/>
  <c r="CF235" i="10" s="1"/>
  <c r="CF153" i="10"/>
  <c r="CF157" i="10" s="1"/>
  <c r="CF120" i="10"/>
  <c r="CF121" i="10" s="1"/>
  <c r="CF124" i="10" s="1"/>
  <c r="CF126" i="10" s="1"/>
  <c r="CE932" i="10"/>
  <c r="CE978" i="10"/>
  <c r="CF227" i="10"/>
  <c r="CF44" i="28"/>
  <c r="CF1185" i="10" s="1"/>
  <c r="CF1039" i="10"/>
  <c r="CK81" i="10"/>
  <c r="CJ66" i="10"/>
  <c r="CH91" i="10"/>
  <c r="CG102" i="10"/>
  <c r="CG1172" i="10" s="1"/>
  <c r="CG151" i="10"/>
  <c r="CG1171" i="10"/>
  <c r="CG47" i="10"/>
  <c r="CG104" i="10"/>
  <c r="CE196" i="10"/>
  <c r="CE12" i="28"/>
  <c r="GP45" i="4"/>
  <c r="GQ42" i="4"/>
  <c r="CE11" i="28"/>
  <c r="CE188" i="10"/>
  <c r="CE189" i="10" s="1"/>
  <c r="CE190" i="10" s="1"/>
  <c r="GU18" i="4"/>
  <c r="BA78" i="28"/>
  <c r="BA936" i="10"/>
  <c r="BA938" i="10" s="1"/>
  <c r="BA945" i="10" s="1"/>
  <c r="BA959" i="10"/>
  <c r="BB956" i="10" s="1"/>
  <c r="GX57" i="4" l="1"/>
  <c r="GY6" i="4"/>
  <c r="GX13" i="4"/>
  <c r="GX14" i="4" s="1"/>
  <c r="GX15" i="4"/>
  <c r="GX17" i="4"/>
  <c r="GX19" i="4"/>
  <c r="GX56" i="4"/>
  <c r="GX23" i="4"/>
  <c r="GX27" i="4"/>
  <c r="GX21" i="4"/>
  <c r="GX25" i="4"/>
  <c r="GX26" i="4" s="1"/>
  <c r="GX41" i="4"/>
  <c r="GX31" i="4"/>
  <c r="GX50" i="4"/>
  <c r="GX43" i="4"/>
  <c r="GX48" i="4"/>
  <c r="GX61" i="4"/>
  <c r="GX62" i="4" s="1"/>
  <c r="GX63" i="4"/>
  <c r="CJ97" i="10"/>
  <c r="CE197" i="10"/>
  <c r="CE198" i="10" s="1"/>
  <c r="CK82" i="10"/>
  <c r="GS22" i="4"/>
  <c r="GR33" i="4"/>
  <c r="GR29" i="4"/>
  <c r="GR11" i="4"/>
  <c r="CG114" i="10"/>
  <c r="CG108" i="10"/>
  <c r="CE221" i="10"/>
  <c r="CE222" i="10" s="1"/>
  <c r="CE217" i="10"/>
  <c r="GV18" i="4"/>
  <c r="CG53" i="10"/>
  <c r="CG57" i="10"/>
  <c r="CG49" i="10"/>
  <c r="CG51" i="10"/>
  <c r="CG58" i="10"/>
  <c r="CG147" i="10"/>
  <c r="CG56" i="10"/>
  <c r="CG55" i="10"/>
  <c r="CG52" i="10"/>
  <c r="CG50" i="10"/>
  <c r="CG54" i="10"/>
  <c r="CG59" i="10"/>
  <c r="CF169" i="10"/>
  <c r="CF139" i="10"/>
  <c r="CF167" i="10"/>
  <c r="CF164" i="10"/>
  <c r="CF166" i="10"/>
  <c r="CF168" i="10"/>
  <c r="CF158" i="10"/>
  <c r="CF159" i="10" s="1"/>
  <c r="CF177" i="10" s="1"/>
  <c r="CF163" i="10"/>
  <c r="CF165" i="10"/>
  <c r="GP52" i="4"/>
  <c r="GQ49" i="4"/>
  <c r="CF187" i="10"/>
  <c r="CE99" i="28"/>
  <c r="CE192" i="10"/>
  <c r="CE203" i="10"/>
  <c r="CH100" i="10"/>
  <c r="CH1170" i="10" s="1"/>
  <c r="CH92" i="10"/>
  <c r="CE14" i="28"/>
  <c r="GR42" i="4"/>
  <c r="GQ45" i="4"/>
  <c r="CE950" i="10"/>
  <c r="CE935" i="10"/>
  <c r="BA79" i="28"/>
  <c r="BA1199" i="10" s="1"/>
  <c r="BA1212" i="10" s="1"/>
  <c r="BA946" i="10"/>
  <c r="BA1198" i="10"/>
  <c r="BA1211" i="10" s="1"/>
  <c r="BA20" i="28"/>
  <c r="GZ6" i="4" l="1"/>
  <c r="GY15" i="4"/>
  <c r="GY13" i="4"/>
  <c r="GY14" i="4" s="1"/>
  <c r="GY17" i="4"/>
  <c r="GY19" i="4"/>
  <c r="GY56" i="4"/>
  <c r="GY57" i="4" s="1"/>
  <c r="GY27" i="4"/>
  <c r="GY21" i="4"/>
  <c r="GY23" i="4"/>
  <c r="GY25" i="4"/>
  <c r="GY26" i="4" s="1"/>
  <c r="GY41" i="4"/>
  <c r="GY31" i="4"/>
  <c r="GY50" i="4"/>
  <c r="GY43" i="4"/>
  <c r="GY48" i="4"/>
  <c r="GY61" i="4"/>
  <c r="GY62" i="4" s="1"/>
  <c r="GY63" i="4"/>
  <c r="CF170" i="10"/>
  <c r="CF178" i="10" s="1"/>
  <c r="CF180" i="10" s="1"/>
  <c r="CE242" i="10"/>
  <c r="CE226" i="10"/>
  <c r="CE229" i="10" s="1"/>
  <c r="GT22" i="4"/>
  <c r="GS33" i="4"/>
  <c r="GS11" i="4"/>
  <c r="GS29" i="4"/>
  <c r="CH93" i="10"/>
  <c r="CH101" i="10"/>
  <c r="CH95" i="10"/>
  <c r="CG60" i="10"/>
  <c r="CK86" i="10"/>
  <c r="CK87" i="10"/>
  <c r="CK83" i="10"/>
  <c r="CE200" i="10"/>
  <c r="CE204" i="10"/>
  <c r="CE205" i="10" s="1"/>
  <c r="CE207" i="10" s="1"/>
  <c r="CE46" i="28" s="1"/>
  <c r="CE1186" i="10" s="1"/>
  <c r="CE110" i="28"/>
  <c r="CF195" i="10"/>
  <c r="CG115" i="10"/>
  <c r="CG116" i="10" s="1"/>
  <c r="CH113" i="10" s="1"/>
  <c r="GS42" i="4"/>
  <c r="GR45" i="4"/>
  <c r="GR49" i="4"/>
  <c r="GQ52" i="4"/>
  <c r="GW18" i="4"/>
  <c r="CE37" i="28"/>
  <c r="CE1183" i="10" s="1"/>
  <c r="CE1158" i="10"/>
  <c r="CC14" i="31"/>
  <c r="CF1031" i="10"/>
  <c r="CF1032" i="10" s="1"/>
  <c r="CF141" i="10"/>
  <c r="CF15" i="10"/>
  <c r="CG155" i="10"/>
  <c r="CG156" i="10"/>
  <c r="BA116" i="28"/>
  <c r="BB943" i="10"/>
  <c r="GZ57" i="4" l="1"/>
  <c r="HA6" i="4"/>
  <c r="GZ15" i="4"/>
  <c r="GZ13" i="4"/>
  <c r="GZ14" i="4" s="1"/>
  <c r="GZ19" i="4"/>
  <c r="GZ17" i="4"/>
  <c r="GZ56" i="4"/>
  <c r="GZ27" i="4"/>
  <c r="GZ21" i="4"/>
  <c r="GZ23" i="4"/>
  <c r="GZ25" i="4"/>
  <c r="GZ26" i="4" s="1"/>
  <c r="GZ41" i="4"/>
  <c r="GZ31" i="4"/>
  <c r="GZ48" i="4"/>
  <c r="GZ43" i="4"/>
  <c r="GZ50" i="4"/>
  <c r="GZ61" i="4"/>
  <c r="GZ62" i="4" s="1"/>
  <c r="GZ63" i="4"/>
  <c r="CF214" i="10"/>
  <c r="CF217" i="10" s="1"/>
  <c r="CH102" i="10"/>
  <c r="CH1172" i="10" s="1"/>
  <c r="CI91" i="10"/>
  <c r="GR52" i="4"/>
  <c r="GS49" i="4"/>
  <c r="CG227" i="10"/>
  <c r="CG44" i="28"/>
  <c r="CG1185" i="10" s="1"/>
  <c r="CG1039" i="10"/>
  <c r="GS45" i="4"/>
  <c r="GT42" i="4"/>
  <c r="GU22" i="4"/>
  <c r="GT33" i="4"/>
  <c r="GT11" i="4"/>
  <c r="GT29" i="4"/>
  <c r="CF932" i="10"/>
  <c r="CF978" i="10"/>
  <c r="CF11" i="28"/>
  <c r="CF188" i="10"/>
  <c r="CF221" i="10"/>
  <c r="CF222" i="10" s="1"/>
  <c r="CE233" i="10"/>
  <c r="CE243" i="10"/>
  <c r="CC30" i="31"/>
  <c r="CC31" i="31"/>
  <c r="CG174" i="10"/>
  <c r="CG179" i="10" s="1"/>
  <c r="CG215" i="10" s="1"/>
  <c r="CG235" i="10" s="1"/>
  <c r="CG153" i="10"/>
  <c r="CG157" i="10" s="1"/>
  <c r="CG120" i="10"/>
  <c r="CG121" i="10" s="1"/>
  <c r="CG124" i="10" s="1"/>
  <c r="CG126" i="10" s="1"/>
  <c r="CL81" i="10"/>
  <c r="CK66" i="10"/>
  <c r="CH96" i="10"/>
  <c r="GX18" i="4"/>
  <c r="CH104" i="10"/>
  <c r="CH1171" i="10"/>
  <c r="CH47" i="10"/>
  <c r="CH151" i="10"/>
  <c r="CF12" i="28"/>
  <c r="CF196" i="10"/>
  <c r="CF197" i="10" s="1"/>
  <c r="CF198" i="10" s="1"/>
  <c r="BB951" i="10"/>
  <c r="BB957" i="10" s="1"/>
  <c r="HB6" i="4" l="1"/>
  <c r="HA13" i="4"/>
  <c r="HA14" i="4" s="1"/>
  <c r="HA15" i="4"/>
  <c r="HA17" i="4"/>
  <c r="HA19" i="4"/>
  <c r="HA56" i="4"/>
  <c r="HA21" i="4"/>
  <c r="HA27" i="4"/>
  <c r="HA23" i="4"/>
  <c r="HA25" i="4"/>
  <c r="HA26" i="4" s="1"/>
  <c r="HA31" i="4"/>
  <c r="HA41" i="4"/>
  <c r="HA43" i="4"/>
  <c r="HA50" i="4"/>
  <c r="HA48" i="4"/>
  <c r="HA61" i="4"/>
  <c r="HA62" i="4" s="1"/>
  <c r="HA63" i="4"/>
  <c r="HA57" i="4"/>
  <c r="CH108" i="10"/>
  <c r="CH114" i="10"/>
  <c r="CG164" i="10"/>
  <c r="CG165" i="10"/>
  <c r="CG167" i="10"/>
  <c r="CG168" i="10"/>
  <c r="CG166" i="10"/>
  <c r="CG163" i="10"/>
  <c r="CG169" i="10"/>
  <c r="CG158" i="10"/>
  <c r="CG159" i="10" s="1"/>
  <c r="CG177" i="10" s="1"/>
  <c r="CG139" i="10"/>
  <c r="CF242" i="10"/>
  <c r="CF226" i="10"/>
  <c r="CF229" i="10" s="1"/>
  <c r="CF110" i="28"/>
  <c r="CG195" i="10"/>
  <c r="CF200" i="10"/>
  <c r="CF204" i="10"/>
  <c r="GY18" i="4"/>
  <c r="GV22" i="4"/>
  <c r="GU33" i="4"/>
  <c r="GU11" i="4"/>
  <c r="GU29" i="4"/>
  <c r="GT49" i="4"/>
  <c r="GS52" i="4"/>
  <c r="CF189" i="10"/>
  <c r="CF190" i="10" s="1"/>
  <c r="GT45" i="4"/>
  <c r="GU42" i="4"/>
  <c r="CF14" i="28"/>
  <c r="CH152" i="10"/>
  <c r="CI100" i="10"/>
  <c r="CI1170" i="10" s="1"/>
  <c r="CI92" i="10"/>
  <c r="CL82" i="10"/>
  <c r="CH57" i="10"/>
  <c r="CH54" i="10"/>
  <c r="CH52" i="10"/>
  <c r="CH58" i="10"/>
  <c r="CH55" i="10"/>
  <c r="CH51" i="10"/>
  <c r="CH147" i="10"/>
  <c r="CH53" i="10"/>
  <c r="CH56" i="10"/>
  <c r="CH59" i="10"/>
  <c r="CH49" i="10"/>
  <c r="CH50" i="10"/>
  <c r="CK97" i="10"/>
  <c r="CF935" i="10"/>
  <c r="CF950" i="10"/>
  <c r="BB958" i="10"/>
  <c r="BB959" i="10" s="1"/>
  <c r="BC956" i="10" s="1"/>
  <c r="HB57" i="4" l="1"/>
  <c r="HC6" i="4"/>
  <c r="HB13" i="4"/>
  <c r="HB14" i="4" s="1"/>
  <c r="HB15" i="4"/>
  <c r="HB17" i="4"/>
  <c r="HB19" i="4"/>
  <c r="HB56" i="4"/>
  <c r="HB27" i="4"/>
  <c r="HB21" i="4"/>
  <c r="HB23" i="4"/>
  <c r="HB25" i="4"/>
  <c r="HB26" i="4" s="1"/>
  <c r="HB31" i="4"/>
  <c r="HB41" i="4"/>
  <c r="HB50" i="4"/>
  <c r="HB48" i="4"/>
  <c r="HB43" i="4"/>
  <c r="HB61" i="4"/>
  <c r="HB62" i="4" s="1"/>
  <c r="HB63" i="4"/>
  <c r="CG170" i="10"/>
  <c r="CG178" i="10" s="1"/>
  <c r="CG214" i="10" s="1"/>
  <c r="CG217" i="10" s="1"/>
  <c r="CF192" i="10"/>
  <c r="CF203" i="10"/>
  <c r="CF205" i="10" s="1"/>
  <c r="CF207" i="10" s="1"/>
  <c r="CF46" i="28" s="1"/>
  <c r="CF1186" i="10" s="1"/>
  <c r="CG187" i="10"/>
  <c r="CF99" i="28"/>
  <c r="CL86" i="10"/>
  <c r="CL87" i="10"/>
  <c r="CL83" i="10"/>
  <c r="GW22" i="4"/>
  <c r="GV33" i="4"/>
  <c r="GV29" i="4"/>
  <c r="GV11" i="4"/>
  <c r="CI101" i="10"/>
  <c r="CI95" i="10"/>
  <c r="CI93" i="10"/>
  <c r="GZ18" i="4"/>
  <c r="CF233" i="10"/>
  <c r="CF243" i="10"/>
  <c r="GU45" i="4"/>
  <c r="GV42" i="4"/>
  <c r="CH60" i="10"/>
  <c r="GU49" i="4"/>
  <c r="GT52" i="4"/>
  <c r="CG15" i="10"/>
  <c r="CG141" i="10"/>
  <c r="CG1031" i="10"/>
  <c r="CG1032" i="10" s="1"/>
  <c r="CH155" i="10"/>
  <c r="CH156" i="10"/>
  <c r="CH115" i="10"/>
  <c r="CH116" i="10" s="1"/>
  <c r="CI113" i="10" s="1"/>
  <c r="CF1158" i="10"/>
  <c r="CD14" i="31"/>
  <c r="CF37" i="28"/>
  <c r="CF1183" i="10" s="1"/>
  <c r="BB78" i="28"/>
  <c r="BB936" i="10"/>
  <c r="BB938" i="10" s="1"/>
  <c r="BB945" i="10" s="1"/>
  <c r="HD6" i="4" l="1"/>
  <c r="HC15" i="4"/>
  <c r="HC13" i="4"/>
  <c r="HC14" i="4" s="1"/>
  <c r="HC17" i="4"/>
  <c r="HC19" i="4"/>
  <c r="HC56" i="4"/>
  <c r="HC21" i="4"/>
  <c r="HC27" i="4"/>
  <c r="HC25" i="4"/>
  <c r="HC26" i="4" s="1"/>
  <c r="HC23" i="4"/>
  <c r="HC31" i="4"/>
  <c r="HC41" i="4"/>
  <c r="HC50" i="4"/>
  <c r="HC43" i="4"/>
  <c r="HC48" i="4"/>
  <c r="HC61" i="4"/>
  <c r="HC62" i="4" s="1"/>
  <c r="HC63" i="4"/>
  <c r="CG180" i="10"/>
  <c r="CG12" i="28" s="1"/>
  <c r="HC57" i="4"/>
  <c r="CG221" i="10"/>
  <c r="CG222" i="10" s="1"/>
  <c r="CG242" i="10" s="1"/>
  <c r="GX22" i="4"/>
  <c r="GW33" i="4"/>
  <c r="GW11" i="4"/>
  <c r="GW29" i="4"/>
  <c r="CG188" i="10"/>
  <c r="CG189" i="10" s="1"/>
  <c r="CG11" i="28"/>
  <c r="CI96" i="10"/>
  <c r="CL66" i="10"/>
  <c r="CM81" i="10"/>
  <c r="CH153" i="10"/>
  <c r="CH157" i="10" s="1"/>
  <c r="CH174" i="10"/>
  <c r="CH120" i="10"/>
  <c r="CG932" i="10"/>
  <c r="CG978" i="10"/>
  <c r="CI104" i="10"/>
  <c r="CI1171" i="10"/>
  <c r="CI47" i="10"/>
  <c r="CI151" i="10"/>
  <c r="GU52" i="4"/>
  <c r="GV49" i="4"/>
  <c r="HA18" i="4"/>
  <c r="CG226" i="10"/>
  <c r="CG229" i="10" s="1"/>
  <c r="CI102" i="10"/>
  <c r="CI1172" i="10" s="1"/>
  <c r="CJ91" i="10"/>
  <c r="CH227" i="10"/>
  <c r="CH1039" i="10"/>
  <c r="CH44" i="28"/>
  <c r="CD30" i="31"/>
  <c r="CD31" i="31"/>
  <c r="GV45" i="4"/>
  <c r="GW42" i="4"/>
  <c r="BB79" i="28"/>
  <c r="BB1199" i="10" s="1"/>
  <c r="BB1212" i="10" s="1"/>
  <c r="BB946" i="10"/>
  <c r="BB1198" i="10"/>
  <c r="BB1211" i="10" s="1"/>
  <c r="BB20" i="28"/>
  <c r="HD57" i="4" l="1"/>
  <c r="HE6" i="4"/>
  <c r="HD13" i="4"/>
  <c r="HD14" i="4" s="1"/>
  <c r="HD15" i="4"/>
  <c r="HD17" i="4"/>
  <c r="HD19" i="4"/>
  <c r="HD56" i="4"/>
  <c r="HD21" i="4"/>
  <c r="HD27" i="4"/>
  <c r="HD23" i="4"/>
  <c r="HD25" i="4"/>
  <c r="HD26" i="4" s="1"/>
  <c r="HD41" i="4"/>
  <c r="HD31" i="4"/>
  <c r="HD50" i="4"/>
  <c r="HD43" i="4"/>
  <c r="HD61" i="4"/>
  <c r="HD62" i="4" s="1"/>
  <c r="HD48" i="4"/>
  <c r="HD63" i="4"/>
  <c r="CG196" i="10"/>
  <c r="CG197" i="10" s="1"/>
  <c r="CG198" i="10" s="1"/>
  <c r="CG14" i="28"/>
  <c r="GW45" i="4"/>
  <c r="GX42" i="4"/>
  <c r="CH179" i="10"/>
  <c r="CI59" i="10"/>
  <c r="CI56" i="10"/>
  <c r="CI52" i="10"/>
  <c r="CI50" i="10"/>
  <c r="CI53" i="10"/>
  <c r="CI54" i="10"/>
  <c r="CI51" i="10"/>
  <c r="CI57" i="10"/>
  <c r="CI49" i="10"/>
  <c r="CI147" i="10"/>
  <c r="CI58" i="10"/>
  <c r="CI55" i="10"/>
  <c r="CM82" i="10"/>
  <c r="HB18" i="4"/>
  <c r="GV52" i="4"/>
  <c r="GW49" i="4"/>
  <c r="CG233" i="10"/>
  <c r="CG243" i="10"/>
  <c r="CI114" i="10"/>
  <c r="CI108" i="10"/>
  <c r="CL97" i="10"/>
  <c r="GY22" i="4"/>
  <c r="GX33" i="4"/>
  <c r="GX11" i="4"/>
  <c r="GX29" i="4"/>
  <c r="CG190" i="10"/>
  <c r="CJ100" i="10"/>
  <c r="CJ1170" i="10" s="1"/>
  <c r="CJ92" i="10"/>
  <c r="CH1185" i="10"/>
  <c r="CG950" i="10"/>
  <c r="CG935" i="10"/>
  <c r="CI152" i="10"/>
  <c r="CH121" i="10"/>
  <c r="CG1158" i="10"/>
  <c r="CG37" i="28"/>
  <c r="CG1183" i="10" s="1"/>
  <c r="CE14" i="31"/>
  <c r="BC943" i="10"/>
  <c r="BB116" i="28"/>
  <c r="HF6" i="4" l="1"/>
  <c r="HE13" i="4"/>
  <c r="HE14" i="4" s="1"/>
  <c r="HE15" i="4"/>
  <c r="HE17" i="4"/>
  <c r="HE19" i="4"/>
  <c r="HE56" i="4"/>
  <c r="HE23" i="4"/>
  <c r="HE27" i="4"/>
  <c r="HE21" i="4"/>
  <c r="HE25" i="4"/>
  <c r="HE26" i="4" s="1"/>
  <c r="HE41" i="4"/>
  <c r="HE31" i="4"/>
  <c r="HE50" i="4"/>
  <c r="HE43" i="4"/>
  <c r="HE48" i="4"/>
  <c r="HE61" i="4"/>
  <c r="HE62" i="4" s="1"/>
  <c r="HE63" i="4"/>
  <c r="HE57" i="4"/>
  <c r="CH124" i="10"/>
  <c r="CJ101" i="10"/>
  <c r="CJ95" i="10"/>
  <c r="GW52" i="4"/>
  <c r="GX49" i="4"/>
  <c r="CI155" i="10"/>
  <c r="CI156" i="10"/>
  <c r="CJ93" i="10"/>
  <c r="CI60" i="10"/>
  <c r="CE30" i="31"/>
  <c r="CE31" i="31"/>
  <c r="CG99" i="28"/>
  <c r="CH187" i="10"/>
  <c r="CG192" i="10"/>
  <c r="CG203" i="10"/>
  <c r="CI115" i="10"/>
  <c r="CI116" i="10" s="1"/>
  <c r="CJ113" i="10" s="1"/>
  <c r="HC18" i="4"/>
  <c r="GY33" i="4"/>
  <c r="GZ22" i="4"/>
  <c r="GY11" i="4"/>
  <c r="GY29" i="4"/>
  <c r="CG110" i="28"/>
  <c r="CG204" i="10"/>
  <c r="CG200" i="10"/>
  <c r="CH195" i="10"/>
  <c r="CH215" i="10"/>
  <c r="CM86" i="10"/>
  <c r="CM87" i="10"/>
  <c r="GX45" i="4"/>
  <c r="GY42" i="4"/>
  <c r="CM83" i="10"/>
  <c r="BC951" i="10"/>
  <c r="BC957" i="10" s="1"/>
  <c r="HG6" i="4" l="1"/>
  <c r="HF13" i="4"/>
  <c r="HF14" i="4" s="1"/>
  <c r="HF15" i="4"/>
  <c r="HF19" i="4"/>
  <c r="HF17" i="4"/>
  <c r="HF56" i="4"/>
  <c r="HF23" i="4"/>
  <c r="HF21" i="4"/>
  <c r="HF27" i="4"/>
  <c r="HF25" i="4"/>
  <c r="HF26" i="4" s="1"/>
  <c r="HF31" i="4"/>
  <c r="HF41" i="4"/>
  <c r="HF43" i="4"/>
  <c r="HF50" i="4"/>
  <c r="HF61" i="4"/>
  <c r="HF62" i="4" s="1"/>
  <c r="HF48" i="4"/>
  <c r="HF63" i="4"/>
  <c r="HF57" i="4"/>
  <c r="GX52" i="4"/>
  <c r="GY49" i="4"/>
  <c r="HD18" i="4"/>
  <c r="CI120" i="10"/>
  <c r="CI174" i="10"/>
  <c r="CI153" i="10"/>
  <c r="CI157" i="10" s="1"/>
  <c r="CI44" i="28"/>
  <c r="CI227" i="10"/>
  <c r="CI1039" i="10"/>
  <c r="CJ96" i="10"/>
  <c r="CG205" i="10"/>
  <c r="CG207" i="10" s="1"/>
  <c r="CG46" i="28" s="1"/>
  <c r="CG1186" i="10" s="1"/>
  <c r="CJ1171" i="10"/>
  <c r="CJ47" i="10"/>
  <c r="CJ104" i="10"/>
  <c r="CJ151" i="10"/>
  <c r="GZ42" i="4"/>
  <c r="GY45" i="4"/>
  <c r="HA22" i="4"/>
  <c r="GZ33" i="4"/>
  <c r="GZ29" i="4"/>
  <c r="GZ11" i="4"/>
  <c r="CJ102" i="10"/>
  <c r="CJ1172" i="10" s="1"/>
  <c r="CK91" i="10"/>
  <c r="CN81" i="10"/>
  <c r="CM66" i="10"/>
  <c r="CH235" i="10"/>
  <c r="CH126" i="10"/>
  <c r="BC958" i="10"/>
  <c r="BC959" i="10" s="1"/>
  <c r="BD956" i="10" s="1"/>
  <c r="HG57" i="4" l="1"/>
  <c r="HH6" i="4"/>
  <c r="HG13" i="4"/>
  <c r="HG14" i="4" s="1"/>
  <c r="HG15" i="4"/>
  <c r="HG19" i="4"/>
  <c r="HG17" i="4"/>
  <c r="HG56" i="4"/>
  <c r="HG21" i="4"/>
  <c r="HG23" i="4"/>
  <c r="HG27" i="4"/>
  <c r="HG25" i="4"/>
  <c r="HG26" i="4" s="1"/>
  <c r="HG31" i="4"/>
  <c r="HG41" i="4"/>
  <c r="HG48" i="4"/>
  <c r="HG50" i="4"/>
  <c r="HG43" i="4"/>
  <c r="HG61" i="4"/>
  <c r="HG62" i="4" s="1"/>
  <c r="HG63" i="4"/>
  <c r="CH167" i="10"/>
  <c r="CH169" i="10"/>
  <c r="CH158" i="10"/>
  <c r="CH139" i="10"/>
  <c r="CH164" i="10"/>
  <c r="CH166" i="10"/>
  <c r="CH168" i="10"/>
  <c r="CH163" i="10"/>
  <c r="CH165" i="10"/>
  <c r="CJ114" i="10"/>
  <c r="CJ108" i="10"/>
  <c r="CJ147" i="10"/>
  <c r="CJ59" i="10"/>
  <c r="CJ56" i="10"/>
  <c r="CJ50" i="10"/>
  <c r="CJ54" i="10"/>
  <c r="CJ58" i="10"/>
  <c r="CJ53" i="10"/>
  <c r="CJ51" i="10"/>
  <c r="CJ57" i="10"/>
  <c r="CJ55" i="10"/>
  <c r="CJ49" i="10"/>
  <c r="CJ52" i="10"/>
  <c r="CI1185" i="10"/>
  <c r="HE18" i="4"/>
  <c r="HA33" i="4"/>
  <c r="HB22" i="4"/>
  <c r="HA11" i="4"/>
  <c r="HA29" i="4"/>
  <c r="CM97" i="10"/>
  <c r="CI179" i="10"/>
  <c r="CN82" i="10"/>
  <c r="CN83" i="10" s="1"/>
  <c r="HA42" i="4"/>
  <c r="GZ45" i="4"/>
  <c r="CJ152" i="10"/>
  <c r="CI121" i="10"/>
  <c r="GZ49" i="4"/>
  <c r="GY52" i="4"/>
  <c r="CK100" i="10"/>
  <c r="CK1170" i="10" s="1"/>
  <c r="CK92" i="10"/>
  <c r="BC936" i="10"/>
  <c r="BC938" i="10" s="1"/>
  <c r="BC945" i="10" s="1"/>
  <c r="BC78" i="28"/>
  <c r="HI6" i="4" l="1"/>
  <c r="HH15" i="4"/>
  <c r="HH13" i="4"/>
  <c r="HH14" i="4" s="1"/>
  <c r="HH19" i="4"/>
  <c r="HH17" i="4"/>
  <c r="HH56" i="4"/>
  <c r="HH27" i="4"/>
  <c r="HH21" i="4"/>
  <c r="HH23" i="4"/>
  <c r="HH25" i="4"/>
  <c r="HH26" i="4" s="1"/>
  <c r="HH41" i="4"/>
  <c r="HH31" i="4"/>
  <c r="HH48" i="4"/>
  <c r="HH43" i="4"/>
  <c r="HH50" i="4"/>
  <c r="HH61" i="4"/>
  <c r="HH62" i="4" s="1"/>
  <c r="HH63" i="4"/>
  <c r="HH57" i="4"/>
  <c r="HB42" i="4"/>
  <c r="HA45" i="4"/>
  <c r="CH170" i="10"/>
  <c r="CN86" i="10"/>
  <c r="CN87" i="10"/>
  <c r="HC22" i="4"/>
  <c r="HB33" i="4"/>
  <c r="HB29" i="4"/>
  <c r="HB11" i="4"/>
  <c r="CJ60" i="10"/>
  <c r="GZ52" i="4"/>
  <c r="HA49" i="4"/>
  <c r="CN66" i="10"/>
  <c r="CO81" i="10"/>
  <c r="CI124" i="10"/>
  <c r="CI215" i="10"/>
  <c r="CH15" i="10"/>
  <c r="CH141" i="10"/>
  <c r="CH1031" i="10"/>
  <c r="HF18" i="4"/>
  <c r="CJ115" i="10"/>
  <c r="CJ116" i="10" s="1"/>
  <c r="CK113" i="10" s="1"/>
  <c r="CH159" i="10"/>
  <c r="CK101" i="10"/>
  <c r="CK95" i="10"/>
  <c r="CJ155" i="10"/>
  <c r="CJ156" i="10"/>
  <c r="CK93" i="10"/>
  <c r="BC1198" i="10"/>
  <c r="BC1211" i="10" s="1"/>
  <c r="BC20" i="28"/>
  <c r="BC79" i="28"/>
  <c r="BC1199" i="10" s="1"/>
  <c r="BC1212" i="10" s="1"/>
  <c r="BC946" i="10"/>
  <c r="HI57" i="4" l="1"/>
  <c r="HJ6" i="4"/>
  <c r="HI13" i="4"/>
  <c r="HI14" i="4" s="1"/>
  <c r="HI15" i="4"/>
  <c r="HI19" i="4"/>
  <c r="HI17" i="4"/>
  <c r="HI56" i="4"/>
  <c r="HI23" i="4"/>
  <c r="HI21" i="4"/>
  <c r="HI27" i="4"/>
  <c r="HI25" i="4"/>
  <c r="HI26" i="4" s="1"/>
  <c r="HI41" i="4"/>
  <c r="HI31" i="4"/>
  <c r="HI43" i="4"/>
  <c r="HI50" i="4"/>
  <c r="HI48" i="4"/>
  <c r="HI61" i="4"/>
  <c r="HI62" i="4" s="1"/>
  <c r="HI63" i="4"/>
  <c r="CH1032" i="10"/>
  <c r="CN97" i="10"/>
  <c r="HC33" i="4"/>
  <c r="HD22" i="4"/>
  <c r="HC11" i="4"/>
  <c r="HC29" i="4"/>
  <c r="CH11" i="28"/>
  <c r="CH188" i="10"/>
  <c r="HB49" i="4"/>
  <c r="HA52" i="4"/>
  <c r="CH978" i="10"/>
  <c r="CH932" i="10"/>
  <c r="CK102" i="10"/>
  <c r="CK1172" i="10" s="1"/>
  <c r="CL91" i="10"/>
  <c r="CH177" i="10"/>
  <c r="CO82" i="10"/>
  <c r="CO83" i="10" s="1"/>
  <c r="HG18" i="4"/>
  <c r="CI235" i="10"/>
  <c r="CJ44" i="28"/>
  <c r="CJ1039" i="10"/>
  <c r="CJ227" i="10"/>
  <c r="CH178" i="10"/>
  <c r="CJ120" i="10"/>
  <c r="CJ153" i="10"/>
  <c r="CJ157" i="10" s="1"/>
  <c r="CJ174" i="10"/>
  <c r="CK96" i="10"/>
  <c r="CK104" i="10"/>
  <c r="CK1171" i="10"/>
  <c r="CK151" i="10"/>
  <c r="CK47" i="10"/>
  <c r="CI126" i="10"/>
  <c r="HC42" i="4"/>
  <c r="HB45" i="4"/>
  <c r="BC116" i="28"/>
  <c r="BD943" i="10"/>
  <c r="HK6" i="4" l="1"/>
  <c r="HJ15" i="4"/>
  <c r="HJ13" i="4"/>
  <c r="HJ14" i="4" s="1"/>
  <c r="HJ17" i="4"/>
  <c r="HJ19" i="4"/>
  <c r="HJ56" i="4"/>
  <c r="HJ23" i="4"/>
  <c r="HJ27" i="4"/>
  <c r="HJ21" i="4"/>
  <c r="HJ25" i="4"/>
  <c r="HJ26" i="4" s="1"/>
  <c r="HJ31" i="4"/>
  <c r="HJ41" i="4"/>
  <c r="HJ43" i="4"/>
  <c r="HJ50" i="4"/>
  <c r="HJ48" i="4"/>
  <c r="HJ61" i="4"/>
  <c r="HJ62" i="4" s="1"/>
  <c r="HJ63" i="4"/>
  <c r="HJ57" i="4"/>
  <c r="CH214" i="10"/>
  <c r="CH221" i="10" s="1"/>
  <c r="CO66" i="10"/>
  <c r="CP81" i="10"/>
  <c r="CH950" i="10"/>
  <c r="CH935" i="10"/>
  <c r="CJ179" i="10"/>
  <c r="HE22" i="4"/>
  <c r="HD33" i="4"/>
  <c r="HD11" i="4"/>
  <c r="HD29" i="4"/>
  <c r="CJ1185" i="10"/>
  <c r="CO86" i="10"/>
  <c r="CO87" i="10"/>
  <c r="HD42" i="4"/>
  <c r="HC45" i="4"/>
  <c r="CJ121" i="10"/>
  <c r="HB52" i="4"/>
  <c r="HC49" i="4"/>
  <c r="CH180" i="10"/>
  <c r="CK58" i="10"/>
  <c r="CK57" i="10"/>
  <c r="CK59" i="10"/>
  <c r="CK56" i="10"/>
  <c r="CK51" i="10"/>
  <c r="CK147" i="10"/>
  <c r="CK54" i="10"/>
  <c r="CK55" i="10"/>
  <c r="CK52" i="10"/>
  <c r="CK50" i="10"/>
  <c r="CK49" i="10"/>
  <c r="CK53" i="10"/>
  <c r="CK108" i="10"/>
  <c r="CK114" i="10"/>
  <c r="CI165" i="10"/>
  <c r="CI167" i="10"/>
  <c r="CI158" i="10"/>
  <c r="CI163" i="10"/>
  <c r="CI169" i="10"/>
  <c r="CI164" i="10"/>
  <c r="CI139" i="10"/>
  <c r="CI166" i="10"/>
  <c r="CI168" i="10"/>
  <c r="CH217" i="10"/>
  <c r="CL100" i="10"/>
  <c r="CL1170" i="10" s="1"/>
  <c r="CL92" i="10"/>
  <c r="CH189" i="10"/>
  <c r="CH190" i="10" s="1"/>
  <c r="CK152" i="10"/>
  <c r="HH18" i="4"/>
  <c r="BD951" i="10"/>
  <c r="BD957" i="10" s="1"/>
  <c r="HK57" i="4" l="1"/>
  <c r="HL6" i="4"/>
  <c r="HK13" i="4"/>
  <c r="HK14" i="4" s="1"/>
  <c r="HK15" i="4"/>
  <c r="HK19" i="4"/>
  <c r="HK17" i="4"/>
  <c r="HK56" i="4"/>
  <c r="HK21" i="4"/>
  <c r="HK23" i="4"/>
  <c r="HK27" i="4"/>
  <c r="HK25" i="4"/>
  <c r="HK26" i="4" s="1"/>
  <c r="HK31" i="4"/>
  <c r="HK41" i="4"/>
  <c r="HK50" i="4"/>
  <c r="HK43" i="4"/>
  <c r="HK48" i="4"/>
  <c r="HK61" i="4"/>
  <c r="HK62" i="4" s="1"/>
  <c r="HK63" i="4"/>
  <c r="CI187" i="10"/>
  <c r="CH203" i="10"/>
  <c r="CH99" i="28"/>
  <c r="CH192" i="10"/>
  <c r="HD45" i="4"/>
  <c r="HE42" i="4"/>
  <c r="HE33" i="4"/>
  <c r="HF22" i="4"/>
  <c r="HE11" i="4"/>
  <c r="HE29" i="4"/>
  <c r="HI18" i="4"/>
  <c r="CK115" i="10"/>
  <c r="CK116" i="10" s="1"/>
  <c r="CL113" i="10" s="1"/>
  <c r="CH12" i="28"/>
  <c r="CH196" i="10"/>
  <c r="CJ215" i="10"/>
  <c r="CL93" i="10"/>
  <c r="CL101" i="10"/>
  <c r="CL95" i="10"/>
  <c r="CI141" i="10"/>
  <c r="CI1031" i="10"/>
  <c r="CI15" i="10"/>
  <c r="HC52" i="4"/>
  <c r="HD49" i="4"/>
  <c r="CK60" i="10"/>
  <c r="CP82" i="10"/>
  <c r="CI159" i="10"/>
  <c r="CK156" i="10"/>
  <c r="CK155" i="10"/>
  <c r="CH222" i="10"/>
  <c r="CI170" i="10"/>
  <c r="CJ124" i="10"/>
  <c r="CO97" i="10"/>
  <c r="BD958" i="10"/>
  <c r="BD959" i="10" s="1"/>
  <c r="BE956" i="10" s="1"/>
  <c r="HM6" i="4" l="1"/>
  <c r="HL13" i="4"/>
  <c r="HL14" i="4" s="1"/>
  <c r="HL15" i="4"/>
  <c r="HL19" i="4"/>
  <c r="HL17" i="4"/>
  <c r="HL56" i="4"/>
  <c r="HL27" i="4"/>
  <c r="HL21" i="4"/>
  <c r="HL23" i="4"/>
  <c r="HL25" i="4"/>
  <c r="HL26" i="4" s="1"/>
  <c r="HL41" i="4"/>
  <c r="HL31" i="4"/>
  <c r="HL50" i="4"/>
  <c r="HL48" i="4"/>
  <c r="HL43" i="4"/>
  <c r="HL61" i="4"/>
  <c r="HL62" i="4" s="1"/>
  <c r="HL63" i="4"/>
  <c r="HL57" i="4"/>
  <c r="CH14" i="28"/>
  <c r="HG22" i="4"/>
  <c r="HF33" i="4"/>
  <c r="HF11" i="4"/>
  <c r="HF29" i="4"/>
  <c r="CK44" i="28"/>
  <c r="CK227" i="10"/>
  <c r="CK1039" i="10"/>
  <c r="CL96" i="10"/>
  <c r="HE49" i="4"/>
  <c r="HD52" i="4"/>
  <c r="CL47" i="10"/>
  <c r="CL104" i="10"/>
  <c r="CL151" i="10"/>
  <c r="CL1171" i="10"/>
  <c r="CK153" i="10"/>
  <c r="CK157" i="10" s="1"/>
  <c r="CK174" i="10"/>
  <c r="CK120" i="10"/>
  <c r="HF42" i="4"/>
  <c r="HE45" i="4"/>
  <c r="CJ126" i="10"/>
  <c r="CL102" i="10"/>
  <c r="CL1172" i="10" s="1"/>
  <c r="CM91" i="10"/>
  <c r="HJ18" i="4"/>
  <c r="CI178" i="10"/>
  <c r="CI177" i="10"/>
  <c r="CI978" i="10"/>
  <c r="CI932" i="10"/>
  <c r="CJ235" i="10"/>
  <c r="CP86" i="10"/>
  <c r="P86" i="10" s="1"/>
  <c r="CP87" i="10"/>
  <c r="P82" i="10"/>
  <c r="CI1032" i="10"/>
  <c r="CH242" i="10"/>
  <c r="CH226" i="10"/>
  <c r="CP83" i="10"/>
  <c r="CP66" i="10" s="1"/>
  <c r="CI188" i="10"/>
  <c r="CI11" i="28"/>
  <c r="CH197" i="10"/>
  <c r="CH198" i="10" s="1"/>
  <c r="BD936" i="10"/>
  <c r="BD938" i="10" s="1"/>
  <c r="BD945" i="10" s="1"/>
  <c r="BD78" i="28"/>
  <c r="HM57" i="4" l="1"/>
  <c r="HN6" i="4"/>
  <c r="HM13" i="4"/>
  <c r="HM14" i="4" s="1"/>
  <c r="HM15" i="4"/>
  <c r="HM19" i="4"/>
  <c r="HM17" i="4"/>
  <c r="HM56" i="4"/>
  <c r="HM21" i="4"/>
  <c r="HM27" i="4"/>
  <c r="HM25" i="4"/>
  <c r="HM26" i="4" s="1"/>
  <c r="HM23" i="4"/>
  <c r="HM31" i="4"/>
  <c r="HM41" i="4"/>
  <c r="HM50" i="4"/>
  <c r="HM43" i="4"/>
  <c r="HM48" i="4"/>
  <c r="HM61" i="4"/>
  <c r="HM62" i="4" s="1"/>
  <c r="HM63" i="4"/>
  <c r="CM100" i="10"/>
  <c r="CM1170" i="10" s="1"/>
  <c r="CM92" i="10"/>
  <c r="CL152" i="10"/>
  <c r="CH229" i="10"/>
  <c r="CH200" i="10"/>
  <c r="CI195" i="10"/>
  <c r="CH110" i="28"/>
  <c r="CH204" i="10"/>
  <c r="CJ139" i="10"/>
  <c r="CJ164" i="10"/>
  <c r="CJ166" i="10"/>
  <c r="CJ168" i="10"/>
  <c r="CJ167" i="10"/>
  <c r="CJ169" i="10"/>
  <c r="CJ163" i="10"/>
  <c r="CJ165" i="10"/>
  <c r="CJ158" i="10"/>
  <c r="HG33" i="4"/>
  <c r="HH22" i="4"/>
  <c r="HG11" i="4"/>
  <c r="HG29" i="4"/>
  <c r="HE52" i="4"/>
  <c r="HF49" i="4"/>
  <c r="CI214" i="10"/>
  <c r="CI180" i="10"/>
  <c r="CH1158" i="10"/>
  <c r="CH37" i="28"/>
  <c r="CF14" i="31"/>
  <c r="HG42" i="4"/>
  <c r="HF45" i="4"/>
  <c r="CL108" i="10"/>
  <c r="CL114" i="10"/>
  <c r="CK179" i="10"/>
  <c r="CI189" i="10"/>
  <c r="CI190" i="10" s="1"/>
  <c r="CL54" i="10"/>
  <c r="CL55" i="10"/>
  <c r="CL58" i="10"/>
  <c r="CL147" i="10"/>
  <c r="CL50" i="10"/>
  <c r="CL57" i="10"/>
  <c r="CL59" i="10"/>
  <c r="CL52" i="10"/>
  <c r="CL51" i="10"/>
  <c r="CL53" i="10"/>
  <c r="CL56" i="10"/>
  <c r="CL49" i="10"/>
  <c r="CK1185" i="10"/>
  <c r="CP97" i="10"/>
  <c r="CI935" i="10"/>
  <c r="CI950" i="10"/>
  <c r="HK18" i="4"/>
  <c r="CK121" i="10"/>
  <c r="BD1198" i="10"/>
  <c r="BD1211" i="10" s="1"/>
  <c r="BD20" i="28"/>
  <c r="BD79" i="28"/>
  <c r="BD1199" i="10" s="1"/>
  <c r="BD1212" i="10" s="1"/>
  <c r="BD946" i="10"/>
  <c r="HO6" i="4" l="1"/>
  <c r="HN13" i="4"/>
  <c r="HN14" i="4" s="1"/>
  <c r="HN15" i="4"/>
  <c r="HN17" i="4"/>
  <c r="HN19" i="4"/>
  <c r="HN56" i="4"/>
  <c r="HN21" i="4"/>
  <c r="HN27" i="4"/>
  <c r="HN25" i="4"/>
  <c r="HN26" i="4" s="1"/>
  <c r="HN23" i="4"/>
  <c r="HN31" i="4"/>
  <c r="HN41" i="4"/>
  <c r="HN50" i="4"/>
  <c r="HN43" i="4"/>
  <c r="HN48" i="4"/>
  <c r="HN61" i="4"/>
  <c r="HN62" i="4" s="1"/>
  <c r="HN63" i="4"/>
  <c r="HN57" i="4"/>
  <c r="HL18" i="4"/>
  <c r="CL60" i="10"/>
  <c r="CH1183" i="10"/>
  <c r="CK215" i="10"/>
  <c r="HH33" i="4"/>
  <c r="HI22" i="4"/>
  <c r="HH11" i="4"/>
  <c r="HH29" i="4"/>
  <c r="CF30" i="31"/>
  <c r="CF31" i="31"/>
  <c r="CL115" i="10"/>
  <c r="CL116" i="10" s="1"/>
  <c r="CM113" i="10" s="1"/>
  <c r="CH233" i="10"/>
  <c r="CH243" i="10"/>
  <c r="HH42" i="4"/>
  <c r="HG45" i="4"/>
  <c r="CH205" i="10"/>
  <c r="CI99" i="28"/>
  <c r="CI203" i="10"/>
  <c r="CI192" i="10"/>
  <c r="CJ187" i="10"/>
  <c r="CI196" i="10"/>
  <c r="CI12" i="28"/>
  <c r="CK124" i="10"/>
  <c r="CI217" i="10"/>
  <c r="CI221" i="10"/>
  <c r="CJ159" i="10"/>
  <c r="CJ141" i="10"/>
  <c r="CJ1031" i="10"/>
  <c r="CJ15" i="10"/>
  <c r="CL156" i="10"/>
  <c r="CL155" i="10"/>
  <c r="HG49" i="4"/>
  <c r="HF52" i="4"/>
  <c r="CM93" i="10"/>
  <c r="CM101" i="10"/>
  <c r="CM95" i="10"/>
  <c r="CM96" i="10" s="1"/>
  <c r="CM152" i="10" s="1"/>
  <c r="CJ170" i="10"/>
  <c r="BD116" i="28"/>
  <c r="BE943" i="10"/>
  <c r="HO57" i="4" l="1"/>
  <c r="HP6" i="4"/>
  <c r="HO13" i="4"/>
  <c r="HO14" i="4" s="1"/>
  <c r="HO15" i="4"/>
  <c r="HO17" i="4"/>
  <c r="HO19" i="4"/>
  <c r="HO56" i="4"/>
  <c r="HO23" i="4"/>
  <c r="HO27" i="4"/>
  <c r="HO21" i="4"/>
  <c r="HO25" i="4"/>
  <c r="HO26" i="4" s="1"/>
  <c r="HO41" i="4"/>
  <c r="HO31" i="4"/>
  <c r="HO50" i="4"/>
  <c r="HO43" i="4"/>
  <c r="HO61" i="4"/>
  <c r="HO62" i="4" s="1"/>
  <c r="HO48" i="4"/>
  <c r="HO63" i="4"/>
  <c r="CI222" i="10"/>
  <c r="CJ178" i="10"/>
  <c r="HJ22" i="4"/>
  <c r="HI33" i="4"/>
  <c r="HI11" i="4"/>
  <c r="HI29" i="4"/>
  <c r="CJ1032" i="10"/>
  <c r="CL44" i="28"/>
  <c r="CL1039" i="10"/>
  <c r="CL227" i="10"/>
  <c r="CJ932" i="10"/>
  <c r="CJ978" i="10"/>
  <c r="CM104" i="10"/>
  <c r="CM1171" i="10"/>
  <c r="CM151" i="10"/>
  <c r="CM47" i="10"/>
  <c r="CK126" i="10"/>
  <c r="CN91" i="10"/>
  <c r="CM102" i="10"/>
  <c r="CM1172" i="10" s="1"/>
  <c r="CJ11" i="28"/>
  <c r="CJ188" i="10"/>
  <c r="CH207" i="10"/>
  <c r="CL153" i="10"/>
  <c r="CL157" i="10" s="1"/>
  <c r="CL174" i="10"/>
  <c r="CL120" i="10"/>
  <c r="CI14" i="28"/>
  <c r="CK235" i="10"/>
  <c r="HG52" i="4"/>
  <c r="HH49" i="4"/>
  <c r="CJ177" i="10"/>
  <c r="CI197" i="10"/>
  <c r="CI198" i="10" s="1"/>
  <c r="HM18" i="4"/>
  <c r="HH45" i="4"/>
  <c r="HI42" i="4"/>
  <c r="BE951" i="10"/>
  <c r="BE957" i="10" s="1"/>
  <c r="HQ6" i="4" l="1"/>
  <c r="HP13" i="4"/>
  <c r="HP14" i="4" s="1"/>
  <c r="HP15" i="4"/>
  <c r="HP19" i="4"/>
  <c r="HP17" i="4"/>
  <c r="HP56" i="4"/>
  <c r="HP21" i="4"/>
  <c r="HP27" i="4"/>
  <c r="HP23" i="4"/>
  <c r="HP25" i="4"/>
  <c r="HP26" i="4" s="1"/>
  <c r="HP31" i="4"/>
  <c r="HP41" i="4"/>
  <c r="HP50" i="4"/>
  <c r="HP48" i="4"/>
  <c r="HP43" i="4"/>
  <c r="HP61" i="4"/>
  <c r="HP62" i="4" s="1"/>
  <c r="HP63" i="4"/>
  <c r="HP57" i="4"/>
  <c r="CJ214" i="10"/>
  <c r="CI204" i="10"/>
  <c r="CI200" i="10"/>
  <c r="CJ195" i="10"/>
  <c r="CI110" i="28"/>
  <c r="CL179" i="10"/>
  <c r="CK164" i="10"/>
  <c r="CK168" i="10"/>
  <c r="CK165" i="10"/>
  <c r="CK167" i="10"/>
  <c r="CK139" i="10"/>
  <c r="CK163" i="10"/>
  <c r="CK166" i="10"/>
  <c r="CK169" i="10"/>
  <c r="CK158" i="10"/>
  <c r="CJ217" i="10"/>
  <c r="CJ221" i="10"/>
  <c r="CN100" i="10"/>
  <c r="CN1170" i="10" s="1"/>
  <c r="CN92" i="10"/>
  <c r="CM147" i="10"/>
  <c r="CM50" i="10"/>
  <c r="CM54" i="10"/>
  <c r="CM59" i="10"/>
  <c r="CM52" i="10"/>
  <c r="CM55" i="10"/>
  <c r="CM58" i="10"/>
  <c r="CM49" i="10"/>
  <c r="CM51" i="10"/>
  <c r="CM56" i="10"/>
  <c r="CM53" i="10"/>
  <c r="CM57" i="10"/>
  <c r="CI1158" i="10"/>
  <c r="CG14" i="31"/>
  <c r="CI37" i="28"/>
  <c r="CI226" i="10"/>
  <c r="CI242" i="10"/>
  <c r="CJ189" i="10"/>
  <c r="CJ190" i="10" s="1"/>
  <c r="CL1185" i="10"/>
  <c r="HJ33" i="4"/>
  <c r="HK22" i="4"/>
  <c r="HJ11" i="4"/>
  <c r="HJ29" i="4"/>
  <c r="CM108" i="10"/>
  <c r="CM114" i="10"/>
  <c r="HI49" i="4"/>
  <c r="HH52" i="4"/>
  <c r="CJ935" i="10"/>
  <c r="CJ950" i="10"/>
  <c r="HN18" i="4"/>
  <c r="CH46" i="28"/>
  <c r="HJ42" i="4"/>
  <c r="HI45" i="4"/>
  <c r="CJ180" i="10"/>
  <c r="CL121" i="10"/>
  <c r="BE958" i="10"/>
  <c r="BE959" i="10" s="1"/>
  <c r="BF956" i="10" s="1"/>
  <c r="HQ57" i="4" l="1"/>
  <c r="HR6" i="4"/>
  <c r="HQ13" i="4"/>
  <c r="HQ14" i="4" s="1"/>
  <c r="HQ15" i="4"/>
  <c r="HQ19" i="4"/>
  <c r="HQ17" i="4"/>
  <c r="HQ56" i="4"/>
  <c r="HQ27" i="4"/>
  <c r="HQ21" i="4"/>
  <c r="HQ25" i="4"/>
  <c r="HQ26" i="4" s="1"/>
  <c r="HQ23" i="4"/>
  <c r="HQ41" i="4"/>
  <c r="HQ31" i="4"/>
  <c r="HQ43" i="4"/>
  <c r="HQ50" i="4"/>
  <c r="HQ61" i="4"/>
  <c r="HQ62" i="4" s="1"/>
  <c r="HQ48" i="4"/>
  <c r="HQ63" i="4"/>
  <c r="HJ45" i="4"/>
  <c r="HK42" i="4"/>
  <c r="CK159" i="10"/>
  <c r="HL22" i="4"/>
  <c r="HK33" i="4"/>
  <c r="HK11" i="4"/>
  <c r="HK29" i="4"/>
  <c r="CI229" i="10"/>
  <c r="CM155" i="10"/>
  <c r="CM156" i="10"/>
  <c r="CM60" i="10"/>
  <c r="CN93" i="10"/>
  <c r="CN101" i="10"/>
  <c r="CN95" i="10"/>
  <c r="CN96" i="10" s="1"/>
  <c r="CN152" i="10" s="1"/>
  <c r="CL215" i="10"/>
  <c r="HI52" i="4"/>
  <c r="HJ49" i="4"/>
  <c r="CI1183" i="10"/>
  <c r="CK170" i="10"/>
  <c r="CG30" i="31"/>
  <c r="CG31" i="31"/>
  <c r="CK15" i="10"/>
  <c r="CK1031" i="10"/>
  <c r="CK141" i="10"/>
  <c r="CH1186" i="10"/>
  <c r="CJ222" i="10"/>
  <c r="CL124" i="10"/>
  <c r="CM115" i="10"/>
  <c r="CM116" i="10" s="1"/>
  <c r="CN113" i="10" s="1"/>
  <c r="CJ196" i="10"/>
  <c r="CJ12" i="28"/>
  <c r="HO18" i="4"/>
  <c r="CJ203" i="10"/>
  <c r="CK187" i="10"/>
  <c r="CJ192" i="10"/>
  <c r="CJ99" i="28"/>
  <c r="CI205" i="10"/>
  <c r="BE936" i="10"/>
  <c r="BE938" i="10" s="1"/>
  <c r="BE945" i="10" s="1"/>
  <c r="BE78" i="28"/>
  <c r="HS6" i="4" l="1"/>
  <c r="HR13" i="4"/>
  <c r="HR14" i="4" s="1"/>
  <c r="HR15" i="4"/>
  <c r="HR19" i="4"/>
  <c r="HR17" i="4"/>
  <c r="HR56" i="4"/>
  <c r="HR23" i="4"/>
  <c r="HR21" i="4"/>
  <c r="HR27" i="4"/>
  <c r="HR25" i="4"/>
  <c r="HR26" i="4" s="1"/>
  <c r="HR31" i="4"/>
  <c r="HR41" i="4"/>
  <c r="HR43" i="4"/>
  <c r="HR50" i="4"/>
  <c r="HR61" i="4"/>
  <c r="HR62" i="4" s="1"/>
  <c r="HR48" i="4"/>
  <c r="HR63" i="4"/>
  <c r="HR57" i="4"/>
  <c r="CL126" i="10"/>
  <c r="CK178" i="10"/>
  <c r="CN1171" i="10"/>
  <c r="CN104" i="10"/>
  <c r="CN47" i="10"/>
  <c r="CN151" i="10"/>
  <c r="CK188" i="10"/>
  <c r="CK11" i="28"/>
  <c r="CO91" i="10"/>
  <c r="CN102" i="10"/>
  <c r="CN1172" i="10" s="1"/>
  <c r="CJ242" i="10"/>
  <c r="CJ226" i="10"/>
  <c r="CK1032" i="10"/>
  <c r="CM227" i="10"/>
  <c r="CM1039" i="10"/>
  <c r="CM44" i="28"/>
  <c r="CM1185" i="10" s="1"/>
  <c r="HM22" i="4"/>
  <c r="HL33" i="4"/>
  <c r="HL11" i="4"/>
  <c r="HL29" i="4"/>
  <c r="CI207" i="10"/>
  <c r="HP18" i="4"/>
  <c r="CJ14" i="28"/>
  <c r="CK978" i="10"/>
  <c r="CK932" i="10"/>
  <c r="HK49" i="4"/>
  <c r="HJ52" i="4"/>
  <c r="CJ197" i="10"/>
  <c r="CJ198" i="10" s="1"/>
  <c r="CK177" i="10"/>
  <c r="HK45" i="4"/>
  <c r="HL42" i="4"/>
  <c r="CM174" i="10"/>
  <c r="CM179" i="10" s="1"/>
  <c r="CM215" i="10" s="1"/>
  <c r="CM235" i="10" s="1"/>
  <c r="CM153" i="10"/>
  <c r="CM157" i="10" s="1"/>
  <c r="CM120" i="10"/>
  <c r="CM121" i="10" s="1"/>
  <c r="CM124" i="10" s="1"/>
  <c r="CM126" i="10" s="1"/>
  <c r="CL235" i="10"/>
  <c r="CI243" i="10"/>
  <c r="CI233" i="10"/>
  <c r="BE20" i="28"/>
  <c r="BE1198" i="10"/>
  <c r="BE1211" i="10" s="1"/>
  <c r="BE79" i="28"/>
  <c r="BE1199" i="10" s="1"/>
  <c r="BE1212" i="10" s="1"/>
  <c r="BE946" i="10"/>
  <c r="HS57" i="4" l="1"/>
  <c r="HT6" i="4"/>
  <c r="HS13" i="4"/>
  <c r="HS14" i="4" s="1"/>
  <c r="HS15" i="4"/>
  <c r="HS17" i="4"/>
  <c r="HS19" i="4"/>
  <c r="HS56" i="4"/>
  <c r="HS21" i="4"/>
  <c r="HS23" i="4"/>
  <c r="HS27" i="4"/>
  <c r="HS25" i="4"/>
  <c r="HS26" i="4" s="1"/>
  <c r="HS41" i="4"/>
  <c r="HS31" i="4"/>
  <c r="HS43" i="4"/>
  <c r="HS48" i="4"/>
  <c r="HS50" i="4"/>
  <c r="HS61" i="4"/>
  <c r="HS62" i="4" s="1"/>
  <c r="HS63" i="4"/>
  <c r="CJ204" i="10"/>
  <c r="CK195" i="10"/>
  <c r="CJ200" i="10"/>
  <c r="CJ110" i="28"/>
  <c r="HL45" i="4"/>
  <c r="HM42" i="4"/>
  <c r="CN56" i="10"/>
  <c r="CN59" i="10"/>
  <c r="CN147" i="10"/>
  <c r="CN51" i="10"/>
  <c r="CN50" i="10"/>
  <c r="CN58" i="10"/>
  <c r="CN57" i="10"/>
  <c r="CN54" i="10"/>
  <c r="CN52" i="10"/>
  <c r="CN49" i="10"/>
  <c r="CN55" i="10"/>
  <c r="CN53" i="10"/>
  <c r="HL49" i="4"/>
  <c r="HK52" i="4"/>
  <c r="CN114" i="10"/>
  <c r="CN108" i="10"/>
  <c r="HQ18" i="4"/>
  <c r="CK935" i="10"/>
  <c r="CK950" i="10"/>
  <c r="CI46" i="28"/>
  <c r="CO100" i="10"/>
  <c r="CO1170" i="10" s="1"/>
  <c r="CO92" i="10"/>
  <c r="CM167" i="10"/>
  <c r="CM169" i="10"/>
  <c r="CM166" i="10"/>
  <c r="CM165" i="10"/>
  <c r="CM164" i="10"/>
  <c r="CM139" i="10"/>
  <c r="CM168" i="10"/>
  <c r="CM163" i="10"/>
  <c r="CM158" i="10"/>
  <c r="CM159" i="10" s="1"/>
  <c r="CM177" i="10" s="1"/>
  <c r="CK180" i="10"/>
  <c r="CK214" i="10"/>
  <c r="CJ1158" i="10"/>
  <c r="CH14" i="31"/>
  <c r="CJ37" i="28"/>
  <c r="CJ229" i="10"/>
  <c r="CK189" i="10"/>
  <c r="CK190" i="10" s="1"/>
  <c r="CL167" i="10"/>
  <c r="CL166" i="10"/>
  <c r="CL139" i="10"/>
  <c r="CL168" i="10"/>
  <c r="CL169" i="10"/>
  <c r="CL158" i="10"/>
  <c r="CL163" i="10"/>
  <c r="CL165" i="10"/>
  <c r="CL164" i="10"/>
  <c r="HN22" i="4"/>
  <c r="HM33" i="4"/>
  <c r="HM29" i="4"/>
  <c r="HM11" i="4"/>
  <c r="BF943" i="10"/>
  <c r="BE116" i="28"/>
  <c r="HU6" i="4" l="1"/>
  <c r="HT13" i="4"/>
  <c r="HT14" i="4" s="1"/>
  <c r="HT15" i="4"/>
  <c r="HT17" i="4"/>
  <c r="HT19" i="4"/>
  <c r="HT56" i="4"/>
  <c r="HT21" i="4"/>
  <c r="HT23" i="4"/>
  <c r="HT27" i="4"/>
  <c r="HT25" i="4"/>
  <c r="HT26" i="4" s="1"/>
  <c r="HT41" i="4"/>
  <c r="HT31" i="4"/>
  <c r="HT48" i="4"/>
  <c r="HT43" i="4"/>
  <c r="HT50" i="4"/>
  <c r="HT61" i="4"/>
  <c r="HT62" i="4" s="1"/>
  <c r="HT63" i="4"/>
  <c r="HT57" i="4"/>
  <c r="CN60" i="10"/>
  <c r="CN227" i="10" s="1"/>
  <c r="CK192" i="10"/>
  <c r="CL187" i="10"/>
  <c r="CK203" i="10"/>
  <c r="CK99" i="28"/>
  <c r="HR18" i="4"/>
  <c r="CJ233" i="10"/>
  <c r="CJ243" i="10"/>
  <c r="CI1186" i="10"/>
  <c r="HN42" i="4"/>
  <c r="HM45" i="4"/>
  <c r="CK196" i="10"/>
  <c r="CK12" i="28"/>
  <c r="CN115" i="10"/>
  <c r="CN116" i="10" s="1"/>
  <c r="CO113" i="10" s="1"/>
  <c r="CL170" i="10"/>
  <c r="CK217" i="10"/>
  <c r="CK221" i="10"/>
  <c r="HN33" i="4"/>
  <c r="HO22" i="4"/>
  <c r="HN29" i="4"/>
  <c r="HN11" i="4"/>
  <c r="CL15" i="10"/>
  <c r="CL141" i="10"/>
  <c r="CL1031" i="10"/>
  <c r="CJ1183" i="10"/>
  <c r="CH30" i="31"/>
  <c r="CH31" i="31"/>
  <c r="CO101" i="10"/>
  <c r="CO95" i="10"/>
  <c r="CO96" i="10" s="1"/>
  <c r="CO152" i="10" s="1"/>
  <c r="HM49" i="4"/>
  <c r="HL52" i="4"/>
  <c r="CL159" i="10"/>
  <c r="CM170" i="10"/>
  <c r="CM178" i="10" s="1"/>
  <c r="CM180" i="10" s="1"/>
  <c r="CO93" i="10"/>
  <c r="CM15" i="10"/>
  <c r="CM141" i="10"/>
  <c r="CM1031" i="10"/>
  <c r="CN156" i="10"/>
  <c r="CN155" i="10"/>
  <c r="CJ205" i="10"/>
  <c r="BF951" i="10"/>
  <c r="BF957" i="10" s="1"/>
  <c r="HU57" i="4" l="1"/>
  <c r="HV6" i="4"/>
  <c r="HU13" i="4"/>
  <c r="HU14" i="4" s="1"/>
  <c r="HU15" i="4"/>
  <c r="HU19" i="4"/>
  <c r="HU17" i="4"/>
  <c r="HU56" i="4"/>
  <c r="HU27" i="4"/>
  <c r="HU23" i="4"/>
  <c r="HU21" i="4"/>
  <c r="HU25" i="4"/>
  <c r="HU26" i="4" s="1"/>
  <c r="HU41" i="4"/>
  <c r="HU31" i="4"/>
  <c r="HU43" i="4"/>
  <c r="HU48" i="4"/>
  <c r="HU50" i="4"/>
  <c r="HU61" i="4"/>
  <c r="HU62" i="4" s="1"/>
  <c r="HU63" i="4"/>
  <c r="CN1039" i="10"/>
  <c r="CN44" i="28"/>
  <c r="CN1185" i="10" s="1"/>
  <c r="CM196" i="10"/>
  <c r="CM12" i="28"/>
  <c r="CL1032" i="10"/>
  <c r="CM1032" i="10" s="1"/>
  <c r="CK222" i="10"/>
  <c r="CK197" i="10"/>
  <c r="CK198" i="10" s="1"/>
  <c r="CM932" i="10"/>
  <c r="CM978" i="10"/>
  <c r="CL177" i="10"/>
  <c r="CL188" i="10"/>
  <c r="CL11" i="28"/>
  <c r="HS18" i="4"/>
  <c r="HN49" i="4"/>
  <c r="HM52" i="4"/>
  <c r="CM214" i="10"/>
  <c r="CL178" i="10"/>
  <c r="CO151" i="10"/>
  <c r="CO47" i="10"/>
  <c r="CO104" i="10"/>
  <c r="CO1171" i="10"/>
  <c r="CK14" i="28"/>
  <c r="CM11" i="28"/>
  <c r="CM14" i="28" s="1"/>
  <c r="CM188" i="10"/>
  <c r="CL932" i="10"/>
  <c r="CL978" i="10"/>
  <c r="HN45" i="4"/>
  <c r="HO42" i="4"/>
  <c r="CJ207" i="10"/>
  <c r="HP22" i="4"/>
  <c r="HO33" i="4"/>
  <c r="HO29" i="4"/>
  <c r="HO11" i="4"/>
  <c r="CN153" i="10"/>
  <c r="CN157" i="10" s="1"/>
  <c r="CN120" i="10"/>
  <c r="CN121" i="10" s="1"/>
  <c r="CN124" i="10" s="1"/>
  <c r="CN126" i="10" s="1"/>
  <c r="CN174" i="10"/>
  <c r="CN179" i="10" s="1"/>
  <c r="CN215" i="10" s="1"/>
  <c r="CN235" i="10" s="1"/>
  <c r="CP91" i="10"/>
  <c r="CO102" i="10"/>
  <c r="CO1172" i="10" s="1"/>
  <c r="BF958" i="10"/>
  <c r="BF959" i="10" s="1"/>
  <c r="BG956" i="10" s="1"/>
  <c r="HW6" i="4" l="1"/>
  <c r="HV13" i="4"/>
  <c r="HV14" i="4" s="1"/>
  <c r="HV15" i="4"/>
  <c r="HV17" i="4"/>
  <c r="HV19" i="4"/>
  <c r="HV56" i="4"/>
  <c r="HV27" i="4"/>
  <c r="HV21" i="4"/>
  <c r="HV23" i="4"/>
  <c r="HV25" i="4"/>
  <c r="HV26" i="4" s="1"/>
  <c r="HV41" i="4"/>
  <c r="HV31" i="4"/>
  <c r="HV43" i="4"/>
  <c r="HV50" i="4"/>
  <c r="HV61" i="4"/>
  <c r="HV62" i="4" s="1"/>
  <c r="HV48" i="4"/>
  <c r="HV63" i="4"/>
  <c r="HV57" i="4"/>
  <c r="CL195" i="10"/>
  <c r="CK204" i="10"/>
  <c r="CK110" i="28"/>
  <c r="CK200" i="10"/>
  <c r="HT18" i="4"/>
  <c r="CJ46" i="28"/>
  <c r="CK1158" i="10"/>
  <c r="CI14" i="31"/>
  <c r="CK37" i="28"/>
  <c r="CM37" i="28"/>
  <c r="CM1183" i="10" s="1"/>
  <c r="CK14" i="31"/>
  <c r="CM1158" i="10"/>
  <c r="CP100" i="10"/>
  <c r="CP1170" i="10" s="1"/>
  <c r="CP92" i="10"/>
  <c r="HO45" i="4"/>
  <c r="HP42" i="4"/>
  <c r="CL180" i="10"/>
  <c r="CM221" i="10"/>
  <c r="CM222" i="10" s="1"/>
  <c r="CM217" i="10"/>
  <c r="CL189" i="10"/>
  <c r="CL190" i="10" s="1"/>
  <c r="CK242" i="10"/>
  <c r="CK226" i="10"/>
  <c r="HP33" i="4"/>
  <c r="HQ22" i="4"/>
  <c r="HP29" i="4"/>
  <c r="HP11" i="4"/>
  <c r="CL950" i="10"/>
  <c r="CL935" i="10"/>
  <c r="CO108" i="10"/>
  <c r="CO114" i="10"/>
  <c r="HO49" i="4"/>
  <c r="HN52" i="4"/>
  <c r="CL214" i="10"/>
  <c r="CN167" i="10"/>
  <c r="CN158" i="10"/>
  <c r="CN159" i="10" s="1"/>
  <c r="CN177" i="10" s="1"/>
  <c r="CN168" i="10"/>
  <c r="CN164" i="10"/>
  <c r="CN169" i="10"/>
  <c r="CN165" i="10"/>
  <c r="CN166" i="10"/>
  <c r="CN139" i="10"/>
  <c r="CN163" i="10"/>
  <c r="CO50" i="10"/>
  <c r="CO59" i="10"/>
  <c r="CO58" i="10"/>
  <c r="CO55" i="10"/>
  <c r="CO53" i="10"/>
  <c r="CO57" i="10"/>
  <c r="CO49" i="10"/>
  <c r="CO51" i="10"/>
  <c r="CO56" i="10"/>
  <c r="CO54" i="10"/>
  <c r="CO147" i="10"/>
  <c r="CO52" i="10"/>
  <c r="CM950" i="10"/>
  <c r="CM935" i="10"/>
  <c r="BF78" i="28"/>
  <c r="BF936" i="10"/>
  <c r="BF938" i="10" s="1"/>
  <c r="BF945" i="10" s="1"/>
  <c r="HW57" i="4" l="1"/>
  <c r="HX6" i="4"/>
  <c r="HW13" i="4"/>
  <c r="HW14" i="4" s="1"/>
  <c r="HW15" i="4"/>
  <c r="HW19" i="4"/>
  <c r="HW17" i="4"/>
  <c r="HW56" i="4"/>
  <c r="HW27" i="4"/>
  <c r="HW21" i="4"/>
  <c r="HW25" i="4"/>
  <c r="HW26" i="4" s="1"/>
  <c r="HW23" i="4"/>
  <c r="HW41" i="4"/>
  <c r="HW31" i="4"/>
  <c r="HW43" i="4"/>
  <c r="HW50" i="4"/>
  <c r="HW48" i="4"/>
  <c r="HW61" i="4"/>
  <c r="HW62" i="4" s="1"/>
  <c r="HW63" i="4"/>
  <c r="CO115" i="10"/>
  <c r="CO116" i="10" s="1"/>
  <c r="CP113" i="10" s="1"/>
  <c r="HR22" i="4"/>
  <c r="HQ33" i="4"/>
  <c r="HQ11" i="4"/>
  <c r="HQ29" i="4"/>
  <c r="CM226" i="10"/>
  <c r="CM229" i="10" s="1"/>
  <c r="CM242" i="10"/>
  <c r="CJ1186" i="10"/>
  <c r="CK30" i="31"/>
  <c r="CK31" i="31"/>
  <c r="CL12" i="28"/>
  <c r="CL196" i="10"/>
  <c r="HU18" i="4"/>
  <c r="CO60" i="10"/>
  <c r="CN170" i="10"/>
  <c r="CN178" i="10" s="1"/>
  <c r="CN180" i="10" s="1"/>
  <c r="CK229" i="10"/>
  <c r="HQ42" i="4"/>
  <c r="HP45" i="4"/>
  <c r="CN141" i="10"/>
  <c r="CN15" i="10"/>
  <c r="CN1031" i="10"/>
  <c r="CN1032" i="10" s="1"/>
  <c r="CK1183" i="10"/>
  <c r="CP101" i="10"/>
  <c r="P92" i="10"/>
  <c r="CP95" i="10"/>
  <c r="CI30" i="31"/>
  <c r="CI31" i="31"/>
  <c r="CL217" i="10"/>
  <c r="CL221" i="10"/>
  <c r="CL192" i="10"/>
  <c r="CM187" i="10"/>
  <c r="CL99" i="28"/>
  <c r="CL203" i="10"/>
  <c r="CP93" i="10"/>
  <c r="CP102" i="10" s="1"/>
  <c r="CP1172" i="10" s="1"/>
  <c r="CK205" i="10"/>
  <c r="CO155" i="10"/>
  <c r="CO156" i="10"/>
  <c r="HO52" i="4"/>
  <c r="HP49" i="4"/>
  <c r="BF20" i="28"/>
  <c r="BF1198" i="10"/>
  <c r="BF1211" i="10" s="1"/>
  <c r="BF79" i="28"/>
  <c r="BF1199" i="10" s="1"/>
  <c r="BF1212" i="10" s="1"/>
  <c r="BF946" i="10"/>
  <c r="HY6" i="4" l="1"/>
  <c r="HX15" i="4"/>
  <c r="HX13" i="4"/>
  <c r="HX14" i="4" s="1"/>
  <c r="HX19" i="4"/>
  <c r="HX17" i="4"/>
  <c r="HX56" i="4"/>
  <c r="HX21" i="4"/>
  <c r="HX27" i="4"/>
  <c r="HX23" i="4"/>
  <c r="HX25" i="4"/>
  <c r="HX26" i="4" s="1"/>
  <c r="HX41" i="4"/>
  <c r="HX31" i="4"/>
  <c r="HX43" i="4"/>
  <c r="HX50" i="4"/>
  <c r="HX48" i="4"/>
  <c r="HX61" i="4"/>
  <c r="HX62" i="4" s="1"/>
  <c r="HX63" i="4"/>
  <c r="HX57" i="4"/>
  <c r="CN12" i="28"/>
  <c r="CN196" i="10"/>
  <c r="CL222" i="10"/>
  <c r="CK243" i="10"/>
  <c r="CK233" i="10"/>
  <c r="CL14" i="28"/>
  <c r="CM233" i="10"/>
  <c r="CM243" i="10"/>
  <c r="CN214" i="10"/>
  <c r="CO1039" i="10"/>
  <c r="CO44" i="28"/>
  <c r="CO1185" i="10" s="1"/>
  <c r="CO227" i="10"/>
  <c r="CP104" i="10"/>
  <c r="CP1171" i="10"/>
  <c r="P1171" i="10" s="1"/>
  <c r="CP47" i="10"/>
  <c r="CP151" i="10"/>
  <c r="P101" i="10"/>
  <c r="CL197" i="10"/>
  <c r="CL198" i="10" s="1"/>
  <c r="HQ49" i="4"/>
  <c r="HP52" i="4"/>
  <c r="CM189" i="10"/>
  <c r="CM190" i="10" s="1"/>
  <c r="CN978" i="10"/>
  <c r="CN932" i="10"/>
  <c r="CN11" i="28"/>
  <c r="CN14" i="28" s="1"/>
  <c r="CN188" i="10"/>
  <c r="HS22" i="4"/>
  <c r="HR33" i="4"/>
  <c r="HR11" i="4"/>
  <c r="HR29" i="4"/>
  <c r="CP96" i="10"/>
  <c r="P95" i="10"/>
  <c r="HV18" i="4"/>
  <c r="CK207" i="10"/>
  <c r="HR42" i="4"/>
  <c r="HQ45" i="4"/>
  <c r="CO153" i="10"/>
  <c r="CO157" i="10" s="1"/>
  <c r="CO174" i="10"/>
  <c r="CO179" i="10" s="1"/>
  <c r="CO215" i="10" s="1"/>
  <c r="CO235" i="10" s="1"/>
  <c r="CO120" i="10"/>
  <c r="CO121" i="10" s="1"/>
  <c r="CO124" i="10" s="1"/>
  <c r="CO126" i="10" s="1"/>
  <c r="BF116" i="28"/>
  <c r="BG943" i="10"/>
  <c r="HY57" i="4" l="1"/>
  <c r="HZ6" i="4"/>
  <c r="HY13" i="4"/>
  <c r="HY14" i="4" s="1"/>
  <c r="HY15" i="4"/>
  <c r="HY17" i="4"/>
  <c r="HY19" i="4"/>
  <c r="HY56" i="4"/>
  <c r="HY27" i="4"/>
  <c r="HY23" i="4"/>
  <c r="HY21" i="4"/>
  <c r="HY25" i="4"/>
  <c r="HY26" i="4" s="1"/>
  <c r="HY41" i="4"/>
  <c r="HY31" i="4"/>
  <c r="HY43" i="4"/>
  <c r="HY50" i="4"/>
  <c r="HY48" i="4"/>
  <c r="HY61" i="4"/>
  <c r="HY62" i="4" s="1"/>
  <c r="HY63" i="4"/>
  <c r="HT22" i="4"/>
  <c r="HS33" i="4"/>
  <c r="HS11" i="4"/>
  <c r="HS29" i="4"/>
  <c r="CN37" i="28"/>
  <c r="CN1183" i="10" s="1"/>
  <c r="CL14" i="31"/>
  <c r="CN1158" i="10"/>
  <c r="CL200" i="10"/>
  <c r="CL110" i="28"/>
  <c r="CM195" i="10"/>
  <c r="CL204" i="10"/>
  <c r="HS42" i="4"/>
  <c r="HR45" i="4"/>
  <c r="CK46" i="28"/>
  <c r="CN935" i="10"/>
  <c r="CN950" i="10"/>
  <c r="CN221" i="10"/>
  <c r="CN222" i="10" s="1"/>
  <c r="CN217" i="10"/>
  <c r="CP58" i="10"/>
  <c r="P58" i="10" s="1"/>
  <c r="CP57" i="10"/>
  <c r="P57" i="10" s="1"/>
  <c r="CP147" i="10"/>
  <c r="CP55" i="10"/>
  <c r="P55" i="10" s="1"/>
  <c r="CP56" i="10"/>
  <c r="P56" i="10" s="1"/>
  <c r="CP53" i="10"/>
  <c r="P53" i="10" s="1"/>
  <c r="CP52" i="10"/>
  <c r="P52" i="10" s="1"/>
  <c r="CP49" i="10"/>
  <c r="CP59" i="10"/>
  <c r="P59" i="10" s="1"/>
  <c r="CP54" i="10"/>
  <c r="P54" i="10" s="1"/>
  <c r="CP50" i="10"/>
  <c r="P50" i="10" s="1"/>
  <c r="CP51" i="10"/>
  <c r="P51" i="10" s="1"/>
  <c r="CL242" i="10"/>
  <c r="CL226" i="10"/>
  <c r="HQ52" i="4"/>
  <c r="HR49" i="4"/>
  <c r="CM203" i="10"/>
  <c r="CN187" i="10"/>
  <c r="CM99" i="28"/>
  <c r="CM192" i="10"/>
  <c r="CP152" i="10"/>
  <c r="P96" i="10"/>
  <c r="CO158" i="10"/>
  <c r="CO159" i="10" s="1"/>
  <c r="CO177" i="10" s="1"/>
  <c r="CO163" i="10"/>
  <c r="CO139" i="10"/>
  <c r="CO168" i="10"/>
  <c r="CO165" i="10"/>
  <c r="CO167" i="10"/>
  <c r="CO164" i="10"/>
  <c r="CO169" i="10"/>
  <c r="CO166" i="10"/>
  <c r="HW18" i="4"/>
  <c r="CP114" i="10"/>
  <c r="CP108" i="10"/>
  <c r="P108" i="10" s="1"/>
  <c r="CL37" i="28"/>
  <c r="CJ14" i="31"/>
  <c r="CL1158" i="10"/>
  <c r="BG951" i="10"/>
  <c r="BG957" i="10" s="1"/>
  <c r="IA6" i="4" l="1"/>
  <c r="HZ15" i="4"/>
  <c r="HZ13" i="4"/>
  <c r="HZ14" i="4" s="1"/>
  <c r="HZ17" i="4"/>
  <c r="HZ19" i="4"/>
  <c r="HZ56" i="4"/>
  <c r="HZ23" i="4"/>
  <c r="HZ21" i="4"/>
  <c r="HZ27" i="4"/>
  <c r="HZ25" i="4"/>
  <c r="HZ26" i="4" s="1"/>
  <c r="HZ31" i="4"/>
  <c r="HZ41" i="4"/>
  <c r="HZ43" i="4"/>
  <c r="HZ50" i="4"/>
  <c r="HZ61" i="4"/>
  <c r="HZ62" i="4" s="1"/>
  <c r="HZ48" i="4"/>
  <c r="HZ63" i="4"/>
  <c r="HZ57" i="4"/>
  <c r="CO170" i="10"/>
  <c r="CO178" i="10" s="1"/>
  <c r="CO180" i="10" s="1"/>
  <c r="HX18" i="4"/>
  <c r="HR52" i="4"/>
  <c r="HS49" i="4"/>
  <c r="CK1186" i="10"/>
  <c r="CL30" i="31"/>
  <c r="CL31" i="31"/>
  <c r="CJ30" i="31"/>
  <c r="CJ31" i="31"/>
  <c r="CP60" i="10"/>
  <c r="P49" i="10"/>
  <c r="CL1183" i="10"/>
  <c r="CP155" i="10"/>
  <c r="CP156" i="10"/>
  <c r="P156" i="10" s="1"/>
  <c r="CN226" i="10"/>
  <c r="CN229" i="10" s="1"/>
  <c r="CN242" i="10"/>
  <c r="HT42" i="4"/>
  <c r="HS45" i="4"/>
  <c r="CL229" i="10"/>
  <c r="CL205" i="10"/>
  <c r="P114" i="10"/>
  <c r="CP115" i="10"/>
  <c r="CP116" i="10" s="1"/>
  <c r="CM197" i="10"/>
  <c r="CM198" i="10" s="1"/>
  <c r="HT33" i="4"/>
  <c r="HU22" i="4"/>
  <c r="HT11" i="4"/>
  <c r="HT29" i="4"/>
  <c r="CO15" i="10"/>
  <c r="CO1031" i="10"/>
  <c r="CO1032" i="10" s="1"/>
  <c r="CO141" i="10"/>
  <c r="CN189" i="10"/>
  <c r="CN190" i="10" s="1"/>
  <c r="BG958" i="10"/>
  <c r="BG959" i="10" s="1"/>
  <c r="BH956" i="10" s="1"/>
  <c r="IA57" i="4" l="1"/>
  <c r="IB6" i="4"/>
  <c r="IA13" i="4"/>
  <c r="IA14" i="4" s="1"/>
  <c r="IA15" i="4"/>
  <c r="IA17" i="4"/>
  <c r="IA19" i="4"/>
  <c r="IA56" i="4"/>
  <c r="IA21" i="4"/>
  <c r="IA27" i="4"/>
  <c r="IA23" i="4"/>
  <c r="IA25" i="4"/>
  <c r="IA26" i="4" s="1"/>
  <c r="IA31" i="4"/>
  <c r="IA41" i="4"/>
  <c r="IA43" i="4"/>
  <c r="IA48" i="4"/>
  <c r="IA50" i="4"/>
  <c r="IA61" i="4"/>
  <c r="IA62" i="4" s="1"/>
  <c r="IA63" i="4"/>
  <c r="CO214" i="10"/>
  <c r="CN99" i="28"/>
  <c r="CN203" i="10"/>
  <c r="CN192" i="10"/>
  <c r="CO187" i="10"/>
  <c r="CN195" i="10"/>
  <c r="CN197" i="10" s="1"/>
  <c r="CN198" i="10" s="1"/>
  <c r="CM110" i="28"/>
  <c r="CM204" i="10"/>
  <c r="CM205" i="10" s="1"/>
  <c r="CM207" i="10" s="1"/>
  <c r="CM46" i="28" s="1"/>
  <c r="CM1186" i="10" s="1"/>
  <c r="CM200" i="10"/>
  <c r="CP120" i="10"/>
  <c r="CP174" i="10"/>
  <c r="CP153" i="10"/>
  <c r="CP157" i="10" s="1"/>
  <c r="P157" i="10" s="1"/>
  <c r="P115" i="10"/>
  <c r="CP1039" i="10"/>
  <c r="P1039" i="10" s="1"/>
  <c r="CP44" i="28"/>
  <c r="CP227" i="10"/>
  <c r="P227" i="10" s="1"/>
  <c r="P60" i="10"/>
  <c r="HS52" i="4"/>
  <c r="HT49" i="4"/>
  <c r="HV22" i="4"/>
  <c r="HU33" i="4"/>
  <c r="HU29" i="4"/>
  <c r="HU11" i="4"/>
  <c r="CN243" i="10"/>
  <c r="CN233" i="10"/>
  <c r="CO217" i="10"/>
  <c r="CO221" i="10"/>
  <c r="CO222" i="10" s="1"/>
  <c r="CO196" i="10"/>
  <c r="CO12" i="28"/>
  <c r="CL207" i="10"/>
  <c r="P155" i="10"/>
  <c r="CO11" i="28"/>
  <c r="CO188" i="10"/>
  <c r="CL243" i="10"/>
  <c r="CL233" i="10"/>
  <c r="HT45" i="4"/>
  <c r="HU42" i="4"/>
  <c r="CO932" i="10"/>
  <c r="CO978" i="10"/>
  <c r="HY18" i="4"/>
  <c r="BG936" i="10"/>
  <c r="BG938" i="10" s="1"/>
  <c r="BG945" i="10" s="1"/>
  <c r="BG78" i="28"/>
  <c r="IC6" i="4" l="1"/>
  <c r="IB13" i="4"/>
  <c r="IB14" i="4" s="1"/>
  <c r="IB15" i="4"/>
  <c r="IB19" i="4"/>
  <c r="IB17" i="4"/>
  <c r="IB56" i="4"/>
  <c r="IB23" i="4"/>
  <c r="IB21" i="4"/>
  <c r="IB27" i="4"/>
  <c r="IB25" i="4"/>
  <c r="IB26" i="4" s="1"/>
  <c r="IB31" i="4"/>
  <c r="IB41" i="4"/>
  <c r="IB43" i="4"/>
  <c r="IB48" i="4"/>
  <c r="IB50" i="4"/>
  <c r="IB61" i="4"/>
  <c r="IB62" i="4" s="1"/>
  <c r="IB63" i="4"/>
  <c r="IB57" i="4"/>
  <c r="CO189" i="10"/>
  <c r="CO190" i="10" s="1"/>
  <c r="CO195" i="10"/>
  <c r="CO197" i="10" s="1"/>
  <c r="CO198" i="10" s="1"/>
  <c r="CN200" i="10"/>
  <c r="CN110" i="28"/>
  <c r="CN204" i="10"/>
  <c r="CN205" i="10" s="1"/>
  <c r="CN207" i="10" s="1"/>
  <c r="CN46" i="28" s="1"/>
  <c r="CN1186" i="10" s="1"/>
  <c r="CL46" i="28"/>
  <c r="HU45" i="4"/>
  <c r="HV42" i="4"/>
  <c r="HW22" i="4"/>
  <c r="HV33" i="4"/>
  <c r="HV11" i="4"/>
  <c r="HV29" i="4"/>
  <c r="CO226" i="10"/>
  <c r="CO229" i="10" s="1"/>
  <c r="CO242" i="10"/>
  <c r="HT52" i="4"/>
  <c r="HU49" i="4"/>
  <c r="CP179" i="10"/>
  <c r="P174" i="10"/>
  <c r="HZ18" i="4"/>
  <c r="CP1185" i="10"/>
  <c r="P1185" i="10" s="1"/>
  <c r="P44" i="28"/>
  <c r="CO935" i="10"/>
  <c r="CO950" i="10"/>
  <c r="CO14" i="28"/>
  <c r="CP121" i="10"/>
  <c r="P120" i="10"/>
  <c r="BG20" i="28"/>
  <c r="BG1198" i="10"/>
  <c r="BG1211" i="10" s="1"/>
  <c r="BG79" i="28"/>
  <c r="BG1199" i="10" s="1"/>
  <c r="BG1212" i="10" s="1"/>
  <c r="BG946" i="10"/>
  <c r="IC57" i="4" l="1"/>
  <c r="N57" i="4" s="1"/>
  <c r="IC15" i="4"/>
  <c r="N15" i="4" s="1"/>
  <c r="IC13" i="4"/>
  <c r="N13" i="4" s="1"/>
  <c r="IC19" i="4"/>
  <c r="N19" i="4" s="1"/>
  <c r="IC17" i="4"/>
  <c r="N17" i="4" s="1"/>
  <c r="IC56" i="4"/>
  <c r="N56" i="4" s="1"/>
  <c r="IC21" i="4"/>
  <c r="N21" i="4" s="1"/>
  <c r="IC23" i="4"/>
  <c r="N23" i="4" s="1"/>
  <c r="IC27" i="4"/>
  <c r="N27" i="4" s="1"/>
  <c r="IC25" i="4"/>
  <c r="N25" i="4" s="1"/>
  <c r="IC41" i="4"/>
  <c r="N41" i="4" s="1"/>
  <c r="IC31" i="4"/>
  <c r="N31" i="4" s="1"/>
  <c r="IC43" i="4"/>
  <c r="N43" i="4" s="1"/>
  <c r="IC50" i="4"/>
  <c r="N50" i="4" s="1"/>
  <c r="IC61" i="4"/>
  <c r="N61" i="4" s="1"/>
  <c r="IC48" i="4"/>
  <c r="N48" i="4" s="1"/>
  <c r="IC63" i="4"/>
  <c r="N63" i="4" s="1"/>
  <c r="CO1158" i="10"/>
  <c r="CO37" i="28"/>
  <c r="CO1183" i="10" s="1"/>
  <c r="CM14" i="31"/>
  <c r="CO203" i="10"/>
  <c r="CP187" i="10"/>
  <c r="CO99" i="28"/>
  <c r="CO192" i="10"/>
  <c r="CP124" i="10"/>
  <c r="P121" i="10"/>
  <c r="CL1186" i="10"/>
  <c r="HV49" i="4"/>
  <c r="HU52" i="4"/>
  <c r="CP215" i="10"/>
  <c r="P179" i="10"/>
  <c r="HX22" i="4"/>
  <c r="HW33" i="4"/>
  <c r="HW11" i="4"/>
  <c r="HW29" i="4"/>
  <c r="CP195" i="10"/>
  <c r="CO110" i="28"/>
  <c r="CO204" i="10"/>
  <c r="CO200" i="10"/>
  <c r="IA18" i="4"/>
  <c r="CO243" i="10"/>
  <c r="CO233" i="10"/>
  <c r="HV45" i="4"/>
  <c r="HW42" i="4"/>
  <c r="BG116" i="28"/>
  <c r="BH943" i="10"/>
  <c r="IC14" i="4" l="1"/>
  <c r="N14" i="4" s="1"/>
  <c r="IC26" i="4"/>
  <c r="N26" i="4" s="1"/>
  <c r="IC62" i="4"/>
  <c r="N62" i="4" s="1"/>
  <c r="HV52" i="4"/>
  <c r="HW49" i="4"/>
  <c r="CO205" i="10"/>
  <c r="CO207" i="10" s="1"/>
  <c r="CO46" i="28" s="1"/>
  <c r="CO1186" i="10" s="1"/>
  <c r="HX42" i="4"/>
  <c r="HW45" i="4"/>
  <c r="CP235" i="10"/>
  <c r="P235" i="10" s="1"/>
  <c r="P215" i="10"/>
  <c r="CM31" i="31"/>
  <c r="CM30" i="31"/>
  <c r="IB18" i="4"/>
  <c r="HX33" i="4"/>
  <c r="HY22" i="4"/>
  <c r="HX11" i="4"/>
  <c r="HX29" i="4"/>
  <c r="CP126" i="10"/>
  <c r="P124" i="10"/>
  <c r="BH951" i="10"/>
  <c r="BH957" i="10" s="1"/>
  <c r="HX45" i="4" l="1"/>
  <c r="HY42" i="4"/>
  <c r="IC18" i="4"/>
  <c r="CP165" i="10"/>
  <c r="P165" i="10" s="1"/>
  <c r="CP139" i="10"/>
  <c r="CP164" i="10"/>
  <c r="P164" i="10" s="1"/>
  <c r="CP167" i="10"/>
  <c r="P167" i="10" s="1"/>
  <c r="CP168" i="10"/>
  <c r="P168" i="10" s="1"/>
  <c r="CP158" i="10"/>
  <c r="CP169" i="10"/>
  <c r="P169" i="10" s="1"/>
  <c r="CP166" i="10"/>
  <c r="P166" i="10" s="1"/>
  <c r="CP163" i="10"/>
  <c r="P126" i="10"/>
  <c r="HW52" i="4"/>
  <c r="HX49" i="4"/>
  <c r="HZ22" i="4"/>
  <c r="HY33" i="4"/>
  <c r="HY29" i="4"/>
  <c r="HY11" i="4"/>
  <c r="BH958" i="10"/>
  <c r="BH959" i="10" s="1"/>
  <c r="BI956" i="10" s="1"/>
  <c r="HZ33" i="4" l="1"/>
  <c r="IA22" i="4"/>
  <c r="HZ11" i="4"/>
  <c r="HZ29" i="4"/>
  <c r="CP1031" i="10"/>
  <c r="CP141" i="10"/>
  <c r="CP15" i="10"/>
  <c r="P139" i="10"/>
  <c r="CP170" i="10"/>
  <c r="P163" i="10"/>
  <c r="N18" i="4"/>
  <c r="P158" i="10"/>
  <c r="CP159" i="10"/>
  <c r="HZ42" i="4"/>
  <c r="HY45" i="4"/>
  <c r="HY49" i="4"/>
  <c r="HX52" i="4"/>
  <c r="BH936" i="10"/>
  <c r="BH938" i="10" s="1"/>
  <c r="BH945" i="10" s="1"/>
  <c r="BH78" i="28"/>
  <c r="HZ45" i="4" l="1"/>
  <c r="IA42" i="4"/>
  <c r="CP177" i="10"/>
  <c r="P159" i="10"/>
  <c r="CP978" i="10"/>
  <c r="CP932" i="10"/>
  <c r="P15" i="10"/>
  <c r="CP11" i="28"/>
  <c r="CP188" i="10"/>
  <c r="P141" i="10"/>
  <c r="P1031" i="10"/>
  <c r="CP1032" i="10"/>
  <c r="HZ49" i="4"/>
  <c r="HY52" i="4"/>
  <c r="IB22" i="4"/>
  <c r="IA33" i="4"/>
  <c r="IA11" i="4"/>
  <c r="IA29" i="4"/>
  <c r="CP178" i="10"/>
  <c r="P178" i="10" s="1"/>
  <c r="P170" i="10"/>
  <c r="BH79" i="28"/>
  <c r="BH1199" i="10" s="1"/>
  <c r="BH1212" i="10" s="1"/>
  <c r="BH946" i="10"/>
  <c r="BH20" i="28"/>
  <c r="BH1198" i="10"/>
  <c r="BH1211" i="10" s="1"/>
  <c r="IC22" i="4" l="1"/>
  <c r="IB33" i="4"/>
  <c r="IB11" i="4"/>
  <c r="IB29" i="4"/>
  <c r="CP950" i="10"/>
  <c r="CP935" i="10"/>
  <c r="P935" i="10" s="1"/>
  <c r="HZ52" i="4"/>
  <c r="IA49" i="4"/>
  <c r="BF1033" i="10"/>
  <c r="BF1035" i="10" s="1"/>
  <c r="CO1033" i="10"/>
  <c r="CO1035" i="10" s="1"/>
  <c r="BK1033" i="10"/>
  <c r="BK1035" i="10" s="1"/>
  <c r="CD1033" i="10"/>
  <c r="CD1035" i="10" s="1"/>
  <c r="AJ1033" i="10"/>
  <c r="AJ1035" i="10" s="1"/>
  <c r="BN1033" i="10"/>
  <c r="BN1035" i="10" s="1"/>
  <c r="AS1033" i="10"/>
  <c r="AS1035" i="10" s="1"/>
  <c r="AV1033" i="10"/>
  <c r="AV1035" i="10" s="1"/>
  <c r="T1033" i="10"/>
  <c r="T1035" i="10" s="1"/>
  <c r="AB1033" i="10"/>
  <c r="AB1035" i="10" s="1"/>
  <c r="AY1033" i="10"/>
  <c r="AY1035" i="10" s="1"/>
  <c r="BM1033" i="10"/>
  <c r="BM1035" i="10" s="1"/>
  <c r="BL1033" i="10"/>
  <c r="BL1035" i="10" s="1"/>
  <c r="AZ1033" i="10"/>
  <c r="AZ1035" i="10" s="1"/>
  <c r="BO1033" i="10"/>
  <c r="BO1035" i="10" s="1"/>
  <c r="AM1033" i="10"/>
  <c r="AM1035" i="10" s="1"/>
  <c r="AT1033" i="10"/>
  <c r="AT1035" i="10" s="1"/>
  <c r="CB1033" i="10"/>
  <c r="CB1035" i="10" s="1"/>
  <c r="U1033" i="10"/>
  <c r="U1035" i="10" s="1"/>
  <c r="AP1033" i="10"/>
  <c r="AP1035" i="10" s="1"/>
  <c r="CG1033" i="10"/>
  <c r="CG1035" i="10" s="1"/>
  <c r="CL1033" i="10"/>
  <c r="CL1035" i="10" s="1"/>
  <c r="Y1033" i="10"/>
  <c r="Y1035" i="10" s="1"/>
  <c r="BC1033" i="10"/>
  <c r="BC1035" i="10" s="1"/>
  <c r="BT1033" i="10"/>
  <c r="BT1035" i="10" s="1"/>
  <c r="AR1033" i="10"/>
  <c r="AR1035" i="10" s="1"/>
  <c r="AW1033" i="10"/>
  <c r="AW1035" i="10" s="1"/>
  <c r="AX1033" i="10"/>
  <c r="AX1035" i="10" s="1"/>
  <c r="CP1033" i="10"/>
  <c r="CP1035" i="10" s="1"/>
  <c r="BV1033" i="10"/>
  <c r="BV1035" i="10" s="1"/>
  <c r="BS1033" i="10"/>
  <c r="BS1035" i="10" s="1"/>
  <c r="Z1033" i="10"/>
  <c r="Z1035" i="10" s="1"/>
  <c r="AU1033" i="10"/>
  <c r="AU1035" i="10" s="1"/>
  <c r="BJ1033" i="10"/>
  <c r="BJ1035" i="10" s="1"/>
  <c r="CJ1033" i="10"/>
  <c r="CJ1035" i="10" s="1"/>
  <c r="BY1033" i="10"/>
  <c r="BY1035" i="10" s="1"/>
  <c r="BE1033" i="10"/>
  <c r="BE1035" i="10" s="1"/>
  <c r="BU1033" i="10"/>
  <c r="BU1035" i="10" s="1"/>
  <c r="AF1033" i="10"/>
  <c r="AF1035" i="10" s="1"/>
  <c r="AC1033" i="10"/>
  <c r="AC1035" i="10" s="1"/>
  <c r="BI1033" i="10"/>
  <c r="BI1035" i="10" s="1"/>
  <c r="BQ1033" i="10"/>
  <c r="BQ1035" i="10" s="1"/>
  <c r="AK1033" i="10"/>
  <c r="AK1035" i="10" s="1"/>
  <c r="AL1033" i="10"/>
  <c r="AL1035" i="10" s="1"/>
  <c r="BW1033" i="10"/>
  <c r="BW1035" i="10" s="1"/>
  <c r="CE1033" i="10"/>
  <c r="CE1035" i="10" s="1"/>
  <c r="BD1033" i="10"/>
  <c r="BD1035" i="10" s="1"/>
  <c r="CM1033" i="10"/>
  <c r="CM1035" i="10" s="1"/>
  <c r="BP1033" i="10"/>
  <c r="BP1035" i="10" s="1"/>
  <c r="AQ1033" i="10"/>
  <c r="AQ1035" i="10" s="1"/>
  <c r="BH1033" i="10"/>
  <c r="BH1035" i="10" s="1"/>
  <c r="AD1033" i="10"/>
  <c r="AD1035" i="10" s="1"/>
  <c r="CA1033" i="10"/>
  <c r="CA1035" i="10" s="1"/>
  <c r="BZ1033" i="10"/>
  <c r="BZ1035" i="10" s="1"/>
  <c r="CF1033" i="10"/>
  <c r="CF1035" i="10" s="1"/>
  <c r="AI1033" i="10"/>
  <c r="AI1035" i="10" s="1"/>
  <c r="AH1033" i="10"/>
  <c r="AH1035" i="10" s="1"/>
  <c r="AG1033" i="10"/>
  <c r="AG1035" i="10" s="1"/>
  <c r="CH1033" i="10"/>
  <c r="CH1035" i="10" s="1"/>
  <c r="R1033" i="10"/>
  <c r="R1035" i="10" s="1"/>
  <c r="R1042" i="10" s="1"/>
  <c r="CN1033" i="10"/>
  <c r="CN1035" i="10" s="1"/>
  <c r="AO1033" i="10"/>
  <c r="AO1035" i="10" s="1"/>
  <c r="AA1033" i="10"/>
  <c r="AA1035" i="10" s="1"/>
  <c r="BA1033" i="10"/>
  <c r="BA1035" i="10" s="1"/>
  <c r="BR1033" i="10"/>
  <c r="BR1035" i="10" s="1"/>
  <c r="BX1033" i="10"/>
  <c r="BX1035" i="10" s="1"/>
  <c r="S1033" i="10"/>
  <c r="S1035" i="10" s="1"/>
  <c r="BG1033" i="10"/>
  <c r="BG1035" i="10" s="1"/>
  <c r="CC1033" i="10"/>
  <c r="CC1035" i="10" s="1"/>
  <c r="BB1033" i="10"/>
  <c r="BB1035" i="10" s="1"/>
  <c r="V1033" i="10"/>
  <c r="V1035" i="10" s="1"/>
  <c r="AN1033" i="10"/>
  <c r="AN1035" i="10" s="1"/>
  <c r="CI1033" i="10"/>
  <c r="CI1035" i="10" s="1"/>
  <c r="X1033" i="10"/>
  <c r="X1035" i="10" s="1"/>
  <c r="W1033" i="10"/>
  <c r="W1035" i="10" s="1"/>
  <c r="CK1033" i="10"/>
  <c r="CK1035" i="10" s="1"/>
  <c r="AE1033" i="10"/>
  <c r="AE1035" i="10" s="1"/>
  <c r="CP180" i="10"/>
  <c r="CP214" i="10"/>
  <c r="P177" i="10"/>
  <c r="IA45" i="4"/>
  <c r="IB42" i="4"/>
  <c r="P11" i="28"/>
  <c r="CP189" i="10"/>
  <c r="P189" i="10" s="1"/>
  <c r="P188" i="10"/>
  <c r="BI943" i="10"/>
  <c r="BH116" i="28"/>
  <c r="CP190" i="10" l="1"/>
  <c r="CP203" i="10" s="1"/>
  <c r="CP221" i="10"/>
  <c r="CP217" i="10"/>
  <c r="P217" i="10" s="1"/>
  <c r="P214" i="10"/>
  <c r="CP12" i="28"/>
  <c r="CP196" i="10"/>
  <c r="P180" i="10"/>
  <c r="CP99" i="28"/>
  <c r="CP192" i="10"/>
  <c r="P192" i="10" s="1"/>
  <c r="R1043" i="10"/>
  <c r="R16" i="28"/>
  <c r="R18" i="28" s="1"/>
  <c r="R24" i="28" s="1"/>
  <c r="IA52" i="4"/>
  <c r="IB49" i="4"/>
  <c r="IC42" i="4"/>
  <c r="N42" i="4" s="1"/>
  <c r="IB45" i="4"/>
  <c r="IC33" i="4"/>
  <c r="N22" i="4"/>
  <c r="IC11" i="4"/>
  <c r="N11" i="4" s="1"/>
  <c r="IC29" i="4"/>
  <c r="BI951" i="10"/>
  <c r="BI957" i="10" s="1"/>
  <c r="IC45" i="4" l="1"/>
  <c r="IC49" i="4"/>
  <c r="IB52" i="4"/>
  <c r="CP197" i="10"/>
  <c r="P197" i="10" s="1"/>
  <c r="P196" i="10"/>
  <c r="P12" i="28"/>
  <c r="CP14" i="28"/>
  <c r="R1142" i="10"/>
  <c r="R1144" i="10" s="1"/>
  <c r="S1037" i="10"/>
  <c r="R93" i="28"/>
  <c r="P203" i="10"/>
  <c r="CP222" i="10"/>
  <c r="P221" i="10"/>
  <c r="BI958" i="10"/>
  <c r="CP198" i="10" l="1"/>
  <c r="CP200" i="10" s="1"/>
  <c r="P200" i="10" s="1"/>
  <c r="R1071" i="10"/>
  <c r="CP37" i="28"/>
  <c r="CN14" i="31"/>
  <c r="CP1158" i="10"/>
  <c r="P1158" i="10" s="1"/>
  <c r="P14" i="28"/>
  <c r="CP242" i="10"/>
  <c r="P242" i="10" s="1"/>
  <c r="CP226" i="10"/>
  <c r="P222" i="10"/>
  <c r="CP110" i="28"/>
  <c r="CP204" i="10"/>
  <c r="IC52" i="4"/>
  <c r="N49" i="4"/>
  <c r="BI936" i="10"/>
  <c r="BI938" i="10" s="1"/>
  <c r="BI945" i="10" s="1"/>
  <c r="BI78" i="28"/>
  <c r="BI959" i="10"/>
  <c r="BJ956" i="10" s="1"/>
  <c r="CP229" i="10" l="1"/>
  <c r="P226" i="10"/>
  <c r="P204" i="10"/>
  <c r="CP205" i="10"/>
  <c r="CN30" i="31"/>
  <c r="CN31" i="31"/>
  <c r="N14" i="31"/>
  <c r="CP1183" i="10"/>
  <c r="P1183" i="10" s="1"/>
  <c r="P37" i="28"/>
  <c r="R1079" i="10"/>
  <c r="R1075" i="10"/>
  <c r="R1080" i="10" s="1"/>
  <c r="R1074" i="10"/>
  <c r="R1076" i="10" s="1"/>
  <c r="S1073" i="10" s="1"/>
  <c r="BI20" i="28"/>
  <c r="BI1198" i="10"/>
  <c r="BI1211" i="10" s="1"/>
  <c r="BI79" i="28"/>
  <c r="BI1199" i="10" s="1"/>
  <c r="BI1212" i="10" s="1"/>
  <c r="BI946" i="10"/>
  <c r="CP207" i="10" l="1"/>
  <c r="P205" i="10"/>
  <c r="R1081" i="10"/>
  <c r="R1085" i="10" s="1"/>
  <c r="R26" i="28" s="1"/>
  <c r="CP243" i="10"/>
  <c r="P243" i="10" s="1"/>
  <c r="CP233" i="10"/>
  <c r="P233" i="10" s="1"/>
  <c r="P229" i="10"/>
  <c r="BI116" i="28"/>
  <c r="BJ943" i="10"/>
  <c r="R1189" i="10" l="1"/>
  <c r="R1190" i="10" s="1"/>
  <c r="R1273" i="10" s="1"/>
  <c r="R45" i="28"/>
  <c r="R48" i="28" s="1"/>
  <c r="R55" i="28" s="1"/>
  <c r="R28" i="28"/>
  <c r="R967" i="10" s="1"/>
  <c r="R968" i="10" s="1"/>
  <c r="R985" i="10" s="1"/>
  <c r="CP46" i="28"/>
  <c r="P207" i="10"/>
  <c r="BJ951" i="10"/>
  <c r="BJ957" i="10" s="1"/>
  <c r="CP1186" i="10" l="1"/>
  <c r="P1186" i="10" s="1"/>
  <c r="P46" i="28"/>
  <c r="E135" i="11"/>
  <c r="R669" i="10"/>
  <c r="R670" i="10" s="1"/>
  <c r="R696" i="10"/>
  <c r="R698" i="10" s="1"/>
  <c r="R701" i="10" s="1"/>
  <c r="R1092" i="10"/>
  <c r="R1096" i="10" s="1"/>
  <c r="R1098" i="10" s="1"/>
  <c r="R1101" i="10" s="1"/>
  <c r="E134" i="11" s="1"/>
  <c r="R1118" i="10"/>
  <c r="R1119" i="10" s="1"/>
  <c r="BJ958" i="10"/>
  <c r="BJ959" i="10" s="1"/>
  <c r="BK956" i="10" s="1"/>
  <c r="R64" i="28" l="1"/>
  <c r="R60" i="28"/>
  <c r="R663" i="10"/>
  <c r="R664" i="10" s="1"/>
  <c r="BJ78" i="28"/>
  <c r="BJ936" i="10"/>
  <c r="BJ938" i="10" s="1"/>
  <c r="BJ945" i="10" s="1"/>
  <c r="R108" i="28" l="1"/>
  <c r="S660" i="10"/>
  <c r="E133" i="11"/>
  <c r="R62" i="28"/>
  <c r="R705" i="10" s="1"/>
  <c r="R702" i="10" s="1"/>
  <c r="BJ1198" i="10"/>
  <c r="BJ1211" i="10" s="1"/>
  <c r="BJ20" i="28"/>
  <c r="BJ79" i="28"/>
  <c r="BJ1199" i="10" s="1"/>
  <c r="BJ1212" i="10" s="1"/>
  <c r="BJ946" i="10"/>
  <c r="R65" i="28" l="1"/>
  <c r="R68" i="28" s="1"/>
  <c r="R1055" i="10" s="1"/>
  <c r="R703" i="10"/>
  <c r="S679" i="10"/>
  <c r="S1112" i="10"/>
  <c r="S1122" i="10" s="1"/>
  <c r="S1127" i="10" s="1"/>
  <c r="S1134" i="10" s="1"/>
  <c r="S923" i="10" s="1"/>
  <c r="S662" i="10"/>
  <c r="R1255" i="10"/>
  <c r="BK943" i="10"/>
  <c r="BJ116" i="28"/>
  <c r="S1107" i="10" l="1"/>
  <c r="S683" i="10"/>
  <c r="S1113" i="10"/>
  <c r="S1114" i="10" s="1"/>
  <c r="S1116" i="10" s="1"/>
  <c r="S684" i="10"/>
  <c r="R109" i="28"/>
  <c r="S700" i="10"/>
  <c r="BK951" i="10"/>
  <c r="BK957" i="10" s="1"/>
  <c r="R1154" i="10" l="1"/>
  <c r="R111" i="28"/>
  <c r="S59" i="28"/>
  <c r="S22" i="28"/>
  <c r="S234" i="10"/>
  <c r="S236" i="10" s="1"/>
  <c r="S58" i="28"/>
  <c r="S685" i="10"/>
  <c r="S697" i="10" s="1"/>
  <c r="S715" i="10"/>
  <c r="S21" i="28" s="1"/>
  <c r="S66" i="28" s="1"/>
  <c r="S707" i="10"/>
  <c r="S719" i="10" s="1"/>
  <c r="S1132" i="10"/>
  <c r="S1090" i="10"/>
  <c r="S1139" i="10"/>
  <c r="BK958" i="10"/>
  <c r="S1094" i="10" l="1"/>
  <c r="S1097" i="10" s="1"/>
  <c r="S1100" i="10" s="1"/>
  <c r="F131" i="11"/>
  <c r="S238" i="10"/>
  <c r="S244" i="10"/>
  <c r="S245" i="10" s="1"/>
  <c r="S1102" i="10"/>
  <c r="S922" i="10" s="1"/>
  <c r="S918" i="10"/>
  <c r="S927" i="10" s="1"/>
  <c r="S1048" i="10"/>
  <c r="S1147" i="10"/>
  <c r="S924" i="10" s="1"/>
  <c r="S1146" i="10"/>
  <c r="S1168" i="10"/>
  <c r="S1152" i="10"/>
  <c r="S1143" i="10"/>
  <c r="F132" i="11"/>
  <c r="S1041" i="10"/>
  <c r="S42" i="28"/>
  <c r="BK78" i="28"/>
  <c r="BK936" i="10"/>
  <c r="BK938" i="10" s="1"/>
  <c r="BK945" i="10" s="1"/>
  <c r="BK959" i="10"/>
  <c r="BL956" i="10" s="1"/>
  <c r="S1067" i="10" l="1"/>
  <c r="S926" i="10" s="1"/>
  <c r="S1050" i="10"/>
  <c r="S1042" i="10"/>
  <c r="S16" i="28" s="1"/>
  <c r="S18" i="28" s="1"/>
  <c r="S24" i="28" s="1"/>
  <c r="S1162" i="10"/>
  <c r="S1163" i="10"/>
  <c r="S1175" i="10"/>
  <c r="S1174" i="10"/>
  <c r="S1176" i="10"/>
  <c r="S925" i="10" s="1"/>
  <c r="BK79" i="28"/>
  <c r="BK1199" i="10" s="1"/>
  <c r="BK1212" i="10" s="1"/>
  <c r="BK946" i="10"/>
  <c r="BK1198" i="10"/>
  <c r="BK1211" i="10" s="1"/>
  <c r="BK20" i="28"/>
  <c r="S1142" i="10" l="1"/>
  <c r="S1144" i="10" s="1"/>
  <c r="S1043" i="10"/>
  <c r="R1053" i="10"/>
  <c r="R1058" i="10" s="1"/>
  <c r="BK116" i="28"/>
  <c r="BL943" i="10"/>
  <c r="R1059" i="10" l="1"/>
  <c r="R1062" i="10" s="1"/>
  <c r="R1063" i="10"/>
  <c r="R72" i="28" s="1"/>
  <c r="T1037" i="10"/>
  <c r="S93" i="28"/>
  <c r="S1071" i="10"/>
  <c r="BL951" i="10"/>
  <c r="BL957" i="10" s="1"/>
  <c r="S1079" i="10" l="1"/>
  <c r="S1075" i="10"/>
  <c r="S1080" i="10" s="1"/>
  <c r="S1074" i="10"/>
  <c r="R71" i="28"/>
  <c r="R74" i="28" s="1"/>
  <c r="R1064" i="10"/>
  <c r="BL958" i="10"/>
  <c r="BL959" i="10" s="1"/>
  <c r="BM956" i="10" s="1"/>
  <c r="S1076" i="10" l="1"/>
  <c r="T1073" i="10" s="1"/>
  <c r="S1061" i="10"/>
  <c r="R98" i="28"/>
  <c r="R76" i="28"/>
  <c r="R1025" i="10" s="1"/>
  <c r="S1081" i="10"/>
  <c r="S1085" i="10" s="1"/>
  <c r="S26" i="28" s="1"/>
  <c r="BL78" i="28"/>
  <c r="BL936" i="10"/>
  <c r="BL938" i="10" s="1"/>
  <c r="BL945" i="10" s="1"/>
  <c r="P13" i="14" l="1"/>
  <c r="P16" i="14" s="1"/>
  <c r="R977" i="10"/>
  <c r="R979" i="10" s="1"/>
  <c r="R986" i="10" s="1"/>
  <c r="R987" i="10" s="1"/>
  <c r="R989" i="10" s="1"/>
  <c r="R1002" i="10"/>
  <c r="R1003" i="10"/>
  <c r="S45" i="28"/>
  <c r="S48" i="28" s="1"/>
  <c r="S55" i="28" s="1"/>
  <c r="S1189" i="10"/>
  <c r="S1190" i="10" s="1"/>
  <c r="S1273" i="10" s="1"/>
  <c r="S28" i="28"/>
  <c r="S967" i="10" s="1"/>
  <c r="S1057" i="10"/>
  <c r="BL79" i="28"/>
  <c r="BL1199" i="10" s="1"/>
  <c r="BL1212" i="10" s="1"/>
  <c r="BL946" i="10"/>
  <c r="BL1198" i="10"/>
  <c r="BL1211" i="10" s="1"/>
  <c r="BL20" i="28"/>
  <c r="F135" i="11" l="1"/>
  <c r="S669" i="10"/>
  <c r="S670" i="10" s="1"/>
  <c r="S696" i="10"/>
  <c r="S698" i="10" s="1"/>
  <c r="S701" i="10" s="1"/>
  <c r="S1118" i="10"/>
  <c r="S1119" i="10" s="1"/>
  <c r="S1092" i="10"/>
  <c r="S1096" i="10" s="1"/>
  <c r="S1098" i="10" s="1"/>
  <c r="S1101" i="10" s="1"/>
  <c r="F134" i="11" s="1"/>
  <c r="R1201" i="10"/>
  <c r="R1214" i="10" s="1"/>
  <c r="R81" i="28"/>
  <c r="E73" i="11" s="1"/>
  <c r="R1004" i="10"/>
  <c r="S1000" i="10" s="1"/>
  <c r="R1026" i="10"/>
  <c r="R1027" i="10" s="1"/>
  <c r="R80" i="28"/>
  <c r="R981" i="10"/>
  <c r="R970" i="10"/>
  <c r="R972" i="10" s="1"/>
  <c r="S966" i="10" s="1"/>
  <c r="S968" i="10" s="1"/>
  <c r="S985" i="10" s="1"/>
  <c r="R30" i="28"/>
  <c r="R32" i="28" s="1"/>
  <c r="R1012" i="10" s="1"/>
  <c r="R1013" i="10" s="1"/>
  <c r="BL116" i="28"/>
  <c r="BM943" i="10"/>
  <c r="S64" i="28" l="1"/>
  <c r="S60" i="28"/>
  <c r="S663" i="10"/>
  <c r="S664" i="10" s="1"/>
  <c r="R117" i="28"/>
  <c r="S1011" i="10"/>
  <c r="E72" i="11"/>
  <c r="E74" i="11" s="1"/>
  <c r="R1200" i="10"/>
  <c r="R994" i="10"/>
  <c r="R996" i="10" s="1"/>
  <c r="R83" i="28"/>
  <c r="R115" i="28"/>
  <c r="S1023" i="10"/>
  <c r="BM951" i="10"/>
  <c r="BM957" i="10" s="1"/>
  <c r="R118" i="28" l="1"/>
  <c r="R121" i="28" s="1"/>
  <c r="R1213" i="10"/>
  <c r="R1215" i="10" s="1"/>
  <c r="R1298" i="10" s="1"/>
  <c r="R1299" i="10" s="1"/>
  <c r="R1202" i="10"/>
  <c r="R1285" i="10" s="1"/>
  <c r="R1286" i="10" s="1"/>
  <c r="R1240" i="10"/>
  <c r="R1226" i="10"/>
  <c r="R1228" i="10" s="1"/>
  <c r="S108" i="28"/>
  <c r="T660" i="10"/>
  <c r="F133" i="11"/>
  <c r="S62" i="28"/>
  <c r="S705" i="10" s="1"/>
  <c r="S702" i="10" s="1"/>
  <c r="R1018" i="10"/>
  <c r="R1019" i="10" s="1"/>
  <c r="R86" i="28"/>
  <c r="R87" i="28" s="1"/>
  <c r="S85" i="28" s="1"/>
  <c r="S976" i="10" s="1"/>
  <c r="BM958" i="10"/>
  <c r="BM959" i="10" s="1"/>
  <c r="BN956" i="10" s="1"/>
  <c r="T662" i="10" l="1"/>
  <c r="T679" i="10"/>
  <c r="T1112" i="10"/>
  <c r="T1122" i="10" s="1"/>
  <c r="T1127" i="10" s="1"/>
  <c r="T1134" i="10" s="1"/>
  <c r="T923" i="10" s="1"/>
  <c r="S1255" i="10"/>
  <c r="S65" i="28"/>
  <c r="S68" i="28" s="1"/>
  <c r="S1055" i="10" s="1"/>
  <c r="S703" i="10"/>
  <c r="R97" i="28"/>
  <c r="S1017" i="10"/>
  <c r="BM78" i="28"/>
  <c r="BM936" i="10"/>
  <c r="BM938" i="10" s="1"/>
  <c r="BM945" i="10" s="1"/>
  <c r="R1155" i="10" l="1"/>
  <c r="R1156" i="10" s="1"/>
  <c r="R1160" i="10" s="1"/>
  <c r="R100" i="28"/>
  <c r="R103" i="28" s="1"/>
  <c r="R123" i="28" s="1"/>
  <c r="R125" i="28" s="1"/>
  <c r="P33" i="31"/>
  <c r="S109" i="28"/>
  <c r="T700" i="10"/>
  <c r="T1113" i="10"/>
  <c r="T1114" i="10" s="1"/>
  <c r="T1116" i="10" s="1"/>
  <c r="T684" i="10"/>
  <c r="T1107" i="10"/>
  <c r="T683" i="10"/>
  <c r="BM79" i="28"/>
  <c r="BM1199" i="10" s="1"/>
  <c r="BM1212" i="10" s="1"/>
  <c r="BM946" i="10"/>
  <c r="BM1198" i="10"/>
  <c r="BM1211" i="10" s="1"/>
  <c r="BM20" i="28"/>
  <c r="T1090" i="10" l="1"/>
  <c r="T1132" i="10"/>
  <c r="T1139" i="10"/>
  <c r="T22" i="28"/>
  <c r="T59" i="28"/>
  <c r="T234" i="10"/>
  <c r="T236" i="10" s="1"/>
  <c r="T715" i="10"/>
  <c r="T21" i="28" s="1"/>
  <c r="T66" i="28" s="1"/>
  <c r="T707" i="10"/>
  <c r="T719" i="10" s="1"/>
  <c r="S1154" i="10"/>
  <c r="S111" i="28"/>
  <c r="P38" i="31"/>
  <c r="P44" i="31" s="1"/>
  <c r="P37" i="31"/>
  <c r="P43" i="31" s="1"/>
  <c r="T685" i="10"/>
  <c r="T697" i="10" s="1"/>
  <c r="T58" i="28"/>
  <c r="BM116" i="28"/>
  <c r="BN943" i="10"/>
  <c r="T238" i="10" l="1"/>
  <c r="T244" i="10"/>
  <c r="T245" i="10" s="1"/>
  <c r="T1143" i="10"/>
  <c r="G132" i="11"/>
  <c r="G131" i="11"/>
  <c r="T1094" i="10"/>
  <c r="T1097" i="10" s="1"/>
  <c r="T1100" i="10" s="1"/>
  <c r="T1152" i="10"/>
  <c r="T1147" i="10"/>
  <c r="T924" i="10" s="1"/>
  <c r="T1146" i="10"/>
  <c r="T1168" i="10"/>
  <c r="T42" i="28"/>
  <c r="T1041" i="10"/>
  <c r="T1048" i="10"/>
  <c r="T1102" i="10"/>
  <c r="T922" i="10" s="1"/>
  <c r="T918" i="10"/>
  <c r="T927" i="10" s="1"/>
  <c r="BN951" i="10"/>
  <c r="BN957" i="10" s="1"/>
  <c r="T1042" i="10" l="1"/>
  <c r="T16" i="28" s="1"/>
  <c r="T18" i="28" s="1"/>
  <c r="T24" i="28" s="1"/>
  <c r="T1163" i="10"/>
  <c r="T1162" i="10"/>
  <c r="T1067" i="10"/>
  <c r="T926" i="10" s="1"/>
  <c r="T1050" i="10"/>
  <c r="T1176" i="10"/>
  <c r="T925" i="10" s="1"/>
  <c r="T1174" i="10"/>
  <c r="T1175" i="10"/>
  <c r="BN958" i="10"/>
  <c r="BN959" i="10" s="1"/>
  <c r="BO956" i="10" s="1"/>
  <c r="S1053" i="10" l="1"/>
  <c r="S1058" i="10" s="1"/>
  <c r="T1043" i="10"/>
  <c r="T1142" i="10"/>
  <c r="T1144" i="10" s="1"/>
  <c r="BN78" i="28"/>
  <c r="BN936" i="10"/>
  <c r="BN938" i="10" s="1"/>
  <c r="BN945" i="10" s="1"/>
  <c r="T1071" i="10" l="1"/>
  <c r="T93" i="28"/>
  <c r="U1037" i="10"/>
  <c r="S1059" i="10"/>
  <c r="S1062" i="10" s="1"/>
  <c r="S1063" i="10"/>
  <c r="S72" i="28" s="1"/>
  <c r="BN79" i="28"/>
  <c r="BN1199" i="10" s="1"/>
  <c r="BN1212" i="10" s="1"/>
  <c r="BN946" i="10"/>
  <c r="BN1198" i="10"/>
  <c r="BN1211" i="10" s="1"/>
  <c r="BN20" i="28"/>
  <c r="S71" i="28" l="1"/>
  <c r="S74" i="28" s="1"/>
  <c r="S1064" i="10"/>
  <c r="T1079" i="10"/>
  <c r="T1074" i="10"/>
  <c r="T1075" i="10"/>
  <c r="T1080" i="10" s="1"/>
  <c r="BO943" i="10"/>
  <c r="BN116" i="28"/>
  <c r="T1076" i="10" l="1"/>
  <c r="U1073" i="10" s="1"/>
  <c r="T1081" i="10"/>
  <c r="T1085" i="10" s="1"/>
  <c r="T26" i="28" s="1"/>
  <c r="S98" i="28"/>
  <c r="T1061" i="10"/>
  <c r="S76" i="28"/>
  <c r="S1025" i="10" s="1"/>
  <c r="S1002" i="10" s="1"/>
  <c r="BO951" i="10"/>
  <c r="BO957" i="10" s="1"/>
  <c r="Q13" i="14" l="1"/>
  <c r="Q16" i="14" s="1"/>
  <c r="S977" i="10"/>
  <c r="S979" i="10" s="1"/>
  <c r="S986" i="10" s="1"/>
  <c r="S987" i="10" s="1"/>
  <c r="S989" i="10" s="1"/>
  <c r="T1057" i="10"/>
  <c r="T45" i="28"/>
  <c r="T48" i="28" s="1"/>
  <c r="T55" i="28" s="1"/>
  <c r="T1189" i="10"/>
  <c r="T1190" i="10" s="1"/>
  <c r="T1273" i="10" s="1"/>
  <c r="T28" i="28"/>
  <c r="T967" i="10" s="1"/>
  <c r="BO958" i="10"/>
  <c r="G135" i="11" l="1"/>
  <c r="T696" i="10"/>
  <c r="T698" i="10" s="1"/>
  <c r="T701" i="10" s="1"/>
  <c r="T1092" i="10"/>
  <c r="T1096" i="10" s="1"/>
  <c r="T1098" i="10" s="1"/>
  <c r="T1101" i="10" s="1"/>
  <c r="G134" i="11" s="1"/>
  <c r="T1118" i="10"/>
  <c r="T1119" i="10" s="1"/>
  <c r="T669" i="10"/>
  <c r="T670" i="10" s="1"/>
  <c r="S80" i="28"/>
  <c r="S981" i="10"/>
  <c r="S970" i="10"/>
  <c r="S972" i="10" s="1"/>
  <c r="T966" i="10" s="1"/>
  <c r="T968" i="10" s="1"/>
  <c r="T985" i="10" s="1"/>
  <c r="S30" i="28"/>
  <c r="S32" i="28" s="1"/>
  <c r="S1012" i="10" s="1"/>
  <c r="S1013" i="10" s="1"/>
  <c r="BO78" i="28"/>
  <c r="BO936" i="10"/>
  <c r="BO938" i="10" s="1"/>
  <c r="BO945" i="10" s="1"/>
  <c r="BO959" i="10"/>
  <c r="BP956" i="10" s="1"/>
  <c r="S1200" i="10" l="1"/>
  <c r="F72" i="11"/>
  <c r="S994" i="10"/>
  <c r="T60" i="28"/>
  <c r="T663" i="10"/>
  <c r="T664" i="10" s="1"/>
  <c r="T64" i="28"/>
  <c r="S117" i="28"/>
  <c r="T1011" i="10"/>
  <c r="BO79" i="28"/>
  <c r="BO1199" i="10" s="1"/>
  <c r="BO1212" i="10" s="1"/>
  <c r="BO946" i="10"/>
  <c r="BO20" i="28"/>
  <c r="BO1198" i="10"/>
  <c r="BO1211" i="10" s="1"/>
  <c r="G133" i="11" l="1"/>
  <c r="T62" i="28"/>
  <c r="T705" i="10" s="1"/>
  <c r="T702" i="10" s="1"/>
  <c r="U660" i="10"/>
  <c r="T108" i="28"/>
  <c r="S1003" i="10"/>
  <c r="S996" i="10"/>
  <c r="S1240" i="10"/>
  <c r="S1213" i="10"/>
  <c r="S1226" i="10"/>
  <c r="S1228" i="10" s="1"/>
  <c r="BO116" i="28"/>
  <c r="BP943" i="10"/>
  <c r="S1201" i="10" l="1"/>
  <c r="S81" i="28"/>
  <c r="S1026" i="10"/>
  <c r="S1027" i="10" s="1"/>
  <c r="S1004" i="10"/>
  <c r="T1000" i="10" s="1"/>
  <c r="T1255" i="10"/>
  <c r="U679" i="10"/>
  <c r="U662" i="10"/>
  <c r="U1112" i="10"/>
  <c r="U1122" i="10" s="1"/>
  <c r="U1127" i="10" s="1"/>
  <c r="U1134" i="10" s="1"/>
  <c r="U923" i="10" s="1"/>
  <c r="T65" i="28"/>
  <c r="T68" i="28" s="1"/>
  <c r="T1055" i="10" s="1"/>
  <c r="T703" i="10"/>
  <c r="BP951" i="10"/>
  <c r="BP957" i="10" s="1"/>
  <c r="S115" i="28" l="1"/>
  <c r="S118" i="28" s="1"/>
  <c r="S121" i="28" s="1"/>
  <c r="T1023" i="10"/>
  <c r="U700" i="10"/>
  <c r="T109" i="28"/>
  <c r="F73" i="11"/>
  <c r="F74" i="11" s="1"/>
  <c r="S83" i="28"/>
  <c r="U683" i="10"/>
  <c r="U1107" i="10"/>
  <c r="U684" i="10"/>
  <c r="U1113" i="10"/>
  <c r="U1114" i="10" s="1"/>
  <c r="U1116" i="10" s="1"/>
  <c r="S1214" i="10"/>
  <c r="S1215" i="10" s="1"/>
  <c r="S1298" i="10" s="1"/>
  <c r="S1299" i="10" s="1"/>
  <c r="S1202" i="10"/>
  <c r="S1285" i="10" s="1"/>
  <c r="S1286" i="10" s="1"/>
  <c r="BP958" i="10"/>
  <c r="BP959" i="10" s="1"/>
  <c r="BQ956" i="10" s="1"/>
  <c r="T111" i="28" l="1"/>
  <c r="T1154" i="10"/>
  <c r="U707" i="10"/>
  <c r="U719" i="10" s="1"/>
  <c r="U715" i="10"/>
  <c r="U21" i="28" s="1"/>
  <c r="U66" i="28" s="1"/>
  <c r="U58" i="28"/>
  <c r="U685" i="10"/>
  <c r="U697" i="10" s="1"/>
  <c r="S86" i="28"/>
  <c r="S87" i="28" s="1"/>
  <c r="T85" i="28" s="1"/>
  <c r="T976" i="10" s="1"/>
  <c r="S1018" i="10"/>
  <c r="S1019" i="10" s="1"/>
  <c r="U59" i="28"/>
  <c r="U234" i="10"/>
  <c r="U236" i="10" s="1"/>
  <c r="U22" i="28"/>
  <c r="U1090" i="10"/>
  <c r="U1132" i="10"/>
  <c r="U1139" i="10"/>
  <c r="BP936" i="10"/>
  <c r="BP938" i="10" s="1"/>
  <c r="BP945" i="10" s="1"/>
  <c r="BP78" i="28"/>
  <c r="G159" i="32" l="1"/>
  <c r="U1168" i="10"/>
  <c r="U1146" i="10"/>
  <c r="U1147" i="10"/>
  <c r="U924" i="10" s="1"/>
  <c r="U1152" i="10"/>
  <c r="U1094" i="10"/>
  <c r="U1097" i="10" s="1"/>
  <c r="U1100" i="10" s="1"/>
  <c r="H131" i="11"/>
  <c r="U1048" i="10"/>
  <c r="U1102" i="10"/>
  <c r="U922" i="10" s="1"/>
  <c r="U918" i="10"/>
  <c r="U927" i="10" s="1"/>
  <c r="G233" i="32" s="1"/>
  <c r="U238" i="10"/>
  <c r="G204" i="32" s="1"/>
  <c r="U244" i="10"/>
  <c r="U42" i="28"/>
  <c r="U1041" i="10"/>
  <c r="H132" i="11"/>
  <c r="U1143" i="10"/>
  <c r="S97" i="28"/>
  <c r="T1017" i="10"/>
  <c r="BP1198" i="10"/>
  <c r="BP1211" i="10" s="1"/>
  <c r="BP20" i="28"/>
  <c r="BP79" i="28"/>
  <c r="BP1199" i="10" s="1"/>
  <c r="BP1212" i="10" s="1"/>
  <c r="BP946" i="10"/>
  <c r="U1067" i="10" l="1"/>
  <c r="U926" i="10" s="1"/>
  <c r="U1050" i="10"/>
  <c r="U1042" i="10"/>
  <c r="U16" i="28" s="1"/>
  <c r="U18" i="28" s="1"/>
  <c r="U24" i="28" s="1"/>
  <c r="G146" i="32"/>
  <c r="U245" i="10"/>
  <c r="G202" i="32" s="1"/>
  <c r="G201" i="32"/>
  <c r="U1163" i="10"/>
  <c r="U1162" i="10"/>
  <c r="S1155" i="10"/>
  <c r="S1156" i="10" s="1"/>
  <c r="S1160" i="10" s="1"/>
  <c r="S100" i="28"/>
  <c r="S103" i="28" s="1"/>
  <c r="S123" i="28" s="1"/>
  <c r="S125" i="28" s="1"/>
  <c r="Q33" i="31"/>
  <c r="U1174" i="10"/>
  <c r="U1175" i="10"/>
  <c r="G231" i="32" s="1"/>
  <c r="U1176" i="10"/>
  <c r="U925" i="10" s="1"/>
  <c r="BP116" i="28"/>
  <c r="BQ943" i="10"/>
  <c r="U1043" i="10" l="1"/>
  <c r="V1037" i="10" s="1"/>
  <c r="Q38" i="31"/>
  <c r="Q44" i="31" s="1"/>
  <c r="Q37" i="31"/>
  <c r="Q43" i="31" s="1"/>
  <c r="U1142" i="10"/>
  <c r="U1144" i="10" s="1"/>
  <c r="G229" i="32" s="1"/>
  <c r="T1053" i="10"/>
  <c r="T1058" i="10" s="1"/>
  <c r="BQ951" i="10"/>
  <c r="BQ957" i="10" s="1"/>
  <c r="U93" i="28" l="1"/>
  <c r="T1059" i="10"/>
  <c r="T1062" i="10" s="1"/>
  <c r="T1063" i="10"/>
  <c r="T72" i="28" s="1"/>
  <c r="U1071" i="10"/>
  <c r="BQ958" i="10"/>
  <c r="BQ959" i="10" s="1"/>
  <c r="BR956" i="10" s="1"/>
  <c r="U1079" i="10" l="1"/>
  <c r="U1074" i="10"/>
  <c r="U1075" i="10"/>
  <c r="U1080" i="10" s="1"/>
  <c r="T71" i="28"/>
  <c r="T74" i="28" s="1"/>
  <c r="T1064" i="10"/>
  <c r="BQ936" i="10"/>
  <c r="BQ938" i="10" s="1"/>
  <c r="BQ945" i="10" s="1"/>
  <c r="BQ78" i="28"/>
  <c r="T98" i="28" l="1"/>
  <c r="U1061" i="10"/>
  <c r="T76" i="28"/>
  <c r="T1025" i="10" s="1"/>
  <c r="T1002" i="10" s="1"/>
  <c r="U1076" i="10"/>
  <c r="V1073" i="10" s="1"/>
  <c r="U1081" i="10"/>
  <c r="U1085" i="10" s="1"/>
  <c r="U26" i="28" s="1"/>
  <c r="BQ20" i="28"/>
  <c r="BQ1198" i="10"/>
  <c r="BQ1211" i="10" s="1"/>
  <c r="BQ79" i="28"/>
  <c r="BQ1199" i="10" s="1"/>
  <c r="BQ1212" i="10" s="1"/>
  <c r="BQ946" i="10"/>
  <c r="T977" i="10" l="1"/>
  <c r="T979" i="10" s="1"/>
  <c r="T986" i="10" s="1"/>
  <c r="T987" i="10" s="1"/>
  <c r="T989" i="10" s="1"/>
  <c r="T80" i="28" s="1"/>
  <c r="R13" i="14"/>
  <c r="R16" i="14" s="1"/>
  <c r="U1057" i="10"/>
  <c r="U1189" i="10"/>
  <c r="U1190" i="10" s="1"/>
  <c r="U1273" i="10" s="1"/>
  <c r="U45" i="28"/>
  <c r="U28" i="28"/>
  <c r="U967" i="10" s="1"/>
  <c r="BQ116" i="28"/>
  <c r="BR943" i="10"/>
  <c r="T30" i="28" l="1"/>
  <c r="T32" i="28" s="1"/>
  <c r="T1012" i="10" s="1"/>
  <c r="T1013" i="10" s="1"/>
  <c r="U1011" i="10" s="1"/>
  <c r="T970" i="10"/>
  <c r="T972" i="10" s="1"/>
  <c r="U966" i="10" s="1"/>
  <c r="U968" i="10" s="1"/>
  <c r="U985" i="10" s="1"/>
  <c r="T981" i="10"/>
  <c r="G148" i="32"/>
  <c r="U48" i="28"/>
  <c r="T1200" i="10"/>
  <c r="G72" i="11"/>
  <c r="T994" i="10"/>
  <c r="BR951" i="10"/>
  <c r="BR957" i="10" s="1"/>
  <c r="T117" i="28" l="1"/>
  <c r="T996" i="10"/>
  <c r="T1003" i="10"/>
  <c r="T1226" i="10"/>
  <c r="T1228" i="10" s="1"/>
  <c r="T1240" i="10"/>
  <c r="T1213" i="10"/>
  <c r="U55" i="28"/>
  <c r="G151" i="32"/>
  <c r="BR958" i="10"/>
  <c r="H135" i="11" l="1"/>
  <c r="U696" i="10"/>
  <c r="U698" i="10" s="1"/>
  <c r="U701" i="10" s="1"/>
  <c r="U1118" i="10"/>
  <c r="U1119" i="10" s="1"/>
  <c r="U669" i="10"/>
  <c r="U670" i="10" s="1"/>
  <c r="G156" i="32"/>
  <c r="U1092" i="10"/>
  <c r="U1096" i="10" s="1"/>
  <c r="U1098" i="10" s="1"/>
  <c r="U1101" i="10" s="1"/>
  <c r="T1201" i="10"/>
  <c r="T81" i="28"/>
  <c r="T1026" i="10"/>
  <c r="T1027" i="10" s="1"/>
  <c r="T1004" i="10"/>
  <c r="U1000" i="10" s="1"/>
  <c r="BR78" i="28"/>
  <c r="BR936" i="10"/>
  <c r="BR938" i="10" s="1"/>
  <c r="BR945" i="10" s="1"/>
  <c r="BR959" i="10"/>
  <c r="BS956" i="10" s="1"/>
  <c r="G227" i="32" l="1"/>
  <c r="H134" i="11"/>
  <c r="U60" i="28"/>
  <c r="U663" i="10"/>
  <c r="U664" i="10" s="1"/>
  <c r="T1214" i="10"/>
  <c r="T1215" i="10" s="1"/>
  <c r="T1298" i="10" s="1"/>
  <c r="T1299" i="10" s="1"/>
  <c r="T1202" i="10"/>
  <c r="T1285" i="10" s="1"/>
  <c r="T1286" i="10" s="1"/>
  <c r="U64" i="28"/>
  <c r="G154" i="32" s="1"/>
  <c r="U1023" i="10"/>
  <c r="T115" i="28"/>
  <c r="T118" i="28" s="1"/>
  <c r="T121" i="28" s="1"/>
  <c r="G73" i="11"/>
  <c r="G74" i="11" s="1"/>
  <c r="T83" i="28"/>
  <c r="BR79" i="28"/>
  <c r="BR1199" i="10" s="1"/>
  <c r="BR1212" i="10" s="1"/>
  <c r="BR946" i="10"/>
  <c r="BR20" i="28"/>
  <c r="BR1198" i="10"/>
  <c r="BR1211" i="10" s="1"/>
  <c r="T1018" i="10" l="1"/>
  <c r="T1019" i="10" s="1"/>
  <c r="T86" i="28"/>
  <c r="T87" i="28" s="1"/>
  <c r="U85" i="28" s="1"/>
  <c r="U108" i="28"/>
  <c r="V660" i="10"/>
  <c r="H133" i="11"/>
  <c r="U62" i="28"/>
  <c r="BR116" i="28"/>
  <c r="BS943" i="10"/>
  <c r="V662" i="10" l="1"/>
  <c r="V1112" i="10"/>
  <c r="V1122" i="10" s="1"/>
  <c r="V1127" i="10" s="1"/>
  <c r="V1134" i="10" s="1"/>
  <c r="V923" i="10" s="1"/>
  <c r="V679" i="10"/>
  <c r="U1255" i="10"/>
  <c r="U705" i="10"/>
  <c r="U702" i="10" s="1"/>
  <c r="G169" i="32"/>
  <c r="U976" i="10"/>
  <c r="U1017" i="10"/>
  <c r="T97" i="28"/>
  <c r="BS951" i="10"/>
  <c r="BS957" i="10" s="1"/>
  <c r="T100" i="28" l="1"/>
  <c r="T103" i="28" s="1"/>
  <c r="T123" i="28" s="1"/>
  <c r="T125" i="28" s="1"/>
  <c r="T1155" i="10"/>
  <c r="T1156" i="10" s="1"/>
  <c r="T1160" i="10" s="1"/>
  <c r="R33" i="31"/>
  <c r="V1113" i="10"/>
  <c r="V1114" i="10" s="1"/>
  <c r="V1116" i="10" s="1"/>
  <c r="V684" i="10"/>
  <c r="U65" i="28"/>
  <c r="U703" i="10"/>
  <c r="V683" i="10"/>
  <c r="V1107" i="10"/>
  <c r="BS958" i="10"/>
  <c r="V58" i="28" l="1"/>
  <c r="V685" i="10"/>
  <c r="V697" i="10" s="1"/>
  <c r="U109" i="28"/>
  <c r="V700" i="10"/>
  <c r="G158" i="32"/>
  <c r="U68" i="28"/>
  <c r="U1055" i="10" s="1"/>
  <c r="V59" i="28"/>
  <c r="V234" i="10"/>
  <c r="V236" i="10" s="1"/>
  <c r="V22" i="28"/>
  <c r="R38" i="31"/>
  <c r="R44" i="31" s="1"/>
  <c r="R37" i="31"/>
  <c r="R43" i="31" s="1"/>
  <c r="V1090" i="10"/>
  <c r="V1132" i="10"/>
  <c r="V1139" i="10"/>
  <c r="BS936" i="10"/>
  <c r="BS938" i="10" s="1"/>
  <c r="BS945" i="10" s="1"/>
  <c r="BS78" i="28"/>
  <c r="BS959" i="10"/>
  <c r="BT956" i="10" s="1"/>
  <c r="V244" i="10" l="1"/>
  <c r="V238" i="10"/>
  <c r="H204" i="32" s="1"/>
  <c r="I132" i="11"/>
  <c r="V1143" i="10"/>
  <c r="V1147" i="10"/>
  <c r="V924" i="10" s="1"/>
  <c r="V1152" i="10"/>
  <c r="V1146" i="10"/>
  <c r="V1168" i="10"/>
  <c r="V1048" i="10"/>
  <c r="V918" i="10"/>
  <c r="V927" i="10" s="1"/>
  <c r="H233" i="32" s="1"/>
  <c r="V1102" i="10"/>
  <c r="V922" i="10" s="1"/>
  <c r="V715" i="10"/>
  <c r="V21" i="28" s="1"/>
  <c r="V66" i="28" s="1"/>
  <c r="H159" i="32" s="1"/>
  <c r="V707" i="10"/>
  <c r="V719" i="10" s="1"/>
  <c r="U1154" i="10"/>
  <c r="U111" i="28"/>
  <c r="G215" i="32"/>
  <c r="I131" i="11"/>
  <c r="V1094" i="10"/>
  <c r="V1097" i="10" s="1"/>
  <c r="V1100" i="10" s="1"/>
  <c r="BS1198" i="10"/>
  <c r="BS1211" i="10" s="1"/>
  <c r="BS20" i="28"/>
  <c r="BS79" i="28"/>
  <c r="BS1199" i="10" s="1"/>
  <c r="BS1212" i="10" s="1"/>
  <c r="BS946" i="10"/>
  <c r="V1176" i="10" l="1"/>
  <c r="V925" i="10" s="1"/>
  <c r="V1174" i="10"/>
  <c r="V1175" i="10"/>
  <c r="H231" i="32" s="1"/>
  <c r="V1162" i="10"/>
  <c r="V1163" i="10"/>
  <c r="V42" i="28"/>
  <c r="V1041" i="10"/>
  <c r="V1050" i="10"/>
  <c r="V1067" i="10"/>
  <c r="V926" i="10" s="1"/>
  <c r="H201" i="32"/>
  <c r="V245" i="10"/>
  <c r="H202" i="32" s="1"/>
  <c r="BT943" i="10"/>
  <c r="BS116" i="28"/>
  <c r="U1053" i="10" l="1"/>
  <c r="U1058" i="10" s="1"/>
  <c r="V1042" i="10"/>
  <c r="V16" i="28" s="1"/>
  <c r="V18" i="28" s="1"/>
  <c r="V24" i="28" s="1"/>
  <c r="H146" i="32"/>
  <c r="BT951" i="10"/>
  <c r="BT957" i="10" s="1"/>
  <c r="V1142" i="10" l="1"/>
  <c r="V1144" i="10" s="1"/>
  <c r="H229" i="32" s="1"/>
  <c r="V1043" i="10"/>
  <c r="U1059" i="10"/>
  <c r="U1062" i="10" s="1"/>
  <c r="U1063" i="10"/>
  <c r="U72" i="28" s="1"/>
  <c r="BT958" i="10"/>
  <c r="BT959" i="10" s="1"/>
  <c r="BU956" i="10" s="1"/>
  <c r="U71" i="28" l="1"/>
  <c r="U74" i="28" s="1"/>
  <c r="U1064" i="10"/>
  <c r="W1037" i="10"/>
  <c r="V93" i="28"/>
  <c r="V1071" i="10"/>
  <c r="BT936" i="10"/>
  <c r="BT938" i="10" s="1"/>
  <c r="BT945" i="10" s="1"/>
  <c r="BT78" i="28"/>
  <c r="V1079" i="10" l="1"/>
  <c r="V1075" i="10"/>
  <c r="V1080" i="10" s="1"/>
  <c r="V1074" i="10"/>
  <c r="V1061" i="10"/>
  <c r="U98" i="28"/>
  <c r="G222" i="32"/>
  <c r="G163" i="32"/>
  <c r="U76" i="28"/>
  <c r="U1025" i="10" s="1"/>
  <c r="U1002" i="10" s="1"/>
  <c r="G161" i="32"/>
  <c r="BT20" i="28"/>
  <c r="BT1198" i="10"/>
  <c r="BT1211" i="10" s="1"/>
  <c r="BT79" i="28"/>
  <c r="BT1199" i="10" s="1"/>
  <c r="BT1212" i="10" s="1"/>
  <c r="BT946" i="10"/>
  <c r="V1076" i="10" l="1"/>
  <c r="W1073" i="10" s="1"/>
  <c r="V1057" i="10"/>
  <c r="U977" i="10"/>
  <c r="U979" i="10" s="1"/>
  <c r="U986" i="10" s="1"/>
  <c r="U987" i="10" s="1"/>
  <c r="U989" i="10" s="1"/>
  <c r="S13" i="14"/>
  <c r="S16" i="14" s="1"/>
  <c r="V1081" i="10"/>
  <c r="V1085" i="10" s="1"/>
  <c r="V26" i="28" s="1"/>
  <c r="BU943" i="10"/>
  <c r="BT116" i="28"/>
  <c r="V45" i="28" l="1"/>
  <c r="V1189" i="10"/>
  <c r="V1190" i="10" s="1"/>
  <c r="V1273" i="10" s="1"/>
  <c r="V28" i="28"/>
  <c r="V967" i="10" s="1"/>
  <c r="U80" i="28"/>
  <c r="U970" i="10"/>
  <c r="U972" i="10" s="1"/>
  <c r="V966" i="10" s="1"/>
  <c r="U30" i="28"/>
  <c r="U32" i="28" s="1"/>
  <c r="U981" i="10"/>
  <c r="BU951" i="10"/>
  <c r="BU957" i="10" s="1"/>
  <c r="V968" i="10" l="1"/>
  <c r="V985" i="10" s="1"/>
  <c r="U1012" i="10"/>
  <c r="U1013" i="10" s="1"/>
  <c r="G240" i="32"/>
  <c r="G241" i="32"/>
  <c r="H72" i="11"/>
  <c r="U1200" i="10"/>
  <c r="U994" i="10"/>
  <c r="U996" i="10" s="1"/>
  <c r="U1003" i="10" s="1"/>
  <c r="H148" i="32"/>
  <c r="V48" i="28"/>
  <c r="BU958" i="10"/>
  <c r="BU959" i="10" s="1"/>
  <c r="BV956" i="10" s="1"/>
  <c r="U1240" i="10" l="1"/>
  <c r="U1226" i="10"/>
  <c r="U1228" i="10" s="1"/>
  <c r="U1213" i="10"/>
  <c r="U1201" i="10"/>
  <c r="U1214" i="10" s="1"/>
  <c r="U1026" i="10"/>
  <c r="U1027" i="10" s="1"/>
  <c r="U81" i="28"/>
  <c r="U1004" i="10"/>
  <c r="V1000" i="10" s="1"/>
  <c r="V55" i="28"/>
  <c r="H151" i="32"/>
  <c r="U117" i="28"/>
  <c r="V1011" i="10"/>
  <c r="BU78" i="28"/>
  <c r="BU936" i="10"/>
  <c r="BU938" i="10" s="1"/>
  <c r="BU945" i="10" s="1"/>
  <c r="U1202" i="10" l="1"/>
  <c r="U1285" i="10" s="1"/>
  <c r="U1286" i="10" s="1"/>
  <c r="H73" i="11"/>
  <c r="H74" i="11" s="1"/>
  <c r="U83" i="28"/>
  <c r="G165" i="32"/>
  <c r="V1023" i="10"/>
  <c r="U115" i="28"/>
  <c r="U118" i="28" s="1"/>
  <c r="U121" i="28" s="1"/>
  <c r="U1215" i="10"/>
  <c r="U1298" i="10" s="1"/>
  <c r="U1299" i="10" s="1"/>
  <c r="I135" i="11"/>
  <c r="V669" i="10"/>
  <c r="V670" i="10" s="1"/>
  <c r="V1118" i="10"/>
  <c r="V1119" i="10" s="1"/>
  <c r="V696" i="10"/>
  <c r="V698" i="10" s="1"/>
  <c r="V701" i="10" s="1"/>
  <c r="H156" i="32"/>
  <c r="V1092" i="10"/>
  <c r="V1096" i="10" s="1"/>
  <c r="V1098" i="10" s="1"/>
  <c r="V1101" i="10" s="1"/>
  <c r="BU79" i="28"/>
  <c r="BU1199" i="10" s="1"/>
  <c r="BU1212" i="10" s="1"/>
  <c r="BU946" i="10"/>
  <c r="BU1198" i="10"/>
  <c r="BU1211" i="10" s="1"/>
  <c r="BU20" i="28"/>
  <c r="I134" i="11" l="1"/>
  <c r="H227" i="32"/>
  <c r="V64" i="28"/>
  <c r="H154" i="32" s="1"/>
  <c r="U1018" i="10"/>
  <c r="U1019" i="10" s="1"/>
  <c r="U86" i="28"/>
  <c r="G167" i="32"/>
  <c r="V60" i="28"/>
  <c r="V663" i="10"/>
  <c r="V664" i="10" s="1"/>
  <c r="BU116" i="28"/>
  <c r="BV943" i="10"/>
  <c r="G170" i="32" l="1"/>
  <c r="U87" i="28"/>
  <c r="U97" i="28"/>
  <c r="V1017" i="10"/>
  <c r="I133" i="11"/>
  <c r="V62" i="28"/>
  <c r="W660" i="10"/>
  <c r="V108" i="28"/>
  <c r="BV951" i="10"/>
  <c r="BV957" i="10" s="1"/>
  <c r="V705" i="10" l="1"/>
  <c r="V702" i="10" s="1"/>
  <c r="V1255" i="10"/>
  <c r="U100" i="28"/>
  <c r="U103" i="28" s="1"/>
  <c r="U123" i="28" s="1"/>
  <c r="U125" i="28" s="1"/>
  <c r="U1155" i="10"/>
  <c r="U1156" i="10" s="1"/>
  <c r="U1160" i="10" s="1"/>
  <c r="G230" i="32" s="1"/>
  <c r="G214" i="32"/>
  <c r="G216" i="32" s="1"/>
  <c r="S33" i="31"/>
  <c r="G171" i="32"/>
  <c r="V85" i="28"/>
  <c r="W679" i="10"/>
  <c r="W1112" i="10"/>
  <c r="W1122" i="10" s="1"/>
  <c r="W1127" i="10" s="1"/>
  <c r="W1134" i="10" s="1"/>
  <c r="W923" i="10" s="1"/>
  <c r="W662" i="10"/>
  <c r="BV958" i="10"/>
  <c r="BV959" i="10" s="1"/>
  <c r="BW956" i="10" s="1"/>
  <c r="W1107" i="10" l="1"/>
  <c r="W683" i="10"/>
  <c r="W1113" i="10"/>
  <c r="W1114" i="10" s="1"/>
  <c r="W1116" i="10" s="1"/>
  <c r="W684" i="10"/>
  <c r="H169" i="32"/>
  <c r="V976" i="10"/>
  <c r="S37" i="31"/>
  <c r="S43" i="31" s="1"/>
  <c r="S38" i="31"/>
  <c r="S44" i="31" s="1"/>
  <c r="G243" i="32"/>
  <c r="G218" i="32"/>
  <c r="V65" i="28"/>
  <c r="V703" i="10"/>
  <c r="BV78" i="28"/>
  <c r="BV936" i="10"/>
  <c r="BV938" i="10" s="1"/>
  <c r="BV945" i="10" s="1"/>
  <c r="V109" i="28" l="1"/>
  <c r="W700" i="10"/>
  <c r="W59" i="28"/>
  <c r="W234" i="10"/>
  <c r="W236" i="10" s="1"/>
  <c r="W22" i="28"/>
  <c r="G244" i="32"/>
  <c r="G206" i="32"/>
  <c r="G245" i="32"/>
  <c r="W58" i="28"/>
  <c r="W685" i="10"/>
  <c r="W697" i="10" s="1"/>
  <c r="H158" i="32"/>
  <c r="V68" i="28"/>
  <c r="V1055" i="10" s="1"/>
  <c r="W1132" i="10"/>
  <c r="W1139" i="10"/>
  <c r="W1090" i="10"/>
  <c r="BV79" i="28"/>
  <c r="BV1199" i="10" s="1"/>
  <c r="BV1212" i="10" s="1"/>
  <c r="BV946" i="10"/>
  <c r="BV20" i="28"/>
  <c r="BV1198" i="10"/>
  <c r="BV1211" i="10" s="1"/>
  <c r="W238" i="10" l="1"/>
  <c r="I204" i="32" s="1"/>
  <c r="W244" i="10"/>
  <c r="W1143" i="10"/>
  <c r="J132" i="11"/>
  <c r="W707" i="10"/>
  <c r="W719" i="10" s="1"/>
  <c r="W715" i="10"/>
  <c r="W21" i="28" s="1"/>
  <c r="W66" i="28" s="1"/>
  <c r="I159" i="32" s="1"/>
  <c r="W918" i="10"/>
  <c r="W927" i="10" s="1"/>
  <c r="I233" i="32" s="1"/>
  <c r="W1048" i="10"/>
  <c r="W1102" i="10"/>
  <c r="W922" i="10" s="1"/>
  <c r="W1146" i="10"/>
  <c r="W1147" i="10"/>
  <c r="W924" i="10" s="1"/>
  <c r="W1152" i="10"/>
  <c r="W1168" i="10"/>
  <c r="W1094" i="10"/>
  <c r="W1097" i="10" s="1"/>
  <c r="W1100" i="10" s="1"/>
  <c r="J131" i="11"/>
  <c r="V111" i="28"/>
  <c r="V1154" i="10"/>
  <c r="H215" i="32"/>
  <c r="BV116" i="28"/>
  <c r="BW943" i="10"/>
  <c r="W1163" i="10" l="1"/>
  <c r="W1162" i="10"/>
  <c r="W1041" i="10"/>
  <c r="W42" i="28"/>
  <c r="W1175" i="10"/>
  <c r="I231" i="32" s="1"/>
  <c r="W1174" i="10"/>
  <c r="W1176" i="10"/>
  <c r="W925" i="10" s="1"/>
  <c r="W245" i="10"/>
  <c r="I202" i="32" s="1"/>
  <c r="I201" i="32"/>
  <c r="W1067" i="10"/>
  <c r="W926" i="10" s="1"/>
  <c r="W1050" i="10"/>
  <c r="BW951" i="10"/>
  <c r="BW957" i="10" s="1"/>
  <c r="I146" i="32" l="1"/>
  <c r="V1053" i="10"/>
  <c r="V1058" i="10" s="1"/>
  <c r="W1042" i="10"/>
  <c r="W16" i="28" s="1"/>
  <c r="W18" i="28" s="1"/>
  <c r="W24" i="28" s="1"/>
  <c r="BW958" i="10"/>
  <c r="BW959" i="10" s="1"/>
  <c r="BX956" i="10" s="1"/>
  <c r="W1142" i="10" l="1"/>
  <c r="W1144" i="10" s="1"/>
  <c r="I229" i="32" s="1"/>
  <c r="V1059" i="10"/>
  <c r="V1062" i="10" s="1"/>
  <c r="V1063" i="10"/>
  <c r="V72" i="28" s="1"/>
  <c r="W1043" i="10"/>
  <c r="BW936" i="10"/>
  <c r="BW938" i="10" s="1"/>
  <c r="BW945" i="10" s="1"/>
  <c r="BW78" i="28"/>
  <c r="X1037" i="10" l="1"/>
  <c r="W93" i="28"/>
  <c r="V71" i="28"/>
  <c r="V74" i="28" s="1"/>
  <c r="V1064" i="10"/>
  <c r="W1071" i="10"/>
  <c r="BW1198" i="10"/>
  <c r="BW1211" i="10" s="1"/>
  <c r="BW20" i="28"/>
  <c r="BW79" i="28"/>
  <c r="BW1199" i="10" s="1"/>
  <c r="BW1212" i="10" s="1"/>
  <c r="BW946" i="10"/>
  <c r="H161" i="32" l="1"/>
  <c r="W1075" i="10"/>
  <c r="W1080" i="10" s="1"/>
  <c r="W1079" i="10"/>
  <c r="W1074" i="10"/>
  <c r="W1076" i="10" s="1"/>
  <c r="X1073" i="10" s="1"/>
  <c r="V98" i="28"/>
  <c r="W1061" i="10"/>
  <c r="V76" i="28"/>
  <c r="V1025" i="10" s="1"/>
  <c r="V1002" i="10" s="1"/>
  <c r="H222" i="32"/>
  <c r="H163" i="32"/>
  <c r="BW116" i="28"/>
  <c r="BX943" i="10"/>
  <c r="W1081" i="10" l="1"/>
  <c r="W1085" i="10" s="1"/>
  <c r="W26" i="28" s="1"/>
  <c r="W45" i="28" s="1"/>
  <c r="W1057" i="10"/>
  <c r="T13" i="14"/>
  <c r="T16" i="14" s="1"/>
  <c r="V977" i="10"/>
  <c r="V979" i="10" s="1"/>
  <c r="V986" i="10" s="1"/>
  <c r="V987" i="10" s="1"/>
  <c r="V989" i="10" s="1"/>
  <c r="BX951" i="10"/>
  <c r="BX957" i="10" s="1"/>
  <c r="W28" i="28" l="1"/>
  <c r="W967" i="10" s="1"/>
  <c r="W1189" i="10"/>
  <c r="W1190" i="10" s="1"/>
  <c r="W1273" i="10" s="1"/>
  <c r="I148" i="32"/>
  <c r="W48" i="28"/>
  <c r="V80" i="28"/>
  <c r="V30" i="28"/>
  <c r="V32" i="28" s="1"/>
  <c r="V970" i="10"/>
  <c r="V972" i="10" s="1"/>
  <c r="W966" i="10" s="1"/>
  <c r="V981" i="10"/>
  <c r="BX958" i="10"/>
  <c r="BX959" i="10" s="1"/>
  <c r="BY956" i="10" s="1"/>
  <c r="W968" i="10" l="1"/>
  <c r="W985" i="10" s="1"/>
  <c r="I72" i="11"/>
  <c r="V1200" i="10"/>
  <c r="V994" i="10"/>
  <c r="V996" i="10" s="1"/>
  <c r="V1003" i="10" s="1"/>
  <c r="V1012" i="10"/>
  <c r="V1013" i="10" s="1"/>
  <c r="H241" i="32"/>
  <c r="H240" i="32"/>
  <c r="W55" i="28"/>
  <c r="I151" i="32"/>
  <c r="BX936" i="10"/>
  <c r="BX938" i="10" s="1"/>
  <c r="BX945" i="10" s="1"/>
  <c r="BX78" i="28"/>
  <c r="V1201" i="10" l="1"/>
  <c r="V1214" i="10" s="1"/>
  <c r="V81" i="28"/>
  <c r="V1026" i="10"/>
  <c r="V1027" i="10" s="1"/>
  <c r="V1004" i="10"/>
  <c r="W1000" i="10" s="1"/>
  <c r="V1226" i="10"/>
  <c r="V1228" i="10" s="1"/>
  <c r="V1240" i="10"/>
  <c r="V1213" i="10"/>
  <c r="W1011" i="10"/>
  <c r="V117" i="28"/>
  <c r="J135" i="11"/>
  <c r="I156" i="32"/>
  <c r="W696" i="10"/>
  <c r="W698" i="10" s="1"/>
  <c r="W701" i="10" s="1"/>
  <c r="W1092" i="10"/>
  <c r="W1096" i="10" s="1"/>
  <c r="W1098" i="10" s="1"/>
  <c r="W1101" i="10" s="1"/>
  <c r="W1118" i="10"/>
  <c r="W1119" i="10" s="1"/>
  <c r="W669" i="10"/>
  <c r="W670" i="10" s="1"/>
  <c r="BX20" i="28"/>
  <c r="BX1198" i="10"/>
  <c r="BX1211" i="10" s="1"/>
  <c r="BX79" i="28"/>
  <c r="BX1199" i="10" s="1"/>
  <c r="BX1212" i="10" s="1"/>
  <c r="BX946" i="10"/>
  <c r="V1215" i="10" l="1"/>
  <c r="V1298" i="10" s="1"/>
  <c r="V1299" i="10" s="1"/>
  <c r="V1202" i="10"/>
  <c r="V1285" i="10" s="1"/>
  <c r="V1286" i="10" s="1"/>
  <c r="W60" i="28"/>
  <c r="W663" i="10"/>
  <c r="W664" i="10" s="1"/>
  <c r="W1023" i="10"/>
  <c r="V115" i="28"/>
  <c r="V118" i="28" s="1"/>
  <c r="V121" i="28" s="1"/>
  <c r="W64" i="28"/>
  <c r="I154" i="32" s="1"/>
  <c r="I73" i="11"/>
  <c r="I74" i="11" s="1"/>
  <c r="H165" i="32"/>
  <c r="V83" i="28"/>
  <c r="J134" i="11"/>
  <c r="I227" i="32"/>
  <c r="BY943" i="10"/>
  <c r="BX116" i="28"/>
  <c r="X660" i="10" l="1"/>
  <c r="W108" i="28"/>
  <c r="V1018" i="10"/>
  <c r="V1019" i="10" s="1"/>
  <c r="V86" i="28"/>
  <c r="H167" i="32"/>
  <c r="J133" i="11"/>
  <c r="W62" i="28"/>
  <c r="BY951" i="10"/>
  <c r="BY957" i="10" s="1"/>
  <c r="W705" i="10" l="1"/>
  <c r="W702" i="10" s="1"/>
  <c r="V97" i="28"/>
  <c r="W1017" i="10"/>
  <c r="W1255" i="10"/>
  <c r="H170" i="32"/>
  <c r="V87" i="28"/>
  <c r="X1112" i="10"/>
  <c r="X1122" i="10" s="1"/>
  <c r="X1127" i="10" s="1"/>
  <c r="X679" i="10"/>
  <c r="X662" i="10"/>
  <c r="BY958" i="10"/>
  <c r="BY959" i="10" s="1"/>
  <c r="BZ956" i="10" s="1"/>
  <c r="X683" i="10" l="1"/>
  <c r="X1107" i="10"/>
  <c r="X1113" i="10"/>
  <c r="X1114" i="10" s="1"/>
  <c r="X1116" i="10" s="1"/>
  <c r="X684" i="10"/>
  <c r="H171" i="32"/>
  <c r="W85" i="28"/>
  <c r="V1155" i="10"/>
  <c r="V1156" i="10" s="1"/>
  <c r="V1160" i="10" s="1"/>
  <c r="H230" i="32" s="1"/>
  <c r="H214" i="32"/>
  <c r="H216" i="32" s="1"/>
  <c r="V100" i="28"/>
  <c r="V103" i="28" s="1"/>
  <c r="V123" i="28" s="1"/>
  <c r="V125" i="28" s="1"/>
  <c r="T33" i="31"/>
  <c r="W65" i="28"/>
  <c r="W703" i="10"/>
  <c r="BY78" i="28"/>
  <c r="BY936" i="10"/>
  <c r="BY938" i="10" s="1"/>
  <c r="BY945" i="10" s="1"/>
  <c r="W109" i="28" l="1"/>
  <c r="X700" i="10"/>
  <c r="X22" i="28"/>
  <c r="X59" i="28"/>
  <c r="X234" i="10"/>
  <c r="X236" i="10" s="1"/>
  <c r="I158" i="32"/>
  <c r="W68" i="28"/>
  <c r="W1055" i="10" s="1"/>
  <c r="W976" i="10"/>
  <c r="I169" i="32"/>
  <c r="T38" i="31"/>
  <c r="T44" i="31" s="1"/>
  <c r="T37" i="31"/>
  <c r="T43" i="31" s="1"/>
  <c r="X1132" i="10"/>
  <c r="X1090" i="10"/>
  <c r="X1139" i="10"/>
  <c r="X685" i="10"/>
  <c r="X697" i="10" s="1"/>
  <c r="X58" i="28"/>
  <c r="H218" i="32"/>
  <c r="H243" i="32"/>
  <c r="BY79" i="28"/>
  <c r="BY1199" i="10" s="1"/>
  <c r="BY1212" i="10" s="1"/>
  <c r="BY946" i="10"/>
  <c r="BY20" i="28"/>
  <c r="BY1198" i="10"/>
  <c r="BY1211" i="10" s="1"/>
  <c r="X1146" i="10" l="1"/>
  <c r="X1152" i="10"/>
  <c r="X1162" i="10" s="1"/>
  <c r="X1168" i="10"/>
  <c r="X238" i="10"/>
  <c r="J204" i="32" s="1"/>
  <c r="X244" i="10"/>
  <c r="K132" i="11"/>
  <c r="X1143" i="10"/>
  <c r="X1048" i="10"/>
  <c r="X918" i="10"/>
  <c r="H206" i="32"/>
  <c r="H244" i="32"/>
  <c r="H245" i="32"/>
  <c r="X715" i="10"/>
  <c r="X21" i="28" s="1"/>
  <c r="X66" i="28" s="1"/>
  <c r="J159" i="32" s="1"/>
  <c r="X707" i="10"/>
  <c r="X719" i="10" s="1"/>
  <c r="X1094" i="10"/>
  <c r="X1097" i="10" s="1"/>
  <c r="X1100" i="10" s="1"/>
  <c r="K131" i="11"/>
  <c r="W111" i="28"/>
  <c r="W1154" i="10"/>
  <c r="I215" i="32"/>
  <c r="BZ943" i="10"/>
  <c r="BY116" i="28"/>
  <c r="X1050" i="10" l="1"/>
  <c r="X42" i="28"/>
  <c r="X1041" i="10"/>
  <c r="X245" i="10"/>
  <c r="J202" i="32" s="1"/>
  <c r="J201" i="32"/>
  <c r="X1175" i="10"/>
  <c r="J231" i="32" s="1"/>
  <c r="X1174" i="10"/>
  <c r="BZ951" i="10"/>
  <c r="BZ957" i="10" s="1"/>
  <c r="X1042" i="10" l="1"/>
  <c r="X16" i="28" s="1"/>
  <c r="X18" i="28" s="1"/>
  <c r="X24" i="28" s="1"/>
  <c r="J146" i="32"/>
  <c r="X1176" i="10"/>
  <c r="X925" i="10" s="1"/>
  <c r="W1053" i="10"/>
  <c r="W1058" i="10" s="1"/>
  <c r="BZ958" i="10"/>
  <c r="BZ959" i="10" s="1"/>
  <c r="CA956" i="10" s="1"/>
  <c r="W1059" i="10" l="1"/>
  <c r="W1062" i="10" s="1"/>
  <c r="W1063" i="10"/>
  <c r="W72" i="28" s="1"/>
  <c r="X1142" i="10"/>
  <c r="X1144" i="10" s="1"/>
  <c r="X1043" i="10"/>
  <c r="BZ78" i="28"/>
  <c r="BZ936" i="10"/>
  <c r="BZ938" i="10" s="1"/>
  <c r="BZ945" i="10" s="1"/>
  <c r="X93" i="28" l="1"/>
  <c r="Y1037" i="10"/>
  <c r="X1071" i="10"/>
  <c r="X1147" i="10"/>
  <c r="X924" i="10" s="1"/>
  <c r="J229" i="32"/>
  <c r="W71" i="28"/>
  <c r="W74" i="28" s="1"/>
  <c r="W1064" i="10"/>
  <c r="BZ79" i="28"/>
  <c r="BZ1199" i="10" s="1"/>
  <c r="BZ1212" i="10" s="1"/>
  <c r="BZ946" i="10"/>
  <c r="BZ1198" i="10"/>
  <c r="BZ1211" i="10" s="1"/>
  <c r="BZ20" i="28"/>
  <c r="I163" i="32" l="1"/>
  <c r="I222" i="32"/>
  <c r="W76" i="28"/>
  <c r="W1025" i="10" s="1"/>
  <c r="W1002" i="10" s="1"/>
  <c r="I161" i="32"/>
  <c r="X1075" i="10"/>
  <c r="X1080" i="10" s="1"/>
  <c r="X1079" i="10"/>
  <c r="X1074" i="10"/>
  <c r="W98" i="28"/>
  <c r="X1061" i="10"/>
  <c r="CA943" i="10"/>
  <c r="BZ116" i="28"/>
  <c r="U13" i="14" l="1"/>
  <c r="U16" i="14" s="1"/>
  <c r="W977" i="10"/>
  <c r="W979" i="10" s="1"/>
  <c r="W986" i="10" s="1"/>
  <c r="W987" i="10" s="1"/>
  <c r="W989" i="10" s="1"/>
  <c r="W970" i="10" s="1"/>
  <c r="W972" i="10" s="1"/>
  <c r="X966" i="10" s="1"/>
  <c r="X1081" i="10"/>
  <c r="X1085" i="10" s="1"/>
  <c r="X26" i="28" s="1"/>
  <c r="X45" i="28" s="1"/>
  <c r="X1076" i="10"/>
  <c r="Y1073" i="10" s="1"/>
  <c r="X1057" i="10"/>
  <c r="CA951" i="10"/>
  <c r="CA957" i="10" s="1"/>
  <c r="X1189" i="10" l="1"/>
  <c r="X1190" i="10" s="1"/>
  <c r="X1273" i="10" s="1"/>
  <c r="W981" i="10"/>
  <c r="W30" i="28"/>
  <c r="W32" i="28" s="1"/>
  <c r="W1012" i="10" s="1"/>
  <c r="W1013" i="10" s="1"/>
  <c r="W80" i="28"/>
  <c r="J72" i="11" s="1"/>
  <c r="X28" i="28"/>
  <c r="X967" i="10" s="1"/>
  <c r="X968" i="10" s="1"/>
  <c r="X985" i="10" s="1"/>
  <c r="J148" i="32"/>
  <c r="X48" i="28"/>
  <c r="CA958" i="10"/>
  <c r="I241" i="32" l="1"/>
  <c r="I240" i="32"/>
  <c r="W994" i="10"/>
  <c r="W996" i="10" s="1"/>
  <c r="W1003" i="10" s="1"/>
  <c r="W1026" i="10" s="1"/>
  <c r="W1027" i="10" s="1"/>
  <c r="W1200" i="10"/>
  <c r="W1226" i="10" s="1"/>
  <c r="W1228" i="10" s="1"/>
  <c r="W117" i="28"/>
  <c r="X1011" i="10"/>
  <c r="X55" i="28"/>
  <c r="J151" i="32"/>
  <c r="CA78" i="28"/>
  <c r="CA936" i="10"/>
  <c r="CA938" i="10" s="1"/>
  <c r="CA945" i="10" s="1"/>
  <c r="CA959" i="10"/>
  <c r="CB956" i="10" s="1"/>
  <c r="W1240" i="10" l="1"/>
  <c r="W1213" i="10"/>
  <c r="W81" i="28"/>
  <c r="W83" i="28" s="1"/>
  <c r="W1201" i="10"/>
  <c r="W1214" i="10" s="1"/>
  <c r="W1004" i="10"/>
  <c r="X1000" i="10" s="1"/>
  <c r="J73" i="11"/>
  <c r="J74" i="11" s="1"/>
  <c r="I165" i="32"/>
  <c r="K135" i="11"/>
  <c r="X696" i="10"/>
  <c r="X698" i="10" s="1"/>
  <c r="X701" i="10" s="1"/>
  <c r="J156" i="32"/>
  <c r="X669" i="10"/>
  <c r="X670" i="10" s="1"/>
  <c r="X1118" i="10"/>
  <c r="X1119" i="10" s="1"/>
  <c r="X1092" i="10"/>
  <c r="X1096" i="10" s="1"/>
  <c r="X1098" i="10" s="1"/>
  <c r="X1101" i="10" s="1"/>
  <c r="X1023" i="10"/>
  <c r="W115" i="28"/>
  <c r="W118" i="28" s="1"/>
  <c r="W121" i="28" s="1"/>
  <c r="CA79" i="28"/>
  <c r="CA1199" i="10" s="1"/>
  <c r="CA1212" i="10" s="1"/>
  <c r="CA946" i="10"/>
  <c r="CA1198" i="10"/>
  <c r="CA1211" i="10" s="1"/>
  <c r="CA20" i="28"/>
  <c r="W1215" i="10" l="1"/>
  <c r="W1298" i="10" s="1"/>
  <c r="W1299" i="10" s="1"/>
  <c r="W1202" i="10"/>
  <c r="W1285" i="10" s="1"/>
  <c r="W1286" i="10" s="1"/>
  <c r="X60" i="28"/>
  <c r="X663" i="10"/>
  <c r="X664" i="10" s="1"/>
  <c r="K134" i="11"/>
  <c r="J227" i="32"/>
  <c r="X1102" i="10"/>
  <c r="X922" i="10" s="1"/>
  <c r="W1018" i="10"/>
  <c r="W1019" i="10" s="1"/>
  <c r="I167" i="32"/>
  <c r="W86" i="28"/>
  <c r="X64" i="28"/>
  <c r="J154" i="32" s="1"/>
  <c r="CB943" i="10"/>
  <c r="CA116" i="28"/>
  <c r="I170" i="32" l="1"/>
  <c r="W87" i="28"/>
  <c r="Y660" i="10"/>
  <c r="X108" i="28"/>
  <c r="X1017" i="10"/>
  <c r="W97" i="28"/>
  <c r="K133" i="11"/>
  <c r="X62" i="28"/>
  <c r="CB951" i="10"/>
  <c r="CB957" i="10" s="1"/>
  <c r="X705" i="10" l="1"/>
  <c r="X702" i="10" s="1"/>
  <c r="X1255" i="10"/>
  <c r="W100" i="28"/>
  <c r="W103" i="28" s="1"/>
  <c r="W123" i="28" s="1"/>
  <c r="W125" i="28" s="1"/>
  <c r="W1155" i="10"/>
  <c r="W1156" i="10" s="1"/>
  <c r="W1160" i="10" s="1"/>
  <c r="I230" i="32" s="1"/>
  <c r="I214" i="32"/>
  <c r="I216" i="32" s="1"/>
  <c r="U33" i="31"/>
  <c r="Y1112" i="10"/>
  <c r="Y1122" i="10" s="1"/>
  <c r="Y1127" i="10" s="1"/>
  <c r="Y679" i="10"/>
  <c r="Y662" i="10"/>
  <c r="I171" i="32"/>
  <c r="X85" i="28"/>
  <c r="CB958" i="10"/>
  <c r="CB959" i="10" s="1"/>
  <c r="CC956" i="10" s="1"/>
  <c r="J169" i="32" l="1"/>
  <c r="X976" i="10"/>
  <c r="Y683" i="10"/>
  <c r="Y1107" i="10"/>
  <c r="Y1113" i="10"/>
  <c r="Y1114" i="10" s="1"/>
  <c r="Y1116" i="10" s="1"/>
  <c r="Y684" i="10"/>
  <c r="U38" i="31"/>
  <c r="U44" i="31" s="1"/>
  <c r="U37" i="31"/>
  <c r="U43" i="31" s="1"/>
  <c r="I218" i="32"/>
  <c r="I243" i="32"/>
  <c r="X65" i="28"/>
  <c r="X703" i="10"/>
  <c r="CB936" i="10"/>
  <c r="CB938" i="10" s="1"/>
  <c r="CB945" i="10" s="1"/>
  <c r="CB78" i="28"/>
  <c r="Y700" i="10" l="1"/>
  <c r="X109" i="28"/>
  <c r="Y59" i="28"/>
  <c r="Y234" i="10"/>
  <c r="Y236" i="10" s="1"/>
  <c r="Y22" i="28"/>
  <c r="J158" i="32"/>
  <c r="X68" i="28"/>
  <c r="X1055" i="10" s="1"/>
  <c r="Y1139" i="10"/>
  <c r="Y1132" i="10"/>
  <c r="Y1090" i="10"/>
  <c r="I206" i="32"/>
  <c r="I244" i="32"/>
  <c r="I245" i="32"/>
  <c r="Y685" i="10"/>
  <c r="Y697" i="10" s="1"/>
  <c r="Y58" i="28"/>
  <c r="CB1198" i="10"/>
  <c r="CB1211" i="10" s="1"/>
  <c r="CB20" i="28"/>
  <c r="CB79" i="28"/>
  <c r="CB1199" i="10" s="1"/>
  <c r="CB1212" i="10" s="1"/>
  <c r="CB946" i="10"/>
  <c r="Y244" i="10" l="1"/>
  <c r="Y238" i="10"/>
  <c r="K204" i="32" s="1"/>
  <c r="L132" i="11"/>
  <c r="Y1143" i="10"/>
  <c r="Y1152" i="10"/>
  <c r="Y1162" i="10" s="1"/>
  <c r="Y1146" i="10"/>
  <c r="Y1168" i="10"/>
  <c r="J215" i="32"/>
  <c r="X111" i="28"/>
  <c r="X1154" i="10"/>
  <c r="L131" i="11"/>
  <c r="Y1094" i="10"/>
  <c r="Y1097" i="10" s="1"/>
  <c r="Y1100" i="10" s="1"/>
  <c r="Y1048" i="10"/>
  <c r="Y918" i="10"/>
  <c r="Y707" i="10"/>
  <c r="Y719" i="10" s="1"/>
  <c r="Y715" i="10"/>
  <c r="Y21" i="28" s="1"/>
  <c r="Y66" i="28" s="1"/>
  <c r="K159" i="32" s="1"/>
  <c r="CC943" i="10"/>
  <c r="CB116" i="28"/>
  <c r="Y1174" i="10" l="1"/>
  <c r="Y1175" i="10"/>
  <c r="K231" i="32" s="1"/>
  <c r="Y1050" i="10"/>
  <c r="Y1041" i="10"/>
  <c r="Y42" i="28"/>
  <c r="Y245" i="10"/>
  <c r="K202" i="32" s="1"/>
  <c r="K201" i="32"/>
  <c r="CC951" i="10"/>
  <c r="CC957" i="10" s="1"/>
  <c r="X1053" i="10" l="1"/>
  <c r="X1058" i="10" s="1"/>
  <c r="Y1176" i="10"/>
  <c r="Y925" i="10" s="1"/>
  <c r="Y1042" i="10"/>
  <c r="Y16" i="28" s="1"/>
  <c r="Y18" i="28" s="1"/>
  <c r="Y24" i="28" s="1"/>
  <c r="K146" i="32"/>
  <c r="CC958" i="10"/>
  <c r="CC959" i="10" s="1"/>
  <c r="CD956" i="10" s="1"/>
  <c r="Y1142" i="10" l="1"/>
  <c r="Y1144" i="10" s="1"/>
  <c r="Y1043" i="10"/>
  <c r="X1059" i="10"/>
  <c r="X1062" i="10" s="1"/>
  <c r="X1063" i="10"/>
  <c r="X72" i="28" s="1"/>
  <c r="CC78" i="28"/>
  <c r="CC936" i="10"/>
  <c r="CC938" i="10" s="1"/>
  <c r="CC945" i="10" s="1"/>
  <c r="X71" i="28" l="1"/>
  <c r="X74" i="28" s="1"/>
  <c r="X1064" i="10"/>
  <c r="Z1037" i="10"/>
  <c r="Y93" i="28"/>
  <c r="Y1071" i="10"/>
  <c r="Y1147" i="10"/>
  <c r="Y924" i="10" s="1"/>
  <c r="K229" i="32"/>
  <c r="CC79" i="28"/>
  <c r="CC1199" i="10" s="1"/>
  <c r="CC1212" i="10" s="1"/>
  <c r="CC946" i="10"/>
  <c r="CC1198" i="10"/>
  <c r="CC1211" i="10" s="1"/>
  <c r="CC20" i="28"/>
  <c r="Y1061" i="10" l="1"/>
  <c r="X98" i="28"/>
  <c r="X1067" i="10"/>
  <c r="X926" i="10" s="1"/>
  <c r="X76" i="28"/>
  <c r="X1025" i="10" s="1"/>
  <c r="X1002" i="10" s="1"/>
  <c r="J222" i="32"/>
  <c r="J163" i="32"/>
  <c r="Y1079" i="10"/>
  <c r="Y1074" i="10"/>
  <c r="Y1075" i="10"/>
  <c r="Y1080" i="10" s="1"/>
  <c r="J161" i="32"/>
  <c r="CD943" i="10"/>
  <c r="CC116" i="28"/>
  <c r="Y1076" i="10" l="1"/>
  <c r="Z1073" i="10" s="1"/>
  <c r="Y1081" i="10"/>
  <c r="Y1085" i="10" s="1"/>
  <c r="Y26" i="28" s="1"/>
  <c r="Y1057" i="10"/>
  <c r="V13" i="14"/>
  <c r="V16" i="14" s="1"/>
  <c r="X977" i="10"/>
  <c r="X979" i="10" s="1"/>
  <c r="X986" i="10" s="1"/>
  <c r="X987" i="10" s="1"/>
  <c r="CD951" i="10"/>
  <c r="CD957" i="10" s="1"/>
  <c r="Y45" i="28" l="1"/>
  <c r="Y1189" i="10"/>
  <c r="Y1190" i="10" s="1"/>
  <c r="Y1273" i="10" s="1"/>
  <c r="Y28" i="28"/>
  <c r="Y967" i="10" s="1"/>
  <c r="CD958" i="10"/>
  <c r="CD959" i="10" s="1"/>
  <c r="CE956" i="10" s="1"/>
  <c r="K148" i="32" l="1"/>
  <c r="Y48" i="28"/>
  <c r="CD78" i="28"/>
  <c r="CD936" i="10"/>
  <c r="CD938" i="10" s="1"/>
  <c r="CD945" i="10" s="1"/>
  <c r="Y55" i="28" l="1"/>
  <c r="K151" i="32"/>
  <c r="CD79" i="28"/>
  <c r="CD1199" i="10" s="1"/>
  <c r="CD1212" i="10" s="1"/>
  <c r="CD946" i="10"/>
  <c r="CD20" i="28"/>
  <c r="CD1198" i="10"/>
  <c r="CD1211" i="10" s="1"/>
  <c r="L135" i="11" l="1"/>
  <c r="Y1092" i="10"/>
  <c r="Y1096" i="10" s="1"/>
  <c r="Y1098" i="10" s="1"/>
  <c r="Y1101" i="10" s="1"/>
  <c r="Y1118" i="10"/>
  <c r="Y1119" i="10" s="1"/>
  <c r="Y669" i="10"/>
  <c r="Y670" i="10" s="1"/>
  <c r="K156" i="32"/>
  <c r="Y696" i="10"/>
  <c r="Y698" i="10" s="1"/>
  <c r="Y701" i="10" s="1"/>
  <c r="CE943" i="10"/>
  <c r="CD116" i="28"/>
  <c r="Y64" i="28" l="1"/>
  <c r="K154" i="32" s="1"/>
  <c r="K227" i="32"/>
  <c r="L134" i="11"/>
  <c r="Y1102" i="10"/>
  <c r="Y922" i="10" s="1"/>
  <c r="Y60" i="28"/>
  <c r="Y663" i="10"/>
  <c r="Y664" i="10" s="1"/>
  <c r="CE951" i="10"/>
  <c r="CE957" i="10" s="1"/>
  <c r="Y108" i="28" l="1"/>
  <c r="Z660" i="10"/>
  <c r="L133" i="11"/>
  <c r="Y62" i="28"/>
  <c r="CE958" i="10"/>
  <c r="CE959" i="10" s="1"/>
  <c r="CF956" i="10" s="1"/>
  <c r="Y705" i="10" l="1"/>
  <c r="Y702" i="10" s="1"/>
  <c r="Z1112" i="10"/>
  <c r="Z1122" i="10" s="1"/>
  <c r="Z1127" i="10" s="1"/>
  <c r="Z662" i="10"/>
  <c r="Z679" i="10"/>
  <c r="Y1255" i="10"/>
  <c r="CE78" i="28"/>
  <c r="CE936" i="10"/>
  <c r="CE938" i="10" s="1"/>
  <c r="CE945" i="10" s="1"/>
  <c r="Z1113" i="10" l="1"/>
  <c r="Z1114" i="10" s="1"/>
  <c r="Z1116" i="10" s="1"/>
  <c r="Z684" i="10"/>
  <c r="Z683" i="10"/>
  <c r="Z1107" i="10"/>
  <c r="Y65" i="28"/>
  <c r="Y703" i="10"/>
  <c r="CE79" i="28"/>
  <c r="CE1199" i="10" s="1"/>
  <c r="CE1212" i="10" s="1"/>
  <c r="CE946" i="10"/>
  <c r="CE20" i="28"/>
  <c r="CE1198" i="10"/>
  <c r="CE1211" i="10" s="1"/>
  <c r="Z685" i="10" l="1"/>
  <c r="Z697" i="10" s="1"/>
  <c r="Z58" i="28"/>
  <c r="Z234" i="10"/>
  <c r="Z236" i="10" s="1"/>
  <c r="Z22" i="28"/>
  <c r="Z59" i="28"/>
  <c r="Z1090" i="10"/>
  <c r="Z1132" i="10"/>
  <c r="Z1139" i="10"/>
  <c r="Y109" i="28"/>
  <c r="Z700" i="10"/>
  <c r="K158" i="32"/>
  <c r="Y68" i="28"/>
  <c r="Y1055" i="10" s="1"/>
  <c r="CF943" i="10"/>
  <c r="CE116" i="28"/>
  <c r="Z1143" i="10" l="1"/>
  <c r="M132" i="11"/>
  <c r="Z1146" i="10"/>
  <c r="Z1152" i="10"/>
  <c r="Z1162" i="10" s="1"/>
  <c r="Z1168" i="10"/>
  <c r="Z238" i="10"/>
  <c r="L204" i="32" s="1"/>
  <c r="Z244" i="10"/>
  <c r="Z715" i="10"/>
  <c r="Z21" i="28" s="1"/>
  <c r="Z66" i="28" s="1"/>
  <c r="L159" i="32" s="1"/>
  <c r="Z707" i="10"/>
  <c r="Z719" i="10" s="1"/>
  <c r="Z1094" i="10"/>
  <c r="Z1097" i="10" s="1"/>
  <c r="Z1100" i="10" s="1"/>
  <c r="M131" i="11"/>
  <c r="Z1048" i="10"/>
  <c r="Z918" i="10"/>
  <c r="K215" i="32"/>
  <c r="Y1154" i="10"/>
  <c r="Y111" i="28"/>
  <c r="CF951" i="10"/>
  <c r="CF957" i="10" s="1"/>
  <c r="Z245" i="10" l="1"/>
  <c r="L202" i="32" s="1"/>
  <c r="L201" i="32"/>
  <c r="Z1050" i="10"/>
  <c r="Z1175" i="10"/>
  <c r="L231" i="32" s="1"/>
  <c r="Z1174" i="10"/>
  <c r="Z1041" i="10"/>
  <c r="Z42" i="28"/>
  <c r="CF958" i="10"/>
  <c r="CF959" i="10" s="1"/>
  <c r="CG956" i="10" s="1"/>
  <c r="Z1176" i="10" l="1"/>
  <c r="Z925" i="10" s="1"/>
  <c r="Z1042" i="10"/>
  <c r="Z16" i="28" s="1"/>
  <c r="Z18" i="28" s="1"/>
  <c r="Z24" i="28" s="1"/>
  <c r="Y1053" i="10"/>
  <c r="Y1058" i="10" s="1"/>
  <c r="L146" i="32"/>
  <c r="CF78" i="28"/>
  <c r="CF936" i="10"/>
  <c r="CF938" i="10" s="1"/>
  <c r="CF945" i="10" s="1"/>
  <c r="Z1043" i="10" l="1"/>
  <c r="Z93" i="28" s="1"/>
  <c r="Y1059" i="10"/>
  <c r="Y1062" i="10" s="1"/>
  <c r="Y1063" i="10"/>
  <c r="Y72" i="28" s="1"/>
  <c r="AA1037" i="10"/>
  <c r="Z1142" i="10"/>
  <c r="Z1144" i="10" s="1"/>
  <c r="CF79" i="28"/>
  <c r="CF1199" i="10" s="1"/>
  <c r="CF1212" i="10" s="1"/>
  <c r="CF946" i="10"/>
  <c r="CF20" i="28"/>
  <c r="CF1198" i="10"/>
  <c r="CF1211" i="10" s="1"/>
  <c r="Z1071" i="10" l="1"/>
  <c r="Z1147" i="10"/>
  <c r="Z924" i="10" s="1"/>
  <c r="L229" i="32"/>
  <c r="Y71" i="28"/>
  <c r="Y74" i="28" s="1"/>
  <c r="Y1064" i="10"/>
  <c r="CF116" i="28"/>
  <c r="CG943" i="10"/>
  <c r="K222" i="32" l="1"/>
  <c r="Y76" i="28"/>
  <c r="Y1025" i="10" s="1"/>
  <c r="Y1002" i="10" s="1"/>
  <c r="K163" i="32"/>
  <c r="K161" i="32"/>
  <c r="Y98" i="28"/>
  <c r="Z1061" i="10"/>
  <c r="Y1067" i="10"/>
  <c r="Y926" i="10" s="1"/>
  <c r="Z1074" i="10"/>
  <c r="Z1075" i="10"/>
  <c r="Z1080" i="10" s="1"/>
  <c r="Z1079" i="10"/>
  <c r="CG951" i="10"/>
  <c r="CG957" i="10" s="1"/>
  <c r="Y977" i="10" l="1"/>
  <c r="W13" i="14"/>
  <c r="W16" i="14" s="1"/>
  <c r="Z1057" i="10"/>
  <c r="Z1081" i="10"/>
  <c r="Z1085" i="10" s="1"/>
  <c r="Z26" i="28" s="1"/>
  <c r="Z1076" i="10"/>
  <c r="AA1073" i="10" s="1"/>
  <c r="CG958" i="10"/>
  <c r="Z45" i="28" l="1"/>
  <c r="Z1189" i="10"/>
  <c r="Z1190" i="10" s="1"/>
  <c r="Z1273" i="10" s="1"/>
  <c r="Z28" i="28"/>
  <c r="Z967" i="10" s="1"/>
  <c r="CG936" i="10"/>
  <c r="CG938" i="10" s="1"/>
  <c r="CG945" i="10" s="1"/>
  <c r="CG78" i="28"/>
  <c r="CG959" i="10"/>
  <c r="CH956" i="10" s="1"/>
  <c r="L148" i="32" l="1"/>
  <c r="Z48" i="28"/>
  <c r="CG20" i="28"/>
  <c r="CG1198" i="10"/>
  <c r="CG1211" i="10" s="1"/>
  <c r="CG79" i="28"/>
  <c r="CG1199" i="10" s="1"/>
  <c r="CG1212" i="10" s="1"/>
  <c r="CG946" i="10"/>
  <c r="Z55" i="28" l="1"/>
  <c r="L151" i="32"/>
  <c r="CH943" i="10"/>
  <c r="CG116" i="28"/>
  <c r="M135" i="11" l="1"/>
  <c r="Z696" i="10"/>
  <c r="Z698" i="10" s="1"/>
  <c r="Z701" i="10" s="1"/>
  <c r="Z669" i="10"/>
  <c r="Z670" i="10" s="1"/>
  <c r="L156" i="32"/>
  <c r="Z1092" i="10"/>
  <c r="Z1096" i="10" s="1"/>
  <c r="Z1098" i="10" s="1"/>
  <c r="Z1101" i="10" s="1"/>
  <c r="Z1118" i="10"/>
  <c r="Z1119" i="10" s="1"/>
  <c r="CH951" i="10"/>
  <c r="CH957" i="10" s="1"/>
  <c r="M134" i="11" l="1"/>
  <c r="L227" i="32"/>
  <c r="Z1102" i="10"/>
  <c r="Z922" i="10" s="1"/>
  <c r="Z60" i="28"/>
  <c r="Z663" i="10"/>
  <c r="Z664" i="10" s="1"/>
  <c r="Z64" i="28"/>
  <c r="L154" i="32" s="1"/>
  <c r="CH958" i="10"/>
  <c r="CH959" i="10" s="1"/>
  <c r="CI956" i="10" s="1"/>
  <c r="Z108" i="28" l="1"/>
  <c r="AA660" i="10"/>
  <c r="M133" i="11"/>
  <c r="Z62" i="28"/>
  <c r="CH78" i="28"/>
  <c r="CH936" i="10"/>
  <c r="CH938" i="10" s="1"/>
  <c r="CH945" i="10" s="1"/>
  <c r="Z705" i="10" l="1"/>
  <c r="Z702" i="10" s="1"/>
  <c r="AA679" i="10"/>
  <c r="AA1112" i="10"/>
  <c r="AA1122" i="10" s="1"/>
  <c r="AA1127" i="10" s="1"/>
  <c r="AA662" i="10"/>
  <c r="Z1255" i="10"/>
  <c r="CH79" i="28"/>
  <c r="CH1199" i="10" s="1"/>
  <c r="CH1212" i="10" s="1"/>
  <c r="CH946" i="10"/>
  <c r="CH20" i="28"/>
  <c r="CH1198" i="10"/>
  <c r="CH1211" i="10" s="1"/>
  <c r="AA1107" i="10" l="1"/>
  <c r="AA683" i="10"/>
  <c r="AA1113" i="10"/>
  <c r="AA1114" i="10" s="1"/>
  <c r="AA1116" i="10" s="1"/>
  <c r="AA684" i="10"/>
  <c r="Z65" i="28"/>
  <c r="Z703" i="10"/>
  <c r="CI943" i="10"/>
  <c r="CH116" i="28"/>
  <c r="Z109" i="28" l="1"/>
  <c r="AA700" i="10"/>
  <c r="AA22" i="28"/>
  <c r="AA234" i="10"/>
  <c r="AA236" i="10" s="1"/>
  <c r="AA59" i="28"/>
  <c r="L158" i="32"/>
  <c r="Z68" i="28"/>
  <c r="Z1055" i="10" s="1"/>
  <c r="AA685" i="10"/>
  <c r="AA697" i="10" s="1"/>
  <c r="AA58" i="28"/>
  <c r="AA1139" i="10"/>
  <c r="AA1132" i="10"/>
  <c r="AA1090" i="10"/>
  <c r="CI951" i="10"/>
  <c r="CI957" i="10" s="1"/>
  <c r="AA238" i="10" l="1"/>
  <c r="M204" i="32" s="1"/>
  <c r="AA244" i="10"/>
  <c r="AA918" i="10"/>
  <c r="AA1048" i="10"/>
  <c r="AA707" i="10"/>
  <c r="AA719" i="10" s="1"/>
  <c r="AA715" i="10"/>
  <c r="AA21" i="28" s="1"/>
  <c r="AA66" i="28" s="1"/>
  <c r="M159" i="32" s="1"/>
  <c r="N132" i="11"/>
  <c r="AA1143" i="10"/>
  <c r="AA1168" i="10"/>
  <c r="AA1146" i="10"/>
  <c r="AA1152" i="10"/>
  <c r="AA1162" i="10" s="1"/>
  <c r="N131" i="11"/>
  <c r="AA1094" i="10"/>
  <c r="AA1097" i="10" s="1"/>
  <c r="AA1100" i="10" s="1"/>
  <c r="Z1154" i="10"/>
  <c r="Z111" i="28"/>
  <c r="L215" i="32"/>
  <c r="CI958" i="10"/>
  <c r="CI959" i="10" s="1"/>
  <c r="CJ956" i="10" s="1"/>
  <c r="AA42" i="28" l="1"/>
  <c r="AA1041" i="10"/>
  <c r="AA1050" i="10"/>
  <c r="AA1175" i="10"/>
  <c r="M231" i="32" s="1"/>
  <c r="AA1174" i="10"/>
  <c r="M201" i="32"/>
  <c r="AA245" i="10"/>
  <c r="M202" i="32" s="1"/>
  <c r="CI936" i="10"/>
  <c r="CI938" i="10" s="1"/>
  <c r="CI945" i="10" s="1"/>
  <c r="CI78" i="28"/>
  <c r="Z1053" i="10" l="1"/>
  <c r="Z1058" i="10" s="1"/>
  <c r="AA1176" i="10"/>
  <c r="AA925" i="10" s="1"/>
  <c r="AA1042" i="10"/>
  <c r="AA16" i="28" s="1"/>
  <c r="AA18" i="28" s="1"/>
  <c r="AA24" i="28" s="1"/>
  <c r="M146" i="32"/>
  <c r="CI20" i="28"/>
  <c r="CI1198" i="10"/>
  <c r="CI1211" i="10" s="1"/>
  <c r="CI79" i="28"/>
  <c r="CI1199" i="10" s="1"/>
  <c r="CI1212" i="10" s="1"/>
  <c r="CI946" i="10"/>
  <c r="AA1043" i="10" l="1"/>
  <c r="AB1037" i="10" s="1"/>
  <c r="AA1142" i="10"/>
  <c r="AA1144" i="10" s="1"/>
  <c r="Z1059" i="10"/>
  <c r="Z1062" i="10" s="1"/>
  <c r="Z1063" i="10"/>
  <c r="Z72" i="28" s="1"/>
  <c r="CJ943" i="10"/>
  <c r="CI116" i="28"/>
  <c r="AA93" i="28" l="1"/>
  <c r="Z71" i="28"/>
  <c r="Z74" i="28" s="1"/>
  <c r="Z1064" i="10"/>
  <c r="AA1071" i="10"/>
  <c r="AA1147" i="10"/>
  <c r="AA924" i="10" s="1"/>
  <c r="M229" i="32"/>
  <c r="CJ951" i="10"/>
  <c r="CJ957" i="10" s="1"/>
  <c r="L161" i="32" l="1"/>
  <c r="AA1074" i="10"/>
  <c r="AA1079" i="10"/>
  <c r="AA1075" i="10"/>
  <c r="AA1080" i="10" s="1"/>
  <c r="AA1061" i="10"/>
  <c r="Z98" i="28"/>
  <c r="Z1067" i="10"/>
  <c r="Z926" i="10" s="1"/>
  <c r="L163" i="32"/>
  <c r="Z76" i="28"/>
  <c r="Z1025" i="10" s="1"/>
  <c r="Z1002" i="10" s="1"/>
  <c r="L222" i="32"/>
  <c r="CJ958" i="10"/>
  <c r="AA1057" i="10" l="1"/>
  <c r="X13" i="14"/>
  <c r="X16" i="14" s="1"/>
  <c r="Z977" i="10"/>
  <c r="AA1081" i="10"/>
  <c r="AA1085" i="10" s="1"/>
  <c r="AA26" i="28" s="1"/>
  <c r="AA1076" i="10"/>
  <c r="AB1073" i="10" s="1"/>
  <c r="CJ78" i="28"/>
  <c r="CJ936" i="10"/>
  <c r="CJ938" i="10" s="1"/>
  <c r="CJ945" i="10" s="1"/>
  <c r="CJ959" i="10"/>
  <c r="CK956" i="10" s="1"/>
  <c r="AA1189" i="10" l="1"/>
  <c r="AA1190" i="10" s="1"/>
  <c r="AA1273" i="10" s="1"/>
  <c r="AA45" i="28"/>
  <c r="AA28" i="28"/>
  <c r="AA967" i="10" s="1"/>
  <c r="CJ79" i="28"/>
  <c r="CJ1199" i="10" s="1"/>
  <c r="CJ1212" i="10" s="1"/>
  <c r="CJ946" i="10"/>
  <c r="CJ1198" i="10"/>
  <c r="CJ1211" i="10" s="1"/>
  <c r="CJ20" i="28"/>
  <c r="M148" i="32" l="1"/>
  <c r="AA48" i="28"/>
  <c r="CK943" i="10"/>
  <c r="CJ116" i="28"/>
  <c r="M151" i="32" l="1"/>
  <c r="AA55" i="28"/>
  <c r="CK951" i="10"/>
  <c r="CK957" i="10" s="1"/>
  <c r="N135" i="11" l="1"/>
  <c r="AA1118" i="10"/>
  <c r="AA1119" i="10" s="1"/>
  <c r="AA1092" i="10"/>
  <c r="AA1096" i="10" s="1"/>
  <c r="AA1098" i="10" s="1"/>
  <c r="AA1101" i="10" s="1"/>
  <c r="M156" i="32"/>
  <c r="AA669" i="10"/>
  <c r="AA670" i="10" s="1"/>
  <c r="AA696" i="10"/>
  <c r="AA698" i="10" s="1"/>
  <c r="AA701" i="10" s="1"/>
  <c r="CK958" i="10"/>
  <c r="AA64" i="28" l="1"/>
  <c r="M154" i="32" s="1"/>
  <c r="N134" i="11"/>
  <c r="M227" i="32"/>
  <c r="AA1102" i="10"/>
  <c r="AA922" i="10" s="1"/>
  <c r="AA60" i="28"/>
  <c r="AA663" i="10"/>
  <c r="AA664" i="10" s="1"/>
  <c r="CK78" i="28"/>
  <c r="CK936" i="10"/>
  <c r="CK938" i="10" s="1"/>
  <c r="CK945" i="10" s="1"/>
  <c r="CK959" i="10"/>
  <c r="CL956" i="10" s="1"/>
  <c r="AB660" i="10" l="1"/>
  <c r="AA108" i="28"/>
  <c r="N133" i="11"/>
  <c r="AA62" i="28"/>
  <c r="CK79" i="28"/>
  <c r="CK1199" i="10" s="1"/>
  <c r="CK1212" i="10" s="1"/>
  <c r="CK946" i="10"/>
  <c r="CK20" i="28"/>
  <c r="CK1198" i="10"/>
  <c r="CK1211" i="10" s="1"/>
  <c r="AA705" i="10" l="1"/>
  <c r="AA702" i="10" s="1"/>
  <c r="AA1255" i="10"/>
  <c r="AB679" i="10"/>
  <c r="AB662" i="10"/>
  <c r="AB1112" i="10"/>
  <c r="AB1122" i="10" s="1"/>
  <c r="AB1127" i="10" s="1"/>
  <c r="CK116" i="28"/>
  <c r="CL943" i="10"/>
  <c r="AB683" i="10" l="1"/>
  <c r="AB1107" i="10"/>
  <c r="AB684" i="10"/>
  <c r="AB1113" i="10"/>
  <c r="AB1114" i="10" s="1"/>
  <c r="AB1116" i="10" s="1"/>
  <c r="AA65" i="28"/>
  <c r="AA703" i="10"/>
  <c r="CL951" i="10"/>
  <c r="CL957" i="10" s="1"/>
  <c r="AA109" i="28" l="1"/>
  <c r="AB700" i="10"/>
  <c r="AB1132" i="10"/>
  <c r="AB1139" i="10"/>
  <c r="AB1090" i="10"/>
  <c r="M158" i="32"/>
  <c r="AA68" i="28"/>
  <c r="AA1055" i="10" s="1"/>
  <c r="AB234" i="10"/>
  <c r="AB236" i="10" s="1"/>
  <c r="AB59" i="28"/>
  <c r="AB22" i="28"/>
  <c r="AB58" i="28"/>
  <c r="AB685" i="10"/>
  <c r="AB697" i="10" s="1"/>
  <c r="CL958" i="10"/>
  <c r="CL959" i="10" s="1"/>
  <c r="CM956" i="10" s="1"/>
  <c r="AB1146" i="10" l="1"/>
  <c r="AB1152" i="10"/>
  <c r="AB1162" i="10" s="1"/>
  <c r="AB1168" i="10"/>
  <c r="AB1048" i="10"/>
  <c r="AB918" i="10"/>
  <c r="AB1094" i="10"/>
  <c r="AB1097" i="10" s="1"/>
  <c r="AB1100" i="10" s="1"/>
  <c r="O131" i="11"/>
  <c r="AB715" i="10"/>
  <c r="AB21" i="28" s="1"/>
  <c r="AB66" i="28" s="1"/>
  <c r="N159" i="32" s="1"/>
  <c r="AB707" i="10"/>
  <c r="AB719" i="10" s="1"/>
  <c r="AB244" i="10"/>
  <c r="AB238" i="10"/>
  <c r="N204" i="32" s="1"/>
  <c r="O132" i="11"/>
  <c r="AB1143" i="10"/>
  <c r="AA111" i="28"/>
  <c r="AA1154" i="10"/>
  <c r="M215" i="32"/>
  <c r="CL78" i="28"/>
  <c r="CL936" i="10"/>
  <c r="CL938" i="10" s="1"/>
  <c r="CL945" i="10" s="1"/>
  <c r="AB245" i="10" l="1"/>
  <c r="N202" i="32" s="1"/>
  <c r="N201" i="32"/>
  <c r="AB1050" i="10"/>
  <c r="AB42" i="28"/>
  <c r="AB1041" i="10"/>
  <c r="AB1175" i="10"/>
  <c r="N231" i="32" s="1"/>
  <c r="AB1174" i="10"/>
  <c r="CL79" i="28"/>
  <c r="CL1199" i="10" s="1"/>
  <c r="CL1212" i="10" s="1"/>
  <c r="CL946" i="10"/>
  <c r="CL20" i="28"/>
  <c r="CL1198" i="10"/>
  <c r="CL1211" i="10" s="1"/>
  <c r="AB1042" i="10" l="1"/>
  <c r="AB16" i="28" s="1"/>
  <c r="AB18" i="28" s="1"/>
  <c r="AB24" i="28" s="1"/>
  <c r="N146" i="32"/>
  <c r="AA1053" i="10"/>
  <c r="AA1058" i="10" s="1"/>
  <c r="AB1176" i="10"/>
  <c r="AB925" i="10" s="1"/>
  <c r="CL116" i="28"/>
  <c r="CM943" i="10"/>
  <c r="AA1059" i="10" l="1"/>
  <c r="AA1062" i="10" s="1"/>
  <c r="AA1063" i="10"/>
  <c r="AA72" i="28" s="1"/>
  <c r="AB1142" i="10"/>
  <c r="AB1144" i="10" s="1"/>
  <c r="AB1071" i="10"/>
  <c r="AB1043" i="10"/>
  <c r="CM951" i="10"/>
  <c r="CM957" i="10" s="1"/>
  <c r="AB93" i="28" l="1"/>
  <c r="AC1037" i="10"/>
  <c r="AB1075" i="10"/>
  <c r="AB1080" i="10" s="1"/>
  <c r="AB1079" i="10"/>
  <c r="AB1074" i="10"/>
  <c r="AB1147" i="10"/>
  <c r="AB924" i="10" s="1"/>
  <c r="N229" i="32"/>
  <c r="AA71" i="28"/>
  <c r="AA74" i="28" s="1"/>
  <c r="AA1064" i="10"/>
  <c r="CM958" i="10"/>
  <c r="CM959" i="10" s="1"/>
  <c r="CN956" i="10" s="1"/>
  <c r="AB1076" i="10" l="1"/>
  <c r="AC1073" i="10" s="1"/>
  <c r="M161" i="32"/>
  <c r="AB1081" i="10"/>
  <c r="AB1085" i="10" s="1"/>
  <c r="AB26" i="28" s="1"/>
  <c r="AB1061" i="10"/>
  <c r="AA98" i="28"/>
  <c r="AA1067" i="10"/>
  <c r="AA926" i="10" s="1"/>
  <c r="AA76" i="28"/>
  <c r="AA1025" i="10" s="1"/>
  <c r="AA1002" i="10" s="1"/>
  <c r="M163" i="32"/>
  <c r="M222" i="32"/>
  <c r="CM78" i="28"/>
  <c r="CM936" i="10"/>
  <c r="CM938" i="10" s="1"/>
  <c r="CM945" i="10" s="1"/>
  <c r="AB1057" i="10" l="1"/>
  <c r="AA977" i="10"/>
  <c r="Y13" i="14"/>
  <c r="Y16" i="14" s="1"/>
  <c r="AB28" i="28"/>
  <c r="AB967" i="10" s="1"/>
  <c r="AB1189" i="10"/>
  <c r="AB1190" i="10" s="1"/>
  <c r="AB1273" i="10" s="1"/>
  <c r="AB45" i="28"/>
  <c r="CM79" i="28"/>
  <c r="CM1199" i="10" s="1"/>
  <c r="CM1212" i="10" s="1"/>
  <c r="CM946" i="10"/>
  <c r="CM20" i="28"/>
  <c r="CM1198" i="10"/>
  <c r="CM1211" i="10" s="1"/>
  <c r="N148" i="32" l="1"/>
  <c r="AB48" i="28"/>
  <c r="CN943" i="10"/>
  <c r="CM116" i="28"/>
  <c r="N151" i="32" l="1"/>
  <c r="AB55" i="28"/>
  <c r="CN951" i="10"/>
  <c r="CN957" i="10" s="1"/>
  <c r="O135" i="11" l="1"/>
  <c r="AB1092" i="10"/>
  <c r="AB1096" i="10" s="1"/>
  <c r="AB1098" i="10" s="1"/>
  <c r="AB1101" i="10" s="1"/>
  <c r="AB669" i="10"/>
  <c r="AB670" i="10" s="1"/>
  <c r="N156" i="32"/>
  <c r="AB696" i="10"/>
  <c r="AB698" i="10" s="1"/>
  <c r="AB701" i="10" s="1"/>
  <c r="AB1118" i="10"/>
  <c r="AB1119" i="10" s="1"/>
  <c r="CN958" i="10"/>
  <c r="CN959" i="10" s="1"/>
  <c r="CO956" i="10" s="1"/>
  <c r="AB60" i="28" l="1"/>
  <c r="AB663" i="10"/>
  <c r="AB664" i="10" s="1"/>
  <c r="AB64" i="28"/>
  <c r="N154" i="32" s="1"/>
  <c r="N227" i="32"/>
  <c r="O134" i="11"/>
  <c r="AB1102" i="10"/>
  <c r="AB922" i="10" s="1"/>
  <c r="CN936" i="10"/>
  <c r="CN938" i="10" s="1"/>
  <c r="CN945" i="10" s="1"/>
  <c r="CN78" i="28"/>
  <c r="AB108" i="28" l="1"/>
  <c r="AC660" i="10"/>
  <c r="O133" i="11"/>
  <c r="AB62" i="28"/>
  <c r="CN1198" i="10"/>
  <c r="CN1211" i="10" s="1"/>
  <c r="CN20" i="28"/>
  <c r="CN79" i="28"/>
  <c r="CN1199" i="10" s="1"/>
  <c r="CN1212" i="10" s="1"/>
  <c r="CN946" i="10"/>
  <c r="AB705" i="10" l="1"/>
  <c r="AB702" i="10" s="1"/>
  <c r="AC679" i="10"/>
  <c r="AC662" i="10"/>
  <c r="AC1112" i="10"/>
  <c r="AC1122" i="10" s="1"/>
  <c r="AC1127" i="10" s="1"/>
  <c r="AB1255" i="10"/>
  <c r="CO943" i="10"/>
  <c r="CN116" i="28"/>
  <c r="AC1107" i="10" l="1"/>
  <c r="AC683" i="10"/>
  <c r="AC1113" i="10"/>
  <c r="AC1114" i="10" s="1"/>
  <c r="AC1116" i="10" s="1"/>
  <c r="AC684" i="10"/>
  <c r="AB65" i="28"/>
  <c r="AB703" i="10"/>
  <c r="CO951" i="10"/>
  <c r="CO957" i="10" s="1"/>
  <c r="AC700" i="10" l="1"/>
  <c r="AB109" i="28"/>
  <c r="N158" i="32"/>
  <c r="AB68" i="28"/>
  <c r="AB1055" i="10" s="1"/>
  <c r="AC234" i="10"/>
  <c r="AC236" i="10" s="1"/>
  <c r="AC59" i="28"/>
  <c r="AC22" i="28"/>
  <c r="AC58" i="28"/>
  <c r="AC685" i="10"/>
  <c r="AC697" i="10" s="1"/>
  <c r="AC1139" i="10"/>
  <c r="AC1132" i="10"/>
  <c r="AC1090" i="10"/>
  <c r="CO958" i="10"/>
  <c r="CO959" i="10" s="1"/>
  <c r="CP956" i="10" s="1"/>
  <c r="AC1094" i="10" l="1"/>
  <c r="AC1097" i="10" s="1"/>
  <c r="AC1100" i="10" s="1"/>
  <c r="P131" i="11"/>
  <c r="AC244" i="10"/>
  <c r="AC238" i="10"/>
  <c r="O204" i="32" s="1"/>
  <c r="P132" i="11"/>
  <c r="AC1143" i="10"/>
  <c r="AB1154" i="10"/>
  <c r="AB111" i="28"/>
  <c r="N215" i="32"/>
  <c r="AC1048" i="10"/>
  <c r="AC918" i="10"/>
  <c r="AC1168" i="10"/>
  <c r="AC1146" i="10"/>
  <c r="AC1152" i="10"/>
  <c r="AC1162" i="10" s="1"/>
  <c r="AC707" i="10"/>
  <c r="AC719" i="10" s="1"/>
  <c r="AC715" i="10"/>
  <c r="AC21" i="28" s="1"/>
  <c r="AC66" i="28" s="1"/>
  <c r="O159" i="32" s="1"/>
  <c r="CO78" i="28"/>
  <c r="CO936" i="10"/>
  <c r="CO938" i="10" s="1"/>
  <c r="CO945" i="10" s="1"/>
  <c r="AC245" i="10" l="1"/>
  <c r="O202" i="32" s="1"/>
  <c r="O201" i="32"/>
  <c r="AC1050" i="10"/>
  <c r="AC1175" i="10"/>
  <c r="O231" i="32" s="1"/>
  <c r="AC1174" i="10"/>
  <c r="AC42" i="28"/>
  <c r="AC1041" i="10"/>
  <c r="CO79" i="28"/>
  <c r="CO1199" i="10" s="1"/>
  <c r="CO1212" i="10" s="1"/>
  <c r="CO946" i="10"/>
  <c r="CO1198" i="10"/>
  <c r="CO1211" i="10" s="1"/>
  <c r="CO20" i="28"/>
  <c r="AC1176" i="10" l="1"/>
  <c r="AC925" i="10" s="1"/>
  <c r="O146" i="32"/>
  <c r="AB1053" i="10"/>
  <c r="AB1058" i="10" s="1"/>
  <c r="AC1042" i="10"/>
  <c r="AC16" i="28" s="1"/>
  <c r="AC18" i="28" s="1"/>
  <c r="AC24" i="28" s="1"/>
  <c r="CP943" i="10"/>
  <c r="CO116" i="28"/>
  <c r="AC1043" i="10" l="1"/>
  <c r="AD1037" i="10" s="1"/>
  <c r="AC1142" i="10"/>
  <c r="AC1144" i="10" s="1"/>
  <c r="AB1059" i="10"/>
  <c r="AB1062" i="10" s="1"/>
  <c r="AB1063" i="10"/>
  <c r="AB72" i="28" s="1"/>
  <c r="CP951" i="10"/>
  <c r="AC93" i="28" l="1"/>
  <c r="AC1071" i="10"/>
  <c r="AC1147" i="10"/>
  <c r="AC924" i="10" s="1"/>
  <c r="O229" i="32"/>
  <c r="AB71" i="28"/>
  <c r="AB74" i="28" s="1"/>
  <c r="AB1064" i="10"/>
  <c r="CP957" i="10"/>
  <c r="P951" i="10"/>
  <c r="N161" i="32" l="1"/>
  <c r="AB76" i="28"/>
  <c r="AB1025" i="10" s="1"/>
  <c r="AB1002" i="10" s="1"/>
  <c r="N163" i="32"/>
  <c r="N222" i="32"/>
  <c r="AC1061" i="10"/>
  <c r="AB98" i="28"/>
  <c r="AB1067" i="10"/>
  <c r="AB926" i="10" s="1"/>
  <c r="AC1074" i="10"/>
  <c r="AC1075" i="10"/>
  <c r="AC1080" i="10" s="1"/>
  <c r="AC1079" i="10"/>
  <c r="P957" i="10"/>
  <c r="CP958" i="10"/>
  <c r="CP959" i="10" s="1"/>
  <c r="AB977" i="10" l="1"/>
  <c r="Z13" i="14"/>
  <c r="Z16" i="14" s="1"/>
  <c r="AC1081" i="10"/>
  <c r="AC1085" i="10" s="1"/>
  <c r="AC26" i="28" s="1"/>
  <c r="AC1057" i="10"/>
  <c r="AC1076" i="10"/>
  <c r="AD1073" i="10" s="1"/>
  <c r="CP936" i="10"/>
  <c r="CP78" i="28"/>
  <c r="P958" i="10"/>
  <c r="AC45" i="28" l="1"/>
  <c r="AC1189" i="10"/>
  <c r="AC1190" i="10" s="1"/>
  <c r="AC1273" i="10" s="1"/>
  <c r="AC28" i="28"/>
  <c r="AC967" i="10" s="1"/>
  <c r="CP1198" i="10"/>
  <c r="CP20" i="28"/>
  <c r="P20" i="28" s="1"/>
  <c r="P78" i="28"/>
  <c r="CP938" i="10"/>
  <c r="P936" i="10"/>
  <c r="O148" i="32" l="1"/>
  <c r="AC48" i="28"/>
  <c r="CP1211" i="10"/>
  <c r="P1211" i="10" s="1"/>
  <c r="P1198" i="10"/>
  <c r="P938" i="10"/>
  <c r="CP945" i="10"/>
  <c r="AC55" i="28" l="1"/>
  <c r="O151" i="32"/>
  <c r="CP79" i="28"/>
  <c r="P945" i="10"/>
  <c r="CP946" i="10"/>
  <c r="CP116" i="28" s="1"/>
  <c r="P135" i="11" l="1"/>
  <c r="O156" i="32"/>
  <c r="AC1118" i="10"/>
  <c r="AC1119" i="10" s="1"/>
  <c r="AC696" i="10"/>
  <c r="AC698" i="10" s="1"/>
  <c r="AC701" i="10" s="1"/>
  <c r="AC1092" i="10"/>
  <c r="AC1096" i="10" s="1"/>
  <c r="AC1098" i="10" s="1"/>
  <c r="AC1101" i="10" s="1"/>
  <c r="AC669" i="10"/>
  <c r="AC670" i="10" s="1"/>
  <c r="CP1199" i="10"/>
  <c r="P79" i="28"/>
  <c r="P134" i="11" l="1"/>
  <c r="O227" i="32"/>
  <c r="AC1102" i="10"/>
  <c r="AC922" i="10" s="1"/>
  <c r="AC64" i="28"/>
  <c r="O154" i="32" s="1"/>
  <c r="AC60" i="28"/>
  <c r="AC663" i="10"/>
  <c r="AC664" i="10" s="1"/>
  <c r="CP1212" i="10"/>
  <c r="P1212" i="10" s="1"/>
  <c r="P1199" i="10"/>
  <c r="AC108" i="28" l="1"/>
  <c r="AD660" i="10"/>
  <c r="P133" i="11"/>
  <c r="AC62" i="28"/>
  <c r="AC705" i="10" l="1"/>
  <c r="AC702" i="10" s="1"/>
  <c r="AD679" i="10"/>
  <c r="AD1112" i="10"/>
  <c r="AD1122" i="10" s="1"/>
  <c r="AD1127" i="10" s="1"/>
  <c r="AD662" i="10"/>
  <c r="AC1255" i="10"/>
  <c r="AD683" i="10" l="1"/>
  <c r="AD1107" i="10"/>
  <c r="AD1113" i="10"/>
  <c r="AD1114" i="10" s="1"/>
  <c r="AD1116" i="10" s="1"/>
  <c r="AD684" i="10"/>
  <c r="AC65" i="28"/>
  <c r="AC703" i="10"/>
  <c r="AC109" i="28" l="1"/>
  <c r="AD700" i="10"/>
  <c r="AD22" i="28"/>
  <c r="AD59" i="28"/>
  <c r="AD234" i="10"/>
  <c r="AD236" i="10" s="1"/>
  <c r="AD1132" i="10"/>
  <c r="AD1139" i="10"/>
  <c r="AD1090" i="10"/>
  <c r="O158" i="32"/>
  <c r="AC68" i="28"/>
  <c r="AC1055" i="10" s="1"/>
  <c r="AD58" i="28"/>
  <c r="AD685" i="10"/>
  <c r="AD697" i="10" s="1"/>
  <c r="AD244" i="10" l="1"/>
  <c r="AD238" i="10"/>
  <c r="P204" i="32" s="1"/>
  <c r="AD1143" i="10"/>
  <c r="Q132" i="11"/>
  <c r="AD1048" i="10"/>
  <c r="AD918" i="10"/>
  <c r="AD715" i="10"/>
  <c r="AD21" i="28" s="1"/>
  <c r="AD66" i="28" s="1"/>
  <c r="P159" i="32" s="1"/>
  <c r="AD707" i="10"/>
  <c r="AD719" i="10" s="1"/>
  <c r="AD1152" i="10"/>
  <c r="AD1162" i="10" s="1"/>
  <c r="AD1168" i="10"/>
  <c r="AD1146" i="10"/>
  <c r="AD1094" i="10"/>
  <c r="AD1097" i="10" s="1"/>
  <c r="AD1100" i="10" s="1"/>
  <c r="Q131" i="11"/>
  <c r="AC111" i="28"/>
  <c r="O215" i="32"/>
  <c r="AC1154" i="10"/>
  <c r="AD1050" i="10" l="1"/>
  <c r="AD1175" i="10"/>
  <c r="P231" i="32" s="1"/>
  <c r="AD1174" i="10"/>
  <c r="AD42" i="28"/>
  <c r="AD1041" i="10"/>
  <c r="P201" i="32"/>
  <c r="AD245" i="10"/>
  <c r="P202" i="32" s="1"/>
  <c r="AD1176" i="10" l="1"/>
  <c r="AD925" i="10" s="1"/>
  <c r="AD1042" i="10"/>
  <c r="AD16" i="28" s="1"/>
  <c r="AD18" i="28" s="1"/>
  <c r="AD24" i="28" s="1"/>
  <c r="P146" i="32"/>
  <c r="AC1053" i="10"/>
  <c r="AC1058" i="10" s="1"/>
  <c r="AC1059" i="10" l="1"/>
  <c r="AC1062" i="10" s="1"/>
  <c r="AC1063" i="10"/>
  <c r="AC72" i="28" s="1"/>
  <c r="AD1142" i="10"/>
  <c r="AD1144" i="10" s="1"/>
  <c r="AD1043" i="10"/>
  <c r="AE1037" i="10" l="1"/>
  <c r="AD93" i="28"/>
  <c r="AD1147" i="10"/>
  <c r="AD924" i="10" s="1"/>
  <c r="P229" i="32"/>
  <c r="AD1071" i="10"/>
  <c r="AC71" i="28"/>
  <c r="AC74" i="28" s="1"/>
  <c r="AC1064" i="10"/>
  <c r="O161" i="32" l="1"/>
  <c r="AD1074" i="10"/>
  <c r="AD1075" i="10"/>
  <c r="AD1080" i="10" s="1"/>
  <c r="AD1079" i="10"/>
  <c r="O163" i="32"/>
  <c r="AC76" i="28"/>
  <c r="AC1025" i="10" s="1"/>
  <c r="AC1002" i="10" s="1"/>
  <c r="O222" i="32"/>
  <c r="AD1061" i="10"/>
  <c r="AC98" i="28"/>
  <c r="AC1067" i="10"/>
  <c r="AC926" i="10" s="1"/>
  <c r="AC977" i="10" l="1"/>
  <c r="AD1081" i="10"/>
  <c r="AD1085" i="10" s="1"/>
  <c r="AD26" i="28" s="1"/>
  <c r="AD1057" i="10"/>
  <c r="AD1076" i="10"/>
  <c r="AE1073" i="10" s="1"/>
  <c r="AA13" i="14"/>
  <c r="AA16" i="14" s="1"/>
  <c r="AD1189" i="10" l="1"/>
  <c r="AD1190" i="10" s="1"/>
  <c r="AD1273" i="10" s="1"/>
  <c r="AD45" i="28"/>
  <c r="AD28" i="28"/>
  <c r="AD967" i="10" s="1"/>
  <c r="P148" i="32" l="1"/>
  <c r="AD48" i="28"/>
  <c r="AD55" i="28" l="1"/>
  <c r="P151" i="32"/>
  <c r="Q135" i="11" l="1"/>
  <c r="P156" i="32"/>
  <c r="AD669" i="10"/>
  <c r="AD670" i="10" s="1"/>
  <c r="AD1092" i="10"/>
  <c r="AD1096" i="10" s="1"/>
  <c r="AD1098" i="10" s="1"/>
  <c r="AD1101" i="10" s="1"/>
  <c r="AD696" i="10"/>
  <c r="AD698" i="10" s="1"/>
  <c r="AD701" i="10" s="1"/>
  <c r="AD1118" i="10"/>
  <c r="AD1119" i="10" s="1"/>
  <c r="Q134" i="11" l="1"/>
  <c r="P227" i="32"/>
  <c r="AD1102" i="10"/>
  <c r="AD922" i="10" s="1"/>
  <c r="AD60" i="28"/>
  <c r="AD663" i="10"/>
  <c r="AD664" i="10" s="1"/>
  <c r="AD64" i="28"/>
  <c r="P154" i="32" s="1"/>
  <c r="Q133" i="11" l="1"/>
  <c r="AD62" i="28"/>
  <c r="AE660" i="10"/>
  <c r="AD108" i="28"/>
  <c r="AD1255" i="10" l="1"/>
  <c r="AE662" i="10"/>
  <c r="AE679" i="10"/>
  <c r="AE1112" i="10"/>
  <c r="AE1122" i="10" s="1"/>
  <c r="AE1127" i="10" s="1"/>
  <c r="AD705" i="10"/>
  <c r="AD702" i="10" s="1"/>
  <c r="AE1113" i="10" l="1"/>
  <c r="AE1114" i="10" s="1"/>
  <c r="AE1116" i="10" s="1"/>
  <c r="AE684" i="10"/>
  <c r="AE683" i="10"/>
  <c r="AE1107" i="10"/>
  <c r="AD65" i="28"/>
  <c r="AD703" i="10"/>
  <c r="AE700" i="10" l="1"/>
  <c r="AD109" i="28"/>
  <c r="P158" i="32"/>
  <c r="AD68" i="28"/>
  <c r="AD1055" i="10" s="1"/>
  <c r="AE1139" i="10"/>
  <c r="AE1132" i="10"/>
  <c r="AE1090" i="10"/>
  <c r="AE58" i="28"/>
  <c r="AE685" i="10"/>
  <c r="AE697" i="10" s="1"/>
  <c r="AE234" i="10"/>
  <c r="AE236" i="10" s="1"/>
  <c r="AE59" i="28"/>
  <c r="AE22" i="28"/>
  <c r="R131" i="11" l="1"/>
  <c r="AE1094" i="10"/>
  <c r="AE1097" i="10" s="1"/>
  <c r="AE1100" i="10" s="1"/>
  <c r="AE918" i="10"/>
  <c r="AE1048" i="10"/>
  <c r="AE1146" i="10"/>
  <c r="AE1152" i="10"/>
  <c r="AE1162" i="10" s="1"/>
  <c r="AE1168" i="10"/>
  <c r="AE1143" i="10"/>
  <c r="R132" i="11"/>
  <c r="P215" i="32"/>
  <c r="AD111" i="28"/>
  <c r="AD1154" i="10"/>
  <c r="AE238" i="10"/>
  <c r="Q204" i="32" s="1"/>
  <c r="AE244" i="10"/>
  <c r="AE715" i="10"/>
  <c r="AE21" i="28" s="1"/>
  <c r="AE66" i="28" s="1"/>
  <c r="Q159" i="32" s="1"/>
  <c r="AE707" i="10"/>
  <c r="AE719" i="10" s="1"/>
  <c r="AE1050" i="10" l="1"/>
  <c r="AE42" i="28"/>
  <c r="AE1041" i="10"/>
  <c r="Q201" i="32"/>
  <c r="AE245" i="10"/>
  <c r="Q202" i="32" s="1"/>
  <c r="AE1174" i="10"/>
  <c r="AE1175" i="10"/>
  <c r="Q231" i="32" s="1"/>
  <c r="AE1042" i="10" l="1"/>
  <c r="AE16" i="28" s="1"/>
  <c r="AE18" i="28" s="1"/>
  <c r="AE24" i="28" s="1"/>
  <c r="Q146" i="32"/>
  <c r="AE1176" i="10"/>
  <c r="AE925" i="10" s="1"/>
  <c r="AD1053" i="10"/>
  <c r="AD1058" i="10" s="1"/>
  <c r="AD1059" i="10" l="1"/>
  <c r="AD1062" i="10" s="1"/>
  <c r="AD1063" i="10"/>
  <c r="AD72" i="28" s="1"/>
  <c r="AE1142" i="10"/>
  <c r="AE1144" i="10" s="1"/>
  <c r="AE1043" i="10"/>
  <c r="AE93" i="28" l="1"/>
  <c r="AF1037" i="10"/>
  <c r="AE1071" i="10"/>
  <c r="AE1147" i="10"/>
  <c r="AE924" i="10" s="1"/>
  <c r="Q229" i="32"/>
  <c r="AD71" i="28"/>
  <c r="AD74" i="28" s="1"/>
  <c r="AD1064" i="10"/>
  <c r="AE1074" i="10" l="1"/>
  <c r="AE1075" i="10"/>
  <c r="AE1080" i="10" s="1"/>
  <c r="AE1079" i="10"/>
  <c r="P163" i="32"/>
  <c r="P222" i="32"/>
  <c r="AD76" i="28"/>
  <c r="AD1025" i="10" s="1"/>
  <c r="AD1002" i="10" s="1"/>
  <c r="P161" i="32"/>
  <c r="AE1061" i="10"/>
  <c r="AD98" i="28"/>
  <c r="AD1067" i="10"/>
  <c r="AD926" i="10" s="1"/>
  <c r="AE1076" i="10" l="1"/>
  <c r="AF1073" i="10" s="1"/>
  <c r="AE1081" i="10"/>
  <c r="AE1085" i="10" s="1"/>
  <c r="AE26" i="28" s="1"/>
  <c r="AE1189" i="10" s="1"/>
  <c r="AE1190" i="10" s="1"/>
  <c r="AE1273" i="10" s="1"/>
  <c r="AE1057" i="10"/>
  <c r="AD977" i="10"/>
  <c r="AB13" i="14"/>
  <c r="AB16" i="14" s="1"/>
  <c r="AE28" i="28" l="1"/>
  <c r="AE967" i="10" s="1"/>
  <c r="AE45" i="28"/>
  <c r="Q148" i="32" s="1"/>
  <c r="AE48" i="28" l="1"/>
  <c r="AE55" i="28" s="1"/>
  <c r="Q151" i="32" l="1"/>
  <c r="R135" i="11"/>
  <c r="AE669" i="10"/>
  <c r="AE670" i="10" s="1"/>
  <c r="Q156" i="32"/>
  <c r="AE1118" i="10"/>
  <c r="AE1119" i="10" s="1"/>
  <c r="AE1092" i="10"/>
  <c r="AE1096" i="10" s="1"/>
  <c r="AE1098" i="10" s="1"/>
  <c r="AE1101" i="10" s="1"/>
  <c r="AE696" i="10"/>
  <c r="AE698" i="10" s="1"/>
  <c r="AE701" i="10" s="1"/>
  <c r="Q227" i="32" l="1"/>
  <c r="R134" i="11"/>
  <c r="AE1102" i="10"/>
  <c r="AE922" i="10" s="1"/>
  <c r="AE64" i="28"/>
  <c r="Q154" i="32" s="1"/>
  <c r="AE60" i="28"/>
  <c r="AE663" i="10"/>
  <c r="AE664" i="10" s="1"/>
  <c r="R133" i="11" l="1"/>
  <c r="AE62" i="28"/>
  <c r="AE108" i="28"/>
  <c r="AF660" i="10"/>
  <c r="AE1255" i="10" l="1"/>
  <c r="AF662" i="10"/>
  <c r="AF1112" i="10"/>
  <c r="AF1122" i="10" s="1"/>
  <c r="AF1127" i="10" s="1"/>
  <c r="AF679" i="10"/>
  <c r="AE705" i="10"/>
  <c r="AE702" i="10" s="1"/>
  <c r="AF683" i="10" l="1"/>
  <c r="AF1107" i="10"/>
  <c r="AF684" i="10"/>
  <c r="AF1113" i="10"/>
  <c r="AF1114" i="10" s="1"/>
  <c r="AF1116" i="10" s="1"/>
  <c r="AE65" i="28"/>
  <c r="AE703" i="10"/>
  <c r="AF700" i="10" l="1"/>
  <c r="AE109" i="28"/>
  <c r="AF1132" i="10"/>
  <c r="AF1139" i="10"/>
  <c r="AF1090" i="10"/>
  <c r="Q158" i="32"/>
  <c r="AE68" i="28"/>
  <c r="AE1055" i="10" s="1"/>
  <c r="AF22" i="28"/>
  <c r="AF234" i="10"/>
  <c r="AF236" i="10" s="1"/>
  <c r="AF59" i="28"/>
  <c r="AF58" i="28"/>
  <c r="AF685" i="10"/>
  <c r="AF697" i="10" s="1"/>
  <c r="AF1146" i="10" l="1"/>
  <c r="AF1152" i="10"/>
  <c r="AF1162" i="10" s="1"/>
  <c r="AF1168" i="10"/>
  <c r="AF1094" i="10"/>
  <c r="AF1097" i="10" s="1"/>
  <c r="AF1100" i="10" s="1"/>
  <c r="S131" i="11"/>
  <c r="AF918" i="10"/>
  <c r="AF1048" i="10"/>
  <c r="S132" i="11"/>
  <c r="AF1143" i="10"/>
  <c r="Q215" i="32"/>
  <c r="AE111" i="28"/>
  <c r="AE1154" i="10"/>
  <c r="AF244" i="10"/>
  <c r="AF238" i="10"/>
  <c r="R204" i="32" s="1"/>
  <c r="AF707" i="10"/>
  <c r="AF719" i="10" s="1"/>
  <c r="AF715" i="10"/>
  <c r="AF21" i="28" s="1"/>
  <c r="AF66" i="28" s="1"/>
  <c r="R159" i="32" s="1"/>
  <c r="AF1050" i="10" l="1"/>
  <c r="AF1175" i="10"/>
  <c r="R231" i="32" s="1"/>
  <c r="AF1174" i="10"/>
  <c r="AF245" i="10"/>
  <c r="R202" i="32" s="1"/>
  <c r="R201" i="32"/>
  <c r="AF1041" i="10"/>
  <c r="AF42" i="28"/>
  <c r="AF1176" i="10" l="1"/>
  <c r="AF925" i="10" s="1"/>
  <c r="AF1042" i="10"/>
  <c r="AF16" i="28" s="1"/>
  <c r="AF18" i="28" s="1"/>
  <c r="AF24" i="28" s="1"/>
  <c r="R146" i="32"/>
  <c r="AE1053" i="10"/>
  <c r="AE1058" i="10" s="1"/>
  <c r="AF1043" i="10" l="1"/>
  <c r="AG1037" i="10" s="1"/>
  <c r="AE1059" i="10"/>
  <c r="AE1062" i="10" s="1"/>
  <c r="AE1063" i="10"/>
  <c r="AE72" i="28" s="1"/>
  <c r="AF93" i="28"/>
  <c r="AF1142" i="10"/>
  <c r="AF1144" i="10" s="1"/>
  <c r="AF1147" i="10" l="1"/>
  <c r="AF924" i="10" s="1"/>
  <c r="R229" i="32"/>
  <c r="AF1071" i="10"/>
  <c r="AE71" i="28"/>
  <c r="AE74" i="28" s="1"/>
  <c r="AE1064" i="10"/>
  <c r="Q161" i="32" l="1"/>
  <c r="AF1079" i="10"/>
  <c r="AF1075" i="10"/>
  <c r="AF1080" i="10" s="1"/>
  <c r="AF1074" i="10"/>
  <c r="Q222" i="32"/>
  <c r="Q163" i="32"/>
  <c r="AE76" i="28"/>
  <c r="AE98" i="28"/>
  <c r="AF1061" i="10"/>
  <c r="AE1067" i="10"/>
  <c r="AE926" i="10" s="1"/>
  <c r="AC13" i="14" l="1"/>
  <c r="AC16" i="14" s="1"/>
  <c r="AE1025" i="10"/>
  <c r="AE1002" i="10" s="1"/>
  <c r="AF1076" i="10"/>
  <c r="AG1073" i="10" s="1"/>
  <c r="AE977" i="10"/>
  <c r="AF1057" i="10"/>
  <c r="AF1081" i="10"/>
  <c r="AF1085" i="10" s="1"/>
  <c r="AF26" i="28" s="1"/>
  <c r="AF1189" i="10" l="1"/>
  <c r="AF1190" i="10" s="1"/>
  <c r="AF1273" i="10" s="1"/>
  <c r="AF45" i="28"/>
  <c r="AF28" i="28"/>
  <c r="AF967" i="10" s="1"/>
  <c r="R148" i="32" l="1"/>
  <c r="AF48" i="28"/>
  <c r="AF55" i="28" l="1"/>
  <c r="R151" i="32"/>
  <c r="S135" i="11" l="1"/>
  <c r="AF1092" i="10"/>
  <c r="AF1096" i="10" s="1"/>
  <c r="AF1098" i="10" s="1"/>
  <c r="AF1101" i="10" s="1"/>
  <c r="AF669" i="10"/>
  <c r="AF670" i="10" s="1"/>
  <c r="AF696" i="10"/>
  <c r="AF698" i="10" s="1"/>
  <c r="AF701" i="10" s="1"/>
  <c r="AF1118" i="10"/>
  <c r="AF1119" i="10" s="1"/>
  <c r="R156" i="32"/>
  <c r="AF64" i="28" l="1"/>
  <c r="R154" i="32" s="1"/>
  <c r="AF60" i="28"/>
  <c r="AF663" i="10"/>
  <c r="AF664" i="10" s="1"/>
  <c r="S134" i="11"/>
  <c r="R227" i="32"/>
  <c r="AF1102" i="10"/>
  <c r="AF922" i="10" s="1"/>
  <c r="S133" i="11" l="1"/>
  <c r="AF62" i="28"/>
  <c r="AF108" i="28"/>
  <c r="AG660" i="10"/>
  <c r="AF1255" i="10" l="1"/>
  <c r="AF705" i="10"/>
  <c r="AF702" i="10" s="1"/>
  <c r="AG662" i="10"/>
  <c r="AG679" i="10"/>
  <c r="AG1112" i="10"/>
  <c r="AG1122" i="10" s="1"/>
  <c r="AG1127" i="10" s="1"/>
  <c r="AG1113" i="10" l="1"/>
  <c r="AG1114" i="10" s="1"/>
  <c r="AG1116" i="10" s="1"/>
  <c r="AG684" i="10"/>
  <c r="AF65" i="28"/>
  <c r="AF703" i="10"/>
  <c r="AG683" i="10"/>
  <c r="AG1107" i="10"/>
  <c r="AG700" i="10" l="1"/>
  <c r="AF109" i="28"/>
  <c r="R158" i="32"/>
  <c r="AF68" i="28"/>
  <c r="AF1055" i="10" s="1"/>
  <c r="AG1090" i="10"/>
  <c r="AG1139" i="10"/>
  <c r="AG1132" i="10"/>
  <c r="AG685" i="10"/>
  <c r="AG697" i="10" s="1"/>
  <c r="AG58" i="28"/>
  <c r="AG59" i="28"/>
  <c r="AG22" i="28"/>
  <c r="AG234" i="10"/>
  <c r="AG236" i="10" s="1"/>
  <c r="AG918" i="10" l="1"/>
  <c r="AG1048" i="10"/>
  <c r="AG238" i="10"/>
  <c r="S204" i="32" s="1"/>
  <c r="AG244" i="10"/>
  <c r="AG1168" i="10"/>
  <c r="AG1152" i="10"/>
  <c r="AG1162" i="10" s="1"/>
  <c r="AG1146" i="10"/>
  <c r="AF1154" i="10"/>
  <c r="R215" i="32"/>
  <c r="AF111" i="28"/>
  <c r="AG1143" i="10"/>
  <c r="T132" i="11"/>
  <c r="T131" i="11"/>
  <c r="AG1094" i="10"/>
  <c r="AG1097" i="10" s="1"/>
  <c r="AG1100" i="10" s="1"/>
  <c r="AG707" i="10"/>
  <c r="AG719" i="10" s="1"/>
  <c r="AG715" i="10"/>
  <c r="AG21" i="28" s="1"/>
  <c r="AG66" i="28" s="1"/>
  <c r="S159" i="32" s="1"/>
  <c r="AG1174" i="10" l="1"/>
  <c r="AG1175" i="10"/>
  <c r="S231" i="32" s="1"/>
  <c r="AG245" i="10"/>
  <c r="S202" i="32" s="1"/>
  <c r="S201" i="32"/>
  <c r="AG1050" i="10"/>
  <c r="AG1041" i="10"/>
  <c r="AG42" i="28"/>
  <c r="AG1176" i="10" l="1"/>
  <c r="AG925" i="10" s="1"/>
  <c r="AG1042" i="10"/>
  <c r="AG16" i="28" s="1"/>
  <c r="AG18" i="28" s="1"/>
  <c r="AG24" i="28" s="1"/>
  <c r="AF1053" i="10"/>
  <c r="AF1058" i="10" s="1"/>
  <c r="S146" i="32"/>
  <c r="AG1043" i="10" l="1"/>
  <c r="AG93" i="28" s="1"/>
  <c r="AF1059" i="10"/>
  <c r="AF1062" i="10" s="1"/>
  <c r="AF1063" i="10"/>
  <c r="AF72" i="28" s="1"/>
  <c r="AG1142" i="10"/>
  <c r="AG1144" i="10" s="1"/>
  <c r="AH1037" i="10" l="1"/>
  <c r="AG1147" i="10"/>
  <c r="AG924" i="10" s="1"/>
  <c r="S229" i="32"/>
  <c r="AG1071" i="10"/>
  <c r="AF71" i="28"/>
  <c r="AF74" i="28" s="1"/>
  <c r="AF1064" i="10"/>
  <c r="AF76" i="28" l="1"/>
  <c r="AF1025" i="10" s="1"/>
  <c r="AF1002" i="10" s="1"/>
  <c r="R222" i="32"/>
  <c r="R163" i="32"/>
  <c r="R161" i="32"/>
  <c r="AG1074" i="10"/>
  <c r="AG1075" i="10"/>
  <c r="AG1080" i="10" s="1"/>
  <c r="AG1079" i="10"/>
  <c r="AF98" i="28"/>
  <c r="AG1061" i="10"/>
  <c r="AF1067" i="10"/>
  <c r="AF926" i="10" s="1"/>
  <c r="AD13" i="14" l="1"/>
  <c r="AD16" i="14" s="1"/>
  <c r="AF977" i="10"/>
  <c r="AG1057" i="10"/>
  <c r="AG1076" i="10"/>
  <c r="AH1073" i="10" s="1"/>
  <c r="AG1081" i="10"/>
  <c r="AG1085" i="10" s="1"/>
  <c r="AG26" i="28" s="1"/>
  <c r="AG1189" i="10" l="1"/>
  <c r="AG1190" i="10" s="1"/>
  <c r="AG1273" i="10" s="1"/>
  <c r="AG45" i="28"/>
  <c r="AG28" i="28"/>
  <c r="AG967" i="10" s="1"/>
  <c r="S148" i="32" l="1"/>
  <c r="AG48" i="28"/>
  <c r="AG55" i="28" l="1"/>
  <c r="S151" i="32"/>
  <c r="T135" i="11" l="1"/>
  <c r="AG1092" i="10"/>
  <c r="AG1096" i="10" s="1"/>
  <c r="AG1098" i="10" s="1"/>
  <c r="AG1101" i="10" s="1"/>
  <c r="S156" i="32"/>
  <c r="AG669" i="10"/>
  <c r="AG670" i="10" s="1"/>
  <c r="AG1118" i="10"/>
  <c r="AG1119" i="10" s="1"/>
  <c r="AG696" i="10"/>
  <c r="AG698" i="10" s="1"/>
  <c r="AG701" i="10" s="1"/>
  <c r="AG60" i="28" l="1"/>
  <c r="AG663" i="10"/>
  <c r="AG664" i="10" s="1"/>
  <c r="AG64" i="28"/>
  <c r="S154" i="32" s="1"/>
  <c r="S227" i="32"/>
  <c r="T134" i="11"/>
  <c r="AG1102" i="10"/>
  <c r="AG922" i="10" s="1"/>
  <c r="AG108" i="28" l="1"/>
  <c r="AH660" i="10"/>
  <c r="T133" i="11"/>
  <c r="AG62" i="28"/>
  <c r="AG705" i="10" l="1"/>
  <c r="AG702" i="10" s="1"/>
  <c r="AH662" i="10"/>
  <c r="AH1112" i="10"/>
  <c r="AH1122" i="10" s="1"/>
  <c r="AH1127" i="10" s="1"/>
  <c r="AH679" i="10"/>
  <c r="AG1255" i="10"/>
  <c r="AH684" i="10" l="1"/>
  <c r="AH1113" i="10"/>
  <c r="AH1114" i="10" s="1"/>
  <c r="AH1116" i="10" s="1"/>
  <c r="AH683" i="10"/>
  <c r="AH1107" i="10"/>
  <c r="AG65" i="28"/>
  <c r="AG703" i="10"/>
  <c r="S158" i="32" l="1"/>
  <c r="AG68" i="28"/>
  <c r="AG1055" i="10" s="1"/>
  <c r="AH1090" i="10"/>
  <c r="AH1139" i="10"/>
  <c r="AH1132" i="10"/>
  <c r="AH685" i="10"/>
  <c r="AH697" i="10" s="1"/>
  <c r="AH58" i="28"/>
  <c r="AG109" i="28"/>
  <c r="AH700" i="10"/>
  <c r="AH22" i="28"/>
  <c r="AH59" i="28"/>
  <c r="AH234" i="10"/>
  <c r="AH236" i="10" s="1"/>
  <c r="AH244" i="10" l="1"/>
  <c r="AH238" i="10"/>
  <c r="T204" i="32" s="1"/>
  <c r="AH1168" i="10"/>
  <c r="AH1146" i="10"/>
  <c r="AH1152" i="10"/>
  <c r="AH1162" i="10" s="1"/>
  <c r="U131" i="11"/>
  <c r="AH1094" i="10"/>
  <c r="AH1097" i="10" s="1"/>
  <c r="AH1100" i="10" s="1"/>
  <c r="U132" i="11"/>
  <c r="AH1143" i="10"/>
  <c r="AH1048" i="10"/>
  <c r="AH918" i="10"/>
  <c r="S215" i="32"/>
  <c r="AG111" i="28"/>
  <c r="AG1154" i="10"/>
  <c r="AH707" i="10"/>
  <c r="AH719" i="10" s="1"/>
  <c r="AH715" i="10"/>
  <c r="AH21" i="28" s="1"/>
  <c r="AH66" i="28" s="1"/>
  <c r="T159" i="32" s="1"/>
  <c r="AH1050" i="10" l="1"/>
  <c r="AH1174" i="10"/>
  <c r="AH1175" i="10"/>
  <c r="T231" i="32" s="1"/>
  <c r="AH1041" i="10"/>
  <c r="AH42" i="28"/>
  <c r="T201" i="32"/>
  <c r="AH245" i="10"/>
  <c r="T202" i="32" s="1"/>
  <c r="AH1176" i="10" l="1"/>
  <c r="AH925" i="10" s="1"/>
  <c r="AH1042" i="10"/>
  <c r="AH16" i="28" s="1"/>
  <c r="AH18" i="28" s="1"/>
  <c r="AH24" i="28" s="1"/>
  <c r="T146" i="32"/>
  <c r="AG1053" i="10"/>
  <c r="AG1058" i="10" s="1"/>
  <c r="AH1043" i="10" l="1"/>
  <c r="AH93" i="28" s="1"/>
  <c r="AG1059" i="10"/>
  <c r="AG1062" i="10" s="1"/>
  <c r="AG1063" i="10"/>
  <c r="AG72" i="28" s="1"/>
  <c r="AH1142" i="10"/>
  <c r="AH1144" i="10" s="1"/>
  <c r="AI1037" i="10" l="1"/>
  <c r="AH1071" i="10"/>
  <c r="AG71" i="28"/>
  <c r="AG74" i="28" s="1"/>
  <c r="AG1064" i="10"/>
  <c r="AH1147" i="10"/>
  <c r="AH924" i="10" s="1"/>
  <c r="T229" i="32"/>
  <c r="AH1061" i="10" l="1"/>
  <c r="AG98" i="28"/>
  <c r="AG1067" i="10"/>
  <c r="AG926" i="10" s="1"/>
  <c r="S222" i="32"/>
  <c r="AG76" i="28"/>
  <c r="AG1025" i="10" s="1"/>
  <c r="AG1002" i="10" s="1"/>
  <c r="S163" i="32"/>
  <c r="S161" i="32"/>
  <c r="AH1079" i="10"/>
  <c r="AH1075" i="10"/>
  <c r="AH1080" i="10" s="1"/>
  <c r="AH1074" i="10"/>
  <c r="AE13" i="14" l="1"/>
  <c r="AE16" i="14" s="1"/>
  <c r="AH1076" i="10"/>
  <c r="AI1073" i="10" s="1"/>
  <c r="AG977" i="10"/>
  <c r="AH1081" i="10"/>
  <c r="AH1085" i="10" s="1"/>
  <c r="AH26" i="28" s="1"/>
  <c r="AH1057" i="10"/>
  <c r="AH1189" i="10" l="1"/>
  <c r="AH1190" i="10" s="1"/>
  <c r="AH1273" i="10" s="1"/>
  <c r="AH45" i="28"/>
  <c r="AH28" i="28"/>
  <c r="AH967" i="10" s="1"/>
  <c r="T148" i="32" l="1"/>
  <c r="AH48" i="28"/>
  <c r="AH55" i="28" l="1"/>
  <c r="T151" i="32"/>
  <c r="U135" i="11" l="1"/>
  <c r="AH696" i="10"/>
  <c r="AH698" i="10" s="1"/>
  <c r="AH701" i="10" s="1"/>
  <c r="AH669" i="10"/>
  <c r="AH670" i="10" s="1"/>
  <c r="AH1118" i="10"/>
  <c r="AH1119" i="10" s="1"/>
  <c r="T156" i="32"/>
  <c r="AH1092" i="10"/>
  <c r="AH1096" i="10" s="1"/>
  <c r="AH1098" i="10" s="1"/>
  <c r="AH1101" i="10" s="1"/>
  <c r="T227" i="32" l="1"/>
  <c r="U134" i="11"/>
  <c r="AH1102" i="10"/>
  <c r="AH922" i="10" s="1"/>
  <c r="AH60" i="28"/>
  <c r="AH663" i="10"/>
  <c r="AH664" i="10" s="1"/>
  <c r="AH64" i="28"/>
  <c r="T154" i="32" s="1"/>
  <c r="U133" i="11" l="1"/>
  <c r="AH62" i="28"/>
  <c r="AH108" i="28"/>
  <c r="AI660" i="10"/>
  <c r="AI662" i="10" l="1"/>
  <c r="AI1112" i="10"/>
  <c r="AI1122" i="10" s="1"/>
  <c r="AI1127" i="10" s="1"/>
  <c r="AI679" i="10"/>
  <c r="AH1255" i="10"/>
  <c r="AH705" i="10"/>
  <c r="AH702" i="10" s="1"/>
  <c r="AI1113" i="10" l="1"/>
  <c r="AI1114" i="10" s="1"/>
  <c r="AI1116" i="10" s="1"/>
  <c r="AI684" i="10"/>
  <c r="AH65" i="28"/>
  <c r="AH703" i="10"/>
  <c r="AI1107" i="10"/>
  <c r="AI683" i="10"/>
  <c r="T158" i="32" l="1"/>
  <c r="AH68" i="28"/>
  <c r="AH1055" i="10" s="1"/>
  <c r="AI685" i="10"/>
  <c r="AI697" i="10" s="1"/>
  <c r="AI58" i="28"/>
  <c r="AI1090" i="10"/>
  <c r="AI1139" i="10"/>
  <c r="AI1132" i="10"/>
  <c r="AI234" i="10"/>
  <c r="AI236" i="10" s="1"/>
  <c r="AI59" i="28"/>
  <c r="AI22" i="28"/>
  <c r="AH109" i="28"/>
  <c r="AI700" i="10"/>
  <c r="AI1048" i="10" l="1"/>
  <c r="AI918" i="10"/>
  <c r="AI244" i="10"/>
  <c r="AI238" i="10"/>
  <c r="U204" i="32" s="1"/>
  <c r="AI1152" i="10"/>
  <c r="AI1162" i="10" s="1"/>
  <c r="AI1146" i="10"/>
  <c r="AI1168" i="10"/>
  <c r="AI715" i="10"/>
  <c r="AI21" i="28" s="1"/>
  <c r="AI66" i="28" s="1"/>
  <c r="U159" i="32" s="1"/>
  <c r="AI707" i="10"/>
  <c r="AI719" i="10" s="1"/>
  <c r="V131" i="11"/>
  <c r="AI1094" i="10"/>
  <c r="AI1097" i="10" s="1"/>
  <c r="AI1100" i="10" s="1"/>
  <c r="T215" i="32"/>
  <c r="AH1154" i="10"/>
  <c r="AH111" i="28"/>
  <c r="AI1143" i="10"/>
  <c r="V132" i="11"/>
  <c r="AI1174" i="10" l="1"/>
  <c r="AI1175" i="10"/>
  <c r="U231" i="32" s="1"/>
  <c r="AI245" i="10"/>
  <c r="U202" i="32" s="1"/>
  <c r="U201" i="32"/>
  <c r="AI42" i="28"/>
  <c r="AI1041" i="10"/>
  <c r="AI1050" i="10"/>
  <c r="AI1176" i="10" l="1"/>
  <c r="AI925" i="10" s="1"/>
  <c r="AI1042" i="10"/>
  <c r="AI16" i="28" s="1"/>
  <c r="AI18" i="28" s="1"/>
  <c r="AI24" i="28" s="1"/>
  <c r="AH1053" i="10"/>
  <c r="AH1058" i="10" s="1"/>
  <c r="U146" i="32"/>
  <c r="AI1043" i="10" l="1"/>
  <c r="AJ1037" i="10" s="1"/>
  <c r="AH1059" i="10"/>
  <c r="AH1062" i="10" s="1"/>
  <c r="AH1063" i="10"/>
  <c r="AH72" i="28" s="1"/>
  <c r="AI93" i="28"/>
  <c r="AI1142" i="10"/>
  <c r="AI1144" i="10" s="1"/>
  <c r="AI1071" i="10"/>
  <c r="AI1147" i="10" l="1"/>
  <c r="AI924" i="10" s="1"/>
  <c r="U229" i="32"/>
  <c r="AI1075" i="10"/>
  <c r="AI1080" i="10" s="1"/>
  <c r="AI1079" i="10"/>
  <c r="AI1074" i="10"/>
  <c r="AH71" i="28"/>
  <c r="AH74" i="28" s="1"/>
  <c r="AH1064" i="10"/>
  <c r="AI1076" i="10" l="1"/>
  <c r="AJ1073" i="10" s="1"/>
  <c r="T161" i="32"/>
  <c r="AI1081" i="10"/>
  <c r="AI1085" i="10" s="1"/>
  <c r="AI26" i="28" s="1"/>
  <c r="AI1061" i="10"/>
  <c r="AH98" i="28"/>
  <c r="AH1067" i="10"/>
  <c r="AH926" i="10" s="1"/>
  <c r="AH76" i="28"/>
  <c r="AH1025" i="10" s="1"/>
  <c r="AH1002" i="10" s="1"/>
  <c r="T163" i="32"/>
  <c r="T222" i="32"/>
  <c r="AH977" i="10" l="1"/>
  <c r="AI1057" i="10"/>
  <c r="AF13" i="14"/>
  <c r="AF16" i="14" s="1"/>
  <c r="AI28" i="28"/>
  <c r="AI967" i="10" s="1"/>
  <c r="AI1189" i="10"/>
  <c r="AI1190" i="10" s="1"/>
  <c r="AI1273" i="10" s="1"/>
  <c r="AI45" i="28"/>
  <c r="U148" i="32" l="1"/>
  <c r="AI48" i="28"/>
  <c r="AI55" i="28" l="1"/>
  <c r="U151" i="32"/>
  <c r="V135" i="11" l="1"/>
  <c r="AI696" i="10"/>
  <c r="AI698" i="10" s="1"/>
  <c r="AI701" i="10" s="1"/>
  <c r="AI1092" i="10"/>
  <c r="AI1096" i="10" s="1"/>
  <c r="AI1098" i="10" s="1"/>
  <c r="AI1101" i="10" s="1"/>
  <c r="AI1118" i="10"/>
  <c r="AI1119" i="10" s="1"/>
  <c r="AI669" i="10"/>
  <c r="AI670" i="10" s="1"/>
  <c r="U156" i="32"/>
  <c r="U227" i="32" l="1"/>
  <c r="V134" i="11"/>
  <c r="AI1102" i="10"/>
  <c r="AI922" i="10" s="1"/>
  <c r="AI60" i="28"/>
  <c r="AI663" i="10"/>
  <c r="AI664" i="10" s="1"/>
  <c r="AI64" i="28"/>
  <c r="U154" i="32" s="1"/>
  <c r="V133" i="11" l="1"/>
  <c r="AI62" i="28"/>
  <c r="AJ660" i="10"/>
  <c r="AI108" i="28"/>
  <c r="AJ679" i="10" l="1"/>
  <c r="AJ662" i="10"/>
  <c r="AJ1112" i="10"/>
  <c r="AJ1122" i="10" s="1"/>
  <c r="AJ1127" i="10" s="1"/>
  <c r="AI705" i="10"/>
  <c r="AI702" i="10" s="1"/>
  <c r="AI1255" i="10"/>
  <c r="AJ683" i="10" l="1"/>
  <c r="AJ1107" i="10"/>
  <c r="AI65" i="28"/>
  <c r="AI703" i="10"/>
  <c r="AJ684" i="10"/>
  <c r="AJ1113" i="10"/>
  <c r="AJ1114" i="10" s="1"/>
  <c r="AJ1116" i="10" s="1"/>
  <c r="AI109" i="28" l="1"/>
  <c r="AJ700" i="10"/>
  <c r="AJ1090" i="10"/>
  <c r="AJ1139" i="10"/>
  <c r="AJ1132" i="10"/>
  <c r="AJ234" i="10"/>
  <c r="AJ236" i="10" s="1"/>
  <c r="AJ22" i="28"/>
  <c r="AJ59" i="28"/>
  <c r="U158" i="32"/>
  <c r="AI68" i="28"/>
  <c r="AI1055" i="10" s="1"/>
  <c r="AJ685" i="10"/>
  <c r="AJ697" i="10" s="1"/>
  <c r="AJ58" i="28"/>
  <c r="AJ1143" i="10" l="1"/>
  <c r="W132" i="11"/>
  <c r="W131" i="11"/>
  <c r="AJ1094" i="10"/>
  <c r="AJ1097" i="10" s="1"/>
  <c r="AJ1100" i="10" s="1"/>
  <c r="AJ1146" i="10"/>
  <c r="AJ1168" i="10"/>
  <c r="AJ1152" i="10"/>
  <c r="AJ1162" i="10" s="1"/>
  <c r="AJ244" i="10"/>
  <c r="AJ245" i="10" s="1"/>
  <c r="AJ238" i="10"/>
  <c r="AJ1048" i="10"/>
  <c r="AJ918" i="10"/>
  <c r="AJ707" i="10"/>
  <c r="AJ719" i="10" s="1"/>
  <c r="AJ715" i="10"/>
  <c r="AJ21" i="28" s="1"/>
  <c r="AJ66" i="28" s="1"/>
  <c r="U215" i="32"/>
  <c r="AI111" i="28"/>
  <c r="AI1154" i="10"/>
  <c r="AJ1041" i="10" l="1"/>
  <c r="AJ42" i="28"/>
  <c r="AJ1174" i="10"/>
  <c r="AJ1175" i="10"/>
  <c r="AJ1176" i="10" s="1"/>
  <c r="AJ925" i="10" s="1"/>
  <c r="AJ1050" i="10"/>
  <c r="AI1053" i="10" l="1"/>
  <c r="AI1058" i="10" s="1"/>
  <c r="AJ1042" i="10"/>
  <c r="AJ16" i="28" s="1"/>
  <c r="AJ18" i="28" s="1"/>
  <c r="AJ24" i="28" s="1"/>
  <c r="AJ1043" i="10" l="1"/>
  <c r="AK1037" i="10" s="1"/>
  <c r="AJ1142" i="10"/>
  <c r="AJ1144" i="10" s="1"/>
  <c r="AJ1147" i="10" s="1"/>
  <c r="AJ924" i="10" s="1"/>
  <c r="AI1059" i="10"/>
  <c r="AI1062" i="10" s="1"/>
  <c r="AI1063" i="10"/>
  <c r="AI72" i="28" s="1"/>
  <c r="AJ93" i="28" l="1"/>
  <c r="AJ1071" i="10"/>
  <c r="AI71" i="28"/>
  <c r="AI74" i="28" s="1"/>
  <c r="AI1064" i="10"/>
  <c r="U161" i="32" l="1"/>
  <c r="AI98" i="28"/>
  <c r="AJ1061" i="10"/>
  <c r="AI1067" i="10"/>
  <c r="AI926" i="10" s="1"/>
  <c r="AI76" i="28"/>
  <c r="AI1025" i="10" s="1"/>
  <c r="AI1002" i="10" s="1"/>
  <c r="U222" i="32"/>
  <c r="U163" i="32"/>
  <c r="AJ1079" i="10"/>
  <c r="AJ1074" i="10"/>
  <c r="AJ1075" i="10"/>
  <c r="AJ1080" i="10" s="1"/>
  <c r="AI977" i="10" l="1"/>
  <c r="AG13" i="14"/>
  <c r="AG16" i="14" s="1"/>
  <c r="AJ1076" i="10"/>
  <c r="AK1073" i="10" s="1"/>
  <c r="AJ1057" i="10"/>
  <c r="AJ1081" i="10"/>
  <c r="AJ1085" i="10" s="1"/>
  <c r="AJ26" i="28" s="1"/>
  <c r="AJ45" i="28" l="1"/>
  <c r="AJ48" i="28" s="1"/>
  <c r="AJ55" i="28" s="1"/>
  <c r="AJ1189" i="10"/>
  <c r="AJ1190" i="10" s="1"/>
  <c r="AJ1273" i="10" s="1"/>
  <c r="AJ28" i="28"/>
  <c r="AJ967" i="10" s="1"/>
  <c r="W135" i="11" l="1"/>
  <c r="AJ1092" i="10"/>
  <c r="AJ1096" i="10" s="1"/>
  <c r="AJ1098" i="10" s="1"/>
  <c r="AJ1101" i="10" s="1"/>
  <c r="AJ696" i="10"/>
  <c r="AJ698" i="10" s="1"/>
  <c r="AJ701" i="10" s="1"/>
  <c r="AJ1118" i="10"/>
  <c r="AJ1119" i="10" s="1"/>
  <c r="AJ669" i="10"/>
  <c r="AJ670" i="10" s="1"/>
  <c r="AJ64" i="28" l="1"/>
  <c r="AJ60" i="28"/>
  <c r="AJ663" i="10"/>
  <c r="AJ664" i="10" s="1"/>
  <c r="W134" i="11"/>
  <c r="AJ1102" i="10"/>
  <c r="AJ922" i="10" s="1"/>
  <c r="W133" i="11" l="1"/>
  <c r="AJ62" i="28"/>
  <c r="AJ705" i="10" s="1"/>
  <c r="AJ702" i="10" s="1"/>
  <c r="AK660" i="10"/>
  <c r="AJ108" i="28"/>
  <c r="AJ1255" i="10" l="1"/>
  <c r="AK662" i="10"/>
  <c r="AK1112" i="10"/>
  <c r="AK1122" i="10" s="1"/>
  <c r="AK1127" i="10" s="1"/>
  <c r="AK679" i="10"/>
  <c r="AJ65" i="28"/>
  <c r="AJ68" i="28" s="1"/>
  <c r="AJ1055" i="10" s="1"/>
  <c r="AJ703" i="10"/>
  <c r="AK1113" i="10" l="1"/>
  <c r="AK1114" i="10" s="1"/>
  <c r="AK1116" i="10" s="1"/>
  <c r="AK684" i="10"/>
  <c r="AK683" i="10"/>
  <c r="AK1107" i="10"/>
  <c r="AK700" i="10"/>
  <c r="AJ109" i="28"/>
  <c r="AK715" i="10" l="1"/>
  <c r="AK21" i="28" s="1"/>
  <c r="AK66" i="28" s="1"/>
  <c r="AK707" i="10"/>
  <c r="AK719" i="10" s="1"/>
  <c r="AK234" i="10"/>
  <c r="AK236" i="10" s="1"/>
  <c r="AK59" i="28"/>
  <c r="AK22" i="28"/>
  <c r="AJ111" i="28"/>
  <c r="AJ1154" i="10"/>
  <c r="AK1139" i="10"/>
  <c r="AK1090" i="10"/>
  <c r="AK1132" i="10"/>
  <c r="AK685" i="10"/>
  <c r="AK697" i="10" s="1"/>
  <c r="AK58" i="28"/>
  <c r="AK1094" i="10" l="1"/>
  <c r="AK1097" i="10" s="1"/>
  <c r="AK1100" i="10" s="1"/>
  <c r="X131" i="11"/>
  <c r="X132" i="11"/>
  <c r="AK1143" i="10"/>
  <c r="AK238" i="10"/>
  <c r="AK244" i="10"/>
  <c r="AK245" i="10" s="1"/>
  <c r="AK918" i="10"/>
  <c r="AK1048" i="10"/>
  <c r="AK1041" i="10"/>
  <c r="AK42" i="28"/>
  <c r="AK1168" i="10"/>
  <c r="AK1146" i="10"/>
  <c r="AK1152" i="10"/>
  <c r="AK1162" i="10" s="1"/>
  <c r="AK1174" i="10" l="1"/>
  <c r="AK1175" i="10"/>
  <c r="AK1042" i="10"/>
  <c r="AK16" i="28" s="1"/>
  <c r="AK18" i="28" s="1"/>
  <c r="AK24" i="28" s="1"/>
  <c r="AK1050" i="10"/>
  <c r="AK1176" i="10" l="1"/>
  <c r="AK925" i="10" s="1"/>
  <c r="AK1142" i="10"/>
  <c r="AK1144" i="10" s="1"/>
  <c r="AK1147" i="10" s="1"/>
  <c r="AK924" i="10" s="1"/>
  <c r="AJ1053" i="10"/>
  <c r="AJ1058" i="10" s="1"/>
  <c r="AK1043" i="10"/>
  <c r="AK93" i="28" l="1"/>
  <c r="AL1037" i="10"/>
  <c r="AJ1059" i="10"/>
  <c r="AJ1062" i="10" s="1"/>
  <c r="AJ1063" i="10"/>
  <c r="AJ72" i="28" s="1"/>
  <c r="AK1071" i="10"/>
  <c r="AJ71" i="28" l="1"/>
  <c r="AJ74" i="28" s="1"/>
  <c r="AJ1064" i="10"/>
  <c r="AK1075" i="10"/>
  <c r="AK1080" i="10" s="1"/>
  <c r="AK1074" i="10"/>
  <c r="AK1079" i="10"/>
  <c r="AK1076" i="10" l="1"/>
  <c r="AL1073" i="10" s="1"/>
  <c r="AK1081" i="10"/>
  <c r="AK1085" i="10" s="1"/>
  <c r="AK26" i="28" s="1"/>
  <c r="AK1061" i="10"/>
  <c r="AJ98" i="28"/>
  <c r="AJ1067" i="10"/>
  <c r="AJ926" i="10" s="1"/>
  <c r="AJ76" i="28"/>
  <c r="AJ1025" i="10" s="1"/>
  <c r="AJ1002" i="10" s="1"/>
  <c r="AH13" i="14" l="1"/>
  <c r="AH16" i="14" s="1"/>
  <c r="AK1057" i="10"/>
  <c r="AJ977" i="10"/>
  <c r="AK1189" i="10"/>
  <c r="AK1190" i="10" s="1"/>
  <c r="AK1273" i="10" s="1"/>
  <c r="AK45" i="28"/>
  <c r="AK48" i="28" s="1"/>
  <c r="AK55" i="28" s="1"/>
  <c r="AK28" i="28"/>
  <c r="AK967" i="10" s="1"/>
  <c r="X135" i="11" l="1"/>
  <c r="AK696" i="10"/>
  <c r="AK698" i="10" s="1"/>
  <c r="AK701" i="10" s="1"/>
  <c r="AK1118" i="10"/>
  <c r="AK1119" i="10" s="1"/>
  <c r="AK669" i="10"/>
  <c r="AK670" i="10" s="1"/>
  <c r="AK1092" i="10"/>
  <c r="AK1096" i="10" s="1"/>
  <c r="AK1098" i="10" s="1"/>
  <c r="AK1101" i="10" s="1"/>
  <c r="X134" i="11" l="1"/>
  <c r="AK1102" i="10"/>
  <c r="AK922" i="10" s="1"/>
  <c r="AK60" i="28"/>
  <c r="AK663" i="10"/>
  <c r="AK664" i="10" s="1"/>
  <c r="AK64" i="28"/>
  <c r="X133" i="11" l="1"/>
  <c r="AK62" i="28"/>
  <c r="AK705" i="10" s="1"/>
  <c r="AK702" i="10" s="1"/>
  <c r="AK108" i="28"/>
  <c r="AL660" i="10"/>
  <c r="AK1255" i="10" l="1"/>
  <c r="AK65" i="28"/>
  <c r="AK68" i="28" s="1"/>
  <c r="AK1055" i="10" s="1"/>
  <c r="AK703" i="10"/>
  <c r="AL679" i="10"/>
  <c r="AL1112" i="10"/>
  <c r="AL1122" i="10" s="1"/>
  <c r="AL1127" i="10" s="1"/>
  <c r="AL662" i="10"/>
  <c r="AL1113" i="10" l="1"/>
  <c r="AL1114" i="10" s="1"/>
  <c r="AL1116" i="10" s="1"/>
  <c r="AL684" i="10"/>
  <c r="AL1107" i="10"/>
  <c r="AL683" i="10"/>
  <c r="AL700" i="10"/>
  <c r="AK109" i="28"/>
  <c r="AL58" i="28" l="1"/>
  <c r="AL685" i="10"/>
  <c r="AL697" i="10" s="1"/>
  <c r="AK1154" i="10"/>
  <c r="AK111" i="28"/>
  <c r="AL707" i="10"/>
  <c r="AL719" i="10" s="1"/>
  <c r="AL715" i="10"/>
  <c r="AL21" i="28" s="1"/>
  <c r="AL66" i="28" s="1"/>
  <c r="AL1139" i="10"/>
  <c r="AL1132" i="10"/>
  <c r="AL1090" i="10"/>
  <c r="AL234" i="10"/>
  <c r="AL236" i="10" s="1"/>
  <c r="AL22" i="28"/>
  <c r="AL59" i="28"/>
  <c r="AL42" i="28" l="1"/>
  <c r="AL1041" i="10"/>
  <c r="AL244" i="10"/>
  <c r="AL245" i="10" s="1"/>
  <c r="AL238" i="10"/>
  <c r="AL918" i="10"/>
  <c r="AL1048" i="10"/>
  <c r="AL1146" i="10"/>
  <c r="AL1152" i="10"/>
  <c r="AL1162" i="10" s="1"/>
  <c r="AL1168" i="10"/>
  <c r="AL1143" i="10"/>
  <c r="Y132" i="11"/>
  <c r="Y131" i="11"/>
  <c r="AL1094" i="10"/>
  <c r="AL1097" i="10" s="1"/>
  <c r="AL1100" i="10" s="1"/>
  <c r="AL1050" i="10" l="1"/>
  <c r="AL1174" i="10"/>
  <c r="AL1175" i="10"/>
  <c r="AL1176" i="10" s="1"/>
  <c r="AL925" i="10" s="1"/>
  <c r="AL1042" i="10"/>
  <c r="AL16" i="28" s="1"/>
  <c r="AL18" i="28" s="1"/>
  <c r="AL24" i="28" s="1"/>
  <c r="AL1043" i="10" l="1"/>
  <c r="AM1037" i="10" s="1"/>
  <c r="AL1142" i="10"/>
  <c r="AL1144" i="10" s="1"/>
  <c r="AL1147" i="10" s="1"/>
  <c r="AL924" i="10" s="1"/>
  <c r="AK1053" i="10"/>
  <c r="AK1058" i="10" s="1"/>
  <c r="AL93" i="28" l="1"/>
  <c r="AK1059" i="10"/>
  <c r="AK1062" i="10" s="1"/>
  <c r="AK1063" i="10"/>
  <c r="AK72" i="28" s="1"/>
  <c r="AL1071" i="10"/>
  <c r="AL1075" i="10" l="1"/>
  <c r="AL1080" i="10" s="1"/>
  <c r="AL1074" i="10"/>
  <c r="AL1079" i="10"/>
  <c r="AK71" i="28"/>
  <c r="AK74" i="28" s="1"/>
  <c r="AK1064" i="10"/>
  <c r="AL1081" i="10" l="1"/>
  <c r="AL1085" i="10" s="1"/>
  <c r="AL26" i="28" s="1"/>
  <c r="AL1189" i="10" s="1"/>
  <c r="AL1190" i="10" s="1"/>
  <c r="AL1273" i="10" s="1"/>
  <c r="AL1076" i="10"/>
  <c r="AM1073" i="10" s="1"/>
  <c r="AK76" i="28"/>
  <c r="AK1025" i="10" s="1"/>
  <c r="AK1002" i="10" s="1"/>
  <c r="AL1061" i="10"/>
  <c r="AK98" i="28"/>
  <c r="AK1067" i="10"/>
  <c r="AK926" i="10" s="1"/>
  <c r="AL28" i="28" l="1"/>
  <c r="AL967" i="10" s="1"/>
  <c r="AL45" i="28"/>
  <c r="AL48" i="28" s="1"/>
  <c r="AL55" i="28" s="1"/>
  <c r="AL1118" i="10" s="1"/>
  <c r="AL1119" i="10" s="1"/>
  <c r="AK977" i="10"/>
  <c r="AI13" i="14"/>
  <c r="AI16" i="14" s="1"/>
  <c r="AL1057" i="10"/>
  <c r="Y135" i="11" l="1"/>
  <c r="AL669" i="10"/>
  <c r="AL670" i="10" s="1"/>
  <c r="AL60" i="28" s="1"/>
  <c r="AL696" i="10"/>
  <c r="AL698" i="10" s="1"/>
  <c r="AL701" i="10" s="1"/>
  <c r="AL64" i="28" s="1"/>
  <c r="AL1092" i="10"/>
  <c r="AL1096" i="10" s="1"/>
  <c r="AL1098" i="10" s="1"/>
  <c r="AL1101" i="10" s="1"/>
  <c r="Y134" i="11" s="1"/>
  <c r="AL663" i="10" l="1"/>
  <c r="AL664" i="10" s="1"/>
  <c r="AM660" i="10" s="1"/>
  <c r="AL1102" i="10"/>
  <c r="AL922" i="10" s="1"/>
  <c r="Y133" i="11"/>
  <c r="AL62" i="28"/>
  <c r="AL705" i="10" s="1"/>
  <c r="AL702" i="10" s="1"/>
  <c r="AL108" i="28" l="1"/>
  <c r="AL65" i="28"/>
  <c r="AL68" i="28" s="1"/>
  <c r="AL1055" i="10" s="1"/>
  <c r="AL703" i="10"/>
  <c r="AM679" i="10"/>
  <c r="AM662" i="10"/>
  <c r="AM1112" i="10"/>
  <c r="AM1122" i="10" s="1"/>
  <c r="AM1127" i="10" s="1"/>
  <c r="AL1255" i="10"/>
  <c r="AM683" i="10" l="1"/>
  <c r="AM1107" i="10"/>
  <c r="AM684" i="10"/>
  <c r="AM1113" i="10"/>
  <c r="AM1114" i="10" s="1"/>
  <c r="AM1116" i="10" s="1"/>
  <c r="AL109" i="28"/>
  <c r="AM700" i="10"/>
  <c r="AL1154" i="10" l="1"/>
  <c r="AL111" i="28"/>
  <c r="AM22" i="28"/>
  <c r="AM234" i="10"/>
  <c r="AM236" i="10" s="1"/>
  <c r="AM59" i="28"/>
  <c r="AM1090" i="10"/>
  <c r="AM1132" i="10"/>
  <c r="AM1139" i="10"/>
  <c r="AM707" i="10"/>
  <c r="AM719" i="10" s="1"/>
  <c r="AM715" i="10"/>
  <c r="AM21" i="28" s="1"/>
  <c r="AM66" i="28" s="1"/>
  <c r="AM58" i="28"/>
  <c r="AM685" i="10"/>
  <c r="AM697" i="10" s="1"/>
  <c r="Z132" i="11" l="1"/>
  <c r="AM1143" i="10"/>
  <c r="AM1048" i="10"/>
  <c r="AM1050" i="10" s="1"/>
  <c r="AM918" i="10"/>
  <c r="AM238" i="10"/>
  <c r="AM244" i="10"/>
  <c r="AM245" i="10" s="1"/>
  <c r="AM1152" i="10"/>
  <c r="AM1162" i="10" s="1"/>
  <c r="AM1146" i="10"/>
  <c r="AM1168" i="10"/>
  <c r="Z131" i="11"/>
  <c r="AM1094" i="10"/>
  <c r="AM1097" i="10" s="1"/>
  <c r="AM1100" i="10" s="1"/>
  <c r="AM42" i="28"/>
  <c r="AM1041" i="10"/>
  <c r="AM1042" i="10" l="1"/>
  <c r="AM16" i="28" s="1"/>
  <c r="AM18" i="28" s="1"/>
  <c r="AM24" i="28" s="1"/>
  <c r="AL1053" i="10"/>
  <c r="AL1058" i="10" s="1"/>
  <c r="AM1174" i="10"/>
  <c r="AM1175" i="10"/>
  <c r="AM1176" i="10" s="1"/>
  <c r="AM925" i="10" s="1"/>
  <c r="AM1043" i="10" l="1"/>
  <c r="AM93" i="28" s="1"/>
  <c r="AL1059" i="10"/>
  <c r="AL1062" i="10" s="1"/>
  <c r="AL1063" i="10"/>
  <c r="AL72" i="28" s="1"/>
  <c r="AM1142" i="10"/>
  <c r="AM1144" i="10" s="1"/>
  <c r="AM1147" i="10" s="1"/>
  <c r="AM924" i="10" s="1"/>
  <c r="AN1037" i="10" l="1"/>
  <c r="AM1071" i="10"/>
  <c r="AL71" i="28"/>
  <c r="AL74" i="28" s="1"/>
  <c r="AL1064" i="10"/>
  <c r="AM1061" i="10" l="1"/>
  <c r="AL98" i="28"/>
  <c r="AL1067" i="10"/>
  <c r="AL926" i="10" s="1"/>
  <c r="AL76" i="28"/>
  <c r="AL1025" i="10" s="1"/>
  <c r="AL1002" i="10" s="1"/>
  <c r="AM1075" i="10"/>
  <c r="AM1080" i="10" s="1"/>
  <c r="AM1074" i="10"/>
  <c r="AM1079" i="10"/>
  <c r="AM1076" i="10" l="1"/>
  <c r="AN1073" i="10" s="1"/>
  <c r="AJ13" i="14"/>
  <c r="AJ16" i="14" s="1"/>
  <c r="AL977" i="10"/>
  <c r="AM1081" i="10"/>
  <c r="AM1085" i="10" s="1"/>
  <c r="AM26" i="28" s="1"/>
  <c r="AM1057" i="10"/>
  <c r="AM1189" i="10" l="1"/>
  <c r="AM1190" i="10" s="1"/>
  <c r="AM1273" i="10" s="1"/>
  <c r="AM45" i="28"/>
  <c r="AM48" i="28" s="1"/>
  <c r="AM55" i="28" s="1"/>
  <c r="AM28" i="28"/>
  <c r="AM967" i="10" s="1"/>
  <c r="Z135" i="11" l="1"/>
  <c r="AM696" i="10"/>
  <c r="AM698" i="10" s="1"/>
  <c r="AM701" i="10" s="1"/>
  <c r="AM1092" i="10"/>
  <c r="AM1096" i="10" s="1"/>
  <c r="AM1098" i="10" s="1"/>
  <c r="AM1101" i="10" s="1"/>
  <c r="AM1118" i="10"/>
  <c r="AM1119" i="10" s="1"/>
  <c r="AM669" i="10"/>
  <c r="AM670" i="10" s="1"/>
  <c r="AM60" i="28" l="1"/>
  <c r="AM663" i="10"/>
  <c r="AM664" i="10" s="1"/>
  <c r="Z134" i="11"/>
  <c r="AM1102" i="10"/>
  <c r="AM922" i="10" s="1"/>
  <c r="AM64" i="28"/>
  <c r="AM108" i="28" l="1"/>
  <c r="AN660" i="10"/>
  <c r="Z133" i="11"/>
  <c r="AM62" i="28"/>
  <c r="AM705" i="10" s="1"/>
  <c r="AM702" i="10" s="1"/>
  <c r="AM65" i="28" l="1"/>
  <c r="AM68" i="28" s="1"/>
  <c r="AM1055" i="10" s="1"/>
  <c r="AM703" i="10"/>
  <c r="AN662" i="10"/>
  <c r="AN1112" i="10"/>
  <c r="AN1122" i="10" s="1"/>
  <c r="AN1127" i="10" s="1"/>
  <c r="AN679" i="10"/>
  <c r="AM1255" i="10"/>
  <c r="AN1113" i="10" l="1"/>
  <c r="AN1114" i="10" s="1"/>
  <c r="AN1116" i="10" s="1"/>
  <c r="AN684" i="10"/>
  <c r="AN683" i="10"/>
  <c r="AN1107" i="10"/>
  <c r="AN700" i="10"/>
  <c r="AM109" i="28"/>
  <c r="AN715" i="10" l="1"/>
  <c r="AN21" i="28" s="1"/>
  <c r="AN66" i="28" s="1"/>
  <c r="AN707" i="10"/>
  <c r="AN719" i="10" s="1"/>
  <c r="AN685" i="10"/>
  <c r="AN697" i="10" s="1"/>
  <c r="AN58" i="28"/>
  <c r="AN234" i="10"/>
  <c r="AN236" i="10" s="1"/>
  <c r="AN22" i="28"/>
  <c r="AN59" i="28"/>
  <c r="AM111" i="28"/>
  <c r="AM1154" i="10"/>
  <c r="AN1132" i="10"/>
  <c r="AN1090" i="10"/>
  <c r="AN1139" i="10"/>
  <c r="AN238" i="10" l="1"/>
  <c r="AN244" i="10"/>
  <c r="AN245" i="10" s="1"/>
  <c r="AN1168" i="10"/>
  <c r="AN1152" i="10"/>
  <c r="AN1162" i="10" s="1"/>
  <c r="AN1146" i="10"/>
  <c r="AN1048" i="10"/>
  <c r="AN1050" i="10" s="1"/>
  <c r="AN918" i="10"/>
  <c r="AN1094" i="10"/>
  <c r="AN1097" i="10" s="1"/>
  <c r="AN1100" i="10" s="1"/>
  <c r="AA131" i="11"/>
  <c r="AN1041" i="10"/>
  <c r="AN42" i="28"/>
  <c r="AA132" i="11"/>
  <c r="AN1143" i="10"/>
  <c r="AM1053" i="10" l="1"/>
  <c r="AM1058" i="10" s="1"/>
  <c r="AN1042" i="10"/>
  <c r="AN16" i="28" s="1"/>
  <c r="AN18" i="28" s="1"/>
  <c r="AN24" i="28" s="1"/>
  <c r="AN1174" i="10"/>
  <c r="AN1175" i="10"/>
  <c r="AN1176" i="10" l="1"/>
  <c r="AN925" i="10" s="1"/>
  <c r="AN1043" i="10"/>
  <c r="AO1037" i="10" s="1"/>
  <c r="AN1142" i="10"/>
  <c r="AN1144" i="10" s="1"/>
  <c r="AN1147" i="10" s="1"/>
  <c r="AN924" i="10" s="1"/>
  <c r="AM1059" i="10"/>
  <c r="AM1062" i="10" s="1"/>
  <c r="AM1063" i="10"/>
  <c r="AM72" i="28" s="1"/>
  <c r="AN93" i="28" l="1"/>
  <c r="AN1071" i="10"/>
  <c r="AM71" i="28"/>
  <c r="AM74" i="28" s="1"/>
  <c r="AM1064" i="10"/>
  <c r="AM1067" i="10" l="1"/>
  <c r="AM926" i="10" s="1"/>
  <c r="AN1061" i="10"/>
  <c r="AM98" i="28"/>
  <c r="AM76" i="28"/>
  <c r="AM1025" i="10" s="1"/>
  <c r="AM1002" i="10" s="1"/>
  <c r="AN1075" i="10"/>
  <c r="AN1080" i="10" s="1"/>
  <c r="AN1079" i="10"/>
  <c r="AN1074" i="10"/>
  <c r="AK13" i="14" l="1"/>
  <c r="AK16" i="14" s="1"/>
  <c r="AN1081" i="10"/>
  <c r="AN1085" i="10" s="1"/>
  <c r="AN26" i="28" s="1"/>
  <c r="AN1189" i="10" s="1"/>
  <c r="AN1190" i="10" s="1"/>
  <c r="AN1273" i="10" s="1"/>
  <c r="AM977" i="10"/>
  <c r="AN1057" i="10"/>
  <c r="AN1076" i="10"/>
  <c r="AO1073" i="10" s="1"/>
  <c r="AN28" i="28" l="1"/>
  <c r="AN967" i="10" s="1"/>
  <c r="AN45" i="28"/>
  <c r="AN48" i="28" s="1"/>
  <c r="AN55" i="28" s="1"/>
  <c r="AA135" i="11" s="1"/>
  <c r="AN669" i="10" l="1"/>
  <c r="AN670" i="10" s="1"/>
  <c r="AN663" i="10" s="1"/>
  <c r="AN664" i="10" s="1"/>
  <c r="AN1118" i="10"/>
  <c r="AN1119" i="10" s="1"/>
  <c r="AN696" i="10"/>
  <c r="AN698" i="10" s="1"/>
  <c r="AN701" i="10" s="1"/>
  <c r="AN64" i="28" s="1"/>
  <c r="AN1092" i="10"/>
  <c r="AN1096" i="10" s="1"/>
  <c r="AN1098" i="10" s="1"/>
  <c r="AN1101" i="10" s="1"/>
  <c r="AN1102" i="10" s="1"/>
  <c r="AN922" i="10" s="1"/>
  <c r="AN60" i="28" l="1"/>
  <c r="AA133" i="11" s="1"/>
  <c r="AA134" i="11"/>
  <c r="AN108" i="28"/>
  <c r="AO660" i="10"/>
  <c r="AN62" i="28" l="1"/>
  <c r="AN705" i="10" s="1"/>
  <c r="AN702" i="10" s="1"/>
  <c r="AN65" i="28" s="1"/>
  <c r="AN68" i="28" s="1"/>
  <c r="AN1055" i="10" s="1"/>
  <c r="AO679" i="10"/>
  <c r="AO1112" i="10"/>
  <c r="AO1122" i="10" s="1"/>
  <c r="AO1127" i="10" s="1"/>
  <c r="AO662" i="10"/>
  <c r="AN1255" i="10"/>
  <c r="AN703" i="10" l="1"/>
  <c r="AO1113" i="10"/>
  <c r="AO1114" i="10" s="1"/>
  <c r="AO1116" i="10" s="1"/>
  <c r="AO684" i="10"/>
  <c r="AO1107" i="10"/>
  <c r="AO683" i="10"/>
  <c r="AO700" i="10"/>
  <c r="AN109" i="28"/>
  <c r="AO685" i="10" l="1"/>
  <c r="AO697" i="10" s="1"/>
  <c r="AO58" i="28"/>
  <c r="AO59" i="28"/>
  <c r="AO22" i="28"/>
  <c r="AO234" i="10"/>
  <c r="AO236" i="10" s="1"/>
  <c r="AN111" i="28"/>
  <c r="AN1154" i="10"/>
  <c r="AO707" i="10"/>
  <c r="AO719" i="10" s="1"/>
  <c r="AO715" i="10"/>
  <c r="AO21" i="28" s="1"/>
  <c r="AO66" i="28" s="1"/>
  <c r="AO1139" i="10"/>
  <c r="AO1132" i="10"/>
  <c r="AO1090" i="10"/>
  <c r="AO238" i="10" l="1"/>
  <c r="AO244" i="10"/>
  <c r="AO245" i="10" s="1"/>
  <c r="AO1041" i="10"/>
  <c r="AO42" i="28"/>
  <c r="AO1048" i="10"/>
  <c r="AO1102" i="10"/>
  <c r="AO922" i="10" s="1"/>
  <c r="AO918" i="10"/>
  <c r="AO1146" i="10"/>
  <c r="AO1168" i="10"/>
  <c r="AO1152" i="10"/>
  <c r="AO1162" i="10" s="1"/>
  <c r="AB132" i="11"/>
  <c r="AO1143" i="10"/>
  <c r="AO1094" i="10"/>
  <c r="AO1097" i="10" s="1"/>
  <c r="AO1100" i="10" s="1"/>
  <c r="AB131" i="11"/>
  <c r="AO1050" i="10" l="1"/>
  <c r="AO1067" i="10"/>
  <c r="AO926" i="10" s="1"/>
  <c r="AO1042" i="10"/>
  <c r="AO16" i="28" s="1"/>
  <c r="AO18" i="28" s="1"/>
  <c r="AO24" i="28" s="1"/>
  <c r="AO1175" i="10"/>
  <c r="AO1176" i="10"/>
  <c r="AO925" i="10" s="1"/>
  <c r="AO1174" i="10"/>
  <c r="AO1142" i="10" l="1"/>
  <c r="AO1144" i="10" s="1"/>
  <c r="AO1147" i="10" s="1"/>
  <c r="AO924" i="10" s="1"/>
  <c r="AO1043" i="10"/>
  <c r="AN1053" i="10"/>
  <c r="AN1058" i="10" s="1"/>
  <c r="AN1059" i="10" l="1"/>
  <c r="AN1062" i="10" s="1"/>
  <c r="AN1063" i="10"/>
  <c r="AN72" i="28" s="1"/>
  <c r="AO93" i="28"/>
  <c r="AP1037" i="10"/>
  <c r="AO1071" i="10"/>
  <c r="AO1075" i="10" l="1"/>
  <c r="AO1080" i="10" s="1"/>
  <c r="AO1074" i="10"/>
  <c r="AO1079" i="10"/>
  <c r="AN71" i="28"/>
  <c r="AN74" i="28" s="1"/>
  <c r="AN1064" i="10"/>
  <c r="AO1081" i="10" l="1"/>
  <c r="AO1085" i="10" s="1"/>
  <c r="AO26" i="28" s="1"/>
  <c r="AO1189" i="10" s="1"/>
  <c r="AO1190" i="10" s="1"/>
  <c r="AO1273" i="10" s="1"/>
  <c r="AO1076" i="10"/>
  <c r="AP1073" i="10" s="1"/>
  <c r="AN76" i="28"/>
  <c r="AN1025" i="10" s="1"/>
  <c r="AN1002" i="10" s="1"/>
  <c r="AN1067" i="10"/>
  <c r="AN926" i="10" s="1"/>
  <c r="AN98" i="28"/>
  <c r="AO1061" i="10"/>
  <c r="AO28" i="28" l="1"/>
  <c r="AO967" i="10" s="1"/>
  <c r="AO45" i="28"/>
  <c r="AO48" i="28" s="1"/>
  <c r="AO55" i="28" s="1"/>
  <c r="AO696" i="10" s="1"/>
  <c r="AO698" i="10" s="1"/>
  <c r="AO701" i="10" s="1"/>
  <c r="AN977" i="10"/>
  <c r="AL13" i="14"/>
  <c r="AL16" i="14" s="1"/>
  <c r="AO1057" i="10"/>
  <c r="AO1092" i="10" l="1"/>
  <c r="AO1096" i="10" s="1"/>
  <c r="AO1098" i="10" s="1"/>
  <c r="AO1101" i="10" s="1"/>
  <c r="AB134" i="11" s="1"/>
  <c r="AB135" i="11"/>
  <c r="AO1118" i="10"/>
  <c r="AO1119" i="10" s="1"/>
  <c r="AO669" i="10"/>
  <c r="AO670" i="10" s="1"/>
  <c r="AO60" i="28" s="1"/>
  <c r="AO64" i="28"/>
  <c r="AO663" i="10" l="1"/>
  <c r="AO664" i="10" s="1"/>
  <c r="AP660" i="10" s="1"/>
  <c r="AB133" i="11"/>
  <c r="AO62" i="28"/>
  <c r="AO705" i="10" s="1"/>
  <c r="AO702" i="10" s="1"/>
  <c r="AO108" i="28" l="1"/>
  <c r="AO1255" i="10" s="1"/>
  <c r="AO65" i="28"/>
  <c r="AO68" i="28" s="1"/>
  <c r="AO1055" i="10" s="1"/>
  <c r="AO703" i="10"/>
  <c r="AP1112" i="10"/>
  <c r="AP1122" i="10" s="1"/>
  <c r="AP1127" i="10" s="1"/>
  <c r="AP662" i="10"/>
  <c r="AP679" i="10"/>
  <c r="AP1107" i="10" l="1"/>
  <c r="AP683" i="10"/>
  <c r="AP1113" i="10"/>
  <c r="AP1114" i="10" s="1"/>
  <c r="AP1116" i="10" s="1"/>
  <c r="AP684" i="10"/>
  <c r="AO109" i="28"/>
  <c r="AP700" i="10"/>
  <c r="AP715" i="10" l="1"/>
  <c r="AP21" i="28" s="1"/>
  <c r="AP66" i="28" s="1"/>
  <c r="AP707" i="10"/>
  <c r="AP719" i="10" s="1"/>
  <c r="AO1154" i="10"/>
  <c r="AO111" i="28"/>
  <c r="AP58" i="28"/>
  <c r="AP685" i="10"/>
  <c r="AP697" i="10" s="1"/>
  <c r="AP22" i="28"/>
  <c r="AP234" i="10"/>
  <c r="AP236" i="10" s="1"/>
  <c r="AP59" i="28"/>
  <c r="AP1090" i="10"/>
  <c r="AP1139" i="10"/>
  <c r="AP1132" i="10"/>
  <c r="AP1094" i="10" l="1"/>
  <c r="AP1097" i="10" s="1"/>
  <c r="AP1100" i="10" s="1"/>
  <c r="AC131" i="11"/>
  <c r="AP1168" i="10"/>
  <c r="AP1152" i="10"/>
  <c r="AP1162" i="10" s="1"/>
  <c r="AP1146" i="10"/>
  <c r="AP918" i="10"/>
  <c r="AP1048" i="10"/>
  <c r="AP1102" i="10"/>
  <c r="AP922" i="10" s="1"/>
  <c r="AP1143" i="10"/>
  <c r="AC132" i="11"/>
  <c r="AP1041" i="10"/>
  <c r="AP42" i="28"/>
  <c r="AP238" i="10"/>
  <c r="AP244" i="10"/>
  <c r="AP245" i="10" s="1"/>
  <c r="AP1175" i="10" l="1"/>
  <c r="AP1174" i="10"/>
  <c r="AP1176" i="10"/>
  <c r="AP925" i="10" s="1"/>
  <c r="AP1067" i="10"/>
  <c r="AP926" i="10" s="1"/>
  <c r="AP1050" i="10"/>
  <c r="AP1042" i="10"/>
  <c r="AP16" i="28" s="1"/>
  <c r="AP18" i="28" s="1"/>
  <c r="AP24" i="28" s="1"/>
  <c r="AP1043" i="10" l="1"/>
  <c r="AO1053" i="10"/>
  <c r="AO1058" i="10" s="1"/>
  <c r="AP1142" i="10"/>
  <c r="AP1144" i="10" s="1"/>
  <c r="AP1147" i="10" s="1"/>
  <c r="AP924" i="10" s="1"/>
  <c r="AP1071" i="10" l="1"/>
  <c r="AO1059" i="10"/>
  <c r="AO1062" i="10" s="1"/>
  <c r="AO1063" i="10"/>
  <c r="AO72" i="28" s="1"/>
  <c r="AQ1037" i="10"/>
  <c r="AP93" i="28"/>
  <c r="AO71" i="28" l="1"/>
  <c r="AO74" i="28" s="1"/>
  <c r="AO1064" i="10"/>
  <c r="AP1075" i="10"/>
  <c r="AP1080" i="10" s="1"/>
  <c r="AP1079" i="10"/>
  <c r="AP1074" i="10"/>
  <c r="AO98" i="28" l="1"/>
  <c r="AP1061" i="10"/>
  <c r="AO76" i="28"/>
  <c r="AO1025" i="10" s="1"/>
  <c r="AO1002" i="10" s="1"/>
  <c r="AP1081" i="10"/>
  <c r="AP1085" i="10" s="1"/>
  <c r="AP26" i="28" s="1"/>
  <c r="AP1076" i="10"/>
  <c r="AQ1073" i="10" s="1"/>
  <c r="AO977" i="10" l="1"/>
  <c r="AP1057" i="10"/>
  <c r="AP1189" i="10"/>
  <c r="AP1190" i="10" s="1"/>
  <c r="AP1273" i="10" s="1"/>
  <c r="AP45" i="28"/>
  <c r="AP48" i="28" s="1"/>
  <c r="AP55" i="28" s="1"/>
  <c r="AP28" i="28"/>
  <c r="AP967" i="10" s="1"/>
  <c r="AM13" i="14"/>
  <c r="AM16" i="14" s="1"/>
  <c r="AC135" i="11" l="1"/>
  <c r="AP669" i="10"/>
  <c r="AP670" i="10" s="1"/>
  <c r="AP1118" i="10"/>
  <c r="AP1119" i="10" s="1"/>
  <c r="AP696" i="10"/>
  <c r="AP698" i="10" s="1"/>
  <c r="AP701" i="10" s="1"/>
  <c r="AP1092" i="10"/>
  <c r="AP1096" i="10" s="1"/>
  <c r="AP1098" i="10" s="1"/>
  <c r="AP1101" i="10" s="1"/>
  <c r="AC134" i="11" s="1"/>
  <c r="AP64" i="28" l="1"/>
  <c r="AP60" i="28"/>
  <c r="AP663" i="10"/>
  <c r="AP664" i="10" s="1"/>
  <c r="AP108" i="28" l="1"/>
  <c r="AQ660" i="10"/>
  <c r="AC133" i="11"/>
  <c r="AP62" i="28"/>
  <c r="AP705" i="10" s="1"/>
  <c r="AP702" i="10" s="1"/>
  <c r="AQ1112" i="10" l="1"/>
  <c r="AQ1122" i="10" s="1"/>
  <c r="AQ1127" i="10" s="1"/>
  <c r="AQ679" i="10"/>
  <c r="AQ662" i="10"/>
  <c r="AP65" i="28"/>
  <c r="AP68" i="28" s="1"/>
  <c r="AP1055" i="10" s="1"/>
  <c r="AP703" i="10"/>
  <c r="AP1255" i="10"/>
  <c r="AP109" i="28" l="1"/>
  <c r="AQ700" i="10"/>
  <c r="AQ683" i="10"/>
  <c r="AQ1107" i="10"/>
  <c r="AQ1113" i="10"/>
  <c r="AQ1114" i="10" s="1"/>
  <c r="AQ1116" i="10" s="1"/>
  <c r="AQ684" i="10"/>
  <c r="AQ59" i="28" l="1"/>
  <c r="AQ22" i="28"/>
  <c r="AQ234" i="10"/>
  <c r="AQ236" i="10" s="1"/>
  <c r="AQ1090" i="10"/>
  <c r="AQ1132" i="10"/>
  <c r="AQ1139" i="10"/>
  <c r="AQ685" i="10"/>
  <c r="AQ697" i="10" s="1"/>
  <c r="AQ58" i="28"/>
  <c r="AQ707" i="10"/>
  <c r="AQ719" i="10" s="1"/>
  <c r="AQ715" i="10"/>
  <c r="AQ21" i="28" s="1"/>
  <c r="AQ66" i="28" s="1"/>
  <c r="AP111" i="28"/>
  <c r="AP1154" i="10"/>
  <c r="AQ1048" i="10" l="1"/>
  <c r="AQ918" i="10"/>
  <c r="AQ1102" i="10"/>
  <c r="AQ922" i="10" s="1"/>
  <c r="AQ1094" i="10"/>
  <c r="AQ1097" i="10" s="1"/>
  <c r="AQ1100" i="10" s="1"/>
  <c r="AD131" i="11"/>
  <c r="AQ1152" i="10"/>
  <c r="AQ1162" i="10" s="1"/>
  <c r="AQ1168" i="10"/>
  <c r="AQ1146" i="10"/>
  <c r="AQ238" i="10"/>
  <c r="AQ244" i="10"/>
  <c r="AQ245" i="10" s="1"/>
  <c r="AQ42" i="28"/>
  <c r="AQ1041" i="10"/>
  <c r="AD132" i="11"/>
  <c r="AQ1143" i="10"/>
  <c r="AQ1042" i="10" l="1"/>
  <c r="AQ16" i="28" s="1"/>
  <c r="AQ18" i="28" s="1"/>
  <c r="AQ24" i="28" s="1"/>
  <c r="AQ1174" i="10"/>
  <c r="AQ1175" i="10"/>
  <c r="AQ1176" i="10" s="1"/>
  <c r="AQ925" i="10" s="1"/>
  <c r="AQ1067" i="10"/>
  <c r="AQ926" i="10" s="1"/>
  <c r="AQ1050" i="10"/>
  <c r="AQ1043" i="10" l="1"/>
  <c r="AR1037" i="10" s="1"/>
  <c r="AP1053" i="10"/>
  <c r="AP1058" i="10" s="1"/>
  <c r="AQ1142" i="10"/>
  <c r="AQ1144" i="10" s="1"/>
  <c r="AQ1147" i="10" s="1"/>
  <c r="AQ924" i="10" s="1"/>
  <c r="AQ93" i="28" l="1"/>
  <c r="AP1059" i="10"/>
  <c r="AP1062" i="10" s="1"/>
  <c r="AP1063" i="10"/>
  <c r="AP72" i="28" s="1"/>
  <c r="AQ1071" i="10"/>
  <c r="AQ1075" i="10" l="1"/>
  <c r="AQ1080" i="10" s="1"/>
  <c r="AQ1074" i="10"/>
  <c r="AQ1079" i="10"/>
  <c r="AP71" i="28"/>
  <c r="AP74" i="28" s="1"/>
  <c r="AP1064" i="10"/>
  <c r="AQ1081" i="10" l="1"/>
  <c r="AQ1085" i="10" s="1"/>
  <c r="AQ26" i="28" s="1"/>
  <c r="AQ45" i="28" s="1"/>
  <c r="AQ48" i="28" s="1"/>
  <c r="AQ55" i="28" s="1"/>
  <c r="AQ1076" i="10"/>
  <c r="AR1073" i="10" s="1"/>
  <c r="AP98" i="28"/>
  <c r="AQ1061" i="10"/>
  <c r="AP76" i="28"/>
  <c r="AP1025" i="10" s="1"/>
  <c r="AP1002" i="10" s="1"/>
  <c r="AQ1189" i="10" l="1"/>
  <c r="AQ1190" i="10" s="1"/>
  <c r="AQ1273" i="10" s="1"/>
  <c r="AQ28" i="28"/>
  <c r="AQ967" i="10" s="1"/>
  <c r="AN13" i="14"/>
  <c r="AN16" i="14" s="1"/>
  <c r="AD135" i="11"/>
  <c r="AQ1092" i="10"/>
  <c r="AQ1096" i="10" s="1"/>
  <c r="AQ1098" i="10" s="1"/>
  <c r="AQ1101" i="10" s="1"/>
  <c r="AD134" i="11" s="1"/>
  <c r="AQ1118" i="10"/>
  <c r="AQ1119" i="10" s="1"/>
  <c r="AQ669" i="10"/>
  <c r="AQ670" i="10" s="1"/>
  <c r="AQ696" i="10"/>
  <c r="AQ698" i="10" s="1"/>
  <c r="AQ701" i="10" s="1"/>
  <c r="AP977" i="10"/>
  <c r="AQ1057" i="10"/>
  <c r="AQ60" i="28" l="1"/>
  <c r="AQ663" i="10"/>
  <c r="AQ664" i="10" s="1"/>
  <c r="AQ64" i="28"/>
  <c r="AR660" i="10" l="1"/>
  <c r="AQ108" i="28"/>
  <c r="AD133" i="11"/>
  <c r="AQ62" i="28"/>
  <c r="AQ705" i="10" s="1"/>
  <c r="AQ702" i="10" s="1"/>
  <c r="AQ65" i="28" l="1"/>
  <c r="AQ68" i="28" s="1"/>
  <c r="AQ1055" i="10" s="1"/>
  <c r="AQ703" i="10"/>
  <c r="AQ1255" i="10"/>
  <c r="AR679" i="10"/>
  <c r="AR662" i="10"/>
  <c r="AR1112" i="10"/>
  <c r="AR1122" i="10" s="1"/>
  <c r="AR1127" i="10" s="1"/>
  <c r="AR1134" i="10" s="1"/>
  <c r="AR923" i="10" s="1"/>
  <c r="AR1107" i="10" l="1"/>
  <c r="AR683" i="10"/>
  <c r="AR700" i="10"/>
  <c r="AQ109" i="28"/>
  <c r="AR684" i="10"/>
  <c r="AR1113" i="10"/>
  <c r="AR1114" i="10" s="1"/>
  <c r="AR1116" i="10" s="1"/>
  <c r="AR234" i="10" l="1"/>
  <c r="AR236" i="10" s="1"/>
  <c r="AR59" i="28"/>
  <c r="AR22" i="28"/>
  <c r="AR58" i="28"/>
  <c r="AR685" i="10"/>
  <c r="AR697" i="10" s="1"/>
  <c r="AQ1154" i="10"/>
  <c r="AQ111" i="28"/>
  <c r="AR707" i="10"/>
  <c r="AR719" i="10" s="1"/>
  <c r="AR715" i="10"/>
  <c r="AR21" i="28" s="1"/>
  <c r="AR66" i="28" s="1"/>
  <c r="AR1139" i="10"/>
  <c r="AR1090" i="10"/>
  <c r="AR1132" i="10"/>
  <c r="AE131" i="11" l="1"/>
  <c r="AR1094" i="10"/>
  <c r="AR1097" i="10" s="1"/>
  <c r="AR1100" i="10" s="1"/>
  <c r="AR1041" i="10"/>
  <c r="AR42" i="28"/>
  <c r="AR1048" i="10"/>
  <c r="AR918" i="10"/>
  <c r="AR927" i="10" s="1"/>
  <c r="AR1102" i="10"/>
  <c r="AR922" i="10" s="1"/>
  <c r="AR1152" i="10"/>
  <c r="AR1147" i="10"/>
  <c r="AR924" i="10" s="1"/>
  <c r="AR1168" i="10"/>
  <c r="AR1146" i="10"/>
  <c r="AE132" i="11"/>
  <c r="AR1143" i="10"/>
  <c r="AR238" i="10"/>
  <c r="AR244" i="10"/>
  <c r="AR245" i="10" s="1"/>
  <c r="AR1050" i="10" l="1"/>
  <c r="AR1067" i="10"/>
  <c r="AR926" i="10" s="1"/>
  <c r="AR1042" i="10"/>
  <c r="AR16" i="28" s="1"/>
  <c r="AR18" i="28" s="1"/>
  <c r="AR24" i="28" s="1"/>
  <c r="AR1174" i="10"/>
  <c r="AR1176" i="10"/>
  <c r="AR925" i="10" s="1"/>
  <c r="AR1175" i="10"/>
  <c r="AR1162" i="10"/>
  <c r="AR1163" i="10"/>
  <c r="AR1043" i="10" l="1"/>
  <c r="AS1037" i="10" s="1"/>
  <c r="AR1142" i="10"/>
  <c r="AR1144" i="10" s="1"/>
  <c r="AQ1053" i="10"/>
  <c r="AQ1058" i="10" s="1"/>
  <c r="AR93" i="28" l="1"/>
  <c r="AQ1059" i="10"/>
  <c r="AQ1062" i="10" s="1"/>
  <c r="AQ1063" i="10"/>
  <c r="AQ72" i="28" s="1"/>
  <c r="AR1071" i="10"/>
  <c r="AR1075" i="10" l="1"/>
  <c r="AR1080" i="10" s="1"/>
  <c r="AR1079" i="10"/>
  <c r="AR1074" i="10"/>
  <c r="AQ71" i="28"/>
  <c r="AQ74" i="28" s="1"/>
  <c r="AQ1064" i="10"/>
  <c r="AR1076" i="10" l="1"/>
  <c r="AS1073" i="10" s="1"/>
  <c r="AR1081" i="10"/>
  <c r="AR1085" i="10" s="1"/>
  <c r="AR26" i="28" s="1"/>
  <c r="AR45" i="28" s="1"/>
  <c r="AR48" i="28" s="1"/>
  <c r="AR55" i="28" s="1"/>
  <c r="AQ76" i="28"/>
  <c r="AQ1025" i="10" s="1"/>
  <c r="AQ1002" i="10" s="1"/>
  <c r="AR1061" i="10"/>
  <c r="AQ98" i="28"/>
  <c r="AR28" i="28" l="1"/>
  <c r="AR967" i="10" s="1"/>
  <c r="AR1189" i="10"/>
  <c r="AR1190" i="10" s="1"/>
  <c r="AR1273" i="10" s="1"/>
  <c r="AO13" i="14"/>
  <c r="AO16" i="14" s="1"/>
  <c r="AQ977" i="10"/>
  <c r="AE135" i="11"/>
  <c r="AR1118" i="10"/>
  <c r="AR1119" i="10" s="1"/>
  <c r="AR696" i="10"/>
  <c r="AR698" i="10" s="1"/>
  <c r="AR701" i="10" s="1"/>
  <c r="AR1092" i="10"/>
  <c r="AR1096" i="10" s="1"/>
  <c r="AR1098" i="10" s="1"/>
  <c r="AR1101" i="10" s="1"/>
  <c r="AE134" i="11" s="1"/>
  <c r="AR669" i="10"/>
  <c r="AR670" i="10" s="1"/>
  <c r="AR1057" i="10"/>
  <c r="AR60" i="28" l="1"/>
  <c r="AR663" i="10"/>
  <c r="AR664" i="10" s="1"/>
  <c r="AR64" i="28"/>
  <c r="AR108" i="28" l="1"/>
  <c r="AS660" i="10"/>
  <c r="AE133" i="11"/>
  <c r="AR62" i="28"/>
  <c r="AR705" i="10" s="1"/>
  <c r="AR702" i="10" s="1"/>
  <c r="AR65" i="28" l="1"/>
  <c r="AR68" i="28" s="1"/>
  <c r="AR1055" i="10" s="1"/>
  <c r="AR703" i="10"/>
  <c r="AS679" i="10"/>
  <c r="AS1112" i="10"/>
  <c r="AS1122" i="10" s="1"/>
  <c r="AS1127" i="10" s="1"/>
  <c r="AS1134" i="10" s="1"/>
  <c r="AS923" i="10" s="1"/>
  <c r="AS662" i="10"/>
  <c r="AR1255" i="10"/>
  <c r="AS1107" i="10" l="1"/>
  <c r="AS683" i="10"/>
  <c r="AS684" i="10"/>
  <c r="AS1113" i="10"/>
  <c r="AS1114" i="10" s="1"/>
  <c r="AS1116" i="10" s="1"/>
  <c r="AS700" i="10"/>
  <c r="AR109" i="28"/>
  <c r="AS707" i="10" l="1"/>
  <c r="AS719" i="10" s="1"/>
  <c r="AS715" i="10"/>
  <c r="AS21" i="28" s="1"/>
  <c r="AS66" i="28" s="1"/>
  <c r="AR111" i="28"/>
  <c r="AR1154" i="10"/>
  <c r="AS59" i="28"/>
  <c r="AS22" i="28"/>
  <c r="AS234" i="10"/>
  <c r="AS236" i="10" s="1"/>
  <c r="AS685" i="10"/>
  <c r="AS697" i="10" s="1"/>
  <c r="AS58" i="28"/>
  <c r="AS1132" i="10"/>
  <c r="AS1090" i="10"/>
  <c r="AS1139" i="10"/>
  <c r="AS1102" i="10" l="1"/>
  <c r="AS922" i="10" s="1"/>
  <c r="AS1048" i="10"/>
  <c r="AS918" i="10"/>
  <c r="AS927" i="10" s="1"/>
  <c r="AS1143" i="10"/>
  <c r="AF132" i="11"/>
  <c r="AS244" i="10"/>
  <c r="AS245" i="10" s="1"/>
  <c r="AS238" i="10"/>
  <c r="AS1146" i="10"/>
  <c r="AS1147" i="10"/>
  <c r="AS924" i="10" s="1"/>
  <c r="AS1168" i="10"/>
  <c r="AS1152" i="10"/>
  <c r="AF131" i="11"/>
  <c r="AS1094" i="10"/>
  <c r="AS1097" i="10" s="1"/>
  <c r="AS1100" i="10" s="1"/>
  <c r="AS1041" i="10"/>
  <c r="AS42" i="28"/>
  <c r="AS1163" i="10" l="1"/>
  <c r="AS1162" i="10"/>
  <c r="AS1042" i="10"/>
  <c r="AS16" i="28" s="1"/>
  <c r="AS18" i="28" s="1"/>
  <c r="AS24" i="28" s="1"/>
  <c r="AS1176" i="10"/>
  <c r="AS925" i="10" s="1"/>
  <c r="AS1174" i="10"/>
  <c r="AS1175" i="10"/>
  <c r="AS1067" i="10"/>
  <c r="AS926" i="10" s="1"/>
  <c r="AS1050" i="10"/>
  <c r="AS1142" i="10" l="1"/>
  <c r="AS1144" i="10" s="1"/>
  <c r="AS1043" i="10"/>
  <c r="AR1053" i="10"/>
  <c r="AR1058" i="10" s="1"/>
  <c r="AR1059" i="10" l="1"/>
  <c r="AR1062" i="10" s="1"/>
  <c r="AR1063" i="10"/>
  <c r="AR72" i="28" s="1"/>
  <c r="AS93" i="28"/>
  <c r="AT1037" i="10"/>
  <c r="AS1071" i="10"/>
  <c r="AS1079" i="10" l="1"/>
  <c r="AS1075" i="10"/>
  <c r="AS1080" i="10" s="1"/>
  <c r="AS1074" i="10"/>
  <c r="AR71" i="28"/>
  <c r="AR74" i="28" s="1"/>
  <c r="AR1064" i="10"/>
  <c r="AR76" i="28" l="1"/>
  <c r="AR1025" i="10" s="1"/>
  <c r="AR1002" i="10" s="1"/>
  <c r="AR98" i="28"/>
  <c r="AS1061" i="10"/>
  <c r="AS1076" i="10"/>
  <c r="AT1073" i="10" s="1"/>
  <c r="AS1081" i="10"/>
  <c r="AS1085" i="10" s="1"/>
  <c r="AS26" i="28" s="1"/>
  <c r="AP13" i="14" l="1"/>
  <c r="AP16" i="14" s="1"/>
  <c r="AS1057" i="10"/>
  <c r="AS1189" i="10"/>
  <c r="AS1190" i="10" s="1"/>
  <c r="AS1273" i="10" s="1"/>
  <c r="AS45" i="28"/>
  <c r="AS48" i="28" s="1"/>
  <c r="AS55" i="28" s="1"/>
  <c r="AS28" i="28"/>
  <c r="AS967" i="10" s="1"/>
  <c r="AR977" i="10"/>
  <c r="AS696" i="10" l="1"/>
  <c r="AS698" i="10" s="1"/>
  <c r="AS701" i="10" s="1"/>
  <c r="AF135" i="11"/>
  <c r="AS1118" i="10"/>
  <c r="AS1119" i="10" s="1"/>
  <c r="AS669" i="10"/>
  <c r="AS670" i="10" s="1"/>
  <c r="AS1092" i="10"/>
  <c r="AS1096" i="10" s="1"/>
  <c r="AS1098" i="10" s="1"/>
  <c r="AS1101" i="10" s="1"/>
  <c r="AF134" i="11" s="1"/>
  <c r="AS663" i="10" l="1"/>
  <c r="AS664" i="10" s="1"/>
  <c r="AS60" i="28"/>
  <c r="AS64" i="28"/>
  <c r="AF133" i="11" l="1"/>
  <c r="AS62" i="28"/>
  <c r="AS705" i="10" s="1"/>
  <c r="AS702" i="10" s="1"/>
  <c r="AT660" i="10"/>
  <c r="AS108" i="28"/>
  <c r="AS1255" i="10" l="1"/>
  <c r="AT1112" i="10"/>
  <c r="AT1122" i="10" s="1"/>
  <c r="AT1127" i="10" s="1"/>
  <c r="AT1134" i="10" s="1"/>
  <c r="AT923" i="10" s="1"/>
  <c r="AT679" i="10"/>
  <c r="AT662" i="10"/>
  <c r="AS65" i="28"/>
  <c r="AS68" i="28" s="1"/>
  <c r="AS1055" i="10" s="1"/>
  <c r="AS703" i="10"/>
  <c r="AT683" i="10" l="1"/>
  <c r="AT1107" i="10"/>
  <c r="AT684" i="10"/>
  <c r="AT1113" i="10"/>
  <c r="AT1114" i="10" s="1"/>
  <c r="AT1116" i="10" s="1"/>
  <c r="AS109" i="28"/>
  <c r="AT700" i="10"/>
  <c r="AT715" i="10" l="1"/>
  <c r="AT21" i="28" s="1"/>
  <c r="AT66" i="28" s="1"/>
  <c r="AT707" i="10"/>
  <c r="AT719" i="10" s="1"/>
  <c r="AS1154" i="10"/>
  <c r="AS111" i="28"/>
  <c r="AT1090" i="10"/>
  <c r="AT1132" i="10"/>
  <c r="AT1139" i="10"/>
  <c r="AT58" i="28"/>
  <c r="AT685" i="10"/>
  <c r="AT697" i="10" s="1"/>
  <c r="AT234" i="10"/>
  <c r="AT236" i="10" s="1"/>
  <c r="AT59" i="28"/>
  <c r="AT22" i="28"/>
  <c r="AT1048" i="10" l="1"/>
  <c r="AT1102" i="10"/>
  <c r="AT922" i="10" s="1"/>
  <c r="AT918" i="10"/>
  <c r="AT927" i="10" s="1"/>
  <c r="AT1147" i="10"/>
  <c r="AT924" i="10" s="1"/>
  <c r="AT1168" i="10"/>
  <c r="AT1152" i="10"/>
  <c r="AT1146" i="10"/>
  <c r="AG132" i="11"/>
  <c r="AT1143" i="10"/>
  <c r="AT238" i="10"/>
  <c r="AT244" i="10"/>
  <c r="AT245" i="10" s="1"/>
  <c r="AT42" i="28"/>
  <c r="AT1041" i="10"/>
  <c r="AG131" i="11"/>
  <c r="AT1094" i="10"/>
  <c r="AT1097" i="10" s="1"/>
  <c r="AT1100" i="10" s="1"/>
  <c r="AT1162" i="10" l="1"/>
  <c r="AT1163" i="10"/>
  <c r="AT1174" i="10"/>
  <c r="AT1175" i="10"/>
  <c r="AT1176" i="10"/>
  <c r="AT925" i="10" s="1"/>
  <c r="AT1042" i="10"/>
  <c r="AT16" i="28" s="1"/>
  <c r="AT18" i="28" s="1"/>
  <c r="AT24" i="28" s="1"/>
  <c r="AT1067" i="10"/>
  <c r="AT926" i="10" s="1"/>
  <c r="AT1050" i="10"/>
  <c r="AT1043" i="10" l="1"/>
  <c r="AU1037" i="10" s="1"/>
  <c r="AT1142" i="10"/>
  <c r="AT1144" i="10" s="1"/>
  <c r="AS1053" i="10"/>
  <c r="AS1058" i="10" s="1"/>
  <c r="AT93" i="28" l="1"/>
  <c r="AS1059" i="10"/>
  <c r="AS1062" i="10" s="1"/>
  <c r="AS1063" i="10"/>
  <c r="AS72" i="28" s="1"/>
  <c r="AT1071" i="10"/>
  <c r="AT1079" i="10" l="1"/>
  <c r="AT1075" i="10"/>
  <c r="AT1080" i="10" s="1"/>
  <c r="AT1074" i="10"/>
  <c r="AS71" i="28"/>
  <c r="AS74" i="28" s="1"/>
  <c r="AS1064" i="10"/>
  <c r="AT1076" i="10" l="1"/>
  <c r="AU1073" i="10" s="1"/>
  <c r="AS98" i="28"/>
  <c r="AT1061" i="10"/>
  <c r="AS76" i="28"/>
  <c r="AS1025" i="10" s="1"/>
  <c r="AS1002" i="10" s="1"/>
  <c r="AT1081" i="10"/>
  <c r="AT1085" i="10" s="1"/>
  <c r="AT26" i="28" s="1"/>
  <c r="AQ13" i="14" l="1"/>
  <c r="AQ16" i="14" s="1"/>
  <c r="AS977" i="10"/>
  <c r="AT1189" i="10"/>
  <c r="AT1190" i="10" s="1"/>
  <c r="AT1273" i="10" s="1"/>
  <c r="AT45" i="28"/>
  <c r="AT48" i="28" s="1"/>
  <c r="AT55" i="28" s="1"/>
  <c r="AT28" i="28"/>
  <c r="AT967" i="10" s="1"/>
  <c r="AT1057" i="10"/>
  <c r="AG135" i="11" l="1"/>
  <c r="AT1118" i="10"/>
  <c r="AT1119" i="10" s="1"/>
  <c r="AT1092" i="10"/>
  <c r="AT1096" i="10" s="1"/>
  <c r="AT1098" i="10" s="1"/>
  <c r="AT1101" i="10" s="1"/>
  <c r="AG134" i="11" s="1"/>
  <c r="AT669" i="10"/>
  <c r="AT670" i="10" s="1"/>
  <c r="AT696" i="10"/>
  <c r="AT698" i="10" s="1"/>
  <c r="AT701" i="10" s="1"/>
  <c r="AT64" i="28" l="1"/>
  <c r="AT60" i="28"/>
  <c r="AT663" i="10"/>
  <c r="AT664" i="10" s="1"/>
  <c r="AT108" i="28" l="1"/>
  <c r="AU660" i="10"/>
  <c r="AG133" i="11"/>
  <c r="AT62" i="28"/>
  <c r="AT705" i="10" s="1"/>
  <c r="AT702" i="10" s="1"/>
  <c r="AT65" i="28" l="1"/>
  <c r="AT68" i="28" s="1"/>
  <c r="AT1055" i="10" s="1"/>
  <c r="AT703" i="10"/>
  <c r="AU679" i="10"/>
  <c r="AU1112" i="10"/>
  <c r="AU1122" i="10" s="1"/>
  <c r="AU1127" i="10" s="1"/>
  <c r="AU1134" i="10" s="1"/>
  <c r="AU923" i="10" s="1"/>
  <c r="AU662" i="10"/>
  <c r="AT1255" i="10"/>
  <c r="AU1107" i="10" l="1"/>
  <c r="AU683" i="10"/>
  <c r="AU1113" i="10"/>
  <c r="AU1114" i="10" s="1"/>
  <c r="AU1116" i="10" s="1"/>
  <c r="AU684" i="10"/>
  <c r="AT109" i="28"/>
  <c r="AU700" i="10"/>
  <c r="AU22" i="28" l="1"/>
  <c r="AU234" i="10"/>
  <c r="AU236" i="10" s="1"/>
  <c r="AU59" i="28"/>
  <c r="AU715" i="10"/>
  <c r="AU21" i="28" s="1"/>
  <c r="AU66" i="28" s="1"/>
  <c r="AU707" i="10"/>
  <c r="AU719" i="10" s="1"/>
  <c r="AT1154" i="10"/>
  <c r="AT111" i="28"/>
  <c r="AU58" i="28"/>
  <c r="AU685" i="10"/>
  <c r="AU697" i="10" s="1"/>
  <c r="AU1090" i="10"/>
  <c r="AU1132" i="10"/>
  <c r="AU1139" i="10"/>
  <c r="AU1041" i="10" l="1"/>
  <c r="AU42" i="28"/>
  <c r="AU1168" i="10"/>
  <c r="AU1152" i="10"/>
  <c r="AU1146" i="10"/>
  <c r="AU1147" i="10"/>
  <c r="AU924" i="10" s="1"/>
  <c r="AU1143" i="10"/>
  <c r="AH132" i="11"/>
  <c r="AU238" i="10"/>
  <c r="AU244" i="10"/>
  <c r="AU245" i="10" s="1"/>
  <c r="AU1102" i="10"/>
  <c r="AU922" i="10" s="1"/>
  <c r="AU1048" i="10"/>
  <c r="AU918" i="10"/>
  <c r="AU927" i="10" s="1"/>
  <c r="AU1094" i="10"/>
  <c r="AU1097" i="10" s="1"/>
  <c r="AU1100" i="10" s="1"/>
  <c r="AH131" i="11"/>
  <c r="AU1163" i="10" l="1"/>
  <c r="AU1162" i="10"/>
  <c r="AU1176" i="10"/>
  <c r="AU925" i="10" s="1"/>
  <c r="AU1174" i="10"/>
  <c r="AU1175" i="10"/>
  <c r="AU1050" i="10"/>
  <c r="AU1067" i="10"/>
  <c r="AU926" i="10" s="1"/>
  <c r="AU1042" i="10"/>
  <c r="AU16" i="28" s="1"/>
  <c r="AU18" i="28" s="1"/>
  <c r="AU24" i="28" s="1"/>
  <c r="AT1053" i="10" l="1"/>
  <c r="AT1058" i="10" s="1"/>
  <c r="AU1142" i="10"/>
  <c r="AU1144" i="10" s="1"/>
  <c r="AU1043" i="10"/>
  <c r="AU1071" i="10" l="1"/>
  <c r="AT1059" i="10"/>
  <c r="AT1062" i="10" s="1"/>
  <c r="AT1063" i="10"/>
  <c r="AT72" i="28" s="1"/>
  <c r="AU93" i="28"/>
  <c r="AV1037" i="10"/>
  <c r="AT71" i="28" l="1"/>
  <c r="AT74" i="28" s="1"/>
  <c r="AT1064" i="10"/>
  <c r="AU1079" i="10"/>
  <c r="AU1074" i="10"/>
  <c r="AU1075" i="10"/>
  <c r="AU1080" i="10" s="1"/>
  <c r="AU1076" i="10" l="1"/>
  <c r="AV1073" i="10" s="1"/>
  <c r="AU1081" i="10"/>
  <c r="AU1085" i="10" s="1"/>
  <c r="AU26" i="28" s="1"/>
  <c r="AU1061" i="10"/>
  <c r="AT98" i="28"/>
  <c r="AT76" i="28"/>
  <c r="AT1025" i="10" s="1"/>
  <c r="AT1002" i="10" s="1"/>
  <c r="AR13" i="14" l="1"/>
  <c r="AR16" i="14" s="1"/>
  <c r="AU1057" i="10"/>
  <c r="AT977" i="10"/>
  <c r="AU45" i="28"/>
  <c r="AU48" i="28" s="1"/>
  <c r="AU55" i="28" s="1"/>
  <c r="AU1189" i="10"/>
  <c r="AU1190" i="10" s="1"/>
  <c r="AU1273" i="10" s="1"/>
  <c r="AU28" i="28"/>
  <c r="AU967" i="10" s="1"/>
  <c r="AH135" i="11" l="1"/>
  <c r="AU1118" i="10"/>
  <c r="AU1119" i="10" s="1"/>
  <c r="AU1092" i="10"/>
  <c r="AU1096" i="10" s="1"/>
  <c r="AU1098" i="10" s="1"/>
  <c r="AU1101" i="10" s="1"/>
  <c r="AH134" i="11" s="1"/>
  <c r="AU669" i="10"/>
  <c r="AU670" i="10" s="1"/>
  <c r="AU696" i="10"/>
  <c r="AU698" i="10" s="1"/>
  <c r="AU701" i="10" s="1"/>
  <c r="AU64" i="28" l="1"/>
  <c r="AU60" i="28"/>
  <c r="AU663" i="10"/>
  <c r="AU664" i="10" s="1"/>
  <c r="AU108" i="28" l="1"/>
  <c r="AV660" i="10"/>
  <c r="AH133" i="11"/>
  <c r="AU62" i="28"/>
  <c r="AU705" i="10" s="1"/>
  <c r="AU702" i="10" s="1"/>
  <c r="AU65" i="28" l="1"/>
  <c r="AU68" i="28" s="1"/>
  <c r="AU1055" i="10" s="1"/>
  <c r="AU703" i="10"/>
  <c r="AV679" i="10"/>
  <c r="AV1112" i="10"/>
  <c r="AV1122" i="10" s="1"/>
  <c r="AV1127" i="10" s="1"/>
  <c r="AV1134" i="10" s="1"/>
  <c r="AV923" i="10" s="1"/>
  <c r="AV662" i="10"/>
  <c r="AU1255" i="10"/>
  <c r="AV1107" i="10" l="1"/>
  <c r="AV683" i="10"/>
  <c r="AV1113" i="10"/>
  <c r="AV1114" i="10" s="1"/>
  <c r="AV1116" i="10" s="1"/>
  <c r="AV684" i="10"/>
  <c r="AU109" i="28"/>
  <c r="AV700" i="10"/>
  <c r="AU111" i="28" l="1"/>
  <c r="AU1154" i="10"/>
  <c r="AV59" i="28"/>
  <c r="AV234" i="10"/>
  <c r="AV236" i="10" s="1"/>
  <c r="AV22" i="28"/>
  <c r="AV685" i="10"/>
  <c r="AV697" i="10" s="1"/>
  <c r="AV58" i="28"/>
  <c r="AV715" i="10"/>
  <c r="AV21" i="28" s="1"/>
  <c r="AV66" i="28" s="1"/>
  <c r="AV707" i="10"/>
  <c r="AV719" i="10" s="1"/>
  <c r="AV1132" i="10"/>
  <c r="AV1139" i="10"/>
  <c r="AV1090" i="10"/>
  <c r="AV1147" i="10" l="1"/>
  <c r="AV924" i="10" s="1"/>
  <c r="AV1168" i="10"/>
  <c r="AV1152" i="10"/>
  <c r="AV1146" i="10"/>
  <c r="AV244" i="10"/>
  <c r="AV245" i="10" s="1"/>
  <c r="AV238" i="10"/>
  <c r="AV1143" i="10"/>
  <c r="AI132" i="11"/>
  <c r="AV1094" i="10"/>
  <c r="AV1097" i="10" s="1"/>
  <c r="AV1100" i="10" s="1"/>
  <c r="AI131" i="11"/>
  <c r="AV1102" i="10"/>
  <c r="AV922" i="10" s="1"/>
  <c r="AV1048" i="10"/>
  <c r="AV918" i="10"/>
  <c r="AV927" i="10" s="1"/>
  <c r="AV1041" i="10"/>
  <c r="AV42" i="28"/>
  <c r="AV1050" i="10" l="1"/>
  <c r="AV1067" i="10"/>
  <c r="AV926" i="10" s="1"/>
  <c r="AV1162" i="10"/>
  <c r="AV1163" i="10"/>
  <c r="AV1176" i="10"/>
  <c r="AV925" i="10" s="1"/>
  <c r="AV1174" i="10"/>
  <c r="AV1175" i="10"/>
  <c r="AV1042" i="10"/>
  <c r="AV16" i="28" s="1"/>
  <c r="AV18" i="28" s="1"/>
  <c r="AV24" i="28" s="1"/>
  <c r="AV1142" i="10" l="1"/>
  <c r="AV1144" i="10" s="1"/>
  <c r="AV1043" i="10"/>
  <c r="AU1053" i="10"/>
  <c r="AU1058" i="10" s="1"/>
  <c r="AU1059" i="10" l="1"/>
  <c r="AU1062" i="10" s="1"/>
  <c r="AU1063" i="10"/>
  <c r="AU72" i="28" s="1"/>
  <c r="AV93" i="28"/>
  <c r="AW1037" i="10"/>
  <c r="AV1071" i="10"/>
  <c r="AV1074" i="10" l="1"/>
  <c r="AV1079" i="10"/>
  <c r="AV1075" i="10"/>
  <c r="AV1080" i="10" s="1"/>
  <c r="AU71" i="28"/>
  <c r="AU74" i="28" s="1"/>
  <c r="AU1064" i="10"/>
  <c r="AU76" i="28" l="1"/>
  <c r="AU1025" i="10" s="1"/>
  <c r="AU1002" i="10" s="1"/>
  <c r="AU98" i="28"/>
  <c r="AV1061" i="10"/>
  <c r="AV1081" i="10"/>
  <c r="AV1085" i="10" s="1"/>
  <c r="AV26" i="28" s="1"/>
  <c r="AV1076" i="10"/>
  <c r="AW1073" i="10" s="1"/>
  <c r="AU977" i="10" l="1"/>
  <c r="AS13" i="14"/>
  <c r="AS16" i="14" s="1"/>
  <c r="AV1057" i="10"/>
  <c r="AV45" i="28"/>
  <c r="AV48" i="28" s="1"/>
  <c r="AV55" i="28" s="1"/>
  <c r="AV1189" i="10"/>
  <c r="AV1190" i="10" s="1"/>
  <c r="AV1273" i="10" s="1"/>
  <c r="AV28" i="28"/>
  <c r="AV967" i="10" s="1"/>
  <c r="AI135" i="11" l="1"/>
  <c r="AV1118" i="10"/>
  <c r="AV1119" i="10" s="1"/>
  <c r="AV669" i="10"/>
  <c r="AV670" i="10" s="1"/>
  <c r="AV1092" i="10"/>
  <c r="AV1096" i="10" s="1"/>
  <c r="AV1098" i="10" s="1"/>
  <c r="AV1101" i="10" s="1"/>
  <c r="AI134" i="11" s="1"/>
  <c r="AV696" i="10"/>
  <c r="AV698" i="10" s="1"/>
  <c r="AV701" i="10" s="1"/>
  <c r="AV60" i="28" l="1"/>
  <c r="AV663" i="10"/>
  <c r="AV664" i="10" s="1"/>
  <c r="AV64" i="28"/>
  <c r="AW660" i="10" l="1"/>
  <c r="AV108" i="28"/>
  <c r="AI133" i="11"/>
  <c r="AV62" i="28"/>
  <c r="AV705" i="10" s="1"/>
  <c r="AV702" i="10" s="1"/>
  <c r="AV65" i="28" l="1"/>
  <c r="AV68" i="28" s="1"/>
  <c r="AV1055" i="10" s="1"/>
  <c r="AV703" i="10"/>
  <c r="AV1255" i="10"/>
  <c r="AW679" i="10"/>
  <c r="AW1112" i="10"/>
  <c r="AW1122" i="10" s="1"/>
  <c r="AW1127" i="10" s="1"/>
  <c r="AW1134" i="10" s="1"/>
  <c r="AW923" i="10" s="1"/>
  <c r="AW662" i="10"/>
  <c r="AW1113" i="10" l="1"/>
  <c r="AW1114" i="10" s="1"/>
  <c r="AW1116" i="10" s="1"/>
  <c r="AW684" i="10"/>
  <c r="AV109" i="28"/>
  <c r="AW700" i="10"/>
  <c r="AW1107" i="10"/>
  <c r="AW683" i="10"/>
  <c r="AW685" i="10" l="1"/>
  <c r="AW697" i="10" s="1"/>
  <c r="AW58" i="28"/>
  <c r="AW1139" i="10"/>
  <c r="AW1132" i="10"/>
  <c r="AW1090" i="10"/>
  <c r="AW715" i="10"/>
  <c r="AW21" i="28" s="1"/>
  <c r="AW66" i="28" s="1"/>
  <c r="AW707" i="10"/>
  <c r="AW719" i="10" s="1"/>
  <c r="AV111" i="28"/>
  <c r="AV1154" i="10"/>
  <c r="AW22" i="28"/>
  <c r="AW59" i="28"/>
  <c r="AW1143" i="10" s="1"/>
  <c r="AW234" i="10"/>
  <c r="AW236" i="10" s="1"/>
  <c r="AW1168" i="10" l="1"/>
  <c r="AW1147" i="10"/>
  <c r="AW924" i="10" s="1"/>
  <c r="AW1146" i="10"/>
  <c r="AW1152" i="10"/>
  <c r="AW238" i="10"/>
  <c r="AW244" i="10"/>
  <c r="AW245" i="10" s="1"/>
  <c r="AW1102" i="10"/>
  <c r="AW922" i="10" s="1"/>
  <c r="AW918" i="10"/>
  <c r="AW927" i="10" s="1"/>
  <c r="AW1048" i="10"/>
  <c r="AW1094" i="10"/>
  <c r="AW1097" i="10" s="1"/>
  <c r="AW1100" i="10" s="1"/>
  <c r="AW1041" i="10"/>
  <c r="AW42" i="28"/>
  <c r="AW1163" i="10" l="1"/>
  <c r="AW1162" i="10"/>
  <c r="AW1042" i="10"/>
  <c r="AW16" i="28" s="1"/>
  <c r="AW18" i="28" s="1"/>
  <c r="AW24" i="28" s="1"/>
  <c r="AW1067" i="10"/>
  <c r="AW926" i="10" s="1"/>
  <c r="AW1050" i="10"/>
  <c r="AW1176" i="10"/>
  <c r="AW925" i="10" s="1"/>
  <c r="AW1174" i="10"/>
  <c r="AW1175" i="10"/>
  <c r="AW1043" i="10" l="1"/>
  <c r="AX1037" i="10" s="1"/>
  <c r="AV1053" i="10"/>
  <c r="AV1058" i="10" s="1"/>
  <c r="AW1071" i="10"/>
  <c r="AW1142" i="10"/>
  <c r="AW1144" i="10" s="1"/>
  <c r="AW93" i="28" l="1"/>
  <c r="AV1059" i="10"/>
  <c r="AV1062" i="10" s="1"/>
  <c r="AV1063" i="10"/>
  <c r="AV72" i="28" s="1"/>
  <c r="AW1075" i="10"/>
  <c r="AW1080" i="10" s="1"/>
  <c r="AW1074" i="10"/>
  <c r="AW1079" i="10"/>
  <c r="AW1081" i="10" l="1"/>
  <c r="AW1085" i="10" s="1"/>
  <c r="AW26" i="28" s="1"/>
  <c r="AW1189" i="10" s="1"/>
  <c r="AW1190" i="10" s="1"/>
  <c r="AW1273" i="10" s="1"/>
  <c r="AW1076" i="10"/>
  <c r="AX1073" i="10" s="1"/>
  <c r="AV71" i="28"/>
  <c r="AV74" i="28" s="1"/>
  <c r="AV1064" i="10"/>
  <c r="AW45" i="28" l="1"/>
  <c r="AW48" i="28" s="1"/>
  <c r="AW55" i="28" s="1"/>
  <c r="AW1118" i="10" s="1"/>
  <c r="AW1119" i="10" s="1"/>
  <c r="AW28" i="28"/>
  <c r="AW967" i="10" s="1"/>
  <c r="AV76" i="28"/>
  <c r="AV1025" i="10" s="1"/>
  <c r="AV1002" i="10" s="1"/>
  <c r="AV98" i="28"/>
  <c r="AW1061" i="10"/>
  <c r="AW1092" i="10" l="1"/>
  <c r="AW1096" i="10" s="1"/>
  <c r="AW1098" i="10" s="1"/>
  <c r="AW1101" i="10" s="1"/>
  <c r="AW696" i="10"/>
  <c r="AW698" i="10" s="1"/>
  <c r="AW701" i="10" s="1"/>
  <c r="AW64" i="28" s="1"/>
  <c r="AW669" i="10"/>
  <c r="AW670" i="10" s="1"/>
  <c r="AW60" i="28" s="1"/>
  <c r="AW62" i="28" s="1"/>
  <c r="AW705" i="10" s="1"/>
  <c r="AW702" i="10" s="1"/>
  <c r="AW65" i="28" s="1"/>
  <c r="AV977" i="10"/>
  <c r="AT13" i="14"/>
  <c r="AT16" i="14" s="1"/>
  <c r="AW1057" i="10"/>
  <c r="AW68" i="28" l="1"/>
  <c r="AW1055" i="10" s="1"/>
  <c r="AW663" i="10"/>
  <c r="AW664" i="10" s="1"/>
  <c r="AW108" i="28" s="1"/>
  <c r="AW703" i="10"/>
  <c r="AX660" i="10" l="1"/>
  <c r="AX1112" i="10" s="1"/>
  <c r="AX1122" i="10" s="1"/>
  <c r="AX1127" i="10" s="1"/>
  <c r="AX1134" i="10" s="1"/>
  <c r="AX923" i="10" s="1"/>
  <c r="AW109" i="28"/>
  <c r="AW111" i="28" s="1"/>
  <c r="AX700" i="10"/>
  <c r="AW1255" i="10"/>
  <c r="AX679" i="10" l="1"/>
  <c r="AX1113" i="10" s="1"/>
  <c r="AX1114" i="10" s="1"/>
  <c r="AX1116" i="10" s="1"/>
  <c r="AX662" i="10"/>
  <c r="AX683" i="10" s="1"/>
  <c r="AW1154" i="10"/>
  <c r="AX715" i="10"/>
  <c r="AX21" i="28" s="1"/>
  <c r="AX66" i="28" s="1"/>
  <c r="AX707" i="10"/>
  <c r="AX719" i="10" s="1"/>
  <c r="AX1107" i="10" l="1"/>
  <c r="AX684" i="10"/>
  <c r="AX685" i="10" s="1"/>
  <c r="AX697" i="10" s="1"/>
  <c r="AX42" i="28"/>
  <c r="AX1041" i="10"/>
  <c r="AX58" i="28"/>
  <c r="AX1090" i="10"/>
  <c r="AX1139" i="10"/>
  <c r="AX1132" i="10"/>
  <c r="AX234" i="10"/>
  <c r="AX236" i="10" s="1"/>
  <c r="AX59" i="28"/>
  <c r="AX1143" i="10" s="1"/>
  <c r="AX22" i="28" l="1"/>
  <c r="AX1094" i="10"/>
  <c r="AX1097" i="10" s="1"/>
  <c r="AX1100" i="10" s="1"/>
  <c r="AX1042" i="10"/>
  <c r="AX16" i="28" s="1"/>
  <c r="AX18" i="28" s="1"/>
  <c r="AX24" i="28" s="1"/>
  <c r="AX1147" i="10"/>
  <c r="AX924" i="10" s="1"/>
  <c r="AX1168" i="10"/>
  <c r="AX1146" i="10"/>
  <c r="AX1152" i="10"/>
  <c r="AX1048" i="10"/>
  <c r="AX1102" i="10"/>
  <c r="AX922" i="10" s="1"/>
  <c r="AX918" i="10"/>
  <c r="AX927" i="10" s="1"/>
  <c r="AX244" i="10"/>
  <c r="AX245" i="10" s="1"/>
  <c r="AX238" i="10"/>
  <c r="AX1067" i="10" l="1"/>
  <c r="AX926" i="10" s="1"/>
  <c r="AX1050" i="10"/>
  <c r="AX1174" i="10"/>
  <c r="AX1175" i="10"/>
  <c r="AX1176" i="10"/>
  <c r="AX925" i="10" s="1"/>
  <c r="AX1163" i="10"/>
  <c r="AX1162" i="10"/>
  <c r="AX1142" i="10"/>
  <c r="AX1144" i="10" s="1"/>
  <c r="AX1043" i="10"/>
  <c r="AX93" i="28" l="1"/>
  <c r="AY1037" i="10"/>
  <c r="AW1053" i="10"/>
  <c r="AW1058" i="10" s="1"/>
  <c r="AX1071" i="10"/>
  <c r="AW1059" i="10" l="1"/>
  <c r="AW1062" i="10" s="1"/>
  <c r="AW1063" i="10"/>
  <c r="AW72" i="28" s="1"/>
  <c r="AX1075" i="10"/>
  <c r="AX1080" i="10" s="1"/>
  <c r="AX1074" i="10"/>
  <c r="AX1079" i="10"/>
  <c r="AX1081" i="10" l="1"/>
  <c r="AX1085" i="10" s="1"/>
  <c r="AX26" i="28" s="1"/>
  <c r="AX1189" i="10" s="1"/>
  <c r="AX1190" i="10" s="1"/>
  <c r="AX1273" i="10" s="1"/>
  <c r="AX1076" i="10"/>
  <c r="AY1073" i="10" s="1"/>
  <c r="AW71" i="28"/>
  <c r="AW74" i="28" s="1"/>
  <c r="AW1064" i="10"/>
  <c r="AX28" i="28" l="1"/>
  <c r="AX967" i="10" s="1"/>
  <c r="AX45" i="28"/>
  <c r="AX48" i="28" s="1"/>
  <c r="AX55" i="28" s="1"/>
  <c r="AX1118" i="10" s="1"/>
  <c r="AX1119" i="10" s="1"/>
  <c r="AW76" i="28"/>
  <c r="AW1025" i="10" s="1"/>
  <c r="AW1002" i="10" s="1"/>
  <c r="AX1061" i="10"/>
  <c r="AW98" i="28"/>
  <c r="AX669" i="10" l="1"/>
  <c r="AX670" i="10" s="1"/>
  <c r="AX60" i="28" s="1"/>
  <c r="AX62" i="28" s="1"/>
  <c r="AX705" i="10" s="1"/>
  <c r="AX702" i="10" s="1"/>
  <c r="AX65" i="28" s="1"/>
  <c r="AX1092" i="10"/>
  <c r="AX1096" i="10" s="1"/>
  <c r="AX1098" i="10" s="1"/>
  <c r="AX1101" i="10" s="1"/>
  <c r="AX696" i="10"/>
  <c r="AX698" i="10" s="1"/>
  <c r="AX701" i="10" s="1"/>
  <c r="AX64" i="28" s="1"/>
  <c r="AX1057" i="10"/>
  <c r="AW977" i="10"/>
  <c r="AU13" i="14"/>
  <c r="AU16" i="14" s="1"/>
  <c r="AX663" i="10" l="1"/>
  <c r="AX664" i="10" s="1"/>
  <c r="AX108" i="28" s="1"/>
  <c r="AX68" i="28"/>
  <c r="AX1055" i="10" s="1"/>
  <c r="AX703" i="10"/>
  <c r="AY660" i="10" l="1"/>
  <c r="AY679" i="10" s="1"/>
  <c r="AX1255" i="10"/>
  <c r="AY662" i="10"/>
  <c r="AY1112" i="10"/>
  <c r="AY1122" i="10" s="1"/>
  <c r="AY1127" i="10" s="1"/>
  <c r="AY1134" i="10" s="1"/>
  <c r="AY923" i="10" s="1"/>
  <c r="AY700" i="10"/>
  <c r="AX109" i="28"/>
  <c r="AX1154" i="10" s="1"/>
  <c r="AY715" i="10" l="1"/>
  <c r="AY21" i="28" s="1"/>
  <c r="AY66" i="28" s="1"/>
  <c r="AY707" i="10"/>
  <c r="AY719" i="10" s="1"/>
  <c r="AY683" i="10"/>
  <c r="AY1107" i="10"/>
  <c r="AY1113" i="10"/>
  <c r="AY1114" i="10" s="1"/>
  <c r="AY1116" i="10" s="1"/>
  <c r="AY684" i="10"/>
  <c r="AX111" i="28"/>
  <c r="AY58" i="28" l="1"/>
  <c r="AY685" i="10"/>
  <c r="AY697" i="10" s="1"/>
  <c r="AY1041" i="10"/>
  <c r="AY42" i="28"/>
  <c r="AY234" i="10"/>
  <c r="AY236" i="10" s="1"/>
  <c r="AY22" i="28"/>
  <c r="AY59" i="28"/>
  <c r="AY1143" i="10" s="1"/>
  <c r="AY1090" i="10"/>
  <c r="AY1139" i="10"/>
  <c r="AY1132" i="10"/>
  <c r="AY1042" i="10" l="1"/>
  <c r="AY16" i="28" s="1"/>
  <c r="AY18" i="28" s="1"/>
  <c r="AY24" i="28" s="1"/>
  <c r="AY918" i="10"/>
  <c r="AY927" i="10" s="1"/>
  <c r="AY1102" i="10"/>
  <c r="AY922" i="10" s="1"/>
  <c r="AY1048" i="10"/>
  <c r="AY244" i="10"/>
  <c r="AY245" i="10" s="1"/>
  <c r="AY238" i="10"/>
  <c r="AY1147" i="10"/>
  <c r="AY924" i="10" s="1"/>
  <c r="AY1152" i="10"/>
  <c r="AY1168" i="10"/>
  <c r="AY1146" i="10"/>
  <c r="AY1094" i="10"/>
  <c r="AY1097" i="10" s="1"/>
  <c r="AY1100" i="10" s="1"/>
  <c r="AY1043" i="10" l="1"/>
  <c r="AY1067" i="10"/>
  <c r="AY926" i="10" s="1"/>
  <c r="AY1050" i="10"/>
  <c r="AY1175" i="10"/>
  <c r="AY1174" i="10"/>
  <c r="AY1176" i="10"/>
  <c r="AY925" i="10" s="1"/>
  <c r="AY93" i="28"/>
  <c r="AZ1037" i="10"/>
  <c r="AY1162" i="10"/>
  <c r="AY1163" i="10"/>
  <c r="AY1142" i="10"/>
  <c r="AY1144" i="10" s="1"/>
  <c r="AY1071" i="10" l="1"/>
  <c r="AX1053" i="10"/>
  <c r="AX1058" i="10" s="1"/>
  <c r="AX1059" i="10" l="1"/>
  <c r="AX1062" i="10" s="1"/>
  <c r="AX1063" i="10"/>
  <c r="AX72" i="28" s="1"/>
  <c r="AY1074" i="10"/>
  <c r="AY1075" i="10"/>
  <c r="AY1080" i="10" s="1"/>
  <c r="AY1079" i="10"/>
  <c r="AY1081" i="10" l="1"/>
  <c r="AY1085" i="10" s="1"/>
  <c r="AY26" i="28" s="1"/>
  <c r="AY1189" i="10" s="1"/>
  <c r="AY1190" i="10" s="1"/>
  <c r="AY1273" i="10" s="1"/>
  <c r="AY1076" i="10"/>
  <c r="AZ1073" i="10" s="1"/>
  <c r="AX71" i="28"/>
  <c r="AX74" i="28" s="1"/>
  <c r="AX1064" i="10"/>
  <c r="AY28" i="28" l="1"/>
  <c r="AY967" i="10" s="1"/>
  <c r="AY45" i="28"/>
  <c r="AY48" i="28" s="1"/>
  <c r="AY55" i="28" s="1"/>
  <c r="AY696" i="10" s="1"/>
  <c r="AY698" i="10" s="1"/>
  <c r="AY701" i="10" s="1"/>
  <c r="AX76" i="28"/>
  <c r="AX1025" i="10" s="1"/>
  <c r="AX1002" i="10" s="1"/>
  <c r="AX98" i="28"/>
  <c r="AY1061" i="10"/>
  <c r="AY1092" i="10" l="1"/>
  <c r="AY1096" i="10" s="1"/>
  <c r="AY1098" i="10" s="1"/>
  <c r="AY1101" i="10" s="1"/>
  <c r="AY1118" i="10"/>
  <c r="AY1119" i="10" s="1"/>
  <c r="AY669" i="10"/>
  <c r="AY670" i="10" s="1"/>
  <c r="AY60" i="28" s="1"/>
  <c r="AY62" i="28" s="1"/>
  <c r="AY705" i="10" s="1"/>
  <c r="AY702" i="10" s="1"/>
  <c r="AY65" i="28" s="1"/>
  <c r="AV13" i="14"/>
  <c r="AV16" i="14" s="1"/>
  <c r="AY1057" i="10"/>
  <c r="AX977" i="10"/>
  <c r="AY64" i="28"/>
  <c r="AY663" i="10" l="1"/>
  <c r="AY664" i="10" s="1"/>
  <c r="AZ660" i="10" s="1"/>
  <c r="AY68" i="28"/>
  <c r="AY1055" i="10" s="1"/>
  <c r="AY703" i="10"/>
  <c r="AZ700" i="10" s="1"/>
  <c r="AY108" i="28" l="1"/>
  <c r="AY109" i="28"/>
  <c r="AY111" i="28" s="1"/>
  <c r="AZ1112" i="10"/>
  <c r="AZ1122" i="10" s="1"/>
  <c r="AZ1127" i="10" s="1"/>
  <c r="AZ1134" i="10" s="1"/>
  <c r="AZ923" i="10" s="1"/>
  <c r="AZ679" i="10"/>
  <c r="AZ662" i="10"/>
  <c r="AY1255" i="10"/>
  <c r="AZ707" i="10"/>
  <c r="AZ719" i="10" s="1"/>
  <c r="AZ715" i="10"/>
  <c r="AZ21" i="28" s="1"/>
  <c r="AZ66" i="28" s="1"/>
  <c r="AY1154" i="10" l="1"/>
  <c r="AZ42" i="28"/>
  <c r="AZ1041" i="10"/>
  <c r="AZ683" i="10"/>
  <c r="AZ1107" i="10"/>
  <c r="AZ684" i="10"/>
  <c r="AZ1113" i="10"/>
  <c r="AZ1114" i="10" s="1"/>
  <c r="AZ1116" i="10" s="1"/>
  <c r="AZ234" i="10" l="1"/>
  <c r="AZ236" i="10" s="1"/>
  <c r="AZ22" i="28"/>
  <c r="AZ59" i="28"/>
  <c r="AZ1143" i="10" s="1"/>
  <c r="AZ58" i="28"/>
  <c r="AZ685" i="10"/>
  <c r="AZ697" i="10" s="1"/>
  <c r="AZ1090" i="10"/>
  <c r="AZ1132" i="10"/>
  <c r="AZ1139" i="10"/>
  <c r="AZ1042" i="10"/>
  <c r="AZ16" i="28" s="1"/>
  <c r="AZ18" i="28" s="1"/>
  <c r="AZ24" i="28" l="1"/>
  <c r="AZ1094" i="10"/>
  <c r="AZ1097" i="10" s="1"/>
  <c r="AZ1100" i="10" s="1"/>
  <c r="AZ1043" i="10"/>
  <c r="BA1037" i="10" s="1"/>
  <c r="AZ1048" i="10"/>
  <c r="AZ1102" i="10"/>
  <c r="AZ922" i="10" s="1"/>
  <c r="AZ918" i="10"/>
  <c r="AZ927" i="10" s="1"/>
  <c r="AZ1168" i="10"/>
  <c r="AZ1152" i="10"/>
  <c r="AZ1147" i="10"/>
  <c r="AZ924" i="10" s="1"/>
  <c r="AZ1146" i="10"/>
  <c r="AZ1142" i="10"/>
  <c r="AZ1144" i="10" s="1"/>
  <c r="AZ238" i="10"/>
  <c r="AZ244" i="10"/>
  <c r="AZ245" i="10" s="1"/>
  <c r="AZ93" i="28" l="1"/>
  <c r="AZ1162" i="10"/>
  <c r="AZ1163" i="10"/>
  <c r="AZ1175" i="10"/>
  <c r="AZ1176" i="10"/>
  <c r="AZ925" i="10" s="1"/>
  <c r="AZ1174" i="10"/>
  <c r="AZ1071" i="10"/>
  <c r="AZ1067" i="10"/>
  <c r="AZ926" i="10" s="1"/>
  <c r="AZ1050" i="10"/>
  <c r="AZ1074" i="10" l="1"/>
  <c r="AZ1079" i="10"/>
  <c r="AZ1075" i="10"/>
  <c r="AZ1080" i="10" s="1"/>
  <c r="AY1053" i="10"/>
  <c r="AY1058" i="10" s="1"/>
  <c r="AZ1081" i="10" l="1"/>
  <c r="AZ1085" i="10" s="1"/>
  <c r="AZ26" i="28" s="1"/>
  <c r="AZ45" i="28" s="1"/>
  <c r="AZ48" i="28" s="1"/>
  <c r="AZ55" i="28" s="1"/>
  <c r="AY1059" i="10"/>
  <c r="AY1062" i="10" s="1"/>
  <c r="AY1063" i="10"/>
  <c r="AY72" i="28" s="1"/>
  <c r="AZ1076" i="10"/>
  <c r="BA1073" i="10" s="1"/>
  <c r="AZ28" i="28" l="1"/>
  <c r="AZ967" i="10" s="1"/>
  <c r="AZ1189" i="10"/>
  <c r="AZ1190" i="10" s="1"/>
  <c r="AZ1273" i="10" s="1"/>
  <c r="AY71" i="28"/>
  <c r="AY74" i="28" s="1"/>
  <c r="AY1064" i="10"/>
  <c r="AZ1092" i="10"/>
  <c r="AZ1096" i="10" s="1"/>
  <c r="AZ1098" i="10" s="1"/>
  <c r="AZ1101" i="10" s="1"/>
  <c r="AZ1118" i="10"/>
  <c r="AZ1119" i="10" s="1"/>
  <c r="AZ696" i="10"/>
  <c r="AZ698" i="10" s="1"/>
  <c r="AZ701" i="10" s="1"/>
  <c r="AZ669" i="10"/>
  <c r="AZ670" i="10" s="1"/>
  <c r="AZ1061" i="10" l="1"/>
  <c r="AY98" i="28"/>
  <c r="AZ60" i="28"/>
  <c r="AZ62" i="28" s="1"/>
  <c r="AZ663" i="10"/>
  <c r="AZ664" i="10" s="1"/>
  <c r="AY76" i="28"/>
  <c r="AY1025" i="10" s="1"/>
  <c r="AY1002" i="10" s="1"/>
  <c r="AZ64" i="28"/>
  <c r="AZ108" i="28" l="1"/>
  <c r="BA660" i="10"/>
  <c r="AW13" i="14"/>
  <c r="AW16" i="14" s="1"/>
  <c r="AY977" i="10"/>
  <c r="AZ705" i="10"/>
  <c r="AZ702" i="10" s="1"/>
  <c r="AZ1057" i="10"/>
  <c r="AZ65" i="28" l="1"/>
  <c r="AZ68" i="28" s="1"/>
  <c r="AZ1055" i="10" s="1"/>
  <c r="AZ703" i="10"/>
  <c r="BA679" i="10"/>
  <c r="BA1112" i="10"/>
  <c r="BA1122" i="10" s="1"/>
  <c r="BA1127" i="10" s="1"/>
  <c r="BA1134" i="10" s="1"/>
  <c r="BA923" i="10" s="1"/>
  <c r="BA662" i="10"/>
  <c r="AZ1255" i="10"/>
  <c r="BA1107" i="10" l="1"/>
  <c r="BA683" i="10"/>
  <c r="BA684" i="10"/>
  <c r="BA1113" i="10"/>
  <c r="BA1114" i="10" s="1"/>
  <c r="BA1116" i="10" s="1"/>
  <c r="AZ109" i="28"/>
  <c r="BA700" i="10"/>
  <c r="AZ111" i="28" l="1"/>
  <c r="AZ1154" i="10"/>
  <c r="BA715" i="10"/>
  <c r="BA21" i="28" s="1"/>
  <c r="BA66" i="28" s="1"/>
  <c r="BA707" i="10"/>
  <c r="BA719" i="10" s="1"/>
  <c r="BA59" i="28"/>
  <c r="BA1143" i="10" s="1"/>
  <c r="BA234" i="10"/>
  <c r="BA236" i="10" s="1"/>
  <c r="BA22" i="28"/>
  <c r="BA58" i="28"/>
  <c r="BA685" i="10"/>
  <c r="BA697" i="10" s="1"/>
  <c r="BA1090" i="10"/>
  <c r="BA1132" i="10"/>
  <c r="BA1139" i="10"/>
  <c r="BA244" i="10" l="1"/>
  <c r="BA245" i="10" s="1"/>
  <c r="BA238" i="10"/>
  <c r="BA1041" i="10"/>
  <c r="BA42" i="28"/>
  <c r="BA1146" i="10"/>
  <c r="BA1168" i="10"/>
  <c r="BA1147" i="10"/>
  <c r="BA924" i="10" s="1"/>
  <c r="BA1152" i="10"/>
  <c r="BA918" i="10"/>
  <c r="BA927" i="10" s="1"/>
  <c r="BA1048" i="10"/>
  <c r="BA1102" i="10"/>
  <c r="BA922" i="10" s="1"/>
  <c r="BA1094" i="10"/>
  <c r="BA1097" i="10" s="1"/>
  <c r="BA1100" i="10" s="1"/>
  <c r="BA1162" i="10" l="1"/>
  <c r="BA1163" i="10"/>
  <c r="BA1176" i="10"/>
  <c r="BA925" i="10" s="1"/>
  <c r="BA1175" i="10"/>
  <c r="BA1174" i="10"/>
  <c r="BA1042" i="10"/>
  <c r="BA16" i="28" s="1"/>
  <c r="BA18" i="28" s="1"/>
  <c r="BA24" i="28" s="1"/>
  <c r="BA1050" i="10"/>
  <c r="BA1067" i="10"/>
  <c r="BA926" i="10" s="1"/>
  <c r="BA1043" i="10" l="1"/>
  <c r="BB1037" i="10" s="1"/>
  <c r="AZ1053" i="10"/>
  <c r="AZ1058" i="10" s="1"/>
  <c r="BA1071" i="10"/>
  <c r="BA1142" i="10"/>
  <c r="BA1144" i="10" s="1"/>
  <c r="BA93" i="28" l="1"/>
  <c r="AZ1059" i="10"/>
  <c r="AZ1062" i="10" s="1"/>
  <c r="AZ1063" i="10"/>
  <c r="AZ72" i="28" s="1"/>
  <c r="BA1075" i="10"/>
  <c r="BA1080" i="10" s="1"/>
  <c r="BA1074" i="10"/>
  <c r="BA1079" i="10"/>
  <c r="BA1081" i="10" l="1"/>
  <c r="BA1085" i="10" s="1"/>
  <c r="BA26" i="28" s="1"/>
  <c r="BA28" i="28" s="1"/>
  <c r="BA967" i="10" s="1"/>
  <c r="BA1076" i="10"/>
  <c r="BB1073" i="10" s="1"/>
  <c r="AZ71" i="28"/>
  <c r="AZ74" i="28" s="1"/>
  <c r="AZ1064" i="10"/>
  <c r="BA45" i="28" l="1"/>
  <c r="BA48" i="28" s="1"/>
  <c r="BA55" i="28" s="1"/>
  <c r="BA1092" i="10" s="1"/>
  <c r="BA1096" i="10" s="1"/>
  <c r="BA1098" i="10" s="1"/>
  <c r="BA1101" i="10" s="1"/>
  <c r="BA1189" i="10"/>
  <c r="BA1190" i="10" s="1"/>
  <c r="BA1273" i="10" s="1"/>
  <c r="BA1061" i="10"/>
  <c r="AZ98" i="28"/>
  <c r="AZ76" i="28"/>
  <c r="AZ1025" i="10" s="1"/>
  <c r="AZ1002" i="10" s="1"/>
  <c r="BA696" i="10" l="1"/>
  <c r="BA698" i="10" s="1"/>
  <c r="BA701" i="10" s="1"/>
  <c r="BA64" i="28" s="1"/>
  <c r="BA1118" i="10"/>
  <c r="BA1119" i="10" s="1"/>
  <c r="BA669" i="10"/>
  <c r="BA670" i="10" s="1"/>
  <c r="BA60" i="28" s="1"/>
  <c r="BA62" i="28" s="1"/>
  <c r="BA705" i="10" s="1"/>
  <c r="BA702" i="10" s="1"/>
  <c r="BA65" i="28" s="1"/>
  <c r="AZ977" i="10"/>
  <c r="AX13" i="14"/>
  <c r="AX16" i="14" s="1"/>
  <c r="BA1057" i="10"/>
  <c r="BA68" i="28" l="1"/>
  <c r="BA1055" i="10" s="1"/>
  <c r="BA663" i="10"/>
  <c r="BA664" i="10" s="1"/>
  <c r="BB660" i="10" s="1"/>
  <c r="BA703" i="10"/>
  <c r="BA108" i="28" l="1"/>
  <c r="BB700" i="10"/>
  <c r="BA109" i="28"/>
  <c r="BA111" i="28" s="1"/>
  <c r="BA1255" i="10"/>
  <c r="BB662" i="10"/>
  <c r="BB1112" i="10"/>
  <c r="BB1122" i="10" s="1"/>
  <c r="BB1127" i="10" s="1"/>
  <c r="BB1134" i="10" s="1"/>
  <c r="BB923" i="10" s="1"/>
  <c r="BB679" i="10"/>
  <c r="BA1154" i="10" l="1"/>
  <c r="BB683" i="10"/>
  <c r="BB1107" i="10"/>
  <c r="BB684" i="10"/>
  <c r="BB1113" i="10"/>
  <c r="BB1114" i="10" s="1"/>
  <c r="BB1116" i="10" s="1"/>
  <c r="BB707" i="10"/>
  <c r="BB719" i="10" s="1"/>
  <c r="BB715" i="10"/>
  <c r="BB21" i="28" s="1"/>
  <c r="BB66" i="28" s="1"/>
  <c r="BB42" i="28" l="1"/>
  <c r="BB1041" i="10"/>
  <c r="BB22" i="28"/>
  <c r="BB234" i="10"/>
  <c r="BB236" i="10" s="1"/>
  <c r="BB59" i="28"/>
  <c r="BB1143" i="10" s="1"/>
  <c r="BB1139" i="10"/>
  <c r="BB1132" i="10"/>
  <c r="BB1090" i="10"/>
  <c r="BB58" i="28"/>
  <c r="BB685" i="10"/>
  <c r="BB697" i="10" s="1"/>
  <c r="BB1102" i="10" l="1"/>
  <c r="BB922" i="10" s="1"/>
  <c r="BB918" i="10"/>
  <c r="BB927" i="10" s="1"/>
  <c r="BB1048" i="10"/>
  <c r="BB1152" i="10"/>
  <c r="BB1147" i="10"/>
  <c r="BB924" i="10" s="1"/>
  <c r="BB1146" i="10"/>
  <c r="BB1168" i="10"/>
  <c r="BB238" i="10"/>
  <c r="BB244" i="10"/>
  <c r="BB245" i="10" s="1"/>
  <c r="BB1042" i="10"/>
  <c r="BB16" i="28" s="1"/>
  <c r="BB18" i="28" s="1"/>
  <c r="BB24" i="28" s="1"/>
  <c r="BB1094" i="10"/>
  <c r="BB1097" i="10" s="1"/>
  <c r="BB1100" i="10" s="1"/>
  <c r="BB1043" i="10" l="1"/>
  <c r="BC1037" i="10" s="1"/>
  <c r="BB1163" i="10"/>
  <c r="BB1162" i="10"/>
  <c r="BB93" i="28"/>
  <c r="BB1050" i="10"/>
  <c r="BB1067" i="10"/>
  <c r="BB926" i="10" s="1"/>
  <c r="BB1142" i="10"/>
  <c r="BB1144" i="10" s="1"/>
  <c r="BB1175" i="10"/>
  <c r="BB1174" i="10"/>
  <c r="BB1176" i="10"/>
  <c r="BB925" i="10" s="1"/>
  <c r="BA1053" i="10" l="1"/>
  <c r="BA1058" i="10" s="1"/>
  <c r="BB1071" i="10"/>
  <c r="BB1075" i="10" l="1"/>
  <c r="BB1080" i="10" s="1"/>
  <c r="BB1079" i="10"/>
  <c r="BB1074" i="10"/>
  <c r="BA1059" i="10"/>
  <c r="BA1062" i="10" s="1"/>
  <c r="BA1063" i="10"/>
  <c r="BA72" i="28" s="1"/>
  <c r="BB1076" i="10" l="1"/>
  <c r="BC1073" i="10" s="1"/>
  <c r="BB1081" i="10"/>
  <c r="BB1085" i="10" s="1"/>
  <c r="BB26" i="28" s="1"/>
  <c r="BB1189" i="10" s="1"/>
  <c r="BB1190" i="10" s="1"/>
  <c r="BB1273" i="10" s="1"/>
  <c r="BA71" i="28"/>
  <c r="BA74" i="28" s="1"/>
  <c r="BA1064" i="10"/>
  <c r="BB28" i="28" l="1"/>
  <c r="BB967" i="10" s="1"/>
  <c r="BB45" i="28"/>
  <c r="BB48" i="28" s="1"/>
  <c r="BB55" i="28" s="1"/>
  <c r="BB669" i="10" s="1"/>
  <c r="BB670" i="10" s="1"/>
  <c r="BB1061" i="10"/>
  <c r="BA98" i="28"/>
  <c r="BA76" i="28"/>
  <c r="BA1025" i="10" s="1"/>
  <c r="BA1002" i="10" s="1"/>
  <c r="BB1118" i="10" l="1"/>
  <c r="BB1119" i="10" s="1"/>
  <c r="BB696" i="10"/>
  <c r="BB698" i="10" s="1"/>
  <c r="BB701" i="10" s="1"/>
  <c r="BB64" i="28" s="1"/>
  <c r="BB1092" i="10"/>
  <c r="BB1096" i="10" s="1"/>
  <c r="BB1098" i="10" s="1"/>
  <c r="BB1101" i="10" s="1"/>
  <c r="BB1057" i="10"/>
  <c r="AY13" i="14"/>
  <c r="AY16" i="14" s="1"/>
  <c r="BA977" i="10"/>
  <c r="BB60" i="28"/>
  <c r="BB62" i="28" s="1"/>
  <c r="BB705" i="10" s="1"/>
  <c r="BB702" i="10" s="1"/>
  <c r="BB65" i="28" s="1"/>
  <c r="BB663" i="10"/>
  <c r="BB664" i="10" s="1"/>
  <c r="BB68" i="28" l="1"/>
  <c r="BB1055" i="10" s="1"/>
  <c r="BB703" i="10"/>
  <c r="BB108" i="28"/>
  <c r="BC660" i="10"/>
  <c r="BB1255" i="10" l="1"/>
  <c r="BC679" i="10"/>
  <c r="BC662" i="10"/>
  <c r="BC1112" i="10"/>
  <c r="BC1122" i="10" s="1"/>
  <c r="BC1127" i="10" s="1"/>
  <c r="BC1134" i="10" s="1"/>
  <c r="BC923" i="10" s="1"/>
  <c r="BC700" i="10"/>
  <c r="BB109" i="28"/>
  <c r="BB1154" i="10" s="1"/>
  <c r="BB111" i="28" l="1"/>
  <c r="BC1107" i="10"/>
  <c r="BC683" i="10"/>
  <c r="BC684" i="10"/>
  <c r="BC1113" i="10"/>
  <c r="BC1114" i="10" s="1"/>
  <c r="BC1116" i="10" s="1"/>
  <c r="BC715" i="10"/>
  <c r="BC21" i="28" s="1"/>
  <c r="BC66" i="28" s="1"/>
  <c r="BC707" i="10"/>
  <c r="BC719" i="10" s="1"/>
  <c r="BC234" i="10" l="1"/>
  <c r="BC236" i="10" s="1"/>
  <c r="BC22" i="28"/>
  <c r="BC59" i="28"/>
  <c r="BC1143" i="10" s="1"/>
  <c r="BC42" i="28"/>
  <c r="BC1041" i="10"/>
  <c r="BC58" i="28"/>
  <c r="BC685" i="10"/>
  <c r="BC697" i="10" s="1"/>
  <c r="BC1090" i="10"/>
  <c r="BC1139" i="10"/>
  <c r="BC1132" i="10"/>
  <c r="BC1094" i="10" l="1"/>
  <c r="BC1097" i="10" s="1"/>
  <c r="BC1100" i="10" s="1"/>
  <c r="BC918" i="10"/>
  <c r="BC927" i="10" s="1"/>
  <c r="BC1048" i="10"/>
  <c r="BC1102" i="10"/>
  <c r="BC922" i="10" s="1"/>
  <c r="BC1042" i="10"/>
  <c r="BC16" i="28" s="1"/>
  <c r="BC18" i="28" s="1"/>
  <c r="BC24" i="28" s="1"/>
  <c r="BC1146" i="10"/>
  <c r="BC1168" i="10"/>
  <c r="BC1152" i="10"/>
  <c r="BC1147" i="10"/>
  <c r="BC924" i="10" s="1"/>
  <c r="BC238" i="10"/>
  <c r="BC244" i="10"/>
  <c r="BC245" i="10" s="1"/>
  <c r="BC1043" i="10" l="1"/>
  <c r="BD1037" i="10" s="1"/>
  <c r="BC1162" i="10"/>
  <c r="BC1163" i="10"/>
  <c r="BC1174" i="10"/>
  <c r="BC1175" i="10"/>
  <c r="BC1176" i="10"/>
  <c r="BC925" i="10" s="1"/>
  <c r="BC93" i="28"/>
  <c r="BC1142" i="10"/>
  <c r="BC1144" i="10" s="1"/>
  <c r="BC1050" i="10"/>
  <c r="BC1067" i="10"/>
  <c r="BC926" i="10" s="1"/>
  <c r="BC1071" i="10" l="1"/>
  <c r="BB1053" i="10"/>
  <c r="BB1058" i="10" s="1"/>
  <c r="BB1059" i="10" l="1"/>
  <c r="BB1062" i="10" s="1"/>
  <c r="BB1063" i="10"/>
  <c r="BB72" i="28" s="1"/>
  <c r="BC1075" i="10"/>
  <c r="BC1080" i="10" s="1"/>
  <c r="BC1074" i="10"/>
  <c r="BC1079" i="10"/>
  <c r="BC1076" i="10" l="1"/>
  <c r="BD1073" i="10" s="1"/>
  <c r="BC1081" i="10"/>
  <c r="BC1085" i="10" s="1"/>
  <c r="BC26" i="28" s="1"/>
  <c r="BC1189" i="10" s="1"/>
  <c r="BC1190" i="10" s="1"/>
  <c r="BC1273" i="10" s="1"/>
  <c r="BB71" i="28"/>
  <c r="BB74" i="28" s="1"/>
  <c r="BB1064" i="10"/>
  <c r="BC28" i="28" l="1"/>
  <c r="BC967" i="10" s="1"/>
  <c r="BC45" i="28"/>
  <c r="BC48" i="28" s="1"/>
  <c r="BC55" i="28" s="1"/>
  <c r="BC669" i="10" s="1"/>
  <c r="BC670" i="10" s="1"/>
  <c r="BB76" i="28"/>
  <c r="BB1025" i="10" s="1"/>
  <c r="BB1002" i="10" s="1"/>
  <c r="BB98" i="28"/>
  <c r="BC1061" i="10"/>
  <c r="BC696" i="10" l="1"/>
  <c r="BC698" i="10" s="1"/>
  <c r="BC701" i="10" s="1"/>
  <c r="BC1118" i="10"/>
  <c r="BC1119" i="10" s="1"/>
  <c r="BC1092" i="10"/>
  <c r="BC1096" i="10" s="1"/>
  <c r="BC1098" i="10" s="1"/>
  <c r="BC1101" i="10" s="1"/>
  <c r="AZ13" i="14"/>
  <c r="AZ16" i="14" s="1"/>
  <c r="BB977" i="10"/>
  <c r="BC64" i="28"/>
  <c r="BC60" i="28"/>
  <c r="BC62" i="28" s="1"/>
  <c r="BC705" i="10" s="1"/>
  <c r="BC702" i="10" s="1"/>
  <c r="BC65" i="28" s="1"/>
  <c r="BC663" i="10"/>
  <c r="BC664" i="10" s="1"/>
  <c r="BC1057" i="10"/>
  <c r="BC68" i="28" l="1"/>
  <c r="BC1055" i="10" s="1"/>
  <c r="BC108" i="28"/>
  <c r="BD660" i="10"/>
  <c r="BC703" i="10"/>
  <c r="BC109" i="28" l="1"/>
  <c r="BC111" i="28" s="1"/>
  <c r="BD700" i="10"/>
  <c r="BD662" i="10"/>
  <c r="BD1112" i="10"/>
  <c r="BD1122" i="10" s="1"/>
  <c r="BD1127" i="10" s="1"/>
  <c r="BD1134" i="10" s="1"/>
  <c r="BD923" i="10" s="1"/>
  <c r="BD679" i="10"/>
  <c r="BC1255" i="10"/>
  <c r="BC1154" i="10" l="1"/>
  <c r="BD683" i="10"/>
  <c r="BD1107" i="10"/>
  <c r="BD1113" i="10"/>
  <c r="BD1114" i="10" s="1"/>
  <c r="BD1116" i="10" s="1"/>
  <c r="BD684" i="10"/>
  <c r="BD715" i="10"/>
  <c r="BD21" i="28" s="1"/>
  <c r="BD66" i="28" s="1"/>
  <c r="BD707" i="10"/>
  <c r="BD719" i="10" s="1"/>
  <c r="BD234" i="10" l="1"/>
  <c r="BD236" i="10" s="1"/>
  <c r="BD59" i="28"/>
  <c r="BD1143" i="10" s="1"/>
  <c r="BD22" i="28"/>
  <c r="BD1132" i="10"/>
  <c r="BD1139" i="10"/>
  <c r="BD1090" i="10"/>
  <c r="BD1041" i="10"/>
  <c r="BD42" i="28"/>
  <c r="BD58" i="28"/>
  <c r="BD685" i="10"/>
  <c r="BD697" i="10" s="1"/>
  <c r="BD1094" i="10" l="1"/>
  <c r="BD1097" i="10" s="1"/>
  <c r="BD1100" i="10" s="1"/>
  <c r="BD1042" i="10"/>
  <c r="BD16" i="28" s="1"/>
  <c r="BD18" i="28" s="1"/>
  <c r="BD24" i="28" s="1"/>
  <c r="BD1168" i="10"/>
  <c r="BD1146" i="10"/>
  <c r="BD1152" i="10"/>
  <c r="BD1147" i="10"/>
  <c r="BD924" i="10" s="1"/>
  <c r="BD918" i="10"/>
  <c r="BD927" i="10" s="1"/>
  <c r="BD1048" i="10"/>
  <c r="BD1102" i="10"/>
  <c r="BD922" i="10" s="1"/>
  <c r="BD244" i="10"/>
  <c r="BD245" i="10" s="1"/>
  <c r="BD238" i="10"/>
  <c r="BD1043" i="10" l="1"/>
  <c r="BD1163" i="10"/>
  <c r="BD1162" i="10"/>
  <c r="BD1050" i="10"/>
  <c r="BD1067" i="10"/>
  <c r="BD926" i="10" s="1"/>
  <c r="BD1176" i="10"/>
  <c r="BD925" i="10" s="1"/>
  <c r="BD1175" i="10"/>
  <c r="BD1174" i="10"/>
  <c r="BD93" i="28"/>
  <c r="BE1037" i="10"/>
  <c r="BD1142" i="10"/>
  <c r="BD1144" i="10" s="1"/>
  <c r="BC1053" i="10" l="1"/>
  <c r="BC1058" i="10" s="1"/>
  <c r="BD1071" i="10"/>
  <c r="BD1075" i="10" l="1"/>
  <c r="BD1080" i="10" s="1"/>
  <c r="BD1074" i="10"/>
  <c r="BD1076" i="10" s="1"/>
  <c r="BE1073" i="10" s="1"/>
  <c r="BD1079" i="10"/>
  <c r="BD1081" i="10" s="1"/>
  <c r="BD1085" i="10" s="1"/>
  <c r="BD26" i="28" s="1"/>
  <c r="BC1059" i="10"/>
  <c r="BC1062" i="10" s="1"/>
  <c r="BC1063" i="10"/>
  <c r="BC72" i="28" s="1"/>
  <c r="BC71" i="28" l="1"/>
  <c r="BC74" i="28" s="1"/>
  <c r="BC1064" i="10"/>
  <c r="BD45" i="28"/>
  <c r="BD48" i="28" s="1"/>
  <c r="BD55" i="28" s="1"/>
  <c r="BD1189" i="10"/>
  <c r="BD1190" i="10" s="1"/>
  <c r="BD1273" i="10" s="1"/>
  <c r="BD28" i="28"/>
  <c r="BD967" i="10" s="1"/>
  <c r="BD1092" i="10" l="1"/>
  <c r="BD1096" i="10" s="1"/>
  <c r="BD1098" i="10" s="1"/>
  <c r="BD1101" i="10" s="1"/>
  <c r="BD1118" i="10"/>
  <c r="BD1119" i="10" s="1"/>
  <c r="BD696" i="10"/>
  <c r="BD698" i="10" s="1"/>
  <c r="BD701" i="10" s="1"/>
  <c r="BD669" i="10"/>
  <c r="BD670" i="10" s="1"/>
  <c r="BC98" i="28"/>
  <c r="BD1061" i="10"/>
  <c r="BC76" i="28"/>
  <c r="BC1025" i="10" s="1"/>
  <c r="BC1002" i="10" s="1"/>
  <c r="BA13" i="14" l="1"/>
  <c r="BA16" i="14" s="1"/>
  <c r="BD60" i="28"/>
  <c r="BD62" i="28" s="1"/>
  <c r="BD705" i="10" s="1"/>
  <c r="BD702" i="10" s="1"/>
  <c r="BD65" i="28" s="1"/>
  <c r="BD663" i="10"/>
  <c r="BD664" i="10" s="1"/>
  <c r="BD1057" i="10"/>
  <c r="BD64" i="28"/>
  <c r="BC977" i="10"/>
  <c r="BD68" i="28" l="1"/>
  <c r="BD1055" i="10" s="1"/>
  <c r="BD703" i="10"/>
  <c r="BD108" i="28"/>
  <c r="BE660" i="10"/>
  <c r="BE679" i="10" l="1"/>
  <c r="BE662" i="10"/>
  <c r="BE1112" i="10"/>
  <c r="BE1122" i="10" s="1"/>
  <c r="BE1127" i="10" s="1"/>
  <c r="BE1134" i="10" s="1"/>
  <c r="BE923" i="10" s="1"/>
  <c r="BD1255" i="10"/>
  <c r="BE700" i="10"/>
  <c r="BD109" i="28"/>
  <c r="BD1154" i="10" s="1"/>
  <c r="BD111" i="28" l="1"/>
  <c r="BE715" i="10"/>
  <c r="BE21" i="28" s="1"/>
  <c r="BE66" i="28" s="1"/>
  <c r="BE707" i="10"/>
  <c r="BE719" i="10" s="1"/>
  <c r="BE1107" i="10"/>
  <c r="BE683" i="10"/>
  <c r="BE684" i="10"/>
  <c r="BE1113" i="10"/>
  <c r="BE1114" i="10" s="1"/>
  <c r="BE1116" i="10" s="1"/>
  <c r="BE1041" i="10" l="1"/>
  <c r="BE42" i="28"/>
  <c r="BE22" i="28"/>
  <c r="BE59" i="28"/>
  <c r="BE1143" i="10" s="1"/>
  <c r="BE234" i="10"/>
  <c r="BE236" i="10" s="1"/>
  <c r="BE1139" i="10"/>
  <c r="BE1090" i="10"/>
  <c r="BE1132" i="10"/>
  <c r="BE58" i="28"/>
  <c r="BE685" i="10"/>
  <c r="BE697" i="10" s="1"/>
  <c r="BE1152" i="10" l="1"/>
  <c r="BE1168" i="10"/>
  <c r="BE1147" i="10"/>
  <c r="BE924" i="10" s="1"/>
  <c r="BE1146" i="10"/>
  <c r="BE244" i="10"/>
  <c r="BE245" i="10" s="1"/>
  <c r="BE238" i="10"/>
  <c r="BE1048" i="10"/>
  <c r="BE1102" i="10"/>
  <c r="BE922" i="10" s="1"/>
  <c r="BE918" i="10"/>
  <c r="BE927" i="10" s="1"/>
  <c r="BE1094" i="10"/>
  <c r="BE1097" i="10" s="1"/>
  <c r="BE1100" i="10" s="1"/>
  <c r="BE1042" i="10"/>
  <c r="BE16" i="28" s="1"/>
  <c r="BE18" i="28" s="1"/>
  <c r="BE24" i="28" s="1"/>
  <c r="BE1043" i="10" l="1"/>
  <c r="BE1067" i="10"/>
  <c r="BE926" i="10" s="1"/>
  <c r="BE1050" i="10"/>
  <c r="BE1142" i="10"/>
  <c r="BE1144" i="10" s="1"/>
  <c r="BE1175" i="10"/>
  <c r="BE1174" i="10"/>
  <c r="BE1176" i="10"/>
  <c r="BE925" i="10" s="1"/>
  <c r="BE93" i="28"/>
  <c r="BF1037" i="10"/>
  <c r="BE1163" i="10"/>
  <c r="BE1162" i="10"/>
  <c r="BE1071" i="10" l="1"/>
  <c r="BD1053" i="10"/>
  <c r="BD1058" i="10" s="1"/>
  <c r="BD1059" i="10" l="1"/>
  <c r="BD1062" i="10" s="1"/>
  <c r="BD1063" i="10"/>
  <c r="BD72" i="28" s="1"/>
  <c r="BE1075" i="10"/>
  <c r="BE1080" i="10" s="1"/>
  <c r="BE1074" i="10"/>
  <c r="BE1079" i="10"/>
  <c r="BE1076" i="10" l="1"/>
  <c r="BF1073" i="10" s="1"/>
  <c r="BE1081" i="10"/>
  <c r="BE1085" i="10" s="1"/>
  <c r="BE26" i="28" s="1"/>
  <c r="BD71" i="28"/>
  <c r="BD74" i="28" s="1"/>
  <c r="BD1064" i="10"/>
  <c r="BD98" i="28" l="1"/>
  <c r="BE1061" i="10"/>
  <c r="BD76" i="28"/>
  <c r="BD1025" i="10" s="1"/>
  <c r="BD1002" i="10" s="1"/>
  <c r="BE1189" i="10"/>
  <c r="BE1190" i="10" s="1"/>
  <c r="BE1273" i="10" s="1"/>
  <c r="BE45" i="28"/>
  <c r="BE48" i="28" s="1"/>
  <c r="BE55" i="28" s="1"/>
  <c r="BE28" i="28"/>
  <c r="BE967" i="10" s="1"/>
  <c r="BD977" i="10" l="1"/>
  <c r="BE669" i="10"/>
  <c r="BE670" i="10" s="1"/>
  <c r="BE696" i="10"/>
  <c r="BE698" i="10" s="1"/>
  <c r="BE701" i="10" s="1"/>
  <c r="BE1118" i="10"/>
  <c r="BE1119" i="10" s="1"/>
  <c r="BE1092" i="10"/>
  <c r="BE1096" i="10" s="1"/>
  <c r="BE1098" i="10" s="1"/>
  <c r="BE1101" i="10" s="1"/>
  <c r="BB13" i="14"/>
  <c r="BB16" i="14" s="1"/>
  <c r="BE1057" i="10"/>
  <c r="BE64" i="28" l="1"/>
  <c r="BE60" i="28"/>
  <c r="BE62" i="28" s="1"/>
  <c r="BE705" i="10" s="1"/>
  <c r="BE702" i="10" s="1"/>
  <c r="BE65" i="28" s="1"/>
  <c r="BE663" i="10"/>
  <c r="BE664" i="10" s="1"/>
  <c r="BE68" i="28" l="1"/>
  <c r="BE1055" i="10" s="1"/>
  <c r="BE108" i="28"/>
  <c r="BF660" i="10"/>
  <c r="BE703" i="10"/>
  <c r="BF700" i="10" l="1"/>
  <c r="BE109" i="28"/>
  <c r="BE111" i="28" s="1"/>
  <c r="BF679" i="10"/>
  <c r="BF1112" i="10"/>
  <c r="BF1122" i="10" s="1"/>
  <c r="BF1127" i="10" s="1"/>
  <c r="BF1134" i="10" s="1"/>
  <c r="BF923" i="10" s="1"/>
  <c r="BF662" i="10"/>
  <c r="BE1255" i="10"/>
  <c r="BE1154" i="10"/>
  <c r="BF683" i="10" l="1"/>
  <c r="BF1107" i="10"/>
  <c r="BF684" i="10"/>
  <c r="BF1113" i="10"/>
  <c r="BF1114" i="10" s="1"/>
  <c r="BF1116" i="10" s="1"/>
  <c r="BF715" i="10"/>
  <c r="BF21" i="28" s="1"/>
  <c r="BF66" i="28" s="1"/>
  <c r="BF707" i="10"/>
  <c r="BF719" i="10" s="1"/>
  <c r="BF1041" i="10" l="1"/>
  <c r="BF42" i="28"/>
  <c r="BF234" i="10"/>
  <c r="BF236" i="10" s="1"/>
  <c r="BF22" i="28"/>
  <c r="BF59" i="28"/>
  <c r="BF1143" i="10" s="1"/>
  <c r="BF1132" i="10"/>
  <c r="BF1090" i="10"/>
  <c r="BF1139" i="10"/>
  <c r="BF685" i="10"/>
  <c r="BF697" i="10" s="1"/>
  <c r="BF58" i="28"/>
  <c r="BF1152" i="10" l="1"/>
  <c r="BF1147" i="10"/>
  <c r="BF924" i="10" s="1"/>
  <c r="BF1168" i="10"/>
  <c r="BF1146" i="10"/>
  <c r="BF238" i="10"/>
  <c r="BF244" i="10"/>
  <c r="BF245" i="10" s="1"/>
  <c r="BF1094" i="10"/>
  <c r="BF1097" i="10" s="1"/>
  <c r="BF1100" i="10" s="1"/>
  <c r="BF1048" i="10"/>
  <c r="BF918" i="10"/>
  <c r="BF927" i="10" s="1"/>
  <c r="BF1102" i="10"/>
  <c r="BF922" i="10" s="1"/>
  <c r="BF1042" i="10"/>
  <c r="BF16" i="28" s="1"/>
  <c r="BF18" i="28" s="1"/>
  <c r="BF24" i="28" s="1"/>
  <c r="BF1043" i="10" l="1"/>
  <c r="BF1142" i="10"/>
  <c r="BF1144" i="10" s="1"/>
  <c r="BF93" i="28"/>
  <c r="BG1037" i="10"/>
  <c r="BF1175" i="10"/>
  <c r="BF1174" i="10"/>
  <c r="BF1176" i="10"/>
  <c r="BF925" i="10" s="1"/>
  <c r="BF1050" i="10"/>
  <c r="BF1067" i="10"/>
  <c r="BF926" i="10" s="1"/>
  <c r="BF1162" i="10"/>
  <c r="BF1163" i="10"/>
  <c r="BF1071" i="10" l="1"/>
  <c r="BE1053" i="10"/>
  <c r="BE1058" i="10" s="1"/>
  <c r="BF1079" i="10" l="1"/>
  <c r="BF1075" i="10"/>
  <c r="BF1080" i="10" s="1"/>
  <c r="BF1074" i="10"/>
  <c r="BF1076" i="10" s="1"/>
  <c r="BG1073" i="10" s="1"/>
  <c r="BE1059" i="10"/>
  <c r="BE1062" i="10" s="1"/>
  <c r="BE1063" i="10"/>
  <c r="BE72" i="28" s="1"/>
  <c r="BE71" i="28" l="1"/>
  <c r="BE74" i="28" s="1"/>
  <c r="BE1064" i="10"/>
  <c r="BF1081" i="10"/>
  <c r="BF1085" i="10" s="1"/>
  <c r="BF26" i="28" s="1"/>
  <c r="BF1189" i="10" l="1"/>
  <c r="BF1190" i="10" s="1"/>
  <c r="BF1273" i="10" s="1"/>
  <c r="BF45" i="28"/>
  <c r="BF48" i="28" s="1"/>
  <c r="BF55" i="28" s="1"/>
  <c r="BF28" i="28"/>
  <c r="BF967" i="10" s="1"/>
  <c r="BE76" i="28"/>
  <c r="BE1025" i="10" s="1"/>
  <c r="BE1002" i="10" s="1"/>
  <c r="BE98" i="28"/>
  <c r="BF1061" i="10"/>
  <c r="BC13" i="14" l="1"/>
  <c r="BC16" i="14" s="1"/>
  <c r="BE977" i="10"/>
  <c r="BF1057" i="10"/>
  <c r="BF1092" i="10"/>
  <c r="BF1096" i="10" s="1"/>
  <c r="BF1098" i="10" s="1"/>
  <c r="BF1101" i="10" s="1"/>
  <c r="BF696" i="10"/>
  <c r="BF698" i="10" s="1"/>
  <c r="BF701" i="10" s="1"/>
  <c r="BF669" i="10"/>
  <c r="BF670" i="10" s="1"/>
  <c r="BF1118" i="10"/>
  <c r="BF1119" i="10" s="1"/>
  <c r="BF64" i="28" l="1"/>
  <c r="BF60" i="28"/>
  <c r="BF62" i="28" s="1"/>
  <c r="BF705" i="10" s="1"/>
  <c r="BF702" i="10" s="1"/>
  <c r="BF65" i="28" s="1"/>
  <c r="BF68" i="28" s="1"/>
  <c r="BF1055" i="10" s="1"/>
  <c r="BF663" i="10"/>
  <c r="BF664" i="10" s="1"/>
  <c r="BF703" i="10" l="1"/>
  <c r="BG660" i="10"/>
  <c r="BF108" i="28"/>
  <c r="BF1255" i="10" l="1"/>
  <c r="BG662" i="10"/>
  <c r="BG1112" i="10"/>
  <c r="BG1122" i="10" s="1"/>
  <c r="BG1127" i="10" s="1"/>
  <c r="BG1134" i="10" s="1"/>
  <c r="BG923" i="10" s="1"/>
  <c r="BG679" i="10"/>
  <c r="BF109" i="28"/>
  <c r="BF111" i="28" s="1"/>
  <c r="BG700" i="10"/>
  <c r="BG707" i="10" l="1"/>
  <c r="BG719" i="10" s="1"/>
  <c r="BG715" i="10"/>
  <c r="BG21" i="28" s="1"/>
  <c r="BG66" i="28" s="1"/>
  <c r="BF1154" i="10"/>
  <c r="BG1113" i="10"/>
  <c r="BG1114" i="10" s="1"/>
  <c r="BG1116" i="10" s="1"/>
  <c r="BG684" i="10"/>
  <c r="BG683" i="10"/>
  <c r="BG1107" i="10"/>
  <c r="BG1139" i="10" l="1"/>
  <c r="BG1132" i="10"/>
  <c r="BG1090" i="10"/>
  <c r="BG59" i="28"/>
  <c r="BG1143" i="10" s="1"/>
  <c r="BG22" i="28"/>
  <c r="BG234" i="10"/>
  <c r="BG236" i="10" s="1"/>
  <c r="BG685" i="10"/>
  <c r="BG697" i="10" s="1"/>
  <c r="BG58" i="28"/>
  <c r="BG1041" i="10"/>
  <c r="BG42" i="28"/>
  <c r="BG1094" i="10" l="1"/>
  <c r="BG1097" i="10" s="1"/>
  <c r="BG1100" i="10" s="1"/>
  <c r="BG238" i="10"/>
  <c r="BG244" i="10"/>
  <c r="BG245" i="10" s="1"/>
  <c r="BG1048" i="10"/>
  <c r="BG918" i="10"/>
  <c r="BG927" i="10" s="1"/>
  <c r="BG1102" i="10"/>
  <c r="BG922" i="10" s="1"/>
  <c r="BG1042" i="10"/>
  <c r="BG16" i="28" s="1"/>
  <c r="BG18" i="28" s="1"/>
  <c r="BG24" i="28" s="1"/>
  <c r="BG1146" i="10"/>
  <c r="BG1147" i="10"/>
  <c r="BG924" i="10" s="1"/>
  <c r="BG1168" i="10"/>
  <c r="BG1152" i="10"/>
  <c r="BG1043" i="10" l="1"/>
  <c r="BH1037" i="10" s="1"/>
  <c r="BG1142" i="10"/>
  <c r="BG1144" i="10" s="1"/>
  <c r="BG1071" i="10"/>
  <c r="BG93" i="28"/>
  <c r="BG1162" i="10"/>
  <c r="BG1163" i="10"/>
  <c r="BG1050" i="10"/>
  <c r="BG1067" i="10"/>
  <c r="BG926" i="10" s="1"/>
  <c r="BG1174" i="10"/>
  <c r="BG1176" i="10"/>
  <c r="BG925" i="10" s="1"/>
  <c r="BG1175" i="10"/>
  <c r="BF1053" i="10" l="1"/>
  <c r="BF1058" i="10" s="1"/>
  <c r="BG1074" i="10"/>
  <c r="BG1079" i="10"/>
  <c r="BG1075" i="10"/>
  <c r="BG1080" i="10" s="1"/>
  <c r="BG1081" i="10" l="1"/>
  <c r="BG1085" i="10" s="1"/>
  <c r="BG26" i="28" s="1"/>
  <c r="BF1059" i="10"/>
  <c r="BF1062" i="10" s="1"/>
  <c r="BF1063" i="10"/>
  <c r="BF72" i="28" s="1"/>
  <c r="BG1076" i="10"/>
  <c r="BH1073" i="10" s="1"/>
  <c r="BF71" i="28" l="1"/>
  <c r="BF74" i="28" s="1"/>
  <c r="BF1064" i="10"/>
  <c r="BG28" i="28"/>
  <c r="BG967" i="10" s="1"/>
  <c r="BG1189" i="10"/>
  <c r="BG1190" i="10" s="1"/>
  <c r="BG1273" i="10" s="1"/>
  <c r="BG45" i="28"/>
  <c r="BG48" i="28" s="1"/>
  <c r="BG55" i="28" s="1"/>
  <c r="BG696" i="10" l="1"/>
  <c r="BG698" i="10" s="1"/>
  <c r="BG701" i="10" s="1"/>
  <c r="BG669" i="10"/>
  <c r="BG670" i="10" s="1"/>
  <c r="BG1118" i="10"/>
  <c r="BG1119" i="10" s="1"/>
  <c r="BG1092" i="10"/>
  <c r="BG1096" i="10" s="1"/>
  <c r="BG1098" i="10" s="1"/>
  <c r="BG1101" i="10" s="1"/>
  <c r="BF76" i="28"/>
  <c r="BF1025" i="10" s="1"/>
  <c r="BF1002" i="10" s="1"/>
  <c r="BF98" i="28"/>
  <c r="BG1061" i="10"/>
  <c r="BD13" i="14" l="1"/>
  <c r="BD16" i="14" s="1"/>
  <c r="BG60" i="28"/>
  <c r="BG62" i="28" s="1"/>
  <c r="BG705" i="10" s="1"/>
  <c r="BG702" i="10" s="1"/>
  <c r="BG65" i="28" s="1"/>
  <c r="BG663" i="10"/>
  <c r="BG664" i="10" s="1"/>
  <c r="BF977" i="10"/>
  <c r="BG1057" i="10"/>
  <c r="BG64" i="28"/>
  <c r="BG68" i="28" l="1"/>
  <c r="BG1055" i="10" s="1"/>
  <c r="BG703" i="10"/>
  <c r="BH660" i="10"/>
  <c r="BG108" i="28"/>
  <c r="BG1255" i="10" l="1"/>
  <c r="BH1112" i="10"/>
  <c r="BH1122" i="10" s="1"/>
  <c r="BH1127" i="10" s="1"/>
  <c r="BH1134" i="10" s="1"/>
  <c r="BH923" i="10" s="1"/>
  <c r="BH679" i="10"/>
  <c r="BH662" i="10"/>
  <c r="BG109" i="28"/>
  <c r="BG1154" i="10" s="1"/>
  <c r="BH700" i="10"/>
  <c r="BH683" i="10" l="1"/>
  <c r="BH1107" i="10"/>
  <c r="BH684" i="10"/>
  <c r="BH1113" i="10"/>
  <c r="BH1114" i="10" s="1"/>
  <c r="BH1116" i="10" s="1"/>
  <c r="BG111" i="28"/>
  <c r="BH715" i="10"/>
  <c r="BH21" i="28" s="1"/>
  <c r="BH66" i="28" s="1"/>
  <c r="BH707" i="10"/>
  <c r="BH719" i="10" s="1"/>
  <c r="BH1041" i="10" l="1"/>
  <c r="BH42" i="28"/>
  <c r="BH1132" i="10"/>
  <c r="BH1139" i="10"/>
  <c r="BH1090" i="10"/>
  <c r="BH234" i="10"/>
  <c r="BH236" i="10" s="1"/>
  <c r="BH59" i="28"/>
  <c r="BH1143" i="10" s="1"/>
  <c r="BH22" i="28"/>
  <c r="BH58" i="28"/>
  <c r="BH685" i="10"/>
  <c r="BH697" i="10" s="1"/>
  <c r="BH918" i="10" l="1"/>
  <c r="BH927" i="10" s="1"/>
  <c r="BH1102" i="10"/>
  <c r="BH922" i="10" s="1"/>
  <c r="BH1048" i="10"/>
  <c r="BH1168" i="10"/>
  <c r="BH1147" i="10"/>
  <c r="BH924" i="10" s="1"/>
  <c r="BH1152" i="10"/>
  <c r="BH1146" i="10"/>
  <c r="BH244" i="10"/>
  <c r="BH245" i="10" s="1"/>
  <c r="BH238" i="10"/>
  <c r="BH1094" i="10"/>
  <c r="BH1097" i="10" s="1"/>
  <c r="BH1100" i="10" s="1"/>
  <c r="BH1042" i="10"/>
  <c r="BH16" i="28" s="1"/>
  <c r="BH18" i="28" s="1"/>
  <c r="BH24" i="28" s="1"/>
  <c r="BH1162" i="10" l="1"/>
  <c r="BH1163" i="10"/>
  <c r="BH1043" i="10"/>
  <c r="BH1174" i="10"/>
  <c r="BH1175" i="10"/>
  <c r="BH1176" i="10"/>
  <c r="BH925" i="10" s="1"/>
  <c r="BH1050" i="10"/>
  <c r="BH1067" i="10"/>
  <c r="BH926" i="10" s="1"/>
  <c r="BH1142" i="10"/>
  <c r="BH1144" i="10" s="1"/>
  <c r="BI1037" i="10" l="1"/>
  <c r="BH93" i="28"/>
  <c r="BG1053" i="10"/>
  <c r="BG1058" i="10" s="1"/>
  <c r="BH1071" i="10"/>
  <c r="BH1079" i="10" l="1"/>
  <c r="BH1075" i="10"/>
  <c r="BH1080" i="10" s="1"/>
  <c r="BH1074" i="10"/>
  <c r="BH1076" i="10" s="1"/>
  <c r="BI1073" i="10" s="1"/>
  <c r="BG1059" i="10"/>
  <c r="BG1062" i="10" s="1"/>
  <c r="BG1063" i="10"/>
  <c r="BG72" i="28" s="1"/>
  <c r="BH1081" i="10" l="1"/>
  <c r="BH1085" i="10" s="1"/>
  <c r="BH26" i="28" s="1"/>
  <c r="BH1189" i="10" s="1"/>
  <c r="BH1190" i="10" s="1"/>
  <c r="BH1273" i="10" s="1"/>
  <c r="BG71" i="28"/>
  <c r="BG74" i="28" s="1"/>
  <c r="BG1064" i="10"/>
  <c r="BH45" i="28" l="1"/>
  <c r="BH48" i="28" s="1"/>
  <c r="BH55" i="28" s="1"/>
  <c r="BH1092" i="10" s="1"/>
  <c r="BH1096" i="10" s="1"/>
  <c r="BH1098" i="10" s="1"/>
  <c r="BH1101" i="10" s="1"/>
  <c r="BH28" i="28"/>
  <c r="BH967" i="10" s="1"/>
  <c r="BG98" i="28"/>
  <c r="BH1061" i="10"/>
  <c r="BG76" i="28"/>
  <c r="BG1025" i="10" s="1"/>
  <c r="BG1002" i="10" s="1"/>
  <c r="BH1118" i="10" l="1"/>
  <c r="BH1119" i="10" s="1"/>
  <c r="BH669" i="10"/>
  <c r="BH670" i="10" s="1"/>
  <c r="BH696" i="10"/>
  <c r="BH698" i="10" s="1"/>
  <c r="BH701" i="10" s="1"/>
  <c r="BH64" i="28" s="1"/>
  <c r="BE13" i="14"/>
  <c r="BE16" i="14" s="1"/>
  <c r="BH1057" i="10"/>
  <c r="BH60" i="28"/>
  <c r="BH62" i="28" s="1"/>
  <c r="BH705" i="10" s="1"/>
  <c r="BH702" i="10" s="1"/>
  <c r="BH65" i="28" s="1"/>
  <c r="BH663" i="10"/>
  <c r="BH664" i="10" s="1"/>
  <c r="BG977" i="10"/>
  <c r="BH68" i="28" l="1"/>
  <c r="BH1055" i="10" s="1"/>
  <c r="BH703" i="10"/>
  <c r="BI660" i="10"/>
  <c r="BH108" i="28"/>
  <c r="BH1255" i="10" l="1"/>
  <c r="BI662" i="10"/>
  <c r="BI679" i="10"/>
  <c r="BI1112" i="10"/>
  <c r="BI1122" i="10" s="1"/>
  <c r="BI1127" i="10" s="1"/>
  <c r="BI1134" i="10" s="1"/>
  <c r="BI923" i="10" s="1"/>
  <c r="BI700" i="10"/>
  <c r="BH109" i="28"/>
  <c r="BH111" i="28" s="1"/>
  <c r="BH1154" i="10" l="1"/>
  <c r="BI707" i="10"/>
  <c r="BI719" i="10" s="1"/>
  <c r="BI715" i="10"/>
  <c r="BI21" i="28" s="1"/>
  <c r="BI66" i="28" s="1"/>
  <c r="BI1107" i="10"/>
  <c r="BI683" i="10"/>
  <c r="BI1113" i="10"/>
  <c r="BI1114" i="10" s="1"/>
  <c r="BI1116" i="10" s="1"/>
  <c r="BI684" i="10"/>
  <c r="BI1139" i="10" l="1"/>
  <c r="BI1132" i="10"/>
  <c r="BI1090" i="10"/>
  <c r="BI234" i="10"/>
  <c r="BI236" i="10" s="1"/>
  <c r="BI59" i="28"/>
  <c r="BI1143" i="10" s="1"/>
  <c r="BI22" i="28"/>
  <c r="BI58" i="28"/>
  <c r="BI685" i="10"/>
  <c r="BI697" i="10" s="1"/>
  <c r="BI1041" i="10"/>
  <c r="BI42" i="28"/>
  <c r="BI1094" i="10" l="1"/>
  <c r="BI1097" i="10" s="1"/>
  <c r="BI1100" i="10" s="1"/>
  <c r="BI244" i="10"/>
  <c r="BI245" i="10" s="1"/>
  <c r="BI238" i="10"/>
  <c r="BI1048" i="10"/>
  <c r="BI1102" i="10"/>
  <c r="BI922" i="10" s="1"/>
  <c r="BI918" i="10"/>
  <c r="BI927" i="10" s="1"/>
  <c r="BI1042" i="10"/>
  <c r="BI16" i="28" s="1"/>
  <c r="BI18" i="28" s="1"/>
  <c r="BI24" i="28" s="1"/>
  <c r="BI1146" i="10"/>
  <c r="BI1152" i="10"/>
  <c r="BI1147" i="10"/>
  <c r="BI924" i="10" s="1"/>
  <c r="BI1168" i="10"/>
  <c r="BI1043" i="10" l="1"/>
  <c r="BJ1037" i="10" s="1"/>
  <c r="BI1174" i="10"/>
  <c r="BI1176" i="10"/>
  <c r="BI925" i="10" s="1"/>
  <c r="BI1175" i="10"/>
  <c r="BI1067" i="10"/>
  <c r="BI926" i="10" s="1"/>
  <c r="BI1050" i="10"/>
  <c r="BI1142" i="10"/>
  <c r="BI1144" i="10" s="1"/>
  <c r="BI1071" i="10"/>
  <c r="BI1163" i="10"/>
  <c r="BI1162" i="10"/>
  <c r="BI93" i="28" l="1"/>
  <c r="BH1053" i="10"/>
  <c r="BH1058" i="10" s="1"/>
  <c r="BI1079" i="10"/>
  <c r="BI1074" i="10"/>
  <c r="BI1075" i="10"/>
  <c r="BI1080" i="10" s="1"/>
  <c r="BI1076" i="10" l="1"/>
  <c r="BJ1073" i="10" s="1"/>
  <c r="BI1081" i="10"/>
  <c r="BI1085" i="10" s="1"/>
  <c r="BI26" i="28" s="1"/>
  <c r="BH1059" i="10"/>
  <c r="BH1062" i="10" s="1"/>
  <c r="BH1063" i="10"/>
  <c r="BH72" i="28" s="1"/>
  <c r="BH71" i="28" l="1"/>
  <c r="BH74" i="28" s="1"/>
  <c r="BH1064" i="10"/>
  <c r="BI28" i="28"/>
  <c r="BI967" i="10" s="1"/>
  <c r="BI45" i="28"/>
  <c r="BI48" i="28" s="1"/>
  <c r="BI55" i="28" s="1"/>
  <c r="BI1189" i="10"/>
  <c r="BI1190" i="10" s="1"/>
  <c r="BI1273" i="10" s="1"/>
  <c r="BI1092" i="10" l="1"/>
  <c r="BI1096" i="10" s="1"/>
  <c r="BI1098" i="10" s="1"/>
  <c r="BI1101" i="10" s="1"/>
  <c r="BI1118" i="10"/>
  <c r="BI1119" i="10" s="1"/>
  <c r="BI669" i="10"/>
  <c r="BI670" i="10" s="1"/>
  <c r="BI696" i="10"/>
  <c r="BI698" i="10" s="1"/>
  <c r="BI701" i="10" s="1"/>
  <c r="BH98" i="28"/>
  <c r="BI1061" i="10"/>
  <c r="BH76" i="28"/>
  <c r="BH1025" i="10" s="1"/>
  <c r="BH1002" i="10" s="1"/>
  <c r="BH977" i="10" l="1"/>
  <c r="BI64" i="28"/>
  <c r="BI1057" i="10"/>
  <c r="BI60" i="28"/>
  <c r="BI62" i="28" s="1"/>
  <c r="BI705" i="10" s="1"/>
  <c r="BI702" i="10" s="1"/>
  <c r="BI65" i="28" s="1"/>
  <c r="BI68" i="28" s="1"/>
  <c r="BI1055" i="10" s="1"/>
  <c r="BI663" i="10"/>
  <c r="BI664" i="10" s="1"/>
  <c r="BF13" i="14"/>
  <c r="BF16" i="14" s="1"/>
  <c r="BI703" i="10" l="1"/>
  <c r="BJ660" i="10"/>
  <c r="BI108" i="28"/>
  <c r="BI1255" i="10" l="1"/>
  <c r="BJ1112" i="10"/>
  <c r="BJ1122" i="10" s="1"/>
  <c r="BJ1127" i="10" s="1"/>
  <c r="BJ1134" i="10" s="1"/>
  <c r="BJ923" i="10" s="1"/>
  <c r="BJ679" i="10"/>
  <c r="BJ662" i="10"/>
  <c r="BJ700" i="10"/>
  <c r="BI109" i="28"/>
  <c r="BI111" i="28" s="1"/>
  <c r="BI1154" i="10" l="1"/>
  <c r="BJ1107" i="10"/>
  <c r="BJ683" i="10"/>
  <c r="BJ707" i="10"/>
  <c r="BJ719" i="10" s="1"/>
  <c r="BJ715" i="10"/>
  <c r="BJ21" i="28" s="1"/>
  <c r="BJ66" i="28" s="1"/>
  <c r="BJ684" i="10"/>
  <c r="BJ1113" i="10"/>
  <c r="BJ1114" i="10" s="1"/>
  <c r="BJ1116" i="10" s="1"/>
  <c r="BJ42" i="28" l="1"/>
  <c r="BJ1041" i="10"/>
  <c r="BJ685" i="10"/>
  <c r="BJ697" i="10" s="1"/>
  <c r="BJ58" i="28"/>
  <c r="BJ234" i="10"/>
  <c r="BJ236" i="10" s="1"/>
  <c r="BJ22" i="28"/>
  <c r="BJ59" i="28"/>
  <c r="BJ1143" i="10" s="1"/>
  <c r="BJ1132" i="10"/>
  <c r="BJ1139" i="10"/>
  <c r="BJ1090" i="10"/>
  <c r="BJ1094" i="10" l="1"/>
  <c r="BJ1097" i="10" s="1"/>
  <c r="BJ1100" i="10" s="1"/>
  <c r="BJ244" i="10"/>
  <c r="BJ245" i="10" s="1"/>
  <c r="BJ238" i="10"/>
  <c r="BJ1042" i="10"/>
  <c r="BJ16" i="28" s="1"/>
  <c r="BJ18" i="28" s="1"/>
  <c r="BJ24" i="28" s="1"/>
  <c r="BJ1048" i="10"/>
  <c r="BJ918" i="10"/>
  <c r="BJ927" i="10" s="1"/>
  <c r="BJ1102" i="10"/>
  <c r="BJ922" i="10" s="1"/>
  <c r="BJ1168" i="10"/>
  <c r="BJ1147" i="10"/>
  <c r="BJ924" i="10" s="1"/>
  <c r="BJ1152" i="10"/>
  <c r="BJ1146" i="10"/>
  <c r="BJ1043" i="10" l="1"/>
  <c r="BJ1067" i="10"/>
  <c r="BJ926" i="10" s="1"/>
  <c r="BJ1050" i="10"/>
  <c r="BI1053" i="10" s="1"/>
  <c r="BI1058" i="10" s="1"/>
  <c r="BJ1163" i="10"/>
  <c r="BJ1162" i="10"/>
  <c r="BJ1142" i="10"/>
  <c r="BJ1144" i="10" s="1"/>
  <c r="BJ1176" i="10"/>
  <c r="BJ925" i="10" s="1"/>
  <c r="BJ1174" i="10"/>
  <c r="BJ1175" i="10"/>
  <c r="BJ1071" i="10" l="1"/>
  <c r="BI1059" i="10"/>
  <c r="BI1062" i="10" s="1"/>
  <c r="BI1063" i="10"/>
  <c r="BI72" i="28" s="1"/>
  <c r="BJ93" i="28"/>
  <c r="BK1037" i="10"/>
  <c r="BI71" i="28" l="1"/>
  <c r="BI74" i="28" s="1"/>
  <c r="BI1064" i="10"/>
  <c r="BJ1075" i="10"/>
  <c r="BJ1080" i="10" s="1"/>
  <c r="BJ1074" i="10"/>
  <c r="BJ1079" i="10"/>
  <c r="BJ1076" i="10" l="1"/>
  <c r="BK1073" i="10" s="1"/>
  <c r="BJ1081" i="10"/>
  <c r="BJ1085" i="10" s="1"/>
  <c r="BJ26" i="28" s="1"/>
  <c r="BJ45" i="28" s="1"/>
  <c r="BJ48" i="28" s="1"/>
  <c r="BJ55" i="28" s="1"/>
  <c r="BJ1061" i="10"/>
  <c r="BI98" i="28"/>
  <c r="BI76" i="28"/>
  <c r="BI1025" i="10" s="1"/>
  <c r="BI1002" i="10" s="1"/>
  <c r="BJ28" i="28" l="1"/>
  <c r="BJ967" i="10" s="1"/>
  <c r="BJ1189" i="10"/>
  <c r="BJ1190" i="10" s="1"/>
  <c r="BJ1273" i="10" s="1"/>
  <c r="BJ669" i="10"/>
  <c r="BJ670" i="10" s="1"/>
  <c r="BJ696" i="10"/>
  <c r="BJ698" i="10" s="1"/>
  <c r="BJ701" i="10" s="1"/>
  <c r="BJ1118" i="10"/>
  <c r="BJ1119" i="10" s="1"/>
  <c r="BJ1092" i="10"/>
  <c r="BJ1096" i="10" s="1"/>
  <c r="BJ1098" i="10" s="1"/>
  <c r="BJ1101" i="10" s="1"/>
  <c r="BJ1057" i="10"/>
  <c r="BI977" i="10"/>
  <c r="BG13" i="14"/>
  <c r="BG16" i="14" s="1"/>
  <c r="BJ64" i="28" l="1"/>
  <c r="BJ60" i="28"/>
  <c r="BJ62" i="28" s="1"/>
  <c r="BJ705" i="10" s="1"/>
  <c r="BJ702" i="10" s="1"/>
  <c r="BJ65" i="28" s="1"/>
  <c r="BJ663" i="10"/>
  <c r="BJ664" i="10" s="1"/>
  <c r="BJ68" i="28" l="1"/>
  <c r="BJ1055" i="10" s="1"/>
  <c r="BK660" i="10"/>
  <c r="BJ108" i="28"/>
  <c r="BJ703" i="10"/>
  <c r="BK700" i="10" l="1"/>
  <c r="BJ109" i="28"/>
  <c r="BJ1154" i="10" s="1"/>
  <c r="BJ1255" i="10"/>
  <c r="BK679" i="10"/>
  <c r="BK1112" i="10"/>
  <c r="BK1122" i="10" s="1"/>
  <c r="BK1127" i="10" s="1"/>
  <c r="BK1134" i="10" s="1"/>
  <c r="BK923" i="10" s="1"/>
  <c r="BK662" i="10"/>
  <c r="BJ111" i="28" l="1"/>
  <c r="BK683" i="10"/>
  <c r="BK1107" i="10"/>
  <c r="BK1113" i="10"/>
  <c r="BK1114" i="10" s="1"/>
  <c r="BK1116" i="10" s="1"/>
  <c r="BK684" i="10"/>
  <c r="BK707" i="10"/>
  <c r="BK719" i="10" s="1"/>
  <c r="BK715" i="10"/>
  <c r="BK21" i="28" s="1"/>
  <c r="BK66" i="28" s="1"/>
  <c r="BK1090" i="10" l="1"/>
  <c r="BK1132" i="10"/>
  <c r="BK1139" i="10"/>
  <c r="BK685" i="10"/>
  <c r="BK697" i="10" s="1"/>
  <c r="BK58" i="28"/>
  <c r="BK1041" i="10"/>
  <c r="BK42" i="28"/>
  <c r="BK22" i="28"/>
  <c r="BK59" i="28"/>
  <c r="BK1143" i="10" s="1"/>
  <c r="BK234" i="10"/>
  <c r="BK236" i="10" s="1"/>
  <c r="BK1094" i="10" l="1"/>
  <c r="BK1097" i="10" s="1"/>
  <c r="BK1100" i="10" s="1"/>
  <c r="BK1147" i="10"/>
  <c r="BK924" i="10" s="1"/>
  <c r="BK1168" i="10"/>
  <c r="BK1152" i="10"/>
  <c r="BK1146" i="10"/>
  <c r="BK1042" i="10"/>
  <c r="BK16" i="28" s="1"/>
  <c r="BK18" i="28" s="1"/>
  <c r="BK24" i="28" s="1"/>
  <c r="BK238" i="10"/>
  <c r="BK244" i="10"/>
  <c r="BK245" i="10" s="1"/>
  <c r="BK918" i="10"/>
  <c r="BK927" i="10" s="1"/>
  <c r="BK1102" i="10"/>
  <c r="BK922" i="10" s="1"/>
  <c r="BK1048" i="10"/>
  <c r="BK1043" i="10" l="1"/>
  <c r="BL1037" i="10" s="1"/>
  <c r="BK1162" i="10"/>
  <c r="BK1163" i="10"/>
  <c r="BK1176" i="10"/>
  <c r="BK925" i="10" s="1"/>
  <c r="BK1175" i="10"/>
  <c r="BK1174" i="10"/>
  <c r="BK1142" i="10"/>
  <c r="BK1144" i="10" s="1"/>
  <c r="BK1050" i="10"/>
  <c r="BJ1053" i="10" s="1"/>
  <c r="BJ1058" i="10" s="1"/>
  <c r="BK1067" i="10"/>
  <c r="BK926" i="10" s="1"/>
  <c r="BK93" i="28" l="1"/>
  <c r="BK1071" i="10"/>
  <c r="BJ1059" i="10"/>
  <c r="BJ1062" i="10" s="1"/>
  <c r="BJ1063" i="10"/>
  <c r="BJ72" i="28" s="1"/>
  <c r="BJ71" i="28" l="1"/>
  <c r="BJ74" i="28" s="1"/>
  <c r="BJ1064" i="10"/>
  <c r="BK1079" i="10"/>
  <c r="BK1074" i="10"/>
  <c r="BK1075" i="10"/>
  <c r="BK1080" i="10" s="1"/>
  <c r="BK1076" i="10" l="1"/>
  <c r="BL1073" i="10" s="1"/>
  <c r="BK1081" i="10"/>
  <c r="BK1085" i="10" s="1"/>
  <c r="BK26" i="28" s="1"/>
  <c r="BK1061" i="10"/>
  <c r="BJ98" i="28"/>
  <c r="BJ76" i="28"/>
  <c r="BJ1025" i="10" s="1"/>
  <c r="BJ1002" i="10" s="1"/>
  <c r="BH13" i="14" l="1"/>
  <c r="BH16" i="14" s="1"/>
  <c r="BJ977" i="10"/>
  <c r="BK1057" i="10"/>
  <c r="BK45" i="28"/>
  <c r="BK48" i="28" s="1"/>
  <c r="BK55" i="28" s="1"/>
  <c r="BK1189" i="10"/>
  <c r="BK1190" i="10" s="1"/>
  <c r="BK1273" i="10" s="1"/>
  <c r="BK28" i="28"/>
  <c r="BK967" i="10" s="1"/>
  <c r="BK1118" i="10" l="1"/>
  <c r="BK1119" i="10" s="1"/>
  <c r="BK669" i="10"/>
  <c r="BK670" i="10" s="1"/>
  <c r="BK696" i="10"/>
  <c r="BK698" i="10" s="1"/>
  <c r="BK701" i="10" s="1"/>
  <c r="BK1092" i="10"/>
  <c r="BK1096" i="10" s="1"/>
  <c r="BK1098" i="10" s="1"/>
  <c r="BK1101" i="10" s="1"/>
  <c r="BK64" i="28" l="1"/>
  <c r="BK60" i="28"/>
  <c r="BK62" i="28" s="1"/>
  <c r="BK705" i="10" s="1"/>
  <c r="BK702" i="10" s="1"/>
  <c r="BK65" i="28" s="1"/>
  <c r="BK68" i="28" s="1"/>
  <c r="BK1055" i="10" s="1"/>
  <c r="BK663" i="10"/>
  <c r="BK664" i="10" s="1"/>
  <c r="BK108" i="28" l="1"/>
  <c r="BL660" i="10"/>
  <c r="BK703" i="10"/>
  <c r="BL700" i="10" l="1"/>
  <c r="BK109" i="28"/>
  <c r="BK1154" i="10" s="1"/>
  <c r="BL1112" i="10"/>
  <c r="BL1122" i="10" s="1"/>
  <c r="BL1127" i="10" s="1"/>
  <c r="BL1134" i="10" s="1"/>
  <c r="BL923" i="10" s="1"/>
  <c r="BL662" i="10"/>
  <c r="BL679" i="10"/>
  <c r="BK1255" i="10"/>
  <c r="BK111" i="28"/>
  <c r="BL1107" i="10" l="1"/>
  <c r="BL683" i="10"/>
  <c r="BL1113" i="10"/>
  <c r="BL1114" i="10" s="1"/>
  <c r="BL1116" i="10" s="1"/>
  <c r="BL684" i="10"/>
  <c r="BL715" i="10"/>
  <c r="BL21" i="28" s="1"/>
  <c r="BL66" i="28" s="1"/>
  <c r="BL707" i="10"/>
  <c r="BL719" i="10" s="1"/>
  <c r="BL42" i="28" l="1"/>
  <c r="BL1041" i="10"/>
  <c r="BL59" i="28"/>
  <c r="BL1143" i="10" s="1"/>
  <c r="BL234" i="10"/>
  <c r="BL236" i="10" s="1"/>
  <c r="BL22" i="28"/>
  <c r="BL685" i="10"/>
  <c r="BL697" i="10" s="1"/>
  <c r="BL58" i="28"/>
  <c r="BL1090" i="10"/>
  <c r="BL1132" i="10"/>
  <c r="BL1139" i="10"/>
  <c r="BL1094" i="10" l="1"/>
  <c r="BL1097" i="10" s="1"/>
  <c r="BL1100" i="10" s="1"/>
  <c r="BL1048" i="10"/>
  <c r="BL1102" i="10"/>
  <c r="BL922" i="10" s="1"/>
  <c r="BL918" i="10"/>
  <c r="BL927" i="10" s="1"/>
  <c r="BL238" i="10"/>
  <c r="BL244" i="10"/>
  <c r="BL245" i="10" s="1"/>
  <c r="BL1042" i="10"/>
  <c r="BL16" i="28" s="1"/>
  <c r="BL18" i="28" s="1"/>
  <c r="BL24" i="28" s="1"/>
  <c r="BL1147" i="10"/>
  <c r="BL924" i="10" s="1"/>
  <c r="BL1146" i="10"/>
  <c r="BL1168" i="10"/>
  <c r="BL1152" i="10"/>
  <c r="BL1043" i="10" l="1"/>
  <c r="BM1037" i="10" s="1"/>
  <c r="BL1142" i="10"/>
  <c r="BL1144" i="10" s="1"/>
  <c r="BL1071" i="10"/>
  <c r="BL1163" i="10"/>
  <c r="BL1162" i="10"/>
  <c r="BL1175" i="10"/>
  <c r="BL1174" i="10"/>
  <c r="BL1176" i="10"/>
  <c r="BL925" i="10" s="1"/>
  <c r="BL1067" i="10"/>
  <c r="BL926" i="10" s="1"/>
  <c r="BL1050" i="10"/>
  <c r="BK1053" i="10" s="1"/>
  <c r="BK1058" i="10" s="1"/>
  <c r="BL93" i="28" l="1"/>
  <c r="BK1059" i="10"/>
  <c r="BK1062" i="10" s="1"/>
  <c r="BK1063" i="10"/>
  <c r="BK72" i="28" s="1"/>
  <c r="BL1075" i="10"/>
  <c r="BL1080" i="10" s="1"/>
  <c r="BL1079" i="10"/>
  <c r="BL1074" i="10"/>
  <c r="BL1076" i="10" s="1"/>
  <c r="BM1073" i="10" s="1"/>
  <c r="BL1081" i="10" l="1"/>
  <c r="BL1085" i="10" s="1"/>
  <c r="BL26" i="28" s="1"/>
  <c r="BL28" i="28" s="1"/>
  <c r="BL967" i="10" s="1"/>
  <c r="BK71" i="28"/>
  <c r="BK74" i="28" s="1"/>
  <c r="BK1064" i="10"/>
  <c r="BL1189" i="10" l="1"/>
  <c r="BL1190" i="10" s="1"/>
  <c r="BL1273" i="10" s="1"/>
  <c r="BL45" i="28"/>
  <c r="BL48" i="28" s="1"/>
  <c r="BL55" i="28" s="1"/>
  <c r="BL1092" i="10" s="1"/>
  <c r="BL1096" i="10" s="1"/>
  <c r="BL1098" i="10" s="1"/>
  <c r="BL1101" i="10" s="1"/>
  <c r="BK98" i="28"/>
  <c r="BL1061" i="10"/>
  <c r="BK76" i="28"/>
  <c r="BK1025" i="10" s="1"/>
  <c r="BK1002" i="10" s="1"/>
  <c r="BL669" i="10" l="1"/>
  <c r="BL670" i="10" s="1"/>
  <c r="BL663" i="10" s="1"/>
  <c r="BL664" i="10" s="1"/>
  <c r="BL1118" i="10"/>
  <c r="BL1119" i="10" s="1"/>
  <c r="BL696" i="10"/>
  <c r="BL698" i="10" s="1"/>
  <c r="BL701" i="10" s="1"/>
  <c r="BL64" i="28" s="1"/>
  <c r="BK977" i="10"/>
  <c r="BL1057" i="10"/>
  <c r="BI13" i="14"/>
  <c r="BI16" i="14" s="1"/>
  <c r="BL60" i="28" l="1"/>
  <c r="BL62" i="28" s="1"/>
  <c r="BL705" i="10" s="1"/>
  <c r="BL702" i="10" s="1"/>
  <c r="BL65" i="28" s="1"/>
  <c r="BL108" i="28"/>
  <c r="BM660" i="10"/>
  <c r="BL703" i="10" l="1"/>
  <c r="BL68" i="28"/>
  <c r="BL1055" i="10" s="1"/>
  <c r="BL1255" i="10"/>
  <c r="BM662" i="10"/>
  <c r="BM1112" i="10"/>
  <c r="BM1122" i="10" s="1"/>
  <c r="BM1127" i="10" s="1"/>
  <c r="BM1134" i="10" s="1"/>
  <c r="BM923" i="10" s="1"/>
  <c r="BM679" i="10"/>
  <c r="BM700" i="10"/>
  <c r="BL109" i="28"/>
  <c r="BL111" i="28" s="1"/>
  <c r="BL1154" i="10" l="1"/>
  <c r="BM683" i="10"/>
  <c r="BM1107" i="10"/>
  <c r="BM715" i="10"/>
  <c r="BM21" i="28" s="1"/>
  <c r="BM66" i="28" s="1"/>
  <c r="BM707" i="10"/>
  <c r="BM719" i="10" s="1"/>
  <c r="BM1113" i="10"/>
  <c r="BM1114" i="10" s="1"/>
  <c r="BM1116" i="10" s="1"/>
  <c r="BM684" i="10"/>
  <c r="BM59" i="28" l="1"/>
  <c r="BM1143" i="10" s="1"/>
  <c r="BM22" i="28"/>
  <c r="BM234" i="10"/>
  <c r="BM236" i="10" s="1"/>
  <c r="BM1041" i="10"/>
  <c r="BM42" i="28"/>
  <c r="BM1090" i="10"/>
  <c r="BM1139" i="10"/>
  <c r="BM1132" i="10"/>
  <c r="BM685" i="10"/>
  <c r="BM697" i="10" s="1"/>
  <c r="BM58" i="28"/>
  <c r="BM1094" i="10" l="1"/>
  <c r="BM1097" i="10" s="1"/>
  <c r="BM1100" i="10" s="1"/>
  <c r="BM1168" i="10"/>
  <c r="BM1146" i="10"/>
  <c r="BM1152" i="10"/>
  <c r="BM1147" i="10"/>
  <c r="BM924" i="10" s="1"/>
  <c r="BM1042" i="10"/>
  <c r="BM16" i="28" s="1"/>
  <c r="BM18" i="28" s="1"/>
  <c r="BM24" i="28" s="1"/>
  <c r="BM238" i="10"/>
  <c r="BM244" i="10"/>
  <c r="BM245" i="10" s="1"/>
  <c r="BM1048" i="10"/>
  <c r="BM918" i="10"/>
  <c r="BM927" i="10" s="1"/>
  <c r="BM1102" i="10"/>
  <c r="BM922" i="10" s="1"/>
  <c r="BM1043" i="10" l="1"/>
  <c r="BM93" i="28" s="1"/>
  <c r="BM1142" i="10"/>
  <c r="BM1144" i="10" s="1"/>
  <c r="BM1163" i="10"/>
  <c r="BM1162" i="10"/>
  <c r="BM1067" i="10"/>
  <c r="BM926" i="10" s="1"/>
  <c r="BM1050" i="10"/>
  <c r="BL1053" i="10" s="1"/>
  <c r="BL1058" i="10" s="1"/>
  <c r="BM1175" i="10"/>
  <c r="BM1174" i="10"/>
  <c r="BM1176" i="10"/>
  <c r="BM925" i="10" s="1"/>
  <c r="BN1037" i="10" l="1"/>
  <c r="BL1059" i="10"/>
  <c r="BL1062" i="10" s="1"/>
  <c r="BL1063" i="10"/>
  <c r="BL72" i="28" s="1"/>
  <c r="BM1071" i="10"/>
  <c r="BM1074" i="10" l="1"/>
  <c r="BM1079" i="10"/>
  <c r="BM1075" i="10"/>
  <c r="BM1080" i="10" s="1"/>
  <c r="BL71" i="28"/>
  <c r="BL74" i="28" s="1"/>
  <c r="BL1064" i="10"/>
  <c r="BL76" i="28" l="1"/>
  <c r="BL1025" i="10" s="1"/>
  <c r="BL1002" i="10" s="1"/>
  <c r="BM1061" i="10"/>
  <c r="BL98" i="28"/>
  <c r="BM1081" i="10"/>
  <c r="BM1085" i="10" s="1"/>
  <c r="BM26" i="28" s="1"/>
  <c r="BM1076" i="10"/>
  <c r="BN1073" i="10" s="1"/>
  <c r="BJ13" i="14" l="1"/>
  <c r="BJ16" i="14" s="1"/>
  <c r="BM1057" i="10"/>
  <c r="BL977" i="10"/>
  <c r="BM1189" i="10"/>
  <c r="BM1190" i="10" s="1"/>
  <c r="BM1273" i="10" s="1"/>
  <c r="BM45" i="28"/>
  <c r="BM48" i="28" s="1"/>
  <c r="BM55" i="28" s="1"/>
  <c r="BM28" i="28"/>
  <c r="BM967" i="10" s="1"/>
  <c r="BM1092" i="10" l="1"/>
  <c r="BM1096" i="10" s="1"/>
  <c r="BM1098" i="10" s="1"/>
  <c r="BM1101" i="10" s="1"/>
  <c r="BM1118" i="10"/>
  <c r="BM1119" i="10" s="1"/>
  <c r="BM696" i="10"/>
  <c r="BM698" i="10" s="1"/>
  <c r="BM701" i="10" s="1"/>
  <c r="BM669" i="10"/>
  <c r="BM670" i="10" s="1"/>
  <c r="BM60" i="28" l="1"/>
  <c r="BM62" i="28" s="1"/>
  <c r="BM705" i="10" s="1"/>
  <c r="BM702" i="10" s="1"/>
  <c r="BM65" i="28" s="1"/>
  <c r="BM663" i="10"/>
  <c r="BM664" i="10" s="1"/>
  <c r="BM64" i="28"/>
  <c r="BM68" i="28" l="1"/>
  <c r="BM1055" i="10" s="1"/>
  <c r="BM703" i="10"/>
  <c r="BN660" i="10"/>
  <c r="BM108" i="28"/>
  <c r="BM1255" i="10" l="1"/>
  <c r="BN679" i="10"/>
  <c r="BN1112" i="10"/>
  <c r="BN1122" i="10" s="1"/>
  <c r="BN1127" i="10" s="1"/>
  <c r="BN1134" i="10" s="1"/>
  <c r="BN923" i="10" s="1"/>
  <c r="BN662" i="10"/>
  <c r="BN700" i="10"/>
  <c r="BM109" i="28"/>
  <c r="BM1154" i="10" s="1"/>
  <c r="BM111" i="28" l="1"/>
  <c r="BN707" i="10"/>
  <c r="BN719" i="10" s="1"/>
  <c r="BN715" i="10"/>
  <c r="BN21" i="28" s="1"/>
  <c r="BN66" i="28" s="1"/>
  <c r="BN683" i="10"/>
  <c r="BN1107" i="10"/>
  <c r="BN684" i="10"/>
  <c r="BN1113" i="10"/>
  <c r="BN1114" i="10" s="1"/>
  <c r="BN1116" i="10" s="1"/>
  <c r="BN1139" i="10" l="1"/>
  <c r="BN1090" i="10"/>
  <c r="BN1132" i="10"/>
  <c r="BN58" i="28"/>
  <c r="BN685" i="10"/>
  <c r="BN697" i="10" s="1"/>
  <c r="BN22" i="28"/>
  <c r="BN234" i="10"/>
  <c r="BN236" i="10" s="1"/>
  <c r="BN59" i="28"/>
  <c r="BN1143" i="10" s="1"/>
  <c r="BN1041" i="10"/>
  <c r="BN42" i="28"/>
  <c r="BN1094" i="10" l="1"/>
  <c r="BN1097" i="10" s="1"/>
  <c r="BN1100" i="10" s="1"/>
  <c r="BN244" i="10"/>
  <c r="BN245" i="10" s="1"/>
  <c r="BN238" i="10"/>
  <c r="BN918" i="10"/>
  <c r="BN927" i="10" s="1"/>
  <c r="BN1102" i="10"/>
  <c r="BN922" i="10" s="1"/>
  <c r="BN1048" i="10"/>
  <c r="BN1042" i="10"/>
  <c r="BN16" i="28" s="1"/>
  <c r="BN18" i="28" s="1"/>
  <c r="BN24" i="28" s="1"/>
  <c r="BN1152" i="10"/>
  <c r="BN1168" i="10"/>
  <c r="BN1146" i="10"/>
  <c r="BN1147" i="10"/>
  <c r="BN924" i="10" s="1"/>
  <c r="BN1043" i="10" l="1"/>
  <c r="BO1037" i="10" s="1"/>
  <c r="BN1067" i="10"/>
  <c r="BN926" i="10" s="1"/>
  <c r="BN1050" i="10"/>
  <c r="BM1053" i="10" s="1"/>
  <c r="BM1058" i="10" s="1"/>
  <c r="BN1142" i="10"/>
  <c r="BN1144" i="10" s="1"/>
  <c r="BN1162" i="10"/>
  <c r="BN1163" i="10"/>
  <c r="BN1176" i="10"/>
  <c r="BN925" i="10" s="1"/>
  <c r="BN1174" i="10"/>
  <c r="BN1175" i="10"/>
  <c r="BN93" i="28" l="1"/>
  <c r="BM1059" i="10"/>
  <c r="BM1062" i="10" s="1"/>
  <c r="BM1063" i="10"/>
  <c r="BM72" i="28" s="1"/>
  <c r="BN1071" i="10"/>
  <c r="BN1074" i="10" l="1"/>
  <c r="BN1075" i="10"/>
  <c r="BN1080" i="10" s="1"/>
  <c r="BN1079" i="10"/>
  <c r="BM71" i="28"/>
  <c r="BM74" i="28" s="1"/>
  <c r="BM1064" i="10"/>
  <c r="BM76" i="28" l="1"/>
  <c r="BM1025" i="10" s="1"/>
  <c r="BM1002" i="10" s="1"/>
  <c r="BN1081" i="10"/>
  <c r="BN1085" i="10" s="1"/>
  <c r="BN26" i="28" s="1"/>
  <c r="BN1061" i="10"/>
  <c r="BM98" i="28"/>
  <c r="BN1076" i="10"/>
  <c r="BO1073" i="10" s="1"/>
  <c r="BM977" i="10" l="1"/>
  <c r="BK13" i="14"/>
  <c r="BK16" i="14" s="1"/>
  <c r="BN1057" i="10"/>
  <c r="BN1189" i="10"/>
  <c r="BN1190" i="10" s="1"/>
  <c r="BN1273" i="10" s="1"/>
  <c r="BN45" i="28"/>
  <c r="BN48" i="28" s="1"/>
  <c r="BN55" i="28" s="1"/>
  <c r="BN28" i="28"/>
  <c r="BN967" i="10" s="1"/>
  <c r="BN1092" i="10" l="1"/>
  <c r="BN1096" i="10" s="1"/>
  <c r="BN1098" i="10" s="1"/>
  <c r="BN1101" i="10" s="1"/>
  <c r="BN669" i="10"/>
  <c r="BN670" i="10" s="1"/>
  <c r="BN696" i="10"/>
  <c r="BN698" i="10" s="1"/>
  <c r="BN701" i="10" s="1"/>
  <c r="BN1118" i="10"/>
  <c r="BN1119" i="10" s="1"/>
  <c r="BN60" i="28" l="1"/>
  <c r="BN62" i="28" s="1"/>
  <c r="BN705" i="10" s="1"/>
  <c r="BN702" i="10" s="1"/>
  <c r="BN65" i="28" s="1"/>
  <c r="BN663" i="10"/>
  <c r="BN664" i="10" s="1"/>
  <c r="BN64" i="28"/>
  <c r="BN68" i="28" l="1"/>
  <c r="BN1055" i="10" s="1"/>
  <c r="BN703" i="10"/>
  <c r="BO660" i="10"/>
  <c r="BN108" i="28"/>
  <c r="BN1255" i="10" l="1"/>
  <c r="BO662" i="10"/>
  <c r="BO1112" i="10"/>
  <c r="BO1122" i="10" s="1"/>
  <c r="BO1127" i="10" s="1"/>
  <c r="BO1134" i="10" s="1"/>
  <c r="BO923" i="10" s="1"/>
  <c r="BO679" i="10"/>
  <c r="BO700" i="10"/>
  <c r="BN109" i="28"/>
  <c r="BN1154" i="10" s="1"/>
  <c r="BN111" i="28" l="1"/>
  <c r="BO1113" i="10"/>
  <c r="BO1114" i="10" s="1"/>
  <c r="BO1116" i="10" s="1"/>
  <c r="BO684" i="10"/>
  <c r="BO1107" i="10"/>
  <c r="BO683" i="10"/>
  <c r="BO707" i="10"/>
  <c r="BO719" i="10" s="1"/>
  <c r="BO715" i="10"/>
  <c r="BO21" i="28" s="1"/>
  <c r="BO66" i="28" s="1"/>
  <c r="BO1041" i="10" l="1"/>
  <c r="BO42" i="28"/>
  <c r="BO58" i="28"/>
  <c r="BO685" i="10"/>
  <c r="BO697" i="10" s="1"/>
  <c r="BO1132" i="10"/>
  <c r="BO1139" i="10"/>
  <c r="BO1090" i="10"/>
  <c r="BO22" i="28"/>
  <c r="BO234" i="10"/>
  <c r="BO236" i="10" s="1"/>
  <c r="BO59" i="28"/>
  <c r="BO1143" i="10" s="1"/>
  <c r="BO1094" i="10" l="1"/>
  <c r="BO1097" i="10" s="1"/>
  <c r="BO1100" i="10" s="1"/>
  <c r="BO918" i="10"/>
  <c r="BO927" i="10" s="1"/>
  <c r="BO1102" i="10"/>
  <c r="BO922" i="10" s="1"/>
  <c r="BO1048" i="10"/>
  <c r="BO1146" i="10"/>
  <c r="BO1147" i="10"/>
  <c r="BO924" i="10" s="1"/>
  <c r="BO1152" i="10"/>
  <c r="BO1168" i="10"/>
  <c r="BO244" i="10"/>
  <c r="BO245" i="10" s="1"/>
  <c r="BO238" i="10"/>
  <c r="BO1042" i="10"/>
  <c r="BO16" i="28" s="1"/>
  <c r="BO18" i="28" s="1"/>
  <c r="BO24" i="28" s="1"/>
  <c r="BO1043" i="10" l="1"/>
  <c r="BO93" i="28" s="1"/>
  <c r="BO1163" i="10"/>
  <c r="BO1162" i="10"/>
  <c r="BO1174" i="10"/>
  <c r="BO1175" i="10"/>
  <c r="BO1176" i="10"/>
  <c r="BO925" i="10" s="1"/>
  <c r="BO1142" i="10"/>
  <c r="BO1144" i="10" s="1"/>
  <c r="BO1050" i="10"/>
  <c r="BN1053" i="10" s="1"/>
  <c r="BN1058" i="10" s="1"/>
  <c r="BO1067" i="10"/>
  <c r="BO926" i="10" s="1"/>
  <c r="BP1037" i="10" l="1"/>
  <c r="BN1059" i="10"/>
  <c r="BN1062" i="10" s="1"/>
  <c r="BN1063" i="10"/>
  <c r="BN72" i="28" s="1"/>
  <c r="BO1071" i="10"/>
  <c r="BO1074" i="10" l="1"/>
  <c r="BO1075" i="10"/>
  <c r="BO1080" i="10" s="1"/>
  <c r="BO1079" i="10"/>
  <c r="BN71" i="28"/>
  <c r="BN74" i="28" s="1"/>
  <c r="BN1064" i="10"/>
  <c r="BO1061" i="10" l="1"/>
  <c r="BN98" i="28"/>
  <c r="BN76" i="28"/>
  <c r="BN1025" i="10" s="1"/>
  <c r="BN1002" i="10" s="1"/>
  <c r="BO1081" i="10"/>
  <c r="BO1085" i="10" s="1"/>
  <c r="BO26" i="28" s="1"/>
  <c r="BO1076" i="10"/>
  <c r="BP1073" i="10" s="1"/>
  <c r="BL13" i="14" l="1"/>
  <c r="BL16" i="14" s="1"/>
  <c r="BN977" i="10"/>
  <c r="BO1189" i="10"/>
  <c r="BO1190" i="10" s="1"/>
  <c r="BO1273" i="10" s="1"/>
  <c r="BO45" i="28"/>
  <c r="BO48" i="28" s="1"/>
  <c r="BO55" i="28" s="1"/>
  <c r="BO28" i="28"/>
  <c r="BO967" i="10" s="1"/>
  <c r="BO1057" i="10"/>
  <c r="BO696" i="10" l="1"/>
  <c r="BO698" i="10" s="1"/>
  <c r="BO701" i="10" s="1"/>
  <c r="BO669" i="10"/>
  <c r="BO670" i="10" s="1"/>
  <c r="BO1092" i="10"/>
  <c r="BO1096" i="10" s="1"/>
  <c r="BO1098" i="10" s="1"/>
  <c r="BO1101" i="10" s="1"/>
  <c r="BO1118" i="10"/>
  <c r="BO1119" i="10" s="1"/>
  <c r="BO60" i="28" l="1"/>
  <c r="BO62" i="28" s="1"/>
  <c r="BO705" i="10" s="1"/>
  <c r="BO702" i="10" s="1"/>
  <c r="BO65" i="28" s="1"/>
  <c r="BO663" i="10"/>
  <c r="BO664" i="10" s="1"/>
  <c r="BO64" i="28"/>
  <c r="BO703" i="10" l="1"/>
  <c r="BP700" i="10" s="1"/>
  <c r="BP660" i="10"/>
  <c r="BO108" i="28"/>
  <c r="BO68" i="28"/>
  <c r="BO1055" i="10" s="1"/>
  <c r="BO109" i="28" l="1"/>
  <c r="BO1154" i="10" s="1"/>
  <c r="BO1255" i="10"/>
  <c r="BP707" i="10"/>
  <c r="BP719" i="10" s="1"/>
  <c r="BP715" i="10"/>
  <c r="BP21" i="28" s="1"/>
  <c r="BP66" i="28" s="1"/>
  <c r="BP679" i="10"/>
  <c r="BP662" i="10"/>
  <c r="BP1112" i="10"/>
  <c r="BP1122" i="10" s="1"/>
  <c r="BP1127" i="10" s="1"/>
  <c r="BP1134" i="10" s="1"/>
  <c r="BP923" i="10" s="1"/>
  <c r="BO111" i="28" l="1"/>
  <c r="BP1107" i="10"/>
  <c r="BP683" i="10"/>
  <c r="BP1041" i="10"/>
  <c r="BP42" i="28"/>
  <c r="BP684" i="10"/>
  <c r="BP1113" i="10"/>
  <c r="BP1114" i="10" s="1"/>
  <c r="BP1116" i="10" s="1"/>
  <c r="BP234" i="10" l="1"/>
  <c r="BP236" i="10" s="1"/>
  <c r="BP59" i="28"/>
  <c r="BP1143" i="10" s="1"/>
  <c r="BP22" i="28"/>
  <c r="BP1042" i="10"/>
  <c r="BP16" i="28" s="1"/>
  <c r="BP18" i="28" s="1"/>
  <c r="BP685" i="10"/>
  <c r="BP697" i="10" s="1"/>
  <c r="BP58" i="28"/>
  <c r="BP1094" i="10" s="1"/>
  <c r="BP1097" i="10" s="1"/>
  <c r="BP1100" i="10" s="1"/>
  <c r="BP1090" i="10"/>
  <c r="BP1132" i="10"/>
  <c r="BP1139" i="10"/>
  <c r="BP24" i="28" l="1"/>
  <c r="BP1043" i="10"/>
  <c r="BP1142" i="10"/>
  <c r="BP1144" i="10" s="1"/>
  <c r="BP918" i="10"/>
  <c r="BP927" i="10" s="1"/>
  <c r="BP1048" i="10"/>
  <c r="BP1102" i="10"/>
  <c r="BP922" i="10" s="1"/>
  <c r="BQ1037" i="10"/>
  <c r="BP93" i="28"/>
  <c r="BP1147" i="10"/>
  <c r="BP924" i="10" s="1"/>
  <c r="BP1152" i="10"/>
  <c r="BP1168" i="10"/>
  <c r="BP1146" i="10"/>
  <c r="BP238" i="10"/>
  <c r="BP244" i="10"/>
  <c r="BP245" i="10" s="1"/>
  <c r="BP1067" i="10" l="1"/>
  <c r="BP926" i="10" s="1"/>
  <c r="BP1050" i="10"/>
  <c r="BP1176" i="10"/>
  <c r="BP925" i="10" s="1"/>
  <c r="BP1175" i="10"/>
  <c r="BP1174" i="10"/>
  <c r="BP1162" i="10"/>
  <c r="BP1163" i="10"/>
  <c r="BP1071" i="10"/>
  <c r="BO1053" i="10" l="1"/>
  <c r="BO1058" i="10" s="1"/>
  <c r="BP1075" i="10"/>
  <c r="BP1080" i="10" s="1"/>
  <c r="BP1079" i="10"/>
  <c r="BP1074" i="10"/>
  <c r="BP1076" i="10" s="1"/>
  <c r="BQ1073" i="10" s="1"/>
  <c r="BP1081" i="10" l="1"/>
  <c r="BP1085" i="10" s="1"/>
  <c r="BP26" i="28" s="1"/>
  <c r="BP1189" i="10" s="1"/>
  <c r="BP1190" i="10" s="1"/>
  <c r="BP1273" i="10" s="1"/>
  <c r="BO1059" i="10"/>
  <c r="BO1062" i="10" s="1"/>
  <c r="BO1063" i="10"/>
  <c r="BO72" i="28" s="1"/>
  <c r="BP28" i="28" l="1"/>
  <c r="BP967" i="10" s="1"/>
  <c r="BP45" i="28"/>
  <c r="BP48" i="28" s="1"/>
  <c r="BP55" i="28" s="1"/>
  <c r="BP1092" i="10" s="1"/>
  <c r="BP1096" i="10" s="1"/>
  <c r="BP1098" i="10" s="1"/>
  <c r="BP1101" i="10" s="1"/>
  <c r="BO71" i="28"/>
  <c r="BO74" i="28" s="1"/>
  <c r="BO1064" i="10"/>
  <c r="BP696" i="10" l="1"/>
  <c r="BP698" i="10" s="1"/>
  <c r="BP701" i="10" s="1"/>
  <c r="BP64" i="28" s="1"/>
  <c r="BP1118" i="10"/>
  <c r="BP1119" i="10" s="1"/>
  <c r="BP669" i="10"/>
  <c r="BP670" i="10" s="1"/>
  <c r="BP60" i="28" s="1"/>
  <c r="BP62" i="28" s="1"/>
  <c r="BP705" i="10" s="1"/>
  <c r="BP702" i="10" s="1"/>
  <c r="BP65" i="28" s="1"/>
  <c r="BO98" i="28"/>
  <c r="BP1061" i="10"/>
  <c r="BO76" i="28"/>
  <c r="BO1025" i="10" s="1"/>
  <c r="BO1002" i="10" s="1"/>
  <c r="BP68" i="28" l="1"/>
  <c r="BP1055" i="10" s="1"/>
  <c r="BP663" i="10"/>
  <c r="BP664" i="10" s="1"/>
  <c r="BQ660" i="10" s="1"/>
  <c r="BM13" i="14"/>
  <c r="BM16" i="14" s="1"/>
  <c r="BP1057" i="10"/>
  <c r="BP703" i="10"/>
  <c r="BO977" i="10"/>
  <c r="BP108" i="28" l="1"/>
  <c r="BP1255" i="10" s="1"/>
  <c r="BP109" i="28"/>
  <c r="BQ700" i="10"/>
  <c r="BQ1112" i="10"/>
  <c r="BQ1122" i="10" s="1"/>
  <c r="BQ1127" i="10" s="1"/>
  <c r="BQ1134" i="10" s="1"/>
  <c r="BQ923" i="10" s="1"/>
  <c r="BQ662" i="10"/>
  <c r="BQ679" i="10"/>
  <c r="BP1154" i="10" l="1"/>
  <c r="BP111" i="28"/>
  <c r="BQ1107" i="10"/>
  <c r="BQ683" i="10"/>
  <c r="BQ1113" i="10"/>
  <c r="BQ1114" i="10" s="1"/>
  <c r="BQ1116" i="10" s="1"/>
  <c r="BQ684" i="10"/>
  <c r="BQ707" i="10"/>
  <c r="BQ719" i="10" s="1"/>
  <c r="BQ715" i="10"/>
  <c r="BQ21" i="28" s="1"/>
  <c r="BQ66" i="28" s="1"/>
  <c r="BQ1041" i="10" l="1"/>
  <c r="BQ42" i="28"/>
  <c r="BQ59" i="28"/>
  <c r="BQ1143" i="10" s="1"/>
  <c r="BQ234" i="10"/>
  <c r="BQ236" i="10" s="1"/>
  <c r="BQ22" i="28"/>
  <c r="BQ685" i="10"/>
  <c r="BQ697" i="10" s="1"/>
  <c r="BQ58" i="28"/>
  <c r="BQ1090" i="10"/>
  <c r="BQ1139" i="10"/>
  <c r="BQ1132" i="10"/>
  <c r="BQ1094" i="10" l="1"/>
  <c r="BQ1097" i="10" s="1"/>
  <c r="BQ1100" i="10" s="1"/>
  <c r="BQ238" i="10"/>
  <c r="BQ244" i="10"/>
  <c r="BQ245" i="10" s="1"/>
  <c r="BQ918" i="10"/>
  <c r="BQ927" i="10" s="1"/>
  <c r="BQ1102" i="10"/>
  <c r="BQ922" i="10" s="1"/>
  <c r="BQ1048" i="10"/>
  <c r="BQ1146" i="10"/>
  <c r="BQ1168" i="10"/>
  <c r="BQ1152" i="10"/>
  <c r="BQ1147" i="10"/>
  <c r="BQ924" i="10" s="1"/>
  <c r="BQ1042" i="10"/>
  <c r="BQ16" i="28" s="1"/>
  <c r="BQ18" i="28" s="1"/>
  <c r="BQ24" i="28" s="1"/>
  <c r="BQ1043" i="10" l="1"/>
  <c r="BR1037" i="10" s="1"/>
  <c r="BQ1162" i="10"/>
  <c r="BQ1163" i="10"/>
  <c r="BQ1175" i="10"/>
  <c r="BQ1176" i="10"/>
  <c r="BQ925" i="10" s="1"/>
  <c r="BQ1174" i="10"/>
  <c r="BQ1050" i="10"/>
  <c r="BQ1067" i="10"/>
  <c r="BQ926" i="10" s="1"/>
  <c r="BQ1142" i="10"/>
  <c r="BQ1144" i="10" s="1"/>
  <c r="BQ93" i="28" l="1"/>
  <c r="BP1053" i="10"/>
  <c r="BP1058" i="10" s="1"/>
  <c r="BQ1071" i="10"/>
  <c r="BQ1075" i="10" l="1"/>
  <c r="BQ1080" i="10" s="1"/>
  <c r="BQ1079" i="10"/>
  <c r="BQ1074" i="10"/>
  <c r="BP1059" i="10"/>
  <c r="BP1062" i="10" s="1"/>
  <c r="BP1063" i="10"/>
  <c r="BP72" i="28" s="1"/>
  <c r="BQ1076" i="10" l="1"/>
  <c r="BR1073" i="10" s="1"/>
  <c r="BQ1081" i="10"/>
  <c r="BQ1085" i="10" s="1"/>
  <c r="BQ26" i="28" s="1"/>
  <c r="BQ45" i="28" s="1"/>
  <c r="BQ48" i="28" s="1"/>
  <c r="BQ55" i="28" s="1"/>
  <c r="BP71" i="28"/>
  <c r="BP74" i="28" s="1"/>
  <c r="BP1064" i="10"/>
  <c r="BQ28" i="28" l="1"/>
  <c r="BQ967" i="10" s="1"/>
  <c r="BQ1189" i="10"/>
  <c r="BQ1190" i="10" s="1"/>
  <c r="BQ1273" i="10" s="1"/>
  <c r="BQ669" i="10"/>
  <c r="BQ670" i="10" s="1"/>
  <c r="BQ696" i="10"/>
  <c r="BQ698" i="10" s="1"/>
  <c r="BQ701" i="10" s="1"/>
  <c r="BQ1092" i="10"/>
  <c r="BQ1096" i="10" s="1"/>
  <c r="BQ1098" i="10" s="1"/>
  <c r="BQ1101" i="10" s="1"/>
  <c r="BQ1118" i="10"/>
  <c r="BQ1119" i="10" s="1"/>
  <c r="BQ1061" i="10"/>
  <c r="BP98" i="28"/>
  <c r="BP76" i="28"/>
  <c r="BP1025" i="10" s="1"/>
  <c r="BP1002" i="10" s="1"/>
  <c r="BQ1057" i="10" l="1"/>
  <c r="BN13" i="14"/>
  <c r="BN16" i="14" s="1"/>
  <c r="BQ64" i="28"/>
  <c r="BP977" i="10"/>
  <c r="BQ60" i="28"/>
  <c r="BQ62" i="28" s="1"/>
  <c r="BQ705" i="10" s="1"/>
  <c r="BQ702" i="10" s="1"/>
  <c r="BQ65" i="28" s="1"/>
  <c r="BQ68" i="28" s="1"/>
  <c r="BQ1055" i="10" s="1"/>
  <c r="BQ663" i="10"/>
  <c r="BQ664" i="10" s="1"/>
  <c r="BQ703" i="10" l="1"/>
  <c r="BR660" i="10"/>
  <c r="BQ108" i="28"/>
  <c r="BR1112" i="10" l="1"/>
  <c r="BR1122" i="10" s="1"/>
  <c r="BR1127" i="10" s="1"/>
  <c r="BR1134" i="10" s="1"/>
  <c r="BR923" i="10" s="1"/>
  <c r="BR662" i="10"/>
  <c r="BR679" i="10"/>
  <c r="BQ1255" i="10"/>
  <c r="BR700" i="10"/>
  <c r="BQ109" i="28"/>
  <c r="BQ1154" i="10" s="1"/>
  <c r="BQ111" i="28" l="1"/>
  <c r="BR707" i="10"/>
  <c r="BR719" i="10" s="1"/>
  <c r="BR715" i="10"/>
  <c r="BR21" i="28" s="1"/>
  <c r="BR66" i="28" s="1"/>
  <c r="BR1113" i="10"/>
  <c r="BR1114" i="10" s="1"/>
  <c r="BR1116" i="10" s="1"/>
  <c r="BR684" i="10"/>
  <c r="BR683" i="10"/>
  <c r="BR1107" i="10"/>
  <c r="BR58" i="28" l="1"/>
  <c r="BR685" i="10"/>
  <c r="BR697" i="10" s="1"/>
  <c r="BR59" i="28"/>
  <c r="BR1143" i="10" s="1"/>
  <c r="BR22" i="28"/>
  <c r="BR234" i="10"/>
  <c r="BR236" i="10" s="1"/>
  <c r="BR1132" i="10"/>
  <c r="BR1139" i="10"/>
  <c r="BR1090" i="10"/>
  <c r="BR1041" i="10"/>
  <c r="BR42" i="28"/>
  <c r="BR238" i="10" l="1"/>
  <c r="BR244" i="10"/>
  <c r="BR245" i="10" s="1"/>
  <c r="BR1102" i="10"/>
  <c r="BR922" i="10" s="1"/>
  <c r="BR918" i="10"/>
  <c r="BR927" i="10" s="1"/>
  <c r="BR1048" i="10"/>
  <c r="BR1152" i="10"/>
  <c r="BR1168" i="10"/>
  <c r="BR1146" i="10"/>
  <c r="BR1147" i="10"/>
  <c r="BR924" i="10" s="1"/>
  <c r="BR1042" i="10"/>
  <c r="BR16" i="28" s="1"/>
  <c r="BR18" i="28" s="1"/>
  <c r="BR24" i="28" s="1"/>
  <c r="BR1094" i="10"/>
  <c r="BR1097" i="10" s="1"/>
  <c r="BR1100" i="10" s="1"/>
  <c r="BR1043" i="10" l="1"/>
  <c r="BS1037" i="10" s="1"/>
  <c r="BR1176" i="10"/>
  <c r="BR925" i="10" s="1"/>
  <c r="BR1175" i="10"/>
  <c r="BR1174" i="10"/>
  <c r="BR1067" i="10"/>
  <c r="BR926" i="10" s="1"/>
  <c r="BR1050" i="10"/>
  <c r="BR1162" i="10"/>
  <c r="BR1163" i="10"/>
  <c r="BR1142" i="10"/>
  <c r="BR1144" i="10" s="1"/>
  <c r="BR93" i="28" l="1"/>
  <c r="BQ1053" i="10"/>
  <c r="BQ1058" i="10" s="1"/>
  <c r="BR1071" i="10"/>
  <c r="BQ1059" i="10" l="1"/>
  <c r="BQ1062" i="10" s="1"/>
  <c r="BQ1063" i="10"/>
  <c r="BQ72" i="28" s="1"/>
  <c r="BR1075" i="10"/>
  <c r="BR1080" i="10" s="1"/>
  <c r="BR1074" i="10"/>
  <c r="BR1079" i="10"/>
  <c r="BR1076" i="10" l="1"/>
  <c r="BS1073" i="10" s="1"/>
  <c r="BR1081" i="10"/>
  <c r="BR1085" i="10" s="1"/>
  <c r="BR26" i="28" s="1"/>
  <c r="BR1189" i="10" s="1"/>
  <c r="BR1190" i="10" s="1"/>
  <c r="BR1273" i="10" s="1"/>
  <c r="BQ71" i="28"/>
  <c r="BQ74" i="28" s="1"/>
  <c r="BQ1064" i="10"/>
  <c r="BR28" i="28" l="1"/>
  <c r="BR967" i="10" s="1"/>
  <c r="BR45" i="28"/>
  <c r="BR48" i="28" s="1"/>
  <c r="BR55" i="28" s="1"/>
  <c r="BR669" i="10" s="1"/>
  <c r="BR670" i="10" s="1"/>
  <c r="BR1061" i="10"/>
  <c r="BQ98" i="28"/>
  <c r="BQ76" i="28"/>
  <c r="BQ1025" i="10" s="1"/>
  <c r="BQ1002" i="10" s="1"/>
  <c r="BR696" i="10" l="1"/>
  <c r="BR698" i="10" s="1"/>
  <c r="BR701" i="10" s="1"/>
  <c r="BR64" i="28" s="1"/>
  <c r="BR1118" i="10"/>
  <c r="BR1119" i="10" s="1"/>
  <c r="BR1092" i="10"/>
  <c r="BR1096" i="10" s="1"/>
  <c r="BR1098" i="10" s="1"/>
  <c r="BR1101" i="10" s="1"/>
  <c r="BO13" i="14"/>
  <c r="BO16" i="14" s="1"/>
  <c r="BQ977" i="10"/>
  <c r="BR60" i="28"/>
  <c r="BR62" i="28" s="1"/>
  <c r="BR705" i="10" s="1"/>
  <c r="BR702" i="10" s="1"/>
  <c r="BR65" i="28" s="1"/>
  <c r="BR663" i="10"/>
  <c r="BR664" i="10" s="1"/>
  <c r="BR1057" i="10"/>
  <c r="BR68" i="28" l="1"/>
  <c r="BR1055" i="10" s="1"/>
  <c r="BS660" i="10"/>
  <c r="BR108" i="28"/>
  <c r="BR703" i="10"/>
  <c r="BS700" i="10" l="1"/>
  <c r="BR109" i="28"/>
  <c r="BR1154" i="10" s="1"/>
  <c r="BR1255" i="10"/>
  <c r="BS662" i="10"/>
  <c r="BS679" i="10"/>
  <c r="BS1112" i="10"/>
  <c r="BS1122" i="10" s="1"/>
  <c r="BS1127" i="10" s="1"/>
  <c r="BS1134" i="10" s="1"/>
  <c r="BS923" i="10" s="1"/>
  <c r="BR111" i="28" l="1"/>
  <c r="BS1113" i="10"/>
  <c r="BS1114" i="10" s="1"/>
  <c r="BS1116" i="10" s="1"/>
  <c r="BS684" i="10"/>
  <c r="BS1107" i="10"/>
  <c r="BS683" i="10"/>
  <c r="BS715" i="10"/>
  <c r="BS21" i="28" s="1"/>
  <c r="BS66" i="28" s="1"/>
  <c r="BS707" i="10"/>
  <c r="BS719" i="10" s="1"/>
  <c r="BS1041" i="10" l="1"/>
  <c r="BS42" i="28"/>
  <c r="BS1090" i="10"/>
  <c r="BS1139" i="10"/>
  <c r="BS1132" i="10"/>
  <c r="BS22" i="28"/>
  <c r="BS234" i="10"/>
  <c r="BS236" i="10" s="1"/>
  <c r="BS59" i="28"/>
  <c r="BS1143" i="10" s="1"/>
  <c r="BS58" i="28"/>
  <c r="BS685" i="10"/>
  <c r="BS697" i="10" s="1"/>
  <c r="BS1152" i="10" l="1"/>
  <c r="BS1146" i="10"/>
  <c r="BS1168" i="10"/>
  <c r="BS1147" i="10"/>
  <c r="BS924" i="10" s="1"/>
  <c r="BS918" i="10"/>
  <c r="BS927" i="10" s="1"/>
  <c r="BS1048" i="10"/>
  <c r="BS1102" i="10"/>
  <c r="BS922" i="10" s="1"/>
  <c r="BS244" i="10"/>
  <c r="BS245" i="10" s="1"/>
  <c r="BS238" i="10"/>
  <c r="BS1094" i="10"/>
  <c r="BS1097" i="10" s="1"/>
  <c r="BS1100" i="10" s="1"/>
  <c r="BS1042" i="10"/>
  <c r="BS16" i="28" s="1"/>
  <c r="BS18" i="28" s="1"/>
  <c r="BS24" i="28" s="1"/>
  <c r="BS1043" i="10" l="1"/>
  <c r="BS1067" i="10"/>
  <c r="BS926" i="10" s="1"/>
  <c r="BS1050" i="10"/>
  <c r="BT1037" i="10"/>
  <c r="BS93" i="28"/>
  <c r="BS1142" i="10"/>
  <c r="BS1144" i="10" s="1"/>
  <c r="BS1174" i="10"/>
  <c r="BS1175" i="10"/>
  <c r="BS1176" i="10"/>
  <c r="BS925" i="10" s="1"/>
  <c r="BS1162" i="10"/>
  <c r="BS1163" i="10"/>
  <c r="BS1071" i="10" l="1"/>
  <c r="BR1053" i="10"/>
  <c r="BR1058" i="10" s="1"/>
  <c r="BR1059" i="10" l="1"/>
  <c r="BR1062" i="10" s="1"/>
  <c r="BR1063" i="10"/>
  <c r="BR72" i="28" s="1"/>
  <c r="BS1075" i="10"/>
  <c r="BS1080" i="10" s="1"/>
  <c r="BS1079" i="10"/>
  <c r="BS1074" i="10"/>
  <c r="BS1081" i="10" l="1"/>
  <c r="BS1085" i="10" s="1"/>
  <c r="BS26" i="28" s="1"/>
  <c r="BS1189" i="10" s="1"/>
  <c r="BS1190" i="10" s="1"/>
  <c r="BS1273" i="10" s="1"/>
  <c r="BS1076" i="10"/>
  <c r="BT1073" i="10" s="1"/>
  <c r="BR71" i="28"/>
  <c r="BR74" i="28" s="1"/>
  <c r="BR1064" i="10"/>
  <c r="BS45" i="28" l="1"/>
  <c r="BS48" i="28" s="1"/>
  <c r="BS55" i="28" s="1"/>
  <c r="BS669" i="10" s="1"/>
  <c r="BS670" i="10" s="1"/>
  <c r="BS28" i="28"/>
  <c r="BS967" i="10" s="1"/>
  <c r="BS1061" i="10"/>
  <c r="BR98" i="28"/>
  <c r="BR76" i="28"/>
  <c r="BR1025" i="10" s="1"/>
  <c r="BR1002" i="10" s="1"/>
  <c r="BS1118" i="10" l="1"/>
  <c r="BS1119" i="10" s="1"/>
  <c r="BS1092" i="10"/>
  <c r="BS1096" i="10" s="1"/>
  <c r="BS1098" i="10" s="1"/>
  <c r="BS1101" i="10" s="1"/>
  <c r="BS696" i="10"/>
  <c r="BS698" i="10" s="1"/>
  <c r="BS701" i="10" s="1"/>
  <c r="BP13" i="14"/>
  <c r="BP16" i="14" s="1"/>
  <c r="BR977" i="10"/>
  <c r="BS60" i="28"/>
  <c r="BS62" i="28" s="1"/>
  <c r="BS705" i="10" s="1"/>
  <c r="BS702" i="10" s="1"/>
  <c r="BS65" i="28" s="1"/>
  <c r="BS663" i="10"/>
  <c r="BS664" i="10" s="1"/>
  <c r="BS64" i="28"/>
  <c r="BS1057" i="10"/>
  <c r="BS68" i="28" l="1"/>
  <c r="BS1055" i="10" s="1"/>
  <c r="BS703" i="10"/>
  <c r="BT660" i="10"/>
  <c r="BS108" i="28"/>
  <c r="BS1255" i="10" l="1"/>
  <c r="BT679" i="10"/>
  <c r="BT1112" i="10"/>
  <c r="BT1122" i="10" s="1"/>
  <c r="BT1127" i="10" s="1"/>
  <c r="BT1134" i="10" s="1"/>
  <c r="BT923" i="10" s="1"/>
  <c r="BT662" i="10"/>
  <c r="BT700" i="10"/>
  <c r="BS109" i="28"/>
  <c r="BS1154" i="10" s="1"/>
  <c r="BT715" i="10" l="1"/>
  <c r="BT21" i="28" s="1"/>
  <c r="BT66" i="28" s="1"/>
  <c r="BT707" i="10"/>
  <c r="BT719" i="10" s="1"/>
  <c r="BT1107" i="10"/>
  <c r="BT683" i="10"/>
  <c r="BS111" i="28"/>
  <c r="BT1113" i="10"/>
  <c r="BT1114" i="10" s="1"/>
  <c r="BT1116" i="10" s="1"/>
  <c r="BT684" i="10"/>
  <c r="BT1132" i="10" l="1"/>
  <c r="BT1139" i="10"/>
  <c r="BT1090" i="10"/>
  <c r="BT42" i="28"/>
  <c r="BT1041" i="10"/>
  <c r="BT22" i="28"/>
  <c r="BT234" i="10"/>
  <c r="BT236" i="10" s="1"/>
  <c r="BT59" i="28"/>
  <c r="BT1143" i="10" s="1"/>
  <c r="BT685" i="10"/>
  <c r="BT697" i="10" s="1"/>
  <c r="BT58" i="28"/>
  <c r="BT1042" i="10" l="1"/>
  <c r="BT16" i="28" s="1"/>
  <c r="BT18" i="28" s="1"/>
  <c r="BT24" i="28" s="1"/>
  <c r="BT244" i="10"/>
  <c r="BT245" i="10" s="1"/>
  <c r="BT238" i="10"/>
  <c r="BT1102" i="10"/>
  <c r="BT922" i="10" s="1"/>
  <c r="BT1048" i="10"/>
  <c r="BT918" i="10"/>
  <c r="BT927" i="10" s="1"/>
  <c r="BT1094" i="10"/>
  <c r="BT1097" i="10" s="1"/>
  <c r="BT1100" i="10" s="1"/>
  <c r="BT1147" i="10"/>
  <c r="BT924" i="10" s="1"/>
  <c r="BT1152" i="10"/>
  <c r="BT1146" i="10"/>
  <c r="BT1168" i="10"/>
  <c r="BT1043" i="10" l="1"/>
  <c r="BU1037" i="10" s="1"/>
  <c r="BT1050" i="10"/>
  <c r="BT1067" i="10"/>
  <c r="BT926" i="10" s="1"/>
  <c r="BT1176" i="10"/>
  <c r="BT925" i="10" s="1"/>
  <c r="BT1174" i="10"/>
  <c r="BT1175" i="10"/>
  <c r="BT1163" i="10"/>
  <c r="BT1162" i="10"/>
  <c r="BT1142" i="10"/>
  <c r="BT1144" i="10" s="1"/>
  <c r="BT93" i="28" l="1"/>
  <c r="BT1071" i="10"/>
  <c r="BS1053" i="10"/>
  <c r="BS1058" i="10" s="1"/>
  <c r="BS1059" i="10" l="1"/>
  <c r="BS1062" i="10" s="1"/>
  <c r="BS1063" i="10"/>
  <c r="BS72" i="28" s="1"/>
  <c r="BT1079" i="10"/>
  <c r="BT1075" i="10"/>
  <c r="BT1080" i="10" s="1"/>
  <c r="BT1074" i="10"/>
  <c r="BT1076" i="10" l="1"/>
  <c r="BU1073" i="10" s="1"/>
  <c r="BT1081" i="10"/>
  <c r="BT1085" i="10" s="1"/>
  <c r="BT26" i="28" s="1"/>
  <c r="BS71" i="28"/>
  <c r="BS74" i="28" s="1"/>
  <c r="BS1064" i="10"/>
  <c r="BS98" i="28" l="1"/>
  <c r="BT1061" i="10"/>
  <c r="BS76" i="28"/>
  <c r="BS1025" i="10" s="1"/>
  <c r="BS1002" i="10" s="1"/>
  <c r="BT1189" i="10"/>
  <c r="BT1190" i="10" s="1"/>
  <c r="BT1273" i="10" s="1"/>
  <c r="BT45" i="28"/>
  <c r="BT48" i="28" s="1"/>
  <c r="BT55" i="28" s="1"/>
  <c r="BT28" i="28"/>
  <c r="BT967" i="10" s="1"/>
  <c r="BS977" i="10" l="1"/>
  <c r="BQ13" i="14"/>
  <c r="BQ16" i="14" s="1"/>
  <c r="BT1057" i="10"/>
  <c r="BT1118" i="10"/>
  <c r="BT1119" i="10" s="1"/>
  <c r="BT669" i="10"/>
  <c r="BT670" i="10" s="1"/>
  <c r="BT696" i="10"/>
  <c r="BT698" i="10" s="1"/>
  <c r="BT701" i="10" s="1"/>
  <c r="BT1092" i="10"/>
  <c r="BT1096" i="10" s="1"/>
  <c r="BT1098" i="10" s="1"/>
  <c r="BT1101" i="10" s="1"/>
  <c r="BT64" i="28" l="1"/>
  <c r="BT663" i="10"/>
  <c r="BT664" i="10" s="1"/>
  <c r="BT60" i="28"/>
  <c r="BT62" i="28" s="1"/>
  <c r="BT705" i="10" s="1"/>
  <c r="BT702" i="10" s="1"/>
  <c r="BT65" i="28" s="1"/>
  <c r="BT68" i="28" s="1"/>
  <c r="BT1055" i="10" s="1"/>
  <c r="BT703" i="10" l="1"/>
  <c r="BT108" i="28"/>
  <c r="BU660" i="10"/>
  <c r="BU1112" i="10" l="1"/>
  <c r="BU1122" i="10" s="1"/>
  <c r="BU1127" i="10" s="1"/>
  <c r="BU1134" i="10" s="1"/>
  <c r="BU923" i="10" s="1"/>
  <c r="BU662" i="10"/>
  <c r="BU679" i="10"/>
  <c r="BT1255" i="10"/>
  <c r="BU700" i="10"/>
  <c r="BT109" i="28"/>
  <c r="BT1154" i="10" s="1"/>
  <c r="BT111" i="28" l="1"/>
  <c r="BU1113" i="10"/>
  <c r="BU1114" i="10" s="1"/>
  <c r="BU1116" i="10" s="1"/>
  <c r="BU684" i="10"/>
  <c r="BU715" i="10"/>
  <c r="BU21" i="28" s="1"/>
  <c r="BU66" i="28" s="1"/>
  <c r="BU707" i="10"/>
  <c r="BU719" i="10" s="1"/>
  <c r="BU683" i="10"/>
  <c r="BU1107" i="10"/>
  <c r="BU1139" i="10" l="1"/>
  <c r="BU1132" i="10"/>
  <c r="BU1090" i="10"/>
  <c r="BU22" i="28"/>
  <c r="BU234" i="10"/>
  <c r="BU236" i="10" s="1"/>
  <c r="BU59" i="28"/>
  <c r="BU1143" i="10" s="1"/>
  <c r="BU685" i="10"/>
  <c r="BU697" i="10" s="1"/>
  <c r="BU58" i="28"/>
  <c r="BU1041" i="10"/>
  <c r="BU42" i="28"/>
  <c r="BU1094" i="10" l="1"/>
  <c r="BU1097" i="10" s="1"/>
  <c r="BU1100" i="10" s="1"/>
  <c r="BU918" i="10"/>
  <c r="BU927" i="10" s="1"/>
  <c r="BU1102" i="10"/>
  <c r="BU922" i="10" s="1"/>
  <c r="BU1048" i="10"/>
  <c r="BU238" i="10"/>
  <c r="BU244" i="10"/>
  <c r="BU245" i="10" s="1"/>
  <c r="BU1042" i="10"/>
  <c r="BU16" i="28" s="1"/>
  <c r="BU18" i="28" s="1"/>
  <c r="BU24" i="28" s="1"/>
  <c r="BU1146" i="10"/>
  <c r="BU1168" i="10"/>
  <c r="BU1152" i="10"/>
  <c r="BU1147" i="10"/>
  <c r="BU924" i="10" s="1"/>
  <c r="BU1043" i="10" l="1"/>
  <c r="BU93" i="28" s="1"/>
  <c r="BU1142" i="10"/>
  <c r="BU1144" i="10" s="1"/>
  <c r="BU1067" i="10"/>
  <c r="BU926" i="10" s="1"/>
  <c r="BU1050" i="10"/>
  <c r="BU1162" i="10"/>
  <c r="BU1163" i="10"/>
  <c r="BU1175" i="10"/>
  <c r="BU1176" i="10"/>
  <c r="BU925" i="10" s="1"/>
  <c r="BU1174" i="10"/>
  <c r="BV1037" i="10" l="1"/>
  <c r="BT1053" i="10"/>
  <c r="BT1058" i="10" s="1"/>
  <c r="BU1071" i="10"/>
  <c r="BU1075" i="10" l="1"/>
  <c r="BU1080" i="10" s="1"/>
  <c r="BU1079" i="10"/>
  <c r="BU1074" i="10"/>
  <c r="BT1059" i="10"/>
  <c r="BT1062" i="10" s="1"/>
  <c r="BT1063" i="10"/>
  <c r="BT72" i="28" s="1"/>
  <c r="BU1076" i="10" l="1"/>
  <c r="BV1073" i="10" s="1"/>
  <c r="BU1081" i="10"/>
  <c r="BU1085" i="10" s="1"/>
  <c r="BU26" i="28" s="1"/>
  <c r="BU45" i="28" s="1"/>
  <c r="BU48" i="28" s="1"/>
  <c r="BU55" i="28" s="1"/>
  <c r="BT71" i="28"/>
  <c r="BT74" i="28" s="1"/>
  <c r="BT1064" i="10"/>
  <c r="BU28" i="28" l="1"/>
  <c r="BU967" i="10" s="1"/>
  <c r="BU1189" i="10"/>
  <c r="BU1190" i="10" s="1"/>
  <c r="BU1273" i="10" s="1"/>
  <c r="BU669" i="10"/>
  <c r="BU670" i="10" s="1"/>
  <c r="BU1092" i="10"/>
  <c r="BU1096" i="10" s="1"/>
  <c r="BU1098" i="10" s="1"/>
  <c r="BU1101" i="10" s="1"/>
  <c r="BU1118" i="10"/>
  <c r="BU1119" i="10" s="1"/>
  <c r="BU696" i="10"/>
  <c r="BU698" i="10" s="1"/>
  <c r="BU701" i="10" s="1"/>
  <c r="BT98" i="28"/>
  <c r="BU1061" i="10"/>
  <c r="BT76" i="28"/>
  <c r="BT1025" i="10" s="1"/>
  <c r="BT1002" i="10" s="1"/>
  <c r="BR13" i="14" l="1"/>
  <c r="BR16" i="14" s="1"/>
  <c r="BU64" i="28"/>
  <c r="BU1057" i="10"/>
  <c r="BT977" i="10"/>
  <c r="BU60" i="28"/>
  <c r="BU62" i="28" s="1"/>
  <c r="BU663" i="10"/>
  <c r="BU664" i="10" s="1"/>
  <c r="BU108" i="28" l="1"/>
  <c r="BV660" i="10"/>
  <c r="BU705" i="10"/>
  <c r="BU702" i="10" s="1"/>
  <c r="BU65" i="28" l="1"/>
  <c r="BU68" i="28" s="1"/>
  <c r="BU1055" i="10" s="1"/>
  <c r="BU703" i="10"/>
  <c r="BV679" i="10"/>
  <c r="BV662" i="10"/>
  <c r="BV1112" i="10"/>
  <c r="BV1122" i="10" s="1"/>
  <c r="BV1127" i="10" s="1"/>
  <c r="BV1134" i="10" s="1"/>
  <c r="BV923" i="10" s="1"/>
  <c r="BU1255" i="10"/>
  <c r="BV1107" i="10" l="1"/>
  <c r="BV683" i="10"/>
  <c r="BV1113" i="10"/>
  <c r="BV1114" i="10" s="1"/>
  <c r="BV1116" i="10" s="1"/>
  <c r="BV684" i="10"/>
  <c r="BV700" i="10"/>
  <c r="BU109" i="28"/>
  <c r="BU111" i="28" l="1"/>
  <c r="BU1154" i="10"/>
  <c r="BV59" i="28"/>
  <c r="BV1143" i="10" s="1"/>
  <c r="BV234" i="10"/>
  <c r="BV236" i="10" s="1"/>
  <c r="BV22" i="28"/>
  <c r="BV685" i="10"/>
  <c r="BV697" i="10" s="1"/>
  <c r="BV58" i="28"/>
  <c r="BV715" i="10"/>
  <c r="BV21" i="28" s="1"/>
  <c r="BV66" i="28" s="1"/>
  <c r="BV707" i="10"/>
  <c r="BV719" i="10" s="1"/>
  <c r="BV1139" i="10"/>
  <c r="BV1132" i="10"/>
  <c r="BV1090" i="10"/>
  <c r="BV1094" i="10" l="1"/>
  <c r="BV1097" i="10" s="1"/>
  <c r="BV1100" i="10" s="1"/>
  <c r="BV238" i="10"/>
  <c r="BV244" i="10"/>
  <c r="BV245" i="10" s="1"/>
  <c r="BV918" i="10"/>
  <c r="BV927" i="10" s="1"/>
  <c r="BV1048" i="10"/>
  <c r="BV1102" i="10"/>
  <c r="BV922" i="10" s="1"/>
  <c r="BV1147" i="10"/>
  <c r="BV924" i="10" s="1"/>
  <c r="BV1146" i="10"/>
  <c r="BV1152" i="10"/>
  <c r="BV1168" i="10"/>
  <c r="BV42" i="28"/>
  <c r="BV1041" i="10"/>
  <c r="BV1163" i="10" l="1"/>
  <c r="BV1162" i="10"/>
  <c r="BV1042" i="10"/>
  <c r="BV16" i="28" s="1"/>
  <c r="BV18" i="28" s="1"/>
  <c r="BV24" i="28" s="1"/>
  <c r="BV1050" i="10"/>
  <c r="BV1067" i="10"/>
  <c r="BV926" i="10" s="1"/>
  <c r="BV1176" i="10"/>
  <c r="BV925" i="10" s="1"/>
  <c r="BV1174" i="10"/>
  <c r="BV1175" i="10"/>
  <c r="BV1142" i="10" l="1"/>
  <c r="BV1144" i="10" s="1"/>
  <c r="BV1043" i="10"/>
  <c r="BU1053" i="10"/>
  <c r="BU1058" i="10" s="1"/>
  <c r="BU1059" i="10" l="1"/>
  <c r="BU1062" i="10" s="1"/>
  <c r="BU1063" i="10"/>
  <c r="BU72" i="28" s="1"/>
  <c r="BW1037" i="10"/>
  <c r="BV93" i="28"/>
  <c r="BV1071" i="10"/>
  <c r="BV1074" i="10" l="1"/>
  <c r="BV1079" i="10"/>
  <c r="BV1075" i="10"/>
  <c r="BV1080" i="10" s="1"/>
  <c r="BU71" i="28"/>
  <c r="BU74" i="28" s="1"/>
  <c r="BU1064" i="10"/>
  <c r="BV1081" i="10" l="1"/>
  <c r="BV1085" i="10" s="1"/>
  <c r="BV26" i="28" s="1"/>
  <c r="BV1076" i="10"/>
  <c r="BW1073" i="10" s="1"/>
  <c r="BU76" i="28"/>
  <c r="BU1025" i="10" s="1"/>
  <c r="BU1002" i="10" s="1"/>
  <c r="BU98" i="28"/>
  <c r="BV1061" i="10"/>
  <c r="BS13" i="14" l="1"/>
  <c r="BS16" i="14" s="1"/>
  <c r="BV1057" i="10"/>
  <c r="BU977" i="10"/>
  <c r="BV1189" i="10"/>
  <c r="BV1190" i="10" s="1"/>
  <c r="BV1273" i="10" s="1"/>
  <c r="BV45" i="28"/>
  <c r="BV48" i="28" s="1"/>
  <c r="BV55" i="28" s="1"/>
  <c r="BV28" i="28"/>
  <c r="BV967" i="10" s="1"/>
  <c r="BV669" i="10" l="1"/>
  <c r="BV670" i="10" s="1"/>
  <c r="BV1092" i="10"/>
  <c r="BV1096" i="10" s="1"/>
  <c r="BV1098" i="10" s="1"/>
  <c r="BV1101" i="10" s="1"/>
  <c r="BV1118" i="10"/>
  <c r="BV1119" i="10" s="1"/>
  <c r="BV696" i="10"/>
  <c r="BV698" i="10" s="1"/>
  <c r="BV701" i="10" s="1"/>
  <c r="BV64" i="28" l="1"/>
  <c r="BV60" i="28"/>
  <c r="BV62" i="28" s="1"/>
  <c r="BV705" i="10" s="1"/>
  <c r="BV702" i="10" s="1"/>
  <c r="BV65" i="28" s="1"/>
  <c r="BV68" i="28" s="1"/>
  <c r="BV1055" i="10" s="1"/>
  <c r="BV663" i="10"/>
  <c r="BV664" i="10" s="1"/>
  <c r="BV108" i="28" l="1"/>
  <c r="BW660" i="10"/>
  <c r="BV703" i="10"/>
  <c r="BV109" i="28" l="1"/>
  <c r="BV111" i="28" s="1"/>
  <c r="BW700" i="10"/>
  <c r="BW679" i="10"/>
  <c r="BW1112" i="10"/>
  <c r="BW1122" i="10" s="1"/>
  <c r="BW1127" i="10" s="1"/>
  <c r="BW1134" i="10" s="1"/>
  <c r="BW923" i="10" s="1"/>
  <c r="BW662" i="10"/>
  <c r="BV1255" i="10"/>
  <c r="BV1154" i="10" l="1"/>
  <c r="BW1113" i="10"/>
  <c r="BW1114" i="10" s="1"/>
  <c r="BW1116" i="10" s="1"/>
  <c r="BW684" i="10"/>
  <c r="BW715" i="10"/>
  <c r="BW21" i="28" s="1"/>
  <c r="BW66" i="28" s="1"/>
  <c r="BW707" i="10"/>
  <c r="BW719" i="10" s="1"/>
  <c r="BW683" i="10"/>
  <c r="BW1107" i="10"/>
  <c r="BW685" i="10" l="1"/>
  <c r="BW697" i="10" s="1"/>
  <c r="BW58" i="28"/>
  <c r="BW234" i="10"/>
  <c r="BW236" i="10" s="1"/>
  <c r="BW22" i="28"/>
  <c r="BW59" i="28"/>
  <c r="BW1143" i="10" s="1"/>
  <c r="BW1139" i="10"/>
  <c r="BW1090" i="10"/>
  <c r="BW1132" i="10"/>
  <c r="BW1041" i="10"/>
  <c r="BW42" i="28"/>
  <c r="BW1102" i="10" l="1"/>
  <c r="BW922" i="10" s="1"/>
  <c r="BW1048" i="10"/>
  <c r="BW918" i="10"/>
  <c r="BW927" i="10" s="1"/>
  <c r="BW1168" i="10"/>
  <c r="BW1147" i="10"/>
  <c r="BW924" i="10" s="1"/>
  <c r="BW1146" i="10"/>
  <c r="BW1152" i="10"/>
  <c r="BW238" i="10"/>
  <c r="BW244" i="10"/>
  <c r="BW245" i="10" s="1"/>
  <c r="BW1094" i="10"/>
  <c r="BW1097" i="10" s="1"/>
  <c r="BW1100" i="10" s="1"/>
  <c r="BW1042" i="10"/>
  <c r="BW16" i="28" s="1"/>
  <c r="BW18" i="28" s="1"/>
  <c r="BW24" i="28" s="1"/>
  <c r="BW1043" i="10" l="1"/>
  <c r="BX1037" i="10" s="1"/>
  <c r="BW1163" i="10"/>
  <c r="BW1162" i="10"/>
  <c r="BW1175" i="10"/>
  <c r="BW1174" i="10"/>
  <c r="BW1176" i="10"/>
  <c r="BW925" i="10" s="1"/>
  <c r="BW1142" i="10"/>
  <c r="BW1144" i="10" s="1"/>
  <c r="BW1067" i="10"/>
  <c r="BW926" i="10" s="1"/>
  <c r="BW1050" i="10"/>
  <c r="BW93" i="28" l="1"/>
  <c r="BW1071" i="10"/>
  <c r="BV1053" i="10"/>
  <c r="BV1058" i="10" s="1"/>
  <c r="BV1059" i="10" l="1"/>
  <c r="BV1062" i="10" s="1"/>
  <c r="BV1063" i="10"/>
  <c r="BV72" i="28" s="1"/>
  <c r="BW1075" i="10"/>
  <c r="BW1080" i="10" s="1"/>
  <c r="BW1074" i="10"/>
  <c r="BW1079" i="10"/>
  <c r="BW1076" i="10" l="1"/>
  <c r="BX1073" i="10" s="1"/>
  <c r="BW1081" i="10"/>
  <c r="BW1085" i="10" s="1"/>
  <c r="BW26" i="28" s="1"/>
  <c r="BW45" i="28" s="1"/>
  <c r="BW48" i="28" s="1"/>
  <c r="BW55" i="28" s="1"/>
  <c r="BV71" i="28"/>
  <c r="BV74" i="28" s="1"/>
  <c r="BV1064" i="10"/>
  <c r="BW28" i="28" l="1"/>
  <c r="BW967" i="10" s="1"/>
  <c r="BW1189" i="10"/>
  <c r="BW1190" i="10" s="1"/>
  <c r="BW1273" i="10" s="1"/>
  <c r="BV76" i="28"/>
  <c r="BV1025" i="10" s="1"/>
  <c r="BV1002" i="10" s="1"/>
  <c r="BW1061" i="10"/>
  <c r="BV98" i="28"/>
  <c r="BW1092" i="10"/>
  <c r="BW1096" i="10" s="1"/>
  <c r="BW1098" i="10" s="1"/>
  <c r="BW1101" i="10" s="1"/>
  <c r="BW1118" i="10"/>
  <c r="BW1119" i="10" s="1"/>
  <c r="BW696" i="10"/>
  <c r="BW698" i="10" s="1"/>
  <c r="BW701" i="10" s="1"/>
  <c r="BW669" i="10"/>
  <c r="BW670" i="10" s="1"/>
  <c r="BT13" i="14" l="1"/>
  <c r="BT16" i="14" s="1"/>
  <c r="BW64" i="28"/>
  <c r="BW1057" i="10"/>
  <c r="BV977" i="10"/>
  <c r="BW60" i="28"/>
  <c r="BW62" i="28" s="1"/>
  <c r="BW705" i="10" s="1"/>
  <c r="BW702" i="10" s="1"/>
  <c r="BW65" i="28" s="1"/>
  <c r="BW68" i="28" s="1"/>
  <c r="BW1055" i="10" s="1"/>
  <c r="BW663" i="10"/>
  <c r="BW664" i="10" s="1"/>
  <c r="BX660" i="10" l="1"/>
  <c r="BW108" i="28"/>
  <c r="BW703" i="10"/>
  <c r="BX700" i="10" l="1"/>
  <c r="BW109" i="28"/>
  <c r="BW111" i="28" s="1"/>
  <c r="BW1255" i="10"/>
  <c r="BX679" i="10"/>
  <c r="BX662" i="10"/>
  <c r="BX1112" i="10"/>
  <c r="BX1122" i="10" s="1"/>
  <c r="BX1127" i="10" s="1"/>
  <c r="BX1134" i="10" s="1"/>
  <c r="BX923" i="10" s="1"/>
  <c r="BX684" i="10" l="1"/>
  <c r="BX1113" i="10"/>
  <c r="BX1114" i="10" s="1"/>
  <c r="BX1116" i="10" s="1"/>
  <c r="BX1107" i="10"/>
  <c r="BX683" i="10"/>
  <c r="BW1154" i="10"/>
  <c r="BX707" i="10"/>
  <c r="BX719" i="10" s="1"/>
  <c r="BX715" i="10"/>
  <c r="BX21" i="28" s="1"/>
  <c r="BX66" i="28" s="1"/>
  <c r="BX1139" i="10" l="1"/>
  <c r="BX1090" i="10"/>
  <c r="BX1132" i="10"/>
  <c r="BX1041" i="10"/>
  <c r="BX42" i="28"/>
  <c r="BX58" i="28"/>
  <c r="BX685" i="10"/>
  <c r="BX697" i="10" s="1"/>
  <c r="BX59" i="28"/>
  <c r="BX1143" i="10" s="1"/>
  <c r="BX22" i="28"/>
  <c r="BX234" i="10"/>
  <c r="BX236" i="10" s="1"/>
  <c r="BX1094" i="10" l="1"/>
  <c r="BX1097" i="10" s="1"/>
  <c r="BX1100" i="10" s="1"/>
  <c r="BX1042" i="10"/>
  <c r="BX16" i="28" s="1"/>
  <c r="BX18" i="28" s="1"/>
  <c r="BX24" i="28" s="1"/>
  <c r="BX1102" i="10"/>
  <c r="BX922" i="10" s="1"/>
  <c r="BX918" i="10"/>
  <c r="BX927" i="10" s="1"/>
  <c r="BX1048" i="10"/>
  <c r="BX244" i="10"/>
  <c r="BX245" i="10" s="1"/>
  <c r="BX238" i="10"/>
  <c r="BX1168" i="10"/>
  <c r="BX1146" i="10"/>
  <c r="BX1147" i="10"/>
  <c r="BX924" i="10" s="1"/>
  <c r="BX1152" i="10"/>
  <c r="BX1043" i="10" l="1"/>
  <c r="BY1037" i="10" s="1"/>
  <c r="BX1067" i="10"/>
  <c r="BX926" i="10" s="1"/>
  <c r="BX1050" i="10"/>
  <c r="BX1142" i="10"/>
  <c r="BX1144" i="10" s="1"/>
  <c r="BX1163" i="10"/>
  <c r="BX1162" i="10"/>
  <c r="BX1176" i="10"/>
  <c r="BX925" i="10" s="1"/>
  <c r="BX1174" i="10"/>
  <c r="BX1175" i="10"/>
  <c r="BX93" i="28" l="1"/>
  <c r="BX1071" i="10"/>
  <c r="BW1053" i="10"/>
  <c r="BW1058" i="10" s="1"/>
  <c r="BW1059" i="10" l="1"/>
  <c r="BW1062" i="10" s="1"/>
  <c r="BW1063" i="10"/>
  <c r="BW72" i="28" s="1"/>
  <c r="BX1075" i="10"/>
  <c r="BX1080" i="10" s="1"/>
  <c r="BX1079" i="10"/>
  <c r="BX1074" i="10"/>
  <c r="BX1076" i="10" l="1"/>
  <c r="BY1073" i="10" s="1"/>
  <c r="BX1081" i="10"/>
  <c r="BX1085" i="10" s="1"/>
  <c r="BX26" i="28" s="1"/>
  <c r="BX45" i="28" s="1"/>
  <c r="BX48" i="28" s="1"/>
  <c r="BX55" i="28" s="1"/>
  <c r="BW71" i="28"/>
  <c r="BW74" i="28" s="1"/>
  <c r="BW1064" i="10"/>
  <c r="BX1189" i="10" l="1"/>
  <c r="BX1190" i="10" s="1"/>
  <c r="BX1273" i="10" s="1"/>
  <c r="BX28" i="28"/>
  <c r="BX967" i="10" s="1"/>
  <c r="BW98" i="28"/>
  <c r="BX1061" i="10"/>
  <c r="BW76" i="28"/>
  <c r="BW1025" i="10" s="1"/>
  <c r="BW1002" i="10" s="1"/>
  <c r="BX669" i="10"/>
  <c r="BX670" i="10" s="1"/>
  <c r="BX696" i="10"/>
  <c r="BX698" i="10" s="1"/>
  <c r="BX701" i="10" s="1"/>
  <c r="BX1092" i="10"/>
  <c r="BX1096" i="10" s="1"/>
  <c r="BX1098" i="10" s="1"/>
  <c r="BX1101" i="10" s="1"/>
  <c r="BX1118" i="10"/>
  <c r="BX1119" i="10" s="1"/>
  <c r="BU13" i="14" l="1"/>
  <c r="BU16" i="14" s="1"/>
  <c r="BW977" i="10"/>
  <c r="BX64" i="28"/>
  <c r="BX60" i="28"/>
  <c r="BX62" i="28" s="1"/>
  <c r="BX705" i="10" s="1"/>
  <c r="BX702" i="10" s="1"/>
  <c r="BX65" i="28" s="1"/>
  <c r="BX68" i="28" s="1"/>
  <c r="BX1055" i="10" s="1"/>
  <c r="BX663" i="10"/>
  <c r="BX664" i="10" s="1"/>
  <c r="BX1057" i="10"/>
  <c r="BX703" i="10" l="1"/>
  <c r="BY660" i="10"/>
  <c r="BX108" i="28"/>
  <c r="BX1255" i="10" l="1"/>
  <c r="BY1112" i="10"/>
  <c r="BY1122" i="10" s="1"/>
  <c r="BY1127" i="10" s="1"/>
  <c r="BY1134" i="10" s="1"/>
  <c r="BY923" i="10" s="1"/>
  <c r="BY679" i="10"/>
  <c r="BY662" i="10"/>
  <c r="BX109" i="28"/>
  <c r="BX1154" i="10" s="1"/>
  <c r="BY700" i="10"/>
  <c r="BX111" i="28" l="1"/>
  <c r="BY683" i="10"/>
  <c r="BY1107" i="10"/>
  <c r="BY1113" i="10"/>
  <c r="BY1114" i="10" s="1"/>
  <c r="BY1116" i="10" s="1"/>
  <c r="BY684" i="10"/>
  <c r="BY715" i="10"/>
  <c r="BY21" i="28" s="1"/>
  <c r="BY66" i="28" s="1"/>
  <c r="BY707" i="10"/>
  <c r="BY719" i="10" s="1"/>
  <c r="BY42" i="28" l="1"/>
  <c r="BY1041" i="10"/>
  <c r="BY1090" i="10"/>
  <c r="BY1132" i="10"/>
  <c r="BY1139" i="10"/>
  <c r="BY59" i="28"/>
  <c r="BY1143" i="10" s="1"/>
  <c r="BY234" i="10"/>
  <c r="BY236" i="10" s="1"/>
  <c r="BY22" i="28"/>
  <c r="BY685" i="10"/>
  <c r="BY697" i="10" s="1"/>
  <c r="BY58" i="28"/>
  <c r="BY244" i="10" l="1"/>
  <c r="BY245" i="10" s="1"/>
  <c r="BY238" i="10"/>
  <c r="BY1146" i="10"/>
  <c r="BY1147" i="10"/>
  <c r="BY924" i="10" s="1"/>
  <c r="BY1168" i="10"/>
  <c r="BY1152" i="10"/>
  <c r="BY918" i="10"/>
  <c r="BY927" i="10" s="1"/>
  <c r="BY1048" i="10"/>
  <c r="BY1102" i="10"/>
  <c r="BY922" i="10" s="1"/>
  <c r="BY1094" i="10"/>
  <c r="BY1097" i="10" s="1"/>
  <c r="BY1100" i="10" s="1"/>
  <c r="BY1042" i="10"/>
  <c r="BY16" i="28" s="1"/>
  <c r="BY18" i="28" s="1"/>
  <c r="BY24" i="28" s="1"/>
  <c r="BY1043" i="10" l="1"/>
  <c r="BY93" i="28" s="1"/>
  <c r="BY1067" i="10"/>
  <c r="BY926" i="10" s="1"/>
  <c r="BY1050" i="10"/>
  <c r="BY1174" i="10"/>
  <c r="BY1176" i="10"/>
  <c r="BY925" i="10" s="1"/>
  <c r="BY1175" i="10"/>
  <c r="BY1162" i="10"/>
  <c r="BY1163" i="10"/>
  <c r="BZ1037" i="10"/>
  <c r="BY1142" i="10"/>
  <c r="BY1144" i="10" s="1"/>
  <c r="BY1071" i="10" l="1"/>
  <c r="BX1053" i="10"/>
  <c r="BX1058" i="10" s="1"/>
  <c r="BX1059" i="10" l="1"/>
  <c r="BX1062" i="10" s="1"/>
  <c r="BX1063" i="10"/>
  <c r="BX72" i="28" s="1"/>
  <c r="BY1074" i="10"/>
  <c r="BY1075" i="10"/>
  <c r="BY1080" i="10" s="1"/>
  <c r="BY1079" i="10"/>
  <c r="BY1081" i="10" l="1"/>
  <c r="BY1085" i="10" s="1"/>
  <c r="BY26" i="28" s="1"/>
  <c r="BY1189" i="10" s="1"/>
  <c r="BY1190" i="10" s="1"/>
  <c r="BY1273" i="10" s="1"/>
  <c r="BY1076" i="10"/>
  <c r="BZ1073" i="10" s="1"/>
  <c r="BX71" i="28"/>
  <c r="BX74" i="28" s="1"/>
  <c r="BX1064" i="10"/>
  <c r="BY45" i="28" l="1"/>
  <c r="BY48" i="28" s="1"/>
  <c r="BY55" i="28" s="1"/>
  <c r="BY696" i="10" s="1"/>
  <c r="BY698" i="10" s="1"/>
  <c r="BY701" i="10" s="1"/>
  <c r="BY28" i="28"/>
  <c r="BY967" i="10" s="1"/>
  <c r="BY1061" i="10"/>
  <c r="BX98" i="28"/>
  <c r="BX76" i="28"/>
  <c r="BX1025" i="10" s="1"/>
  <c r="BX1002" i="10" s="1"/>
  <c r="BY669" i="10" l="1"/>
  <c r="BY670" i="10" s="1"/>
  <c r="BY663" i="10" s="1"/>
  <c r="BY664" i="10" s="1"/>
  <c r="BY1092" i="10"/>
  <c r="BY1096" i="10" s="1"/>
  <c r="BY1098" i="10" s="1"/>
  <c r="BY1101" i="10" s="1"/>
  <c r="BY1118" i="10"/>
  <c r="BY1119" i="10" s="1"/>
  <c r="BV13" i="14"/>
  <c r="BV16" i="14" s="1"/>
  <c r="BY64" i="28"/>
  <c r="BX977" i="10"/>
  <c r="BY1057" i="10"/>
  <c r="BY60" i="28" l="1"/>
  <c r="BY62" i="28" s="1"/>
  <c r="BY108" i="28"/>
  <c r="BZ660" i="10"/>
  <c r="BY705" i="10"/>
  <c r="BY702" i="10" s="1"/>
  <c r="BY65" i="28" l="1"/>
  <c r="BY68" i="28" s="1"/>
  <c r="BY1055" i="10" s="1"/>
  <c r="BY703" i="10"/>
  <c r="BZ679" i="10"/>
  <c r="BZ662" i="10"/>
  <c r="BZ1112" i="10"/>
  <c r="BZ1122" i="10" s="1"/>
  <c r="BZ1127" i="10" s="1"/>
  <c r="BZ1134" i="10" s="1"/>
  <c r="BZ923" i="10" s="1"/>
  <c r="BY1255" i="10"/>
  <c r="BZ1107" i="10" l="1"/>
  <c r="BZ683" i="10"/>
  <c r="BZ684" i="10"/>
  <c r="BZ1113" i="10"/>
  <c r="BZ1114" i="10" s="1"/>
  <c r="BZ1116" i="10" s="1"/>
  <c r="BY109" i="28"/>
  <c r="BZ700" i="10"/>
  <c r="BZ707" i="10" l="1"/>
  <c r="BZ719" i="10" s="1"/>
  <c r="BZ715" i="10"/>
  <c r="BZ21" i="28" s="1"/>
  <c r="BZ66" i="28" s="1"/>
  <c r="BZ22" i="28"/>
  <c r="BZ234" i="10"/>
  <c r="BZ236" i="10" s="1"/>
  <c r="BZ59" i="28"/>
  <c r="BZ1143" i="10" s="1"/>
  <c r="BY1154" i="10"/>
  <c r="BY111" i="28"/>
  <c r="BZ58" i="28"/>
  <c r="BZ685" i="10"/>
  <c r="BZ697" i="10" s="1"/>
  <c r="BZ1139" i="10"/>
  <c r="BZ1090" i="10"/>
  <c r="BZ1132" i="10"/>
  <c r="BZ238" i="10" l="1"/>
  <c r="BZ244" i="10"/>
  <c r="BZ245" i="10" s="1"/>
  <c r="BZ918" i="10"/>
  <c r="BZ927" i="10" s="1"/>
  <c r="BZ1048" i="10"/>
  <c r="BZ1102" i="10"/>
  <c r="BZ922" i="10" s="1"/>
  <c r="BZ1168" i="10"/>
  <c r="BZ1152" i="10"/>
  <c r="BZ1146" i="10"/>
  <c r="BZ1147" i="10"/>
  <c r="BZ924" i="10" s="1"/>
  <c r="BZ1094" i="10"/>
  <c r="BZ1097" i="10" s="1"/>
  <c r="BZ1100" i="10" s="1"/>
  <c r="BZ1041" i="10"/>
  <c r="BZ42" i="28"/>
  <c r="BZ1176" i="10" l="1"/>
  <c r="BZ925" i="10" s="1"/>
  <c r="BZ1174" i="10"/>
  <c r="BZ1175" i="10"/>
  <c r="BZ1050" i="10"/>
  <c r="BZ1067" i="10"/>
  <c r="BZ926" i="10" s="1"/>
  <c r="BZ1042" i="10"/>
  <c r="BZ16" i="28" s="1"/>
  <c r="BZ18" i="28" s="1"/>
  <c r="BZ24" i="28" s="1"/>
  <c r="BZ1163" i="10"/>
  <c r="BZ1162" i="10"/>
  <c r="BZ1043" i="10" l="1"/>
  <c r="BY1053" i="10"/>
  <c r="BY1058" i="10" s="1"/>
  <c r="BZ1142" i="10"/>
  <c r="BZ1144" i="10" s="1"/>
  <c r="BZ1071" i="10" l="1"/>
  <c r="BY1059" i="10"/>
  <c r="BY1062" i="10" s="1"/>
  <c r="BY1063" i="10"/>
  <c r="BY72" i="28" s="1"/>
  <c r="CA1037" i="10"/>
  <c r="BZ93" i="28"/>
  <c r="BY71" i="28" l="1"/>
  <c r="BY74" i="28" s="1"/>
  <c r="BY1064" i="10"/>
  <c r="BZ1074" i="10"/>
  <c r="BZ1075" i="10"/>
  <c r="BZ1080" i="10" s="1"/>
  <c r="BZ1079" i="10"/>
  <c r="BZ1081" i="10" l="1"/>
  <c r="BZ1085" i="10" s="1"/>
  <c r="BZ26" i="28" s="1"/>
  <c r="BZ1189" i="10" s="1"/>
  <c r="BZ1190" i="10" s="1"/>
  <c r="BZ1273" i="10" s="1"/>
  <c r="BZ1076" i="10"/>
  <c r="CA1073" i="10" s="1"/>
  <c r="BZ1061" i="10"/>
  <c r="BY98" i="28"/>
  <c r="BY76" i="28"/>
  <c r="BY1025" i="10" s="1"/>
  <c r="BY1002" i="10" s="1"/>
  <c r="BZ28" i="28" l="1"/>
  <c r="BZ967" i="10" s="1"/>
  <c r="BZ45" i="28"/>
  <c r="BZ48" i="28" s="1"/>
  <c r="BZ55" i="28" s="1"/>
  <c r="BZ1118" i="10" s="1"/>
  <c r="BZ1119" i="10" s="1"/>
  <c r="BW13" i="14"/>
  <c r="BW16" i="14" s="1"/>
  <c r="BZ1057" i="10"/>
  <c r="BY977" i="10"/>
  <c r="BZ1092" i="10" l="1"/>
  <c r="BZ1096" i="10" s="1"/>
  <c r="BZ1098" i="10" s="1"/>
  <c r="BZ1101" i="10" s="1"/>
  <c r="BZ669" i="10"/>
  <c r="BZ670" i="10" s="1"/>
  <c r="BZ663" i="10" s="1"/>
  <c r="BZ664" i="10" s="1"/>
  <c r="BZ696" i="10"/>
  <c r="BZ698" i="10" s="1"/>
  <c r="BZ701" i="10" s="1"/>
  <c r="BZ64" i="28" s="1"/>
  <c r="BZ60" i="28" l="1"/>
  <c r="BZ62" i="28" s="1"/>
  <c r="BZ705" i="10" s="1"/>
  <c r="BZ702" i="10" s="1"/>
  <c r="BZ65" i="28" s="1"/>
  <c r="BZ68" i="28" s="1"/>
  <c r="BZ1055" i="10" s="1"/>
  <c r="BZ108" i="28"/>
  <c r="CA660" i="10"/>
  <c r="BZ703" i="10" l="1"/>
  <c r="CA700" i="10" s="1"/>
  <c r="CA679" i="10"/>
  <c r="CA662" i="10"/>
  <c r="CA1112" i="10"/>
  <c r="CA1122" i="10" s="1"/>
  <c r="CA1127" i="10" s="1"/>
  <c r="CA1134" i="10" s="1"/>
  <c r="CA923" i="10" s="1"/>
  <c r="BZ1255" i="10"/>
  <c r="BZ109" i="28"/>
  <c r="BZ111" i="28" s="1"/>
  <c r="CA1107" i="10" l="1"/>
  <c r="CA683" i="10"/>
  <c r="CA707" i="10"/>
  <c r="CA719" i="10" s="1"/>
  <c r="CA715" i="10"/>
  <c r="CA21" i="28" s="1"/>
  <c r="CA66" i="28" s="1"/>
  <c r="BZ1154" i="10"/>
  <c r="CA1113" i="10"/>
  <c r="CA1114" i="10" s="1"/>
  <c r="CA1116" i="10" s="1"/>
  <c r="CA684" i="10"/>
  <c r="CA234" i="10" l="1"/>
  <c r="CA236" i="10" s="1"/>
  <c r="CA59" i="28"/>
  <c r="CA1143" i="10" s="1"/>
  <c r="CA22" i="28"/>
  <c r="CA58" i="28"/>
  <c r="CA685" i="10"/>
  <c r="CA697" i="10" s="1"/>
  <c r="CA1041" i="10"/>
  <c r="CA42" i="28"/>
  <c r="CA1132" i="10"/>
  <c r="CA1139" i="10"/>
  <c r="CA1090" i="10"/>
  <c r="CA1094" i="10" l="1"/>
  <c r="CA1097" i="10" s="1"/>
  <c r="CA1100" i="10" s="1"/>
  <c r="CA1042" i="10"/>
  <c r="CA16" i="28" s="1"/>
  <c r="CA18" i="28" s="1"/>
  <c r="CA24" i="28" s="1"/>
  <c r="CA1102" i="10"/>
  <c r="CA922" i="10" s="1"/>
  <c r="CA1048" i="10"/>
  <c r="CA918" i="10"/>
  <c r="CA927" i="10" s="1"/>
  <c r="CA1168" i="10"/>
  <c r="CA1146" i="10"/>
  <c r="CA1147" i="10"/>
  <c r="CA924" i="10" s="1"/>
  <c r="CA1152" i="10"/>
  <c r="CA244" i="10"/>
  <c r="CA245" i="10" s="1"/>
  <c r="CA238" i="10"/>
  <c r="CA1043" i="10" l="1"/>
  <c r="CB1037" i="10" s="1"/>
  <c r="CA1067" i="10"/>
  <c r="CA926" i="10" s="1"/>
  <c r="CA1050" i="10"/>
  <c r="CA93" i="28"/>
  <c r="CA1176" i="10"/>
  <c r="CA925" i="10" s="1"/>
  <c r="CA1175" i="10"/>
  <c r="CA1174" i="10"/>
  <c r="CA1162" i="10"/>
  <c r="CA1163" i="10"/>
  <c r="CA1142" i="10"/>
  <c r="CA1144" i="10" s="1"/>
  <c r="BZ1053" i="10" l="1"/>
  <c r="BZ1058" i="10" s="1"/>
  <c r="CA1071" i="10"/>
  <c r="BZ1059" i="10" l="1"/>
  <c r="BZ1062" i="10" s="1"/>
  <c r="BZ1063" i="10"/>
  <c r="BZ72" i="28" s="1"/>
  <c r="CA1074" i="10"/>
  <c r="CA1075" i="10"/>
  <c r="CA1080" i="10" s="1"/>
  <c r="CA1079" i="10"/>
  <c r="CA1081" i="10" l="1"/>
  <c r="CA1085" i="10" s="1"/>
  <c r="CA26" i="28" s="1"/>
  <c r="CA28" i="28" s="1"/>
  <c r="CA967" i="10" s="1"/>
  <c r="CA1076" i="10"/>
  <c r="CB1073" i="10" s="1"/>
  <c r="BZ71" i="28"/>
  <c r="BZ74" i="28" s="1"/>
  <c r="BZ1064" i="10"/>
  <c r="CA1189" i="10" l="1"/>
  <c r="CA1190" i="10" s="1"/>
  <c r="CA1273" i="10" s="1"/>
  <c r="CA45" i="28"/>
  <c r="CA48" i="28" s="1"/>
  <c r="CA55" i="28" s="1"/>
  <c r="CA696" i="10" s="1"/>
  <c r="CA698" i="10" s="1"/>
  <c r="CA701" i="10" s="1"/>
  <c r="BZ76" i="28"/>
  <c r="BZ1025" i="10" s="1"/>
  <c r="BZ1002" i="10" s="1"/>
  <c r="CA1061" i="10"/>
  <c r="BZ98" i="28"/>
  <c r="CA1092" i="10" l="1"/>
  <c r="CA1096" i="10" s="1"/>
  <c r="CA1098" i="10" s="1"/>
  <c r="CA1101" i="10" s="1"/>
  <c r="CA669" i="10"/>
  <c r="CA670" i="10" s="1"/>
  <c r="CA60" i="28" s="1"/>
  <c r="CA62" i="28" s="1"/>
  <c r="CA1118" i="10"/>
  <c r="CA1119" i="10" s="1"/>
  <c r="BX13" i="14"/>
  <c r="BX16" i="14" s="1"/>
  <c r="CA1057" i="10"/>
  <c r="BZ977" i="10"/>
  <c r="CA64" i="28"/>
  <c r="CA663" i="10" l="1"/>
  <c r="CA664" i="10" s="1"/>
  <c r="CA108" i="28" s="1"/>
  <c r="CA705" i="10"/>
  <c r="CA702" i="10" s="1"/>
  <c r="CB660" i="10" l="1"/>
  <c r="CA65" i="28"/>
  <c r="CA68" i="28" s="1"/>
  <c r="CA1055" i="10" s="1"/>
  <c r="CA703" i="10"/>
  <c r="CB1112" i="10"/>
  <c r="CB1122" i="10" s="1"/>
  <c r="CB1127" i="10" s="1"/>
  <c r="CB1134" i="10" s="1"/>
  <c r="CB923" i="10" s="1"/>
  <c r="CB662" i="10"/>
  <c r="CB679" i="10"/>
  <c r="CA1255" i="10"/>
  <c r="CB684" i="10" l="1"/>
  <c r="CB1113" i="10"/>
  <c r="CB1114" i="10" s="1"/>
  <c r="CB1116" i="10" s="1"/>
  <c r="CB683" i="10"/>
  <c r="CB1107" i="10"/>
  <c r="CB700" i="10"/>
  <c r="CA109" i="28"/>
  <c r="CB1090" i="10" l="1"/>
  <c r="CB1132" i="10"/>
  <c r="CB1139" i="10"/>
  <c r="CB58" i="28"/>
  <c r="CB685" i="10"/>
  <c r="CB697" i="10" s="1"/>
  <c r="CB715" i="10"/>
  <c r="CB21" i="28" s="1"/>
  <c r="CB66" i="28" s="1"/>
  <c r="CB707" i="10"/>
  <c r="CB719" i="10" s="1"/>
  <c r="CA1154" i="10"/>
  <c r="CA111" i="28"/>
  <c r="CB234" i="10"/>
  <c r="CB236" i="10" s="1"/>
  <c r="CB22" i="28"/>
  <c r="CB59" i="28"/>
  <c r="CB1143" i="10" s="1"/>
  <c r="CB1094" i="10" l="1"/>
  <c r="CB1097" i="10" s="1"/>
  <c r="CB1100" i="10" s="1"/>
  <c r="CB42" i="28"/>
  <c r="CB1041" i="10"/>
  <c r="CB238" i="10"/>
  <c r="CB244" i="10"/>
  <c r="CB245" i="10" s="1"/>
  <c r="CB1168" i="10"/>
  <c r="CB1147" i="10"/>
  <c r="CB924" i="10" s="1"/>
  <c r="CB1152" i="10"/>
  <c r="CB1146" i="10"/>
  <c r="CB1048" i="10"/>
  <c r="CB918" i="10"/>
  <c r="CB927" i="10" s="1"/>
  <c r="CB1102" i="10"/>
  <c r="CB922" i="10" s="1"/>
  <c r="CB1163" i="10" l="1"/>
  <c r="CB1162" i="10"/>
  <c r="CB1176" i="10"/>
  <c r="CB925" i="10" s="1"/>
  <c r="CB1174" i="10"/>
  <c r="CB1175" i="10"/>
  <c r="CB1042" i="10"/>
  <c r="CB16" i="28" s="1"/>
  <c r="CB18" i="28" s="1"/>
  <c r="CB24" i="28" s="1"/>
  <c r="CB1050" i="10"/>
  <c r="CB1067" i="10"/>
  <c r="CB926" i="10" s="1"/>
  <c r="CB1043" i="10" l="1"/>
  <c r="CC1037" i="10" s="1"/>
  <c r="CA1053" i="10"/>
  <c r="CA1058" i="10" s="1"/>
  <c r="CB1142" i="10"/>
  <c r="CB1144" i="10" s="1"/>
  <c r="CB93" i="28"/>
  <c r="CB1071" i="10" l="1"/>
  <c r="CA1059" i="10"/>
  <c r="CA1062" i="10" s="1"/>
  <c r="CA1063" i="10"/>
  <c r="CA72" i="28" s="1"/>
  <c r="CA71" i="28" l="1"/>
  <c r="CA74" i="28" s="1"/>
  <c r="CA1064" i="10"/>
  <c r="CB1074" i="10"/>
  <c r="CB1075" i="10"/>
  <c r="CB1080" i="10" s="1"/>
  <c r="CB1079" i="10"/>
  <c r="CB1076" i="10" l="1"/>
  <c r="CC1073" i="10" s="1"/>
  <c r="CB1081" i="10"/>
  <c r="CB1085" i="10" s="1"/>
  <c r="CB26" i="28" s="1"/>
  <c r="CB45" i="28" s="1"/>
  <c r="CB48" i="28" s="1"/>
  <c r="CB55" i="28" s="1"/>
  <c r="CB1061" i="10"/>
  <c r="CA98" i="28"/>
  <c r="CA76" i="28"/>
  <c r="CA1025" i="10" s="1"/>
  <c r="CA1002" i="10" s="1"/>
  <c r="CB1189" i="10" l="1"/>
  <c r="CB1190" i="10" s="1"/>
  <c r="CB1273" i="10" s="1"/>
  <c r="CB28" i="28"/>
  <c r="CB967" i="10" s="1"/>
  <c r="BY13" i="14"/>
  <c r="BY16" i="14" s="1"/>
  <c r="CB1057" i="10"/>
  <c r="CA977" i="10"/>
  <c r="CB669" i="10"/>
  <c r="CB670" i="10" s="1"/>
  <c r="CB1092" i="10"/>
  <c r="CB1096" i="10" s="1"/>
  <c r="CB1098" i="10" s="1"/>
  <c r="CB1101" i="10" s="1"/>
  <c r="CB1118" i="10"/>
  <c r="CB1119" i="10" s="1"/>
  <c r="CB696" i="10"/>
  <c r="CB698" i="10" s="1"/>
  <c r="CB701" i="10" s="1"/>
  <c r="CB60" i="28" l="1"/>
  <c r="CB62" i="28" s="1"/>
  <c r="CB705" i="10" s="1"/>
  <c r="CB702" i="10" s="1"/>
  <c r="CB65" i="28" s="1"/>
  <c r="CB663" i="10"/>
  <c r="CB664" i="10" s="1"/>
  <c r="CB64" i="28"/>
  <c r="CB68" i="28" l="1"/>
  <c r="CB1055" i="10" s="1"/>
  <c r="CB703" i="10"/>
  <c r="CB108" i="28"/>
  <c r="CC660" i="10"/>
  <c r="CC679" i="10" l="1"/>
  <c r="CC1112" i="10"/>
  <c r="CC1122" i="10" s="1"/>
  <c r="CC1127" i="10" s="1"/>
  <c r="CC1134" i="10" s="1"/>
  <c r="CC923" i="10" s="1"/>
  <c r="CC662" i="10"/>
  <c r="CB1255" i="10"/>
  <c r="CC700" i="10"/>
  <c r="CB109" i="28"/>
  <c r="CB1154" i="10" s="1"/>
  <c r="CB111" i="28" l="1"/>
  <c r="CC1107" i="10"/>
  <c r="CC683" i="10"/>
  <c r="CC715" i="10"/>
  <c r="CC21" i="28" s="1"/>
  <c r="CC66" i="28" s="1"/>
  <c r="CC707" i="10"/>
  <c r="CC719" i="10" s="1"/>
  <c r="CC1113" i="10"/>
  <c r="CC1114" i="10" s="1"/>
  <c r="CC1116" i="10" s="1"/>
  <c r="CC684" i="10"/>
  <c r="CC1041" i="10" l="1"/>
  <c r="CC42" i="28"/>
  <c r="CC685" i="10"/>
  <c r="CC697" i="10" s="1"/>
  <c r="CC58" i="28"/>
  <c r="CC1139" i="10"/>
  <c r="CC1090" i="10"/>
  <c r="CC1132" i="10"/>
  <c r="CC59" i="28"/>
  <c r="CC1143" i="10" s="1"/>
  <c r="CC234" i="10"/>
  <c r="CC236" i="10" s="1"/>
  <c r="CC22" i="28"/>
  <c r="CC1146" i="10" l="1"/>
  <c r="CC1147" i="10"/>
  <c r="CC924" i="10" s="1"/>
  <c r="CC1168" i="10"/>
  <c r="CC1152" i="10"/>
  <c r="CC1094" i="10"/>
  <c r="CC1097" i="10" s="1"/>
  <c r="CC1100" i="10" s="1"/>
  <c r="CC1048" i="10"/>
  <c r="CC918" i="10"/>
  <c r="CC927" i="10" s="1"/>
  <c r="CC1102" i="10"/>
  <c r="CC922" i="10" s="1"/>
  <c r="CC244" i="10"/>
  <c r="CC245" i="10" s="1"/>
  <c r="CC238" i="10"/>
  <c r="CC1042" i="10"/>
  <c r="CC16" i="28" s="1"/>
  <c r="CC18" i="28" s="1"/>
  <c r="CC24" i="28" s="1"/>
  <c r="CC1043" i="10" l="1"/>
  <c r="CC93" i="28" s="1"/>
  <c r="CC1162" i="10"/>
  <c r="CC1163" i="10"/>
  <c r="CC1142" i="10"/>
  <c r="CC1144" i="10" s="1"/>
  <c r="CC1175" i="10"/>
  <c r="CC1174" i="10"/>
  <c r="CC1176" i="10"/>
  <c r="CC925" i="10" s="1"/>
  <c r="CC1067" i="10"/>
  <c r="CC926" i="10" s="1"/>
  <c r="CC1050" i="10"/>
  <c r="CD1037" i="10" l="1"/>
  <c r="CC1071" i="10"/>
  <c r="CB1053" i="10"/>
  <c r="CB1058" i="10" s="1"/>
  <c r="CB1059" i="10" l="1"/>
  <c r="CB1062" i="10" s="1"/>
  <c r="CB1063" i="10"/>
  <c r="CB72" i="28" s="1"/>
  <c r="CC1079" i="10"/>
  <c r="CC1075" i="10"/>
  <c r="CC1080" i="10" s="1"/>
  <c r="CC1074" i="10"/>
  <c r="CC1076" i="10" l="1"/>
  <c r="CD1073" i="10" s="1"/>
  <c r="CC1081" i="10"/>
  <c r="CC1085" i="10" s="1"/>
  <c r="CC26" i="28" s="1"/>
  <c r="CB71" i="28"/>
  <c r="CB74" i="28" s="1"/>
  <c r="CB1064" i="10"/>
  <c r="CB98" i="28" l="1"/>
  <c r="CC1061" i="10"/>
  <c r="CB76" i="28"/>
  <c r="CB1025" i="10" s="1"/>
  <c r="CB1002" i="10" s="1"/>
  <c r="CC45" i="28"/>
  <c r="CC48" i="28" s="1"/>
  <c r="CC55" i="28" s="1"/>
  <c r="CC1189" i="10"/>
  <c r="CC1190" i="10" s="1"/>
  <c r="CC1273" i="10" s="1"/>
  <c r="CC28" i="28"/>
  <c r="CC967" i="10" s="1"/>
  <c r="CB977" i="10" l="1"/>
  <c r="BZ13" i="14"/>
  <c r="BZ16" i="14" s="1"/>
  <c r="CC1057" i="10"/>
  <c r="CC1118" i="10"/>
  <c r="CC1119" i="10" s="1"/>
  <c r="CC1092" i="10"/>
  <c r="CC1096" i="10" s="1"/>
  <c r="CC1098" i="10" s="1"/>
  <c r="CC1101" i="10" s="1"/>
  <c r="CC669" i="10"/>
  <c r="CC670" i="10" s="1"/>
  <c r="CC696" i="10"/>
  <c r="CC698" i="10" s="1"/>
  <c r="CC701" i="10" s="1"/>
  <c r="CC60" i="28" l="1"/>
  <c r="CC62" i="28" s="1"/>
  <c r="CC705" i="10" s="1"/>
  <c r="CC702" i="10" s="1"/>
  <c r="CC65" i="28" s="1"/>
  <c r="CC663" i="10"/>
  <c r="CC664" i="10" s="1"/>
  <c r="CC64" i="28"/>
  <c r="CC68" i="28" l="1"/>
  <c r="CC1055" i="10" s="1"/>
  <c r="CC703" i="10"/>
  <c r="CD700" i="10" s="1"/>
  <c r="CD660" i="10"/>
  <c r="CC108" i="28"/>
  <c r="CC109" i="28" l="1"/>
  <c r="CC111" i="28" s="1"/>
  <c r="CC1255" i="10"/>
  <c r="CD1112" i="10"/>
  <c r="CD1122" i="10" s="1"/>
  <c r="CD1127" i="10" s="1"/>
  <c r="CD1134" i="10" s="1"/>
  <c r="CD923" i="10" s="1"/>
  <c r="CD662" i="10"/>
  <c r="CD679" i="10"/>
  <c r="CD707" i="10"/>
  <c r="CD719" i="10" s="1"/>
  <c r="CD715" i="10"/>
  <c r="CD21" i="28" s="1"/>
  <c r="CD66" i="28" s="1"/>
  <c r="CC1154" i="10" l="1"/>
  <c r="CD1113" i="10"/>
  <c r="CD1114" i="10" s="1"/>
  <c r="CD1116" i="10" s="1"/>
  <c r="CD684" i="10"/>
  <c r="CD683" i="10"/>
  <c r="CD1107" i="10"/>
  <c r="CD1041" i="10"/>
  <c r="CD42" i="28"/>
  <c r="CD1132" i="10" l="1"/>
  <c r="CD1090" i="10"/>
  <c r="CD1139" i="10"/>
  <c r="CD685" i="10"/>
  <c r="CD697" i="10" s="1"/>
  <c r="CD58" i="28"/>
  <c r="CD1042" i="10"/>
  <c r="CD16" i="28" s="1"/>
  <c r="CD18" i="28" s="1"/>
  <c r="CD24" i="28" s="1"/>
  <c r="CD59" i="28"/>
  <c r="CD1143" i="10" s="1"/>
  <c r="CD234" i="10"/>
  <c r="CD236" i="10" s="1"/>
  <c r="CD22" i="28"/>
  <c r="CD1043" i="10" l="1"/>
  <c r="CD1147" i="10"/>
  <c r="CD924" i="10" s="1"/>
  <c r="CD1168" i="10"/>
  <c r="CD1146" i="10"/>
  <c r="CD1152" i="10"/>
  <c r="CD1048" i="10"/>
  <c r="CD918" i="10"/>
  <c r="CD927" i="10" s="1"/>
  <c r="CD1102" i="10"/>
  <c r="CD922" i="10" s="1"/>
  <c r="CD1142" i="10"/>
  <c r="CD1144" i="10" s="1"/>
  <c r="CD1094" i="10"/>
  <c r="CD1097" i="10" s="1"/>
  <c r="CD1100" i="10" s="1"/>
  <c r="CD244" i="10"/>
  <c r="CD245" i="10" s="1"/>
  <c r="CD238" i="10"/>
  <c r="CD1050" i="10" l="1"/>
  <c r="CD1067" i="10"/>
  <c r="CD926" i="10" s="1"/>
  <c r="CD1162" i="10"/>
  <c r="CD1163" i="10"/>
  <c r="CD1175" i="10"/>
  <c r="CD1174" i="10"/>
  <c r="CD1176" i="10"/>
  <c r="CD925" i="10" s="1"/>
  <c r="CD1071" i="10"/>
  <c r="CD93" i="28"/>
  <c r="CE1037" i="10"/>
  <c r="CD1075" i="10" l="1"/>
  <c r="CD1080" i="10" s="1"/>
  <c r="CD1074" i="10"/>
  <c r="CD1079" i="10"/>
  <c r="CC1053" i="10"/>
  <c r="CC1058" i="10" s="1"/>
  <c r="CD1076" i="10" l="1"/>
  <c r="CE1073" i="10" s="1"/>
  <c r="CD1081" i="10"/>
  <c r="CD1085" i="10" s="1"/>
  <c r="CD26" i="28" s="1"/>
  <c r="CD1189" i="10" s="1"/>
  <c r="CD1190" i="10" s="1"/>
  <c r="CD1273" i="10" s="1"/>
  <c r="CC1059" i="10"/>
  <c r="CC1062" i="10" s="1"/>
  <c r="CC1063" i="10"/>
  <c r="CC72" i="28" s="1"/>
  <c r="CD28" i="28" l="1"/>
  <c r="CD967" i="10" s="1"/>
  <c r="CD45" i="28"/>
  <c r="CD48" i="28" s="1"/>
  <c r="CD55" i="28" s="1"/>
  <c r="CD696" i="10" s="1"/>
  <c r="CD698" i="10" s="1"/>
  <c r="CD701" i="10" s="1"/>
  <c r="CC71" i="28"/>
  <c r="CC74" i="28" s="1"/>
  <c r="CC1064" i="10"/>
  <c r="CD1092" i="10" l="1"/>
  <c r="CD1096" i="10" s="1"/>
  <c r="CD1098" i="10" s="1"/>
  <c r="CD1101" i="10" s="1"/>
  <c r="CD1118" i="10"/>
  <c r="CD1119" i="10" s="1"/>
  <c r="CD669" i="10"/>
  <c r="CD670" i="10" s="1"/>
  <c r="CD663" i="10" s="1"/>
  <c r="CD664" i="10" s="1"/>
  <c r="CC76" i="28"/>
  <c r="CC1025" i="10" s="1"/>
  <c r="CC1002" i="10" s="1"/>
  <c r="CC98" i="28"/>
  <c r="CD1061" i="10"/>
  <c r="CD64" i="28"/>
  <c r="CD60" i="28" l="1"/>
  <c r="CD62" i="28" s="1"/>
  <c r="CD705" i="10" s="1"/>
  <c r="CD702" i="10" s="1"/>
  <c r="CD65" i="28" s="1"/>
  <c r="CD68" i="28" s="1"/>
  <c r="CD1055" i="10" s="1"/>
  <c r="CD1057" i="10"/>
  <c r="CE660" i="10"/>
  <c r="CD108" i="28"/>
  <c r="CC977" i="10"/>
  <c r="CA13" i="14"/>
  <c r="CA16" i="14" s="1"/>
  <c r="CD703" i="10" l="1"/>
  <c r="CD109" i="28" s="1"/>
  <c r="CD111" i="28" s="1"/>
  <c r="CD1255" i="10"/>
  <c r="CE662" i="10"/>
  <c r="CE679" i="10"/>
  <c r="CE1112" i="10"/>
  <c r="CE1122" i="10" s="1"/>
  <c r="CE1127" i="10" s="1"/>
  <c r="CE1134" i="10" s="1"/>
  <c r="CE923" i="10" s="1"/>
  <c r="CD1154" i="10" l="1"/>
  <c r="CE700" i="10"/>
  <c r="CE715" i="10" s="1"/>
  <c r="CE21" i="28" s="1"/>
  <c r="CE66" i="28" s="1"/>
  <c r="CE683" i="10"/>
  <c r="CE1107" i="10"/>
  <c r="CE684" i="10"/>
  <c r="CE1113" i="10"/>
  <c r="CE1114" i="10" s="1"/>
  <c r="CE1116" i="10" s="1"/>
  <c r="CE707" i="10" l="1"/>
  <c r="CE719" i="10" s="1"/>
  <c r="CE1041" i="10" s="1"/>
  <c r="CE1042" i="10" s="1"/>
  <c r="CE16" i="28" s="1"/>
  <c r="CE18" i="28" s="1"/>
  <c r="CE59" i="28"/>
  <c r="CE1143" i="10" s="1"/>
  <c r="CE22" i="28"/>
  <c r="CE234" i="10"/>
  <c r="CE236" i="10" s="1"/>
  <c r="CE1132" i="10"/>
  <c r="CE1090" i="10"/>
  <c r="CE1139" i="10"/>
  <c r="CE685" i="10"/>
  <c r="CE697" i="10" s="1"/>
  <c r="CE58" i="28"/>
  <c r="CE24" i="28" l="1"/>
  <c r="CE42" i="28"/>
  <c r="CE1094" i="10"/>
  <c r="CE1097" i="10" s="1"/>
  <c r="CE1100" i="10" s="1"/>
  <c r="CE1142" i="10"/>
  <c r="CE1144" i="10" s="1"/>
  <c r="CE1043" i="10"/>
  <c r="CE1152" i="10"/>
  <c r="CE1146" i="10"/>
  <c r="CE1147" i="10"/>
  <c r="CE924" i="10" s="1"/>
  <c r="CE1168" i="10"/>
  <c r="CE244" i="10"/>
  <c r="CE245" i="10" s="1"/>
  <c r="CE238" i="10"/>
  <c r="CE918" i="10"/>
  <c r="CE927" i="10" s="1"/>
  <c r="CE1102" i="10"/>
  <c r="CE922" i="10" s="1"/>
  <c r="CE1048" i="10"/>
  <c r="CE1067" i="10" l="1"/>
  <c r="CE926" i="10" s="1"/>
  <c r="CE1050" i="10"/>
  <c r="CE1163" i="10"/>
  <c r="CE1162" i="10"/>
  <c r="CE1174" i="10"/>
  <c r="CE1176" i="10"/>
  <c r="CE925" i="10" s="1"/>
  <c r="CE1175" i="10"/>
  <c r="CE93" i="28"/>
  <c r="CF1037" i="10"/>
  <c r="CE1071" i="10"/>
  <c r="CE1075" i="10" l="1"/>
  <c r="CE1080" i="10" s="1"/>
  <c r="CE1074" i="10"/>
  <c r="CE1079" i="10"/>
  <c r="CD1053" i="10"/>
  <c r="CD1058" i="10" s="1"/>
  <c r="CE1076" i="10" l="1"/>
  <c r="CF1073" i="10" s="1"/>
  <c r="CE1081" i="10"/>
  <c r="CE1085" i="10" s="1"/>
  <c r="CE26" i="28" s="1"/>
  <c r="CE1189" i="10" s="1"/>
  <c r="CE1190" i="10" s="1"/>
  <c r="CE1273" i="10" s="1"/>
  <c r="CD1059" i="10"/>
  <c r="CD1062" i="10" s="1"/>
  <c r="CD1063" i="10"/>
  <c r="CD72" i="28" s="1"/>
  <c r="CE28" i="28" l="1"/>
  <c r="CE967" i="10" s="1"/>
  <c r="CE45" i="28"/>
  <c r="CE48" i="28" s="1"/>
  <c r="CE55" i="28" s="1"/>
  <c r="CE1092" i="10" s="1"/>
  <c r="CE1096" i="10" s="1"/>
  <c r="CE1098" i="10" s="1"/>
  <c r="CE1101" i="10" s="1"/>
  <c r="CD71" i="28"/>
  <c r="CD74" i="28" s="1"/>
  <c r="CD1064" i="10"/>
  <c r="CE669" i="10" l="1"/>
  <c r="CE670" i="10" s="1"/>
  <c r="CE60" i="28" s="1"/>
  <c r="CE62" i="28" s="1"/>
  <c r="CE705" i="10" s="1"/>
  <c r="CE702" i="10" s="1"/>
  <c r="CE65" i="28" s="1"/>
  <c r="CE696" i="10"/>
  <c r="CE698" i="10" s="1"/>
  <c r="CE701" i="10" s="1"/>
  <c r="CE64" i="28" s="1"/>
  <c r="CE1118" i="10"/>
  <c r="CE1119" i="10" s="1"/>
  <c r="CD76" i="28"/>
  <c r="CD1025" i="10" s="1"/>
  <c r="CD1002" i="10" s="1"/>
  <c r="CE663" i="10"/>
  <c r="CE664" i="10" s="1"/>
  <c r="CE1061" i="10"/>
  <c r="CD98" i="28"/>
  <c r="CE68" i="28" l="1"/>
  <c r="CE1055" i="10" s="1"/>
  <c r="CD977" i="10"/>
  <c r="CB13" i="14"/>
  <c r="CB16" i="14" s="1"/>
  <c r="CE108" i="28"/>
  <c r="CF660" i="10"/>
  <c r="CE1057" i="10"/>
  <c r="CE703" i="10"/>
  <c r="CF679" i="10" l="1"/>
  <c r="CF1112" i="10"/>
  <c r="CF1122" i="10" s="1"/>
  <c r="CF1127" i="10" s="1"/>
  <c r="CF1134" i="10" s="1"/>
  <c r="CF923" i="10" s="1"/>
  <c r="CF662" i="10"/>
  <c r="CE109" i="28"/>
  <c r="CE111" i="28" s="1"/>
  <c r="CF700" i="10"/>
  <c r="CE1255" i="10"/>
  <c r="CE1154" i="10" l="1"/>
  <c r="CF707" i="10"/>
  <c r="CF719" i="10" s="1"/>
  <c r="CF715" i="10"/>
  <c r="CF21" i="28" s="1"/>
  <c r="CF66" i="28" s="1"/>
  <c r="CF683" i="10"/>
  <c r="CF1107" i="10"/>
  <c r="CF1113" i="10"/>
  <c r="CF1114" i="10" s="1"/>
  <c r="CF1116" i="10" s="1"/>
  <c r="CF684" i="10"/>
  <c r="CF1090" i="10" l="1"/>
  <c r="CF1132" i="10"/>
  <c r="CF1139" i="10"/>
  <c r="CF1041" i="10"/>
  <c r="CF42" i="28"/>
  <c r="CF685" i="10"/>
  <c r="CF697" i="10" s="1"/>
  <c r="CF58" i="28"/>
  <c r="CF234" i="10"/>
  <c r="CF236" i="10" s="1"/>
  <c r="CF22" i="28"/>
  <c r="CF59" i="28"/>
  <c r="CF1143" i="10" s="1"/>
  <c r="CF1094" i="10" l="1"/>
  <c r="CF1097" i="10" s="1"/>
  <c r="CF1100" i="10" s="1"/>
  <c r="CF1042" i="10"/>
  <c r="CF16" i="28" s="1"/>
  <c r="CF18" i="28" s="1"/>
  <c r="CF24" i="28" s="1"/>
  <c r="CF244" i="10"/>
  <c r="CF245" i="10" s="1"/>
  <c r="CF238" i="10"/>
  <c r="CF1147" i="10"/>
  <c r="CF924" i="10" s="1"/>
  <c r="CF1168" i="10"/>
  <c r="CF1146" i="10"/>
  <c r="CF1152" i="10"/>
  <c r="CF1048" i="10"/>
  <c r="CF918" i="10"/>
  <c r="CF927" i="10" s="1"/>
  <c r="CF1102" i="10"/>
  <c r="CF922" i="10" s="1"/>
  <c r="CF1043" i="10" l="1"/>
  <c r="CF1163" i="10"/>
  <c r="CF1162" i="10"/>
  <c r="CF1176" i="10"/>
  <c r="CF925" i="10" s="1"/>
  <c r="CF1174" i="10"/>
  <c r="CF1175" i="10"/>
  <c r="CF1050" i="10"/>
  <c r="CF1067" i="10"/>
  <c r="CF926" i="10" s="1"/>
  <c r="CF1142" i="10"/>
  <c r="CF1144" i="10" s="1"/>
  <c r="CE1053" i="10" l="1"/>
  <c r="CE1058" i="10" s="1"/>
  <c r="CF1071" i="10"/>
  <c r="CF93" i="28"/>
  <c r="CG1037" i="10"/>
  <c r="CF1075" i="10" l="1"/>
  <c r="CF1080" i="10" s="1"/>
  <c r="CF1074" i="10"/>
  <c r="CF1076" i="10" s="1"/>
  <c r="CG1073" i="10" s="1"/>
  <c r="CF1079" i="10"/>
  <c r="CE1059" i="10"/>
  <c r="CE1062" i="10" s="1"/>
  <c r="CE1063" i="10"/>
  <c r="CE72" i="28" s="1"/>
  <c r="CF1081" i="10" l="1"/>
  <c r="CF1085" i="10" s="1"/>
  <c r="CF26" i="28" s="1"/>
  <c r="CE71" i="28"/>
  <c r="CE74" i="28" s="1"/>
  <c r="CE1064" i="10"/>
  <c r="CE98" i="28" l="1"/>
  <c r="CF1061" i="10"/>
  <c r="CE76" i="28"/>
  <c r="CE1025" i="10" s="1"/>
  <c r="CE1002" i="10" s="1"/>
  <c r="CF1189" i="10"/>
  <c r="CF1190" i="10" s="1"/>
  <c r="CF1273" i="10" s="1"/>
  <c r="CF45" i="28"/>
  <c r="CF48" i="28" s="1"/>
  <c r="CF55" i="28" s="1"/>
  <c r="CF28" i="28"/>
  <c r="CF967" i="10" s="1"/>
  <c r="CE977" i="10" l="1"/>
  <c r="CC13" i="14"/>
  <c r="CC16" i="14" s="1"/>
  <c r="CF669" i="10"/>
  <c r="CF670" i="10" s="1"/>
  <c r="CF1092" i="10"/>
  <c r="CF1096" i="10" s="1"/>
  <c r="CF1098" i="10" s="1"/>
  <c r="CF1101" i="10" s="1"/>
  <c r="CF696" i="10"/>
  <c r="CF698" i="10" s="1"/>
  <c r="CF701" i="10" s="1"/>
  <c r="CF1118" i="10"/>
  <c r="CF1119" i="10" s="1"/>
  <c r="CF1057" i="10"/>
  <c r="CF64" i="28" l="1"/>
  <c r="CF60" i="28"/>
  <c r="CF62" i="28" s="1"/>
  <c r="CF705" i="10" s="1"/>
  <c r="CF702" i="10" s="1"/>
  <c r="CF65" i="28" s="1"/>
  <c r="CF68" i="28" s="1"/>
  <c r="CF663" i="10"/>
  <c r="CF664" i="10" s="1"/>
  <c r="CG660" i="10" l="1"/>
  <c r="CF108" i="28"/>
  <c r="CF703" i="10"/>
  <c r="CF1055" i="10"/>
  <c r="CG700" i="10" l="1"/>
  <c r="CF109" i="28"/>
  <c r="CF1154" i="10" s="1"/>
  <c r="CF1255" i="10"/>
  <c r="CG662" i="10"/>
  <c r="CG679" i="10"/>
  <c r="CG1112" i="10"/>
  <c r="CG1122" i="10" s="1"/>
  <c r="CG1127" i="10" s="1"/>
  <c r="CG1134" i="10" s="1"/>
  <c r="CG923" i="10" s="1"/>
  <c r="CF111" i="28" l="1"/>
  <c r="CG684" i="10"/>
  <c r="CG1113" i="10"/>
  <c r="CG1114" i="10" s="1"/>
  <c r="CG1116" i="10" s="1"/>
  <c r="CG683" i="10"/>
  <c r="CG1107" i="10"/>
  <c r="CG707" i="10"/>
  <c r="CG719" i="10" s="1"/>
  <c r="CG715" i="10"/>
  <c r="CG21" i="28" s="1"/>
  <c r="CG66" i="28" s="1"/>
  <c r="CG1090" i="10" l="1"/>
  <c r="CG1132" i="10"/>
  <c r="CG1139" i="10"/>
  <c r="CG42" i="28"/>
  <c r="CG1041" i="10"/>
  <c r="CG1042" i="10" s="1"/>
  <c r="CG22" i="28"/>
  <c r="CG59" i="28"/>
  <c r="CG1143" i="10" s="1"/>
  <c r="CG234" i="10"/>
  <c r="CG236" i="10" s="1"/>
  <c r="CG58" i="28"/>
  <c r="CG685" i="10"/>
  <c r="CG697" i="10" s="1"/>
  <c r="CG1043" i="10" l="1"/>
  <c r="CG16" i="28"/>
  <c r="CG18" i="28" s="1"/>
  <c r="CG24" i="28" s="1"/>
  <c r="CG244" i="10"/>
  <c r="CG245" i="10" s="1"/>
  <c r="CG238" i="10"/>
  <c r="CG1168" i="10"/>
  <c r="CG1147" i="10"/>
  <c r="CG924" i="10" s="1"/>
  <c r="CG1146" i="10"/>
  <c r="CG1152" i="10"/>
  <c r="CG1094" i="10"/>
  <c r="CG1097" i="10" s="1"/>
  <c r="CG1100" i="10" s="1"/>
  <c r="CG1048" i="10"/>
  <c r="CG1102" i="10"/>
  <c r="CG922" i="10" s="1"/>
  <c r="CG918" i="10"/>
  <c r="CG927" i="10" s="1"/>
  <c r="CG1175" i="10" l="1"/>
  <c r="CG1174" i="10"/>
  <c r="CG1176" i="10"/>
  <c r="CG925" i="10" s="1"/>
  <c r="CG1067" i="10"/>
  <c r="CG926" i="10" s="1"/>
  <c r="CG1050" i="10"/>
  <c r="CF1053" i="10" s="1"/>
  <c r="CF1058" i="10" s="1"/>
  <c r="CG1162" i="10"/>
  <c r="CG1163" i="10"/>
  <c r="CG1142" i="10"/>
  <c r="CG1144" i="10" s="1"/>
  <c r="CH1037" i="10"/>
  <c r="CG93" i="28"/>
  <c r="CF1059" i="10" l="1"/>
  <c r="CF1062" i="10" s="1"/>
  <c r="CF1063" i="10"/>
  <c r="CF72" i="28" s="1"/>
  <c r="CG1071" i="10"/>
  <c r="CG1074" i="10" l="1"/>
  <c r="CG1075" i="10"/>
  <c r="CG1080" i="10" s="1"/>
  <c r="CG1079" i="10"/>
  <c r="CF71" i="28"/>
  <c r="CF74" i="28" s="1"/>
  <c r="CF1064" i="10"/>
  <c r="CF76" i="28" l="1"/>
  <c r="CF1025" i="10" s="1"/>
  <c r="CF1002" i="10" s="1"/>
  <c r="CF98" i="28"/>
  <c r="CG1061" i="10"/>
  <c r="CG1057" i="10" s="1"/>
  <c r="CG1081" i="10"/>
  <c r="CG1085" i="10" s="1"/>
  <c r="CG26" i="28" s="1"/>
  <c r="CG1076" i="10"/>
  <c r="CH1073" i="10" s="1"/>
  <c r="CD13" i="14" l="1"/>
  <c r="CD16" i="14" s="1"/>
  <c r="CF977" i="10"/>
  <c r="CG45" i="28"/>
  <c r="CG48" i="28" s="1"/>
  <c r="CG55" i="28" s="1"/>
  <c r="CG1189" i="10"/>
  <c r="CG1190" i="10" s="1"/>
  <c r="CG1273" i="10" s="1"/>
  <c r="CG28" i="28"/>
  <c r="CG967" i="10" s="1"/>
  <c r="CG669" i="10" l="1"/>
  <c r="CG670" i="10" s="1"/>
  <c r="CG1092" i="10"/>
  <c r="CG1096" i="10" s="1"/>
  <c r="CG1098" i="10" s="1"/>
  <c r="CG1101" i="10" s="1"/>
  <c r="CG696" i="10"/>
  <c r="CG698" i="10" s="1"/>
  <c r="CG701" i="10" s="1"/>
  <c r="CG1118" i="10"/>
  <c r="CG1119" i="10" s="1"/>
  <c r="CG64" i="28" l="1"/>
  <c r="CG60" i="28"/>
  <c r="CG62" i="28" s="1"/>
  <c r="CG663" i="10"/>
  <c r="CG664" i="10" s="1"/>
  <c r="CH660" i="10" l="1"/>
  <c r="CG108" i="28"/>
  <c r="CG705" i="10"/>
  <c r="CG702" i="10" s="1"/>
  <c r="CG65" i="28" l="1"/>
  <c r="CG68" i="28" s="1"/>
  <c r="CG703" i="10"/>
  <c r="CG1255" i="10"/>
  <c r="CH1112" i="10"/>
  <c r="CH1122" i="10" s="1"/>
  <c r="CH1127" i="10" s="1"/>
  <c r="CH1134" i="10" s="1"/>
  <c r="CH923" i="10" s="1"/>
  <c r="CH679" i="10"/>
  <c r="CH662" i="10"/>
  <c r="CH1107" i="10" l="1"/>
  <c r="CH683" i="10"/>
  <c r="CG109" i="28"/>
  <c r="CH700" i="10"/>
  <c r="CH1113" i="10"/>
  <c r="CH1114" i="10" s="1"/>
  <c r="CH1116" i="10" s="1"/>
  <c r="CH684" i="10"/>
  <c r="CG1055" i="10"/>
  <c r="CH715" i="10" l="1"/>
  <c r="CH21" i="28" s="1"/>
  <c r="CH66" i="28" s="1"/>
  <c r="CH707" i="10"/>
  <c r="CH719" i="10" s="1"/>
  <c r="CH234" i="10"/>
  <c r="CH236" i="10" s="1"/>
  <c r="CH22" i="28"/>
  <c r="CH59" i="28"/>
  <c r="CH1143" i="10" s="1"/>
  <c r="CG111" i="28"/>
  <c r="CG1154" i="10"/>
  <c r="CH685" i="10"/>
  <c r="CH697" i="10" s="1"/>
  <c r="CH58" i="28"/>
  <c r="CH1132" i="10"/>
  <c r="CH1139" i="10"/>
  <c r="CH1090" i="10"/>
  <c r="CH1168" i="10" l="1"/>
  <c r="CH1152" i="10"/>
  <c r="CH1146" i="10"/>
  <c r="CH1147" i="10"/>
  <c r="CH924" i="10" s="1"/>
  <c r="CH238" i="10"/>
  <c r="CH244" i="10"/>
  <c r="CH245" i="10" s="1"/>
  <c r="CH42" i="28"/>
  <c r="CH1041" i="10"/>
  <c r="CH1048" i="10"/>
  <c r="CH1102" i="10"/>
  <c r="CH922" i="10" s="1"/>
  <c r="CH918" i="10"/>
  <c r="CH927" i="10" s="1"/>
  <c r="CH1094" i="10"/>
  <c r="CH1097" i="10" s="1"/>
  <c r="CH1100" i="10" s="1"/>
  <c r="CH1042" i="10" l="1"/>
  <c r="CH16" i="28" s="1"/>
  <c r="CH18" i="28" s="1"/>
  <c r="CH24" i="28" s="1"/>
  <c r="CH1162" i="10"/>
  <c r="CH1163" i="10"/>
  <c r="CH1050" i="10"/>
  <c r="CG1053" i="10" s="1"/>
  <c r="CG1058" i="10" s="1"/>
  <c r="CH1067" i="10"/>
  <c r="CH926" i="10" s="1"/>
  <c r="CH1175" i="10"/>
  <c r="CH1176" i="10"/>
  <c r="CH925" i="10" s="1"/>
  <c r="CH1174" i="10"/>
  <c r="CH1142" i="10" l="1"/>
  <c r="CH1144" i="10" s="1"/>
  <c r="CG1063" i="10"/>
  <c r="CG72" i="28" s="1"/>
  <c r="CG1059" i="10"/>
  <c r="CG1062" i="10" s="1"/>
  <c r="CH1043" i="10"/>
  <c r="CG1064" i="10" l="1"/>
  <c r="CG71" i="28"/>
  <c r="CG74" i="28" s="1"/>
  <c r="CI1037" i="10"/>
  <c r="CH93" i="28"/>
  <c r="CH1071" i="10"/>
  <c r="CG76" i="28" l="1"/>
  <c r="CG977" i="10" s="1"/>
  <c r="CH1075" i="10"/>
  <c r="CH1080" i="10" s="1"/>
  <c r="CH1074" i="10"/>
  <c r="CH1079" i="10"/>
  <c r="CG98" i="28"/>
  <c r="CH1061" i="10"/>
  <c r="CH1057" i="10" s="1"/>
  <c r="CH1076" i="10" l="1"/>
  <c r="CI1073" i="10" s="1"/>
  <c r="CH1081" i="10"/>
  <c r="CH1085" i="10" s="1"/>
  <c r="CH26" i="28" s="1"/>
  <c r="CH1189" i="10" s="1"/>
  <c r="CH1190" i="10" s="1"/>
  <c r="CH1273" i="10" s="1"/>
  <c r="CE13" i="14"/>
  <c r="CE16" i="14" s="1"/>
  <c r="CG1025" i="10"/>
  <c r="CG1002" i="10" s="1"/>
  <c r="CH28" i="28" l="1"/>
  <c r="CH967" i="10" s="1"/>
  <c r="CH45" i="28"/>
  <c r="CH48" i="28" s="1"/>
  <c r="CH55" i="28" s="1"/>
  <c r="CH1092" i="10" s="1"/>
  <c r="CH1096" i="10" s="1"/>
  <c r="CH1098" i="10" s="1"/>
  <c r="CH1118" i="10" l="1"/>
  <c r="CH1119" i="10" s="1"/>
  <c r="CH669" i="10"/>
  <c r="CH670" i="10" s="1"/>
  <c r="CH663" i="10" s="1"/>
  <c r="CH664" i="10" s="1"/>
  <c r="CH696" i="10"/>
  <c r="CH698" i="10" s="1"/>
  <c r="CH701" i="10" s="1"/>
  <c r="CH64" i="28" s="1"/>
  <c r="CH1101" i="10"/>
  <c r="CH60" i="28" l="1"/>
  <c r="CH62" i="28" s="1"/>
  <c r="CH705" i="10" s="1"/>
  <c r="CI660" i="10"/>
  <c r="CH108" i="28"/>
  <c r="CH702" i="10" l="1"/>
  <c r="CH1255" i="10"/>
  <c r="CI1112" i="10"/>
  <c r="CI1122" i="10" s="1"/>
  <c r="CI1127" i="10" s="1"/>
  <c r="CI1134" i="10" s="1"/>
  <c r="CI923" i="10" s="1"/>
  <c r="CI679" i="10"/>
  <c r="CI662" i="10"/>
  <c r="CI684" i="10" l="1"/>
  <c r="CI1113" i="10"/>
  <c r="CI1107" i="10"/>
  <c r="CI683" i="10"/>
  <c r="CH65" i="28"/>
  <c r="CH703" i="10"/>
  <c r="CI685" i="10" l="1"/>
  <c r="CI58" i="28"/>
  <c r="CH68" i="28"/>
  <c r="CI700" i="10"/>
  <c r="CH109" i="28"/>
  <c r="CI1114" i="10"/>
  <c r="CI1116" i="10" s="1"/>
  <c r="CI1139" i="10"/>
  <c r="CI1090" i="10"/>
  <c r="CI1132" i="10"/>
  <c r="CI22" i="28"/>
  <c r="CI234" i="10"/>
  <c r="CI59" i="28"/>
  <c r="CI1143" i="10" l="1"/>
  <c r="CH111" i="28"/>
  <c r="CH1154" i="10"/>
  <c r="CI707" i="10"/>
  <c r="CI719" i="10" s="1"/>
  <c r="CI715" i="10"/>
  <c r="CI1146" i="10"/>
  <c r="CI1168" i="10"/>
  <c r="CI1147" i="10"/>
  <c r="CI1152" i="10"/>
  <c r="CI1094" i="10"/>
  <c r="CI236" i="10"/>
  <c r="CH1055" i="10"/>
  <c r="CI1102" i="10"/>
  <c r="CI1048" i="10"/>
  <c r="CI918" i="10"/>
  <c r="CI927" i="10" s="1"/>
  <c r="CI697" i="10"/>
  <c r="CI21" i="28" l="1"/>
  <c r="CI1041" i="10"/>
  <c r="CI42" i="28"/>
  <c r="CI922" i="10"/>
  <c r="CI1162" i="10"/>
  <c r="CI1163" i="10"/>
  <c r="CI238" i="10"/>
  <c r="CI244" i="10"/>
  <c r="CI1067" i="10"/>
  <c r="CI1050" i="10"/>
  <c r="CI924" i="10"/>
  <c r="CI1097" i="10"/>
  <c r="CI1175" i="10"/>
  <c r="CI1176" i="10"/>
  <c r="CI1174" i="10"/>
  <c r="CI926" i="10" l="1"/>
  <c r="CI925" i="10"/>
  <c r="CI1042" i="10"/>
  <c r="CI1043" i="10" s="1"/>
  <c r="CH1053" i="10"/>
  <c r="CH1058" i="10" s="1"/>
  <c r="CI245" i="10"/>
  <c r="CI1100" i="10"/>
  <c r="CI66" i="28"/>
  <c r="CI16" i="28" l="1"/>
  <c r="CJ1037" i="10"/>
  <c r="CI93" i="28"/>
  <c r="CH1059" i="10"/>
  <c r="CH1062" i="10" s="1"/>
  <c r="CH1063" i="10"/>
  <c r="CH71" i="28" l="1"/>
  <c r="CH1064" i="10"/>
  <c r="CH72" i="28"/>
  <c r="CI18" i="28"/>
  <c r="CI24" i="28" s="1"/>
  <c r="CI1061" i="10" l="1"/>
  <c r="CH98" i="28"/>
  <c r="CI1142" i="10"/>
  <c r="CH74" i="28"/>
  <c r="CI1071" i="10" l="1"/>
  <c r="CH76" i="28"/>
  <c r="CF13" i="14" s="1"/>
  <c r="CI1144" i="10"/>
  <c r="CI1057" i="10"/>
  <c r="CH977" i="10" l="1"/>
  <c r="CF16" i="14"/>
  <c r="CH1025" i="10"/>
  <c r="CI1079" i="10"/>
  <c r="CI1075" i="10"/>
  <c r="CI1074" i="10"/>
  <c r="CH1002" i="10" l="1"/>
  <c r="CI1080" i="10"/>
  <c r="CI1081" i="10" s="1"/>
  <c r="CI1076" i="10"/>
  <c r="CJ1073" i="10" s="1"/>
  <c r="CI1085" i="10" l="1"/>
  <c r="CI26" i="28" l="1"/>
  <c r="CI1189" i="10" l="1"/>
  <c r="CI45" i="28"/>
  <c r="CI28" i="28"/>
  <c r="CI967" i="10" l="1"/>
  <c r="CI48" i="28"/>
  <c r="CI1190" i="10"/>
  <c r="CI1273" i="10" l="1"/>
  <c r="CI55" i="28"/>
  <c r="CI669" i="10" l="1"/>
  <c r="CI1118" i="10"/>
  <c r="CI1092" i="10"/>
  <c r="CI696" i="10"/>
  <c r="CI698" i="10" s="1"/>
  <c r="CI701" i="10" l="1"/>
  <c r="CI1119" i="10"/>
  <c r="CI1096" i="10"/>
  <c r="CI670" i="10"/>
  <c r="CI60" i="28" l="1"/>
  <c r="CI663" i="10"/>
  <c r="CI1098" i="10"/>
  <c r="CI64" i="28"/>
  <c r="CI664" i="10" l="1"/>
  <c r="CI1101" i="10"/>
  <c r="CI62" i="28"/>
  <c r="CI705" i="10" l="1"/>
  <c r="CI108" i="28"/>
  <c r="CJ660" i="10"/>
  <c r="CJ662" i="10" l="1"/>
  <c r="CJ679" i="10"/>
  <c r="CJ1112" i="10"/>
  <c r="CJ1122" i="10" s="1"/>
  <c r="CJ1127" i="10" s="1"/>
  <c r="CJ1134" i="10" s="1"/>
  <c r="CJ923" i="10" s="1"/>
  <c r="CI1255" i="10"/>
  <c r="CI702" i="10"/>
  <c r="CJ1113" i="10" l="1"/>
  <c r="CJ684" i="10"/>
  <c r="CI65" i="28"/>
  <c r="CI703" i="10"/>
  <c r="CJ1107" i="10"/>
  <c r="CJ683" i="10"/>
  <c r="CJ1090" i="10" l="1"/>
  <c r="CJ1139" i="10"/>
  <c r="CJ1132" i="10"/>
  <c r="CI109" i="28"/>
  <c r="CJ700" i="10"/>
  <c r="CI68" i="28"/>
  <c r="CJ234" i="10"/>
  <c r="CJ22" i="28"/>
  <c r="CJ59" i="28"/>
  <c r="CJ685" i="10"/>
  <c r="CJ58" i="28"/>
  <c r="CJ1114" i="10"/>
  <c r="CJ1116" i="10" s="1"/>
  <c r="CJ236" i="10" l="1"/>
  <c r="CI111" i="28"/>
  <c r="CI1154" i="10"/>
  <c r="CI1055" i="10"/>
  <c r="CJ707" i="10"/>
  <c r="CJ719" i="10" s="1"/>
  <c r="CJ715" i="10"/>
  <c r="CJ1143" i="10"/>
  <c r="CJ1146" i="10"/>
  <c r="CJ1152" i="10"/>
  <c r="CJ1147" i="10"/>
  <c r="CJ1168" i="10"/>
  <c r="CJ1094" i="10"/>
  <c r="CJ697" i="10"/>
  <c r="CJ918" i="10"/>
  <c r="CJ927" i="10" s="1"/>
  <c r="CJ1102" i="10"/>
  <c r="CJ1048" i="10"/>
  <c r="CJ1176" i="10" l="1"/>
  <c r="CJ1175" i="10"/>
  <c r="CJ1174" i="10"/>
  <c r="CJ21" i="28"/>
  <c r="CJ1041" i="10"/>
  <c r="CJ42" i="28"/>
  <c r="CJ1162" i="10"/>
  <c r="CJ1163" i="10"/>
  <c r="CJ1050" i="10"/>
  <c r="CJ1067" i="10"/>
  <c r="CJ924" i="10"/>
  <c r="CJ922" i="10"/>
  <c r="CJ1097" i="10"/>
  <c r="CJ244" i="10"/>
  <c r="CJ238" i="10"/>
  <c r="CJ926" i="10" l="1"/>
  <c r="CI1053" i="10"/>
  <c r="CI1058" i="10" s="1"/>
  <c r="CJ66" i="28"/>
  <c r="CJ1100" i="10"/>
  <c r="CJ1042" i="10"/>
  <c r="CJ1043" i="10" s="1"/>
  <c r="CJ245" i="10"/>
  <c r="CJ925" i="10"/>
  <c r="CI1059" i="10" l="1"/>
  <c r="CI1062" i="10" s="1"/>
  <c r="CI1063" i="10"/>
  <c r="CK1037" i="10"/>
  <c r="CJ93" i="28"/>
  <c r="CJ16" i="28"/>
  <c r="CJ18" i="28" l="1"/>
  <c r="CJ24" i="28" s="1"/>
  <c r="CI72" i="28"/>
  <c r="CI71" i="28"/>
  <c r="CI1064" i="10"/>
  <c r="CI98" i="28" l="1"/>
  <c r="CJ1061" i="10"/>
  <c r="CI74" i="28"/>
  <c r="CJ1142" i="10"/>
  <c r="CJ1144" i="10" l="1"/>
  <c r="CJ1071" i="10"/>
  <c r="CJ1057" i="10"/>
  <c r="CI76" i="28"/>
  <c r="CI977" i="10" s="1"/>
  <c r="CG13" i="14" l="1"/>
  <c r="CG16" i="14" s="1"/>
  <c r="CJ1075" i="10"/>
  <c r="CJ1074" i="10"/>
  <c r="CJ1079" i="10"/>
  <c r="CI1025" i="10"/>
  <c r="CI1002" i="10" l="1"/>
  <c r="CJ1076" i="10"/>
  <c r="CK1073" i="10" s="1"/>
  <c r="CJ1080" i="10"/>
  <c r="CJ1081" i="10" s="1"/>
  <c r="CJ1085" i="10" l="1"/>
  <c r="CJ26" i="28" l="1"/>
  <c r="CJ1189" i="10" l="1"/>
  <c r="CJ45" i="28"/>
  <c r="CJ28" i="28"/>
  <c r="CJ967" i="10" l="1"/>
  <c r="CJ48" i="28"/>
  <c r="CJ1190" i="10"/>
  <c r="CJ55" i="28" l="1"/>
  <c r="CJ1273" i="10"/>
  <c r="CJ669" i="10" l="1"/>
  <c r="CJ696" i="10"/>
  <c r="CJ698" i="10" s="1"/>
  <c r="CJ1118" i="10"/>
  <c r="CJ1092" i="10"/>
  <c r="CJ1096" i="10" l="1"/>
  <c r="CJ1119" i="10"/>
  <c r="CJ701" i="10"/>
  <c r="CJ670" i="10"/>
  <c r="CJ60" i="28" l="1"/>
  <c r="CJ663" i="10"/>
  <c r="CJ64" i="28"/>
  <c r="CJ1098" i="10"/>
  <c r="CJ664" i="10" l="1"/>
  <c r="CJ1101" i="10"/>
  <c r="CJ62" i="28"/>
  <c r="CJ705" i="10" l="1"/>
  <c r="CJ108" i="28"/>
  <c r="CK660" i="10"/>
  <c r="CJ1255" i="10" l="1"/>
  <c r="CK679" i="10"/>
  <c r="CK662" i="10"/>
  <c r="CK1112" i="10"/>
  <c r="CK1122" i="10" s="1"/>
  <c r="CK1127" i="10" s="1"/>
  <c r="CK1134" i="10" s="1"/>
  <c r="CK923" i="10" s="1"/>
  <c r="CJ702" i="10"/>
  <c r="CK684" i="10" l="1"/>
  <c r="CK1113" i="10"/>
  <c r="CK683" i="10"/>
  <c r="CK1107" i="10"/>
  <c r="CJ65" i="28"/>
  <c r="CJ703" i="10"/>
  <c r="CK1132" i="10" l="1"/>
  <c r="CK1090" i="10"/>
  <c r="CK1139" i="10"/>
  <c r="CK685" i="10"/>
  <c r="CK58" i="28"/>
  <c r="CJ68" i="28"/>
  <c r="CK1114" i="10"/>
  <c r="CK1116" i="10" s="1"/>
  <c r="CK700" i="10"/>
  <c r="CJ109" i="28"/>
  <c r="CK59" i="28"/>
  <c r="CK22" i="28"/>
  <c r="CK234" i="10"/>
  <c r="CK1094" i="10" l="1"/>
  <c r="CJ1055" i="10"/>
  <c r="CK697" i="10"/>
  <c r="CK236" i="10"/>
  <c r="CJ111" i="28"/>
  <c r="CJ1154" i="10"/>
  <c r="CK715" i="10"/>
  <c r="CK707" i="10"/>
  <c r="CK719" i="10" s="1"/>
  <c r="CK1168" i="10"/>
  <c r="CK1147" i="10"/>
  <c r="CK1152" i="10"/>
  <c r="CK1146" i="10"/>
  <c r="CK1143" i="10"/>
  <c r="CK1048" i="10"/>
  <c r="CK1102" i="10"/>
  <c r="CK918" i="10"/>
  <c r="CK927" i="10" s="1"/>
  <c r="CK244" i="10" l="1"/>
  <c r="CK238" i="10"/>
  <c r="CK924" i="10"/>
  <c r="CK1041" i="10"/>
  <c r="CK42" i="28"/>
  <c r="CK21" i="28"/>
  <c r="CK1174" i="10"/>
  <c r="CK1176" i="10"/>
  <c r="CK1175" i="10"/>
  <c r="CK1050" i="10"/>
  <c r="CK1067" i="10"/>
  <c r="CK1162" i="10"/>
  <c r="CK1163" i="10"/>
  <c r="CK922" i="10"/>
  <c r="CK1097" i="10"/>
  <c r="CK1100" i="10" l="1"/>
  <c r="CK1042" i="10"/>
  <c r="CK1043" i="10" s="1"/>
  <c r="CK925" i="10"/>
  <c r="CK926" i="10"/>
  <c r="CJ1053" i="10"/>
  <c r="CJ1058" i="10" s="1"/>
  <c r="CK66" i="28"/>
  <c r="CK245" i="10"/>
  <c r="CK93" i="28" l="1"/>
  <c r="CL1037" i="10"/>
  <c r="CJ1059" i="10"/>
  <c r="CJ1062" i="10" s="1"/>
  <c r="CJ1063" i="10"/>
  <c r="CK16" i="28"/>
  <c r="CJ71" i="28" l="1"/>
  <c r="CJ1064" i="10"/>
  <c r="CK18" i="28"/>
  <c r="CK24" i="28" s="1"/>
  <c r="CJ72" i="28"/>
  <c r="CK1061" i="10" l="1"/>
  <c r="CJ98" i="28"/>
  <c r="CK1142" i="10"/>
  <c r="CJ74" i="28"/>
  <c r="CJ76" i="28" l="1"/>
  <c r="CJ977" i="10" s="1"/>
  <c r="CK1071" i="10"/>
  <c r="CK1144" i="10"/>
  <c r="CK1057" i="10"/>
  <c r="CK1075" i="10" l="1"/>
  <c r="CK1074" i="10"/>
  <c r="CK1079" i="10"/>
  <c r="CH13" i="14"/>
  <c r="CJ1025" i="10"/>
  <c r="CJ1002" i="10" l="1"/>
  <c r="CH16" i="14"/>
  <c r="CK1076" i="10"/>
  <c r="CL1073" i="10" s="1"/>
  <c r="CK1080" i="10"/>
  <c r="CK1081" i="10" s="1"/>
  <c r="CK1085" i="10" l="1"/>
  <c r="CK26" i="28" l="1"/>
  <c r="CK45" i="28" l="1"/>
  <c r="CK1189" i="10"/>
  <c r="CK28" i="28"/>
  <c r="CK967" i="10" l="1"/>
  <c r="CK1190" i="10"/>
  <c r="CK48" i="28"/>
  <c r="CK55" i="28" l="1"/>
  <c r="CK1273" i="10"/>
  <c r="CK696" i="10" l="1"/>
  <c r="CK698" i="10" s="1"/>
  <c r="CK1092" i="10"/>
  <c r="CK1118" i="10"/>
  <c r="CK669" i="10"/>
  <c r="CK670" i="10" l="1"/>
  <c r="CK1119" i="10"/>
  <c r="CK1096" i="10"/>
  <c r="CK701" i="10"/>
  <c r="CK64" i="28" l="1"/>
  <c r="CK1098" i="10"/>
  <c r="CK60" i="28"/>
  <c r="CK663" i="10"/>
  <c r="CK62" i="28" l="1"/>
  <c r="CK1101" i="10"/>
  <c r="CK664" i="10"/>
  <c r="CK108" i="28" l="1"/>
  <c r="CL660" i="10"/>
  <c r="CK705" i="10"/>
  <c r="CK702" i="10" l="1"/>
  <c r="CL662" i="10"/>
  <c r="CL1112" i="10"/>
  <c r="CL1122" i="10" s="1"/>
  <c r="CL1127" i="10" s="1"/>
  <c r="CL1134" i="10" s="1"/>
  <c r="CL923" i="10" s="1"/>
  <c r="CL679" i="10"/>
  <c r="CK1255" i="10"/>
  <c r="CL684" i="10" l="1"/>
  <c r="CL1113" i="10"/>
  <c r="CL1114" i="10" s="1"/>
  <c r="CL1116" i="10" s="1"/>
  <c r="CL683" i="10"/>
  <c r="CL1107" i="10"/>
  <c r="CK65" i="28"/>
  <c r="CK703" i="10"/>
  <c r="CK109" i="28" l="1"/>
  <c r="CL700" i="10"/>
  <c r="CL1090" i="10"/>
  <c r="CL1132" i="10"/>
  <c r="CL1139" i="10"/>
  <c r="CL58" i="28"/>
  <c r="CL685" i="10"/>
  <c r="CL697" i="10" s="1"/>
  <c r="CL22" i="28"/>
  <c r="CL234" i="10"/>
  <c r="CL236" i="10" s="1"/>
  <c r="CL59" i="28"/>
  <c r="CL1143" i="10" s="1"/>
  <c r="CK68" i="28"/>
  <c r="CL1094" i="10" l="1"/>
  <c r="CL1097" i="10" s="1"/>
  <c r="CL1100" i="10" s="1"/>
  <c r="CL1152" i="10"/>
  <c r="CL1168" i="10"/>
  <c r="CL1147" i="10"/>
  <c r="CL924" i="10" s="1"/>
  <c r="CL1146" i="10"/>
  <c r="CK1055" i="10"/>
  <c r="CL1102" i="10"/>
  <c r="CL922" i="10" s="1"/>
  <c r="CL918" i="10"/>
  <c r="CL927" i="10" s="1"/>
  <c r="CL1048" i="10"/>
  <c r="CL707" i="10"/>
  <c r="CL719" i="10" s="1"/>
  <c r="CL715" i="10"/>
  <c r="CL21" i="28" s="1"/>
  <c r="CL66" i="28" s="1"/>
  <c r="CL244" i="10"/>
  <c r="CL245" i="10" s="1"/>
  <c r="CL238" i="10"/>
  <c r="CK111" i="28"/>
  <c r="CK1154" i="10"/>
  <c r="CL1041" i="10" l="1"/>
  <c r="CL42" i="28"/>
  <c r="CL1176" i="10"/>
  <c r="CL925" i="10" s="1"/>
  <c r="CL1175" i="10"/>
  <c r="CL1174" i="10"/>
  <c r="CL1050" i="10"/>
  <c r="CL1067" i="10"/>
  <c r="CL926" i="10" s="1"/>
  <c r="CL1163" i="10"/>
  <c r="CL1162" i="10"/>
  <c r="CK1053" i="10" l="1"/>
  <c r="CK1058" i="10" s="1"/>
  <c r="CL1042" i="10"/>
  <c r="CL16" i="28" s="1"/>
  <c r="CL18" i="28" s="1"/>
  <c r="CL24" i="28" s="1"/>
  <c r="CL1043" i="10" l="1"/>
  <c r="CM1037" i="10" s="1"/>
  <c r="CL1142" i="10"/>
  <c r="CL1144" i="10" s="1"/>
  <c r="CK1059" i="10"/>
  <c r="CK1062" i="10" s="1"/>
  <c r="CK1063" i="10"/>
  <c r="CK72" i="28" s="1"/>
  <c r="CL93" i="28" l="1"/>
  <c r="CK71" i="28"/>
  <c r="CK1064" i="10"/>
  <c r="CL1071" i="10"/>
  <c r="CL1074" i="10" l="1"/>
  <c r="CL1075" i="10"/>
  <c r="CL1080" i="10" s="1"/>
  <c r="CL1079" i="10"/>
  <c r="CK98" i="28"/>
  <c r="CL1061" i="10"/>
  <c r="CK74" i="28"/>
  <c r="CL1057" i="10" l="1"/>
  <c r="CK76" i="28"/>
  <c r="CK977" i="10" s="1"/>
  <c r="CL1081" i="10"/>
  <c r="CL1085" i="10" s="1"/>
  <c r="CL26" i="28" s="1"/>
  <c r="CL1076" i="10"/>
  <c r="CM1073" i="10" s="1"/>
  <c r="CL45" i="28" l="1"/>
  <c r="CL48" i="28" s="1"/>
  <c r="CL55" i="28" s="1"/>
  <c r="CL1189" i="10"/>
  <c r="CL1190" i="10" s="1"/>
  <c r="CL1273" i="10" s="1"/>
  <c r="CL28" i="28"/>
  <c r="CL967" i="10" s="1"/>
  <c r="CK1025" i="10"/>
  <c r="CI13" i="14"/>
  <c r="CK1002" i="10" l="1"/>
  <c r="CI16" i="14"/>
  <c r="CL1092" i="10"/>
  <c r="CL1096" i="10" s="1"/>
  <c r="CL1098" i="10" s="1"/>
  <c r="CL696" i="10"/>
  <c r="CL698" i="10" s="1"/>
  <c r="CL701" i="10" s="1"/>
  <c r="CL669" i="10"/>
  <c r="CL670" i="10" s="1"/>
  <c r="CL1118" i="10"/>
  <c r="CL1119" i="10" s="1"/>
  <c r="CL60" i="28" l="1"/>
  <c r="CL62" i="28" s="1"/>
  <c r="CL705" i="10" s="1"/>
  <c r="CL702" i="10" s="1"/>
  <c r="CL65" i="28" s="1"/>
  <c r="CL663" i="10"/>
  <c r="CL664" i="10" s="1"/>
  <c r="CL64" i="28"/>
  <c r="CL1101" i="10"/>
  <c r="CL68" i="28" l="1"/>
  <c r="CL1055" i="10" s="1"/>
  <c r="CL703" i="10"/>
  <c r="CL108" i="28"/>
  <c r="CM660" i="10"/>
  <c r="CM662" i="10" l="1"/>
  <c r="CM679" i="10"/>
  <c r="CM1112" i="10"/>
  <c r="CM1122" i="10" s="1"/>
  <c r="CM1127" i="10" s="1"/>
  <c r="CM1134" i="10" s="1"/>
  <c r="CM923" i="10" s="1"/>
  <c r="CL1255" i="10"/>
  <c r="CL109" i="28"/>
  <c r="CL1154" i="10" s="1"/>
  <c r="CM700" i="10"/>
  <c r="CL111" i="28" l="1"/>
  <c r="CM684" i="10"/>
  <c r="CM1113" i="10"/>
  <c r="CM1114" i="10" s="1"/>
  <c r="CM1116" i="10" s="1"/>
  <c r="CM707" i="10"/>
  <c r="CM719" i="10" s="1"/>
  <c r="CM715" i="10"/>
  <c r="CM21" i="28" s="1"/>
  <c r="CM66" i="28" s="1"/>
  <c r="CM1107" i="10"/>
  <c r="CM683" i="10"/>
  <c r="CM58" i="28" l="1"/>
  <c r="CM685" i="10"/>
  <c r="CM697" i="10" s="1"/>
  <c r="CM22" i="28"/>
  <c r="CM59" i="28"/>
  <c r="CM1143" i="10" s="1"/>
  <c r="CM234" i="10"/>
  <c r="CM236" i="10" s="1"/>
  <c r="CM1090" i="10"/>
  <c r="CM1139" i="10"/>
  <c r="CM1132" i="10"/>
  <c r="CM1041" i="10"/>
  <c r="CM42" i="28"/>
  <c r="CM238" i="10" l="1"/>
  <c r="CM244" i="10"/>
  <c r="CM245" i="10" s="1"/>
  <c r="CM1168" i="10"/>
  <c r="CM1147" i="10"/>
  <c r="CM924" i="10" s="1"/>
  <c r="CM1152" i="10"/>
  <c r="CM1146" i="10"/>
  <c r="CM918" i="10"/>
  <c r="CM927" i="10" s="1"/>
  <c r="CM1102" i="10"/>
  <c r="CM922" i="10" s="1"/>
  <c r="CM1048" i="10"/>
  <c r="CM1042" i="10"/>
  <c r="CM16" i="28" s="1"/>
  <c r="CM18" i="28" s="1"/>
  <c r="CM24" i="28" s="1"/>
  <c r="CM1094" i="10"/>
  <c r="CM1097" i="10" s="1"/>
  <c r="CM1100" i="10" s="1"/>
  <c r="CM1043" i="10" l="1"/>
  <c r="CM1163" i="10"/>
  <c r="CM1162" i="10"/>
  <c r="CM1175" i="10"/>
  <c r="CM1176" i="10"/>
  <c r="CM925" i="10" s="1"/>
  <c r="CM1174" i="10"/>
  <c r="CM93" i="28"/>
  <c r="CN1037" i="10"/>
  <c r="CM1142" i="10"/>
  <c r="CM1144" i="10" s="1"/>
  <c r="CM1050" i="10"/>
  <c r="CM1067" i="10"/>
  <c r="CM926" i="10" s="1"/>
  <c r="CL1053" i="10" l="1"/>
  <c r="CL1058" i="10" s="1"/>
  <c r="CM1071" i="10"/>
  <c r="CM1079" i="10" l="1"/>
  <c r="CM1074" i="10"/>
  <c r="CM1075" i="10"/>
  <c r="CM1080" i="10" s="1"/>
  <c r="CL1059" i="10"/>
  <c r="CL1062" i="10" s="1"/>
  <c r="CL1063" i="10"/>
  <c r="CL72" i="28" s="1"/>
  <c r="CL71" i="28" l="1"/>
  <c r="CL74" i="28" s="1"/>
  <c r="CL1064" i="10"/>
  <c r="CM1076" i="10"/>
  <c r="CN1073" i="10" s="1"/>
  <c r="CM1081" i="10"/>
  <c r="CM1085" i="10" s="1"/>
  <c r="CM26" i="28" s="1"/>
  <c r="CM45" i="28" l="1"/>
  <c r="CM48" i="28" s="1"/>
  <c r="CM55" i="28" s="1"/>
  <c r="CM1189" i="10"/>
  <c r="CM1190" i="10" s="1"/>
  <c r="CM1273" i="10" s="1"/>
  <c r="CM28" i="28"/>
  <c r="CM967" i="10" s="1"/>
  <c r="CL98" i="28"/>
  <c r="CM1061" i="10"/>
  <c r="CL76" i="28"/>
  <c r="CL1025" i="10" s="1"/>
  <c r="CL1002" i="10" s="1"/>
  <c r="CJ13" i="14" l="1"/>
  <c r="CJ16" i="14" s="1"/>
  <c r="CL977" i="10"/>
  <c r="CM1057" i="10"/>
  <c r="CM669" i="10"/>
  <c r="CM670" i="10" s="1"/>
  <c r="CM1118" i="10"/>
  <c r="CM1119" i="10" s="1"/>
  <c r="CM696" i="10"/>
  <c r="CM698" i="10" s="1"/>
  <c r="CM701" i="10" s="1"/>
  <c r="CM1092" i="10"/>
  <c r="CM1096" i="10" s="1"/>
  <c r="CM1098" i="10" s="1"/>
  <c r="CM64" i="28" l="1"/>
  <c r="CM1101" i="10"/>
  <c r="CM60" i="28"/>
  <c r="CM62" i="28" s="1"/>
  <c r="CM705" i="10" s="1"/>
  <c r="CM702" i="10" s="1"/>
  <c r="CM65" i="28" s="1"/>
  <c r="CM663" i="10"/>
  <c r="CM664" i="10" s="1"/>
  <c r="CM68" i="28" l="1"/>
  <c r="CM1055" i="10" s="1"/>
  <c r="CM108" i="28"/>
  <c r="CN660" i="10"/>
  <c r="CM703" i="10"/>
  <c r="CN700" i="10" l="1"/>
  <c r="CM109" i="28"/>
  <c r="CM1154" i="10" s="1"/>
  <c r="CN662" i="10"/>
  <c r="CN1112" i="10"/>
  <c r="CN1122" i="10" s="1"/>
  <c r="CN1127" i="10" s="1"/>
  <c r="CN1134" i="10" s="1"/>
  <c r="CN923" i="10" s="1"/>
  <c r="CN679" i="10"/>
  <c r="CM1255" i="10"/>
  <c r="CM111" i="28" l="1"/>
  <c r="CN1113" i="10"/>
  <c r="CN1114" i="10" s="1"/>
  <c r="CN1116" i="10" s="1"/>
  <c r="CN684" i="10"/>
  <c r="CN683" i="10"/>
  <c r="CN1107" i="10"/>
  <c r="CN715" i="10"/>
  <c r="CN21" i="28" s="1"/>
  <c r="CN66" i="28" s="1"/>
  <c r="CN707" i="10"/>
  <c r="CN719" i="10" s="1"/>
  <c r="CN42" i="28" l="1"/>
  <c r="CN1041" i="10"/>
  <c r="CN59" i="28"/>
  <c r="CN1143" i="10" s="1"/>
  <c r="CN22" i="28"/>
  <c r="CN234" i="10"/>
  <c r="CN236" i="10" s="1"/>
  <c r="CN1090" i="10"/>
  <c r="CN1132" i="10"/>
  <c r="CN1139" i="10"/>
  <c r="CN58" i="28"/>
  <c r="CN685" i="10"/>
  <c r="CN697" i="10" s="1"/>
  <c r="CN1152" i="10" l="1"/>
  <c r="CN1146" i="10"/>
  <c r="CN1147" i="10"/>
  <c r="CN924" i="10" s="1"/>
  <c r="CN1168" i="10"/>
  <c r="CN1042" i="10"/>
  <c r="CN16" i="28" s="1"/>
  <c r="CN18" i="28" s="1"/>
  <c r="CN24" i="28" s="1"/>
  <c r="CN918" i="10"/>
  <c r="CN927" i="10" s="1"/>
  <c r="CN1102" i="10"/>
  <c r="CN922" i="10" s="1"/>
  <c r="CN1048" i="10"/>
  <c r="CN244" i="10"/>
  <c r="CN245" i="10" s="1"/>
  <c r="CN238" i="10"/>
  <c r="CN1094" i="10"/>
  <c r="CN1097" i="10" s="1"/>
  <c r="CN1100" i="10" s="1"/>
  <c r="CN1043" i="10" l="1"/>
  <c r="CO1037" i="10" s="1"/>
  <c r="CN1174" i="10"/>
  <c r="CN1175" i="10"/>
  <c r="CN1176" i="10"/>
  <c r="CN925" i="10" s="1"/>
  <c r="CN93" i="28"/>
  <c r="CN1142" i="10"/>
  <c r="CN1144" i="10" s="1"/>
  <c r="CN1050" i="10"/>
  <c r="CN1067" i="10"/>
  <c r="CN926" i="10" s="1"/>
  <c r="CN1162" i="10"/>
  <c r="CN1163" i="10"/>
  <c r="CN1071" i="10" l="1"/>
  <c r="CM1053" i="10"/>
  <c r="CM1058" i="10" s="1"/>
  <c r="CM1059" i="10" l="1"/>
  <c r="CM1062" i="10" s="1"/>
  <c r="CM1063" i="10"/>
  <c r="CM72" i="28" s="1"/>
  <c r="CN1079" i="10"/>
  <c r="CN1075" i="10"/>
  <c r="CN1080" i="10" s="1"/>
  <c r="CN1074" i="10"/>
  <c r="CN1076" i="10" l="1"/>
  <c r="CO1073" i="10" s="1"/>
  <c r="CN1081" i="10"/>
  <c r="CN1085" i="10" s="1"/>
  <c r="CN26" i="28" s="1"/>
  <c r="CN1189" i="10" s="1"/>
  <c r="CN1190" i="10" s="1"/>
  <c r="CN1273" i="10" s="1"/>
  <c r="CM71" i="28"/>
  <c r="CM74" i="28" s="1"/>
  <c r="CM1064" i="10"/>
  <c r="CN28" i="28" l="1"/>
  <c r="CN967" i="10" s="1"/>
  <c r="CN45" i="28"/>
  <c r="CN48" i="28" s="1"/>
  <c r="CN55" i="28" s="1"/>
  <c r="CN1092" i="10" s="1"/>
  <c r="CN1096" i="10" s="1"/>
  <c r="CN1098" i="10" s="1"/>
  <c r="CM76" i="28"/>
  <c r="CM1025" i="10" s="1"/>
  <c r="CM1002" i="10" s="1"/>
  <c r="CN1061" i="10"/>
  <c r="CM98" i="28"/>
  <c r="CN696" i="10" l="1"/>
  <c r="CN698" i="10" s="1"/>
  <c r="CN701" i="10" s="1"/>
  <c r="CN64" i="28" s="1"/>
  <c r="CN1118" i="10"/>
  <c r="CN1119" i="10" s="1"/>
  <c r="CN669" i="10"/>
  <c r="CN670" i="10" s="1"/>
  <c r="CN60" i="28" s="1"/>
  <c r="CN62" i="28" s="1"/>
  <c r="CN705" i="10" s="1"/>
  <c r="CN702" i="10" s="1"/>
  <c r="CN65" i="28" s="1"/>
  <c r="CK13" i="14"/>
  <c r="CK16" i="14" s="1"/>
  <c r="CN1101" i="10"/>
  <c r="CN1057" i="10"/>
  <c r="CM977" i="10"/>
  <c r="CN663" i="10" l="1"/>
  <c r="CN664" i="10" s="1"/>
  <c r="CN108" i="28" s="1"/>
  <c r="CN703" i="10"/>
  <c r="CO700" i="10" s="1"/>
  <c r="CN68" i="28"/>
  <c r="CN1055" i="10" s="1"/>
  <c r="CO660" i="10" l="1"/>
  <c r="CO679" i="10" s="1"/>
  <c r="CN109" i="28"/>
  <c r="CN1154" i="10" s="1"/>
  <c r="CN1255" i="10"/>
  <c r="CO715" i="10"/>
  <c r="CO21" i="28" s="1"/>
  <c r="CO66" i="28" s="1"/>
  <c r="CO707" i="10"/>
  <c r="CO719" i="10" s="1"/>
  <c r="CO662" i="10" l="1"/>
  <c r="CO1107" i="10" s="1"/>
  <c r="CO1112" i="10"/>
  <c r="CO1122" i="10" s="1"/>
  <c r="CO1127" i="10" s="1"/>
  <c r="CO1134" i="10" s="1"/>
  <c r="CO923" i="10" s="1"/>
  <c r="CN111" i="28"/>
  <c r="CO683" i="10"/>
  <c r="CO684" i="10"/>
  <c r="CO1113" i="10"/>
  <c r="CO42" i="28"/>
  <c r="CO1041" i="10"/>
  <c r="CO1114" i="10" l="1"/>
  <c r="CO1116" i="10" s="1"/>
  <c r="CO1042" i="10"/>
  <c r="CO16" i="28" s="1"/>
  <c r="CO18" i="28" s="1"/>
  <c r="CO58" i="28"/>
  <c r="CO685" i="10"/>
  <c r="CO697" i="10" s="1"/>
  <c r="CO22" i="28"/>
  <c r="CO234" i="10"/>
  <c r="CO236" i="10" s="1"/>
  <c r="CO59" i="28"/>
  <c r="CO1143" i="10" s="1"/>
  <c r="CO1090" i="10"/>
  <c r="CO1132" i="10"/>
  <c r="CO1139" i="10"/>
  <c r="CO24" i="28" l="1"/>
  <c r="CO1043" i="10"/>
  <c r="CO93" i="28" s="1"/>
  <c r="CO1048" i="10"/>
  <c r="CO1102" i="10"/>
  <c r="CO922" i="10" s="1"/>
  <c r="CO918" i="10"/>
  <c r="CO927" i="10" s="1"/>
  <c r="CO1094" i="10"/>
  <c r="CO1097" i="10" s="1"/>
  <c r="CO1100" i="10" s="1"/>
  <c r="CO1152" i="10"/>
  <c r="CO1147" i="10"/>
  <c r="CO924" i="10" s="1"/>
  <c r="CO1146" i="10"/>
  <c r="CO1168" i="10"/>
  <c r="CO238" i="10"/>
  <c r="CO244" i="10"/>
  <c r="CO245" i="10" s="1"/>
  <c r="CO1142" i="10"/>
  <c r="CO1144" i="10" s="1"/>
  <c r="CP1037" i="10" l="1"/>
  <c r="CO1163" i="10"/>
  <c r="CO1162" i="10"/>
  <c r="CO1175" i="10"/>
  <c r="CO1174" i="10"/>
  <c r="CO1176" i="10"/>
  <c r="CO925" i="10" s="1"/>
  <c r="CO1071" i="10"/>
  <c r="CO1067" i="10"/>
  <c r="CO926" i="10" s="1"/>
  <c r="CO1050" i="10"/>
  <c r="CO1075" i="10" l="1"/>
  <c r="CO1080" i="10" s="1"/>
  <c r="CO1079" i="10"/>
  <c r="CO1074" i="10"/>
  <c r="CO1076" i="10" s="1"/>
  <c r="CP1073" i="10" s="1"/>
  <c r="CN1053" i="10"/>
  <c r="CN1058" i="10" s="1"/>
  <c r="CO1081" i="10" l="1"/>
  <c r="CO1085" i="10" s="1"/>
  <c r="CO26" i="28" s="1"/>
  <c r="CN1059" i="10"/>
  <c r="CN1062" i="10" s="1"/>
  <c r="CN1063" i="10"/>
  <c r="CN72" i="28" s="1"/>
  <c r="CO45" i="28"/>
  <c r="CO48" i="28" s="1"/>
  <c r="CO55" i="28" s="1"/>
  <c r="CO1189" i="10"/>
  <c r="CO1190" i="10" s="1"/>
  <c r="CO1273" i="10" s="1"/>
  <c r="CO28" i="28"/>
  <c r="CO967" i="10" s="1"/>
  <c r="CO669" i="10" l="1"/>
  <c r="CO670" i="10" s="1"/>
  <c r="CO1118" i="10"/>
  <c r="CO1119" i="10" s="1"/>
  <c r="CO696" i="10"/>
  <c r="CO698" i="10" s="1"/>
  <c r="CO701" i="10" s="1"/>
  <c r="CO1092" i="10"/>
  <c r="CO1096" i="10" s="1"/>
  <c r="CO1098" i="10" s="1"/>
  <c r="CN71" i="28"/>
  <c r="CN74" i="28" s="1"/>
  <c r="CN1064" i="10"/>
  <c r="CN76" i="28" l="1"/>
  <c r="CN1025" i="10" s="1"/>
  <c r="CN1002" i="10" s="1"/>
  <c r="CO1101" i="10"/>
  <c r="L1097" i="10" a="1"/>
  <c r="L1097" i="10" s="1"/>
  <c r="CO64" i="28"/>
  <c r="CN98" i="28"/>
  <c r="CO1061" i="10"/>
  <c r="CO60" i="28"/>
  <c r="CO62" i="28" s="1"/>
  <c r="CO705" i="10" s="1"/>
  <c r="CO702" i="10" s="1"/>
  <c r="CO65" i="28" s="1"/>
  <c r="CO663" i="10"/>
  <c r="CO664" i="10" s="1"/>
  <c r="CO68" i="28" l="1"/>
  <c r="CO1055" i="10" s="1"/>
  <c r="CN977" i="10"/>
  <c r="CL13" i="14"/>
  <c r="CL16" i="14" s="1"/>
  <c r="CO703" i="10"/>
  <c r="M1097" i="10"/>
  <c r="Q37" i="35"/>
  <c r="CO108" i="28"/>
  <c r="CP660" i="10"/>
  <c r="CO1057" i="10"/>
  <c r="CP679" i="10" l="1"/>
  <c r="CP1112" i="10"/>
  <c r="CP1122" i="10" s="1"/>
  <c r="CP1127" i="10" s="1"/>
  <c r="CP1134" i="10" s="1"/>
  <c r="CP923" i="10" s="1"/>
  <c r="CP662" i="10"/>
  <c r="CO1255" i="10"/>
  <c r="CP700" i="10"/>
  <c r="CO109" i="28"/>
  <c r="CO111" i="28" s="1"/>
  <c r="CO1154" i="10" l="1"/>
  <c r="CP1107" i="10"/>
  <c r="CP683" i="10"/>
  <c r="P662" i="10"/>
  <c r="CP707" i="10"/>
  <c r="CP719" i="10" s="1"/>
  <c r="CP715" i="10"/>
  <c r="CP1113" i="10"/>
  <c r="CP684" i="10"/>
  <c r="P679" i="10"/>
  <c r="CP1041" i="10" l="1"/>
  <c r="CP42" i="28"/>
  <c r="P719" i="10"/>
  <c r="CP58" i="28"/>
  <c r="CP685" i="10"/>
  <c r="P683" i="10"/>
  <c r="CP1114" i="10"/>
  <c r="CP1116" i="10" s="1"/>
  <c r="P1113" i="10"/>
  <c r="CP21" i="28"/>
  <c r="P715" i="10"/>
  <c r="CP22" i="28"/>
  <c r="P22" i="28" s="1"/>
  <c r="CP59" i="28"/>
  <c r="CP234" i="10"/>
  <c r="P684" i="10"/>
  <c r="CP1090" i="10"/>
  <c r="CP1139" i="10"/>
  <c r="CP1132" i="10"/>
  <c r="CP236" i="10" l="1"/>
  <c r="P234" i="10"/>
  <c r="CP697" i="10"/>
  <c r="P685" i="10"/>
  <c r="CP1094" i="10"/>
  <c r="P58" i="28"/>
  <c r="CP1152" i="10"/>
  <c r="CP1168" i="10"/>
  <c r="CP1147" i="10"/>
  <c r="CP1146" i="10"/>
  <c r="P1139" i="10"/>
  <c r="CP1102" i="10"/>
  <c r="CP1048" i="10"/>
  <c r="CP918" i="10"/>
  <c r="CP927" i="10" s="1"/>
  <c r="CP1143" i="10"/>
  <c r="P1143" i="10" s="1"/>
  <c r="P59" i="28"/>
  <c r="P42" i="28"/>
  <c r="CP66" i="28"/>
  <c r="P66" i="28" s="1"/>
  <c r="P21" i="28"/>
  <c r="P1041" i="10"/>
  <c r="CP1042" i="10"/>
  <c r="CP1043" i="10" s="1"/>
  <c r="CP93" i="28" s="1"/>
  <c r="CP1175" i="10" l="1"/>
  <c r="L1175" i="10" s="1"/>
  <c r="T37" i="35" s="1"/>
  <c r="CP1174" i="10"/>
  <c r="CP1176" i="10"/>
  <c r="P1168" i="10"/>
  <c r="CP1162" i="10"/>
  <c r="CP1163" i="10"/>
  <c r="P1152" i="10"/>
  <c r="CP1067" i="10"/>
  <c r="CP1050" i="10"/>
  <c r="CP1097" i="10"/>
  <c r="P1094" i="10"/>
  <c r="CP922" i="10"/>
  <c r="L1102" i="10"/>
  <c r="CP16" i="28"/>
  <c r="P1042" i="10"/>
  <c r="CP924" i="10"/>
  <c r="L1147" i="10"/>
  <c r="CP238" i="10"/>
  <c r="CP244" i="10"/>
  <c r="P236" i="10"/>
  <c r="CP926" i="10" l="1"/>
  <c r="L1067" i="10"/>
  <c r="P1050" i="10"/>
  <c r="CO1053" i="10"/>
  <c r="CO1058" i="10" s="1"/>
  <c r="L922" i="10"/>
  <c r="M922" i="10"/>
  <c r="L924" i="10"/>
  <c r="M924" i="10"/>
  <c r="CP18" i="28"/>
  <c r="CP24" i="28" s="1"/>
  <c r="P16" i="28"/>
  <c r="CP925" i="10"/>
  <c r="L1176" i="10"/>
  <c r="CP245" i="10"/>
  <c r="P245" i="10" s="1"/>
  <c r="P244" i="10"/>
  <c r="CP1100" i="10"/>
  <c r="P1097" i="10"/>
  <c r="CO1059" i="10" l="1"/>
  <c r="CO1062" i="10" s="1"/>
  <c r="CO1063" i="10"/>
  <c r="CO72" i="28" s="1"/>
  <c r="M925" i="10"/>
  <c r="L925" i="10"/>
  <c r="CP1142" i="10"/>
  <c r="P18" i="28"/>
  <c r="L926" i="10"/>
  <c r="M926" i="10"/>
  <c r="CP1144" i="10" l="1"/>
  <c r="P1142" i="10"/>
  <c r="CP1071" i="10"/>
  <c r="P24" i="28"/>
  <c r="CO71" i="28"/>
  <c r="CO74" i="28" s="1"/>
  <c r="CO1064" i="10"/>
  <c r="CP1061" i="10" l="1"/>
  <c r="CO98" i="28"/>
  <c r="CO76" i="28"/>
  <c r="CO1025" i="10" s="1"/>
  <c r="CO1002" i="10" s="1"/>
  <c r="CP1075" i="10"/>
  <c r="CP1079" i="10"/>
  <c r="CP1074" i="10"/>
  <c r="P1071" i="10"/>
  <c r="K1142" i="10"/>
  <c r="L1142" i="10"/>
  <c r="CO977" i="10" l="1"/>
  <c r="CM13" i="14"/>
  <c r="CM16" i="14" s="1"/>
  <c r="CP1080" i="10"/>
  <c r="P1080" i="10" s="1"/>
  <c r="P1075" i="10"/>
  <c r="P1074" i="10"/>
  <c r="CP1076" i="10"/>
  <c r="P1079" i="10"/>
  <c r="R37" i="35"/>
  <c r="M1142" i="10"/>
  <c r="CP1057" i="10"/>
  <c r="CP1059" i="10" s="1"/>
  <c r="CP1063" i="10"/>
  <c r="CP1081" i="10" l="1"/>
  <c r="CP1085" i="10" s="1"/>
  <c r="CP72" i="28"/>
  <c r="P72" i="28" s="1"/>
  <c r="P1063" i="10"/>
  <c r="P1081" i="10"/>
  <c r="CP26" i="28" l="1"/>
  <c r="P1085" i="10"/>
  <c r="CP45" i="28" l="1"/>
  <c r="CP1189" i="10"/>
  <c r="P26" i="28"/>
  <c r="CP28" i="28"/>
  <c r="CP967" i="10" l="1"/>
  <c r="P967" i="10" s="1"/>
  <c r="P28" i="28"/>
  <c r="CP1190" i="10"/>
  <c r="P1189" i="10"/>
  <c r="P45" i="28"/>
  <c r="CP48" i="28"/>
  <c r="CP55" i="28" l="1"/>
  <c r="P48" i="28"/>
  <c r="CP1273" i="10"/>
  <c r="P1273" i="10" s="1"/>
  <c r="P1190" i="10"/>
  <c r="L1192" i="10"/>
  <c r="L6" i="10" l="1"/>
  <c r="H37" i="35"/>
  <c r="CP696" i="10"/>
  <c r="CP698" i="10" s="1"/>
  <c r="CP1118" i="10"/>
  <c r="CP1092" i="10"/>
  <c r="CP669" i="10"/>
  <c r="P55" i="28"/>
  <c r="CP1119" i="10" l="1"/>
  <c r="P1118" i="10"/>
  <c r="P698" i="10"/>
  <c r="CP701" i="10"/>
  <c r="CP1096" i="10"/>
  <c r="P1092" i="10"/>
  <c r="CP670" i="10"/>
  <c r="P669" i="10"/>
  <c r="L6" i="28"/>
  <c r="H6" i="6"/>
  <c r="CP1098" i="10" l="1"/>
  <c r="P1096" i="10"/>
  <c r="CP64" i="28"/>
  <c r="P64" i="28" s="1"/>
  <c r="P701" i="10"/>
  <c r="CP60" i="28"/>
  <c r="P670" i="10"/>
  <c r="CP663" i="10"/>
  <c r="CP1120" i="10"/>
  <c r="P1119" i="10"/>
  <c r="P663" i="10" l="1"/>
  <c r="CP664" i="10"/>
  <c r="CP108" i="28" s="1"/>
  <c r="P60" i="28"/>
  <c r="CP62" i="28"/>
  <c r="CP1126" i="10"/>
  <c r="CP1128" i="10" s="1"/>
  <c r="CP1133" i="10" s="1"/>
  <c r="CO1120" i="10"/>
  <c r="CP1101" i="10"/>
  <c r="K1097" i="10"/>
  <c r="CP705" i="10" l="1"/>
  <c r="P62" i="28"/>
  <c r="CO1126" i="10"/>
  <c r="CO1128" i="10" s="1"/>
  <c r="CO1133" i="10" s="1"/>
  <c r="CN1120" i="10"/>
  <c r="CP1255" i="10"/>
  <c r="L1257" i="10" s="1"/>
  <c r="L1266" i="10" s="1"/>
  <c r="AK1270" i="10" l="1"/>
  <c r="AK1271" i="10" s="1"/>
  <c r="AK1274" i="10" s="1"/>
  <c r="BJ1270" i="10"/>
  <c r="BJ1271" i="10" s="1"/>
  <c r="BJ1274" i="10" s="1"/>
  <c r="AK1276" i="10"/>
  <c r="AQ1270" i="10"/>
  <c r="AQ1271" i="10" s="1"/>
  <c r="AQ1274" i="10" s="1"/>
  <c r="BY1276" i="10"/>
  <c r="CN1270" i="10"/>
  <c r="CN1271" i="10" s="1"/>
  <c r="CN1274" i="10" s="1"/>
  <c r="AO1270" i="10"/>
  <c r="AO1271" i="10" s="1"/>
  <c r="AO1274" i="10" s="1"/>
  <c r="BU1276" i="10"/>
  <c r="BO1276" i="10"/>
  <c r="W1270" i="10"/>
  <c r="W1271" i="10" s="1"/>
  <c r="W1274" i="10" s="1"/>
  <c r="BA1276" i="10"/>
  <c r="BL1276" i="10"/>
  <c r="R1276" i="10"/>
  <c r="BB1276" i="10"/>
  <c r="BI1270" i="10"/>
  <c r="BI1271" i="10" s="1"/>
  <c r="BI1274" i="10" s="1"/>
  <c r="AT1276" i="10"/>
  <c r="AX1270" i="10"/>
  <c r="AX1271" i="10" s="1"/>
  <c r="AX1274" i="10" s="1"/>
  <c r="BD1270" i="10"/>
  <c r="BD1271" i="10" s="1"/>
  <c r="BD1274" i="10" s="1"/>
  <c r="CK1276" i="10"/>
  <c r="CD1270" i="10"/>
  <c r="CD1271" i="10" s="1"/>
  <c r="CD1274" i="10" s="1"/>
  <c r="AB1270" i="10"/>
  <c r="AB1271" i="10" s="1"/>
  <c r="AB1274" i="10" s="1"/>
  <c r="BT1276" i="10"/>
  <c r="BF1270" i="10"/>
  <c r="BF1271" i="10" s="1"/>
  <c r="BF1274" i="10" s="1"/>
  <c r="Y1276" i="10"/>
  <c r="AV1276" i="10"/>
  <c r="CB1270" i="10"/>
  <c r="CB1271" i="10" s="1"/>
  <c r="CB1274" i="10" s="1"/>
  <c r="AZ1276" i="10"/>
  <c r="BK1276" i="10"/>
  <c r="BG1270" i="10"/>
  <c r="BG1271" i="10" s="1"/>
  <c r="BG1274" i="10" s="1"/>
  <c r="CH1276" i="10"/>
  <c r="AF1270" i="10"/>
  <c r="AF1271" i="10" s="1"/>
  <c r="AF1274" i="10" s="1"/>
  <c r="BM1270" i="10"/>
  <c r="BM1271" i="10" s="1"/>
  <c r="BM1274" i="10" s="1"/>
  <c r="AY1276" i="10"/>
  <c r="BO1270" i="10"/>
  <c r="BO1271" i="10" s="1"/>
  <c r="BO1274" i="10" s="1"/>
  <c r="BE1270" i="10"/>
  <c r="BE1271" i="10" s="1"/>
  <c r="BE1274" i="10" s="1"/>
  <c r="AS1276" i="10"/>
  <c r="BG1276" i="10"/>
  <c r="BM1276" i="10"/>
  <c r="AR1270" i="10"/>
  <c r="AR1271" i="10" s="1"/>
  <c r="AR1274" i="10" s="1"/>
  <c r="S1270" i="10"/>
  <c r="S1271" i="10" s="1"/>
  <c r="S1274" i="10" s="1"/>
  <c r="U1276" i="10"/>
  <c r="CE1270" i="10"/>
  <c r="CE1271" i="10" s="1"/>
  <c r="CE1274" i="10" s="1"/>
  <c r="CH1270" i="10"/>
  <c r="CH1271" i="10" s="1"/>
  <c r="CH1274" i="10" s="1"/>
  <c r="CN1276" i="10"/>
  <c r="AD1276" i="10"/>
  <c r="AW1276" i="10"/>
  <c r="X1270" i="10"/>
  <c r="X1271" i="10" s="1"/>
  <c r="X1274" i="10" s="1"/>
  <c r="AH1270" i="10"/>
  <c r="AH1271" i="10" s="1"/>
  <c r="AH1274" i="10" s="1"/>
  <c r="CG1276" i="10"/>
  <c r="BI1276" i="10"/>
  <c r="BP1276" i="10"/>
  <c r="AJ1276" i="10"/>
  <c r="W1276" i="10"/>
  <c r="BT1270" i="10"/>
  <c r="BT1271" i="10" s="1"/>
  <c r="BT1274" i="10" s="1"/>
  <c r="CJ1270" i="10"/>
  <c r="CJ1271" i="10" s="1"/>
  <c r="CJ1274" i="10" s="1"/>
  <c r="BC1270" i="10"/>
  <c r="BC1271" i="10" s="1"/>
  <c r="BC1274" i="10" s="1"/>
  <c r="CK1270" i="10"/>
  <c r="CK1271" i="10" s="1"/>
  <c r="CK1274" i="10" s="1"/>
  <c r="BD1276" i="10"/>
  <c r="AJ1270" i="10"/>
  <c r="AJ1271" i="10" s="1"/>
  <c r="AJ1274" i="10" s="1"/>
  <c r="BP1270" i="10"/>
  <c r="BP1271" i="10" s="1"/>
  <c r="BP1274" i="10" s="1"/>
  <c r="BV1276" i="10"/>
  <c r="BS1270" i="10"/>
  <c r="BS1271" i="10" s="1"/>
  <c r="BS1274" i="10" s="1"/>
  <c r="BQ1270" i="10"/>
  <c r="BQ1271" i="10" s="1"/>
  <c r="BQ1274" i="10" s="1"/>
  <c r="CO1276" i="10"/>
  <c r="BL1270" i="10"/>
  <c r="BL1271" i="10" s="1"/>
  <c r="BL1274" i="10" s="1"/>
  <c r="BS1276" i="10"/>
  <c r="AN1270" i="10"/>
  <c r="AN1271" i="10" s="1"/>
  <c r="AN1274" i="10" s="1"/>
  <c r="AP1270" i="10"/>
  <c r="AP1271" i="10" s="1"/>
  <c r="AP1274" i="10" s="1"/>
  <c r="Z1276" i="10"/>
  <c r="BC1276" i="10"/>
  <c r="CM1276" i="10"/>
  <c r="BX1276" i="10"/>
  <c r="AM1270" i="10"/>
  <c r="AM1271" i="10" s="1"/>
  <c r="AM1274" i="10" s="1"/>
  <c r="AX1276" i="10"/>
  <c r="Y1270" i="10"/>
  <c r="Y1271" i="10" s="1"/>
  <c r="Y1274" i="10" s="1"/>
  <c r="AL1270" i="10"/>
  <c r="AL1271" i="10" s="1"/>
  <c r="AL1274" i="10" s="1"/>
  <c r="AU1276" i="10"/>
  <c r="BH1270" i="10"/>
  <c r="BH1271" i="10" s="1"/>
  <c r="BH1274" i="10" s="1"/>
  <c r="Z1270" i="10"/>
  <c r="Z1271" i="10" s="1"/>
  <c r="Z1274" i="10" s="1"/>
  <c r="BN1276" i="10"/>
  <c r="AF1276" i="10"/>
  <c r="CL1276" i="10"/>
  <c r="BE1276" i="10"/>
  <c r="BU1270" i="10"/>
  <c r="BU1271" i="10" s="1"/>
  <c r="BU1274" i="10" s="1"/>
  <c r="BQ1276" i="10"/>
  <c r="AP1276" i="10"/>
  <c r="AW1270" i="10"/>
  <c r="AW1271" i="10" s="1"/>
  <c r="AW1274" i="10" s="1"/>
  <c r="V1276" i="10"/>
  <c r="CE1276" i="10"/>
  <c r="BB1270" i="10"/>
  <c r="BB1271" i="10" s="1"/>
  <c r="BB1274" i="10" s="1"/>
  <c r="T1276" i="10"/>
  <c r="CJ1276" i="10"/>
  <c r="CC1276" i="10"/>
  <c r="AA1270" i="10"/>
  <c r="AA1271" i="10" s="1"/>
  <c r="AA1274" i="10" s="1"/>
  <c r="BJ1276" i="10"/>
  <c r="CM1270" i="10"/>
  <c r="CM1271" i="10" s="1"/>
  <c r="CM1274" i="10" s="1"/>
  <c r="CD1276" i="10"/>
  <c r="AG1270" i="10"/>
  <c r="AG1271" i="10" s="1"/>
  <c r="AG1274" i="10" s="1"/>
  <c r="BX1270" i="10"/>
  <c r="BX1271" i="10" s="1"/>
  <c r="BX1274" i="10" s="1"/>
  <c r="CA1276" i="10"/>
  <c r="V1270" i="10"/>
  <c r="V1271" i="10" s="1"/>
  <c r="V1274" i="10" s="1"/>
  <c r="AC1276" i="10"/>
  <c r="AL1276" i="10"/>
  <c r="CI1276" i="10"/>
  <c r="AB1276" i="10"/>
  <c r="CP1270" i="10"/>
  <c r="CP1271" i="10" s="1"/>
  <c r="CP1274" i="10" s="1"/>
  <c r="CG1270" i="10"/>
  <c r="CG1271" i="10" s="1"/>
  <c r="CG1274" i="10" s="1"/>
  <c r="BF1276" i="10"/>
  <c r="AE1270" i="10"/>
  <c r="AE1271" i="10" s="1"/>
  <c r="AE1274" i="10" s="1"/>
  <c r="AT1270" i="10"/>
  <c r="AT1271" i="10" s="1"/>
  <c r="AT1274" i="10" s="1"/>
  <c r="S1276" i="10"/>
  <c r="AD1270" i="10"/>
  <c r="AD1271" i="10" s="1"/>
  <c r="AD1274" i="10" s="1"/>
  <c r="AS1270" i="10"/>
  <c r="AS1271" i="10" s="1"/>
  <c r="AS1274" i="10" s="1"/>
  <c r="AG1276" i="10"/>
  <c r="BA1270" i="10"/>
  <c r="BA1271" i="10" s="1"/>
  <c r="BA1274" i="10" s="1"/>
  <c r="AH1276" i="10"/>
  <c r="CO1270" i="10"/>
  <c r="CO1271" i="10" s="1"/>
  <c r="CO1274" i="10" s="1"/>
  <c r="CI1270" i="10"/>
  <c r="CI1271" i="10" s="1"/>
  <c r="CI1274" i="10" s="1"/>
  <c r="AR1276" i="10"/>
  <c r="AE1276" i="10"/>
  <c r="AQ1276" i="10"/>
  <c r="BW1276" i="10"/>
  <c r="BY1270" i="10"/>
  <c r="BY1271" i="10" s="1"/>
  <c r="BY1274" i="10" s="1"/>
  <c r="CC1270" i="10"/>
  <c r="CC1271" i="10" s="1"/>
  <c r="CC1274" i="10" s="1"/>
  <c r="CL1270" i="10"/>
  <c r="CL1271" i="10" s="1"/>
  <c r="CL1274" i="10" s="1"/>
  <c r="R1270" i="10"/>
  <c r="R1271" i="10" s="1"/>
  <c r="R1274" i="10" s="1"/>
  <c r="AC1270" i="10"/>
  <c r="AC1271" i="10" s="1"/>
  <c r="AC1274" i="10" s="1"/>
  <c r="CB1276" i="10"/>
  <c r="AV1270" i="10"/>
  <c r="AV1271" i="10" s="1"/>
  <c r="AV1274" i="10" s="1"/>
  <c r="AN1276" i="10"/>
  <c r="BZ1276" i="10"/>
  <c r="BZ1270" i="10"/>
  <c r="BZ1271" i="10" s="1"/>
  <c r="BZ1274" i="10" s="1"/>
  <c r="T1270" i="10"/>
  <c r="T1271" i="10" s="1"/>
  <c r="T1274" i="10" s="1"/>
  <c r="AZ1270" i="10"/>
  <c r="AZ1271" i="10" s="1"/>
  <c r="AZ1274" i="10" s="1"/>
  <c r="AY1270" i="10"/>
  <c r="AY1271" i="10" s="1"/>
  <c r="AY1274" i="10" s="1"/>
  <c r="BV1270" i="10"/>
  <c r="BV1271" i="10" s="1"/>
  <c r="BV1274" i="10" s="1"/>
  <c r="AU1270" i="10"/>
  <c r="AU1271" i="10" s="1"/>
  <c r="AU1274" i="10" s="1"/>
  <c r="AA1276" i="10"/>
  <c r="BN1270" i="10"/>
  <c r="BN1271" i="10" s="1"/>
  <c r="BN1274" i="10" s="1"/>
  <c r="U1270" i="10"/>
  <c r="U1271" i="10" s="1"/>
  <c r="U1274" i="10" s="1"/>
  <c r="AO1276" i="10"/>
  <c r="CP1276" i="10"/>
  <c r="BR1276" i="10"/>
  <c r="BW1270" i="10"/>
  <c r="BW1271" i="10" s="1"/>
  <c r="BW1274" i="10" s="1"/>
  <c r="CF1276" i="10"/>
  <c r="AI1270" i="10"/>
  <c r="AI1271" i="10" s="1"/>
  <c r="AI1274" i="10" s="1"/>
  <c r="BR1270" i="10"/>
  <c r="BR1271" i="10" s="1"/>
  <c r="BR1274" i="10" s="1"/>
  <c r="AM1276" i="10"/>
  <c r="CA1270" i="10"/>
  <c r="CA1271" i="10" s="1"/>
  <c r="CA1274" i="10" s="1"/>
  <c r="BK1270" i="10"/>
  <c r="BK1271" i="10" s="1"/>
  <c r="BK1274" i="10" s="1"/>
  <c r="AI1276" i="10"/>
  <c r="X1276" i="10"/>
  <c r="CF1270" i="10"/>
  <c r="CF1271" i="10" s="1"/>
  <c r="CF1274" i="10" s="1"/>
  <c r="BH1276" i="10"/>
  <c r="CN1126" i="10"/>
  <c r="CN1128" i="10" s="1"/>
  <c r="CN1133" i="10" s="1"/>
  <c r="CM1120" i="10"/>
  <c r="CP702" i="10"/>
  <c r="P705" i="10"/>
  <c r="P1274" i="10" l="1"/>
  <c r="L1274" i="10" s="1"/>
  <c r="CP65" i="28"/>
  <c r="P702" i="10"/>
  <c r="CP703" i="10"/>
  <c r="CP109" i="28" s="1"/>
  <c r="CM1126" i="10"/>
  <c r="CM1128" i="10" s="1"/>
  <c r="CM1133" i="10" s="1"/>
  <c r="CL1120" i="10"/>
  <c r="CP1154" i="10" l="1"/>
  <c r="CP111" i="28"/>
  <c r="CL1126" i="10"/>
  <c r="CL1128" i="10" s="1"/>
  <c r="CL1133" i="10" s="1"/>
  <c r="CK1120" i="10"/>
  <c r="P65" i="28"/>
  <c r="CP68" i="28"/>
  <c r="L5" i="10"/>
  <c r="J37" i="35"/>
  <c r="L5" i="28" l="1"/>
  <c r="H5" i="6"/>
  <c r="CK1126" i="10"/>
  <c r="CK1128" i="10" s="1"/>
  <c r="CK1133" i="10" s="1"/>
  <c r="CJ1120" i="10"/>
  <c r="CP1055" i="10"/>
  <c r="P68" i="28"/>
  <c r="CP1062" i="10" l="1"/>
  <c r="P1055" i="10"/>
  <c r="CJ1126" i="10"/>
  <c r="CJ1128" i="10" s="1"/>
  <c r="CJ1133" i="10" s="1"/>
  <c r="CI1120" i="10"/>
  <c r="CI1126" i="10" l="1"/>
  <c r="CI1128" i="10" s="1"/>
  <c r="CI1133" i="10" s="1"/>
  <c r="CH1120" i="10"/>
  <c r="CP71" i="28"/>
  <c r="P1062" i="10"/>
  <c r="CP1064" i="10"/>
  <c r="CP98" i="28" s="1"/>
  <c r="P71" i="28" l="1"/>
  <c r="CP74" i="28"/>
  <c r="CH1126" i="10"/>
  <c r="CH1128" i="10" s="1"/>
  <c r="CH1133" i="10" s="1"/>
  <c r="CG1120" i="10"/>
  <c r="CG1126" i="10" l="1"/>
  <c r="CG1128" i="10" s="1"/>
  <c r="CG1133" i="10" s="1"/>
  <c r="CF1120" i="10"/>
  <c r="CP76" i="28"/>
  <c r="P74" i="28"/>
  <c r="CP977" i="10" l="1"/>
  <c r="P977" i="10" s="1"/>
  <c r="CP1025" i="10"/>
  <c r="P76" i="28"/>
  <c r="CN13" i="14"/>
  <c r="CF1126" i="10"/>
  <c r="CF1128" i="10" s="1"/>
  <c r="CF1133" i="10" s="1"/>
  <c r="CE1120" i="10"/>
  <c r="CN16" i="14" l="1"/>
  <c r="J16" i="14" s="1"/>
  <c r="J35" i="14" s="1"/>
  <c r="N13" i="14"/>
  <c r="CD1120" i="10"/>
  <c r="CE1126" i="10"/>
  <c r="CE1128" i="10" s="1"/>
  <c r="CE1133" i="10" s="1"/>
  <c r="CP1002" i="10"/>
  <c r="P1002" i="10" s="1"/>
  <c r="P1025" i="10"/>
  <c r="CD1126" i="10" l="1"/>
  <c r="CD1128" i="10" s="1"/>
  <c r="CD1133" i="10" s="1"/>
  <c r="CC1120" i="10"/>
  <c r="G7" i="28"/>
  <c r="G7" i="10"/>
  <c r="CC1126" i="10" l="1"/>
  <c r="CC1128" i="10" s="1"/>
  <c r="CC1133" i="10" s="1"/>
  <c r="CB1120" i="10"/>
  <c r="CA1120" i="10" l="1"/>
  <c r="CB1126" i="10"/>
  <c r="CB1128" i="10" s="1"/>
  <c r="CB1133" i="10" s="1"/>
  <c r="BZ1120" i="10" l="1"/>
  <c r="CA1126" i="10"/>
  <c r="CA1128" i="10" s="1"/>
  <c r="CA1133" i="10" s="1"/>
  <c r="BZ1126" i="10" l="1"/>
  <c r="BZ1128" i="10" s="1"/>
  <c r="BZ1133" i="10" s="1"/>
  <c r="BY1120" i="10"/>
  <c r="BY1126" i="10" l="1"/>
  <c r="BY1128" i="10" s="1"/>
  <c r="BY1133" i="10" s="1"/>
  <c r="BX1120" i="10"/>
  <c r="BW1120" i="10" l="1"/>
  <c r="BX1126" i="10"/>
  <c r="BX1128" i="10" s="1"/>
  <c r="BX1133" i="10" s="1"/>
  <c r="BW1126" i="10" l="1"/>
  <c r="BW1128" i="10" s="1"/>
  <c r="BW1133" i="10" s="1"/>
  <c r="BV1120" i="10"/>
  <c r="BU1120" i="10" l="1"/>
  <c r="BV1126" i="10"/>
  <c r="BV1128" i="10" s="1"/>
  <c r="BV1133" i="10" s="1"/>
  <c r="BT1120" i="10" l="1"/>
  <c r="BU1126" i="10"/>
  <c r="BU1128" i="10" s="1"/>
  <c r="BU1133" i="10" s="1"/>
  <c r="BT1126" i="10" l="1"/>
  <c r="BT1128" i="10" s="1"/>
  <c r="BT1133" i="10" s="1"/>
  <c r="BS1120" i="10"/>
  <c r="BS1126" i="10" l="1"/>
  <c r="BS1128" i="10" s="1"/>
  <c r="BS1133" i="10" s="1"/>
  <c r="BR1120" i="10"/>
  <c r="BR1126" i="10" l="1"/>
  <c r="BR1128" i="10" s="1"/>
  <c r="BR1133" i="10" s="1"/>
  <c r="BQ1120" i="10"/>
  <c r="BP1120" i="10" l="1"/>
  <c r="BQ1126" i="10"/>
  <c r="BQ1128" i="10" s="1"/>
  <c r="BQ1133" i="10" s="1"/>
  <c r="BO1120" i="10" l="1"/>
  <c r="BP1126" i="10"/>
  <c r="BP1128" i="10" s="1"/>
  <c r="BP1133" i="10" s="1"/>
  <c r="BN1120" i="10" l="1"/>
  <c r="BO1126" i="10"/>
  <c r="BO1128" i="10" s="1"/>
  <c r="BO1133" i="10" s="1"/>
  <c r="BN1126" i="10" l="1"/>
  <c r="BN1128" i="10" s="1"/>
  <c r="BN1133" i="10" s="1"/>
  <c r="BM1120" i="10"/>
  <c r="BL1120" i="10" l="1"/>
  <c r="BM1126" i="10"/>
  <c r="BM1128" i="10" s="1"/>
  <c r="BM1133" i="10" s="1"/>
  <c r="BL1126" i="10" l="1"/>
  <c r="BL1128" i="10" s="1"/>
  <c r="BL1133" i="10" s="1"/>
  <c r="BK1120" i="10"/>
  <c r="BJ1120" i="10" l="1"/>
  <c r="BK1126" i="10"/>
  <c r="BK1128" i="10" s="1"/>
  <c r="BK1133" i="10" s="1"/>
  <c r="BJ1126" i="10" l="1"/>
  <c r="BJ1128" i="10" s="1"/>
  <c r="BJ1133" i="10" s="1"/>
  <c r="BI1120" i="10"/>
  <c r="BI1126" i="10" l="1"/>
  <c r="BI1128" i="10" s="1"/>
  <c r="BI1133" i="10" s="1"/>
  <c r="BH1120" i="10"/>
  <c r="BG1120" i="10" l="1"/>
  <c r="BH1126" i="10"/>
  <c r="BH1128" i="10" s="1"/>
  <c r="BH1133" i="10" s="1"/>
  <c r="BG1126" i="10" l="1"/>
  <c r="BG1128" i="10" s="1"/>
  <c r="BG1133" i="10" s="1"/>
  <c r="BF1120" i="10"/>
  <c r="BE1120" i="10" l="1"/>
  <c r="BF1126" i="10"/>
  <c r="BF1128" i="10" s="1"/>
  <c r="BF1133" i="10" s="1"/>
  <c r="BD1120" i="10" l="1"/>
  <c r="BE1126" i="10"/>
  <c r="BE1128" i="10" s="1"/>
  <c r="BE1133" i="10" s="1"/>
  <c r="BC1120" i="10" l="1"/>
  <c r="BD1126" i="10"/>
  <c r="BD1128" i="10" s="1"/>
  <c r="BD1133" i="10" s="1"/>
  <c r="BC1126" i="10" l="1"/>
  <c r="BC1128" i="10" s="1"/>
  <c r="BC1133" i="10" s="1"/>
  <c r="BB1120" i="10"/>
  <c r="BB1126" i="10" l="1"/>
  <c r="BB1128" i="10" s="1"/>
  <c r="BB1133" i="10" s="1"/>
  <c r="BA1120" i="10"/>
  <c r="BA1126" i="10" l="1"/>
  <c r="BA1128" i="10" s="1"/>
  <c r="BA1133" i="10" s="1"/>
  <c r="AZ1120" i="10"/>
  <c r="AZ1126" i="10" l="1"/>
  <c r="AZ1128" i="10" s="1"/>
  <c r="AZ1133" i="10" s="1"/>
  <c r="AY1120" i="10"/>
  <c r="AY1126" i="10" l="1"/>
  <c r="AY1128" i="10" s="1"/>
  <c r="AY1133" i="10" s="1"/>
  <c r="AX1120" i="10"/>
  <c r="AW1120" i="10" l="1"/>
  <c r="AX1126" i="10"/>
  <c r="AX1128" i="10" s="1"/>
  <c r="AX1133" i="10" s="1"/>
  <c r="AW1126" i="10" l="1"/>
  <c r="AW1128" i="10" s="1"/>
  <c r="AW1133" i="10" s="1"/>
  <c r="AV1120" i="10"/>
  <c r="AV1126" i="10" l="1"/>
  <c r="AV1128" i="10" s="1"/>
  <c r="AV1133" i="10" s="1"/>
  <c r="AU1120" i="10"/>
  <c r="AU1126" i="10" l="1"/>
  <c r="AU1128" i="10" s="1"/>
  <c r="AU1133" i="10" s="1"/>
  <c r="AT1120" i="10"/>
  <c r="AS1120" i="10" l="1"/>
  <c r="AT1126" i="10"/>
  <c r="AT1128" i="10" s="1"/>
  <c r="AT1133" i="10" s="1"/>
  <c r="AR1120" i="10" l="1"/>
  <c r="AS1126" i="10"/>
  <c r="AS1128" i="10" s="1"/>
  <c r="AS1133" i="10" s="1"/>
  <c r="AQ1120" i="10" l="1"/>
  <c r="AR1126" i="10"/>
  <c r="AR1128" i="10" s="1"/>
  <c r="AR1133" i="10" s="1"/>
  <c r="AQ1126" i="10" l="1"/>
  <c r="AQ1128" i="10" s="1"/>
  <c r="AQ1133" i="10" s="1"/>
  <c r="AQ1134" i="10" s="1"/>
  <c r="AQ923" i="10" s="1"/>
  <c r="AQ927" i="10" s="1"/>
  <c r="AP1120" i="10"/>
  <c r="AP1126" i="10" l="1"/>
  <c r="AP1128" i="10" s="1"/>
  <c r="AP1133" i="10" s="1"/>
  <c r="AP1134" i="10" s="1"/>
  <c r="AP923" i="10" s="1"/>
  <c r="AP927" i="10" s="1"/>
  <c r="AO1120" i="10"/>
  <c r="AN1120" i="10" l="1"/>
  <c r="AO1126" i="10"/>
  <c r="AO1128" i="10" s="1"/>
  <c r="AO1133" i="10" s="1"/>
  <c r="AO1134" i="10" s="1"/>
  <c r="AO923" i="10" s="1"/>
  <c r="AO927" i="10" s="1"/>
  <c r="AN1126" i="10" l="1"/>
  <c r="AN1128" i="10" s="1"/>
  <c r="AN1133" i="10" s="1"/>
  <c r="AN1134" i="10" s="1"/>
  <c r="AN923" i="10" s="1"/>
  <c r="AN927" i="10" s="1"/>
  <c r="AM1120" i="10"/>
  <c r="AM1126" i="10" l="1"/>
  <c r="AM1128" i="10" s="1"/>
  <c r="AM1133" i="10" s="1"/>
  <c r="AM1134" i="10" s="1"/>
  <c r="AM923" i="10" s="1"/>
  <c r="AM927" i="10" s="1"/>
  <c r="AL1120" i="10"/>
  <c r="AL1126" i="10" l="1"/>
  <c r="AL1128" i="10" s="1"/>
  <c r="AL1133" i="10" s="1"/>
  <c r="AL1134" i="10" s="1"/>
  <c r="AL923" i="10" s="1"/>
  <c r="AL927" i="10" s="1"/>
  <c r="AK1120" i="10"/>
  <c r="AK1126" i="10" l="1"/>
  <c r="AK1128" i="10" s="1"/>
  <c r="AK1133" i="10" s="1"/>
  <c r="AK1134" i="10" s="1"/>
  <c r="AK923" i="10" s="1"/>
  <c r="AK927" i="10" s="1"/>
  <c r="AJ1120" i="10"/>
  <c r="AI1120" i="10" l="1"/>
  <c r="AJ1126" i="10"/>
  <c r="AJ1128" i="10" s="1"/>
  <c r="AJ1133" i="10" s="1"/>
  <c r="AJ1134" i="10" s="1"/>
  <c r="AJ923" i="10" s="1"/>
  <c r="AJ927" i="10" s="1"/>
  <c r="AI1126" i="10" l="1"/>
  <c r="AI1128" i="10" s="1"/>
  <c r="AI1133" i="10" s="1"/>
  <c r="AH1120" i="10"/>
  <c r="AH1126" i="10" l="1"/>
  <c r="AH1128" i="10" s="1"/>
  <c r="AH1133" i="10" s="1"/>
  <c r="AG1120" i="10"/>
  <c r="AI1134" i="10"/>
  <c r="AI923" i="10" s="1"/>
  <c r="AI927" i="10" s="1"/>
  <c r="U233" i="32" s="1"/>
  <c r="U228" i="32"/>
  <c r="AG1126" i="10" l="1"/>
  <c r="AG1128" i="10" s="1"/>
  <c r="AG1133" i="10" s="1"/>
  <c r="AF1120" i="10"/>
  <c r="T228" i="32"/>
  <c r="AH1134" i="10"/>
  <c r="AH923" i="10" s="1"/>
  <c r="AH927" i="10" s="1"/>
  <c r="T233" i="32" s="1"/>
  <c r="AF1126" i="10" l="1"/>
  <c r="AF1128" i="10" s="1"/>
  <c r="AF1133" i="10" s="1"/>
  <c r="AE1120" i="10"/>
  <c r="S228" i="32"/>
  <c r="AG1134" i="10"/>
  <c r="AG923" i="10" s="1"/>
  <c r="AG927" i="10" s="1"/>
  <c r="S233" i="32" s="1"/>
  <c r="AE1126" i="10" l="1"/>
  <c r="AE1128" i="10" s="1"/>
  <c r="AE1133" i="10" s="1"/>
  <c r="AD1120" i="10"/>
  <c r="R228" i="32"/>
  <c r="AF1134" i="10"/>
  <c r="AF923" i="10" s="1"/>
  <c r="AF927" i="10" s="1"/>
  <c r="R233" i="32" s="1"/>
  <c r="AD1126" i="10" l="1"/>
  <c r="AD1128" i="10" s="1"/>
  <c r="AD1133" i="10" s="1"/>
  <c r="AC1120" i="10"/>
  <c r="AE1134" i="10"/>
  <c r="AE923" i="10" s="1"/>
  <c r="AE927" i="10" s="1"/>
  <c r="Q233" i="32" s="1"/>
  <c r="Q228" i="32"/>
  <c r="AB1120" i="10" l="1"/>
  <c r="AC1126" i="10"/>
  <c r="AC1128" i="10" s="1"/>
  <c r="AC1133" i="10" s="1"/>
  <c r="P228" i="32"/>
  <c r="AD1134" i="10"/>
  <c r="AD923" i="10" s="1"/>
  <c r="AD927" i="10" s="1"/>
  <c r="P233" i="32" s="1"/>
  <c r="O228" i="32" l="1"/>
  <c r="AC1134" i="10"/>
  <c r="AC923" i="10" s="1"/>
  <c r="AC927" i="10" s="1"/>
  <c r="O233" i="32" s="1"/>
  <c r="AB1126" i="10"/>
  <c r="AB1128" i="10" s="1"/>
  <c r="AB1133" i="10" s="1"/>
  <c r="AA1120" i="10"/>
  <c r="Z1120" i="10" l="1"/>
  <c r="AA1126" i="10"/>
  <c r="AA1128" i="10" s="1"/>
  <c r="AA1133" i="10" s="1"/>
  <c r="AB1134" i="10"/>
  <c r="AB923" i="10" s="1"/>
  <c r="AB927" i="10" s="1"/>
  <c r="N233" i="32" s="1"/>
  <c r="N228" i="32"/>
  <c r="M228" i="32" l="1"/>
  <c r="AA1134" i="10"/>
  <c r="AA923" i="10" s="1"/>
  <c r="AA927" i="10" s="1"/>
  <c r="M233" i="32" s="1"/>
  <c r="Z1126" i="10"/>
  <c r="Z1128" i="10" s="1"/>
  <c r="Z1133" i="10" s="1"/>
  <c r="Y1120" i="10"/>
  <c r="Z1134" i="10" l="1"/>
  <c r="Z923" i="10" s="1"/>
  <c r="Z927" i="10" s="1"/>
  <c r="L233" i="32" s="1"/>
  <c r="L228" i="32"/>
  <c r="Y1126" i="10"/>
  <c r="Y1128" i="10" s="1"/>
  <c r="Y1133" i="10" s="1"/>
  <c r="X1120" i="10"/>
  <c r="K228" i="32" l="1"/>
  <c r="Y1134" i="10"/>
  <c r="Y923" i="10" s="1"/>
  <c r="Y927" i="10" s="1"/>
  <c r="K233" i="32" s="1"/>
  <c r="W1120" i="10"/>
  <c r="X1126" i="10"/>
  <c r="X1128" i="10" s="1"/>
  <c r="X1133" i="10" s="1"/>
  <c r="W1126" i="10" l="1"/>
  <c r="W1128" i="10" s="1"/>
  <c r="W1133" i="10" s="1"/>
  <c r="I228" i="32" s="1"/>
  <c r="V1120" i="10"/>
  <c r="X1134" i="10"/>
  <c r="J228" i="32"/>
  <c r="L1134" i="10" l="1"/>
  <c r="X923" i="10"/>
  <c r="U1120" i="10"/>
  <c r="V1126" i="10"/>
  <c r="V1128" i="10" s="1"/>
  <c r="V1133" i="10" s="1"/>
  <c r="H228" i="32" s="1"/>
  <c r="U1126" i="10" l="1"/>
  <c r="U1128" i="10" s="1"/>
  <c r="U1133" i="10" s="1"/>
  <c r="G228" i="32" s="1"/>
  <c r="T1120" i="10"/>
  <c r="X927" i="10"/>
  <c r="M923" i="10"/>
  <c r="M927" i="10" s="1"/>
  <c r="L923" i="10"/>
  <c r="L927" i="10" s="1"/>
  <c r="J233" i="32" l="1"/>
  <c r="X989" i="10"/>
  <c r="T1126" i="10"/>
  <c r="T1128" i="10" s="1"/>
  <c r="T1133" i="10" s="1"/>
  <c r="S1120" i="10"/>
  <c r="X80" i="28" l="1"/>
  <c r="X970" i="10"/>
  <c r="X972" i="10" s="1"/>
  <c r="Y966" i="10" s="1"/>
  <c r="Y968" i="10" s="1"/>
  <c r="X981" i="10"/>
  <c r="X30" i="28"/>
  <c r="X32" i="28" s="1"/>
  <c r="R1120" i="10"/>
  <c r="R1126" i="10" s="1"/>
  <c r="R1128" i="10" s="1"/>
  <c r="S1126" i="10"/>
  <c r="S1128" i="10" s="1"/>
  <c r="S1133" i="10" s="1"/>
  <c r="J241" i="32" l="1"/>
  <c r="X1012" i="10"/>
  <c r="X1013" i="10" s="1"/>
  <c r="J240" i="32"/>
  <c r="Y985" i="10"/>
  <c r="R1133" i="10"/>
  <c r="L1126" i="10"/>
  <c r="M1126" i="10" s="1"/>
  <c r="K1126" i="10"/>
  <c r="K72" i="11"/>
  <c r="X994" i="10"/>
  <c r="X996" i="10" s="1"/>
  <c r="X1003" i="10" s="1"/>
  <c r="X1200" i="10"/>
  <c r="X1026" i="10" l="1"/>
  <c r="X1027" i="10" s="1"/>
  <c r="X81" i="28"/>
  <c r="X1201" i="10"/>
  <c r="X1214" i="10" s="1"/>
  <c r="X1004" i="10"/>
  <c r="Y1000" i="10" s="1"/>
  <c r="Y1011" i="10"/>
  <c r="X117" i="28"/>
  <c r="X1213" i="10"/>
  <c r="X1240" i="10"/>
  <c r="X1226" i="10"/>
  <c r="X1228" i="10" s="1"/>
  <c r="X1215" i="10" l="1"/>
  <c r="X1298" i="10" s="1"/>
  <c r="X1299" i="10" s="1"/>
  <c r="X1202" i="10"/>
  <c r="X1285" i="10" s="1"/>
  <c r="X1286" i="10" s="1"/>
  <c r="K73" i="11"/>
  <c r="K74" i="11" s="1"/>
  <c r="J165" i="32"/>
  <c r="X83" i="28"/>
  <c r="X115" i="28"/>
  <c r="X118" i="28" s="1"/>
  <c r="X121" i="28" s="1"/>
  <c r="Y1023" i="10"/>
  <c r="J167" i="32" l="1"/>
  <c r="X86" i="28"/>
  <c r="X1018" i="10"/>
  <c r="X1019" i="10" s="1"/>
  <c r="Y1017" i="10" l="1"/>
  <c r="X97" i="28"/>
  <c r="X87" i="28"/>
  <c r="J170" i="32"/>
  <c r="X100" i="28" l="1"/>
  <c r="X103" i="28" s="1"/>
  <c r="X123" i="28" s="1"/>
  <c r="X125" i="28" s="1"/>
  <c r="J214" i="32"/>
  <c r="J216" i="32" s="1"/>
  <c r="X1155" i="10"/>
  <c r="X1156" i="10" s="1"/>
  <c r="X1160" i="10" s="1"/>
  <c r="V33" i="31"/>
  <c r="J171" i="32"/>
  <c r="Y85" i="28"/>
  <c r="V38" i="31" l="1"/>
  <c r="V44" i="31" s="1"/>
  <c r="V37" i="31"/>
  <c r="V43" i="31" s="1"/>
  <c r="J230" i="32"/>
  <c r="X1163" i="10"/>
  <c r="Y976" i="10"/>
  <c r="Y979" i="10" s="1"/>
  <c r="Y986" i="10" s="1"/>
  <c r="Y987" i="10" s="1"/>
  <c r="Y989" i="10" s="1"/>
  <c r="K169" i="32"/>
  <c r="J243" i="32"/>
  <c r="J218" i="32"/>
  <c r="J244" i="32" l="1"/>
  <c r="J206" i="32"/>
  <c r="J245" i="32"/>
  <c r="Y80" i="28"/>
  <c r="Y970" i="10"/>
  <c r="Y972" i="10" s="1"/>
  <c r="Z966" i="10" s="1"/>
  <c r="Z968" i="10" s="1"/>
  <c r="Y981" i="10"/>
  <c r="Y30" i="28"/>
  <c r="Y32" i="28" s="1"/>
  <c r="K241" i="32" l="1"/>
  <c r="K240" i="32"/>
  <c r="Y1012" i="10"/>
  <c r="Y1013" i="10" s="1"/>
  <c r="L72" i="11"/>
  <c r="Y994" i="10"/>
  <c r="Y996" i="10" s="1"/>
  <c r="Y1003" i="10" s="1"/>
  <c r="Y1200" i="10"/>
  <c r="Z985" i="10"/>
  <c r="Y1026" i="10" l="1"/>
  <c r="Y1027" i="10" s="1"/>
  <c r="Y81" i="28"/>
  <c r="Y1201" i="10"/>
  <c r="Y1214" i="10" s="1"/>
  <c r="Y1004" i="10"/>
  <c r="Z1000" i="10" s="1"/>
  <c r="Y117" i="28"/>
  <c r="Z1011" i="10"/>
  <c r="Y1226" i="10"/>
  <c r="Y1228" i="10" s="1"/>
  <c r="Y1213" i="10"/>
  <c r="Y1240" i="10"/>
  <c r="Y1215" i="10" l="1"/>
  <c r="Y1298" i="10" s="1"/>
  <c r="Y1299" i="10" s="1"/>
  <c r="L73" i="11"/>
  <c r="L74" i="11" s="1"/>
  <c r="K165" i="32"/>
  <c r="Y83" i="28"/>
  <c r="Y1202" i="10"/>
  <c r="Y1285" i="10" s="1"/>
  <c r="Y1286" i="10" s="1"/>
  <c r="Z1023" i="10"/>
  <c r="Y115" i="28"/>
  <c r="Y118" i="28" s="1"/>
  <c r="Y121" i="28" s="1"/>
  <c r="Y1018" i="10" l="1"/>
  <c r="Y1019" i="10" s="1"/>
  <c r="K167" i="32"/>
  <c r="Y86" i="28"/>
  <c r="K170" i="32" l="1"/>
  <c r="Y87" i="28"/>
  <c r="Z1017" i="10"/>
  <c r="Y97" i="28"/>
  <c r="K214" i="32" l="1"/>
  <c r="K216" i="32" s="1"/>
  <c r="Y1155" i="10"/>
  <c r="Y1156" i="10" s="1"/>
  <c r="Y1160" i="10" s="1"/>
  <c r="Y100" i="28"/>
  <c r="Y103" i="28" s="1"/>
  <c r="Y123" i="28" s="1"/>
  <c r="Y125" i="28" s="1"/>
  <c r="W33" i="31"/>
  <c r="Z85" i="28"/>
  <c r="K171" i="32"/>
  <c r="Z976" i="10" l="1"/>
  <c r="Z979" i="10" s="1"/>
  <c r="Z986" i="10" s="1"/>
  <c r="Z987" i="10" s="1"/>
  <c r="Z989" i="10" s="1"/>
  <c r="L169" i="32"/>
  <c r="W37" i="31"/>
  <c r="W38" i="31"/>
  <c r="Y1163" i="10"/>
  <c r="K230" i="32"/>
  <c r="K218" i="32"/>
  <c r="K243" i="32"/>
  <c r="K38" i="31" l="1"/>
  <c r="W44" i="31"/>
  <c r="K44" i="31" s="1"/>
  <c r="K37" i="31"/>
  <c r="W43" i="31"/>
  <c r="K43" i="31" s="1"/>
  <c r="K244" i="32"/>
  <c r="K245" i="32"/>
  <c r="K206" i="32"/>
  <c r="Z80" i="28"/>
  <c r="Z30" i="28"/>
  <c r="Z32" i="28" s="1"/>
  <c r="Z970" i="10"/>
  <c r="Z972" i="10" s="1"/>
  <c r="AA966" i="10" s="1"/>
  <c r="AA968" i="10" s="1"/>
  <c r="Z981" i="10"/>
  <c r="M72" i="11" l="1"/>
  <c r="Z994" i="10"/>
  <c r="Z996" i="10" s="1"/>
  <c r="Z1003" i="10" s="1"/>
  <c r="Z1200" i="10"/>
  <c r="E20" i="11"/>
  <c r="E15" i="11"/>
  <c r="AA985" i="10"/>
  <c r="D15" i="11"/>
  <c r="D20" i="11"/>
  <c r="Z1012" i="10"/>
  <c r="Z1013" i="10" s="1"/>
  <c r="L241" i="32"/>
  <c r="L240" i="32"/>
  <c r="Z117" i="28" l="1"/>
  <c r="AA1011" i="10"/>
  <c r="Z1226" i="10"/>
  <c r="Z1228" i="10" s="1"/>
  <c r="Z1213" i="10"/>
  <c r="Z1240" i="10"/>
  <c r="Z81" i="28"/>
  <c r="Z1201" i="10"/>
  <c r="Z1214" i="10" s="1"/>
  <c r="Z1026" i="10"/>
  <c r="Z1027" i="10" s="1"/>
  <c r="Z1004" i="10"/>
  <c r="AA1000" i="10" s="1"/>
  <c r="Z1215" i="10" l="1"/>
  <c r="Z1298" i="10" s="1"/>
  <c r="Z1299" i="10" s="1"/>
  <c r="Z1202" i="10"/>
  <c r="Z1285" i="10" s="1"/>
  <c r="Z1286" i="10" s="1"/>
  <c r="M73" i="11"/>
  <c r="M74" i="11" s="1"/>
  <c r="L165" i="32"/>
  <c r="Z83" i="28"/>
  <c r="Z115" i="28"/>
  <c r="Z118" i="28" s="1"/>
  <c r="Z121" i="28" s="1"/>
  <c r="AA1023" i="10"/>
  <c r="Z86" i="28" l="1"/>
  <c r="Z1018" i="10"/>
  <c r="Z1019" i="10" s="1"/>
  <c r="L167" i="32"/>
  <c r="Z97" i="28" l="1"/>
  <c r="AA1017" i="10"/>
  <c r="L170" i="32"/>
  <c r="Z87" i="28"/>
  <c r="AA85" i="28" l="1"/>
  <c r="L171" i="32"/>
  <c r="Z100" i="28"/>
  <c r="Z103" i="28" s="1"/>
  <c r="Z123" i="28" s="1"/>
  <c r="Z125" i="28" s="1"/>
  <c r="Z1155" i="10"/>
  <c r="Z1156" i="10" s="1"/>
  <c r="Z1160" i="10" s="1"/>
  <c r="L214" i="32"/>
  <c r="L216" i="32" s="1"/>
  <c r="X33" i="31"/>
  <c r="X37" i="31" l="1"/>
  <c r="X43" i="31" s="1"/>
  <c r="X38" i="31"/>
  <c r="X44" i="31" s="1"/>
  <c r="L218" i="32"/>
  <c r="L243" i="32"/>
  <c r="Z1163" i="10"/>
  <c r="L230" i="32"/>
  <c r="M169" i="32"/>
  <c r="AA976" i="10"/>
  <c r="AA979" i="10" s="1"/>
  <c r="AA986" i="10" s="1"/>
  <c r="AA987" i="10" s="1"/>
  <c r="AA989" i="10" s="1"/>
  <c r="L245" i="32" l="1"/>
  <c r="L206" i="32"/>
  <c r="L244" i="32"/>
  <c r="AA30" i="28"/>
  <c r="AA32" i="28" s="1"/>
  <c r="AA970" i="10"/>
  <c r="AA972" i="10" s="1"/>
  <c r="AB966" i="10" s="1"/>
  <c r="AB968" i="10" s="1"/>
  <c r="AA981" i="10"/>
  <c r="AA80" i="28"/>
  <c r="M240" i="32" l="1"/>
  <c r="AA1012" i="10"/>
  <c r="AA1013" i="10" s="1"/>
  <c r="M241" i="32"/>
  <c r="AA1200" i="10"/>
  <c r="N72" i="11"/>
  <c r="AA994" i="10"/>
  <c r="AA996" i="10" s="1"/>
  <c r="AA1003" i="10" s="1"/>
  <c r="AB985" i="10"/>
  <c r="AA1226" i="10" l="1"/>
  <c r="AA1228" i="10" s="1"/>
  <c r="AA1213" i="10"/>
  <c r="AA1240" i="10"/>
  <c r="AA1026" i="10"/>
  <c r="AA1027" i="10" s="1"/>
  <c r="AA81" i="28"/>
  <c r="AA1201" i="10"/>
  <c r="AA1214" i="10" s="1"/>
  <c r="AA1004" i="10"/>
  <c r="AB1000" i="10" s="1"/>
  <c r="AB1011" i="10"/>
  <c r="AA117" i="28"/>
  <c r="AB1023" i="10" l="1"/>
  <c r="AA115" i="28"/>
  <c r="AA118" i="28" s="1"/>
  <c r="AA121" i="28" s="1"/>
  <c r="AA1202" i="10"/>
  <c r="AA1285" i="10" s="1"/>
  <c r="AA1286" i="10" s="1"/>
  <c r="N73" i="11"/>
  <c r="N74" i="11" s="1"/>
  <c r="M165" i="32"/>
  <c r="AA83" i="28"/>
  <c r="AA1215" i="10"/>
  <c r="AA1298" i="10" s="1"/>
  <c r="AA1299" i="10" s="1"/>
  <c r="AA86" i="28" l="1"/>
  <c r="M167" i="32"/>
  <c r="AA1018" i="10"/>
  <c r="AA1019" i="10" s="1"/>
  <c r="AA97" i="28" l="1"/>
  <c r="AB1017" i="10"/>
  <c r="M170" i="32"/>
  <c r="AA87" i="28"/>
  <c r="M171" i="32" l="1"/>
  <c r="AB85" i="28"/>
  <c r="M214" i="32"/>
  <c r="M216" i="32" s="1"/>
  <c r="AA100" i="28"/>
  <c r="AA103" i="28" s="1"/>
  <c r="AA123" i="28" s="1"/>
  <c r="AA125" i="28" s="1"/>
  <c r="Y33" i="31"/>
  <c r="AA1155" i="10"/>
  <c r="AA1156" i="10" s="1"/>
  <c r="AA1160" i="10" s="1"/>
  <c r="M218" i="32" l="1"/>
  <c r="M243" i="32"/>
  <c r="M230" i="32"/>
  <c r="AA1163" i="10"/>
  <c r="Y38" i="31"/>
  <c r="Y44" i="31" s="1"/>
  <c r="Y37" i="31"/>
  <c r="Y43" i="31" s="1"/>
  <c r="AB976" i="10"/>
  <c r="AB979" i="10" s="1"/>
  <c r="AB986" i="10" s="1"/>
  <c r="AB987" i="10" s="1"/>
  <c r="AB989" i="10" s="1"/>
  <c r="N169" i="32"/>
  <c r="AB30" i="28" l="1"/>
  <c r="AB32" i="28" s="1"/>
  <c r="AB981" i="10"/>
  <c r="AB80" i="28"/>
  <c r="AB970" i="10"/>
  <c r="AB972" i="10" s="1"/>
  <c r="AC966" i="10" s="1"/>
  <c r="AC968" i="10" s="1"/>
  <c r="AC985" i="10" s="1"/>
  <c r="M245" i="32"/>
  <c r="M206" i="32"/>
  <c r="M244" i="32"/>
  <c r="O72" i="11" l="1"/>
  <c r="AB994" i="10"/>
  <c r="AB996" i="10" s="1"/>
  <c r="AB1003" i="10" s="1"/>
  <c r="AB1200" i="10"/>
  <c r="AB1012" i="10"/>
  <c r="AB1013" i="10" s="1"/>
  <c r="N241" i="32"/>
  <c r="N240" i="32"/>
  <c r="AB117" i="28" l="1"/>
  <c r="AC1011" i="10"/>
  <c r="AB1213" i="10"/>
  <c r="AB1240" i="10"/>
  <c r="AB1226" i="10"/>
  <c r="AB1228" i="10" s="1"/>
  <c r="L1232" i="10" s="1"/>
  <c r="AB1026" i="10"/>
  <c r="AB1027" i="10" s="1"/>
  <c r="AB1201" i="10"/>
  <c r="AB1214" i="10" s="1"/>
  <c r="AB81" i="28"/>
  <c r="AB1004" i="10"/>
  <c r="AC1000" i="10" s="1"/>
  <c r="AC1023" i="10" l="1"/>
  <c r="AB115" i="28"/>
  <c r="AB118" i="28" s="1"/>
  <c r="AB121" i="28" s="1"/>
  <c r="AB1202" i="10"/>
  <c r="AB1285" i="10" s="1"/>
  <c r="AB1286" i="10" s="1"/>
  <c r="AB1215" i="10"/>
  <c r="AB1298" i="10" s="1"/>
  <c r="AB1299" i="10" s="1"/>
  <c r="O73" i="11"/>
  <c r="O74" i="11" s="1"/>
  <c r="AB83" i="28"/>
  <c r="N165" i="32"/>
  <c r="AB1018" i="10" l="1"/>
  <c r="AB1019" i="10" s="1"/>
  <c r="AB86" i="28"/>
  <c r="N167" i="32"/>
  <c r="N170" i="32" l="1"/>
  <c r="AB87" i="28"/>
  <c r="AC1017" i="10"/>
  <c r="AB97" i="28"/>
  <c r="AC85" i="28" l="1"/>
  <c r="N171" i="32"/>
  <c r="AB1155" i="10"/>
  <c r="AB1156" i="10" s="1"/>
  <c r="AB1160" i="10" s="1"/>
  <c r="AB100" i="28"/>
  <c r="AB103" i="28" s="1"/>
  <c r="AB123" i="28" s="1"/>
  <c r="AB125" i="28" s="1"/>
  <c r="N214" i="32"/>
  <c r="N216" i="32" s="1"/>
  <c r="Z33" i="31"/>
  <c r="N230" i="32" l="1"/>
  <c r="AB1163" i="10"/>
  <c r="Z37" i="31"/>
  <c r="Z43" i="31" s="1"/>
  <c r="Z38" i="31"/>
  <c r="Z44" i="31" s="1"/>
  <c r="N218" i="32"/>
  <c r="N243" i="32"/>
  <c r="O169" i="32"/>
  <c r="AC976" i="10"/>
  <c r="AC979" i="10" s="1"/>
  <c r="AC986" i="10" s="1"/>
  <c r="AC987" i="10" s="1"/>
  <c r="AC989" i="10" s="1"/>
  <c r="N206" i="32" l="1"/>
  <c r="N245" i="32"/>
  <c r="N244" i="32"/>
  <c r="AC30" i="28"/>
  <c r="AC32" i="28" s="1"/>
  <c r="AC970" i="10"/>
  <c r="AC972" i="10" s="1"/>
  <c r="AD966" i="10" s="1"/>
  <c r="AD968" i="10" s="1"/>
  <c r="AD985" i="10" s="1"/>
  <c r="AC80" i="28"/>
  <c r="AC981" i="10"/>
  <c r="O240" i="32" l="1"/>
  <c r="O241" i="32"/>
  <c r="AC1012" i="10"/>
  <c r="AC1013" i="10" s="1"/>
  <c r="AC994" i="10"/>
  <c r="AC996" i="10" s="1"/>
  <c r="AC1003" i="10" s="1"/>
  <c r="AC1200" i="10"/>
  <c r="P72" i="11"/>
  <c r="AC117" i="28" l="1"/>
  <c r="AD1011" i="10"/>
  <c r="AC1213" i="10"/>
  <c r="AC1240" i="10"/>
  <c r="AC1226" i="10"/>
  <c r="AC1228" i="10" s="1"/>
  <c r="AC1201" i="10"/>
  <c r="AC1214" i="10" s="1"/>
  <c r="AC81" i="28"/>
  <c r="AC1026" i="10"/>
  <c r="AC1027" i="10" s="1"/>
  <c r="AC1004" i="10"/>
  <c r="AD1000" i="10" s="1"/>
  <c r="AC1202" i="10" l="1"/>
  <c r="AC1285" i="10" s="1"/>
  <c r="AC1286" i="10" s="1"/>
  <c r="AC1215" i="10"/>
  <c r="AC1298" i="10" s="1"/>
  <c r="AC1299" i="10" s="1"/>
  <c r="P73" i="11"/>
  <c r="P74" i="11" s="1"/>
  <c r="O165" i="32"/>
  <c r="AC83" i="28"/>
  <c r="AC115" i="28"/>
  <c r="AC118" i="28" s="1"/>
  <c r="AC121" i="28" s="1"/>
  <c r="AD1023" i="10"/>
  <c r="AC1018" i="10" l="1"/>
  <c r="AC1019" i="10" s="1"/>
  <c r="O167" i="32"/>
  <c r="AC86" i="28"/>
  <c r="O170" i="32" l="1"/>
  <c r="AC87" i="28"/>
  <c r="AD1017" i="10"/>
  <c r="AC97" i="28"/>
  <c r="O214" i="32" l="1"/>
  <c r="O216" i="32" s="1"/>
  <c r="AC1155" i="10"/>
  <c r="AC1156" i="10" s="1"/>
  <c r="AC1160" i="10" s="1"/>
  <c r="AA33" i="31"/>
  <c r="AC100" i="28"/>
  <c r="AC103" i="28" s="1"/>
  <c r="AC123" i="28" s="1"/>
  <c r="AC125" i="28" s="1"/>
  <c r="AD85" i="28"/>
  <c r="O171" i="32"/>
  <c r="P169" i="32" l="1"/>
  <c r="AD976" i="10"/>
  <c r="AD979" i="10" s="1"/>
  <c r="AD986" i="10" s="1"/>
  <c r="AD987" i="10" s="1"/>
  <c r="AD989" i="10" s="1"/>
  <c r="AA38" i="31"/>
  <c r="AA44" i="31" s="1"/>
  <c r="AA37" i="31"/>
  <c r="AA43" i="31" s="1"/>
  <c r="O230" i="32"/>
  <c r="AC1163" i="10"/>
  <c r="O243" i="32"/>
  <c r="O218" i="32"/>
  <c r="O206" i="32" l="1"/>
  <c r="O244" i="32"/>
  <c r="O245" i="32"/>
  <c r="AD970" i="10"/>
  <c r="AD972" i="10" s="1"/>
  <c r="AE966" i="10" s="1"/>
  <c r="AE968" i="10" s="1"/>
  <c r="AE985" i="10" s="1"/>
  <c r="AD981" i="10"/>
  <c r="AD80" i="28"/>
  <c r="AD30" i="28"/>
  <c r="AD32" i="28" s="1"/>
  <c r="P240" i="32" l="1"/>
  <c r="AD1012" i="10"/>
  <c r="AD1013" i="10" s="1"/>
  <c r="P241" i="32"/>
  <c r="Q72" i="11"/>
  <c r="AD1200" i="10"/>
  <c r="AD994" i="10"/>
  <c r="AD996" i="10" s="1"/>
  <c r="AD1003" i="10" s="1"/>
  <c r="AD1201" i="10" l="1"/>
  <c r="AD1214" i="10" s="1"/>
  <c r="AD1026" i="10"/>
  <c r="AD1027" i="10" s="1"/>
  <c r="AD81" i="28"/>
  <c r="AD1004" i="10"/>
  <c r="AE1000" i="10" s="1"/>
  <c r="AD117" i="28"/>
  <c r="AE1011" i="10"/>
  <c r="AD1213" i="10"/>
  <c r="AD1215" i="10" s="1"/>
  <c r="AD1298" i="10" s="1"/>
  <c r="AD1299" i="10" s="1"/>
  <c r="AD1202" i="10"/>
  <c r="AD1285" i="10" s="1"/>
  <c r="AD1286" i="10" s="1"/>
  <c r="AD1240" i="10"/>
  <c r="AD1226" i="10"/>
  <c r="AD1228" i="10" s="1"/>
  <c r="L1233" i="10" s="1"/>
  <c r="Q73" i="11" l="1"/>
  <c r="Q74" i="11" s="1"/>
  <c r="AD83" i="28"/>
  <c r="P165" i="32"/>
  <c r="AD115" i="28"/>
  <c r="AD118" i="28" s="1"/>
  <c r="AD121" i="28" s="1"/>
  <c r="AE1023" i="10"/>
  <c r="P167" i="32" l="1"/>
  <c r="AD1018" i="10"/>
  <c r="AD1019" i="10" s="1"/>
  <c r="AD86" i="28"/>
  <c r="P170" i="32" l="1"/>
  <c r="AD87" i="28"/>
  <c r="AD97" i="28"/>
  <c r="AE1017" i="10"/>
  <c r="AD1155" i="10" l="1"/>
  <c r="AD1156" i="10" s="1"/>
  <c r="AD1160" i="10" s="1"/>
  <c r="P214" i="32"/>
  <c r="P216" i="32" s="1"/>
  <c r="AB33" i="31"/>
  <c r="AD100" i="28"/>
  <c r="AD103" i="28" s="1"/>
  <c r="AD123" i="28" s="1"/>
  <c r="AD125" i="28" s="1"/>
  <c r="AE85" i="28"/>
  <c r="P171" i="32"/>
  <c r="AB38" i="31" l="1"/>
  <c r="AB44" i="31" s="1"/>
  <c r="AB37" i="31"/>
  <c r="AB43" i="31" s="1"/>
  <c r="Q169" i="32"/>
  <c r="AE976" i="10"/>
  <c r="AE979" i="10" s="1"/>
  <c r="AE986" i="10" s="1"/>
  <c r="AE987" i="10" s="1"/>
  <c r="AE989" i="10" s="1"/>
  <c r="P218" i="32"/>
  <c r="P243" i="32"/>
  <c r="AD1163" i="10"/>
  <c r="P230" i="32"/>
  <c r="AE981" i="10" l="1"/>
  <c r="AE30" i="28"/>
  <c r="AE32" i="28" s="1"/>
  <c r="AE970" i="10"/>
  <c r="AE972" i="10" s="1"/>
  <c r="AF966" i="10" s="1"/>
  <c r="AF968" i="10" s="1"/>
  <c r="AF985" i="10" s="1"/>
  <c r="AE80" i="28"/>
  <c r="P245" i="32"/>
  <c r="P206" i="32"/>
  <c r="P244" i="32"/>
  <c r="R72" i="11" l="1"/>
  <c r="AE994" i="10"/>
  <c r="AE996" i="10" s="1"/>
  <c r="AE1003" i="10" s="1"/>
  <c r="AE1200" i="10"/>
  <c r="AE1012" i="10"/>
  <c r="AE1013" i="10" s="1"/>
  <c r="Q240" i="32"/>
  <c r="Q241" i="32"/>
  <c r="AE1240" i="10" l="1"/>
  <c r="AE1213" i="10"/>
  <c r="AE1226" i="10"/>
  <c r="AE1228" i="10" s="1"/>
  <c r="AE1026" i="10"/>
  <c r="AE1027" i="10" s="1"/>
  <c r="AE1201" i="10"/>
  <c r="AE1214" i="10" s="1"/>
  <c r="AE81" i="28"/>
  <c r="AE1004" i="10"/>
  <c r="AF1000" i="10" s="1"/>
  <c r="AE117" i="28"/>
  <c r="AF1011" i="10"/>
  <c r="R73" i="11" l="1"/>
  <c r="R74" i="11" s="1"/>
  <c r="AE83" i="28"/>
  <c r="Q165" i="32"/>
  <c r="AF1023" i="10"/>
  <c r="AE115" i="28"/>
  <c r="AE118" i="28" s="1"/>
  <c r="AE121" i="28" s="1"/>
  <c r="AE1215" i="10"/>
  <c r="AE1298" i="10" s="1"/>
  <c r="AE1299" i="10" s="1"/>
  <c r="AE1202" i="10"/>
  <c r="AE1285" i="10" s="1"/>
  <c r="AE1286" i="10" s="1"/>
  <c r="AE86" i="28" l="1"/>
  <c r="AE1018" i="10"/>
  <c r="AE1019" i="10" s="1"/>
  <c r="Q167" i="32"/>
  <c r="AF1017" i="10" l="1"/>
  <c r="AE97" i="28"/>
  <c r="Q170" i="32"/>
  <c r="AE87" i="28"/>
  <c r="AF85" i="28" l="1"/>
  <c r="Q171" i="32"/>
  <c r="AE1155" i="10"/>
  <c r="AE1156" i="10" s="1"/>
  <c r="AE1160" i="10" s="1"/>
  <c r="AE100" i="28"/>
  <c r="AE103" i="28" s="1"/>
  <c r="AE123" i="28" s="1"/>
  <c r="AE125" i="28" s="1"/>
  <c r="AC33" i="31"/>
  <c r="Q214" i="32"/>
  <c r="Q216" i="32" s="1"/>
  <c r="Q243" i="32" l="1"/>
  <c r="Q218" i="32"/>
  <c r="Q230" i="32"/>
  <c r="AE1163" i="10"/>
  <c r="AC38" i="31"/>
  <c r="AC44" i="31" s="1"/>
  <c r="AC37" i="31"/>
  <c r="AC43" i="31" s="1"/>
  <c r="R169" i="32"/>
  <c r="AF976" i="10"/>
  <c r="AF979" i="10" s="1"/>
  <c r="AF986" i="10" s="1"/>
  <c r="AF987" i="10" s="1"/>
  <c r="AF989" i="10" s="1"/>
  <c r="AF970" i="10" l="1"/>
  <c r="AF972" i="10" s="1"/>
  <c r="AG966" i="10" s="1"/>
  <c r="AG968" i="10" s="1"/>
  <c r="AG985" i="10" s="1"/>
  <c r="AF80" i="28"/>
  <c r="AF981" i="10"/>
  <c r="AF30" i="28"/>
  <c r="AF32" i="28" s="1"/>
  <c r="Q206" i="32"/>
  <c r="Q245" i="32"/>
  <c r="Q244" i="32"/>
  <c r="AF1200" i="10" l="1"/>
  <c r="AF994" i="10"/>
  <c r="AF996" i="10" s="1"/>
  <c r="AF1003" i="10" s="1"/>
  <c r="S72" i="11"/>
  <c r="AF1012" i="10"/>
  <c r="AF1013" i="10" s="1"/>
  <c r="R241" i="32"/>
  <c r="R240" i="32"/>
  <c r="AF117" i="28" l="1"/>
  <c r="AG1011" i="10"/>
  <c r="AF1026" i="10"/>
  <c r="AF1027" i="10" s="1"/>
  <c r="AF1201" i="10"/>
  <c r="AF1214" i="10" s="1"/>
  <c r="AF81" i="28"/>
  <c r="AF1004" i="10"/>
  <c r="AG1000" i="10" s="1"/>
  <c r="AF1213" i="10"/>
  <c r="AF1240" i="10"/>
  <c r="AF1226" i="10"/>
  <c r="AF1228" i="10" s="1"/>
  <c r="AF1215" i="10" l="1"/>
  <c r="AF1298" i="10" s="1"/>
  <c r="AF1299" i="10" s="1"/>
  <c r="S73" i="11"/>
  <c r="S74" i="11" s="1"/>
  <c r="AF83" i="28"/>
  <c r="R165" i="32"/>
  <c r="AG1023" i="10"/>
  <c r="AF115" i="28"/>
  <c r="AF118" i="28" s="1"/>
  <c r="AF121" i="28" s="1"/>
  <c r="AF1202" i="10"/>
  <c r="AF1285" i="10" s="1"/>
  <c r="AF1286" i="10" s="1"/>
  <c r="AF86" i="28" l="1"/>
  <c r="AF1018" i="10"/>
  <c r="AF1019" i="10" s="1"/>
  <c r="R167" i="32"/>
  <c r="AF97" i="28" l="1"/>
  <c r="AG1017" i="10"/>
  <c r="R170" i="32"/>
  <c r="AF87" i="28"/>
  <c r="R171" i="32" l="1"/>
  <c r="AG85" i="28"/>
  <c r="AF100" i="28"/>
  <c r="AF103" i="28" s="1"/>
  <c r="AF123" i="28" s="1"/>
  <c r="AF125" i="28" s="1"/>
  <c r="R214" i="32"/>
  <c r="R216" i="32" s="1"/>
  <c r="AF1155" i="10"/>
  <c r="AF1156" i="10" s="1"/>
  <c r="AF1160" i="10" s="1"/>
  <c r="AD33" i="31"/>
  <c r="R230" i="32" l="1"/>
  <c r="AF1163" i="10"/>
  <c r="R243" i="32"/>
  <c r="R218" i="32"/>
  <c r="AG976" i="10"/>
  <c r="AG979" i="10" s="1"/>
  <c r="AG986" i="10" s="1"/>
  <c r="AG987" i="10" s="1"/>
  <c r="AG989" i="10" s="1"/>
  <c r="S169" i="32"/>
  <c r="AD37" i="31"/>
  <c r="AD43" i="31" s="1"/>
  <c r="AD38" i="31"/>
  <c r="AD44" i="31" s="1"/>
  <c r="R206" i="32" l="1"/>
  <c r="R244" i="32"/>
  <c r="R245" i="32"/>
  <c r="AG981" i="10"/>
  <c r="AG970" i="10"/>
  <c r="AG972" i="10" s="1"/>
  <c r="AH966" i="10" s="1"/>
  <c r="AH968" i="10" s="1"/>
  <c r="AH985" i="10" s="1"/>
  <c r="AG80" i="28"/>
  <c r="AG30" i="28"/>
  <c r="AG32" i="28" s="1"/>
  <c r="AG1012" i="10" l="1"/>
  <c r="AG1013" i="10" s="1"/>
  <c r="S241" i="32"/>
  <c r="S240" i="32"/>
  <c r="AG1200" i="10"/>
  <c r="T72" i="11"/>
  <c r="AG994" i="10"/>
  <c r="AG996" i="10" s="1"/>
  <c r="AG1003" i="10" s="1"/>
  <c r="AG81" i="28" l="1"/>
  <c r="AG1026" i="10"/>
  <c r="AG1027" i="10" s="1"/>
  <c r="AG1201" i="10"/>
  <c r="AG1214" i="10" s="1"/>
  <c r="AG1004" i="10"/>
  <c r="AH1000" i="10" s="1"/>
  <c r="AG1240" i="10"/>
  <c r="AG1226" i="10"/>
  <c r="AG1228" i="10" s="1"/>
  <c r="AG1213" i="10"/>
  <c r="AH1011" i="10"/>
  <c r="AG117" i="28"/>
  <c r="AG1202" i="10" l="1"/>
  <c r="AG1285" i="10" s="1"/>
  <c r="AG1286" i="10" s="1"/>
  <c r="AG1215" i="10"/>
  <c r="AG1298" i="10" s="1"/>
  <c r="AG1299" i="10" s="1"/>
  <c r="AG115" i="28"/>
  <c r="AG118" i="28" s="1"/>
  <c r="AG121" i="28" s="1"/>
  <c r="AH1023" i="10"/>
  <c r="T73" i="11"/>
  <c r="T74" i="11" s="1"/>
  <c r="AG83" i="28"/>
  <c r="S165" i="32"/>
  <c r="S167" i="32" l="1"/>
  <c r="AG86" i="28"/>
  <c r="AG1018" i="10"/>
  <c r="AG1019" i="10" s="1"/>
  <c r="AH1017" i="10" l="1"/>
  <c r="AG97" i="28"/>
  <c r="S170" i="32"/>
  <c r="AG87" i="28"/>
  <c r="S171" i="32" l="1"/>
  <c r="AH85" i="28"/>
  <c r="AE33" i="31"/>
  <c r="AG100" i="28"/>
  <c r="AG103" i="28" s="1"/>
  <c r="AG123" i="28" s="1"/>
  <c r="AG125" i="28" s="1"/>
  <c r="S214" i="32"/>
  <c r="S216" i="32" s="1"/>
  <c r="AG1155" i="10"/>
  <c r="AG1156" i="10" s="1"/>
  <c r="AG1160" i="10" s="1"/>
  <c r="AE37" i="31" l="1"/>
  <c r="AE43" i="31" s="1"/>
  <c r="AE38" i="31"/>
  <c r="AE44" i="31" s="1"/>
  <c r="AH976" i="10"/>
  <c r="AH979" i="10" s="1"/>
  <c r="AH986" i="10" s="1"/>
  <c r="AH987" i="10" s="1"/>
  <c r="AH989" i="10" s="1"/>
  <c r="T169" i="32"/>
  <c r="S230" i="32"/>
  <c r="AG1163" i="10"/>
  <c r="S218" i="32"/>
  <c r="S243" i="32"/>
  <c r="AH981" i="10" l="1"/>
  <c r="AH970" i="10"/>
  <c r="AH972" i="10" s="1"/>
  <c r="AI966" i="10" s="1"/>
  <c r="AI968" i="10" s="1"/>
  <c r="AI985" i="10" s="1"/>
  <c r="AH80" i="28"/>
  <c r="AH30" i="28"/>
  <c r="AH32" i="28" s="1"/>
  <c r="S206" i="32"/>
  <c r="S245" i="32"/>
  <c r="S244" i="32"/>
  <c r="U72" i="11" l="1"/>
  <c r="AH1200" i="10"/>
  <c r="AH994" i="10"/>
  <c r="AH996" i="10" s="1"/>
  <c r="AH1003" i="10" s="1"/>
  <c r="T240" i="32"/>
  <c r="AH1012" i="10"/>
  <c r="AH1013" i="10" s="1"/>
  <c r="T241" i="32"/>
  <c r="AH1201" i="10" l="1"/>
  <c r="AH1214" i="10" s="1"/>
  <c r="AH81" i="28"/>
  <c r="AH1026" i="10"/>
  <c r="AH1027" i="10" s="1"/>
  <c r="AH1004" i="10"/>
  <c r="AI1000" i="10" s="1"/>
  <c r="AH117" i="28"/>
  <c r="AI1011" i="10"/>
  <c r="AH1226" i="10"/>
  <c r="AH1228" i="10" s="1"/>
  <c r="AH1240" i="10"/>
  <c r="AH1213" i="10"/>
  <c r="AH1215" i="10" l="1"/>
  <c r="AH1298" i="10" s="1"/>
  <c r="AH1299" i="10" s="1"/>
  <c r="AH1202" i="10"/>
  <c r="AH1285" i="10" s="1"/>
  <c r="AH1286" i="10" s="1"/>
  <c r="AH115" i="28"/>
  <c r="AH118" i="28" s="1"/>
  <c r="AH121" i="28" s="1"/>
  <c r="AI1023" i="10"/>
  <c r="U73" i="11"/>
  <c r="U74" i="11" s="1"/>
  <c r="AH83" i="28"/>
  <c r="T165" i="32"/>
  <c r="AH1018" i="10" l="1"/>
  <c r="AH1019" i="10" s="1"/>
  <c r="AH86" i="28"/>
  <c r="T167" i="32"/>
  <c r="T170" i="32" l="1"/>
  <c r="AH87" i="28"/>
  <c r="AI1017" i="10"/>
  <c r="AH97" i="28"/>
  <c r="AH1155" i="10" l="1"/>
  <c r="AH1156" i="10" s="1"/>
  <c r="AH1160" i="10" s="1"/>
  <c r="AF33" i="31"/>
  <c r="AH100" i="28"/>
  <c r="AH103" i="28" s="1"/>
  <c r="AH123" i="28" s="1"/>
  <c r="AH125" i="28" s="1"/>
  <c r="T214" i="32"/>
  <c r="T216" i="32" s="1"/>
  <c r="AI85" i="28"/>
  <c r="T171" i="32"/>
  <c r="T218" i="32" l="1"/>
  <c r="T243" i="32"/>
  <c r="AF37" i="31"/>
  <c r="AF43" i="31" s="1"/>
  <c r="AF38" i="31"/>
  <c r="AF44" i="31" s="1"/>
  <c r="AI976" i="10"/>
  <c r="AI979" i="10" s="1"/>
  <c r="AI986" i="10" s="1"/>
  <c r="AI987" i="10" s="1"/>
  <c r="AI989" i="10" s="1"/>
  <c r="U169" i="32"/>
  <c r="T230" i="32"/>
  <c r="AH1163" i="10"/>
  <c r="AI981" i="10" l="1"/>
  <c r="AI80" i="28"/>
  <c r="AI30" i="28"/>
  <c r="AI32" i="28" s="1"/>
  <c r="AI970" i="10"/>
  <c r="AI972" i="10" s="1"/>
  <c r="AJ966" i="10" s="1"/>
  <c r="AJ968" i="10" s="1"/>
  <c r="AJ985" i="10" s="1"/>
  <c r="T206" i="32"/>
  <c r="T245" i="32"/>
  <c r="T244" i="32"/>
  <c r="AI1012" i="10" l="1"/>
  <c r="AI1013" i="10" s="1"/>
  <c r="U241" i="32"/>
  <c r="U240" i="32"/>
  <c r="AI1200" i="10"/>
  <c r="AI994" i="10"/>
  <c r="AI996" i="10" s="1"/>
  <c r="AI1003" i="10" s="1"/>
  <c r="V72" i="11"/>
  <c r="AI1240" i="10" l="1"/>
  <c r="AI1213" i="10"/>
  <c r="AI1226" i="10"/>
  <c r="AI1228" i="10" s="1"/>
  <c r="AI1201" i="10"/>
  <c r="AI1214" i="10" s="1"/>
  <c r="AI81" i="28"/>
  <c r="AI1026" i="10"/>
  <c r="AI1027" i="10" s="1"/>
  <c r="AI1004" i="10"/>
  <c r="AJ1000" i="10" s="1"/>
  <c r="AJ1011" i="10"/>
  <c r="AI117" i="28"/>
  <c r="AJ1023" i="10" l="1"/>
  <c r="AI115" i="28"/>
  <c r="AI118" i="28" s="1"/>
  <c r="AI121" i="28" s="1"/>
  <c r="V73" i="11"/>
  <c r="V74" i="11" s="1"/>
  <c r="U165" i="32"/>
  <c r="AI83" i="28"/>
  <c r="AI1215" i="10"/>
  <c r="AI1298" i="10" s="1"/>
  <c r="AI1299" i="10" s="1"/>
  <c r="AI1202" i="10"/>
  <c r="AI1285" i="10" s="1"/>
  <c r="AI1286" i="10" s="1"/>
  <c r="AI86" i="28" l="1"/>
  <c r="U167" i="32"/>
  <c r="AI1018" i="10"/>
  <c r="AI1019" i="10" s="1"/>
  <c r="AJ1017" i="10" l="1"/>
  <c r="AI97" i="28"/>
  <c r="U170" i="32"/>
  <c r="AI87" i="28"/>
  <c r="U171" i="32" l="1"/>
  <c r="AJ85" i="28"/>
  <c r="AJ976" i="10" s="1"/>
  <c r="AJ979" i="10" s="1"/>
  <c r="AJ986" i="10" s="1"/>
  <c r="AJ987" i="10" s="1"/>
  <c r="AJ989" i="10" s="1"/>
  <c r="U214" i="32"/>
  <c r="U216" i="32" s="1"/>
  <c r="AI100" i="28"/>
  <c r="AI103" i="28" s="1"/>
  <c r="AI123" i="28" s="1"/>
  <c r="AI125" i="28" s="1"/>
  <c r="AI1155" i="10"/>
  <c r="AI1156" i="10" s="1"/>
  <c r="AI1160" i="10" s="1"/>
  <c r="AG33" i="31"/>
  <c r="AI1163" i="10" l="1"/>
  <c r="U230" i="32"/>
  <c r="U243" i="32"/>
  <c r="U218" i="32"/>
  <c r="AG37" i="31"/>
  <c r="AG43" i="31" s="1"/>
  <c r="AG38" i="31"/>
  <c r="AG44" i="31" s="1"/>
  <c r="AJ80" i="28"/>
  <c r="AJ981" i="10"/>
  <c r="AJ30" i="28"/>
  <c r="AJ32" i="28" s="1"/>
  <c r="AJ1012" i="10" s="1"/>
  <c r="AJ1013" i="10" s="1"/>
  <c r="AJ970" i="10"/>
  <c r="AJ972" i="10" s="1"/>
  <c r="AK966" i="10" s="1"/>
  <c r="AK968" i="10" s="1"/>
  <c r="AK985" i="10" s="1"/>
  <c r="AJ994" i="10" l="1"/>
  <c r="AJ996" i="10" s="1"/>
  <c r="AJ1003" i="10" s="1"/>
  <c r="AJ1200" i="10"/>
  <c r="W72" i="11"/>
  <c r="U244" i="32"/>
  <c r="U245" i="32"/>
  <c r="U206" i="32"/>
  <c r="AJ117" i="28"/>
  <c r="AK1011" i="10"/>
  <c r="AJ1213" i="10" l="1"/>
  <c r="AJ1226" i="10"/>
  <c r="AJ1228" i="10" s="1"/>
  <c r="AJ1240" i="10"/>
  <c r="AJ81" i="28"/>
  <c r="AJ1026" i="10"/>
  <c r="AJ1027" i="10" s="1"/>
  <c r="AJ1201" i="10"/>
  <c r="AJ1214" i="10" s="1"/>
  <c r="AJ1004" i="10"/>
  <c r="AK1000" i="10" s="1"/>
  <c r="AJ1215" i="10" l="1"/>
  <c r="AJ1298" i="10" s="1"/>
  <c r="AJ1299" i="10" s="1"/>
  <c r="AK1023" i="10"/>
  <c r="AJ115" i="28"/>
  <c r="AJ118" i="28" s="1"/>
  <c r="AJ121" i="28" s="1"/>
  <c r="W73" i="11"/>
  <c r="W74" i="11" s="1"/>
  <c r="AJ83" i="28"/>
  <c r="AJ1202" i="10"/>
  <c r="AJ1285" i="10" s="1"/>
  <c r="AJ1286" i="10" s="1"/>
  <c r="AJ1018" i="10" l="1"/>
  <c r="AJ1019" i="10" s="1"/>
  <c r="AJ86" i="28"/>
  <c r="AJ87" i="28" s="1"/>
  <c r="AK85" i="28" s="1"/>
  <c r="AK976" i="10" s="1"/>
  <c r="AK979" i="10" s="1"/>
  <c r="AK986" i="10" s="1"/>
  <c r="AK987" i="10" s="1"/>
  <c r="AK989" i="10" s="1"/>
  <c r="AK970" i="10" l="1"/>
  <c r="AK972" i="10" s="1"/>
  <c r="AL966" i="10" s="1"/>
  <c r="AL968" i="10" s="1"/>
  <c r="AL985" i="10" s="1"/>
  <c r="AK80" i="28"/>
  <c r="AK30" i="28"/>
  <c r="AK32" i="28" s="1"/>
  <c r="AK1012" i="10" s="1"/>
  <c r="AK1013" i="10" s="1"/>
  <c r="AK981" i="10"/>
  <c r="AK1017" i="10"/>
  <c r="AJ97" i="28"/>
  <c r="AL1011" i="10" l="1"/>
  <c r="AK117" i="28"/>
  <c r="AH33" i="31"/>
  <c r="AJ1155" i="10"/>
  <c r="AJ1156" i="10" s="1"/>
  <c r="AJ1160" i="10" s="1"/>
  <c r="AJ1163" i="10" s="1"/>
  <c r="AJ100" i="28"/>
  <c r="AJ103" i="28" s="1"/>
  <c r="AJ123" i="28" s="1"/>
  <c r="AJ125" i="28" s="1"/>
  <c r="AK1200" i="10"/>
  <c r="AK994" i="10"/>
  <c r="AK996" i="10" s="1"/>
  <c r="AK1003" i="10" s="1"/>
  <c r="X72" i="11"/>
  <c r="AK1201" i="10" l="1"/>
  <c r="AK1214" i="10" s="1"/>
  <c r="AK1026" i="10"/>
  <c r="AK1027" i="10" s="1"/>
  <c r="AK81" i="28"/>
  <c r="AK1004" i="10"/>
  <c r="AL1000" i="10" s="1"/>
  <c r="AH37" i="31"/>
  <c r="AH43" i="31" s="1"/>
  <c r="AH38" i="31"/>
  <c r="AH44" i="31" s="1"/>
  <c r="AK1240" i="10"/>
  <c r="AK1226" i="10"/>
  <c r="AK1228" i="10" s="1"/>
  <c r="AK1213" i="10"/>
  <c r="AK1215" i="10" l="1"/>
  <c r="AK1298" i="10" s="1"/>
  <c r="AK1299" i="10" s="1"/>
  <c r="AK1202" i="10"/>
  <c r="AK1285" i="10" s="1"/>
  <c r="AK1286" i="10" s="1"/>
  <c r="X73" i="11"/>
  <c r="X74" i="11" s="1"/>
  <c r="AK83" i="28"/>
  <c r="AK115" i="28"/>
  <c r="AK118" i="28" s="1"/>
  <c r="AK121" i="28" s="1"/>
  <c r="AL1023" i="10"/>
  <c r="AK86" i="28" l="1"/>
  <c r="AK87" i="28" s="1"/>
  <c r="AL85" i="28" s="1"/>
  <c r="AL976" i="10" s="1"/>
  <c r="AL979" i="10" s="1"/>
  <c r="AL986" i="10" s="1"/>
  <c r="AL987" i="10" s="1"/>
  <c r="AL989" i="10" s="1"/>
  <c r="AK1018" i="10"/>
  <c r="AK1019" i="10" s="1"/>
  <c r="AK97" i="28" l="1"/>
  <c r="AL1017" i="10"/>
  <c r="AL981" i="10"/>
  <c r="AL30" i="28"/>
  <c r="AL32" i="28" s="1"/>
  <c r="AL1012" i="10" s="1"/>
  <c r="AL1013" i="10" s="1"/>
  <c r="AL80" i="28"/>
  <c r="AL970" i="10"/>
  <c r="AL972" i="10" s="1"/>
  <c r="AM966" i="10" s="1"/>
  <c r="AM968" i="10" s="1"/>
  <c r="AM985" i="10" s="1"/>
  <c r="AL1200" i="10" l="1"/>
  <c r="AL994" i="10"/>
  <c r="AL996" i="10" s="1"/>
  <c r="AL1003" i="10" s="1"/>
  <c r="Y72" i="11"/>
  <c r="AL117" i="28"/>
  <c r="AM1011" i="10"/>
  <c r="AK100" i="28"/>
  <c r="AK103" i="28" s="1"/>
  <c r="AK123" i="28" s="1"/>
  <c r="AK125" i="28" s="1"/>
  <c r="AI33" i="31"/>
  <c r="AK1155" i="10"/>
  <c r="AK1156" i="10" s="1"/>
  <c r="AK1160" i="10" s="1"/>
  <c r="AK1163" i="10" s="1"/>
  <c r="AI38" i="31" l="1"/>
  <c r="AI44" i="31" s="1"/>
  <c r="AI37" i="31"/>
  <c r="AI43" i="31" s="1"/>
  <c r="AL81" i="28"/>
  <c r="AL1201" i="10"/>
  <c r="AL1214" i="10" s="1"/>
  <c r="AL1026" i="10"/>
  <c r="AL1027" i="10" s="1"/>
  <c r="AL1004" i="10"/>
  <c r="AM1000" i="10" s="1"/>
  <c r="AL1240" i="10"/>
  <c r="AL1226" i="10"/>
  <c r="AL1228" i="10" s="1"/>
  <c r="AL1213" i="10"/>
  <c r="AL1202" i="10" l="1"/>
  <c r="AL1285" i="10" s="1"/>
  <c r="AL1286" i="10" s="1"/>
  <c r="Y73" i="11"/>
  <c r="Y74" i="11" s="1"/>
  <c r="AL83" i="28"/>
  <c r="AL115" i="28"/>
  <c r="AL118" i="28" s="1"/>
  <c r="AL121" i="28" s="1"/>
  <c r="AM1023" i="10"/>
  <c r="AL1215" i="10"/>
  <c r="AL1298" i="10" s="1"/>
  <c r="AL1299" i="10" s="1"/>
  <c r="AL86" i="28" l="1"/>
  <c r="AL87" i="28" s="1"/>
  <c r="AM85" i="28" s="1"/>
  <c r="AM976" i="10" s="1"/>
  <c r="AM979" i="10" s="1"/>
  <c r="AM986" i="10" s="1"/>
  <c r="AM987" i="10" s="1"/>
  <c r="AM989" i="10" s="1"/>
  <c r="AL1018" i="10"/>
  <c r="AL1019" i="10" s="1"/>
  <c r="AM1017" i="10" l="1"/>
  <c r="AL97" i="28"/>
  <c r="AM80" i="28"/>
  <c r="AM970" i="10"/>
  <c r="AM972" i="10" s="1"/>
  <c r="AN966" i="10" s="1"/>
  <c r="AN968" i="10" s="1"/>
  <c r="AN985" i="10" s="1"/>
  <c r="AM981" i="10"/>
  <c r="AM30" i="28"/>
  <c r="AM32" i="28" s="1"/>
  <c r="AM1012" i="10" s="1"/>
  <c r="AM1013" i="10" s="1"/>
  <c r="AN1011" i="10" l="1"/>
  <c r="AM117" i="28"/>
  <c r="AL100" i="28"/>
  <c r="AL103" i="28" s="1"/>
  <c r="AL123" i="28" s="1"/>
  <c r="AL125" i="28" s="1"/>
  <c r="AJ33" i="31"/>
  <c r="AL1155" i="10"/>
  <c r="AL1156" i="10" s="1"/>
  <c r="AL1160" i="10" s="1"/>
  <c r="AL1163" i="10" s="1"/>
  <c r="AM994" i="10"/>
  <c r="AM996" i="10" s="1"/>
  <c r="AM1003" i="10" s="1"/>
  <c r="Z72" i="11"/>
  <c r="AM1200" i="10"/>
  <c r="AJ38" i="31" l="1"/>
  <c r="AJ44" i="31" s="1"/>
  <c r="AJ37" i="31"/>
  <c r="AJ43" i="31" s="1"/>
  <c r="AM81" i="28"/>
  <c r="AM1201" i="10"/>
  <c r="AM1214" i="10" s="1"/>
  <c r="AM1026" i="10"/>
  <c r="AM1027" i="10" s="1"/>
  <c r="AM1004" i="10"/>
  <c r="AN1000" i="10" s="1"/>
  <c r="AM1226" i="10"/>
  <c r="AM1228" i="10" s="1"/>
  <c r="AM1213" i="10"/>
  <c r="AM1240" i="10"/>
  <c r="AM1215" i="10" l="1"/>
  <c r="AM1298" i="10" s="1"/>
  <c r="AM1299" i="10" s="1"/>
  <c r="Z73" i="11"/>
  <c r="Z74" i="11" s="1"/>
  <c r="AM83" i="28"/>
  <c r="AM1202" i="10"/>
  <c r="AM1285" i="10" s="1"/>
  <c r="AM1286" i="10" s="1"/>
  <c r="AM115" i="28"/>
  <c r="AM118" i="28" s="1"/>
  <c r="AM121" i="28" s="1"/>
  <c r="AN1023" i="10"/>
  <c r="AM86" i="28" l="1"/>
  <c r="AM87" i="28" s="1"/>
  <c r="AN85" i="28" s="1"/>
  <c r="AN976" i="10" s="1"/>
  <c r="AN979" i="10" s="1"/>
  <c r="AN986" i="10" s="1"/>
  <c r="AN987" i="10" s="1"/>
  <c r="AN989" i="10" s="1"/>
  <c r="AM1018" i="10"/>
  <c r="AM1019" i="10" s="1"/>
  <c r="AN1017" i="10" l="1"/>
  <c r="AM97" i="28"/>
  <c r="AN981" i="10"/>
  <c r="AN80" i="28"/>
  <c r="AN970" i="10"/>
  <c r="AN972" i="10" s="1"/>
  <c r="AO966" i="10" s="1"/>
  <c r="AO968" i="10" s="1"/>
  <c r="AO985" i="10" s="1"/>
  <c r="AN30" i="28"/>
  <c r="AN32" i="28" s="1"/>
  <c r="AN1012" i="10" s="1"/>
  <c r="AN1013" i="10" s="1"/>
  <c r="AO1011" i="10" l="1"/>
  <c r="AN117" i="28"/>
  <c r="AA72" i="11"/>
  <c r="AN994" i="10"/>
  <c r="AN996" i="10" s="1"/>
  <c r="AN1003" i="10" s="1"/>
  <c r="AN1200" i="10"/>
  <c r="AK33" i="31"/>
  <c r="AM1155" i="10"/>
  <c r="AM1156" i="10" s="1"/>
  <c r="AM1160" i="10" s="1"/>
  <c r="AM1163" i="10" s="1"/>
  <c r="AM100" i="28"/>
  <c r="AM103" i="28" s="1"/>
  <c r="AM123" i="28" s="1"/>
  <c r="AM125" i="28" s="1"/>
  <c r="AN1240" i="10" l="1"/>
  <c r="AN1226" i="10"/>
  <c r="AN1228" i="10" s="1"/>
  <c r="AN1213" i="10"/>
  <c r="AN1026" i="10"/>
  <c r="AN1027" i="10" s="1"/>
  <c r="AN81" i="28"/>
  <c r="AN1201" i="10"/>
  <c r="AN1214" i="10" s="1"/>
  <c r="AN1004" i="10"/>
  <c r="AO1000" i="10" s="1"/>
  <c r="AK38" i="31"/>
  <c r="AK44" i="31" s="1"/>
  <c r="AK37" i="31"/>
  <c r="AK43" i="31" s="1"/>
  <c r="AN115" i="28" l="1"/>
  <c r="AN118" i="28" s="1"/>
  <c r="AN121" i="28" s="1"/>
  <c r="AO1023" i="10"/>
  <c r="AA73" i="11"/>
  <c r="AA74" i="11" s="1"/>
  <c r="AN83" i="28"/>
  <c r="AN1202" i="10"/>
  <c r="AN1285" i="10" s="1"/>
  <c r="AN1286" i="10" s="1"/>
  <c r="AN1215" i="10"/>
  <c r="AN1298" i="10" s="1"/>
  <c r="AN1299" i="10" s="1"/>
  <c r="AN86" i="28" l="1"/>
  <c r="AN87" i="28" s="1"/>
  <c r="AO85" i="28" s="1"/>
  <c r="AO976" i="10" s="1"/>
  <c r="AO979" i="10" s="1"/>
  <c r="AO986" i="10" s="1"/>
  <c r="AO987" i="10" s="1"/>
  <c r="AO989" i="10" s="1"/>
  <c r="AN1018" i="10"/>
  <c r="AN1019" i="10" s="1"/>
  <c r="AO1017" i="10" l="1"/>
  <c r="AN97" i="28"/>
  <c r="AO80" i="28"/>
  <c r="AO970" i="10"/>
  <c r="AO972" i="10" s="1"/>
  <c r="AP966" i="10" s="1"/>
  <c r="AP968" i="10" s="1"/>
  <c r="AP985" i="10" s="1"/>
  <c r="AO30" i="28"/>
  <c r="AO32" i="28" s="1"/>
  <c r="AO1012" i="10" s="1"/>
  <c r="AO1013" i="10" s="1"/>
  <c r="AO981" i="10"/>
  <c r="AO117" i="28" l="1"/>
  <c r="AP1011" i="10"/>
  <c r="AB72" i="11"/>
  <c r="AO1200" i="10"/>
  <c r="AO994" i="10"/>
  <c r="AO996" i="10" s="1"/>
  <c r="AO1003" i="10" s="1"/>
  <c r="AN100" i="28"/>
  <c r="AN103" i="28" s="1"/>
  <c r="AN123" i="28" s="1"/>
  <c r="AN125" i="28" s="1"/>
  <c r="AL33" i="31"/>
  <c r="AN1155" i="10"/>
  <c r="AN1156" i="10" s="1"/>
  <c r="AN1160" i="10" s="1"/>
  <c r="AN1163" i="10" s="1"/>
  <c r="AO1026" i="10" l="1"/>
  <c r="AO1027" i="10" s="1"/>
  <c r="AO1201" i="10"/>
  <c r="AO1214" i="10" s="1"/>
  <c r="AO81" i="28"/>
  <c r="AO1004" i="10"/>
  <c r="AP1000" i="10" s="1"/>
  <c r="AO1240" i="10"/>
  <c r="AO1213" i="10"/>
  <c r="AO1226" i="10"/>
  <c r="AO1228" i="10" s="1"/>
  <c r="AL38" i="31"/>
  <c r="AL44" i="31" s="1"/>
  <c r="AL37" i="31"/>
  <c r="AL43" i="31" s="1"/>
  <c r="AO1202" i="10" l="1"/>
  <c r="AO1285" i="10" s="1"/>
  <c r="AO1286" i="10" s="1"/>
  <c r="AO1215" i="10"/>
  <c r="AO1298" i="10" s="1"/>
  <c r="AO1299" i="10" s="1"/>
  <c r="AB73" i="11"/>
  <c r="AB74" i="11" s="1"/>
  <c r="AO83" i="28"/>
  <c r="AO115" i="28"/>
  <c r="AO118" i="28" s="1"/>
  <c r="AO121" i="28" s="1"/>
  <c r="AP1023" i="10"/>
  <c r="AO86" i="28" l="1"/>
  <c r="AO87" i="28" s="1"/>
  <c r="AP85" i="28" s="1"/>
  <c r="AP976" i="10" s="1"/>
  <c r="AP979" i="10" s="1"/>
  <c r="AP986" i="10" s="1"/>
  <c r="AP987" i="10" s="1"/>
  <c r="AP989" i="10" s="1"/>
  <c r="AO1018" i="10"/>
  <c r="AO1019" i="10" s="1"/>
  <c r="AO97" i="28" l="1"/>
  <c r="AP1017" i="10"/>
  <c r="AP970" i="10"/>
  <c r="AP972" i="10" s="1"/>
  <c r="AQ966" i="10" s="1"/>
  <c r="AQ968" i="10" s="1"/>
  <c r="AQ985" i="10" s="1"/>
  <c r="AP30" i="28"/>
  <c r="AP32" i="28" s="1"/>
  <c r="AP1012" i="10" s="1"/>
  <c r="AP1013" i="10" s="1"/>
  <c r="AP80" i="28"/>
  <c r="AP981" i="10"/>
  <c r="AP117" i="28" l="1"/>
  <c r="AQ1011" i="10"/>
  <c r="AC72" i="11"/>
  <c r="AP994" i="10"/>
  <c r="AP996" i="10" s="1"/>
  <c r="AP1003" i="10" s="1"/>
  <c r="AP1200" i="10"/>
  <c r="AO100" i="28"/>
  <c r="AO103" i="28" s="1"/>
  <c r="AO123" i="28" s="1"/>
  <c r="AO125" i="28" s="1"/>
  <c r="AO1155" i="10"/>
  <c r="AO1156" i="10" s="1"/>
  <c r="AO1160" i="10" s="1"/>
  <c r="AO1163" i="10" s="1"/>
  <c r="AM33" i="31"/>
  <c r="AP1226" i="10" l="1"/>
  <c r="AP1228" i="10" s="1"/>
  <c r="AP1213" i="10"/>
  <c r="AP1240" i="10"/>
  <c r="AP1201" i="10"/>
  <c r="AP1214" i="10" s="1"/>
  <c r="AP1026" i="10"/>
  <c r="AP1027" i="10" s="1"/>
  <c r="AP81" i="28"/>
  <c r="AP1004" i="10"/>
  <c r="AQ1000" i="10" s="1"/>
  <c r="AM37" i="31"/>
  <c r="AM43" i="31" s="1"/>
  <c r="AM38" i="31"/>
  <c r="AM44" i="31" s="1"/>
  <c r="AP1202" i="10" l="1"/>
  <c r="AP1285" i="10" s="1"/>
  <c r="AP1286" i="10" s="1"/>
  <c r="AC73" i="11"/>
  <c r="AC74" i="11" s="1"/>
  <c r="AP83" i="28"/>
  <c r="AP115" i="28"/>
  <c r="AP118" i="28" s="1"/>
  <c r="AP121" i="28" s="1"/>
  <c r="AQ1023" i="10"/>
  <c r="AP1215" i="10"/>
  <c r="AP1298" i="10" s="1"/>
  <c r="AP1299" i="10" s="1"/>
  <c r="AP86" i="28" l="1"/>
  <c r="AP87" i="28" s="1"/>
  <c r="AQ85" i="28" s="1"/>
  <c r="AQ976" i="10" s="1"/>
  <c r="AQ979" i="10" s="1"/>
  <c r="AQ986" i="10" s="1"/>
  <c r="AQ987" i="10" s="1"/>
  <c r="AQ989" i="10" s="1"/>
  <c r="AP1018" i="10"/>
  <c r="AP1019" i="10" s="1"/>
  <c r="AP97" i="28" l="1"/>
  <c r="AQ1017" i="10"/>
  <c r="AQ981" i="10"/>
  <c r="AQ30" i="28"/>
  <c r="AQ32" i="28" s="1"/>
  <c r="AQ1012" i="10" s="1"/>
  <c r="AQ1013" i="10" s="1"/>
  <c r="AQ80" i="28"/>
  <c r="AQ970" i="10"/>
  <c r="AQ972" i="10" s="1"/>
  <c r="AR966" i="10" s="1"/>
  <c r="AR968" i="10" s="1"/>
  <c r="AR985" i="10" s="1"/>
  <c r="AQ994" i="10" l="1"/>
  <c r="AQ996" i="10" s="1"/>
  <c r="AQ1003" i="10" s="1"/>
  <c r="AQ1200" i="10"/>
  <c r="AD72" i="11"/>
  <c r="AR1011" i="10"/>
  <c r="AQ117" i="28"/>
  <c r="AN33" i="31"/>
  <c r="AP1155" i="10"/>
  <c r="AP1156" i="10" s="1"/>
  <c r="AP1160" i="10" s="1"/>
  <c r="AP1163" i="10" s="1"/>
  <c r="AP100" i="28"/>
  <c r="AP103" i="28" s="1"/>
  <c r="AP123" i="28" s="1"/>
  <c r="AP125" i="28" s="1"/>
  <c r="AN38" i="31" l="1"/>
  <c r="AN44" i="31" s="1"/>
  <c r="AN37" i="31"/>
  <c r="AN43" i="31" s="1"/>
  <c r="AQ1213" i="10"/>
  <c r="AQ1226" i="10"/>
  <c r="AQ1228" i="10" s="1"/>
  <c r="AQ1240" i="10"/>
  <c r="AQ81" i="28"/>
  <c r="AQ1201" i="10"/>
  <c r="AQ1214" i="10" s="1"/>
  <c r="AQ1026" i="10"/>
  <c r="AQ1027" i="10" s="1"/>
  <c r="AQ1004" i="10"/>
  <c r="AR1000" i="10" s="1"/>
  <c r="AD73" i="11" l="1"/>
  <c r="AD74" i="11" s="1"/>
  <c r="AQ83" i="28"/>
  <c r="AQ1215" i="10"/>
  <c r="AQ1298" i="10" s="1"/>
  <c r="AQ1299" i="10" s="1"/>
  <c r="AQ1202" i="10"/>
  <c r="AQ1285" i="10" s="1"/>
  <c r="AQ1286" i="10" s="1"/>
  <c r="AQ115" i="28"/>
  <c r="AQ118" i="28" s="1"/>
  <c r="AQ121" i="28" s="1"/>
  <c r="AR1023" i="10"/>
  <c r="AQ1018" i="10" l="1"/>
  <c r="AQ1019" i="10" s="1"/>
  <c r="AQ86" i="28"/>
  <c r="AQ87" i="28" s="1"/>
  <c r="AR85" i="28" s="1"/>
  <c r="AR976" i="10" s="1"/>
  <c r="AR979" i="10" s="1"/>
  <c r="AR986" i="10" s="1"/>
  <c r="AR987" i="10" s="1"/>
  <c r="AR989" i="10" s="1"/>
  <c r="AR970" i="10" l="1"/>
  <c r="AR972" i="10" s="1"/>
  <c r="AS966" i="10" s="1"/>
  <c r="AS968" i="10" s="1"/>
  <c r="AS985" i="10" s="1"/>
  <c r="AR80" i="28"/>
  <c r="AR30" i="28"/>
  <c r="AR32" i="28" s="1"/>
  <c r="AR1012" i="10" s="1"/>
  <c r="AR1013" i="10" s="1"/>
  <c r="AR981" i="10"/>
  <c r="AQ97" i="28"/>
  <c r="AR1017" i="10"/>
  <c r="AQ1155" i="10" l="1"/>
  <c r="AQ1156" i="10" s="1"/>
  <c r="AQ1160" i="10" s="1"/>
  <c r="AQ1163" i="10" s="1"/>
  <c r="L1163" i="10" s="1"/>
  <c r="AO33" i="31"/>
  <c r="AQ100" i="28"/>
  <c r="AQ103" i="28" s="1"/>
  <c r="AQ123" i="28" s="1"/>
  <c r="AQ125" i="28" s="1"/>
  <c r="AR117" i="28"/>
  <c r="AS1011" i="10"/>
  <c r="AR994" i="10"/>
  <c r="AR996" i="10" s="1"/>
  <c r="AR1003" i="10" s="1"/>
  <c r="AE72" i="11"/>
  <c r="AR1200" i="10"/>
  <c r="AR1213" i="10" l="1"/>
  <c r="AR1226" i="10"/>
  <c r="AR1228" i="10" s="1"/>
  <c r="AR1240" i="10"/>
  <c r="AR1026" i="10"/>
  <c r="AR1027" i="10" s="1"/>
  <c r="AR81" i="28"/>
  <c r="AR1201" i="10"/>
  <c r="AR1214" i="10" s="1"/>
  <c r="AR1004" i="10"/>
  <c r="AS1000" i="10" s="1"/>
  <c r="AO38" i="31"/>
  <c r="AO44" i="31" s="1"/>
  <c r="AO37" i="31"/>
  <c r="AO43" i="31" s="1"/>
  <c r="AS1023" i="10" l="1"/>
  <c r="AR115" i="28"/>
  <c r="AR118" i="28" s="1"/>
  <c r="AR121" i="28" s="1"/>
  <c r="AR1202" i="10"/>
  <c r="AR1285" i="10" s="1"/>
  <c r="AR1286" i="10" s="1"/>
  <c r="AE73" i="11"/>
  <c r="AE74" i="11" s="1"/>
  <c r="AR83" i="28"/>
  <c r="AR1215" i="10"/>
  <c r="AR1298" i="10" s="1"/>
  <c r="AR1299" i="10" s="1"/>
  <c r="AR1018" i="10" l="1"/>
  <c r="AR1019" i="10" s="1"/>
  <c r="AR86" i="28"/>
  <c r="AR87" i="28" s="1"/>
  <c r="AS85" i="28" s="1"/>
  <c r="AS976" i="10" s="1"/>
  <c r="AS979" i="10" s="1"/>
  <c r="AS986" i="10" s="1"/>
  <c r="AS987" i="10" s="1"/>
  <c r="AS989" i="10" s="1"/>
  <c r="AS970" i="10" l="1"/>
  <c r="AS972" i="10" s="1"/>
  <c r="AT966" i="10" s="1"/>
  <c r="AT968" i="10" s="1"/>
  <c r="AT985" i="10" s="1"/>
  <c r="AS80" i="28"/>
  <c r="AS981" i="10"/>
  <c r="AS30" i="28"/>
  <c r="AS32" i="28" s="1"/>
  <c r="AS1012" i="10" s="1"/>
  <c r="AS1013" i="10" s="1"/>
  <c r="AR97" i="28"/>
  <c r="AS1017" i="10"/>
  <c r="AT1011" i="10" l="1"/>
  <c r="AS117" i="28"/>
  <c r="AS994" i="10"/>
  <c r="AS996" i="10" s="1"/>
  <c r="AS1003" i="10" s="1"/>
  <c r="AS1200" i="10"/>
  <c r="AF72" i="11"/>
  <c r="AR1155" i="10"/>
  <c r="AR1156" i="10" s="1"/>
  <c r="AR1160" i="10" s="1"/>
  <c r="AP33" i="31"/>
  <c r="AR100" i="28"/>
  <c r="AR103" i="28" s="1"/>
  <c r="AR123" i="28" s="1"/>
  <c r="AR125" i="28" s="1"/>
  <c r="AP38" i="31" l="1"/>
  <c r="AP44" i="31" s="1"/>
  <c r="AP37" i="31"/>
  <c r="AP43" i="31" s="1"/>
  <c r="AS1213" i="10"/>
  <c r="AS1240" i="10"/>
  <c r="AS1226" i="10"/>
  <c r="AS1228" i="10" s="1"/>
  <c r="AS1201" i="10"/>
  <c r="AS1214" i="10" s="1"/>
  <c r="AS81" i="28"/>
  <c r="AS1026" i="10"/>
  <c r="AS1027" i="10" s="1"/>
  <c r="AS1004" i="10"/>
  <c r="AT1000" i="10" s="1"/>
  <c r="AS1215" i="10" l="1"/>
  <c r="AS1298" i="10" s="1"/>
  <c r="AS1299" i="10" s="1"/>
  <c r="AF73" i="11"/>
  <c r="AF74" i="11" s="1"/>
  <c r="AS83" i="28"/>
  <c r="AS1202" i="10"/>
  <c r="AS1285" i="10" s="1"/>
  <c r="AS1286" i="10" s="1"/>
  <c r="AS115" i="28"/>
  <c r="AS118" i="28" s="1"/>
  <c r="AS121" i="28" s="1"/>
  <c r="AT1023" i="10"/>
  <c r="AS1018" i="10" l="1"/>
  <c r="AS1019" i="10" s="1"/>
  <c r="AS86" i="28"/>
  <c r="AS87" i="28" s="1"/>
  <c r="AT85" i="28" s="1"/>
  <c r="AT976" i="10" s="1"/>
  <c r="AT979" i="10" s="1"/>
  <c r="AT986" i="10" s="1"/>
  <c r="AT987" i="10" s="1"/>
  <c r="AT989" i="10" s="1"/>
  <c r="AT30" i="28" l="1"/>
  <c r="AT32" i="28" s="1"/>
  <c r="AT1012" i="10" s="1"/>
  <c r="AT1013" i="10" s="1"/>
  <c r="AT970" i="10"/>
  <c r="AT972" i="10" s="1"/>
  <c r="AU966" i="10" s="1"/>
  <c r="AU968" i="10" s="1"/>
  <c r="AU985" i="10" s="1"/>
  <c r="AT80" i="28"/>
  <c r="AT981" i="10"/>
  <c r="AS97" i="28"/>
  <c r="AT1017" i="10"/>
  <c r="AG72" i="11" l="1"/>
  <c r="AT994" i="10"/>
  <c r="AT996" i="10" s="1"/>
  <c r="AT1003" i="10" s="1"/>
  <c r="AT1200" i="10"/>
  <c r="AS1155" i="10"/>
  <c r="AS1156" i="10" s="1"/>
  <c r="AS1160" i="10" s="1"/>
  <c r="AS100" i="28"/>
  <c r="AS103" i="28" s="1"/>
  <c r="AS123" i="28" s="1"/>
  <c r="AS125" i="28" s="1"/>
  <c r="AQ33" i="31"/>
  <c r="AU1011" i="10"/>
  <c r="AT117" i="28"/>
  <c r="AQ37" i="31" l="1"/>
  <c r="AQ43" i="31" s="1"/>
  <c r="AQ38" i="31"/>
  <c r="AQ44" i="31" s="1"/>
  <c r="AT1226" i="10"/>
  <c r="AT1228" i="10" s="1"/>
  <c r="AT1213" i="10"/>
  <c r="AT1240" i="10"/>
  <c r="AT81" i="28"/>
  <c r="AT1026" i="10"/>
  <c r="AT1027" i="10" s="1"/>
  <c r="AT1201" i="10"/>
  <c r="AT1214" i="10" s="1"/>
  <c r="AT1004" i="10"/>
  <c r="AU1000" i="10" s="1"/>
  <c r="AT1202" i="10" l="1"/>
  <c r="AT1285" i="10" s="1"/>
  <c r="AT1286" i="10" s="1"/>
  <c r="AT1215" i="10"/>
  <c r="AT1298" i="10" s="1"/>
  <c r="AT1299" i="10" s="1"/>
  <c r="AG73" i="11"/>
  <c r="AG74" i="11" s="1"/>
  <c r="AT83" i="28"/>
  <c r="AU1023" i="10"/>
  <c r="AT115" i="28"/>
  <c r="AT118" i="28" s="1"/>
  <c r="AT121" i="28" s="1"/>
  <c r="AT1018" i="10" l="1"/>
  <c r="AT1019" i="10" s="1"/>
  <c r="AT86" i="28"/>
  <c r="AT87" i="28" s="1"/>
  <c r="AU85" i="28" s="1"/>
  <c r="AU976" i="10" s="1"/>
  <c r="AU979" i="10" s="1"/>
  <c r="AU986" i="10" s="1"/>
  <c r="AU987" i="10" s="1"/>
  <c r="AU989" i="10" s="1"/>
  <c r="AU30" i="28" l="1"/>
  <c r="AU32" i="28" s="1"/>
  <c r="AU1012" i="10" s="1"/>
  <c r="AU1013" i="10" s="1"/>
  <c r="AU80" i="28"/>
  <c r="AU970" i="10"/>
  <c r="AU972" i="10" s="1"/>
  <c r="AV966" i="10" s="1"/>
  <c r="AV968" i="10" s="1"/>
  <c r="AV985" i="10" s="1"/>
  <c r="AU981" i="10"/>
  <c r="AU1017" i="10"/>
  <c r="AT97" i="28"/>
  <c r="AR33" i="31" l="1"/>
  <c r="AT100" i="28"/>
  <c r="AT103" i="28" s="1"/>
  <c r="AT123" i="28" s="1"/>
  <c r="AT125" i="28" s="1"/>
  <c r="AT1155" i="10"/>
  <c r="AT1156" i="10" s="1"/>
  <c r="AT1160" i="10" s="1"/>
  <c r="AU1200" i="10"/>
  <c r="AH72" i="11"/>
  <c r="AU994" i="10"/>
  <c r="AU996" i="10" s="1"/>
  <c r="AU1003" i="10" s="1"/>
  <c r="AV1011" i="10"/>
  <c r="AU117" i="28"/>
  <c r="AU1240" i="10" l="1"/>
  <c r="AU1226" i="10"/>
  <c r="AU1228" i="10" s="1"/>
  <c r="AU1213" i="10"/>
  <c r="AU1026" i="10"/>
  <c r="AU1027" i="10" s="1"/>
  <c r="AU1201" i="10"/>
  <c r="AU1214" i="10" s="1"/>
  <c r="AU81" i="28"/>
  <c r="AU1004" i="10"/>
  <c r="AV1000" i="10" s="1"/>
  <c r="AR38" i="31"/>
  <c r="AR44" i="31" s="1"/>
  <c r="AR37" i="31"/>
  <c r="AR43" i="31" s="1"/>
  <c r="AU115" i="28" l="1"/>
  <c r="AU118" i="28" s="1"/>
  <c r="AU121" i="28" s="1"/>
  <c r="AV1023" i="10"/>
  <c r="AU1202" i="10"/>
  <c r="AU1285" i="10" s="1"/>
  <c r="AU1286" i="10" s="1"/>
  <c r="AH73" i="11"/>
  <c r="AH74" i="11" s="1"/>
  <c r="AU83" i="28"/>
  <c r="AU1215" i="10"/>
  <c r="AU1298" i="10" s="1"/>
  <c r="AU1299" i="10" s="1"/>
  <c r="AU86" i="28" l="1"/>
  <c r="AU87" i="28" s="1"/>
  <c r="AV85" i="28" s="1"/>
  <c r="AV976" i="10" s="1"/>
  <c r="AV979" i="10" s="1"/>
  <c r="AV986" i="10" s="1"/>
  <c r="AV987" i="10" s="1"/>
  <c r="AV989" i="10" s="1"/>
  <c r="AU1018" i="10"/>
  <c r="AU1019" i="10" s="1"/>
  <c r="AU97" i="28" l="1"/>
  <c r="AV1017" i="10"/>
  <c r="AV981" i="10"/>
  <c r="AV970" i="10"/>
  <c r="AV972" i="10" s="1"/>
  <c r="AW966" i="10" s="1"/>
  <c r="AW968" i="10" s="1"/>
  <c r="AW985" i="10" s="1"/>
  <c r="AV80" i="28"/>
  <c r="AV30" i="28"/>
  <c r="AV32" i="28" s="1"/>
  <c r="AV1012" i="10" s="1"/>
  <c r="AV1013" i="10" s="1"/>
  <c r="AV117" i="28" l="1"/>
  <c r="AW1011" i="10"/>
  <c r="AV994" i="10"/>
  <c r="AV996" i="10" s="1"/>
  <c r="AV1003" i="10" s="1"/>
  <c r="AI72" i="11"/>
  <c r="AV1200" i="10"/>
  <c r="AU100" i="28"/>
  <c r="AU103" i="28" s="1"/>
  <c r="AU123" i="28" s="1"/>
  <c r="AU125" i="28" s="1"/>
  <c r="AS33" i="31"/>
  <c r="AU1155" i="10"/>
  <c r="AU1156" i="10" s="1"/>
  <c r="AU1160" i="10" s="1"/>
  <c r="AV1240" i="10" l="1"/>
  <c r="AV1213" i="10"/>
  <c r="AV1226" i="10"/>
  <c r="AV1228" i="10" s="1"/>
  <c r="AV1201" i="10"/>
  <c r="AV1214" i="10" s="1"/>
  <c r="AV1026" i="10"/>
  <c r="AV1027" i="10" s="1"/>
  <c r="AV81" i="28"/>
  <c r="AV1004" i="10"/>
  <c r="AW1000" i="10" s="1"/>
  <c r="AS37" i="31"/>
  <c r="AS43" i="31" s="1"/>
  <c r="AS38" i="31"/>
  <c r="AS44" i="31" s="1"/>
  <c r="AW1023" i="10" l="1"/>
  <c r="AV115" i="28"/>
  <c r="AV118" i="28" s="1"/>
  <c r="AV121" i="28" s="1"/>
  <c r="AV1202" i="10"/>
  <c r="AV1285" i="10" s="1"/>
  <c r="AV1286" i="10" s="1"/>
  <c r="AV1215" i="10"/>
  <c r="AV1298" i="10" s="1"/>
  <c r="AV1299" i="10" s="1"/>
  <c r="AI73" i="11"/>
  <c r="AI74" i="11" s="1"/>
  <c r="AV83" i="28"/>
  <c r="AV86" i="28" l="1"/>
  <c r="AV87" i="28" s="1"/>
  <c r="AW85" i="28" s="1"/>
  <c r="AW976" i="10" s="1"/>
  <c r="AW979" i="10" s="1"/>
  <c r="AW986" i="10" s="1"/>
  <c r="AW987" i="10" s="1"/>
  <c r="AW989" i="10" s="1"/>
  <c r="AV1018" i="10"/>
  <c r="AV1019" i="10" s="1"/>
  <c r="AW1017" i="10" l="1"/>
  <c r="AV97" i="28"/>
  <c r="AW30" i="28"/>
  <c r="AW32" i="28" s="1"/>
  <c r="AW1012" i="10" s="1"/>
  <c r="AW1013" i="10" s="1"/>
  <c r="AW970" i="10"/>
  <c r="AW972" i="10" s="1"/>
  <c r="AX966" i="10" s="1"/>
  <c r="AX968" i="10" s="1"/>
  <c r="AX985" i="10" s="1"/>
  <c r="AW80" i="28"/>
  <c r="AW981" i="10"/>
  <c r="AW994" i="10" l="1"/>
  <c r="AW996" i="10" s="1"/>
  <c r="AW1003" i="10" s="1"/>
  <c r="AW1200" i="10"/>
  <c r="AV1155" i="10"/>
  <c r="AV1156" i="10" s="1"/>
  <c r="AV1160" i="10" s="1"/>
  <c r="AT33" i="31"/>
  <c r="AV100" i="28"/>
  <c r="AV103" i="28" s="1"/>
  <c r="AV123" i="28" s="1"/>
  <c r="AV125" i="28" s="1"/>
  <c r="AW117" i="28"/>
  <c r="AX1011" i="10"/>
  <c r="AT38" i="31" l="1"/>
  <c r="AT44" i="31" s="1"/>
  <c r="AT37" i="31"/>
  <c r="AT43" i="31" s="1"/>
  <c r="AW1226" i="10"/>
  <c r="AW1228" i="10" s="1"/>
  <c r="AW1213" i="10"/>
  <c r="AW1240" i="10"/>
  <c r="AW1026" i="10"/>
  <c r="AW1027" i="10" s="1"/>
  <c r="AW1201" i="10"/>
  <c r="AW1214" i="10" s="1"/>
  <c r="AW81" i="28"/>
  <c r="AW83" i="28" s="1"/>
  <c r="AW1004" i="10"/>
  <c r="AX1000" i="10" s="1"/>
  <c r="AW1215" i="10" l="1"/>
  <c r="AW1298" i="10" s="1"/>
  <c r="AW1299" i="10" s="1"/>
  <c r="AW1202" i="10"/>
  <c r="AW1285" i="10" s="1"/>
  <c r="AW1286" i="10" s="1"/>
  <c r="AW115" i="28"/>
  <c r="AW118" i="28" s="1"/>
  <c r="AW121" i="28" s="1"/>
  <c r="AX1023" i="10"/>
  <c r="AW1018" i="10"/>
  <c r="AW1019" i="10" s="1"/>
  <c r="AW86" i="28"/>
  <c r="AW87" i="28" s="1"/>
  <c r="AX85" i="28" s="1"/>
  <c r="AX976" i="10" s="1"/>
  <c r="AX979" i="10" s="1"/>
  <c r="AX986" i="10" s="1"/>
  <c r="AX987" i="10" s="1"/>
  <c r="AX989" i="10" s="1"/>
  <c r="AX970" i="10" l="1"/>
  <c r="AX972" i="10" s="1"/>
  <c r="AY966" i="10" s="1"/>
  <c r="AY968" i="10" s="1"/>
  <c r="AY985" i="10" s="1"/>
  <c r="AX80" i="28"/>
  <c r="AX981" i="10"/>
  <c r="AX30" i="28"/>
  <c r="AX32" i="28" s="1"/>
  <c r="AX1012" i="10" s="1"/>
  <c r="AX1013" i="10" s="1"/>
  <c r="AX1017" i="10"/>
  <c r="AW97" i="28"/>
  <c r="AX117" i="28" l="1"/>
  <c r="AY1011" i="10"/>
  <c r="AW1155" i="10"/>
  <c r="AW1156" i="10" s="1"/>
  <c r="AW1160" i="10" s="1"/>
  <c r="AW100" i="28"/>
  <c r="AW103" i="28" s="1"/>
  <c r="AW123" i="28" s="1"/>
  <c r="AW125" i="28" s="1"/>
  <c r="AU33" i="31"/>
  <c r="AX1200" i="10"/>
  <c r="AX994" i="10"/>
  <c r="AX996" i="10" s="1"/>
  <c r="AX1003" i="10" s="1"/>
  <c r="AX1026" i="10" l="1"/>
  <c r="AX1027" i="10" s="1"/>
  <c r="AX1201" i="10"/>
  <c r="AX1214" i="10" s="1"/>
  <c r="AX81" i="28"/>
  <c r="AX83" i="28" s="1"/>
  <c r="AX1004" i="10"/>
  <c r="AY1000" i="10" s="1"/>
  <c r="AX1213" i="10"/>
  <c r="AX1240" i="10"/>
  <c r="AX1226" i="10"/>
  <c r="AX1228" i="10" s="1"/>
  <c r="AU37" i="31"/>
  <c r="AU43" i="31" s="1"/>
  <c r="AU38" i="31"/>
  <c r="AU44" i="31" s="1"/>
  <c r="AX1202" i="10" l="1"/>
  <c r="AX1285" i="10" s="1"/>
  <c r="AX1286" i="10" s="1"/>
  <c r="AX1215" i="10"/>
  <c r="AX1298" i="10" s="1"/>
  <c r="AX1299" i="10" s="1"/>
  <c r="AX86" i="28"/>
  <c r="AX87" i="28" s="1"/>
  <c r="AY85" i="28" s="1"/>
  <c r="AY976" i="10" s="1"/>
  <c r="AY979" i="10" s="1"/>
  <c r="AY986" i="10" s="1"/>
  <c r="AY987" i="10" s="1"/>
  <c r="AY989" i="10" s="1"/>
  <c r="AX1018" i="10"/>
  <c r="AX1019" i="10" s="1"/>
  <c r="AY1023" i="10"/>
  <c r="AX115" i="28"/>
  <c r="AX118" i="28" s="1"/>
  <c r="AX121" i="28" s="1"/>
  <c r="AY981" i="10" l="1"/>
  <c r="AY970" i="10"/>
  <c r="AY972" i="10" s="1"/>
  <c r="AZ966" i="10" s="1"/>
  <c r="AZ968" i="10" s="1"/>
  <c r="AZ985" i="10" s="1"/>
  <c r="AY80" i="28"/>
  <c r="AY30" i="28"/>
  <c r="AY32" i="28" s="1"/>
  <c r="AY1012" i="10" s="1"/>
  <c r="AY1013" i="10" s="1"/>
  <c r="AX97" i="28"/>
  <c r="AY1017" i="10"/>
  <c r="AZ1011" i="10" l="1"/>
  <c r="AY117" i="28"/>
  <c r="AY1200" i="10"/>
  <c r="AY994" i="10"/>
  <c r="AY996" i="10" s="1"/>
  <c r="AY1003" i="10" s="1"/>
  <c r="AX100" i="28"/>
  <c r="AX103" i="28" s="1"/>
  <c r="AX123" i="28" s="1"/>
  <c r="AX125" i="28" s="1"/>
  <c r="AX1155" i="10"/>
  <c r="AX1156" i="10" s="1"/>
  <c r="AX1160" i="10" s="1"/>
  <c r="AV33" i="31"/>
  <c r="AV38" i="31" l="1"/>
  <c r="AV44" i="31" s="1"/>
  <c r="AV37" i="31"/>
  <c r="AV43" i="31" s="1"/>
  <c r="AY1026" i="10"/>
  <c r="AY1027" i="10" s="1"/>
  <c r="AY1201" i="10"/>
  <c r="AY1214" i="10" s="1"/>
  <c r="AY81" i="28"/>
  <c r="AY83" i="28" s="1"/>
  <c r="AY1004" i="10"/>
  <c r="AZ1000" i="10" s="1"/>
  <c r="AY1240" i="10"/>
  <c r="AY1213" i="10"/>
  <c r="AY1226" i="10"/>
  <c r="AY1228" i="10" s="1"/>
  <c r="AY1202" i="10" l="1"/>
  <c r="AY1285" i="10" s="1"/>
  <c r="AY1286" i="10" s="1"/>
  <c r="AY1018" i="10"/>
  <c r="AY1019" i="10" s="1"/>
  <c r="AY86" i="28"/>
  <c r="AY87" i="28" s="1"/>
  <c r="AZ85" i="28" s="1"/>
  <c r="AZ976" i="10" s="1"/>
  <c r="AZ979" i="10" s="1"/>
  <c r="AZ986" i="10" s="1"/>
  <c r="AZ987" i="10" s="1"/>
  <c r="AZ989" i="10" s="1"/>
  <c r="AY115" i="28"/>
  <c r="AY118" i="28" s="1"/>
  <c r="AY121" i="28" s="1"/>
  <c r="AZ1023" i="10"/>
  <c r="AY1215" i="10"/>
  <c r="AY1298" i="10" s="1"/>
  <c r="AY1299" i="10" s="1"/>
  <c r="AZ30" i="28" l="1"/>
  <c r="AZ32" i="28" s="1"/>
  <c r="AZ1012" i="10" s="1"/>
  <c r="AZ1013" i="10" s="1"/>
  <c r="AZ981" i="10"/>
  <c r="AZ80" i="28"/>
  <c r="AZ970" i="10"/>
  <c r="AZ972" i="10" s="1"/>
  <c r="BA966" i="10" s="1"/>
  <c r="BA968" i="10" s="1"/>
  <c r="BA985" i="10" s="1"/>
  <c r="AY97" i="28"/>
  <c r="AZ1017" i="10"/>
  <c r="AY1155" i="10" l="1"/>
  <c r="AY1156" i="10" s="1"/>
  <c r="AY1160" i="10" s="1"/>
  <c r="AW33" i="31"/>
  <c r="AY100" i="28"/>
  <c r="AY103" i="28" s="1"/>
  <c r="AY123" i="28" s="1"/>
  <c r="AY125" i="28" s="1"/>
  <c r="AZ994" i="10"/>
  <c r="AZ996" i="10" s="1"/>
  <c r="AZ1003" i="10" s="1"/>
  <c r="AZ1200" i="10"/>
  <c r="AZ117" i="28"/>
  <c r="BA1011" i="10"/>
  <c r="AZ1240" i="10" l="1"/>
  <c r="AZ1213" i="10"/>
  <c r="AZ1226" i="10"/>
  <c r="AZ1228" i="10" s="1"/>
  <c r="AZ1026" i="10"/>
  <c r="AZ1027" i="10" s="1"/>
  <c r="AZ1201" i="10"/>
  <c r="AZ1214" i="10" s="1"/>
  <c r="AZ81" i="28"/>
  <c r="AZ83" i="28" s="1"/>
  <c r="AZ1004" i="10"/>
  <c r="BA1000" i="10" s="1"/>
  <c r="AW38" i="31"/>
  <c r="AW44" i="31" s="1"/>
  <c r="AW37" i="31"/>
  <c r="AW43" i="31" s="1"/>
  <c r="AZ115" i="28" l="1"/>
  <c r="AZ118" i="28" s="1"/>
  <c r="AZ121" i="28" s="1"/>
  <c r="BA1023" i="10"/>
  <c r="AZ1202" i="10"/>
  <c r="AZ1285" i="10" s="1"/>
  <c r="AZ1286" i="10" s="1"/>
  <c r="AZ1215" i="10"/>
  <c r="AZ1298" i="10" s="1"/>
  <c r="AZ1299" i="10" s="1"/>
  <c r="AZ86" i="28"/>
  <c r="AZ87" i="28" s="1"/>
  <c r="BA85" i="28" s="1"/>
  <c r="BA976" i="10" s="1"/>
  <c r="BA979" i="10" s="1"/>
  <c r="BA986" i="10" s="1"/>
  <c r="BA987" i="10" s="1"/>
  <c r="BA989" i="10" s="1"/>
  <c r="AZ1018" i="10"/>
  <c r="AZ1019" i="10" s="1"/>
  <c r="BA1017" i="10" l="1"/>
  <c r="AZ97" i="28"/>
  <c r="BA80" i="28"/>
  <c r="BA970" i="10"/>
  <c r="BA972" i="10" s="1"/>
  <c r="BB966" i="10" s="1"/>
  <c r="BB968" i="10" s="1"/>
  <c r="BB985" i="10" s="1"/>
  <c r="BA981" i="10"/>
  <c r="BA30" i="28"/>
  <c r="BA32" i="28" s="1"/>
  <c r="BA1012" i="10" s="1"/>
  <c r="BA1013" i="10" s="1"/>
  <c r="BA117" i="28" l="1"/>
  <c r="BB1011" i="10"/>
  <c r="AZ1155" i="10"/>
  <c r="AZ1156" i="10" s="1"/>
  <c r="AZ1160" i="10" s="1"/>
  <c r="AZ100" i="28"/>
  <c r="AZ103" i="28" s="1"/>
  <c r="AZ123" i="28" s="1"/>
  <c r="AZ125" i="28" s="1"/>
  <c r="AX33" i="31"/>
  <c r="BA1200" i="10"/>
  <c r="BA994" i="10"/>
  <c r="BA996" i="10" s="1"/>
  <c r="BA1003" i="10" s="1"/>
  <c r="AX37" i="31" l="1"/>
  <c r="AX43" i="31" s="1"/>
  <c r="AX38" i="31"/>
  <c r="AX44" i="31" s="1"/>
  <c r="BA1201" i="10"/>
  <c r="BA1214" i="10" s="1"/>
  <c r="BA81" i="28"/>
  <c r="BA83" i="28" s="1"/>
  <c r="BA1026" i="10"/>
  <c r="BA1027" i="10" s="1"/>
  <c r="BA1004" i="10"/>
  <c r="BB1000" i="10" s="1"/>
  <c r="BA1213" i="10"/>
  <c r="BA1226" i="10"/>
  <c r="BA1228" i="10" s="1"/>
  <c r="BA1240" i="10"/>
  <c r="BA1215" i="10" l="1"/>
  <c r="BA1298" i="10" s="1"/>
  <c r="BA1299" i="10" s="1"/>
  <c r="BA1202" i="10"/>
  <c r="BA1285" i="10" s="1"/>
  <c r="BA1286" i="10" s="1"/>
  <c r="BB1023" i="10"/>
  <c r="BA115" i="28"/>
  <c r="BA118" i="28" s="1"/>
  <c r="BA121" i="28" s="1"/>
  <c r="BA86" i="28"/>
  <c r="BA87" i="28" s="1"/>
  <c r="BB85" i="28" s="1"/>
  <c r="BB976" i="10" s="1"/>
  <c r="BB979" i="10" s="1"/>
  <c r="BB986" i="10" s="1"/>
  <c r="BB987" i="10" s="1"/>
  <c r="BB989" i="10" s="1"/>
  <c r="BA1018" i="10"/>
  <c r="BA1019" i="10" s="1"/>
  <c r="BA97" i="28" l="1"/>
  <c r="BB1017" i="10"/>
  <c r="BB981" i="10"/>
  <c r="BB80" i="28"/>
  <c r="BB970" i="10"/>
  <c r="BB972" i="10" s="1"/>
  <c r="BC966" i="10" s="1"/>
  <c r="BC968" i="10" s="1"/>
  <c r="BC985" i="10" s="1"/>
  <c r="BB30" i="28"/>
  <c r="BB32" i="28" s="1"/>
  <c r="BB1012" i="10" s="1"/>
  <c r="BB1013" i="10" s="1"/>
  <c r="BB1200" i="10" l="1"/>
  <c r="BB994" i="10"/>
  <c r="BB996" i="10" s="1"/>
  <c r="BB1003" i="10" s="1"/>
  <c r="BB117" i="28"/>
  <c r="BC1011" i="10"/>
  <c r="BA1155" i="10"/>
  <c r="BA1156" i="10" s="1"/>
  <c r="BA1160" i="10" s="1"/>
  <c r="BA100" i="28"/>
  <c r="BA103" i="28" s="1"/>
  <c r="BA123" i="28" s="1"/>
  <c r="BA125" i="28" s="1"/>
  <c r="AY33" i="31"/>
  <c r="AY38" i="31" l="1"/>
  <c r="AY44" i="31" s="1"/>
  <c r="AY37" i="31"/>
  <c r="AY43" i="31" s="1"/>
  <c r="BB1201" i="10"/>
  <c r="BB1214" i="10" s="1"/>
  <c r="BB81" i="28"/>
  <c r="BB83" i="28" s="1"/>
  <c r="BB1026" i="10"/>
  <c r="BB1027" i="10" s="1"/>
  <c r="BB1004" i="10"/>
  <c r="BC1000" i="10" s="1"/>
  <c r="BB1226" i="10"/>
  <c r="BB1228" i="10" s="1"/>
  <c r="BB1240" i="10"/>
  <c r="BB1213" i="10"/>
  <c r="BC1023" i="10" l="1"/>
  <c r="BB115" i="28"/>
  <c r="BB118" i="28" s="1"/>
  <c r="BB121" i="28" s="1"/>
  <c r="BB86" i="28"/>
  <c r="BB87" i="28" s="1"/>
  <c r="BC85" i="28" s="1"/>
  <c r="BC976" i="10" s="1"/>
  <c r="BC979" i="10" s="1"/>
  <c r="BC986" i="10" s="1"/>
  <c r="BC987" i="10" s="1"/>
  <c r="BC989" i="10" s="1"/>
  <c r="BB1018" i="10"/>
  <c r="BB1019" i="10" s="1"/>
  <c r="BB1202" i="10"/>
  <c r="BB1285" i="10" s="1"/>
  <c r="BB1286" i="10" s="1"/>
  <c r="BB1215" i="10"/>
  <c r="BB1298" i="10" s="1"/>
  <c r="BB1299" i="10" s="1"/>
  <c r="BC1017" i="10" l="1"/>
  <c r="BB97" i="28"/>
  <c r="BC970" i="10"/>
  <c r="BC972" i="10" s="1"/>
  <c r="BD966" i="10" s="1"/>
  <c r="BD968" i="10" s="1"/>
  <c r="BD985" i="10" s="1"/>
  <c r="BC80" i="28"/>
  <c r="BC981" i="10"/>
  <c r="BC30" i="28"/>
  <c r="BC32" i="28" s="1"/>
  <c r="BC1012" i="10" s="1"/>
  <c r="BC1013" i="10" s="1"/>
  <c r="BC1200" i="10" l="1"/>
  <c r="BC994" i="10"/>
  <c r="BC996" i="10" s="1"/>
  <c r="BC1003" i="10" s="1"/>
  <c r="BD1011" i="10"/>
  <c r="BC117" i="28"/>
  <c r="AZ33" i="31"/>
  <c r="BB1155" i="10"/>
  <c r="BB1156" i="10" s="1"/>
  <c r="BB1160" i="10" s="1"/>
  <c r="BB100" i="28"/>
  <c r="BB103" i="28" s="1"/>
  <c r="BB123" i="28" s="1"/>
  <c r="BB125" i="28" s="1"/>
  <c r="AZ38" i="31" l="1"/>
  <c r="AZ44" i="31" s="1"/>
  <c r="AZ37" i="31"/>
  <c r="AZ43" i="31" s="1"/>
  <c r="BC1026" i="10"/>
  <c r="BC1027" i="10" s="1"/>
  <c r="BC1201" i="10"/>
  <c r="BC1214" i="10" s="1"/>
  <c r="BC81" i="28"/>
  <c r="BC83" i="28" s="1"/>
  <c r="BC1004" i="10"/>
  <c r="BD1000" i="10" s="1"/>
  <c r="BC1226" i="10"/>
  <c r="BC1228" i="10" s="1"/>
  <c r="BC1213" i="10"/>
  <c r="BC1240" i="10"/>
  <c r="BC1202" i="10" l="1"/>
  <c r="BC1285" i="10" s="1"/>
  <c r="BC1286" i="10" s="1"/>
  <c r="BC86" i="28"/>
  <c r="BC87" i="28" s="1"/>
  <c r="BD85" i="28" s="1"/>
  <c r="BD976" i="10" s="1"/>
  <c r="BD979" i="10" s="1"/>
  <c r="BD986" i="10" s="1"/>
  <c r="BD987" i="10" s="1"/>
  <c r="BD989" i="10" s="1"/>
  <c r="BC1018" i="10"/>
  <c r="BC1019" i="10" s="1"/>
  <c r="BC115" i="28"/>
  <c r="BC118" i="28" s="1"/>
  <c r="BC121" i="28" s="1"/>
  <c r="BD1023" i="10"/>
  <c r="BC1215" i="10"/>
  <c r="BC1298" i="10" s="1"/>
  <c r="BC1299" i="10" s="1"/>
  <c r="BD1017" i="10" l="1"/>
  <c r="BC97" i="28"/>
  <c r="BD80" i="28"/>
  <c r="BD30" i="28"/>
  <c r="BD32" i="28" s="1"/>
  <c r="BD1012" i="10" s="1"/>
  <c r="BD1013" i="10" s="1"/>
  <c r="BD981" i="10"/>
  <c r="BD970" i="10"/>
  <c r="BD972" i="10" s="1"/>
  <c r="BE966" i="10" s="1"/>
  <c r="BE968" i="10" s="1"/>
  <c r="BE985" i="10" s="1"/>
  <c r="BD117" i="28" l="1"/>
  <c r="BE1011" i="10"/>
  <c r="BD1200" i="10"/>
  <c r="BD994" i="10"/>
  <c r="BD996" i="10" s="1"/>
  <c r="BD1003" i="10" s="1"/>
  <c r="BA33" i="31"/>
  <c r="BC1155" i="10"/>
  <c r="BC1156" i="10" s="1"/>
  <c r="BC1160" i="10" s="1"/>
  <c r="BC100" i="28"/>
  <c r="BC103" i="28" s="1"/>
  <c r="BC123" i="28" s="1"/>
  <c r="BC125" i="28" s="1"/>
  <c r="BD1201" i="10" l="1"/>
  <c r="BD1214" i="10" s="1"/>
  <c r="BD81" i="28"/>
  <c r="BD83" i="28" s="1"/>
  <c r="BD1026" i="10"/>
  <c r="BD1027" i="10" s="1"/>
  <c r="BD1004" i="10"/>
  <c r="BE1000" i="10" s="1"/>
  <c r="BA37" i="31"/>
  <c r="BA43" i="31" s="1"/>
  <c r="BA38" i="31"/>
  <c r="BA44" i="31" s="1"/>
  <c r="BD1226" i="10"/>
  <c r="BD1228" i="10" s="1"/>
  <c r="BD1240" i="10"/>
  <c r="BD1213" i="10"/>
  <c r="BD1215" i="10" s="1"/>
  <c r="BD1298" i="10" s="1"/>
  <c r="BD1299" i="10" s="1"/>
  <c r="BD1202" i="10" l="1"/>
  <c r="BD1285" i="10" s="1"/>
  <c r="BD1286" i="10" s="1"/>
  <c r="BD115" i="28"/>
  <c r="BD118" i="28" s="1"/>
  <c r="BD121" i="28" s="1"/>
  <c r="BE1023" i="10"/>
  <c r="BD86" i="28"/>
  <c r="BD87" i="28" s="1"/>
  <c r="BE85" i="28" s="1"/>
  <c r="BE976" i="10" s="1"/>
  <c r="BE979" i="10" s="1"/>
  <c r="BE986" i="10" s="1"/>
  <c r="BE987" i="10" s="1"/>
  <c r="BE989" i="10" s="1"/>
  <c r="BD1018" i="10"/>
  <c r="BD1019" i="10" s="1"/>
  <c r="BE80" i="28" l="1"/>
  <c r="BE970" i="10"/>
  <c r="BE972" i="10" s="1"/>
  <c r="BF966" i="10" s="1"/>
  <c r="BF968" i="10" s="1"/>
  <c r="BF985" i="10" s="1"/>
  <c r="BE30" i="28"/>
  <c r="BE32" i="28" s="1"/>
  <c r="BE1012" i="10" s="1"/>
  <c r="BE1013" i="10" s="1"/>
  <c r="BE981" i="10"/>
  <c r="BD97" i="28"/>
  <c r="BE1017" i="10"/>
  <c r="BF1011" i="10" l="1"/>
  <c r="BE117" i="28"/>
  <c r="BD100" i="28"/>
  <c r="BD103" i="28" s="1"/>
  <c r="BD123" i="28" s="1"/>
  <c r="BD125" i="28" s="1"/>
  <c r="BB33" i="31"/>
  <c r="BD1155" i="10"/>
  <c r="BD1156" i="10" s="1"/>
  <c r="BD1160" i="10" s="1"/>
  <c r="BE994" i="10"/>
  <c r="BE996" i="10" s="1"/>
  <c r="BE1003" i="10" s="1"/>
  <c r="BE1200" i="10"/>
  <c r="BB38" i="31" l="1"/>
  <c r="BB44" i="31" s="1"/>
  <c r="BB37" i="31"/>
  <c r="BB43" i="31" s="1"/>
  <c r="BE1240" i="10"/>
  <c r="BE1226" i="10"/>
  <c r="BE1228" i="10" s="1"/>
  <c r="BE1213" i="10"/>
  <c r="BE1026" i="10"/>
  <c r="BE1027" i="10" s="1"/>
  <c r="BE81" i="28"/>
  <c r="BE83" i="28" s="1"/>
  <c r="BE1201" i="10"/>
  <c r="BE1214" i="10" s="1"/>
  <c r="BE1004" i="10"/>
  <c r="BF1000" i="10" s="1"/>
  <c r="BE1215" i="10" l="1"/>
  <c r="BE1298" i="10" s="1"/>
  <c r="BE1299" i="10" s="1"/>
  <c r="BE1202" i="10"/>
  <c r="BE1285" i="10" s="1"/>
  <c r="BE1286" i="10" s="1"/>
  <c r="BE86" i="28"/>
  <c r="BE87" i="28" s="1"/>
  <c r="BF85" i="28" s="1"/>
  <c r="BF976" i="10" s="1"/>
  <c r="BF979" i="10" s="1"/>
  <c r="BF986" i="10" s="1"/>
  <c r="BF987" i="10" s="1"/>
  <c r="BF989" i="10" s="1"/>
  <c r="BE1018" i="10"/>
  <c r="BE1019" i="10" s="1"/>
  <c r="BE115" i="28"/>
  <c r="BE118" i="28" s="1"/>
  <c r="BE121" i="28" s="1"/>
  <c r="BF1023" i="10"/>
  <c r="BE97" i="28" l="1"/>
  <c r="BF1017" i="10"/>
  <c r="BF80" i="28"/>
  <c r="BF30" i="28"/>
  <c r="BF32" i="28" s="1"/>
  <c r="BF1012" i="10" s="1"/>
  <c r="BF1013" i="10" s="1"/>
  <c r="BF970" i="10"/>
  <c r="BF972" i="10" s="1"/>
  <c r="BG966" i="10" s="1"/>
  <c r="BG968" i="10" s="1"/>
  <c r="BG985" i="10" s="1"/>
  <c r="BF981" i="10"/>
  <c r="BF1200" i="10" l="1"/>
  <c r="BF994" i="10"/>
  <c r="BF996" i="10" s="1"/>
  <c r="BF1003" i="10" s="1"/>
  <c r="BG1011" i="10"/>
  <c r="BF117" i="28"/>
  <c r="BE100" i="28"/>
  <c r="BE103" i="28" s="1"/>
  <c r="BE123" i="28" s="1"/>
  <c r="BE125" i="28" s="1"/>
  <c r="BC33" i="31"/>
  <c r="BE1155" i="10"/>
  <c r="BE1156" i="10" s="1"/>
  <c r="BE1160" i="10" s="1"/>
  <c r="BF1201" i="10" l="1"/>
  <c r="BF1214" i="10" s="1"/>
  <c r="BF1026" i="10"/>
  <c r="BF1027" i="10" s="1"/>
  <c r="BF81" i="28"/>
  <c r="BF83" i="28" s="1"/>
  <c r="BF1004" i="10"/>
  <c r="BG1000" i="10" s="1"/>
  <c r="BC38" i="31"/>
  <c r="BC44" i="31" s="1"/>
  <c r="BC37" i="31"/>
  <c r="BC43" i="31" s="1"/>
  <c r="BF1226" i="10"/>
  <c r="BF1228" i="10" s="1"/>
  <c r="BF1213" i="10"/>
  <c r="BF1240" i="10"/>
  <c r="BF1215" i="10" l="1"/>
  <c r="BF1298" i="10" s="1"/>
  <c r="BF1299" i="10" s="1"/>
  <c r="BF1202" i="10"/>
  <c r="BF1285" i="10" s="1"/>
  <c r="BF1286" i="10" s="1"/>
  <c r="BF1018" i="10"/>
  <c r="BF1019" i="10" s="1"/>
  <c r="BF86" i="28"/>
  <c r="BF87" i="28" s="1"/>
  <c r="BG85" i="28" s="1"/>
  <c r="BG976" i="10" s="1"/>
  <c r="BG979" i="10" s="1"/>
  <c r="BG986" i="10" s="1"/>
  <c r="BG987" i="10" s="1"/>
  <c r="BF115" i="28"/>
  <c r="BF118" i="28" s="1"/>
  <c r="BF121" i="28" s="1"/>
  <c r="BG1023" i="10"/>
  <c r="BG989" i="10" l="1"/>
  <c r="BF97" i="28"/>
  <c r="BG1017" i="10"/>
  <c r="BF100" i="28" l="1"/>
  <c r="BF103" i="28" s="1"/>
  <c r="BF123" i="28" s="1"/>
  <c r="BF125" i="28" s="1"/>
  <c r="BF1155" i="10"/>
  <c r="BF1156" i="10" s="1"/>
  <c r="BF1160" i="10" s="1"/>
  <c r="BD33" i="31"/>
  <c r="BG30" i="28"/>
  <c r="BG80" i="28"/>
  <c r="BG970" i="10"/>
  <c r="BG981" i="10"/>
  <c r="L1242" i="10"/>
  <c r="M37" i="35" s="1"/>
  <c r="BG972" i="10" l="1"/>
  <c r="BH966" i="10" s="1"/>
  <c r="BH968" i="10" s="1"/>
  <c r="BH985" i="10" s="1"/>
  <c r="BG1200" i="10"/>
  <c r="BG994" i="10"/>
  <c r="BG32" i="28"/>
  <c r="BD38" i="31"/>
  <c r="BD44" i="31" s="1"/>
  <c r="BD37" i="31"/>
  <c r="BD43" i="31" s="1"/>
  <c r="BG996" i="10" l="1"/>
  <c r="BG1012" i="10"/>
  <c r="BG1226" i="10"/>
  <c r="BG1213" i="10"/>
  <c r="BG1240" i="10"/>
  <c r="BG1013" i="10" l="1"/>
  <c r="BG1228" i="10"/>
  <c r="BG1003" i="10"/>
  <c r="BG117" i="28" l="1"/>
  <c r="BH1011" i="10"/>
  <c r="BG81" i="28"/>
  <c r="BG1201" i="10"/>
  <c r="BG1026" i="10"/>
  <c r="BG1004" i="10"/>
  <c r="BH1000" i="10" s="1"/>
  <c r="BG1027" i="10" l="1"/>
  <c r="BG1214" i="10"/>
  <c r="BG1202" i="10"/>
  <c r="BG83" i="28"/>
  <c r="BG1018" i="10" l="1"/>
  <c r="BG86" i="28"/>
  <c r="BG1285" i="10"/>
  <c r="BG1215" i="10"/>
  <c r="BG115" i="28"/>
  <c r="BG118" i="28" s="1"/>
  <c r="BG121" i="28" s="1"/>
  <c r="BH1023" i="10"/>
  <c r="BG1286" i="10" l="1"/>
  <c r="BG1298" i="10"/>
  <c r="BG87" i="28"/>
  <c r="BH85" i="28" s="1"/>
  <c r="BH976" i="10" s="1"/>
  <c r="BH979" i="10" s="1"/>
  <c r="BH986" i="10" s="1"/>
  <c r="BH987" i="10" s="1"/>
  <c r="BG1019" i="10"/>
  <c r="BG1299" i="10" l="1"/>
  <c r="BG97" i="28"/>
  <c r="BH1017" i="10"/>
  <c r="BH989" i="10"/>
  <c r="BH981" i="10" l="1"/>
  <c r="BH970" i="10"/>
  <c r="BH30" i="28"/>
  <c r="BH80" i="28"/>
  <c r="BE33" i="31"/>
  <c r="BG1155" i="10"/>
  <c r="BG1156" i="10" s="1"/>
  <c r="BG1160" i="10" s="1"/>
  <c r="BG100" i="28"/>
  <c r="BG103" i="28" s="1"/>
  <c r="BG123" i="28" s="1"/>
  <c r="BG125" i="28" l="1"/>
  <c r="BE37" i="31"/>
  <c r="BE43" i="31" s="1"/>
  <c r="BE38" i="31"/>
  <c r="BE44" i="31" s="1"/>
  <c r="BH1200" i="10"/>
  <c r="BH994" i="10"/>
  <c r="BH32" i="28"/>
  <c r="BH972" i="10"/>
  <c r="BI966" i="10" s="1"/>
  <c r="BI968" i="10" s="1"/>
  <c r="BI985" i="10" s="1"/>
  <c r="BH1213" i="10" l="1"/>
  <c r="BH1240" i="10"/>
  <c r="BH1226" i="10"/>
  <c r="BH1012" i="10"/>
  <c r="BH996" i="10"/>
  <c r="BH1003" i="10" l="1"/>
  <c r="BH1013" i="10"/>
  <c r="BH1228" i="10"/>
  <c r="BH117" i="28" l="1"/>
  <c r="BI1011" i="10"/>
  <c r="BH1201" i="10"/>
  <c r="BH81" i="28"/>
  <c r="BH1026" i="10"/>
  <c r="BH1004" i="10"/>
  <c r="BI1000" i="10" s="1"/>
  <c r="BH83" i="28" l="1"/>
  <c r="BH1214" i="10"/>
  <c r="BH1202" i="10"/>
  <c r="BH1027" i="10"/>
  <c r="BH1285" i="10" l="1"/>
  <c r="BH1215" i="10"/>
  <c r="BH115" i="28"/>
  <c r="BH118" i="28" s="1"/>
  <c r="BH121" i="28" s="1"/>
  <c r="BI1023" i="10"/>
  <c r="BH1018" i="10"/>
  <c r="BH86" i="28"/>
  <c r="BH1298" i="10" l="1"/>
  <c r="BH1019" i="10"/>
  <c r="BH87" i="28"/>
  <c r="BI85" i="28" s="1"/>
  <c r="BI976" i="10" s="1"/>
  <c r="BI979" i="10" s="1"/>
  <c r="BI986" i="10" s="1"/>
  <c r="BI987" i="10" s="1"/>
  <c r="BH1286" i="10"/>
  <c r="BI989" i="10" l="1"/>
  <c r="BH97" i="28"/>
  <c r="BI1017" i="10"/>
  <c r="BH1299" i="10"/>
  <c r="BH1155" i="10" l="1"/>
  <c r="BH1156" i="10" s="1"/>
  <c r="BH1160" i="10" s="1"/>
  <c r="BH100" i="28"/>
  <c r="BH103" i="28" s="1"/>
  <c r="BH123" i="28" s="1"/>
  <c r="BF33" i="31"/>
  <c r="BI970" i="10"/>
  <c r="BI80" i="28"/>
  <c r="BI981" i="10"/>
  <c r="BI30" i="28"/>
  <c r="BI32" i="28" l="1"/>
  <c r="BI1200" i="10"/>
  <c r="BI994" i="10"/>
  <c r="BI972" i="10"/>
  <c r="BJ966" i="10" s="1"/>
  <c r="BJ968" i="10" s="1"/>
  <c r="BJ985" i="10" s="1"/>
  <c r="BF37" i="31"/>
  <c r="BF43" i="31" s="1"/>
  <c r="BF38" i="31"/>
  <c r="BF44" i="31" s="1"/>
  <c r="BH125" i="28"/>
  <c r="BI996" i="10" l="1"/>
  <c r="BI1240" i="10"/>
  <c r="BI1213" i="10"/>
  <c r="BI1226" i="10"/>
  <c r="BI1012" i="10"/>
  <c r="BI1013" i="10" l="1"/>
  <c r="BI1228" i="10"/>
  <c r="BI1003" i="10"/>
  <c r="BI81" i="28" l="1"/>
  <c r="BI1026" i="10"/>
  <c r="BI1201" i="10"/>
  <c r="BI1004" i="10"/>
  <c r="BJ1000" i="10" s="1"/>
  <c r="BI117" i="28"/>
  <c r="BJ1011" i="10"/>
  <c r="BI1214" i="10" l="1"/>
  <c r="BI1202" i="10"/>
  <c r="BI1027" i="10"/>
  <c r="BI83" i="28"/>
  <c r="BI86" i="28" l="1"/>
  <c r="BI1018" i="10"/>
  <c r="BI115" i="28"/>
  <c r="BI118" i="28" s="1"/>
  <c r="BI121" i="28" s="1"/>
  <c r="BJ1023" i="10"/>
  <c r="BI1285" i="10"/>
  <c r="BI1215" i="10"/>
  <c r="BI1286" i="10" l="1"/>
  <c r="BI1298" i="10"/>
  <c r="BI1019" i="10"/>
  <c r="BI87" i="28"/>
  <c r="BJ85" i="28" s="1"/>
  <c r="BJ976" i="10" s="1"/>
  <c r="BJ979" i="10" s="1"/>
  <c r="BJ986" i="10" s="1"/>
  <c r="BJ987" i="10" s="1"/>
  <c r="BI1299" i="10" l="1"/>
  <c r="BJ989" i="10"/>
  <c r="BI97" i="28"/>
  <c r="BJ1017" i="10"/>
  <c r="BJ30" i="28" l="1"/>
  <c r="BJ80" i="28"/>
  <c r="BJ981" i="10"/>
  <c r="BJ970" i="10"/>
  <c r="BG33" i="31"/>
  <c r="BI1155" i="10"/>
  <c r="BI1156" i="10" s="1"/>
  <c r="BI1160" i="10" s="1"/>
  <c r="BI100" i="28"/>
  <c r="BI103" i="28" s="1"/>
  <c r="BI123" i="28" s="1"/>
  <c r="BI125" i="28" l="1"/>
  <c r="BG37" i="31"/>
  <c r="BG43" i="31" s="1"/>
  <c r="BG38" i="31"/>
  <c r="BG44" i="31" s="1"/>
  <c r="BJ1200" i="10"/>
  <c r="BJ994" i="10"/>
  <c r="BJ972" i="10"/>
  <c r="BK966" i="10" s="1"/>
  <c r="BK968" i="10" s="1"/>
  <c r="BK985" i="10" s="1"/>
  <c r="BJ32" i="28"/>
  <c r="BJ1226" i="10" l="1"/>
  <c r="BJ1240" i="10"/>
  <c r="BJ1213" i="10"/>
  <c r="BJ996" i="10"/>
  <c r="BJ1012" i="10"/>
  <c r="BJ1003" i="10" l="1"/>
  <c r="BJ1013" i="10"/>
  <c r="BJ1228" i="10"/>
  <c r="BK1011" i="10" l="1"/>
  <c r="BJ117" i="28"/>
  <c r="BJ1026" i="10"/>
  <c r="BJ1201" i="10"/>
  <c r="BJ81" i="28"/>
  <c r="BJ1004" i="10"/>
  <c r="BK1000" i="10" s="1"/>
  <c r="BJ1214" i="10" l="1"/>
  <c r="BJ1202" i="10"/>
  <c r="BJ1027" i="10"/>
  <c r="BJ83" i="28"/>
  <c r="BJ1285" i="10" l="1"/>
  <c r="BJ115" i="28"/>
  <c r="BJ118" i="28" s="1"/>
  <c r="BJ121" i="28" s="1"/>
  <c r="BK1023" i="10"/>
  <c r="BJ1215" i="10"/>
  <c r="BJ86" i="28"/>
  <c r="BJ1018" i="10"/>
  <c r="BJ87" i="28" l="1"/>
  <c r="BK85" i="28" s="1"/>
  <c r="BK976" i="10" s="1"/>
  <c r="BK979" i="10" s="1"/>
  <c r="BK986" i="10" s="1"/>
  <c r="BK987" i="10" s="1"/>
  <c r="BJ1298" i="10"/>
  <c r="BJ1019" i="10"/>
  <c r="BJ1286" i="10"/>
  <c r="BJ97" i="28" l="1"/>
  <c r="BK1017" i="10"/>
  <c r="BJ1299" i="10"/>
  <c r="BK989" i="10"/>
  <c r="BK981" i="10" l="1"/>
  <c r="BK30" i="28"/>
  <c r="BK970" i="10"/>
  <c r="BK80" i="28"/>
  <c r="BJ1155" i="10"/>
  <c r="BJ1156" i="10" s="1"/>
  <c r="BJ1160" i="10" s="1"/>
  <c r="BJ100" i="28"/>
  <c r="BJ103" i="28" s="1"/>
  <c r="BJ123" i="28" s="1"/>
  <c r="BH33" i="31"/>
  <c r="BJ125" i="28" l="1"/>
  <c r="BH37" i="31"/>
  <c r="BH43" i="31" s="1"/>
  <c r="BH38" i="31"/>
  <c r="BH44" i="31" s="1"/>
  <c r="BK32" i="28"/>
  <c r="BK1200" i="10"/>
  <c r="BK994" i="10"/>
  <c r="BK972" i="10"/>
  <c r="BL966" i="10" s="1"/>
  <c r="BL968" i="10" s="1"/>
  <c r="BL985" i="10" s="1"/>
  <c r="BK1012" i="10" l="1"/>
  <c r="BK996" i="10"/>
  <c r="BK1240" i="10"/>
  <c r="BK1213" i="10"/>
  <c r="BK1226" i="10"/>
  <c r="BK1228" i="10" l="1"/>
  <c r="BK1003" i="10"/>
  <c r="BK1013" i="10"/>
  <c r="BK117" i="28" l="1"/>
  <c r="BL1011" i="10"/>
  <c r="BK1026" i="10"/>
  <c r="BK81" i="28"/>
  <c r="BK1201" i="10"/>
  <c r="BK1004" i="10"/>
  <c r="BL1000" i="10" s="1"/>
  <c r="BK83" i="28" l="1"/>
  <c r="BK1214" i="10"/>
  <c r="BK1202" i="10"/>
  <c r="BK1027" i="10"/>
  <c r="BK1285" i="10" l="1"/>
  <c r="BK1215" i="10"/>
  <c r="BK115" i="28"/>
  <c r="BK118" i="28" s="1"/>
  <c r="BK121" i="28" s="1"/>
  <c r="BL1023" i="10"/>
  <c r="BK86" i="28"/>
  <c r="BK1018" i="10"/>
  <c r="BK1298" i="10" l="1"/>
  <c r="BK87" i="28"/>
  <c r="BL85" i="28" s="1"/>
  <c r="BL976" i="10" s="1"/>
  <c r="BL979" i="10" s="1"/>
  <c r="BL986" i="10" s="1"/>
  <c r="BL987" i="10" s="1"/>
  <c r="BL989" i="10" s="1"/>
  <c r="BK1019" i="10"/>
  <c r="BK1286" i="10"/>
  <c r="BK97" i="28" l="1"/>
  <c r="BL1017" i="10"/>
  <c r="BL30" i="28"/>
  <c r="BL32" i="28" s="1"/>
  <c r="BL1012" i="10" s="1"/>
  <c r="BL1013" i="10" s="1"/>
  <c r="BL970" i="10"/>
  <c r="BL972" i="10" s="1"/>
  <c r="BM966" i="10" s="1"/>
  <c r="BM968" i="10" s="1"/>
  <c r="BM985" i="10" s="1"/>
  <c r="BL80" i="28"/>
  <c r="BL981" i="10"/>
  <c r="BK1299" i="10"/>
  <c r="BL1200" i="10" l="1"/>
  <c r="BL994" i="10"/>
  <c r="BL996" i="10" s="1"/>
  <c r="BL1003" i="10" s="1"/>
  <c r="BM1011" i="10"/>
  <c r="BL117" i="28"/>
  <c r="BI33" i="31"/>
  <c r="BK100" i="28"/>
  <c r="BK103" i="28" s="1"/>
  <c r="BK123" i="28" s="1"/>
  <c r="BK1155" i="10"/>
  <c r="BK1156" i="10" s="1"/>
  <c r="BK1160" i="10" s="1"/>
  <c r="BI37" i="31" l="1"/>
  <c r="BI43" i="31" s="1"/>
  <c r="BI38" i="31"/>
  <c r="BI44" i="31" s="1"/>
  <c r="BK125" i="28"/>
  <c r="BL81" i="28"/>
  <c r="BL83" i="28" s="1"/>
  <c r="BL1201" i="10"/>
  <c r="BL1214" i="10" s="1"/>
  <c r="BL1026" i="10"/>
  <c r="BL1027" i="10" s="1"/>
  <c r="BL1004" i="10"/>
  <c r="BM1000" i="10" s="1"/>
  <c r="BL1226" i="10"/>
  <c r="BL1228" i="10" s="1"/>
  <c r="BL1240" i="10"/>
  <c r="BL1213" i="10"/>
  <c r="BL1018" i="10" l="1"/>
  <c r="BL1019" i="10" s="1"/>
  <c r="BL86" i="28"/>
  <c r="BL87" i="28" s="1"/>
  <c r="BM85" i="28" s="1"/>
  <c r="BM976" i="10" s="1"/>
  <c r="BM979" i="10" s="1"/>
  <c r="BM986" i="10" s="1"/>
  <c r="BM987" i="10" s="1"/>
  <c r="BM989" i="10" s="1"/>
  <c r="BL1215" i="10"/>
  <c r="BL1298" i="10" s="1"/>
  <c r="BL1202" i="10"/>
  <c r="BL1285" i="10" s="1"/>
  <c r="BL115" i="28"/>
  <c r="BL118" i="28" s="1"/>
  <c r="BL121" i="28" s="1"/>
  <c r="BM1023" i="10"/>
  <c r="BM970" i="10" l="1"/>
  <c r="BM972" i="10" s="1"/>
  <c r="BN966" i="10" s="1"/>
  <c r="BN968" i="10" s="1"/>
  <c r="BN985" i="10" s="1"/>
  <c r="BM30" i="28"/>
  <c r="BM32" i="28" s="1"/>
  <c r="BM1012" i="10" s="1"/>
  <c r="BM1013" i="10" s="1"/>
  <c r="BM981" i="10"/>
  <c r="BM80" i="28"/>
  <c r="BL1286" i="10"/>
  <c r="BL1299" i="10"/>
  <c r="BM1017" i="10"/>
  <c r="BL97" i="28"/>
  <c r="BM1200" i="10" l="1"/>
  <c r="BM994" i="10"/>
  <c r="BM996" i="10" s="1"/>
  <c r="BM1003" i="10" s="1"/>
  <c r="BN1011" i="10"/>
  <c r="BM117" i="28"/>
  <c r="BJ33" i="31"/>
  <c r="BL1155" i="10"/>
  <c r="BL1156" i="10" s="1"/>
  <c r="BL1160" i="10" s="1"/>
  <c r="BL100" i="28"/>
  <c r="BL103" i="28" s="1"/>
  <c r="BL123" i="28" s="1"/>
  <c r="BL125" i="28" s="1"/>
  <c r="BJ37" i="31" l="1"/>
  <c r="BJ43" i="31" s="1"/>
  <c r="BJ38" i="31"/>
  <c r="BJ44" i="31" s="1"/>
  <c r="BM1026" i="10"/>
  <c r="BM1027" i="10" s="1"/>
  <c r="BM1201" i="10"/>
  <c r="BM1214" i="10" s="1"/>
  <c r="BM81" i="28"/>
  <c r="BM83" i="28" s="1"/>
  <c r="BM1004" i="10"/>
  <c r="BN1000" i="10" s="1"/>
  <c r="BM1240" i="10"/>
  <c r="BM1226" i="10"/>
  <c r="BM1228" i="10" s="1"/>
  <c r="BM1213" i="10"/>
  <c r="BN1023" i="10" l="1"/>
  <c r="BM115" i="28"/>
  <c r="BM118" i="28" s="1"/>
  <c r="BM121" i="28" s="1"/>
  <c r="BM1202" i="10"/>
  <c r="BM1285" i="10" s="1"/>
  <c r="BM86" i="28"/>
  <c r="BM87" i="28" s="1"/>
  <c r="BN85" i="28" s="1"/>
  <c r="BN976" i="10" s="1"/>
  <c r="BN979" i="10" s="1"/>
  <c r="BN986" i="10" s="1"/>
  <c r="BN987" i="10" s="1"/>
  <c r="BN989" i="10" s="1"/>
  <c r="BM1018" i="10"/>
  <c r="BM1019" i="10" s="1"/>
  <c r="BM1215" i="10"/>
  <c r="BM1298" i="10" s="1"/>
  <c r="BN80" i="28" l="1"/>
  <c r="BN30" i="28"/>
  <c r="BN32" i="28" s="1"/>
  <c r="BN1012" i="10" s="1"/>
  <c r="BN1013" i="10" s="1"/>
  <c r="BN981" i="10"/>
  <c r="BN970" i="10"/>
  <c r="BN972" i="10" s="1"/>
  <c r="BO966" i="10" s="1"/>
  <c r="BO968" i="10" s="1"/>
  <c r="BO985" i="10" s="1"/>
  <c r="BM97" i="28"/>
  <c r="BN1017" i="10"/>
  <c r="BM1286" i="10"/>
  <c r="BM1299" i="10"/>
  <c r="BK33" i="31" l="1"/>
  <c r="BM1155" i="10"/>
  <c r="BM1156" i="10" s="1"/>
  <c r="BM1160" i="10" s="1"/>
  <c r="BM100" i="28"/>
  <c r="BM103" i="28" s="1"/>
  <c r="BM123" i="28" s="1"/>
  <c r="BM125" i="28" s="1"/>
  <c r="BN117" i="28"/>
  <c r="BO1011" i="10"/>
  <c r="BN994" i="10"/>
  <c r="BN996" i="10" s="1"/>
  <c r="BN1003" i="10" s="1"/>
  <c r="BN1200" i="10"/>
  <c r="BN1226" i="10" l="1"/>
  <c r="BN1228" i="10" s="1"/>
  <c r="BN1240" i="10"/>
  <c r="BN1213" i="10"/>
  <c r="BN1201" i="10"/>
  <c r="BN1214" i="10" s="1"/>
  <c r="BN81" i="28"/>
  <c r="BN83" i="28" s="1"/>
  <c r="BN1026" i="10"/>
  <c r="BN1027" i="10" s="1"/>
  <c r="BN1004" i="10"/>
  <c r="BO1000" i="10" s="1"/>
  <c r="BK38" i="31"/>
  <c r="BK44" i="31" s="1"/>
  <c r="BK37" i="31"/>
  <c r="BK43" i="31" s="1"/>
  <c r="BN1215" i="10" l="1"/>
  <c r="BN1298" i="10" s="1"/>
  <c r="BN115" i="28"/>
  <c r="BN118" i="28" s="1"/>
  <c r="BN121" i="28" s="1"/>
  <c r="BO1023" i="10"/>
  <c r="BN1202" i="10"/>
  <c r="BN1285" i="10" s="1"/>
  <c r="BN1018" i="10"/>
  <c r="BN1019" i="10" s="1"/>
  <c r="BN86" i="28"/>
  <c r="BN87" i="28" s="1"/>
  <c r="BO85" i="28" s="1"/>
  <c r="BO976" i="10" s="1"/>
  <c r="BO979" i="10" s="1"/>
  <c r="BO986" i="10" s="1"/>
  <c r="BO987" i="10" s="1"/>
  <c r="BO989" i="10" s="1"/>
  <c r="BO1017" i="10" l="1"/>
  <c r="BN97" i="28"/>
  <c r="BO80" i="28"/>
  <c r="BO970" i="10"/>
  <c r="BO972" i="10" s="1"/>
  <c r="BP966" i="10" s="1"/>
  <c r="BP968" i="10" s="1"/>
  <c r="BP985" i="10" s="1"/>
  <c r="BO981" i="10"/>
  <c r="BO30" i="28"/>
  <c r="BO32" i="28" s="1"/>
  <c r="BO1012" i="10" s="1"/>
  <c r="BO1013" i="10" s="1"/>
  <c r="BN1286" i="10"/>
  <c r="BN1299" i="10"/>
  <c r="BO117" i="28" l="1"/>
  <c r="BP1011" i="10"/>
  <c r="BO1200" i="10"/>
  <c r="BO994" i="10"/>
  <c r="BO996" i="10" s="1"/>
  <c r="BO1003" i="10" s="1"/>
  <c r="BN1155" i="10"/>
  <c r="BN1156" i="10" s="1"/>
  <c r="BN1160" i="10" s="1"/>
  <c r="BN100" i="28"/>
  <c r="BN103" i="28" s="1"/>
  <c r="BN123" i="28" s="1"/>
  <c r="BN125" i="28" s="1"/>
  <c r="BL33" i="31"/>
  <c r="BL37" i="31" l="1"/>
  <c r="BL43" i="31" s="1"/>
  <c r="BL38" i="31"/>
  <c r="BL44" i="31" s="1"/>
  <c r="BO1226" i="10"/>
  <c r="BO1228" i="10" s="1"/>
  <c r="BO1213" i="10"/>
  <c r="BO1240" i="10"/>
  <c r="BO81" i="28"/>
  <c r="BO83" i="28" s="1"/>
  <c r="BO1201" i="10"/>
  <c r="BO1214" i="10" s="1"/>
  <c r="BO1026" i="10"/>
  <c r="BO1027" i="10" s="1"/>
  <c r="BO1004" i="10"/>
  <c r="BP1000" i="10" s="1"/>
  <c r="BO1215" i="10" l="1"/>
  <c r="BO1298" i="10" s="1"/>
  <c r="BO86" i="28"/>
  <c r="BO87" i="28" s="1"/>
  <c r="BP85" i="28" s="1"/>
  <c r="BP976" i="10" s="1"/>
  <c r="BP979" i="10" s="1"/>
  <c r="BP986" i="10" s="1"/>
  <c r="BP987" i="10" s="1"/>
  <c r="BP989" i="10" s="1"/>
  <c r="BO1018" i="10"/>
  <c r="BO1019" i="10" s="1"/>
  <c r="BO1202" i="10"/>
  <c r="BO1285" i="10" s="1"/>
  <c r="BP1023" i="10"/>
  <c r="BO115" i="28"/>
  <c r="BO118" i="28" s="1"/>
  <c r="BO121" i="28" s="1"/>
  <c r="BO1286" i="10" l="1"/>
  <c r="BO97" i="28"/>
  <c r="BP1017" i="10"/>
  <c r="BP970" i="10"/>
  <c r="BP972" i="10" s="1"/>
  <c r="BQ966" i="10" s="1"/>
  <c r="BQ968" i="10" s="1"/>
  <c r="BQ985" i="10" s="1"/>
  <c r="BP30" i="28"/>
  <c r="BP32" i="28" s="1"/>
  <c r="BP1012" i="10" s="1"/>
  <c r="BP1013" i="10" s="1"/>
  <c r="BP80" i="28"/>
  <c r="BP981" i="10"/>
  <c r="BO1299" i="10"/>
  <c r="BO100" i="28" l="1"/>
  <c r="BO103" i="28" s="1"/>
  <c r="BO123" i="28" s="1"/>
  <c r="BO125" i="28" s="1"/>
  <c r="BO1155" i="10"/>
  <c r="BO1156" i="10" s="1"/>
  <c r="BO1160" i="10" s="1"/>
  <c r="BM33" i="31"/>
  <c r="BP994" i="10"/>
  <c r="BP996" i="10" s="1"/>
  <c r="BP1003" i="10" s="1"/>
  <c r="BP1200" i="10"/>
  <c r="BQ1011" i="10"/>
  <c r="BP117" i="28"/>
  <c r="BP1026" i="10" l="1"/>
  <c r="BP1027" i="10" s="1"/>
  <c r="BP1201" i="10"/>
  <c r="BP1214" i="10" s="1"/>
  <c r="BP81" i="28"/>
  <c r="BP83" i="28" s="1"/>
  <c r="BP1004" i="10"/>
  <c r="BQ1000" i="10" s="1"/>
  <c r="BM37" i="31"/>
  <c r="BM43" i="31" s="1"/>
  <c r="BM38" i="31"/>
  <c r="BM44" i="31" s="1"/>
  <c r="BP1226" i="10"/>
  <c r="BP1228" i="10" s="1"/>
  <c r="BP1240" i="10"/>
  <c r="BP1213" i="10"/>
  <c r="BP1202" i="10" l="1"/>
  <c r="BP1285" i="10" s="1"/>
  <c r="BP1286" i="10" s="1"/>
  <c r="BP86" i="28"/>
  <c r="BP87" i="28" s="1"/>
  <c r="BQ85" i="28" s="1"/>
  <c r="BQ976" i="10" s="1"/>
  <c r="BQ979" i="10" s="1"/>
  <c r="BQ986" i="10" s="1"/>
  <c r="BQ987" i="10" s="1"/>
  <c r="BQ989" i="10" s="1"/>
  <c r="BP1018" i="10"/>
  <c r="BP1019" i="10" s="1"/>
  <c r="BP1215" i="10"/>
  <c r="BP1298" i="10" s="1"/>
  <c r="BQ1023" i="10"/>
  <c r="BP115" i="28"/>
  <c r="BP118" i="28" s="1"/>
  <c r="BP121" i="28" s="1"/>
  <c r="BQ30" i="28" l="1"/>
  <c r="BQ32" i="28" s="1"/>
  <c r="BQ1012" i="10" s="1"/>
  <c r="BQ1013" i="10" s="1"/>
  <c r="BQ970" i="10"/>
  <c r="BQ972" i="10" s="1"/>
  <c r="BR966" i="10" s="1"/>
  <c r="BR968" i="10" s="1"/>
  <c r="BR985" i="10" s="1"/>
  <c r="BQ80" i="28"/>
  <c r="BQ981" i="10"/>
  <c r="BP97" i="28"/>
  <c r="BQ1017" i="10"/>
  <c r="BP1299" i="10"/>
  <c r="BP1155" i="10" l="1"/>
  <c r="BP1156" i="10" s="1"/>
  <c r="BP1160" i="10" s="1"/>
  <c r="BP100" i="28"/>
  <c r="BP103" i="28" s="1"/>
  <c r="BP123" i="28" s="1"/>
  <c r="BP125" i="28" s="1"/>
  <c r="BN33" i="31"/>
  <c r="BQ1200" i="10"/>
  <c r="BQ994" i="10"/>
  <c r="BQ996" i="10" s="1"/>
  <c r="BQ1003" i="10" s="1"/>
  <c r="BR1011" i="10"/>
  <c r="BQ117" i="28"/>
  <c r="BQ1213" i="10" l="1"/>
  <c r="BQ1240" i="10"/>
  <c r="BQ1226" i="10"/>
  <c r="BQ1228" i="10" s="1"/>
  <c r="BN38" i="31"/>
  <c r="BN44" i="31" s="1"/>
  <c r="BN37" i="31"/>
  <c r="BN43" i="31" s="1"/>
  <c r="BQ81" i="28"/>
  <c r="BQ83" i="28" s="1"/>
  <c r="BQ1201" i="10"/>
  <c r="BQ1214" i="10" s="1"/>
  <c r="BQ1026" i="10"/>
  <c r="BQ1027" i="10" s="1"/>
  <c r="BQ1004" i="10"/>
  <c r="BR1000" i="10" s="1"/>
  <c r="BQ1202" i="10" l="1"/>
  <c r="BQ1285" i="10" s="1"/>
  <c r="BQ1286" i="10" s="1"/>
  <c r="BQ86" i="28"/>
  <c r="BQ87" i="28" s="1"/>
  <c r="BR85" i="28" s="1"/>
  <c r="BR976" i="10" s="1"/>
  <c r="BR979" i="10" s="1"/>
  <c r="BR986" i="10" s="1"/>
  <c r="BR987" i="10" s="1"/>
  <c r="BR989" i="10" s="1"/>
  <c r="BQ1018" i="10"/>
  <c r="BQ1019" i="10" s="1"/>
  <c r="BR1023" i="10"/>
  <c r="BQ115" i="28"/>
  <c r="BQ118" i="28" s="1"/>
  <c r="BQ121" i="28" s="1"/>
  <c r="BQ1215" i="10"/>
  <c r="BQ1298" i="10" s="1"/>
  <c r="BR80" i="28" l="1"/>
  <c r="BR30" i="28"/>
  <c r="BR32" i="28" s="1"/>
  <c r="BR1012" i="10" s="1"/>
  <c r="BR1013" i="10" s="1"/>
  <c r="BR970" i="10"/>
  <c r="BR972" i="10" s="1"/>
  <c r="BS966" i="10" s="1"/>
  <c r="BS968" i="10" s="1"/>
  <c r="BS985" i="10" s="1"/>
  <c r="BR981" i="10"/>
  <c r="BR1017" i="10"/>
  <c r="BQ97" i="28"/>
  <c r="BQ1299" i="10"/>
  <c r="BR117" i="28" l="1"/>
  <c r="BS1011" i="10"/>
  <c r="BQ100" i="28"/>
  <c r="BQ103" i="28" s="1"/>
  <c r="BQ123" i="28" s="1"/>
  <c r="BQ125" i="28" s="1"/>
  <c r="BQ1155" i="10"/>
  <c r="BQ1156" i="10" s="1"/>
  <c r="BQ1160" i="10" s="1"/>
  <c r="BO33" i="31"/>
  <c r="BR994" i="10"/>
  <c r="BR996" i="10" s="1"/>
  <c r="BR1003" i="10" s="1"/>
  <c r="BR1200" i="10"/>
  <c r="BO37" i="31" l="1"/>
  <c r="BO43" i="31" s="1"/>
  <c r="BO38" i="31"/>
  <c r="BO44" i="31" s="1"/>
  <c r="BR1026" i="10"/>
  <c r="BR1027" i="10" s="1"/>
  <c r="BR81" i="28"/>
  <c r="BR83" i="28" s="1"/>
  <c r="BR1201" i="10"/>
  <c r="BR1214" i="10" s="1"/>
  <c r="BR1004" i="10"/>
  <c r="BS1000" i="10" s="1"/>
  <c r="BR1226" i="10"/>
  <c r="BR1228" i="10" s="1"/>
  <c r="BR1213" i="10"/>
  <c r="BR1240" i="10"/>
  <c r="BR1215" i="10" l="1"/>
  <c r="BR1298" i="10" s="1"/>
  <c r="BR1299" i="10" s="1"/>
  <c r="BR86" i="28"/>
  <c r="BR87" i="28" s="1"/>
  <c r="BS85" i="28" s="1"/>
  <c r="BS976" i="10" s="1"/>
  <c r="BS979" i="10" s="1"/>
  <c r="BS986" i="10" s="1"/>
  <c r="BS987" i="10" s="1"/>
  <c r="BS989" i="10" s="1"/>
  <c r="BR1018" i="10"/>
  <c r="BR1019" i="10" s="1"/>
  <c r="BS1023" i="10"/>
  <c r="BR115" i="28"/>
  <c r="BR118" i="28" s="1"/>
  <c r="BR121" i="28" s="1"/>
  <c r="BR1202" i="10"/>
  <c r="BR1285" i="10" s="1"/>
  <c r="BS981" i="10" l="1"/>
  <c r="BS80" i="28"/>
  <c r="BS30" i="28"/>
  <c r="BS32" i="28" s="1"/>
  <c r="BS1012" i="10" s="1"/>
  <c r="BS1013" i="10" s="1"/>
  <c r="BS970" i="10"/>
  <c r="BS972" i="10" s="1"/>
  <c r="BT966" i="10" s="1"/>
  <c r="BT968" i="10" s="1"/>
  <c r="BT985" i="10" s="1"/>
  <c r="BS1017" i="10"/>
  <c r="BR97" i="28"/>
  <c r="BR1286" i="10"/>
  <c r="BP33" i="31" l="1"/>
  <c r="BR1155" i="10"/>
  <c r="BR1156" i="10" s="1"/>
  <c r="BR1160" i="10" s="1"/>
  <c r="BR100" i="28"/>
  <c r="BR103" i="28" s="1"/>
  <c r="BR123" i="28" s="1"/>
  <c r="BR125" i="28" s="1"/>
  <c r="BS1200" i="10"/>
  <c r="BS994" i="10"/>
  <c r="BS996" i="10" s="1"/>
  <c r="BS1003" i="10" s="1"/>
  <c r="BT1011" i="10"/>
  <c r="BS117" i="28"/>
  <c r="BS1213" i="10" l="1"/>
  <c r="BS1226" i="10"/>
  <c r="BS1228" i="10" s="1"/>
  <c r="BS1240" i="10"/>
  <c r="BS81" i="28"/>
  <c r="BS83" i="28" s="1"/>
  <c r="BS1026" i="10"/>
  <c r="BS1027" i="10" s="1"/>
  <c r="BS1201" i="10"/>
  <c r="BS1214" i="10" s="1"/>
  <c r="BS1004" i="10"/>
  <c r="BT1000" i="10" s="1"/>
  <c r="BP38" i="31"/>
  <c r="BP44" i="31" s="1"/>
  <c r="BP37" i="31"/>
  <c r="BP43" i="31" s="1"/>
  <c r="BS1018" i="10" l="1"/>
  <c r="BS1019" i="10" s="1"/>
  <c r="BS86" i="28"/>
  <c r="BS87" i="28" s="1"/>
  <c r="BT85" i="28" s="1"/>
  <c r="BT976" i="10" s="1"/>
  <c r="BT979" i="10" s="1"/>
  <c r="BT986" i="10" s="1"/>
  <c r="BT987" i="10" s="1"/>
  <c r="BT989" i="10" s="1"/>
  <c r="BS115" i="28"/>
  <c r="BS118" i="28" s="1"/>
  <c r="BS121" i="28" s="1"/>
  <c r="BT1023" i="10"/>
  <c r="BS1215" i="10"/>
  <c r="BS1298" i="10" s="1"/>
  <c r="BS1202" i="10"/>
  <c r="BS1285" i="10" s="1"/>
  <c r="BS1299" i="10" l="1"/>
  <c r="BT30" i="28"/>
  <c r="BT32" i="28" s="1"/>
  <c r="BT1012" i="10" s="1"/>
  <c r="BT1013" i="10" s="1"/>
  <c r="BT80" i="28"/>
  <c r="BT981" i="10"/>
  <c r="BT970" i="10"/>
  <c r="BT972" i="10" s="1"/>
  <c r="BU966" i="10" s="1"/>
  <c r="BU968" i="10" s="1"/>
  <c r="BU985" i="10" s="1"/>
  <c r="BS1286" i="10"/>
  <c r="BS97" i="28"/>
  <c r="BT1017" i="10"/>
  <c r="BT1200" i="10" l="1"/>
  <c r="BT994" i="10"/>
  <c r="BT996" i="10" s="1"/>
  <c r="BT1003" i="10" s="1"/>
  <c r="BU1011" i="10"/>
  <c r="BT117" i="28"/>
  <c r="BS100" i="28"/>
  <c r="BS103" i="28" s="1"/>
  <c r="BS123" i="28" s="1"/>
  <c r="BS125" i="28" s="1"/>
  <c r="BQ33" i="31"/>
  <c r="BS1155" i="10"/>
  <c r="BS1156" i="10" s="1"/>
  <c r="BS1160" i="10" s="1"/>
  <c r="BQ38" i="31" l="1"/>
  <c r="BQ44" i="31" s="1"/>
  <c r="BQ37" i="31"/>
  <c r="BQ43" i="31" s="1"/>
  <c r="BT1026" i="10"/>
  <c r="BT1027" i="10" s="1"/>
  <c r="BT81" i="28"/>
  <c r="BT83" i="28" s="1"/>
  <c r="BT1201" i="10"/>
  <c r="BT1214" i="10" s="1"/>
  <c r="BT1004" i="10"/>
  <c r="BU1000" i="10" s="1"/>
  <c r="BT1213" i="10"/>
  <c r="BT1226" i="10"/>
  <c r="BT1228" i="10" s="1"/>
  <c r="BT1240" i="10"/>
  <c r="BT1215" i="10" l="1"/>
  <c r="BT1298" i="10" s="1"/>
  <c r="BT1299" i="10" s="1"/>
  <c r="BT1202" i="10"/>
  <c r="BT1285" i="10" s="1"/>
  <c r="BT1286" i="10" s="1"/>
  <c r="BT86" i="28"/>
  <c r="BT87" i="28" s="1"/>
  <c r="BU85" i="28" s="1"/>
  <c r="BU976" i="10" s="1"/>
  <c r="BU979" i="10" s="1"/>
  <c r="BU986" i="10" s="1"/>
  <c r="BU987" i="10" s="1"/>
  <c r="BU989" i="10" s="1"/>
  <c r="BT1018" i="10"/>
  <c r="BT1019" i="10" s="1"/>
  <c r="BT115" i="28"/>
  <c r="BT118" i="28" s="1"/>
  <c r="BT121" i="28" s="1"/>
  <c r="BU1023" i="10"/>
  <c r="BU1017" i="10" l="1"/>
  <c r="BT97" i="28"/>
  <c r="BU80" i="28"/>
  <c r="BU970" i="10"/>
  <c r="BU972" i="10" s="1"/>
  <c r="BV966" i="10" s="1"/>
  <c r="BV968" i="10" s="1"/>
  <c r="BV985" i="10" s="1"/>
  <c r="BU30" i="28"/>
  <c r="BU32" i="28" s="1"/>
  <c r="BU1012" i="10" s="1"/>
  <c r="BU1013" i="10" s="1"/>
  <c r="BU981" i="10"/>
  <c r="BV1011" i="10" l="1"/>
  <c r="BU117" i="28"/>
  <c r="BU994" i="10"/>
  <c r="BU996" i="10" s="1"/>
  <c r="BU1003" i="10" s="1"/>
  <c r="BU1200" i="10"/>
  <c r="BT100" i="28"/>
  <c r="BT103" i="28" s="1"/>
  <c r="BT123" i="28" s="1"/>
  <c r="BT125" i="28" s="1"/>
  <c r="BT1155" i="10"/>
  <c r="BT1156" i="10" s="1"/>
  <c r="BT1160" i="10" s="1"/>
  <c r="BR33" i="31"/>
  <c r="BU81" i="28" l="1"/>
  <c r="BU83" i="28" s="1"/>
  <c r="BU1026" i="10"/>
  <c r="BU1027" i="10" s="1"/>
  <c r="BU1201" i="10"/>
  <c r="BU1214" i="10" s="1"/>
  <c r="BU1004" i="10"/>
  <c r="BV1000" i="10" s="1"/>
  <c r="BR37" i="31"/>
  <c r="BR43" i="31" s="1"/>
  <c r="BR38" i="31"/>
  <c r="BR44" i="31" s="1"/>
  <c r="BU1226" i="10"/>
  <c r="BU1228" i="10" s="1"/>
  <c r="BU1240" i="10"/>
  <c r="BU1213" i="10"/>
  <c r="BU1202" i="10" l="1"/>
  <c r="BU1285" i="10" s="1"/>
  <c r="BU1286" i="10" s="1"/>
  <c r="BU1215" i="10"/>
  <c r="BU1298" i="10" s="1"/>
  <c r="BU1299" i="10" s="1"/>
  <c r="BV1023" i="10"/>
  <c r="BU115" i="28"/>
  <c r="BU118" i="28" s="1"/>
  <c r="BU121" i="28" s="1"/>
  <c r="BU86" i="28"/>
  <c r="BU87" i="28" s="1"/>
  <c r="BV85" i="28" s="1"/>
  <c r="BV976" i="10" s="1"/>
  <c r="BV979" i="10" s="1"/>
  <c r="BV986" i="10" s="1"/>
  <c r="BV987" i="10" s="1"/>
  <c r="BV989" i="10" s="1"/>
  <c r="BU1018" i="10"/>
  <c r="BU1019" i="10" s="1"/>
  <c r="BV970" i="10" l="1"/>
  <c r="BV972" i="10" s="1"/>
  <c r="BW966" i="10" s="1"/>
  <c r="BW968" i="10" s="1"/>
  <c r="BW985" i="10" s="1"/>
  <c r="BV981" i="10"/>
  <c r="BV30" i="28"/>
  <c r="BV32" i="28" s="1"/>
  <c r="BV1012" i="10" s="1"/>
  <c r="BV1013" i="10" s="1"/>
  <c r="BV80" i="28"/>
  <c r="BU97" i="28"/>
  <c r="BV1017" i="10"/>
  <c r="BU1155" i="10" l="1"/>
  <c r="BU1156" i="10" s="1"/>
  <c r="BU1160" i="10" s="1"/>
  <c r="BU100" i="28"/>
  <c r="BU103" i="28" s="1"/>
  <c r="BU123" i="28" s="1"/>
  <c r="BU125" i="28" s="1"/>
  <c r="BS33" i="31"/>
  <c r="BV994" i="10"/>
  <c r="BV996" i="10" s="1"/>
  <c r="BV1003" i="10" s="1"/>
  <c r="BV1200" i="10"/>
  <c r="BV117" i="28"/>
  <c r="BW1011" i="10"/>
  <c r="BV1201" i="10" l="1"/>
  <c r="BV1214" i="10" s="1"/>
  <c r="BV1026" i="10"/>
  <c r="BV1027" i="10" s="1"/>
  <c r="BV81" i="28"/>
  <c r="BV83" i="28" s="1"/>
  <c r="BV1004" i="10"/>
  <c r="BW1000" i="10" s="1"/>
  <c r="BV1240" i="10"/>
  <c r="BV1226" i="10"/>
  <c r="BV1228" i="10" s="1"/>
  <c r="BV1213" i="10"/>
  <c r="BV1215" i="10" s="1"/>
  <c r="BV1298" i="10" s="1"/>
  <c r="BV1202" i="10"/>
  <c r="BV1285" i="10" s="1"/>
  <c r="BS38" i="31"/>
  <c r="BS44" i="31" s="1"/>
  <c r="BS37" i="31"/>
  <c r="BS43" i="31" s="1"/>
  <c r="BV1286" i="10" l="1"/>
  <c r="BV1299" i="10"/>
  <c r="BV86" i="28"/>
  <c r="BV87" i="28" s="1"/>
  <c r="BW85" i="28" s="1"/>
  <c r="BW976" i="10" s="1"/>
  <c r="BW979" i="10" s="1"/>
  <c r="BW986" i="10" s="1"/>
  <c r="BW987" i="10" s="1"/>
  <c r="BW989" i="10" s="1"/>
  <c r="BV1018" i="10"/>
  <c r="BV1019" i="10" s="1"/>
  <c r="BV115" i="28"/>
  <c r="BV118" i="28" s="1"/>
  <c r="BV121" i="28" s="1"/>
  <c r="BW1023" i="10"/>
  <c r="BW1017" i="10" l="1"/>
  <c r="BV97" i="28"/>
  <c r="BW80" i="28"/>
  <c r="BW981" i="10"/>
  <c r="BW30" i="28"/>
  <c r="BW32" i="28" s="1"/>
  <c r="BW1012" i="10" s="1"/>
  <c r="BW1013" i="10" s="1"/>
  <c r="BW970" i="10"/>
  <c r="BW972" i="10" s="1"/>
  <c r="BX966" i="10" s="1"/>
  <c r="BX968" i="10" s="1"/>
  <c r="BX985" i="10" s="1"/>
  <c r="BW1200" i="10" l="1"/>
  <c r="BW994" i="10"/>
  <c r="BW996" i="10" s="1"/>
  <c r="BW1003" i="10" s="1"/>
  <c r="BW117" i="28"/>
  <c r="BX1011" i="10"/>
  <c r="BV100" i="28"/>
  <c r="BV103" i="28" s="1"/>
  <c r="BV123" i="28" s="1"/>
  <c r="BV125" i="28" s="1"/>
  <c r="BV1155" i="10"/>
  <c r="BV1156" i="10" s="1"/>
  <c r="BV1160" i="10" s="1"/>
  <c r="BT33" i="31"/>
  <c r="BT38" i="31" l="1"/>
  <c r="BT44" i="31" s="1"/>
  <c r="BT37" i="31"/>
  <c r="BT43" i="31" s="1"/>
  <c r="BW81" i="28"/>
  <c r="BW83" i="28" s="1"/>
  <c r="BW1026" i="10"/>
  <c r="BW1027" i="10" s="1"/>
  <c r="BW1201" i="10"/>
  <c r="BW1214" i="10" s="1"/>
  <c r="BW1004" i="10"/>
  <c r="BX1000" i="10" s="1"/>
  <c r="BW1213" i="10"/>
  <c r="BW1240" i="10"/>
  <c r="BW1226" i="10"/>
  <c r="BW1228" i="10" s="1"/>
  <c r="BW1215" i="10" l="1"/>
  <c r="BW1298" i="10" s="1"/>
  <c r="BW1299" i="10" s="1"/>
  <c r="BX1023" i="10"/>
  <c r="BW115" i="28"/>
  <c r="BW118" i="28" s="1"/>
  <c r="BW121" i="28" s="1"/>
  <c r="BW1018" i="10"/>
  <c r="BW1019" i="10" s="1"/>
  <c r="BW86" i="28"/>
  <c r="BW87" i="28" s="1"/>
  <c r="BX85" i="28" s="1"/>
  <c r="BX976" i="10" s="1"/>
  <c r="BX979" i="10" s="1"/>
  <c r="BX986" i="10" s="1"/>
  <c r="BX987" i="10" s="1"/>
  <c r="BX989" i="10" s="1"/>
  <c r="BW1202" i="10"/>
  <c r="BW1285" i="10" s="1"/>
  <c r="BW1286" i="10" l="1"/>
  <c r="BX30" i="28"/>
  <c r="BX32" i="28" s="1"/>
  <c r="BX1012" i="10" s="1"/>
  <c r="BX1013" i="10" s="1"/>
  <c r="BX970" i="10"/>
  <c r="BX972" i="10" s="1"/>
  <c r="BY966" i="10" s="1"/>
  <c r="BY968" i="10" s="1"/>
  <c r="BY985" i="10" s="1"/>
  <c r="BX981" i="10"/>
  <c r="BX80" i="28"/>
  <c r="BX1017" i="10"/>
  <c r="BW97" i="28"/>
  <c r="BY1011" i="10" l="1"/>
  <c r="BX117" i="28"/>
  <c r="BU33" i="31"/>
  <c r="BW1155" i="10"/>
  <c r="BW1156" i="10" s="1"/>
  <c r="BW1160" i="10" s="1"/>
  <c r="BW100" i="28"/>
  <c r="BW103" i="28" s="1"/>
  <c r="BW123" i="28" s="1"/>
  <c r="BW125" i="28" s="1"/>
  <c r="BX1200" i="10"/>
  <c r="BX994" i="10"/>
  <c r="BX996" i="10" s="1"/>
  <c r="BX1003" i="10" s="1"/>
  <c r="BX1240" i="10" l="1"/>
  <c r="BX1213" i="10"/>
  <c r="BX1226" i="10"/>
  <c r="BX1228" i="10" s="1"/>
  <c r="BX81" i="28"/>
  <c r="BX83" i="28" s="1"/>
  <c r="BX1026" i="10"/>
  <c r="BX1027" i="10" s="1"/>
  <c r="BX1201" i="10"/>
  <c r="BX1214" i="10" s="1"/>
  <c r="BX1004" i="10"/>
  <c r="BY1000" i="10" s="1"/>
  <c r="BU37" i="31"/>
  <c r="BU43" i="31" s="1"/>
  <c r="BU38" i="31"/>
  <c r="BU44" i="31" s="1"/>
  <c r="BX1202" i="10" l="1"/>
  <c r="BX1285" i="10" s="1"/>
  <c r="BX1018" i="10"/>
  <c r="BX1019" i="10" s="1"/>
  <c r="BX86" i="28"/>
  <c r="BX87" i="28" s="1"/>
  <c r="BY85" i="28" s="1"/>
  <c r="BY976" i="10" s="1"/>
  <c r="BY979" i="10" s="1"/>
  <c r="BY986" i="10" s="1"/>
  <c r="BY987" i="10" s="1"/>
  <c r="BY989" i="10" s="1"/>
  <c r="BX1215" i="10"/>
  <c r="BX1298" i="10" s="1"/>
  <c r="BY1023" i="10"/>
  <c r="BX115" i="28"/>
  <c r="BX118" i="28" s="1"/>
  <c r="BX121" i="28" s="1"/>
  <c r="BY970" i="10" l="1"/>
  <c r="BY972" i="10" s="1"/>
  <c r="BZ966" i="10" s="1"/>
  <c r="BZ968" i="10" s="1"/>
  <c r="BZ985" i="10" s="1"/>
  <c r="BY30" i="28"/>
  <c r="BY32" i="28" s="1"/>
  <c r="BY1012" i="10" s="1"/>
  <c r="BY1013" i="10" s="1"/>
  <c r="BY80" i="28"/>
  <c r="BY981" i="10"/>
  <c r="BX1299" i="10"/>
  <c r="BX97" i="28"/>
  <c r="BY1017" i="10"/>
  <c r="BX1286" i="10"/>
  <c r="BY1200" i="10" l="1"/>
  <c r="BY994" i="10"/>
  <c r="BY996" i="10" s="1"/>
  <c r="BY1003" i="10" s="1"/>
  <c r="BZ1011" i="10"/>
  <c r="BY117" i="28"/>
  <c r="BX1155" i="10"/>
  <c r="BX1156" i="10" s="1"/>
  <c r="BX1160" i="10" s="1"/>
  <c r="BX100" i="28"/>
  <c r="BX103" i="28" s="1"/>
  <c r="BX123" i="28" s="1"/>
  <c r="BX125" i="28" s="1"/>
  <c r="BV33" i="31"/>
  <c r="BV37" i="31" l="1"/>
  <c r="BV43" i="31" s="1"/>
  <c r="BV38" i="31"/>
  <c r="BV44" i="31" s="1"/>
  <c r="BY81" i="28"/>
  <c r="BY83" i="28" s="1"/>
  <c r="BY1026" i="10"/>
  <c r="BY1027" i="10" s="1"/>
  <c r="BY1201" i="10"/>
  <c r="BY1214" i="10" s="1"/>
  <c r="BY1004" i="10"/>
  <c r="BZ1000" i="10" s="1"/>
  <c r="BY1226" i="10"/>
  <c r="BY1228" i="10" s="1"/>
  <c r="BY1213" i="10"/>
  <c r="BY1240" i="10"/>
  <c r="BY1215" i="10" l="1"/>
  <c r="BY1298" i="10" s="1"/>
  <c r="BY1299" i="10" s="1"/>
  <c r="BZ1023" i="10"/>
  <c r="BY115" i="28"/>
  <c r="BY118" i="28" s="1"/>
  <c r="BY121" i="28" s="1"/>
  <c r="BY86" i="28"/>
  <c r="BY87" i="28" s="1"/>
  <c r="BZ85" i="28" s="1"/>
  <c r="BZ976" i="10" s="1"/>
  <c r="BZ979" i="10" s="1"/>
  <c r="BZ986" i="10" s="1"/>
  <c r="BZ987" i="10" s="1"/>
  <c r="BZ989" i="10" s="1"/>
  <c r="BY1018" i="10"/>
  <c r="BY1019" i="10" s="1"/>
  <c r="BY1202" i="10"/>
  <c r="BY1285" i="10" s="1"/>
  <c r="BY1286" i="10" l="1"/>
  <c r="BZ1017" i="10"/>
  <c r="BY97" i="28"/>
  <c r="BZ981" i="10"/>
  <c r="BZ80" i="28"/>
  <c r="BZ30" i="28"/>
  <c r="BZ32" i="28" s="1"/>
  <c r="BZ1012" i="10" s="1"/>
  <c r="BZ1013" i="10" s="1"/>
  <c r="BZ970" i="10"/>
  <c r="BZ972" i="10" s="1"/>
  <c r="CA966" i="10" s="1"/>
  <c r="CA968" i="10" s="1"/>
  <c r="CA985" i="10" s="1"/>
  <c r="CA1011" i="10" l="1"/>
  <c r="BZ117" i="28"/>
  <c r="BY1155" i="10"/>
  <c r="BY1156" i="10" s="1"/>
  <c r="BY1160" i="10" s="1"/>
  <c r="BW33" i="31"/>
  <c r="BY100" i="28"/>
  <c r="BY103" i="28" s="1"/>
  <c r="BY123" i="28" s="1"/>
  <c r="BY125" i="28" s="1"/>
  <c r="BZ1200" i="10"/>
  <c r="BZ994" i="10"/>
  <c r="BZ996" i="10" s="1"/>
  <c r="BZ1003" i="10" s="1"/>
  <c r="BZ1201" i="10" l="1"/>
  <c r="BZ1214" i="10" s="1"/>
  <c r="BZ81" i="28"/>
  <c r="BZ83" i="28" s="1"/>
  <c r="BZ1026" i="10"/>
  <c r="BZ1027" i="10" s="1"/>
  <c r="BZ1004" i="10"/>
  <c r="CA1000" i="10" s="1"/>
  <c r="BZ1240" i="10"/>
  <c r="BZ1226" i="10"/>
  <c r="BZ1228" i="10" s="1"/>
  <c r="BZ1213" i="10"/>
  <c r="BW37" i="31"/>
  <c r="BW43" i="31" s="1"/>
  <c r="BW38" i="31"/>
  <c r="BW44" i="31" s="1"/>
  <c r="BZ1202" i="10" l="1"/>
  <c r="BZ1285" i="10" s="1"/>
  <c r="BZ1286" i="10" s="1"/>
  <c r="BZ1215" i="10"/>
  <c r="BZ1298" i="10" s="1"/>
  <c r="BZ1299" i="10" s="1"/>
  <c r="CA1023" i="10"/>
  <c r="BZ115" i="28"/>
  <c r="BZ118" i="28" s="1"/>
  <c r="BZ121" i="28" s="1"/>
  <c r="BZ1018" i="10"/>
  <c r="BZ1019" i="10" s="1"/>
  <c r="BZ86" i="28"/>
  <c r="BZ87" i="28" s="1"/>
  <c r="CA85" i="28" s="1"/>
  <c r="CA976" i="10" s="1"/>
  <c r="CA979" i="10" s="1"/>
  <c r="CA986" i="10" s="1"/>
  <c r="CA987" i="10" s="1"/>
  <c r="CA989" i="10" s="1"/>
  <c r="CA80" i="28" l="1"/>
  <c r="CA970" i="10"/>
  <c r="CA972" i="10" s="1"/>
  <c r="CB966" i="10" s="1"/>
  <c r="CB968" i="10" s="1"/>
  <c r="CB985" i="10" s="1"/>
  <c r="CA30" i="28"/>
  <c r="CA32" i="28" s="1"/>
  <c r="CA1012" i="10" s="1"/>
  <c r="CA1013" i="10" s="1"/>
  <c r="CA981" i="10"/>
  <c r="CA1017" i="10"/>
  <c r="BZ97" i="28"/>
  <c r="CB1011" i="10" l="1"/>
  <c r="CA117" i="28"/>
  <c r="BZ100" i="28"/>
  <c r="BZ103" i="28" s="1"/>
  <c r="BZ123" i="28" s="1"/>
  <c r="BZ125" i="28" s="1"/>
  <c r="BZ1155" i="10"/>
  <c r="BZ1156" i="10" s="1"/>
  <c r="BZ1160" i="10" s="1"/>
  <c r="BX33" i="31"/>
  <c r="CA994" i="10"/>
  <c r="CA996" i="10" s="1"/>
  <c r="CA1003" i="10" s="1"/>
  <c r="CA1200" i="10"/>
  <c r="CA1026" i="10" l="1"/>
  <c r="CA1027" i="10" s="1"/>
  <c r="CA1201" i="10"/>
  <c r="CA1214" i="10" s="1"/>
  <c r="CA81" i="28"/>
  <c r="CA83" i="28" s="1"/>
  <c r="CA1004" i="10"/>
  <c r="CB1000" i="10" s="1"/>
  <c r="CA1240" i="10"/>
  <c r="CA1213" i="10"/>
  <c r="CA1226" i="10"/>
  <c r="CA1228" i="10" s="1"/>
  <c r="BX37" i="31"/>
  <c r="BX43" i="31" s="1"/>
  <c r="BX38" i="31"/>
  <c r="BX44" i="31" s="1"/>
  <c r="CA1202" i="10" l="1"/>
  <c r="CA1285" i="10" s="1"/>
  <c r="CA1286" i="10" s="1"/>
  <c r="CA1215" i="10"/>
  <c r="CA1298" i="10" s="1"/>
  <c r="CA1299" i="10" s="1"/>
  <c r="CA1018" i="10"/>
  <c r="CA1019" i="10" s="1"/>
  <c r="CA86" i="28"/>
  <c r="CA87" i="28" s="1"/>
  <c r="CB85" i="28" s="1"/>
  <c r="CB976" i="10" s="1"/>
  <c r="CB979" i="10" s="1"/>
  <c r="CB986" i="10" s="1"/>
  <c r="CB987" i="10" s="1"/>
  <c r="CB989" i="10" s="1"/>
  <c r="CA115" i="28"/>
  <c r="CA118" i="28" s="1"/>
  <c r="CA121" i="28" s="1"/>
  <c r="CB1023" i="10"/>
  <c r="CA97" i="28" l="1"/>
  <c r="CB1017" i="10"/>
  <c r="CB30" i="28"/>
  <c r="CB32" i="28" s="1"/>
  <c r="CB1012" i="10" s="1"/>
  <c r="CB1013" i="10" s="1"/>
  <c r="CB981" i="10"/>
  <c r="CB80" i="28"/>
  <c r="CB970" i="10"/>
  <c r="CB972" i="10" s="1"/>
  <c r="CC966" i="10" s="1"/>
  <c r="CC968" i="10" s="1"/>
  <c r="CC985" i="10" s="1"/>
  <c r="CB117" i="28" l="1"/>
  <c r="CC1011" i="10"/>
  <c r="CB1200" i="10"/>
  <c r="CB994" i="10"/>
  <c r="CB996" i="10" s="1"/>
  <c r="CB1003" i="10" s="1"/>
  <c r="CA100" i="28"/>
  <c r="CA103" i="28" s="1"/>
  <c r="CA123" i="28" s="1"/>
  <c r="CA125" i="28" s="1"/>
  <c r="CA1155" i="10"/>
  <c r="CA1156" i="10" s="1"/>
  <c r="CA1160" i="10" s="1"/>
  <c r="BY33" i="31"/>
  <c r="CB81" i="28" l="1"/>
  <c r="CB83" i="28" s="1"/>
  <c r="CB1026" i="10"/>
  <c r="CB1027" i="10" s="1"/>
  <c r="CB1201" i="10"/>
  <c r="CB1214" i="10" s="1"/>
  <c r="CB1004" i="10"/>
  <c r="CC1000" i="10" s="1"/>
  <c r="CB1240" i="10"/>
  <c r="CB1213" i="10"/>
  <c r="CB1226" i="10"/>
  <c r="CB1228" i="10" s="1"/>
  <c r="BY38" i="31"/>
  <c r="BY44" i="31" s="1"/>
  <c r="BY37" i="31"/>
  <c r="BY43" i="31" s="1"/>
  <c r="CB1202" i="10" l="1"/>
  <c r="CB1285" i="10" s="1"/>
  <c r="CB1286" i="10" s="1"/>
  <c r="CB1215" i="10"/>
  <c r="CB1298" i="10" s="1"/>
  <c r="CB1299" i="10" s="1"/>
  <c r="CB115" i="28"/>
  <c r="CB118" i="28" s="1"/>
  <c r="CB121" i="28" s="1"/>
  <c r="CC1023" i="10"/>
  <c r="CB86" i="28"/>
  <c r="CB87" i="28" s="1"/>
  <c r="CC85" i="28" s="1"/>
  <c r="CC976" i="10" s="1"/>
  <c r="CC979" i="10" s="1"/>
  <c r="CC986" i="10" s="1"/>
  <c r="CC987" i="10" s="1"/>
  <c r="CC989" i="10" s="1"/>
  <c r="CB1018" i="10"/>
  <c r="CB1019" i="10" s="1"/>
  <c r="CC30" i="28" l="1"/>
  <c r="CC32" i="28" s="1"/>
  <c r="CC1012" i="10" s="1"/>
  <c r="CC1013" i="10" s="1"/>
  <c r="CC981" i="10"/>
  <c r="CC80" i="28"/>
  <c r="CC970" i="10"/>
  <c r="CC972" i="10" s="1"/>
  <c r="CD966" i="10" s="1"/>
  <c r="CD968" i="10" s="1"/>
  <c r="CD985" i="10" s="1"/>
  <c r="CB97" i="28"/>
  <c r="CC1017" i="10"/>
  <c r="CC1200" i="10" l="1"/>
  <c r="CC994" i="10"/>
  <c r="CC996" i="10" s="1"/>
  <c r="CC1003" i="10" s="1"/>
  <c r="CB100" i="28"/>
  <c r="CB103" i="28" s="1"/>
  <c r="CB123" i="28" s="1"/>
  <c r="CB125" i="28" s="1"/>
  <c r="CB1155" i="10"/>
  <c r="CB1156" i="10" s="1"/>
  <c r="CB1160" i="10" s="1"/>
  <c r="BZ33" i="31"/>
  <c r="CD1011" i="10"/>
  <c r="CC117" i="28"/>
  <c r="CC1201" i="10" l="1"/>
  <c r="CC1214" i="10" s="1"/>
  <c r="CC1026" i="10"/>
  <c r="CC1027" i="10" s="1"/>
  <c r="CC81" i="28"/>
  <c r="CC83" i="28" s="1"/>
  <c r="CC1004" i="10"/>
  <c r="CD1000" i="10" s="1"/>
  <c r="BZ37" i="31"/>
  <c r="BZ43" i="31" s="1"/>
  <c r="BZ38" i="31"/>
  <c r="BZ44" i="31" s="1"/>
  <c r="CC1226" i="10"/>
  <c r="CC1228" i="10" s="1"/>
  <c r="CC1240" i="10"/>
  <c r="CC1213" i="10"/>
  <c r="CC1215" i="10" s="1"/>
  <c r="CC1298" i="10" s="1"/>
  <c r="CC1202" i="10" l="1"/>
  <c r="CC1285" i="10" s="1"/>
  <c r="CC1286" i="10" s="1"/>
  <c r="CC1018" i="10"/>
  <c r="CC1019" i="10" s="1"/>
  <c r="CC86" i="28"/>
  <c r="CC87" i="28" s="1"/>
  <c r="CD85" i="28" s="1"/>
  <c r="CD976" i="10" s="1"/>
  <c r="CD979" i="10" s="1"/>
  <c r="CD986" i="10" s="1"/>
  <c r="CD987" i="10" s="1"/>
  <c r="CD989" i="10" s="1"/>
  <c r="CC115" i="28"/>
  <c r="CC118" i="28" s="1"/>
  <c r="CC121" i="28" s="1"/>
  <c r="CD1023" i="10"/>
  <c r="CC1299" i="10"/>
  <c r="CD970" i="10" l="1"/>
  <c r="CD972" i="10" s="1"/>
  <c r="CE966" i="10" s="1"/>
  <c r="CE968" i="10" s="1"/>
  <c r="CE985" i="10" s="1"/>
  <c r="CD981" i="10"/>
  <c r="CD80" i="28"/>
  <c r="CD30" i="28"/>
  <c r="CD32" i="28" s="1"/>
  <c r="CD1012" i="10" s="1"/>
  <c r="CD1013" i="10" s="1"/>
  <c r="CC97" i="28"/>
  <c r="CD1017" i="10"/>
  <c r="CA33" i="31" l="1"/>
  <c r="CC100" i="28"/>
  <c r="CC103" i="28" s="1"/>
  <c r="CC123" i="28" s="1"/>
  <c r="CC125" i="28" s="1"/>
  <c r="CC1155" i="10"/>
  <c r="CC1156" i="10" s="1"/>
  <c r="CC1160" i="10" s="1"/>
  <c r="CE1011" i="10"/>
  <c r="CD117" i="28"/>
  <c r="CD1200" i="10"/>
  <c r="CD994" i="10"/>
  <c r="CD996" i="10" s="1"/>
  <c r="CD1003" i="10" s="1"/>
  <c r="CD1201" i="10" l="1"/>
  <c r="CD1214" i="10" s="1"/>
  <c r="CD1026" i="10"/>
  <c r="CD1027" i="10" s="1"/>
  <c r="CD81" i="28"/>
  <c r="CD83" i="28" s="1"/>
  <c r="CD1004" i="10"/>
  <c r="CE1000" i="10" s="1"/>
  <c r="CD1213" i="10"/>
  <c r="CD1240" i="10"/>
  <c r="CD1226" i="10"/>
  <c r="CD1228" i="10" s="1"/>
  <c r="CA38" i="31"/>
  <c r="CA44" i="31" s="1"/>
  <c r="CA37" i="31"/>
  <c r="CA43" i="31" s="1"/>
  <c r="CD1202" i="10" l="1"/>
  <c r="CD1285" i="10" s="1"/>
  <c r="CD1286" i="10" s="1"/>
  <c r="CD1215" i="10"/>
  <c r="CD1298" i="10" s="1"/>
  <c r="CD1299" i="10" s="1"/>
  <c r="CD86" i="28"/>
  <c r="CD87" i="28" s="1"/>
  <c r="CE85" i="28" s="1"/>
  <c r="CE976" i="10" s="1"/>
  <c r="CE979" i="10" s="1"/>
  <c r="CE986" i="10" s="1"/>
  <c r="CE987" i="10" s="1"/>
  <c r="CE989" i="10" s="1"/>
  <c r="CD1018" i="10"/>
  <c r="CD1019" i="10" s="1"/>
  <c r="CD115" i="28"/>
  <c r="CD118" i="28" s="1"/>
  <c r="CD121" i="28" s="1"/>
  <c r="CE1023" i="10"/>
  <c r="CE1017" i="10" l="1"/>
  <c r="CD97" i="28"/>
  <c r="CE981" i="10"/>
  <c r="CE80" i="28"/>
  <c r="CE970" i="10"/>
  <c r="CE972" i="10" s="1"/>
  <c r="CF966" i="10" s="1"/>
  <c r="CF968" i="10" s="1"/>
  <c r="CF985" i="10" s="1"/>
  <c r="CE30" i="28"/>
  <c r="CE32" i="28" s="1"/>
  <c r="CE1012" i="10" s="1"/>
  <c r="CE1013" i="10" s="1"/>
  <c r="CE1200" i="10" l="1"/>
  <c r="CE994" i="10"/>
  <c r="CE996" i="10" s="1"/>
  <c r="CE1003" i="10" s="1"/>
  <c r="CF1011" i="10"/>
  <c r="CE117" i="28"/>
  <c r="CD1155" i="10"/>
  <c r="CD1156" i="10" s="1"/>
  <c r="CD1160" i="10" s="1"/>
  <c r="CB33" i="31"/>
  <c r="CD100" i="28"/>
  <c r="CD103" i="28" s="1"/>
  <c r="CD123" i="28" s="1"/>
  <c r="CD125" i="28" s="1"/>
  <c r="CB37" i="31" l="1"/>
  <c r="CB43" i="31" s="1"/>
  <c r="CB38" i="31"/>
  <c r="CB44" i="31" s="1"/>
  <c r="CE1201" i="10"/>
  <c r="CE1214" i="10" s="1"/>
  <c r="CE1026" i="10"/>
  <c r="CE1027" i="10" s="1"/>
  <c r="CE81" i="28"/>
  <c r="CE83" i="28" s="1"/>
  <c r="CE1004" i="10"/>
  <c r="CF1000" i="10" s="1"/>
  <c r="CE1213" i="10"/>
  <c r="CE1226" i="10"/>
  <c r="CE1228" i="10" s="1"/>
  <c r="CE1240" i="10"/>
  <c r="CE1215" i="10" l="1"/>
  <c r="CE1298" i="10" s="1"/>
  <c r="CE1299" i="10" s="1"/>
  <c r="CE1202" i="10"/>
  <c r="CE1285" i="10" s="1"/>
  <c r="CE1286" i="10" s="1"/>
  <c r="CE1018" i="10"/>
  <c r="CE1019" i="10" s="1"/>
  <c r="CE86" i="28"/>
  <c r="CE87" i="28" s="1"/>
  <c r="CF85" i="28" s="1"/>
  <c r="CF976" i="10" s="1"/>
  <c r="CF979" i="10" s="1"/>
  <c r="CF986" i="10" s="1"/>
  <c r="CF987" i="10" s="1"/>
  <c r="CF989" i="10" s="1"/>
  <c r="CF1023" i="10"/>
  <c r="CE115" i="28"/>
  <c r="CE118" i="28" s="1"/>
  <c r="CE121" i="28" s="1"/>
  <c r="CE97" i="28" l="1"/>
  <c r="CF1017" i="10"/>
  <c r="CF981" i="10"/>
  <c r="CF30" i="28"/>
  <c r="CF32" i="28" s="1"/>
  <c r="CF1012" i="10" s="1"/>
  <c r="CF1013" i="10" s="1"/>
  <c r="CF970" i="10"/>
  <c r="CF972" i="10" s="1"/>
  <c r="CG966" i="10" s="1"/>
  <c r="CG968" i="10" s="1"/>
  <c r="CG985" i="10" s="1"/>
  <c r="CF80" i="28"/>
  <c r="CF1200" i="10" l="1"/>
  <c r="CF994" i="10"/>
  <c r="CF996" i="10" s="1"/>
  <c r="CF1003" i="10" s="1"/>
  <c r="CG1011" i="10"/>
  <c r="CF117" i="28"/>
  <c r="CE100" i="28"/>
  <c r="CE103" i="28" s="1"/>
  <c r="CE123" i="28" s="1"/>
  <c r="CE125" i="28" s="1"/>
  <c r="CC33" i="31"/>
  <c r="CE1155" i="10"/>
  <c r="CE1156" i="10" s="1"/>
  <c r="CE1160" i="10" s="1"/>
  <c r="CC38" i="31" l="1"/>
  <c r="CC44" i="31" s="1"/>
  <c r="CC37" i="31"/>
  <c r="CC43" i="31" s="1"/>
  <c r="CF81" i="28"/>
  <c r="CF83" i="28" s="1"/>
  <c r="CF1201" i="10"/>
  <c r="CF1214" i="10" s="1"/>
  <c r="CF1026" i="10"/>
  <c r="CF1027" i="10" s="1"/>
  <c r="CF1004" i="10"/>
  <c r="CG1000" i="10" s="1"/>
  <c r="CF1213" i="10"/>
  <c r="CF1240" i="10"/>
  <c r="CF1226" i="10"/>
  <c r="CF1228" i="10" s="1"/>
  <c r="CF1215" i="10" l="1"/>
  <c r="CF1298" i="10" s="1"/>
  <c r="CF1299" i="10" s="1"/>
  <c r="CF1202" i="10"/>
  <c r="CF1285" i="10" s="1"/>
  <c r="CF1286" i="10" s="1"/>
  <c r="CF115" i="28"/>
  <c r="CF118" i="28" s="1"/>
  <c r="CF121" i="28" s="1"/>
  <c r="CG1023" i="10"/>
  <c r="CF1018" i="10"/>
  <c r="CF1019" i="10" s="1"/>
  <c r="CF86" i="28"/>
  <c r="CF87" i="28" s="1"/>
  <c r="CG85" i="28" s="1"/>
  <c r="CG976" i="10" s="1"/>
  <c r="CG979" i="10" s="1"/>
  <c r="CG986" i="10" s="1"/>
  <c r="CG987" i="10" s="1"/>
  <c r="CG989" i="10" s="1"/>
  <c r="CG80" i="28" l="1"/>
  <c r="CG970" i="10"/>
  <c r="CG972" i="10" s="1"/>
  <c r="CH966" i="10" s="1"/>
  <c r="CH968" i="10" s="1"/>
  <c r="CH985" i="10" s="1"/>
  <c r="CG981" i="10"/>
  <c r="CG30" i="28"/>
  <c r="CG32" i="28" s="1"/>
  <c r="CG1012" i="10" s="1"/>
  <c r="CG1013" i="10" s="1"/>
  <c r="CF97" i="28"/>
  <c r="CG1017" i="10"/>
  <c r="CD33" i="31" l="1"/>
  <c r="CF1155" i="10"/>
  <c r="CF1156" i="10" s="1"/>
  <c r="CF1160" i="10" s="1"/>
  <c r="CF100" i="28"/>
  <c r="CF103" i="28" s="1"/>
  <c r="CF123" i="28" s="1"/>
  <c r="CF125" i="28" s="1"/>
  <c r="CG117" i="28"/>
  <c r="CH1011" i="10"/>
  <c r="CG994" i="10"/>
  <c r="CG996" i="10" s="1"/>
  <c r="CG1003" i="10" s="1"/>
  <c r="CG1200" i="10"/>
  <c r="CG1201" i="10" l="1"/>
  <c r="CG1214" i="10" s="1"/>
  <c r="CG81" i="28"/>
  <c r="CG83" i="28" s="1"/>
  <c r="CG1026" i="10"/>
  <c r="CG1027" i="10" s="1"/>
  <c r="CG1004" i="10"/>
  <c r="CH1000" i="10" s="1"/>
  <c r="CG1240" i="10"/>
  <c r="CG1226" i="10"/>
  <c r="CG1228" i="10" s="1"/>
  <c r="CG1213" i="10"/>
  <c r="CG1215" i="10" s="1"/>
  <c r="CG1298" i="10" s="1"/>
  <c r="CG1202" i="10"/>
  <c r="CG1285" i="10" s="1"/>
  <c r="CD38" i="31"/>
  <c r="CD44" i="31" s="1"/>
  <c r="CD37" i="31"/>
  <c r="CD43" i="31" s="1"/>
  <c r="CG1286" i="10" l="1"/>
  <c r="CG1299" i="10"/>
  <c r="CH1023" i="10"/>
  <c r="CG115" i="28"/>
  <c r="CG118" i="28" s="1"/>
  <c r="CG121" i="28" s="1"/>
  <c r="CG1018" i="10"/>
  <c r="CG1019" i="10" s="1"/>
  <c r="CG86" i="28"/>
  <c r="CG87" i="28" s="1"/>
  <c r="CH85" i="28" s="1"/>
  <c r="CH976" i="10" s="1"/>
  <c r="CH979" i="10" s="1"/>
  <c r="CH986" i="10" s="1"/>
  <c r="CH987" i="10" s="1"/>
  <c r="CH989" i="10" s="1"/>
  <c r="CH1017" i="10" l="1"/>
  <c r="CG97" i="28"/>
  <c r="CH80" i="28"/>
  <c r="CH981" i="10"/>
  <c r="CH970" i="10"/>
  <c r="CH972" i="10" s="1"/>
  <c r="CI966" i="10" s="1"/>
  <c r="CI968" i="10" s="1"/>
  <c r="CI985" i="10" s="1"/>
  <c r="CH30" i="28"/>
  <c r="CH32" i="28" s="1"/>
  <c r="CH1012" i="10" s="1"/>
  <c r="CH1013" i="10" s="1"/>
  <c r="CH117" i="28" l="1"/>
  <c r="CI1011" i="10"/>
  <c r="CH994" i="10"/>
  <c r="CH996" i="10" s="1"/>
  <c r="CH1003" i="10" s="1"/>
  <c r="CH1200" i="10"/>
  <c r="CE33" i="31"/>
  <c r="CG100" i="28"/>
  <c r="CG103" i="28" s="1"/>
  <c r="CG123" i="28" s="1"/>
  <c r="CG125" i="28" s="1"/>
  <c r="CG1155" i="10"/>
  <c r="CG1156" i="10" s="1"/>
  <c r="CG1160" i="10" s="1"/>
  <c r="CE38" i="31" l="1"/>
  <c r="CE44" i="31" s="1"/>
  <c r="CE37" i="31"/>
  <c r="CE43" i="31" s="1"/>
  <c r="CH1240" i="10"/>
  <c r="CH1213" i="10"/>
  <c r="CH1226" i="10"/>
  <c r="CH1228" i="10" s="1"/>
  <c r="CH1026" i="10"/>
  <c r="CH1027" i="10" s="1"/>
  <c r="CH81" i="28"/>
  <c r="CH83" i="28" s="1"/>
  <c r="CH1201" i="10"/>
  <c r="CH1214" i="10" s="1"/>
  <c r="CH1004" i="10"/>
  <c r="CI1000" i="10" s="1"/>
  <c r="CH1202" i="10" l="1"/>
  <c r="CH1285" i="10" s="1"/>
  <c r="CH1286" i="10" s="1"/>
  <c r="CH1215" i="10"/>
  <c r="CH1298" i="10" s="1"/>
  <c r="CH1299" i="10" s="1"/>
  <c r="CH1018" i="10"/>
  <c r="CH1019" i="10" s="1"/>
  <c r="CH86" i="28"/>
  <c r="CH87" i="28" s="1"/>
  <c r="CI85" i="28" s="1"/>
  <c r="CI976" i="10" s="1"/>
  <c r="CI979" i="10" s="1"/>
  <c r="CI986" i="10" s="1"/>
  <c r="CI987" i="10" s="1"/>
  <c r="CI989" i="10" s="1"/>
  <c r="CI1023" i="10"/>
  <c r="CH115" i="28"/>
  <c r="CH118" i="28" s="1"/>
  <c r="CH121" i="28" s="1"/>
  <c r="CI1017" i="10" l="1"/>
  <c r="CH97" i="28"/>
  <c r="CI30" i="28"/>
  <c r="CI32" i="28" s="1"/>
  <c r="CI1012" i="10" s="1"/>
  <c r="CI1013" i="10" s="1"/>
  <c r="CI80" i="28"/>
  <c r="CI981" i="10"/>
  <c r="CI970" i="10"/>
  <c r="CI972" i="10" s="1"/>
  <c r="CJ966" i="10" s="1"/>
  <c r="CJ968" i="10" s="1"/>
  <c r="CJ985" i="10" s="1"/>
  <c r="CI1200" i="10" l="1"/>
  <c r="CI994" i="10"/>
  <c r="CI996" i="10" s="1"/>
  <c r="CI1003" i="10" s="1"/>
  <c r="CI117" i="28"/>
  <c r="CJ1011" i="10"/>
  <c r="CH100" i="28"/>
  <c r="CH103" i="28" s="1"/>
  <c r="CH123" i="28" s="1"/>
  <c r="CH125" i="28" s="1"/>
  <c r="CH1155" i="10"/>
  <c r="CH1156" i="10" s="1"/>
  <c r="CH1160" i="10" s="1"/>
  <c r="CF33" i="31"/>
  <c r="CF38" i="31" l="1"/>
  <c r="CF44" i="31" s="1"/>
  <c r="CF37" i="31"/>
  <c r="CF43" i="31" s="1"/>
  <c r="CI1201" i="10"/>
  <c r="CI1214" i="10" s="1"/>
  <c r="CI1026" i="10"/>
  <c r="CI1027" i="10" s="1"/>
  <c r="CI81" i="28"/>
  <c r="CI83" i="28" s="1"/>
  <c r="CI1004" i="10"/>
  <c r="CJ1000" i="10" s="1"/>
  <c r="CI1213" i="10"/>
  <c r="CI1226" i="10"/>
  <c r="CI1228" i="10" s="1"/>
  <c r="CI1240" i="10"/>
  <c r="CI1215" i="10" l="1"/>
  <c r="CI1298" i="10" s="1"/>
  <c r="CI1299" i="10" s="1"/>
  <c r="CI1202" i="10"/>
  <c r="CI1285" i="10" s="1"/>
  <c r="CI1286" i="10" s="1"/>
  <c r="CI86" i="28"/>
  <c r="CI87" i="28" s="1"/>
  <c r="CJ85" i="28" s="1"/>
  <c r="CJ976" i="10" s="1"/>
  <c r="CJ979" i="10" s="1"/>
  <c r="CJ986" i="10" s="1"/>
  <c r="CJ987" i="10" s="1"/>
  <c r="CJ989" i="10" s="1"/>
  <c r="CI1018" i="10"/>
  <c r="CI1019" i="10" s="1"/>
  <c r="CJ1023" i="10"/>
  <c r="CI115" i="28"/>
  <c r="CI118" i="28" s="1"/>
  <c r="CI121" i="28" s="1"/>
  <c r="CJ80" i="28" l="1"/>
  <c r="CJ970" i="10"/>
  <c r="CJ972" i="10" s="1"/>
  <c r="CK966" i="10" s="1"/>
  <c r="CK968" i="10" s="1"/>
  <c r="CK985" i="10" s="1"/>
  <c r="CJ981" i="10"/>
  <c r="CJ30" i="28"/>
  <c r="CJ32" i="28" s="1"/>
  <c r="CJ1012" i="10" s="1"/>
  <c r="CJ1013" i="10" s="1"/>
  <c r="CI97" i="28"/>
  <c r="CJ1017" i="10"/>
  <c r="CG33" i="31" l="1"/>
  <c r="CI100" i="28"/>
  <c r="CI103" i="28" s="1"/>
  <c r="CI123" i="28" s="1"/>
  <c r="CI125" i="28" s="1"/>
  <c r="CI1155" i="10"/>
  <c r="CI1156" i="10" s="1"/>
  <c r="CI1160" i="10" s="1"/>
  <c r="CK1011" i="10"/>
  <c r="CJ117" i="28"/>
  <c r="CJ1200" i="10"/>
  <c r="CJ994" i="10"/>
  <c r="CJ996" i="10" s="1"/>
  <c r="CJ1003" i="10" s="1"/>
  <c r="CJ1213" i="10" l="1"/>
  <c r="CJ1226" i="10"/>
  <c r="CJ1228" i="10" s="1"/>
  <c r="CJ1240" i="10"/>
  <c r="CJ81" i="28"/>
  <c r="CJ83" i="28" s="1"/>
  <c r="CJ1026" i="10"/>
  <c r="CJ1027" i="10" s="1"/>
  <c r="CJ1201" i="10"/>
  <c r="CJ1214" i="10" s="1"/>
  <c r="CJ1004" i="10"/>
  <c r="CK1000" i="10" s="1"/>
  <c r="CG38" i="31"/>
  <c r="CG44" i="31" s="1"/>
  <c r="CG37" i="31"/>
  <c r="CG43" i="31" s="1"/>
  <c r="CJ86" i="28" l="1"/>
  <c r="CJ87" i="28" s="1"/>
  <c r="CK85" i="28" s="1"/>
  <c r="CK976" i="10" s="1"/>
  <c r="CK979" i="10" s="1"/>
  <c r="CK986" i="10" s="1"/>
  <c r="CK987" i="10" s="1"/>
  <c r="CK989" i="10" s="1"/>
  <c r="CJ1018" i="10"/>
  <c r="CJ1019" i="10" s="1"/>
  <c r="CJ1202" i="10"/>
  <c r="CJ1285" i="10" s="1"/>
  <c r="CK1023" i="10"/>
  <c r="CJ115" i="28"/>
  <c r="CJ118" i="28" s="1"/>
  <c r="CJ121" i="28" s="1"/>
  <c r="CJ1215" i="10"/>
  <c r="CJ1298" i="10" s="1"/>
  <c r="CJ1299" i="10" l="1"/>
  <c r="CJ1286" i="10"/>
  <c r="CJ97" i="28"/>
  <c r="CK1017" i="10"/>
  <c r="CK981" i="10"/>
  <c r="CK970" i="10"/>
  <c r="CK972" i="10" s="1"/>
  <c r="CL966" i="10" s="1"/>
  <c r="CL968" i="10" s="1"/>
  <c r="CL985" i="10" s="1"/>
  <c r="CK30" i="28"/>
  <c r="CK32" i="28" s="1"/>
  <c r="CK1012" i="10" s="1"/>
  <c r="CK1013" i="10" s="1"/>
  <c r="CK80" i="28"/>
  <c r="CJ100" i="28" l="1"/>
  <c r="CJ103" i="28" s="1"/>
  <c r="CJ123" i="28" s="1"/>
  <c r="CJ125" i="28" s="1"/>
  <c r="CJ1155" i="10"/>
  <c r="CJ1156" i="10" s="1"/>
  <c r="CJ1160" i="10" s="1"/>
  <c r="CH33" i="31"/>
  <c r="CK1200" i="10"/>
  <c r="CK994" i="10"/>
  <c r="CK996" i="10" s="1"/>
  <c r="CK1003" i="10" s="1"/>
  <c r="CK117" i="28"/>
  <c r="CL1011" i="10"/>
  <c r="CK1026" i="10" l="1"/>
  <c r="CK1027" i="10" s="1"/>
  <c r="CK81" i="28"/>
  <c r="CK83" i="28" s="1"/>
  <c r="CK1201" i="10"/>
  <c r="CK1214" i="10" s="1"/>
  <c r="CK1004" i="10"/>
  <c r="CL1000" i="10" s="1"/>
  <c r="CK1240" i="10"/>
  <c r="CK1226" i="10"/>
  <c r="CK1228" i="10" s="1"/>
  <c r="CK1213" i="10"/>
  <c r="CH37" i="31"/>
  <c r="CH43" i="31" s="1"/>
  <c r="CH38" i="31"/>
  <c r="CH44" i="31" s="1"/>
  <c r="CK1215" i="10" l="1"/>
  <c r="CK1298" i="10" s="1"/>
  <c r="CK1299" i="10" s="1"/>
  <c r="CK1202" i="10"/>
  <c r="CK1285" i="10" s="1"/>
  <c r="CK1286" i="10" s="1"/>
  <c r="CK86" i="28"/>
  <c r="CK87" i="28" s="1"/>
  <c r="CL85" i="28" s="1"/>
  <c r="CL976" i="10" s="1"/>
  <c r="CL979" i="10" s="1"/>
  <c r="CL986" i="10" s="1"/>
  <c r="CL987" i="10" s="1"/>
  <c r="CL989" i="10" s="1"/>
  <c r="CK1018" i="10"/>
  <c r="CK1019" i="10" s="1"/>
  <c r="CL1023" i="10"/>
  <c r="CK115" i="28"/>
  <c r="CK118" i="28" s="1"/>
  <c r="CK121" i="28" s="1"/>
  <c r="CL1017" i="10" l="1"/>
  <c r="CK97" i="28"/>
  <c r="CL981" i="10"/>
  <c r="CL30" i="28"/>
  <c r="CL32" i="28" s="1"/>
  <c r="CL1012" i="10" s="1"/>
  <c r="CL1013" i="10" s="1"/>
  <c r="CL970" i="10"/>
  <c r="CL972" i="10" s="1"/>
  <c r="CM966" i="10" s="1"/>
  <c r="CM968" i="10" s="1"/>
  <c r="CM985" i="10" s="1"/>
  <c r="CL80" i="28"/>
  <c r="CL1200" i="10" l="1"/>
  <c r="CL994" i="10"/>
  <c r="CL996" i="10" s="1"/>
  <c r="CL1003" i="10" s="1"/>
  <c r="CL117" i="28"/>
  <c r="CM1011" i="10"/>
  <c r="CK1155" i="10"/>
  <c r="CK1156" i="10" s="1"/>
  <c r="CK1160" i="10" s="1"/>
  <c r="CI33" i="31"/>
  <c r="CK100" i="28"/>
  <c r="CK103" i="28" s="1"/>
  <c r="CK123" i="28" s="1"/>
  <c r="CK125" i="28" s="1"/>
  <c r="CI37" i="31" l="1"/>
  <c r="CI43" i="31" s="1"/>
  <c r="CI38" i="31"/>
  <c r="CI44" i="31" s="1"/>
  <c r="CL81" i="28"/>
  <c r="CL83" i="28" s="1"/>
  <c r="CL1201" i="10"/>
  <c r="CL1214" i="10" s="1"/>
  <c r="CL1026" i="10"/>
  <c r="CL1027" i="10" s="1"/>
  <c r="CL1004" i="10"/>
  <c r="CM1000" i="10" s="1"/>
  <c r="CL1213" i="10"/>
  <c r="CL1240" i="10"/>
  <c r="CL1226" i="10"/>
  <c r="CL1228" i="10" s="1"/>
  <c r="CL1215" i="10" l="1"/>
  <c r="CL1298" i="10" s="1"/>
  <c r="CL1299" i="10" s="1"/>
  <c r="CL1202" i="10"/>
  <c r="CL1285" i="10" s="1"/>
  <c r="CL1286" i="10" s="1"/>
  <c r="CL115" i="28"/>
  <c r="CL118" i="28" s="1"/>
  <c r="CL121" i="28" s="1"/>
  <c r="CM1023" i="10"/>
  <c r="CL86" i="28"/>
  <c r="CL87" i="28" s="1"/>
  <c r="CM85" i="28" s="1"/>
  <c r="CM976" i="10" s="1"/>
  <c r="CM979" i="10" s="1"/>
  <c r="CM986" i="10" s="1"/>
  <c r="CM987" i="10" s="1"/>
  <c r="CM989" i="10" s="1"/>
  <c r="CL1018" i="10"/>
  <c r="CL1019" i="10" s="1"/>
  <c r="CL97" i="28" l="1"/>
  <c r="CM1017" i="10"/>
  <c r="CM80" i="28"/>
  <c r="CM970" i="10"/>
  <c r="CM972" i="10" s="1"/>
  <c r="CN966" i="10" s="1"/>
  <c r="CN968" i="10" s="1"/>
  <c r="CN985" i="10" s="1"/>
  <c r="CM30" i="28"/>
  <c r="CM32" i="28" s="1"/>
  <c r="CM1012" i="10" s="1"/>
  <c r="CM1013" i="10" s="1"/>
  <c r="CM981" i="10"/>
  <c r="CN1011" i="10" l="1"/>
  <c r="CM117" i="28"/>
  <c r="CM994" i="10"/>
  <c r="CM996" i="10" s="1"/>
  <c r="CM1003" i="10" s="1"/>
  <c r="CM1200" i="10"/>
  <c r="CL100" i="28"/>
  <c r="CL103" i="28" s="1"/>
  <c r="CL123" i="28" s="1"/>
  <c r="CL125" i="28" s="1"/>
  <c r="CL1155" i="10"/>
  <c r="CL1156" i="10" s="1"/>
  <c r="CL1160" i="10" s="1"/>
  <c r="CJ33" i="31"/>
  <c r="CJ37" i="31" l="1"/>
  <c r="CJ43" i="31" s="1"/>
  <c r="CJ38" i="31"/>
  <c r="CJ44" i="31" s="1"/>
  <c r="CM1213" i="10"/>
  <c r="CM1240" i="10"/>
  <c r="CM1226" i="10"/>
  <c r="CM1228" i="10" s="1"/>
  <c r="CM81" i="28"/>
  <c r="CM83" i="28" s="1"/>
  <c r="CM1201" i="10"/>
  <c r="CM1214" i="10" s="1"/>
  <c r="CM1026" i="10"/>
  <c r="CM1027" i="10" s="1"/>
  <c r="CM1004" i="10"/>
  <c r="CN1000" i="10" s="1"/>
  <c r="CM1018" i="10" l="1"/>
  <c r="CM1019" i="10" s="1"/>
  <c r="CM86" i="28"/>
  <c r="CM87" i="28" s="1"/>
  <c r="CN85" i="28" s="1"/>
  <c r="CN976" i="10" s="1"/>
  <c r="CN979" i="10" s="1"/>
  <c r="CN986" i="10" s="1"/>
  <c r="CN987" i="10" s="1"/>
  <c r="CN989" i="10" s="1"/>
  <c r="CM1202" i="10"/>
  <c r="CM1285" i="10" s="1"/>
  <c r="CM1215" i="10"/>
  <c r="CM1298" i="10" s="1"/>
  <c r="CM115" i="28"/>
  <c r="CM118" i="28" s="1"/>
  <c r="CM121" i="28" s="1"/>
  <c r="CN1023" i="10"/>
  <c r="CM1299" i="10" l="1"/>
  <c r="CM1286" i="10"/>
  <c r="CN970" i="10"/>
  <c r="CN972" i="10" s="1"/>
  <c r="CO966" i="10" s="1"/>
  <c r="CO968" i="10" s="1"/>
  <c r="CO985" i="10" s="1"/>
  <c r="CN30" i="28"/>
  <c r="CN32" i="28" s="1"/>
  <c r="CN1012" i="10" s="1"/>
  <c r="CN1013" i="10" s="1"/>
  <c r="CN981" i="10"/>
  <c r="CN80" i="28"/>
  <c r="CM97" i="28"/>
  <c r="CN1017" i="10"/>
  <c r="CO1011" i="10" l="1"/>
  <c r="CN117" i="28"/>
  <c r="CN1200" i="10"/>
  <c r="CN994" i="10"/>
  <c r="CN996" i="10" s="1"/>
  <c r="CN1003" i="10" s="1"/>
  <c r="CM1155" i="10"/>
  <c r="CM1156" i="10" s="1"/>
  <c r="CM1160" i="10" s="1"/>
  <c r="CM100" i="28"/>
  <c r="CM103" i="28" s="1"/>
  <c r="CM123" i="28" s="1"/>
  <c r="CM125" i="28" s="1"/>
  <c r="CK33" i="31"/>
  <c r="CN1201" i="10" l="1"/>
  <c r="CN1214" i="10" s="1"/>
  <c r="CN1026" i="10"/>
  <c r="CN1027" i="10" s="1"/>
  <c r="CN81" i="28"/>
  <c r="CN83" i="28" s="1"/>
  <c r="CN1004" i="10"/>
  <c r="CO1000" i="10" s="1"/>
  <c r="CK37" i="31"/>
  <c r="CK43" i="31" s="1"/>
  <c r="CK38" i="31"/>
  <c r="CK44" i="31" s="1"/>
  <c r="CN1240" i="10"/>
  <c r="CN1226" i="10"/>
  <c r="CN1228" i="10" s="1"/>
  <c r="CN1213" i="10"/>
  <c r="CN1215" i="10" l="1"/>
  <c r="CN1298" i="10" s="1"/>
  <c r="CN1202" i="10"/>
  <c r="CN1285" i="10" s="1"/>
  <c r="CN1286" i="10" s="1"/>
  <c r="CN86" i="28"/>
  <c r="CN87" i="28" s="1"/>
  <c r="CO85" i="28" s="1"/>
  <c r="CO976" i="10" s="1"/>
  <c r="CO979" i="10" s="1"/>
  <c r="CO986" i="10" s="1"/>
  <c r="CO987" i="10" s="1"/>
  <c r="CO989" i="10" s="1"/>
  <c r="CN1018" i="10"/>
  <c r="CN1019" i="10" s="1"/>
  <c r="CN115" i="28"/>
  <c r="CN118" i="28" s="1"/>
  <c r="CN121" i="28" s="1"/>
  <c r="CO1023" i="10"/>
  <c r="CN1299" i="10"/>
  <c r="CN97" i="28" l="1"/>
  <c r="CO1017" i="10"/>
  <c r="CO981" i="10"/>
  <c r="CO80" i="28"/>
  <c r="CO30" i="28"/>
  <c r="CO32" i="28" s="1"/>
  <c r="CO1012" i="10" s="1"/>
  <c r="CO1013" i="10" s="1"/>
  <c r="CO970" i="10"/>
  <c r="CO972" i="10" s="1"/>
  <c r="CP966" i="10" s="1"/>
  <c r="CP968" i="10" s="1"/>
  <c r="CP985" i="10" l="1"/>
  <c r="CO117" i="28"/>
  <c r="CP1011" i="10"/>
  <c r="CO994" i="10"/>
  <c r="CO996" i="10" s="1"/>
  <c r="CO1003" i="10" s="1"/>
  <c r="CO1200" i="10"/>
  <c r="CL33" i="31"/>
  <c r="CN1155" i="10"/>
  <c r="CN1156" i="10" s="1"/>
  <c r="CN1160" i="10" s="1"/>
  <c r="CN100" i="28"/>
  <c r="CN103" i="28" s="1"/>
  <c r="CN123" i="28" s="1"/>
  <c r="CN125" i="28" s="1"/>
  <c r="CL37" i="31" l="1"/>
  <c r="CL43" i="31" s="1"/>
  <c r="CL38" i="31"/>
  <c r="CL44" i="31" s="1"/>
  <c r="CO1226" i="10"/>
  <c r="CO1228" i="10" s="1"/>
  <c r="CO1240" i="10"/>
  <c r="CO1213" i="10"/>
  <c r="CO1026" i="10"/>
  <c r="CO1027" i="10" s="1"/>
  <c r="CO1201" i="10"/>
  <c r="CO1214" i="10" s="1"/>
  <c r="CO81" i="28"/>
  <c r="CO83" i="28" s="1"/>
  <c r="CO1004" i="10"/>
  <c r="CP1000" i="10" s="1"/>
  <c r="CO1215" i="10" l="1"/>
  <c r="CO1298" i="10" s="1"/>
  <c r="CO1202" i="10"/>
  <c r="CO1285" i="10" s="1"/>
  <c r="CP1023" i="10"/>
  <c r="CO115" i="28"/>
  <c r="CO118" i="28" s="1"/>
  <c r="CO121" i="28" s="1"/>
  <c r="CO86" i="28"/>
  <c r="CO87" i="28" s="1"/>
  <c r="CP85" i="28" s="1"/>
  <c r="CO1018" i="10"/>
  <c r="CO1019" i="10" s="1"/>
  <c r="CP976" i="10" l="1"/>
  <c r="CP979" i="10" s="1"/>
  <c r="CP986" i="10" s="1"/>
  <c r="CP987" i="10" s="1"/>
  <c r="CO97" i="28"/>
  <c r="CP1017" i="10"/>
  <c r="CO1286" i="10"/>
  <c r="CO1299" i="10"/>
  <c r="CO1155" i="10" l="1"/>
  <c r="CO1156" i="10" s="1"/>
  <c r="CO1160" i="10" s="1"/>
  <c r="CM33" i="31"/>
  <c r="CO100" i="28"/>
  <c r="CO103" i="28" s="1"/>
  <c r="CO123" i="28" s="1"/>
  <c r="CO125" i="28" s="1"/>
  <c r="CP989" i="10"/>
  <c r="P987" i="10"/>
  <c r="CP981" i="10" l="1"/>
  <c r="P981" i="10" s="1"/>
  <c r="CP970" i="10"/>
  <c r="CP30" i="28"/>
  <c r="CP80" i="28"/>
  <c r="P989" i="10"/>
  <c r="CM37" i="31"/>
  <c r="CM43" i="31" s="1"/>
  <c r="CM38" i="31"/>
  <c r="CM44" i="31" s="1"/>
  <c r="CP994" i="10" l="1"/>
  <c r="CP1200" i="10"/>
  <c r="P80" i="28"/>
  <c r="CP32" i="28"/>
  <c r="P30" i="28"/>
  <c r="P970" i="10"/>
  <c r="CP972" i="10"/>
  <c r="CP1012" i="10" l="1"/>
  <c r="P32" i="28"/>
  <c r="CP1226" i="10"/>
  <c r="CP1213" i="10"/>
  <c r="CP1240" i="10"/>
  <c r="P1240" i="10" s="1"/>
  <c r="P1200" i="10"/>
  <c r="CP996" i="10"/>
  <c r="P994" i="10"/>
  <c r="CP1003" i="10" l="1"/>
  <c r="P996" i="10"/>
  <c r="P1213" i="10"/>
  <c r="CP1228" i="10"/>
  <c r="L1231" i="10" s="1"/>
  <c r="L37" i="35" s="1"/>
  <c r="P1226" i="10"/>
  <c r="P1012" i="10"/>
  <c r="CP1013" i="10"/>
  <c r="CP117" i="28" s="1"/>
  <c r="CP1201" i="10" l="1"/>
  <c r="CP81" i="28"/>
  <c r="CP1026" i="10"/>
  <c r="P1003" i="10"/>
  <c r="CP1004" i="10"/>
  <c r="CQ1000" i="10" s="1"/>
  <c r="CQ1002" i="10" s="1"/>
  <c r="CQ1004" i="10" s="1"/>
  <c r="P1026" i="10" l="1"/>
  <c r="CP1027" i="10"/>
  <c r="CP115" i="28" s="1"/>
  <c r="CP118" i="28" s="1"/>
  <c r="CP121" i="28" s="1"/>
  <c r="P81" i="28"/>
  <c r="CP83" i="28"/>
  <c r="CP1214" i="10"/>
  <c r="P1201" i="10"/>
  <c r="CP1202" i="10"/>
  <c r="CP1285" i="10" l="1"/>
  <c r="L1204" i="10"/>
  <c r="P1202" i="10"/>
  <c r="P1214" i="10"/>
  <c r="CP1215" i="10"/>
  <c r="CP1018" i="10"/>
  <c r="CP86" i="28"/>
  <c r="P83" i="28"/>
  <c r="P86" i="28" l="1"/>
  <c r="CP87" i="28"/>
  <c r="P1018" i="10"/>
  <c r="CP1019" i="10"/>
  <c r="CP97" i="28" s="1"/>
  <c r="CP1298" i="10"/>
  <c r="P1215" i="10"/>
  <c r="L1217" i="10"/>
  <c r="CP1286" i="10"/>
  <c r="P1286" i="10" s="1"/>
  <c r="L1286" i="10" s="1"/>
  <c r="CP1288" i="10"/>
  <c r="V1288" i="10"/>
  <c r="U1288" i="10"/>
  <c r="S1288" i="10"/>
  <c r="AV1288" i="10"/>
  <c r="BB1288" i="10"/>
  <c r="AU1288" i="10"/>
  <c r="AP1288" i="10"/>
  <c r="BD1288" i="10"/>
  <c r="AS1288" i="10"/>
  <c r="BG1288" i="10"/>
  <c r="AC1288" i="10"/>
  <c r="BF1288" i="10"/>
  <c r="AA1288" i="10"/>
  <c r="AD1288" i="10"/>
  <c r="Y1288" i="10"/>
  <c r="Z1288" i="10"/>
  <c r="AE1288" i="10"/>
  <c r="AH1288" i="10"/>
  <c r="T1288" i="10"/>
  <c r="BC1288" i="10"/>
  <c r="AQ1288" i="10"/>
  <c r="AY1288" i="10"/>
  <c r="AK1288" i="10"/>
  <c r="AM1288" i="10"/>
  <c r="AN1288" i="10"/>
  <c r="AW1288" i="10"/>
  <c r="AL1288" i="10"/>
  <c r="AB1288" i="10"/>
  <c r="AG1288" i="10"/>
  <c r="AJ1288" i="10"/>
  <c r="BE1288" i="10"/>
  <c r="AI1288" i="10"/>
  <c r="AX1288" i="10"/>
  <c r="R1288" i="10"/>
  <c r="AT1288" i="10"/>
  <c r="X1288" i="10"/>
  <c r="P1285" i="10"/>
  <c r="W1288" i="10"/>
  <c r="AF1288" i="10"/>
  <c r="AO1288" i="10"/>
  <c r="BA1288" i="10"/>
  <c r="AZ1288" i="10"/>
  <c r="AR1288" i="10"/>
  <c r="BH1288" i="10"/>
  <c r="BI1288" i="10"/>
  <c r="BJ1288" i="10"/>
  <c r="BK1288" i="10"/>
  <c r="BL1288" i="10"/>
  <c r="BM1288" i="10"/>
  <c r="BN1288" i="10"/>
  <c r="BO1288" i="10"/>
  <c r="BP1288" i="10"/>
  <c r="BQ1288" i="10"/>
  <c r="BR1288" i="10"/>
  <c r="BS1288" i="10"/>
  <c r="BT1288" i="10"/>
  <c r="BU1288" i="10"/>
  <c r="BV1288" i="10"/>
  <c r="BW1288" i="10"/>
  <c r="BX1288" i="10"/>
  <c r="BY1288" i="10"/>
  <c r="BZ1288" i="10"/>
  <c r="CA1288" i="10"/>
  <c r="CB1288" i="10"/>
  <c r="CC1288" i="10"/>
  <c r="CD1288" i="10"/>
  <c r="CE1288" i="10"/>
  <c r="CF1288" i="10"/>
  <c r="CG1288" i="10"/>
  <c r="CH1288" i="10"/>
  <c r="CI1288" i="10"/>
  <c r="CJ1288" i="10"/>
  <c r="CN1288" i="10"/>
  <c r="CL1288" i="10"/>
  <c r="CK1288" i="10"/>
  <c r="CM1288" i="10"/>
  <c r="CO1288" i="10"/>
  <c r="L3" i="10" l="1"/>
  <c r="I37" i="35"/>
  <c r="CP1299" i="10"/>
  <c r="P1299" i="10" s="1"/>
  <c r="L1299" i="10" s="1"/>
  <c r="CP1301" i="10"/>
  <c r="AA1301" i="10"/>
  <c r="BD1301" i="10"/>
  <c r="BG1301" i="10"/>
  <c r="AM1301" i="10"/>
  <c r="R1301" i="10"/>
  <c r="P1298" i="10"/>
  <c r="AK1301" i="10"/>
  <c r="AX1301" i="10"/>
  <c r="AR1301" i="10"/>
  <c r="AT1301" i="10"/>
  <c r="BC1301" i="10"/>
  <c r="AW1301" i="10"/>
  <c r="BA1301" i="10"/>
  <c r="AS1301" i="10"/>
  <c r="S1301" i="10"/>
  <c r="X1301" i="10"/>
  <c r="BF1301" i="10"/>
  <c r="U1301" i="10"/>
  <c r="AI1301" i="10"/>
  <c r="AQ1301" i="10"/>
  <c r="AV1301" i="10"/>
  <c r="AC1301" i="10"/>
  <c r="AZ1301" i="10"/>
  <c r="AJ1301" i="10"/>
  <c r="AU1301" i="10"/>
  <c r="AD1301" i="10"/>
  <c r="AN1301" i="10"/>
  <c r="Y1301" i="10"/>
  <c r="AH1301" i="10"/>
  <c r="AF1301" i="10"/>
  <c r="BB1301" i="10"/>
  <c r="V1301" i="10"/>
  <c r="W1301" i="10"/>
  <c r="AE1301" i="10"/>
  <c r="AO1301" i="10"/>
  <c r="AY1301" i="10"/>
  <c r="AB1301" i="10"/>
  <c r="AL1301" i="10"/>
  <c r="T1301" i="10"/>
  <c r="Z1301" i="10"/>
  <c r="AP1301" i="10"/>
  <c r="BE1301" i="10"/>
  <c r="AG1301" i="10"/>
  <c r="BH1301" i="10"/>
  <c r="BI1301" i="10"/>
  <c r="BJ1301" i="10"/>
  <c r="BK1301" i="10"/>
  <c r="BL1301" i="10"/>
  <c r="BM1301" i="10"/>
  <c r="BN1301" i="10"/>
  <c r="BO1301" i="10"/>
  <c r="BP1301" i="10"/>
  <c r="BQ1301" i="10"/>
  <c r="BR1301" i="10"/>
  <c r="BS1301" i="10"/>
  <c r="BT1301" i="10"/>
  <c r="BU1301" i="10"/>
  <c r="BV1301" i="10"/>
  <c r="BW1301" i="10"/>
  <c r="BX1301" i="10"/>
  <c r="BY1301" i="10"/>
  <c r="BZ1301" i="10"/>
  <c r="CA1301" i="10"/>
  <c r="CB1301" i="10"/>
  <c r="CC1301" i="10"/>
  <c r="CD1301" i="10"/>
  <c r="CE1301" i="10"/>
  <c r="CF1301" i="10"/>
  <c r="CG1301" i="10"/>
  <c r="CH1301" i="10"/>
  <c r="CI1301" i="10"/>
  <c r="CJ1301" i="10"/>
  <c r="CK1301" i="10"/>
  <c r="CM1301" i="10"/>
  <c r="CL1301" i="10"/>
  <c r="CN1301" i="10"/>
  <c r="CO1301" i="10"/>
  <c r="CP100" i="28"/>
  <c r="CP103" i="28" s="1"/>
  <c r="CP123" i="28" s="1"/>
  <c r="CP1155" i="10"/>
  <c r="CP1156" i="10" s="1"/>
  <c r="CP1160" i="10" s="1"/>
  <c r="CN33" i="31"/>
  <c r="CN38" i="31" l="1"/>
  <c r="CN44" i="31" s="1"/>
  <c r="CN37" i="31"/>
  <c r="CN43" i="31" s="1"/>
  <c r="M10" i="12"/>
  <c r="K37" i="35"/>
  <c r="L2" i="10"/>
  <c r="K1158" i="10"/>
  <c r="L1158" i="10"/>
  <c r="CP125" i="28"/>
  <c r="L125" i="28" s="1"/>
  <c r="P123" i="28"/>
  <c r="H3" i="6"/>
  <c r="L3" i="28"/>
  <c r="L2" i="28" l="1"/>
  <c r="H2" i="6"/>
  <c r="Q10" i="12"/>
  <c r="L10" i="12"/>
  <c r="L11" i="12" s="1"/>
  <c r="L39" i="12" s="1"/>
  <c r="N10" i="12"/>
  <c r="N11" i="12" s="1"/>
  <c r="N39" i="12" s="1"/>
  <c r="M11" i="12"/>
  <c r="M39" i="12" s="1"/>
  <c r="S37" i="35"/>
  <c r="M1158" i="10"/>
  <c r="M44" i="12" l="1"/>
  <c r="P37" i="35" s="1"/>
  <c r="O37" i="35"/>
  <c r="I19" i="32"/>
  <c r="I25" i="32"/>
  <c r="M46" i="12"/>
  <c r="N37" i="35" s="1"/>
  <c r="N46" i="12"/>
  <c r="N44" i="12"/>
  <c r="L44" i="12"/>
  <c r="L46" i="12"/>
  <c r="P10" i="12"/>
  <c r="P11" i="12" s="1"/>
  <c r="P39" i="12" s="1"/>
  <c r="R10" i="12"/>
  <c r="R11" i="12" s="1"/>
  <c r="R39" i="12" s="1"/>
  <c r="Q11" i="12"/>
  <c r="Q39" i="12" s="1"/>
  <c r="E16" i="11" l="1"/>
  <c r="E24" i="11"/>
  <c r="Q44" i="12"/>
  <c r="Q46" i="12"/>
  <c r="R44" i="12"/>
  <c r="R46" i="12"/>
  <c r="P44" i="12"/>
  <c r="P46" i="12"/>
  <c r="D16" i="11"/>
  <c r="D24" i="11"/>
  <c r="D19" i="11" l="1"/>
  <c r="D14" i="11"/>
  <c r="D17" i="11" s="1"/>
  <c r="D25" i="11"/>
  <c r="E14" i="11"/>
  <c r="E17" i="11" s="1"/>
  <c r="E19" i="11"/>
  <c r="E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<sst xmlns="http://schemas.openxmlformats.org/spreadsheetml/2006/main" count="1929" uniqueCount="694">
  <si>
    <t>Capitalisation Summary</t>
  </si>
  <si>
    <t>Unaffected</t>
  </si>
  <si>
    <t>Share Price</t>
  </si>
  <si>
    <t>$</t>
  </si>
  <si>
    <t>m</t>
  </si>
  <si>
    <t>$m</t>
  </si>
  <si>
    <t>Net Debt</t>
  </si>
  <si>
    <t>Enterprise Value</t>
  </si>
  <si>
    <t>P / NAV</t>
  </si>
  <si>
    <t>x</t>
  </si>
  <si>
    <t>Date</t>
  </si>
  <si>
    <t>Transaction Value</t>
  </si>
  <si>
    <t>EV / EBITDA</t>
  </si>
  <si>
    <t>Maximum</t>
  </si>
  <si>
    <t>Minimum</t>
  </si>
  <si>
    <t>Average</t>
  </si>
  <si>
    <t>Mining</t>
  </si>
  <si>
    <t>Mine Active</t>
  </si>
  <si>
    <t>flag</t>
  </si>
  <si>
    <t>Construction Start</t>
  </si>
  <si>
    <t>Construction Period</t>
  </si>
  <si>
    <t>Construction End</t>
  </si>
  <si>
    <t>Operation Start</t>
  </si>
  <si>
    <t>Operation Period</t>
  </si>
  <si>
    <t>Operation End</t>
  </si>
  <si>
    <t>Restoration Start</t>
  </si>
  <si>
    <t>Restoration Period</t>
  </si>
  <si>
    <t>Restoration End</t>
  </si>
  <si>
    <t>Label</t>
  </si>
  <si>
    <t>Last Operating Period</t>
  </si>
  <si>
    <t>Operation Period Counter</t>
  </si>
  <si>
    <t>#</t>
  </si>
  <si>
    <t>Start</t>
  </si>
  <si>
    <t>End</t>
  </si>
  <si>
    <t>Financing</t>
  </si>
  <si>
    <t xml:space="preserve">Senior Debt </t>
  </si>
  <si>
    <t>Repayment Start</t>
  </si>
  <si>
    <t>Repayment Period</t>
  </si>
  <si>
    <t>Repayment End</t>
  </si>
  <si>
    <t>Repayment Counter</t>
  </si>
  <si>
    <t>Cash Sweep</t>
  </si>
  <si>
    <t>Cash Sweep Period</t>
  </si>
  <si>
    <t>Counter</t>
  </si>
  <si>
    <t>Shareholder Loan</t>
  </si>
  <si>
    <t>Maintenance Reserve Account</t>
  </si>
  <si>
    <t>Requirement Start</t>
  </si>
  <si>
    <t>Requirement Period</t>
  </si>
  <si>
    <t>Requirement End</t>
  </si>
  <si>
    <t>Rail Concession</t>
  </si>
  <si>
    <t>date</t>
  </si>
  <si>
    <t>year</t>
  </si>
  <si>
    <t>switch</t>
  </si>
  <si>
    <t>Working Capital</t>
  </si>
  <si>
    <t>Active</t>
  </si>
  <si>
    <t>Maturity</t>
  </si>
  <si>
    <t>Port Concession</t>
  </si>
  <si>
    <t>Senior Debt</t>
  </si>
  <si>
    <t>End Sheet</t>
  </si>
  <si>
    <t>Base Case</t>
  </si>
  <si>
    <t>[Spare]</t>
  </si>
  <si>
    <t>Corporate</t>
  </si>
  <si>
    <t>Govt of Senegal</t>
  </si>
  <si>
    <t>%</t>
  </si>
  <si>
    <t>Equatorial Holdings</t>
  </si>
  <si>
    <t>[spare]</t>
  </si>
  <si>
    <t>Revolver</t>
  </si>
  <si>
    <t>Max Facility Amount</t>
  </si>
  <si>
    <t>Availability Start</t>
  </si>
  <si>
    <t>Margin</t>
  </si>
  <si>
    <t>Commitment Fee</t>
  </si>
  <si>
    <t>% of margin</t>
  </si>
  <si>
    <t>Capital Structure</t>
  </si>
  <si>
    <t>Gearing</t>
  </si>
  <si>
    <t>Debt</t>
  </si>
  <si>
    <t>Equity</t>
  </si>
  <si>
    <t>Equity Split</t>
  </si>
  <si>
    <t>Share Capital</t>
  </si>
  <si>
    <t>1st Repayment</t>
  </si>
  <si>
    <t>Interest Rate</t>
  </si>
  <si>
    <t>Term Loan</t>
  </si>
  <si>
    <t>Timing</t>
  </si>
  <si>
    <t>Tenor</t>
  </si>
  <si>
    <t>years</t>
  </si>
  <si>
    <t>Fees</t>
  </si>
  <si>
    <t>Upfront Fee</t>
  </si>
  <si>
    <t>% of commitment</t>
  </si>
  <si>
    <t>Year Start</t>
  </si>
  <si>
    <t>Duration</t>
  </si>
  <si>
    <t>Swept Amount</t>
  </si>
  <si>
    <t>Margins</t>
  </si>
  <si>
    <t>Yr</t>
  </si>
  <si>
    <t>Financial Covenants</t>
  </si>
  <si>
    <t>DSCR</t>
  </si>
  <si>
    <t>LLCR</t>
  </si>
  <si>
    <t>Interest Coverage Ratio</t>
  </si>
  <si>
    <t>Reserve Tail Ratio</t>
  </si>
  <si>
    <t>Look Ahead</t>
  </si>
  <si>
    <t>Required % of Sustaining CAPEX</t>
  </si>
  <si>
    <t>First Model Period</t>
  </si>
  <si>
    <t>CAPEX Start</t>
  </si>
  <si>
    <t>CAPEX Duration</t>
  </si>
  <si>
    <t>CAPEX End</t>
  </si>
  <si>
    <t>First Copper</t>
  </si>
  <si>
    <t>Life of Mine</t>
  </si>
  <si>
    <t>End of Life</t>
  </si>
  <si>
    <t>Restoration</t>
  </si>
  <si>
    <t>years before EoL</t>
  </si>
  <si>
    <t>CAPEX</t>
  </si>
  <si>
    <t>Development CAPEX</t>
  </si>
  <si>
    <t>Plant &amp; Equipment</t>
  </si>
  <si>
    <t>Site Infrastructure</t>
  </si>
  <si>
    <t>Project Management</t>
  </si>
  <si>
    <t>Onsite Construction Equipment</t>
  </si>
  <si>
    <t>Other Capex</t>
  </si>
  <si>
    <t>Contingency</t>
  </si>
  <si>
    <t>OPEX</t>
  </si>
  <si>
    <t>Power</t>
  </si>
  <si>
    <t>Power Station Fixed Charges</t>
  </si>
  <si>
    <t>Reagents</t>
  </si>
  <si>
    <t>Labour</t>
  </si>
  <si>
    <t>Plant Maintenance</t>
  </si>
  <si>
    <t>Laboratory</t>
  </si>
  <si>
    <t>Mobile Equipment</t>
  </si>
  <si>
    <t>Mining &amp; Geology</t>
  </si>
  <si>
    <t>General &amp; Admin</t>
  </si>
  <si>
    <t>Marketing &amp; Product Transport</t>
  </si>
  <si>
    <t>Export Costs</t>
  </si>
  <si>
    <t>Royalty</t>
  </si>
  <si>
    <t>Royalty - Central Gov</t>
  </si>
  <si>
    <t>Royalty - SOE</t>
  </si>
  <si>
    <t>Measurements</t>
  </si>
  <si>
    <t>Lbs / Tonne</t>
  </si>
  <si>
    <t>Resources</t>
  </si>
  <si>
    <t>Reserves</t>
  </si>
  <si>
    <t>Proven</t>
  </si>
  <si>
    <t>Probable</t>
  </si>
  <si>
    <t>Measured</t>
  </si>
  <si>
    <t>Indicated</t>
  </si>
  <si>
    <t>Inferred</t>
  </si>
  <si>
    <t>Throughput</t>
  </si>
  <si>
    <t>Pricing</t>
  </si>
  <si>
    <t>Futures Curve</t>
  </si>
  <si>
    <t>Low</t>
  </si>
  <si>
    <t>Base</t>
  </si>
  <si>
    <t>Accounts Receivable - Days</t>
  </si>
  <si>
    <t>Accounts Payable - Days</t>
  </si>
  <si>
    <t>Volume</t>
  </si>
  <si>
    <t>Mineral Reserves</t>
  </si>
  <si>
    <t>Contained Metal</t>
  </si>
  <si>
    <t>Ore</t>
  </si>
  <si>
    <t>Asset</t>
  </si>
  <si>
    <t>Mt</t>
  </si>
  <si>
    <t>Kt</t>
  </si>
  <si>
    <t>Total</t>
  </si>
  <si>
    <t>Mineral Resources</t>
  </si>
  <si>
    <t>Clearing &amp; Topsoil Removal</t>
  </si>
  <si>
    <t>Haul Road Construction</t>
  </si>
  <si>
    <t>Tailings Dam Lift</t>
  </si>
  <si>
    <t>Mine Sediment Control</t>
  </si>
  <si>
    <t>Potable Water</t>
  </si>
  <si>
    <t>Resettlement</t>
  </si>
  <si>
    <t>Mining Establishment</t>
  </si>
  <si>
    <t>Ore Mined</t>
  </si>
  <si>
    <t>High Case</t>
  </si>
  <si>
    <t>Low Case</t>
  </si>
  <si>
    <t>Appplied</t>
  </si>
  <si>
    <t>Ore Remaining</t>
  </si>
  <si>
    <t>Strip Ratio</t>
  </si>
  <si>
    <t>$/t</t>
  </si>
  <si>
    <t>High</t>
  </si>
  <si>
    <t>Applied</t>
  </si>
  <si>
    <t>Open</t>
  </si>
  <si>
    <t>Close</t>
  </si>
  <si>
    <t>Adj Close</t>
  </si>
  <si>
    <t>Year:</t>
  </si>
  <si>
    <t>Year #:</t>
  </si>
  <si>
    <t>Phase:</t>
  </si>
  <si>
    <t>Flags &amp; Counters</t>
  </si>
  <si>
    <t>Operating Period</t>
  </si>
  <si>
    <t>Sens</t>
  </si>
  <si>
    <t>Inflation Rate</t>
  </si>
  <si>
    <t>Inflation Index</t>
  </si>
  <si>
    <t>Profit &amp; Loss</t>
  </si>
  <si>
    <t>Revenues</t>
  </si>
  <si>
    <t>EBITDA</t>
  </si>
  <si>
    <t>Less: Depreciation</t>
  </si>
  <si>
    <t>EBIT</t>
  </si>
  <si>
    <t>Shareholder Loan Interest Expense</t>
  </si>
  <si>
    <t>Term Loan Interest Expense</t>
  </si>
  <si>
    <t>EBT</t>
  </si>
  <si>
    <t>Tax Paid</t>
  </si>
  <si>
    <t>Net Income</t>
  </si>
  <si>
    <t>Dividend Distributed</t>
  </si>
  <si>
    <t>Retained Earnings</t>
  </si>
  <si>
    <t>Cash Flow Statement</t>
  </si>
  <si>
    <t>Development Costs</t>
  </si>
  <si>
    <t>Capitalised Interest During Construction</t>
  </si>
  <si>
    <t>Financing Fees</t>
  </si>
  <si>
    <t>Sustaining CAPEX</t>
  </si>
  <si>
    <t>Working Capital Variation</t>
  </si>
  <si>
    <t>Net Operating Cash Flow Before Financing</t>
  </si>
  <si>
    <t>Drawdowns</t>
  </si>
  <si>
    <t>Cash Flow Available For Debt Service</t>
  </si>
  <si>
    <t>Principal Repayment</t>
  </si>
  <si>
    <t>Interest Expense</t>
  </si>
  <si>
    <t>Maintenance  Reserve Account</t>
  </si>
  <si>
    <t>Contributions To MRA</t>
  </si>
  <si>
    <t>Withdrawl To CF</t>
  </si>
  <si>
    <t>Cash Available to Equity</t>
  </si>
  <si>
    <t>Shareholder Shortfall Cover</t>
  </si>
  <si>
    <t>Shareholder Loan - Interest Payment</t>
  </si>
  <si>
    <t>Shareholder Loan - Principal Repayment</t>
  </si>
  <si>
    <t>Dividends Distributed</t>
  </si>
  <si>
    <t>Share Capital Redemption</t>
  </si>
  <si>
    <t>Net Cash Flow</t>
  </si>
  <si>
    <t>Balance Sheet</t>
  </si>
  <si>
    <t>Non-Current Assets</t>
  </si>
  <si>
    <t>Net Plant</t>
  </si>
  <si>
    <t>Current Assets</t>
  </si>
  <si>
    <t>Cash</t>
  </si>
  <si>
    <t>Accounts Receivable</t>
  </si>
  <si>
    <t>Total Assets</t>
  </si>
  <si>
    <t>Liabilities</t>
  </si>
  <si>
    <t>Accounts Payable</t>
  </si>
  <si>
    <t>Total Liabilities &amp; Equity</t>
  </si>
  <si>
    <t>Difference</t>
  </si>
  <si>
    <t>Check</t>
  </si>
  <si>
    <t>check</t>
  </si>
  <si>
    <t>Sources &amp; Uses</t>
  </si>
  <si>
    <t>Uses</t>
  </si>
  <si>
    <t>Split</t>
  </si>
  <si>
    <t>Interest During Construction</t>
  </si>
  <si>
    <t>Sources</t>
  </si>
  <si>
    <t>Commitment</t>
  </si>
  <si>
    <t>Sources = Uses</t>
  </si>
  <si>
    <t>Funding Cascade</t>
  </si>
  <si>
    <t>Equity Contribution</t>
  </si>
  <si>
    <t>Debt Balance</t>
  </si>
  <si>
    <t>Opening Balance</t>
  </si>
  <si>
    <t>Drawdown</t>
  </si>
  <si>
    <t>Repayment</t>
  </si>
  <si>
    <t>Cash Swept</t>
  </si>
  <si>
    <t>Closing Balance</t>
  </si>
  <si>
    <t>Cash Sweep Active</t>
  </si>
  <si>
    <t>Cash Available for Sweep</t>
  </si>
  <si>
    <t>Sweep %</t>
  </si>
  <si>
    <t>Interest Payment</t>
  </si>
  <si>
    <t>Base Rate</t>
  </si>
  <si>
    <t>Applied Margin</t>
  </si>
  <si>
    <t>All In Rate</t>
  </si>
  <si>
    <t>Total Interest Cost</t>
  </si>
  <si>
    <t>Total Debt Service</t>
  </si>
  <si>
    <t>Interest Expensed</t>
  </si>
  <si>
    <t>Mine Plan</t>
  </si>
  <si>
    <t>Proven Reserves</t>
  </si>
  <si>
    <t>kt</t>
  </si>
  <si>
    <t>Probable Reserves</t>
  </si>
  <si>
    <t>Opening Ore</t>
  </si>
  <si>
    <t>Remaining Ore</t>
  </si>
  <si>
    <t>Waste Mined</t>
  </si>
  <si>
    <t>Operating Costs</t>
  </si>
  <si>
    <t>Add: Revenue</t>
  </si>
  <si>
    <t>Days</t>
  </si>
  <si>
    <t>Less: Cash Receipts</t>
  </si>
  <si>
    <t>Accounts Receivable Movement</t>
  </si>
  <si>
    <t>Add: Operating Costs</t>
  </si>
  <si>
    <t>Accounts Payable Movement</t>
  </si>
  <si>
    <t>Net Working Capital</t>
  </si>
  <si>
    <t>Net Working Capital Movement</t>
  </si>
  <si>
    <t>Change in Working Capital</t>
  </si>
  <si>
    <t>Cash Cost Summary</t>
  </si>
  <si>
    <t>Total Costs</t>
  </si>
  <si>
    <t>Royalties</t>
  </si>
  <si>
    <t>Depreciation</t>
  </si>
  <si>
    <t>C1 Costs</t>
  </si>
  <si>
    <t>C2 Costs</t>
  </si>
  <si>
    <t>C3 Costs</t>
  </si>
  <si>
    <t>Financing Costs</t>
  </si>
  <si>
    <t>Summary</t>
  </si>
  <si>
    <t>Distributions</t>
  </si>
  <si>
    <t>Covenant</t>
  </si>
  <si>
    <t>Debt Repayment Period</t>
  </si>
  <si>
    <t>Covenant Analysis</t>
  </si>
  <si>
    <t/>
  </si>
  <si>
    <t>Compliance</t>
  </si>
  <si>
    <t>Breaches</t>
  </si>
  <si>
    <t>Min DSCR</t>
  </si>
  <si>
    <t>Min LLCR</t>
  </si>
  <si>
    <t>Interest Cover Ratio</t>
  </si>
  <si>
    <t>Ore Reserve Ratio</t>
  </si>
  <si>
    <t>MRA Fully Funded</t>
  </si>
  <si>
    <t>Aggregate Distribution Trigger</t>
  </si>
  <si>
    <t>Shareholder Loan Active</t>
  </si>
  <si>
    <t>Available for Distribution</t>
  </si>
  <si>
    <t>Balance</t>
  </si>
  <si>
    <t xml:space="preserve"> Drawdown</t>
  </si>
  <si>
    <t xml:space="preserve"> Repayment</t>
  </si>
  <si>
    <t>Dividend</t>
  </si>
  <si>
    <t>Distributable Earnings</t>
  </si>
  <si>
    <t>Cumulative Distributions - Opening Balance</t>
  </si>
  <si>
    <t>Current Distributable Earnings</t>
  </si>
  <si>
    <t>Cumulative Before Distributions</t>
  </si>
  <si>
    <t>Distribution</t>
  </si>
  <si>
    <t>Distributable Cash</t>
  </si>
  <si>
    <t>Opening Cash Balance</t>
  </si>
  <si>
    <t xml:space="preserve"> Current Distributable Cash</t>
  </si>
  <si>
    <t>Dividend Distribution</t>
  </si>
  <si>
    <t>Closing Cash Balance</t>
  </si>
  <si>
    <t>Cumulative Distributable Earnings</t>
  </si>
  <si>
    <t>Cumulative Distributable Cash</t>
  </si>
  <si>
    <t>Distribution Declared</t>
  </si>
  <si>
    <t>Free Cashflow Available for Share Capital Redemption</t>
  </si>
  <si>
    <t>Share Capital Contribution</t>
  </si>
  <si>
    <t xml:space="preserve"> Share Capital Rdemption</t>
  </si>
  <si>
    <t>Accounts</t>
  </si>
  <si>
    <t xml:space="preserve"> Retained Earnings</t>
  </si>
  <si>
    <t xml:space="preserve">Cash </t>
  </si>
  <si>
    <t xml:space="preserve"> Cash In Period</t>
  </si>
  <si>
    <t xml:space="preserve"> Initial Drawdown</t>
  </si>
  <si>
    <t xml:space="preserve"> Shortfall Cover Injection</t>
  </si>
  <si>
    <t>Operating Period Counter</t>
  </si>
  <si>
    <t>Remaining Operating Periods</t>
  </si>
  <si>
    <t>Operational Life Completed</t>
  </si>
  <si>
    <t xml:space="preserve"> Capitalised IDC</t>
  </si>
  <si>
    <t xml:space="preserve"> Financing Fees</t>
  </si>
  <si>
    <t>MRA Active</t>
  </si>
  <si>
    <t>MRA Required</t>
  </si>
  <si>
    <t>MRA Look Ahead</t>
  </si>
  <si>
    <t>Target Balance</t>
  </si>
  <si>
    <t>Cash Flow Available For MRA</t>
  </si>
  <si>
    <t>Target MRA</t>
  </si>
  <si>
    <t>Required Funding To Meet Target</t>
  </si>
  <si>
    <t xml:space="preserve"> Funding From Cashflow</t>
  </si>
  <si>
    <t xml:space="preserve"> Release Excess Funds To Cashflow</t>
  </si>
  <si>
    <t>MRA = Target</t>
  </si>
  <si>
    <t>Covenants</t>
  </si>
  <si>
    <t>Debt Service Coverage Ratio</t>
  </si>
  <si>
    <t>CFADS</t>
  </si>
  <si>
    <t>Min Date</t>
  </si>
  <si>
    <t>Debt Service</t>
  </si>
  <si>
    <t>Required DSCR</t>
  </si>
  <si>
    <t>Actual DSCR</t>
  </si>
  <si>
    <t>Covenant Satisfied</t>
  </si>
  <si>
    <t>Loan Life Coverage Ratio</t>
  </si>
  <si>
    <t>COD</t>
  </si>
  <si>
    <t>Qualifying Debt</t>
  </si>
  <si>
    <t>Debt Outstanding</t>
  </si>
  <si>
    <t>Total Interest Paid</t>
  </si>
  <si>
    <t>Cost of Debt</t>
  </si>
  <si>
    <t>Cost of Debt (1 + r)</t>
  </si>
  <si>
    <t>Qualifying CFADS</t>
  </si>
  <si>
    <t>Qualifying CFADS (NPV)</t>
  </si>
  <si>
    <t>Avg</t>
  </si>
  <si>
    <t>Min</t>
  </si>
  <si>
    <t>CFADS (NPV)</t>
  </si>
  <si>
    <t>Required LLCR</t>
  </si>
  <si>
    <t>Actual LLCR</t>
  </si>
  <si>
    <t>Interest Costs</t>
  </si>
  <si>
    <t>Required Reserve Tail Ratio</t>
  </si>
  <si>
    <t>TD Valuation Presentation</t>
  </si>
  <si>
    <t>https://www.sec.gov/Archives/edgar/data/1158041/000119312522254419/d306901dex99cxiv.htm</t>
  </si>
  <si>
    <t>https://www.pgo.ca/uploaded/files/events/webinar-2019-mining-financial-model-valuation.pdf</t>
  </si>
  <si>
    <t>Mining Valuation</t>
  </si>
  <si>
    <t>Valuation &amp; Returns</t>
  </si>
  <si>
    <t>Returns</t>
  </si>
  <si>
    <t>Project</t>
  </si>
  <si>
    <t>Grade</t>
  </si>
  <si>
    <t>Weighted Avg</t>
  </si>
  <si>
    <t>WC Variation</t>
  </si>
  <si>
    <t>IDC</t>
  </si>
  <si>
    <t>Corporate Tax Paid</t>
  </si>
  <si>
    <t>Corporate Tax</t>
  </si>
  <si>
    <t>Add: Additions</t>
  </si>
  <si>
    <t>Less: Utilisation</t>
  </si>
  <si>
    <t>Tax Calculation</t>
  </si>
  <si>
    <t>Cash Taxable Income</t>
  </si>
  <si>
    <t>NOLs Utilisation</t>
  </si>
  <si>
    <t>Adjusted Cash Taxable Income</t>
  </si>
  <si>
    <t>Rate</t>
  </si>
  <si>
    <t>Tax Rate</t>
  </si>
  <si>
    <t>Taxable Income</t>
  </si>
  <si>
    <t>Inflation</t>
  </si>
  <si>
    <t>SOFR</t>
  </si>
  <si>
    <t>SONIA</t>
  </si>
  <si>
    <t>EURIBOR</t>
  </si>
  <si>
    <t>Corporate Tax Rate</t>
  </si>
  <si>
    <t>Paste</t>
  </si>
  <si>
    <t>Debt Drawdown</t>
  </si>
  <si>
    <t>Transaction Costs</t>
  </si>
  <si>
    <t>Arrangement Fee</t>
  </si>
  <si>
    <t>Test</t>
  </si>
  <si>
    <t>Cash Available for Distribution</t>
  </si>
  <si>
    <t>Live</t>
  </si>
  <si>
    <t>Arrangement Fees</t>
  </si>
  <si>
    <t>Financial Close</t>
  </si>
  <si>
    <t>Undrawn Senior debt</t>
  </si>
  <si>
    <t>Aggregate Test</t>
  </si>
  <si>
    <t>IRR</t>
  </si>
  <si>
    <t>Equity Injected</t>
  </si>
  <si>
    <t>Shareholder Loan Injected</t>
  </si>
  <si>
    <t>Shareholder Loan Interest Distributed</t>
  </si>
  <si>
    <t>Shareholder Loan Principal Repayment</t>
  </si>
  <si>
    <t>Valuation</t>
  </si>
  <si>
    <t>Weighted Average Cost of Debt</t>
  </si>
  <si>
    <t>Cost of Equity</t>
  </si>
  <si>
    <t>WACC</t>
  </si>
  <si>
    <t>NPV Valuation</t>
  </si>
  <si>
    <t>Discount Factor</t>
  </si>
  <si>
    <t>Unlevered Cash Flow</t>
  </si>
  <si>
    <t>Discounted Cash Flow</t>
  </si>
  <si>
    <t>Levered Cash Flow to Equity</t>
  </si>
  <si>
    <t>Interest Margin</t>
  </si>
  <si>
    <t>All In Cost of Debt</t>
  </si>
  <si>
    <t>Equity Hurdle Rate</t>
  </si>
  <si>
    <t>NPV</t>
  </si>
  <si>
    <t>Rolling Valuation</t>
  </si>
  <si>
    <t>Trading Value</t>
  </si>
  <si>
    <t>Mining Assets</t>
  </si>
  <si>
    <t>Other Assets</t>
  </si>
  <si>
    <t>Other Equity Investments</t>
  </si>
  <si>
    <t>+</t>
  </si>
  <si>
    <t>Corporate Adjustments</t>
  </si>
  <si>
    <t>Discount Rate</t>
  </si>
  <si>
    <t>-</t>
  </si>
  <si>
    <t>G&amp;A Synergies</t>
  </si>
  <si>
    <t>Price Hedging Impact</t>
  </si>
  <si>
    <t>Miscellaneous Costs</t>
  </si>
  <si>
    <t>Implied Equity Value</t>
  </si>
  <si>
    <t>Net Asset Value</t>
  </si>
  <si>
    <t>Shares Outstanding</t>
  </si>
  <si>
    <t>Market Capitalisation</t>
  </si>
  <si>
    <t>Max</t>
  </si>
  <si>
    <t>52 Weeks</t>
  </si>
  <si>
    <t>52 Week Trading Range</t>
  </si>
  <si>
    <t>Precedent Transactions</t>
  </si>
  <si>
    <t>Comparables</t>
  </si>
  <si>
    <t>Equity Research</t>
  </si>
  <si>
    <t>Enterprise</t>
  </si>
  <si>
    <t>P / NAV - Transaction</t>
  </si>
  <si>
    <t>P / NAV - Trading</t>
  </si>
  <si>
    <t>Shareholdings</t>
  </si>
  <si>
    <t>Debt Service Reserve Facility</t>
  </si>
  <si>
    <t>Debt Service Shortfall</t>
  </si>
  <si>
    <t>Add: Drawdown</t>
  </si>
  <si>
    <t>Less: Repayment Via Cash Sweep</t>
  </si>
  <si>
    <t>Interest &amp; Fees</t>
  </si>
  <si>
    <t>Interest Payable</t>
  </si>
  <si>
    <t>DSRF Commitment Fee</t>
  </si>
  <si>
    <t>Cash Flow Available for Revolver</t>
  </si>
  <si>
    <t>Cash Flow to Reserve Accounts</t>
  </si>
  <si>
    <t>Revolver Drawdown</t>
  </si>
  <si>
    <t>Revolver Repayment</t>
  </si>
  <si>
    <t>Revolver Movements</t>
  </si>
  <si>
    <t>Max Revovler Amount</t>
  </si>
  <si>
    <t>Unddrawn Revolver</t>
  </si>
  <si>
    <t>Cash Yield</t>
  </si>
  <si>
    <t>5 Year</t>
  </si>
  <si>
    <t>10 Year</t>
  </si>
  <si>
    <t>Payback Period</t>
  </si>
  <si>
    <t>Total Equity Injected</t>
  </si>
  <si>
    <t>Total Distributions</t>
  </si>
  <si>
    <t>Term Loam</t>
  </si>
  <si>
    <t>Revolver Interest Expense</t>
  </si>
  <si>
    <t>Revolver Interest</t>
  </si>
  <si>
    <t>Fixed Costs</t>
  </si>
  <si>
    <t>Utilities</t>
  </si>
  <si>
    <t>Insurance</t>
  </si>
  <si>
    <t>Credit</t>
  </si>
  <si>
    <t>Checks</t>
  </si>
  <si>
    <t>Interest</t>
  </si>
  <si>
    <t>Salaries</t>
  </si>
  <si>
    <t>Office Rent</t>
  </si>
  <si>
    <t>Miscellaneous</t>
  </si>
  <si>
    <t>Consultant Fees</t>
  </si>
  <si>
    <t>General &amp; Administrative</t>
  </si>
  <si>
    <t>CAPEX Period</t>
  </si>
  <si>
    <t>Operations Period</t>
  </si>
  <si>
    <t>Actuals Start</t>
  </si>
  <si>
    <t>Actuals Period</t>
  </si>
  <si>
    <t>Actuals End</t>
  </si>
  <si>
    <t>Processing</t>
  </si>
  <si>
    <t>Infrastructure &amp; Services</t>
  </si>
  <si>
    <t>Offsite infrastructure</t>
  </si>
  <si>
    <t>Indirect costs</t>
  </si>
  <si>
    <t>Construction overheads</t>
  </si>
  <si>
    <t>Owner’s costs</t>
  </si>
  <si>
    <t>Tailings</t>
  </si>
  <si>
    <t>MnO</t>
  </si>
  <si>
    <t>Measured Resources</t>
  </si>
  <si>
    <t>Indicated Resources</t>
  </si>
  <si>
    <t>Inferred Resources</t>
  </si>
  <si>
    <t>Mining Parameters</t>
  </si>
  <si>
    <t>Dilution Rate</t>
  </si>
  <si>
    <t>Mining Recovery</t>
  </si>
  <si>
    <t>Convert Resources to Reserves</t>
  </si>
  <si>
    <t>Ore Grade</t>
  </si>
  <si>
    <t>Cumulative</t>
  </si>
  <si>
    <t>Converted</t>
  </si>
  <si>
    <t>Mined</t>
  </si>
  <si>
    <t>Resource Conversion - Annual</t>
  </si>
  <si>
    <t>Reserve Extension</t>
  </si>
  <si>
    <t>Waste</t>
  </si>
  <si>
    <t>Total Rock Mined</t>
  </si>
  <si>
    <t>Resource Converstion - Strip Ratio</t>
  </si>
  <si>
    <t>MnO Grade</t>
  </si>
  <si>
    <t>ROM Ore Mined</t>
  </si>
  <si>
    <t>Stockpile</t>
  </si>
  <si>
    <t>Maximum Mill Feed</t>
  </si>
  <si>
    <t>Additions</t>
  </si>
  <si>
    <t>Metal Processed</t>
  </si>
  <si>
    <t>Kt MnO</t>
  </si>
  <si>
    <t>Kt  HPMSM</t>
  </si>
  <si>
    <t>Conversion - Battery Grade Manganese</t>
  </si>
  <si>
    <t>Recovery Rate</t>
  </si>
  <si>
    <t>Recovered Metal</t>
  </si>
  <si>
    <t>Total HPMSM Shipments</t>
  </si>
  <si>
    <t>HPMSM Product Price</t>
  </si>
  <si>
    <t>HPMSM Payability</t>
  </si>
  <si>
    <t>Total HPMSM Revenue</t>
  </si>
  <si>
    <t>Payability</t>
  </si>
  <si>
    <t>Price Curve</t>
  </si>
  <si>
    <t>Paybale HPMSM Price (real)</t>
  </si>
  <si>
    <t>Paybale HPMSM Price (nominal)</t>
  </si>
  <si>
    <t>Variable Costs</t>
  </si>
  <si>
    <t>Operating Expenditure</t>
  </si>
  <si>
    <t>G&amp;A</t>
  </si>
  <si>
    <t>Mining royalties</t>
  </si>
  <si>
    <t>$ / t</t>
  </si>
  <si>
    <t>Total Earth Mined</t>
  </si>
  <si>
    <t>Rehandling</t>
  </si>
  <si>
    <t>Transportation</t>
  </si>
  <si>
    <t>Ore Processed</t>
  </si>
  <si>
    <t>Royalty Costs</t>
  </si>
  <si>
    <t>Inventory - Days</t>
  </si>
  <si>
    <t>Sustaining Costs</t>
  </si>
  <si>
    <t>Actual Period</t>
  </si>
  <si>
    <t>Management Fees</t>
  </si>
  <si>
    <t>Director Fees</t>
  </si>
  <si>
    <t>Stock-based Compensation</t>
  </si>
  <si>
    <t>Accounting and Audit</t>
  </si>
  <si>
    <t>Legal Fees</t>
  </si>
  <si>
    <t>Investor Relations and Marketing</t>
  </si>
  <si>
    <t>Filing and Compliance Fees</t>
  </si>
  <si>
    <t>Corporate Development</t>
  </si>
  <si>
    <t xml:space="preserve">Travel </t>
  </si>
  <si>
    <t>Exploration</t>
  </si>
  <si>
    <t>South Africa</t>
  </si>
  <si>
    <t>Gabon</t>
  </si>
  <si>
    <t>Botswana</t>
  </si>
  <si>
    <t>Manganese Mine</t>
  </si>
  <si>
    <t>Corporate Costs</t>
  </si>
  <si>
    <t>#m</t>
  </si>
  <si>
    <t>EV / Future EBITDA</t>
  </si>
  <si>
    <t>Multiples</t>
  </si>
  <si>
    <t>Valuation Year</t>
  </si>
  <si>
    <t>Equity Value</t>
  </si>
  <si>
    <t>Market Price</t>
  </si>
  <si>
    <t xml:space="preserve">Market Capitalisation </t>
  </si>
  <si>
    <t>Corporate Debt</t>
  </si>
  <si>
    <t>Implied Share Price</t>
  </si>
  <si>
    <t>Equity Redemption</t>
  </si>
  <si>
    <t>Leverage Ratio</t>
  </si>
  <si>
    <t>Cash Balance</t>
  </si>
  <si>
    <t>Max Net Debt / EBITDA</t>
  </si>
  <si>
    <t>Combined Downside</t>
  </si>
  <si>
    <t>Spare</t>
  </si>
  <si>
    <t>Scenario Manager</t>
  </si>
  <si>
    <t>Results</t>
  </si>
  <si>
    <t>Scenarios</t>
  </si>
  <si>
    <t>Macro</t>
  </si>
  <si>
    <t>Project IRR</t>
  </si>
  <si>
    <t>Equity IRR</t>
  </si>
  <si>
    <t>END SHEET</t>
  </si>
  <si>
    <t>Cash Flows</t>
  </si>
  <si>
    <t>Pre-Financing Cash Flow</t>
  </si>
  <si>
    <t>Equity Drawdown</t>
  </si>
  <si>
    <t>Net MRA Transfers</t>
  </si>
  <si>
    <t>Cash Flow  Available to Equity</t>
  </si>
  <si>
    <t>Net Distributions</t>
  </si>
  <si>
    <t>Minimum Cash Balance</t>
  </si>
  <si>
    <t>Interest Accruals</t>
  </si>
  <si>
    <t>Interest Paid</t>
  </si>
  <si>
    <t>Amortised</t>
  </si>
  <si>
    <t>Misc</t>
  </si>
  <si>
    <t>Credit Ratios</t>
  </si>
  <si>
    <t>Financial Metrics &amp; Ratios</t>
  </si>
  <si>
    <t>Opening Resource Balance</t>
  </si>
  <si>
    <t>Closing Resource Balance</t>
  </si>
  <si>
    <t>Costs</t>
  </si>
  <si>
    <t>Production</t>
  </si>
  <si>
    <t>All-In Sustaining Costs</t>
  </si>
  <si>
    <t>All In Sustaining Costs($/kt)</t>
  </si>
  <si>
    <t>Required ICR</t>
  </si>
  <si>
    <t>Covenants Satisfied</t>
  </si>
  <si>
    <t>Financials</t>
  </si>
  <si>
    <t>Net Debt / Equity</t>
  </si>
  <si>
    <t>Revenue Growth</t>
  </si>
  <si>
    <t>EBITDA Margin</t>
  </si>
  <si>
    <t>Free Cash Flow</t>
  </si>
  <si>
    <t>Shareholding</t>
  </si>
  <si>
    <t>Shares Issued</t>
  </si>
  <si>
    <t>Earnings per Share</t>
  </si>
  <si>
    <t>Price to Earnings</t>
  </si>
  <si>
    <t>Market Cap</t>
  </si>
  <si>
    <t>EV / Sales</t>
  </si>
  <si>
    <t>EV / Resources</t>
  </si>
  <si>
    <t>Median</t>
  </si>
  <si>
    <t>Acquirer 20</t>
  </si>
  <si>
    <t>Target 20</t>
  </si>
  <si>
    <t>Acquirer 19</t>
  </si>
  <si>
    <t>Target 19</t>
  </si>
  <si>
    <t>Acquirer 18</t>
  </si>
  <si>
    <t>Target 18</t>
  </si>
  <si>
    <t>Acquirer 17</t>
  </si>
  <si>
    <t>Target 17</t>
  </si>
  <si>
    <t>Acquirer 16</t>
  </si>
  <si>
    <t>Target 16</t>
  </si>
  <si>
    <t>Acquirer 15</t>
  </si>
  <si>
    <t>Target 15</t>
  </si>
  <si>
    <t>Acquirer 14</t>
  </si>
  <si>
    <t>Target 14</t>
  </si>
  <si>
    <t>Acquirer 13</t>
  </si>
  <si>
    <t>Target 13</t>
  </si>
  <si>
    <t>Acquirer 12</t>
  </si>
  <si>
    <t>Target 12</t>
  </si>
  <si>
    <t>Acquirer 11</t>
  </si>
  <si>
    <t>Target 11</t>
  </si>
  <si>
    <t>Acquirer 10</t>
  </si>
  <si>
    <t>Target 10</t>
  </si>
  <si>
    <t>Acquirer 9</t>
  </si>
  <si>
    <t>Target 9</t>
  </si>
  <si>
    <t>Acquirer 8</t>
  </si>
  <si>
    <t>Target 8</t>
  </si>
  <si>
    <t>Acquirer 7</t>
  </si>
  <si>
    <t>Target 7</t>
  </si>
  <si>
    <t>Acquirer 6</t>
  </si>
  <si>
    <t>Target 6</t>
  </si>
  <si>
    <t>Acquirer 5</t>
  </si>
  <si>
    <t>Target 5</t>
  </si>
  <si>
    <t>Acquirer 4</t>
  </si>
  <si>
    <t>Target 4</t>
  </si>
  <si>
    <t>Acquirer 3</t>
  </si>
  <si>
    <t>Target 3</t>
  </si>
  <si>
    <t>Acquirer 2</t>
  </si>
  <si>
    <t>Target 2</t>
  </si>
  <si>
    <t>Acquirer 1</t>
  </si>
  <si>
    <t>Target 1</t>
  </si>
  <si>
    <t>Acquirer</t>
  </si>
  <si>
    <t>Target</t>
  </si>
  <si>
    <t>Methodology</t>
  </si>
  <si>
    <t>Metric Attributable</t>
  </si>
  <si>
    <t>Transaction</t>
  </si>
  <si>
    <t>Trading</t>
  </si>
  <si>
    <t>n / a</t>
  </si>
  <si>
    <t>Valuation Range ($ / per share)</t>
  </si>
  <si>
    <t>Charts</t>
  </si>
  <si>
    <t>+ / -</t>
  </si>
  <si>
    <t>Sensitivity</t>
  </si>
  <si>
    <t>Case</t>
  </si>
  <si>
    <t>NAV</t>
  </si>
  <si>
    <t>PNAV</t>
  </si>
  <si>
    <t xml:space="preserve">$ </t>
  </si>
  <si>
    <t>Payback</t>
  </si>
  <si>
    <t>Yrs</t>
  </si>
  <si>
    <t>Min ICR</t>
  </si>
  <si>
    <t>Reserve Tail</t>
  </si>
  <si>
    <t>Max Leverage</t>
  </si>
  <si>
    <t>Revolver Active</t>
  </si>
  <si>
    <t>v</t>
  </si>
  <si>
    <t>First Quantum</t>
  </si>
  <si>
    <t>Ivanhoe</t>
  </si>
  <si>
    <t>Lundin</t>
  </si>
  <si>
    <t>Capstone</t>
  </si>
  <si>
    <t>Hudbay</t>
  </si>
  <si>
    <t>Ero</t>
  </si>
  <si>
    <t>0.50x - 0.75x</t>
  </si>
  <si>
    <t xml:space="preserve">             .85x - 1.20x</t>
  </si>
  <si>
    <t>4.0x - 6.0x</t>
  </si>
  <si>
    <t>Available for Principal Repayment</t>
  </si>
  <si>
    <t>Closing Cash Balance Before Distributions</t>
  </si>
  <si>
    <t>Eq Val</t>
  </si>
  <si>
    <t>EV:</t>
  </si>
  <si>
    <t>Proj IRR:</t>
  </si>
  <si>
    <t xml:space="preserve">Eq IRR: </t>
  </si>
  <si>
    <t>Manganese</t>
  </si>
  <si>
    <t>Cumulative Earnings - Closing  Balance</t>
  </si>
  <si>
    <t>Redo Reserve Tail Ratio so it's an X</t>
  </si>
  <si>
    <t>Valuation Range</t>
  </si>
  <si>
    <t>Weight</t>
  </si>
  <si>
    <t>Weighted Valuation Range</t>
  </si>
  <si>
    <t>Weighting</t>
  </si>
  <si>
    <t>Add Scen to bottom of Input Sheet</t>
  </si>
  <si>
    <t>High Leverage</t>
  </si>
  <si>
    <t>No Reserve Conversion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</si>
</sst>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0;[Red]\-#,##0.00;&quot;-&quot;;"/>
    <numFmt numFmtId="165" formatCode="#,##0;[Red]\-#,##0;&quot;-&quot;"/>
    <numFmt numFmtId="166" formatCode="0.00&quot; x&quot;"/>
    <numFmt numFmtId="167" formatCode="[$-409]dd\-mmm\-yy;@"/>
    <numFmt numFmtId="168" formatCode="#,##0;\-#,##0;\ &quot;-&quot;"/>
    <numFmt numFmtId="169" formatCode="0.00%;[Red]\-0.00%;&quot;-&quot;"/>
    <numFmt numFmtId="170" formatCode="0.000%"/>
    <numFmt numFmtId="171" formatCode="0.00&quot; x&quot;;[Red]\ \ 0.00&quot; x&quot;;\ &quot;    -&quot;"/>
    <numFmt numFmtId="172" formatCode="0.00\x_)"/>
    <numFmt numFmtId="173" formatCode="0%;[Red]\-0%;&quot;-&quot;"/>
    <numFmt numFmtId="174" formatCode="#,##0.00;\-#,##0.00;\ &quot;-&quot;"/>
    <numFmt numFmtId="175" formatCode="_-* #,##0.00_-;\-* #,##0.00_-;_-* &quot;-&quot;??_-;_-@_-"/>
    <numFmt numFmtId="176" formatCode="#,##0_);\(#,##0\);&quot;-  &quot;;&quot; &quot;@"/>
    <numFmt numFmtId="177" formatCode="#,##0.00_);[Red]\-#,##0.00;\-&quot;      &quot;;&quot;&quot;@"/>
    <numFmt numFmtId="178" formatCode="[$-409]\ d\-mmm\-yy"/>
    <numFmt numFmtId="179" formatCode="#,##0.00_);[Red]\-#,##0.00;\ \ \ \-\ \ \ \ \ \ \ ;&quot;sales &quot;"/>
    <numFmt numFmtId="180" formatCode="#,##0_);[Red]\-#,##0;\ \ \ \-\ \ \ \ \ \ \ ;&quot;sales &quot;"/>
    <numFmt numFmtId="181" formatCode="#,##0.0000_);\(#,##0.0000\);&quot;-  &quot;;&quot; &quot;@"/>
    <numFmt numFmtId="182" formatCode="0.0&quot; x&quot;;[Red]\ \ 0.0&quot; x&quot;;\ &quot;    -&quot;"/>
    <numFmt numFmtId="183" formatCode="#,##0.00;[Red]\-#,##0.00;&quot;-&quot;"/>
    <numFmt numFmtId="184" formatCode="_(&quot;£&quot;* #,##0.00_);_(&quot;£&quot;* \(#,##0.00\);_(&quot;£&quot;* &quot;-&quot;??_);_(@_)"/>
    <numFmt numFmtId="185" formatCode="0.0\x_)"/>
    <numFmt numFmtId="186" formatCode="0%;0%;&quot;-&quot;"/>
    <numFmt numFmtId="187" formatCode="#,##0.00%;\-#,##0.00%;\ &quot;-&quot;"/>
    <numFmt numFmtId="188" formatCode="0.00%;0.00%;&quot;-&quot;"/>
    <numFmt numFmtId="189" formatCode="#,##0.0;[Red]\-#,##0.0;&quot;-&quot;"/>
    <numFmt numFmtId="190" formatCode="0.0%"/>
  </numFmts>
  <fonts count="4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i/>
      <sz val="10"/>
      <color theme="0" tint="-0.499984740745262"/>
      <name val="Arial"/>
      <family val="2"/>
    </font>
    <font>
      <b/>
      <sz val="10"/>
      <color theme="0"/>
      <name val="Arial"/>
      <family val="2"/>
    </font>
    <font>
      <b/>
      <sz val="10"/>
      <color theme="4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u/>
      <sz val="10"/>
      <color theme="1"/>
      <name val="Arial"/>
      <family val="2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Arial"/>
      <family val="2"/>
    </font>
    <font>
      <b/>
      <sz val="10"/>
      <color theme="7" tint="0.39997558519241921"/>
      <name val="Arial"/>
      <family val="2"/>
    </font>
    <font>
      <sz val="10"/>
      <color theme="4"/>
      <name val="Arial"/>
      <family val="2"/>
    </font>
    <font>
      <b/>
      <i/>
      <sz val="10"/>
      <color theme="0" tint="-0.499984740745262"/>
      <name val="Arial"/>
      <family val="2"/>
    </font>
    <font>
      <i/>
      <sz val="10"/>
      <name val="Arial"/>
      <family val="2"/>
    </font>
    <font>
      <b/>
      <u/>
      <sz val="10"/>
      <name val="Arial"/>
      <family val="2"/>
    </font>
    <font>
      <sz val="10"/>
      <color theme="0" tint="-0.249977111117893"/>
      <name val="Arial"/>
      <family val="2"/>
    </font>
    <font>
      <sz val="10"/>
      <color rgb="FF9C0006"/>
      <name val="Arial"/>
      <family val="2"/>
    </font>
    <font>
      <b/>
      <sz val="24"/>
      <color theme="0"/>
      <name val="Arial"/>
      <family val="2"/>
    </font>
    <font>
      <b/>
      <sz val="28"/>
      <color theme="0"/>
      <name val="Arial"/>
      <family val="2"/>
    </font>
    <font>
      <b/>
      <i/>
      <sz val="10"/>
      <color theme="0"/>
      <name val="Arial"/>
      <family val="2"/>
    </font>
    <font>
      <b/>
      <sz val="10"/>
      <color theme="0" tint="-0.499984740745262"/>
      <name val="Arial"/>
      <family val="2"/>
    </font>
    <font>
      <sz val="10"/>
      <color theme="4"/>
      <name val="Calibri"/>
      <family val="2"/>
      <scheme val="minor"/>
    </font>
    <font>
      <u/>
      <sz val="10"/>
      <name val="Arial"/>
      <family val="2"/>
    </font>
    <font>
      <sz val="8"/>
      <color theme="1"/>
      <name val="Tahoma"/>
      <family val="2"/>
    </font>
    <font>
      <sz val="10"/>
      <color theme="4" tint="-0.249977111117893"/>
      <name val="Arial"/>
      <family val="2"/>
    </font>
    <font>
      <sz val="10"/>
      <color theme="4" tint="-0.24994659260841701"/>
      <name val="Arial"/>
      <family val="2"/>
    </font>
    <font>
      <b/>
      <sz val="10"/>
      <color theme="4" tint="-0.249977111117893"/>
      <name val="Arial"/>
      <family val="2"/>
    </font>
    <font>
      <sz val="10"/>
      <color theme="8"/>
      <name val="Arial"/>
      <family val="2"/>
    </font>
    <font>
      <b/>
      <sz val="10"/>
      <color theme="8"/>
      <name val="Arial"/>
      <family val="2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theme="1"/>
      <name val="Sylfaen"/>
      <family val="2"/>
    </font>
    <font>
      <sz val="8"/>
      <color theme="1"/>
      <name val="Arial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theme="0" tint="-4.9989318521683403E-2"/>
      <name val="Arial"/>
      <family val="2"/>
    </font>
    <font>
      <sz val="10"/>
      <color rgb="FF0070C0"/>
      <name val="Calibri"/>
      <family val="2"/>
      <scheme val="minor"/>
    </font>
    <font>
      <b/>
      <sz val="28"/>
      <name val="Arial"/>
      <family val="2"/>
    </font>
    <font>
      <b/>
      <sz val="14"/>
      <color theme="8"/>
      <name val="Arial"/>
      <family val="2"/>
    </font>
    <font>
      <b/>
      <sz val="13"/>
      <color theme="0"/>
      <name val="Arial"/>
      <family val="2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749992370372631"/>
        <bgColor indexed="64"/>
      </patternFill>
    </fill>
  </fills>
  <borders count="63">
    <border>
      <left/>
      <right/>
      <top/>
      <bottom/>
      <diagonal/>
    </border>
    <border>
      <left style="hair">
        <color theme="0" tint="-0.24994659260841701"/>
      </left>
      <right/>
      <top style="hair">
        <color theme="0" tint="-0.24994659260841701"/>
      </top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hair">
        <color theme="0" tint="-0.24994659260841701"/>
      </right>
      <top/>
      <bottom/>
      <diagonal/>
    </border>
    <border>
      <left/>
      <right/>
      <top/>
      <bottom style="thin">
        <color indexed="64"/>
      </bottom>
      <diagonal/>
    </border>
    <border>
      <left style="hair">
        <color theme="0" tint="-0.24994659260841701"/>
      </left>
      <right/>
      <top/>
      <bottom style="hair">
        <color theme="0" tint="-0.24994659260841701"/>
      </bottom>
      <diagonal/>
    </border>
    <border>
      <left/>
      <right/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/>
      <bottom style="hair">
        <color theme="0" tint="-0.2499465926084170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/>
      <top/>
      <bottom style="thin">
        <color indexed="64"/>
      </bottom>
      <diagonal/>
    </border>
    <border>
      <left/>
      <right style="hair">
        <color theme="0" tint="-0.24994659260841701"/>
      </right>
      <top/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hair">
        <color theme="0" tint="-0.249977111117893"/>
      </left>
      <right style="hair">
        <color theme="0" tint="-0.249977111117893"/>
      </right>
      <top/>
      <bottom style="hair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indexed="64"/>
      </bottom>
      <diagonal/>
    </border>
    <border>
      <left/>
      <right style="hair">
        <color theme="0" tint="-0.249977111117893"/>
      </right>
      <top/>
      <bottom/>
      <diagonal/>
    </border>
    <border>
      <left/>
      <right style="hair">
        <color theme="0" tint="-0.249977111117893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249977111117893"/>
      </left>
      <right/>
      <top/>
      <bottom style="thin">
        <color indexed="64"/>
      </bottom>
      <diagonal/>
    </border>
    <border>
      <left/>
      <right/>
      <top/>
      <bottom style="thin">
        <color theme="3" tint="-0.499984740745262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hair">
        <color theme="0" tint="-0.249977111117893"/>
      </left>
      <right style="thin">
        <color theme="0" tint="-0.249977111117893"/>
      </right>
      <top style="thin">
        <color theme="0" tint="-0.249977111117893"/>
      </top>
      <bottom style="hair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hair">
        <color theme="0" tint="-0.249977111117893"/>
      </left>
      <right style="thin">
        <color theme="0" tint="-0.249977111117893"/>
      </right>
      <top style="hair">
        <color theme="0" tint="-0.249977111117893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hair">
        <color theme="0" tint="-0.24994659260841701"/>
      </right>
      <top style="hair">
        <color theme="0" tint="-0.24994659260841701"/>
      </top>
      <bottom/>
      <diagonal/>
    </border>
    <border>
      <left/>
      <right/>
      <top style="hair">
        <color theme="0" tint="-0.24994659260841701"/>
      </top>
      <bottom/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hair">
        <color theme="0" tint="-0.249977111117893"/>
      </left>
      <right style="hair">
        <color theme="0" tint="-0.249977111117893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9">
    <xf numFmtId="0" fontId="0" fillId="0" borderId="0"/>
    <xf numFmtId="0" fontId="1" fillId="0" borderId="0"/>
    <xf numFmtId="166" fontId="11" fillId="0" borderId="0"/>
    <xf numFmtId="9" fontId="1" fillId="0" borderId="0" applyFont="0" applyFill="0" applyBorder="0" applyAlignment="0" applyProtection="0"/>
    <xf numFmtId="0" fontId="12" fillId="0" borderId="0"/>
    <xf numFmtId="0" fontId="20" fillId="4" borderId="0" applyNumberFormat="0" applyBorder="0" applyAlignment="0" applyProtection="0"/>
    <xf numFmtId="0" fontId="12" fillId="0" borderId="0"/>
    <xf numFmtId="175" fontId="1" fillId="0" borderId="0" applyFont="0" applyFill="0" applyBorder="0" applyAlignment="0" applyProtection="0"/>
    <xf numFmtId="176" fontId="27" fillId="0" borderId="0" applyFont="0" applyFill="0" applyBorder="0" applyProtection="0">
      <alignment vertical="top"/>
    </xf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7" fillId="0" borderId="0"/>
    <xf numFmtId="9" fontId="36" fillId="0" borderId="0" applyFon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184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0" borderId="0"/>
    <xf numFmtId="43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7" fillId="0" borderId="0" applyFont="0" applyFill="0" applyBorder="0" applyAlignment="0" applyProtection="0"/>
    <xf numFmtId="44" fontId="3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36" fillId="0" borderId="0" applyFont="0" applyFill="0" applyBorder="0" applyAlignment="0" applyProtection="0"/>
    <xf numFmtId="175" fontId="12" fillId="0" borderId="0" applyFont="0" applyFill="0" applyBorder="0" applyAlignment="0" applyProtection="0"/>
  </cellStyleXfs>
  <cellXfs count="622">
    <xf numFmtId="0" fontId="0" fillId="0" borderId="0" xfId="0"/>
    <xf numFmtId="0" fontId="1" fillId="2" borderId="0" xfId="1" applyFill="1"/>
    <xf numFmtId="0" fontId="2" fillId="2" borderId="0" xfId="1" applyFont="1" applyFill="1"/>
    <xf numFmtId="0" fontId="1" fillId="0" borderId="0" xfId="1"/>
    <xf numFmtId="0" fontId="3" fillId="2" borderId="0" xfId="1" applyFont="1" applyFill="1"/>
    <xf numFmtId="0" fontId="2" fillId="0" borderId="0" xfId="1" applyFont="1"/>
    <xf numFmtId="0" fontId="4" fillId="0" borderId="0" xfId="1" applyFont="1"/>
    <xf numFmtId="0" fontId="1" fillId="0" borderId="2" xfId="1" applyBorder="1"/>
    <xf numFmtId="0" fontId="4" fillId="0" borderId="3" xfId="1" applyFont="1" applyBorder="1"/>
    <xf numFmtId="164" fontId="7" fillId="0" borderId="0" xfId="1" applyNumberFormat="1" applyFont="1" applyAlignment="1">
      <alignment horizontal="center"/>
    </xf>
    <xf numFmtId="0" fontId="1" fillId="3" borderId="0" xfId="1" applyFill="1"/>
    <xf numFmtId="0" fontId="2" fillId="3" borderId="0" xfId="1" applyFont="1" applyFill="1"/>
    <xf numFmtId="0" fontId="8" fillId="3" borderId="0" xfId="1" applyFont="1" applyFill="1"/>
    <xf numFmtId="0" fontId="1" fillId="0" borderId="4" xfId="1" applyBorder="1"/>
    <xf numFmtId="0" fontId="2" fillId="0" borderId="4" xfId="1" applyFont="1" applyBorder="1"/>
    <xf numFmtId="0" fontId="10" fillId="0" borderId="0" xfId="1" applyFont="1"/>
    <xf numFmtId="0" fontId="1" fillId="0" borderId="5" xfId="1" applyBorder="1"/>
    <xf numFmtId="0" fontId="1" fillId="0" borderId="6" xfId="1" applyBorder="1"/>
    <xf numFmtId="0" fontId="2" fillId="0" borderId="6" xfId="1" applyFont="1" applyBorder="1"/>
    <xf numFmtId="0" fontId="4" fillId="0" borderId="7" xfId="1" applyFont="1" applyBorder="1"/>
    <xf numFmtId="0" fontId="1" fillId="2" borderId="0" xfId="1" applyFill="1" applyAlignment="1">
      <alignment vertical="center"/>
    </xf>
    <xf numFmtId="0" fontId="3" fillId="2" borderId="0" xfId="1" applyFont="1" applyFill="1" applyAlignment="1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vertical="center"/>
    </xf>
    <xf numFmtId="0" fontId="7" fillId="0" borderId="0" xfId="1" applyFont="1" applyAlignment="1">
      <alignment horizontal="center" vertical="center"/>
    </xf>
    <xf numFmtId="0" fontId="1" fillId="0" borderId="5" xfId="1" applyBorder="1" applyAlignment="1">
      <alignment vertical="center"/>
    </xf>
    <xf numFmtId="0" fontId="1" fillId="2" borderId="0" xfId="1" applyFill="1" applyAlignment="1">
      <alignment horizontal="center"/>
    </xf>
    <xf numFmtId="0" fontId="5" fillId="2" borderId="0" xfId="1" applyFont="1" applyFill="1"/>
    <xf numFmtId="0" fontId="3" fillId="2" borderId="0" xfId="1" applyFont="1" applyFill="1" applyAlignment="1">
      <alignment horizontal="center"/>
    </xf>
    <xf numFmtId="0" fontId="5" fillId="5" borderId="0" xfId="1" applyFont="1" applyFill="1" applyAlignment="1">
      <alignment vertical="center"/>
    </xf>
    <xf numFmtId="0" fontId="1" fillId="5" borderId="0" xfId="1" applyFill="1"/>
    <xf numFmtId="0" fontId="2" fillId="5" borderId="0" xfId="1" applyFont="1" applyFill="1"/>
    <xf numFmtId="0" fontId="4" fillId="5" borderId="0" xfId="1" applyFont="1" applyFill="1"/>
    <xf numFmtId="0" fontId="1" fillId="5" borderId="0" xfId="1" applyFill="1" applyAlignment="1">
      <alignment horizontal="center"/>
    </xf>
    <xf numFmtId="0" fontId="1" fillId="0" borderId="0" xfId="1" applyAlignment="1">
      <alignment horizontal="center"/>
    </xf>
    <xf numFmtId="168" fontId="1" fillId="0" borderId="0" xfId="1" applyNumberFormat="1"/>
    <xf numFmtId="1" fontId="7" fillId="0" borderId="10" xfId="1" applyNumberFormat="1" applyFont="1" applyBorder="1" applyAlignment="1">
      <alignment horizontal="center"/>
    </xf>
    <xf numFmtId="165" fontId="1" fillId="3" borderId="11" xfId="1" applyNumberFormat="1" applyFill="1" applyBorder="1" applyAlignment="1">
      <alignment horizontal="center"/>
    </xf>
    <xf numFmtId="168" fontId="1" fillId="0" borderId="0" xfId="1" applyNumberFormat="1" applyAlignment="1">
      <alignment horizontal="right"/>
    </xf>
    <xf numFmtId="3" fontId="1" fillId="3" borderId="11" xfId="1" applyNumberFormat="1" applyFill="1" applyBorder="1" applyAlignment="1">
      <alignment horizontal="center"/>
    </xf>
    <xf numFmtId="0" fontId="1" fillId="0" borderId="0" xfId="1" applyAlignment="1">
      <alignment horizontal="right"/>
    </xf>
    <xf numFmtId="0" fontId="13" fillId="0" borderId="0" xfId="1" applyFont="1"/>
    <xf numFmtId="2" fontId="8" fillId="0" borderId="0" xfId="1" applyNumberFormat="1" applyFont="1"/>
    <xf numFmtId="0" fontId="7" fillId="0" borderId="10" xfId="1" applyFont="1" applyBorder="1" applyAlignment="1">
      <alignment horizontal="center"/>
    </xf>
    <xf numFmtId="0" fontId="8" fillId="0" borderId="0" xfId="1" applyFont="1"/>
    <xf numFmtId="0" fontId="5" fillId="5" borderId="0" xfId="1" applyFont="1" applyFill="1"/>
    <xf numFmtId="165" fontId="1" fillId="0" borderId="0" xfId="1" applyNumberFormat="1"/>
    <xf numFmtId="0" fontId="5" fillId="2" borderId="0" xfId="1" applyFont="1" applyFill="1" applyAlignment="1">
      <alignment horizontal="center"/>
    </xf>
    <xf numFmtId="0" fontId="5" fillId="2" borderId="0" xfId="1" applyFont="1" applyFill="1" applyAlignment="1">
      <alignment horizontal="center" vertical="center"/>
    </xf>
    <xf numFmtId="0" fontId="5" fillId="5" borderId="0" xfId="1" applyFont="1" applyFill="1" applyAlignment="1">
      <alignment horizontal="left"/>
    </xf>
    <xf numFmtId="0" fontId="5" fillId="5" borderId="0" xfId="1" applyFont="1" applyFill="1" applyAlignment="1">
      <alignment horizontal="left" vertical="center"/>
    </xf>
    <xf numFmtId="0" fontId="2" fillId="5" borderId="0" xfId="1" applyFont="1" applyFill="1" applyAlignment="1">
      <alignment vertical="center"/>
    </xf>
    <xf numFmtId="0" fontId="2" fillId="5" borderId="0" xfId="1" applyFont="1" applyFill="1" applyAlignment="1">
      <alignment horizontal="center" vertical="center"/>
    </xf>
    <xf numFmtId="0" fontId="4" fillId="5" borderId="0" xfId="1" applyFont="1" applyFill="1" applyAlignment="1">
      <alignment vertical="center"/>
    </xf>
    <xf numFmtId="164" fontId="1" fillId="5" borderId="0" xfId="1" applyNumberFormat="1" applyFill="1" applyAlignment="1">
      <alignment vertical="center"/>
    </xf>
    <xf numFmtId="0" fontId="5" fillId="5" borderId="14" xfId="1" applyFont="1" applyFill="1" applyBorder="1" applyAlignment="1">
      <alignment vertical="center"/>
    </xf>
    <xf numFmtId="0" fontId="1" fillId="5" borderId="0" xfId="1" applyFill="1" applyAlignment="1">
      <alignment vertical="center"/>
    </xf>
    <xf numFmtId="0" fontId="1" fillId="0" borderId="0" xfId="1" applyAlignment="1">
      <alignment horizontal="left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5" fillId="0" borderId="0" xfId="1" applyFont="1" applyAlignment="1">
      <alignment vertical="center"/>
    </xf>
    <xf numFmtId="0" fontId="7" fillId="0" borderId="0" xfId="1" applyFont="1"/>
    <xf numFmtId="0" fontId="2" fillId="0" borderId="0" xfId="1" applyFont="1" applyAlignment="1">
      <alignment horizontal="left"/>
    </xf>
    <xf numFmtId="169" fontId="7" fillId="0" borderId="15" xfId="1" applyNumberFormat="1" applyFont="1" applyBorder="1" applyAlignment="1">
      <alignment horizontal="center" vertical="center"/>
    </xf>
    <xf numFmtId="169" fontId="0" fillId="0" borderId="0" xfId="3" applyNumberFormat="1" applyFont="1" applyBorder="1" applyAlignment="1">
      <alignment horizontal="center"/>
    </xf>
    <xf numFmtId="169" fontId="9" fillId="0" borderId="15" xfId="1" applyNumberFormat="1" applyFont="1" applyBorder="1" applyAlignment="1">
      <alignment horizontal="center" vertical="center"/>
    </xf>
    <xf numFmtId="9" fontId="16" fillId="0" borderId="0" xfId="1" applyNumberFormat="1" applyFont="1"/>
    <xf numFmtId="0" fontId="8" fillId="0" borderId="0" xfId="1" applyFont="1" applyAlignment="1">
      <alignment vertical="center"/>
    </xf>
    <xf numFmtId="169" fontId="9" fillId="6" borderId="12" xfId="1" applyNumberFormat="1" applyFont="1" applyFill="1" applyBorder="1" applyAlignment="1">
      <alignment horizontal="center"/>
    </xf>
    <xf numFmtId="0" fontId="10" fillId="0" borderId="0" xfId="1" applyFont="1" applyAlignment="1">
      <alignment horizontal="left" vertical="center"/>
    </xf>
    <xf numFmtId="0" fontId="5" fillId="0" borderId="0" xfId="1" applyFont="1"/>
    <xf numFmtId="0" fontId="15" fillId="0" borderId="0" xfId="1" applyFont="1" applyAlignment="1">
      <alignment horizontal="center"/>
    </xf>
    <xf numFmtId="164" fontId="7" fillId="0" borderId="15" xfId="1" applyNumberFormat="1" applyFont="1" applyBorder="1" applyAlignment="1">
      <alignment horizontal="center" vertical="center"/>
    </xf>
    <xf numFmtId="164" fontId="0" fillId="0" borderId="0" xfId="3" applyNumberFormat="1" applyFont="1" applyBorder="1" applyAlignment="1">
      <alignment horizontal="center"/>
    </xf>
    <xf numFmtId="0" fontId="7" fillId="0" borderId="15" xfId="1" applyFont="1" applyBorder="1" applyAlignment="1">
      <alignment horizontal="center" vertical="center"/>
    </xf>
    <xf numFmtId="167" fontId="7" fillId="0" borderId="0" xfId="1" applyNumberFormat="1" applyFont="1" applyAlignment="1">
      <alignment horizontal="center"/>
    </xf>
    <xf numFmtId="169" fontId="7" fillId="0" borderId="0" xfId="3" applyNumberFormat="1" applyFont="1" applyBorder="1" applyAlignment="1">
      <alignment horizontal="center"/>
    </xf>
    <xf numFmtId="0" fontId="1" fillId="6" borderId="0" xfId="1" applyFill="1"/>
    <xf numFmtId="0" fontId="1" fillId="6" borderId="0" xfId="1" applyFill="1" applyAlignment="1">
      <alignment vertical="top"/>
    </xf>
    <xf numFmtId="0" fontId="8" fillId="0" borderId="0" xfId="1" applyFont="1" applyAlignment="1">
      <alignment vertical="top"/>
    </xf>
    <xf numFmtId="4" fontId="2" fillId="0" borderId="0" xfId="1" applyNumberFormat="1" applyFont="1" applyAlignment="1">
      <alignment horizontal="left"/>
    </xf>
    <xf numFmtId="0" fontId="17" fillId="0" borderId="0" xfId="1" applyFont="1"/>
    <xf numFmtId="0" fontId="15" fillId="0" borderId="0" xfId="1" applyFont="1"/>
    <xf numFmtId="164" fontId="8" fillId="0" borderId="0" xfId="3" applyNumberFormat="1" applyFont="1" applyBorder="1" applyAlignment="1">
      <alignment horizontal="center"/>
    </xf>
    <xf numFmtId="9" fontId="15" fillId="0" borderId="0" xfId="3" applyFont="1" applyFill="1" applyBorder="1"/>
    <xf numFmtId="4" fontId="18" fillId="0" borderId="0" xfId="1" applyNumberFormat="1" applyFont="1"/>
    <xf numFmtId="165" fontId="0" fillId="0" borderId="0" xfId="3" applyNumberFormat="1" applyFont="1" applyBorder="1" applyAlignment="1">
      <alignment horizontal="center"/>
    </xf>
    <xf numFmtId="165" fontId="7" fillId="0" borderId="15" xfId="1" applyNumberFormat="1" applyFont="1" applyBorder="1" applyAlignment="1">
      <alignment horizontal="center" vertical="center"/>
    </xf>
    <xf numFmtId="169" fontId="1" fillId="0" borderId="0" xfId="1" applyNumberFormat="1"/>
    <xf numFmtId="0" fontId="5" fillId="5" borderId="0" xfId="1" applyFont="1" applyFill="1" applyAlignment="1">
      <alignment horizontal="center"/>
    </xf>
    <xf numFmtId="10" fontId="1" fillId="0" borderId="0" xfId="1" applyNumberFormat="1"/>
    <xf numFmtId="170" fontId="1" fillId="0" borderId="0" xfId="1" applyNumberFormat="1" applyAlignment="1">
      <alignment vertical="center"/>
    </xf>
    <xf numFmtId="9" fontId="0" fillId="0" borderId="0" xfId="3" applyFont="1" applyBorder="1"/>
    <xf numFmtId="171" fontId="7" fillId="0" borderId="15" xfId="1" applyNumberFormat="1" applyFont="1" applyBorder="1" applyAlignment="1">
      <alignment horizontal="center" vertical="center"/>
    </xf>
    <xf numFmtId="172" fontId="7" fillId="0" borderId="0" xfId="4" applyNumberFormat="1" applyFont="1" applyAlignment="1">
      <alignment horizontal="center"/>
    </xf>
    <xf numFmtId="171" fontId="1" fillId="0" borderId="0" xfId="1" applyNumberFormat="1"/>
    <xf numFmtId="0" fontId="0" fillId="0" borderId="0" xfId="3" applyNumberFormat="1" applyFont="1" applyBorder="1" applyAlignment="1">
      <alignment horizontal="center"/>
    </xf>
    <xf numFmtId="165" fontId="1" fillId="0" borderId="0" xfId="3" applyNumberFormat="1" applyFont="1" applyBorder="1" applyAlignment="1">
      <alignment horizontal="center"/>
    </xf>
    <xf numFmtId="169" fontId="1" fillId="0" borderId="0" xfId="3" applyNumberFormat="1" applyFont="1" applyBorder="1" applyAlignment="1">
      <alignment horizontal="center"/>
    </xf>
    <xf numFmtId="165" fontId="7" fillId="6" borderId="12" xfId="1" applyNumberFormat="1" applyFont="1" applyFill="1" applyBorder="1" applyAlignment="1">
      <alignment horizontal="center"/>
    </xf>
    <xf numFmtId="1" fontId="15" fillId="0" borderId="0" xfId="1" applyNumberFormat="1" applyFont="1" applyAlignment="1">
      <alignment horizontal="center" vertical="center"/>
    </xf>
    <xf numFmtId="164" fontId="9" fillId="0" borderId="15" xfId="1" applyNumberFormat="1" applyFont="1" applyBorder="1" applyAlignment="1">
      <alignment horizontal="center" vertical="center"/>
    </xf>
    <xf numFmtId="169" fontId="15" fillId="0" borderId="0" xfId="1" applyNumberFormat="1" applyFont="1" applyAlignment="1">
      <alignment vertical="center"/>
    </xf>
    <xf numFmtId="169" fontId="1" fillId="0" borderId="0" xfId="1" applyNumberFormat="1" applyAlignment="1">
      <alignment vertical="center"/>
    </xf>
    <xf numFmtId="164" fontId="15" fillId="0" borderId="0" xfId="1" applyNumberFormat="1" applyFont="1" applyAlignment="1">
      <alignment vertical="center"/>
    </xf>
    <xf numFmtId="164" fontId="1" fillId="0" borderId="0" xfId="1" applyNumberFormat="1" applyAlignment="1">
      <alignment vertical="center"/>
    </xf>
    <xf numFmtId="0" fontId="10" fillId="0" borderId="0" xfId="1" applyFont="1" applyAlignment="1">
      <alignment vertical="center"/>
    </xf>
    <xf numFmtId="0" fontId="2" fillId="0" borderId="2" xfId="1" applyFont="1" applyBorder="1" applyAlignment="1">
      <alignment horizontal="center" vertical="center"/>
    </xf>
    <xf numFmtId="0" fontId="1" fillId="0" borderId="3" xfId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17" xfId="1" applyBorder="1" applyAlignment="1">
      <alignment vertical="center"/>
    </xf>
    <xf numFmtId="0" fontId="1" fillId="0" borderId="18" xfId="1" applyBorder="1" applyAlignment="1">
      <alignment vertical="center"/>
    </xf>
    <xf numFmtId="10" fontId="7" fillId="0" borderId="0" xfId="1" applyNumberFormat="1" applyFont="1" applyAlignment="1">
      <alignment horizontal="center" vertical="center"/>
    </xf>
    <xf numFmtId="0" fontId="7" fillId="0" borderId="0" xfId="1" applyFont="1" applyAlignment="1">
      <alignment vertical="center"/>
    </xf>
    <xf numFmtId="164" fontId="9" fillId="0" borderId="0" xfId="1" applyNumberFormat="1" applyFont="1" applyAlignment="1">
      <alignment horizontal="center"/>
    </xf>
    <xf numFmtId="169" fontId="7" fillId="0" borderId="0" xfId="1" applyNumberFormat="1" applyFont="1" applyAlignment="1">
      <alignment vertical="center"/>
    </xf>
    <xf numFmtId="0" fontId="3" fillId="0" borderId="0" xfId="1" applyFont="1"/>
    <xf numFmtId="0" fontId="1" fillId="6" borderId="0" xfId="1" applyFill="1" applyAlignment="1">
      <alignment horizontal="left" vertical="center"/>
    </xf>
    <xf numFmtId="0" fontId="1" fillId="6" borderId="0" xfId="1" applyFill="1" applyAlignment="1">
      <alignment horizontal="center" vertical="top"/>
    </xf>
    <xf numFmtId="0" fontId="2" fillId="6" borderId="0" xfId="1" applyFont="1" applyFill="1" applyAlignment="1">
      <alignment horizontal="center" vertical="top"/>
    </xf>
    <xf numFmtId="165" fontId="1" fillId="0" borderId="0" xfId="1" applyNumberFormat="1" applyAlignment="1">
      <alignment horizontal="center"/>
    </xf>
    <xf numFmtId="167" fontId="5" fillId="0" borderId="0" xfId="1" applyNumberFormat="1" applyFont="1" applyAlignment="1">
      <alignment horizontal="center"/>
    </xf>
    <xf numFmtId="173" fontId="1" fillId="0" borderId="0" xfId="1" applyNumberFormat="1" applyAlignment="1">
      <alignment horizontal="center"/>
    </xf>
    <xf numFmtId="9" fontId="0" fillId="0" borderId="0" xfId="3" applyFont="1" applyFill="1" applyBorder="1"/>
    <xf numFmtId="169" fontId="1" fillId="0" borderId="0" xfId="1" applyNumberFormat="1" applyAlignment="1">
      <alignment horizontal="center"/>
    </xf>
    <xf numFmtId="173" fontId="1" fillId="0" borderId="0" xfId="1" applyNumberFormat="1"/>
    <xf numFmtId="4" fontId="15" fillId="0" borderId="0" xfId="1" applyNumberFormat="1" applyFont="1" applyAlignment="1">
      <alignment horizontal="center"/>
    </xf>
    <xf numFmtId="164" fontId="1" fillId="3" borderId="11" xfId="1" applyNumberFormat="1" applyFill="1" applyBorder="1" applyAlignment="1">
      <alignment horizontal="center"/>
    </xf>
    <xf numFmtId="164" fontId="1" fillId="0" borderId="0" xfId="1" applyNumberFormat="1" applyAlignment="1">
      <alignment horizontal="center"/>
    </xf>
    <xf numFmtId="4" fontId="15" fillId="0" borderId="0" xfId="3" applyNumberFormat="1" applyFont="1" applyFill="1" applyBorder="1" applyAlignment="1">
      <alignment horizontal="center"/>
    </xf>
    <xf numFmtId="164" fontId="8" fillId="3" borderId="11" xfId="1" applyNumberFormat="1" applyFont="1" applyFill="1" applyBorder="1" applyAlignment="1">
      <alignment horizontal="center"/>
    </xf>
    <xf numFmtId="40" fontId="1" fillId="0" borderId="0" xfId="1" applyNumberFormat="1"/>
    <xf numFmtId="0" fontId="2" fillId="0" borderId="0" xfId="1" applyFont="1" applyAlignment="1">
      <alignment horizontal="center"/>
    </xf>
    <xf numFmtId="40" fontId="2" fillId="0" borderId="0" xfId="1" applyNumberFormat="1" applyFont="1" applyAlignment="1">
      <alignment horizontal="center"/>
    </xf>
    <xf numFmtId="165" fontId="7" fillId="0" borderId="0" xfId="1" applyNumberFormat="1" applyFont="1" applyAlignment="1">
      <alignment horizontal="center" vertical="center"/>
    </xf>
    <xf numFmtId="0" fontId="3" fillId="5" borderId="0" xfId="1" applyFont="1" applyFill="1" applyAlignment="1">
      <alignment horizontal="center"/>
    </xf>
    <xf numFmtId="171" fontId="1" fillId="0" borderId="0" xfId="1" applyNumberFormat="1" applyAlignment="1">
      <alignment horizontal="center"/>
    </xf>
    <xf numFmtId="0" fontId="4" fillId="0" borderId="0" xfId="1" applyFont="1" applyAlignment="1">
      <alignment horizontal="center"/>
    </xf>
    <xf numFmtId="169" fontId="20" fillId="0" borderId="0" xfId="5" applyNumberFormat="1" applyFill="1" applyBorder="1" applyAlignment="1">
      <alignment horizontal="center"/>
    </xf>
    <xf numFmtId="165" fontId="7" fillId="6" borderId="21" xfId="1" applyNumberFormat="1" applyFont="1" applyFill="1" applyBorder="1" applyAlignment="1">
      <alignment horizontal="center"/>
    </xf>
    <xf numFmtId="0" fontId="5" fillId="2" borderId="0" xfId="6" applyFont="1" applyFill="1" applyAlignment="1">
      <alignment horizontal="center"/>
    </xf>
    <xf numFmtId="0" fontId="12" fillId="0" borderId="0" xfId="6"/>
    <xf numFmtId="0" fontId="23" fillId="5" borderId="0" xfId="1" applyFont="1" applyFill="1"/>
    <xf numFmtId="0" fontId="24" fillId="5" borderId="0" xfId="1" applyFont="1" applyFill="1"/>
    <xf numFmtId="165" fontId="1" fillId="0" borderId="0" xfId="1" applyNumberFormat="1" applyAlignment="1">
      <alignment horizontal="right"/>
    </xf>
    <xf numFmtId="2" fontId="1" fillId="0" borderId="0" xfId="1" applyNumberFormat="1" applyAlignment="1">
      <alignment horizontal="center"/>
    </xf>
    <xf numFmtId="174" fontId="1" fillId="0" borderId="0" xfId="1" applyNumberFormat="1" applyAlignment="1">
      <alignment horizontal="center"/>
    </xf>
    <xf numFmtId="174" fontId="1" fillId="0" borderId="0" xfId="1" applyNumberFormat="1" applyAlignment="1">
      <alignment horizontal="right"/>
    </xf>
    <xf numFmtId="169" fontId="7" fillId="0" borderId="10" xfId="3" applyNumberFormat="1" applyFont="1" applyFill="1" applyBorder="1" applyAlignment="1">
      <alignment horizontal="center"/>
    </xf>
    <xf numFmtId="164" fontId="25" fillId="7" borderId="22" xfId="2" applyNumberFormat="1" applyFont="1" applyFill="1" applyBorder="1" applyAlignment="1">
      <alignment horizontal="center"/>
    </xf>
    <xf numFmtId="164" fontId="1" fillId="0" borderId="0" xfId="1" applyNumberFormat="1" applyAlignment="1">
      <alignment horizontal="right"/>
    </xf>
    <xf numFmtId="164" fontId="8" fillId="0" borderId="0" xfId="1" applyNumberFormat="1" applyFont="1" applyAlignment="1">
      <alignment horizontal="right"/>
    </xf>
    <xf numFmtId="0" fontId="4" fillId="3" borderId="0" xfId="1" applyFont="1" applyFill="1"/>
    <xf numFmtId="2" fontId="1" fillId="3" borderId="0" xfId="1" applyNumberFormat="1" applyFill="1" applyAlignment="1">
      <alignment horizontal="center"/>
    </xf>
    <xf numFmtId="164" fontId="8" fillId="3" borderId="0" xfId="1" applyNumberFormat="1" applyFont="1" applyFill="1" applyAlignment="1">
      <alignment horizontal="right"/>
    </xf>
    <xf numFmtId="164" fontId="1" fillId="0" borderId="0" xfId="1" applyNumberFormat="1"/>
    <xf numFmtId="174" fontId="8" fillId="0" borderId="0" xfId="1" applyNumberFormat="1" applyFont="1" applyAlignment="1">
      <alignment horizontal="right"/>
    </xf>
    <xf numFmtId="0" fontId="4" fillId="0" borderId="4" xfId="1" applyFont="1" applyBorder="1"/>
    <xf numFmtId="2" fontId="1" fillId="0" borderId="4" xfId="1" applyNumberFormat="1" applyBorder="1" applyAlignment="1">
      <alignment horizontal="center"/>
    </xf>
    <xf numFmtId="174" fontId="1" fillId="0" borderId="4" xfId="1" applyNumberFormat="1" applyBorder="1" applyAlignment="1">
      <alignment horizontal="center"/>
    </xf>
    <xf numFmtId="164" fontId="1" fillId="0" borderId="4" xfId="1" applyNumberFormat="1" applyBorder="1" applyAlignment="1">
      <alignment horizontal="right"/>
    </xf>
    <xf numFmtId="0" fontId="8" fillId="0" borderId="23" xfId="1" applyFont="1" applyBorder="1"/>
    <xf numFmtId="0" fontId="1" fillId="0" borderId="23" xfId="1" applyBorder="1"/>
    <xf numFmtId="0" fontId="4" fillId="0" borderId="23" xfId="1" applyFont="1" applyBorder="1"/>
    <xf numFmtId="0" fontId="2" fillId="0" borderId="23" xfId="1" applyFont="1" applyBorder="1"/>
    <xf numFmtId="2" fontId="1" fillId="0" borderId="23" xfId="1" applyNumberFormat="1" applyBorder="1" applyAlignment="1">
      <alignment horizontal="center"/>
    </xf>
    <xf numFmtId="174" fontId="1" fillId="0" borderId="23" xfId="1" applyNumberFormat="1" applyBorder="1" applyAlignment="1">
      <alignment horizontal="center"/>
    </xf>
    <xf numFmtId="164" fontId="8" fillId="0" borderId="23" xfId="1" applyNumberFormat="1" applyFont="1" applyBorder="1" applyAlignment="1">
      <alignment horizontal="right"/>
    </xf>
    <xf numFmtId="174" fontId="8" fillId="0" borderId="0" xfId="1" applyNumberFormat="1" applyFont="1" applyAlignment="1">
      <alignment horizontal="center"/>
    </xf>
    <xf numFmtId="0" fontId="13" fillId="0" borderId="0" xfId="1" applyFont="1" applyAlignment="1">
      <alignment vertical="center"/>
    </xf>
    <xf numFmtId="0" fontId="4" fillId="0" borderId="0" xfId="1" applyFont="1" applyAlignment="1">
      <alignment vertical="center"/>
    </xf>
    <xf numFmtId="0" fontId="3" fillId="5" borderId="0" xfId="1" applyFont="1" applyFill="1" applyAlignment="1">
      <alignment horizontal="center" vertical="center"/>
    </xf>
    <xf numFmtId="169" fontId="1" fillId="0" borderId="10" xfId="1" applyNumberFormat="1" applyBorder="1" applyAlignment="1">
      <alignment horizontal="center" vertical="center"/>
    </xf>
    <xf numFmtId="0" fontId="1" fillId="0" borderId="4" xfId="1" applyBorder="1" applyAlignment="1">
      <alignment vertical="center"/>
    </xf>
    <xf numFmtId="0" fontId="4" fillId="0" borderId="4" xfId="1" applyFont="1" applyBorder="1" applyAlignment="1">
      <alignment vertical="center"/>
    </xf>
    <xf numFmtId="0" fontId="2" fillId="0" borderId="4" xfId="1" applyFont="1" applyBorder="1" applyAlignment="1">
      <alignment vertical="center"/>
    </xf>
    <xf numFmtId="169" fontId="1" fillId="0" borderId="24" xfId="1" applyNumberFormat="1" applyBorder="1" applyAlignment="1">
      <alignment horizontal="center" vertical="center"/>
    </xf>
    <xf numFmtId="164" fontId="1" fillId="3" borderId="25" xfId="1" applyNumberFormat="1" applyFill="1" applyBorder="1" applyAlignment="1">
      <alignment horizontal="center"/>
    </xf>
    <xf numFmtId="174" fontId="1" fillId="0" borderId="4" xfId="1" applyNumberFormat="1" applyBorder="1" applyAlignment="1">
      <alignment horizontal="right"/>
    </xf>
    <xf numFmtId="169" fontId="8" fillId="0" borderId="26" xfId="1" applyNumberFormat="1" applyFont="1" applyBorder="1" applyAlignment="1">
      <alignment horizontal="center" vertical="center"/>
    </xf>
    <xf numFmtId="164" fontId="1" fillId="3" borderId="27" xfId="1" applyNumberFormat="1" applyFill="1" applyBorder="1" applyAlignment="1">
      <alignment horizontal="center"/>
    </xf>
    <xf numFmtId="164" fontId="1" fillId="0" borderId="10" xfId="1" applyNumberFormat="1" applyBorder="1" applyAlignment="1">
      <alignment horizontal="center" vertical="center"/>
    </xf>
    <xf numFmtId="164" fontId="1" fillId="0" borderId="24" xfId="1" applyNumberFormat="1" applyBorder="1" applyAlignment="1">
      <alignment horizontal="center" vertical="center"/>
    </xf>
    <xf numFmtId="164" fontId="8" fillId="0" borderId="26" xfId="1" applyNumberFormat="1" applyFont="1" applyBorder="1" applyAlignment="1">
      <alignment horizontal="center" vertical="center"/>
    </xf>
    <xf numFmtId="164" fontId="1" fillId="0" borderId="4" xfId="1" applyNumberFormat="1" applyBorder="1" applyAlignment="1">
      <alignment vertical="center"/>
    </xf>
    <xf numFmtId="164" fontId="8" fillId="0" borderId="0" xfId="1" applyNumberFormat="1" applyFont="1" applyAlignment="1">
      <alignment vertical="center"/>
    </xf>
    <xf numFmtId="0" fontId="3" fillId="0" borderId="0" xfId="1" applyFont="1" applyAlignment="1">
      <alignment horizontal="center" vertical="center"/>
    </xf>
    <xf numFmtId="169" fontId="1" fillId="0" borderId="4" xfId="1" applyNumberFormat="1" applyBorder="1" applyAlignment="1">
      <alignment horizontal="center" vertical="center"/>
    </xf>
    <xf numFmtId="169" fontId="8" fillId="0" borderId="0" xfId="1" applyNumberFormat="1" applyFont="1" applyAlignment="1">
      <alignment horizontal="center" vertical="center"/>
    </xf>
    <xf numFmtId="169" fontId="1" fillId="0" borderId="0" xfId="1" applyNumberFormat="1" applyAlignment="1">
      <alignment horizontal="right"/>
    </xf>
    <xf numFmtId="169" fontId="8" fillId="0" borderId="0" xfId="1" applyNumberFormat="1" applyFont="1" applyAlignment="1">
      <alignment horizontal="right"/>
    </xf>
    <xf numFmtId="0" fontId="18" fillId="0" borderId="0" xfId="1" applyFont="1"/>
    <xf numFmtId="164" fontId="7" fillId="0" borderId="10" xfId="1" applyNumberFormat="1" applyFont="1" applyBorder="1" applyAlignment="1">
      <alignment horizontal="center"/>
    </xf>
    <xf numFmtId="164" fontId="7" fillId="0" borderId="24" xfId="1" applyNumberFormat="1" applyFont="1" applyBorder="1" applyAlignment="1">
      <alignment horizontal="center"/>
    </xf>
    <xf numFmtId="169" fontId="7" fillId="0" borderId="10" xfId="1" applyNumberFormat="1" applyFont="1" applyBorder="1" applyAlignment="1">
      <alignment horizontal="center"/>
    </xf>
    <xf numFmtId="0" fontId="26" fillId="0" borderId="0" xfId="1" applyFont="1"/>
    <xf numFmtId="0" fontId="3" fillId="0" borderId="0" xfId="1" applyFont="1" applyAlignment="1">
      <alignment horizontal="center"/>
    </xf>
    <xf numFmtId="164" fontId="7" fillId="0" borderId="4" xfId="1" applyNumberFormat="1" applyFont="1" applyBorder="1" applyAlignment="1">
      <alignment horizontal="center"/>
    </xf>
    <xf numFmtId="0" fontId="23" fillId="0" borderId="0" xfId="1" applyFont="1"/>
    <xf numFmtId="0" fontId="24" fillId="0" borderId="0" xfId="1" applyFont="1"/>
    <xf numFmtId="165" fontId="7" fillId="0" borderId="0" xfId="1" applyNumberFormat="1" applyFont="1"/>
    <xf numFmtId="165" fontId="7" fillId="0" borderId="10" xfId="1" applyNumberFormat="1" applyFont="1" applyBorder="1" applyAlignment="1">
      <alignment horizontal="center"/>
    </xf>
    <xf numFmtId="4" fontId="7" fillId="0" borderId="0" xfId="1" applyNumberFormat="1" applyFont="1" applyAlignment="1">
      <alignment horizontal="center"/>
    </xf>
    <xf numFmtId="0" fontId="9" fillId="0" borderId="0" xfId="1" applyFont="1"/>
    <xf numFmtId="164" fontId="7" fillId="0" borderId="0" xfId="1" applyNumberFormat="1" applyFont="1"/>
    <xf numFmtId="169" fontId="7" fillId="0" borderId="0" xfId="1" applyNumberFormat="1" applyFont="1"/>
    <xf numFmtId="164" fontId="9" fillId="0" borderId="0" xfId="1" applyNumberFormat="1" applyFont="1"/>
    <xf numFmtId="0" fontId="7" fillId="0" borderId="4" xfId="1" applyFont="1" applyBorder="1"/>
    <xf numFmtId="164" fontId="1" fillId="0" borderId="4" xfId="1" applyNumberFormat="1" applyBorder="1"/>
    <xf numFmtId="164" fontId="8" fillId="0" borderId="0" xfId="1" applyNumberFormat="1" applyFont="1"/>
    <xf numFmtId="174" fontId="1" fillId="0" borderId="0" xfId="1" applyNumberFormat="1"/>
    <xf numFmtId="165" fontId="7" fillId="0" borderId="10" xfId="3" applyNumberFormat="1" applyFont="1" applyFill="1" applyBorder="1" applyAlignment="1">
      <alignment horizontal="center"/>
    </xf>
    <xf numFmtId="164" fontId="0" fillId="0" borderId="0" xfId="7" applyNumberFormat="1" applyFont="1"/>
    <xf numFmtId="164" fontId="1" fillId="3" borderId="28" xfId="1" applyNumberFormat="1" applyFill="1" applyBorder="1" applyAlignment="1">
      <alignment horizontal="center"/>
    </xf>
    <xf numFmtId="0" fontId="1" fillId="0" borderId="29" xfId="1" applyBorder="1" applyAlignment="1">
      <alignment horizontal="center"/>
    </xf>
    <xf numFmtId="165" fontId="0" fillId="0" borderId="10" xfId="3" applyNumberFormat="1" applyFont="1" applyBorder="1" applyAlignment="1">
      <alignment horizontal="center"/>
    </xf>
    <xf numFmtId="0" fontId="8" fillId="0" borderId="0" xfId="1" applyFont="1" applyAlignment="1">
      <alignment horizontal="right"/>
    </xf>
    <xf numFmtId="0" fontId="1" fillId="0" borderId="30" xfId="1" applyBorder="1" applyAlignment="1">
      <alignment horizontal="center"/>
    </xf>
    <xf numFmtId="165" fontId="0" fillId="0" borderId="24" xfId="3" applyNumberFormat="1" applyFont="1" applyBorder="1" applyAlignment="1">
      <alignment horizontal="center"/>
    </xf>
    <xf numFmtId="165" fontId="0" fillId="0" borderId="26" xfId="3" applyNumberFormat="1" applyFont="1" applyBorder="1" applyAlignment="1">
      <alignment horizontal="center"/>
    </xf>
    <xf numFmtId="0" fontId="7" fillId="0" borderId="0" xfId="1" applyFont="1" applyAlignment="1">
      <alignment horizontal="right"/>
    </xf>
    <xf numFmtId="164" fontId="7" fillId="0" borderId="0" xfId="1" applyNumberFormat="1" applyFont="1" applyAlignment="1">
      <alignment horizontal="right"/>
    </xf>
    <xf numFmtId="165" fontId="7" fillId="0" borderId="0" xfId="1" applyNumberFormat="1" applyFont="1" applyAlignment="1">
      <alignment horizontal="right"/>
    </xf>
    <xf numFmtId="164" fontId="9" fillId="0" borderId="0" xfId="1" applyNumberFormat="1" applyFont="1" applyAlignment="1">
      <alignment horizontal="right"/>
    </xf>
    <xf numFmtId="167" fontId="3" fillId="0" borderId="0" xfId="1" applyNumberFormat="1" applyFont="1" applyAlignment="1">
      <alignment horizontal="center"/>
    </xf>
    <xf numFmtId="169" fontId="7" fillId="0" borderId="10" xfId="3" applyNumberFormat="1" applyFont="1" applyBorder="1" applyAlignment="1">
      <alignment horizontal="center"/>
    </xf>
    <xf numFmtId="169" fontId="7" fillId="0" borderId="0" xfId="1" applyNumberFormat="1" applyFont="1" applyAlignment="1">
      <alignment horizontal="right"/>
    </xf>
    <xf numFmtId="169" fontId="7" fillId="0" borderId="0" xfId="4" applyNumberFormat="1" applyFont="1" applyAlignment="1">
      <alignment horizontal="center"/>
    </xf>
    <xf numFmtId="164" fontId="7" fillId="0" borderId="10" xfId="3" applyNumberFormat="1" applyFont="1" applyBorder="1" applyAlignment="1">
      <alignment horizontal="center"/>
    </xf>
    <xf numFmtId="0" fontId="1" fillId="0" borderId="0" xfId="1" applyAlignment="1">
      <alignment horizontal="left"/>
    </xf>
    <xf numFmtId="1" fontId="1" fillId="0" borderId="10" xfId="1" applyNumberFormat="1" applyBorder="1" applyAlignment="1">
      <alignment horizontal="center"/>
    </xf>
    <xf numFmtId="173" fontId="1" fillId="0" borderId="10" xfId="1" applyNumberFormat="1" applyBorder="1" applyAlignment="1">
      <alignment horizontal="center"/>
    </xf>
    <xf numFmtId="0" fontId="7" fillId="0" borderId="0" xfId="8" applyNumberFormat="1" applyFont="1" applyFill="1" applyBorder="1" applyAlignment="1" applyProtection="1">
      <protection locked="0"/>
    </xf>
    <xf numFmtId="0" fontId="7" fillId="0" borderId="4" xfId="8" applyNumberFormat="1" applyFont="1" applyFill="1" applyBorder="1" applyAlignment="1" applyProtection="1">
      <protection locked="0"/>
    </xf>
    <xf numFmtId="0" fontId="7" fillId="0" borderId="0" xfId="4" applyFont="1"/>
    <xf numFmtId="0" fontId="4" fillId="0" borderId="0" xfId="4" applyFont="1"/>
    <xf numFmtId="0" fontId="1" fillId="0" borderId="0" xfId="4" applyFont="1"/>
    <xf numFmtId="0" fontId="2" fillId="0" borderId="0" xfId="4" applyFont="1"/>
    <xf numFmtId="177" fontId="7" fillId="0" borderId="0" xfId="4" applyNumberFormat="1" applyFont="1"/>
    <xf numFmtId="177" fontId="7" fillId="0" borderId="0" xfId="4" applyNumberFormat="1" applyFont="1" applyAlignment="1">
      <alignment horizontal="center"/>
    </xf>
    <xf numFmtId="165" fontId="7" fillId="0" borderId="0" xfId="4" applyNumberFormat="1" applyFont="1"/>
    <xf numFmtId="0" fontId="9" fillId="0" borderId="0" xfId="8" applyNumberFormat="1" applyFont="1" applyFill="1" applyBorder="1" applyAlignment="1" applyProtection="1">
      <protection locked="0"/>
    </xf>
    <xf numFmtId="176" fontId="2" fillId="0" borderId="0" xfId="8" applyFont="1" applyFill="1" applyBorder="1">
      <alignment vertical="top"/>
    </xf>
    <xf numFmtId="0" fontId="3" fillId="0" borderId="0" xfId="4" applyFont="1" applyAlignment="1">
      <alignment horizontal="center"/>
    </xf>
    <xf numFmtId="10" fontId="28" fillId="0" borderId="0" xfId="8" applyNumberFormat="1" applyFont="1" applyFill="1" applyBorder="1" applyAlignment="1" applyProtection="1">
      <protection locked="0"/>
    </xf>
    <xf numFmtId="164" fontId="8" fillId="0" borderId="0" xfId="4" applyNumberFormat="1" applyFont="1"/>
    <xf numFmtId="164" fontId="1" fillId="0" borderId="0" xfId="4" applyNumberFormat="1" applyFont="1"/>
    <xf numFmtId="178" fontId="1" fillId="0" borderId="0" xfId="4" applyNumberFormat="1" applyFont="1"/>
    <xf numFmtId="179" fontId="28" fillId="0" borderId="0" xfId="8" applyNumberFormat="1" applyFont="1" applyFill="1" applyBorder="1" applyAlignment="1" applyProtection="1">
      <protection locked="0"/>
    </xf>
    <xf numFmtId="180" fontId="1" fillId="0" borderId="0" xfId="4" applyNumberFormat="1" applyFont="1"/>
    <xf numFmtId="180" fontId="29" fillId="0" borderId="0" xfId="4" applyNumberFormat="1" applyFont="1"/>
    <xf numFmtId="179" fontId="1" fillId="0" borderId="0" xfId="4" applyNumberFormat="1" applyFont="1"/>
    <xf numFmtId="172" fontId="7" fillId="0" borderId="10" xfId="4" applyNumberFormat="1" applyFont="1" applyBorder="1" applyAlignment="1">
      <alignment horizontal="center"/>
    </xf>
    <xf numFmtId="179" fontId="30" fillId="0" borderId="0" xfId="8" applyNumberFormat="1" applyFont="1" applyFill="1" applyBorder="1" applyAlignment="1" applyProtection="1">
      <protection locked="0"/>
    </xf>
    <xf numFmtId="171" fontId="9" fillId="0" borderId="0" xfId="2" applyNumberFormat="1" applyFont="1"/>
    <xf numFmtId="10" fontId="1" fillId="0" borderId="0" xfId="4" applyNumberFormat="1" applyFont="1"/>
    <xf numFmtId="0" fontId="0" fillId="0" borderId="0" xfId="4" applyFont="1"/>
    <xf numFmtId="171" fontId="7" fillId="0" borderId="0" xfId="2" applyNumberFormat="1" applyFont="1"/>
    <xf numFmtId="0" fontId="28" fillId="0" borderId="0" xfId="4" applyFont="1" applyAlignment="1">
      <alignment horizontal="center"/>
    </xf>
    <xf numFmtId="181" fontId="7" fillId="0" borderId="0" xfId="8" applyNumberFormat="1" applyFont="1" applyFill="1" applyBorder="1" applyProtection="1">
      <alignment vertical="top"/>
      <protection locked="0"/>
    </xf>
    <xf numFmtId="0" fontId="18" fillId="0" borderId="0" xfId="4" applyFont="1"/>
    <xf numFmtId="0" fontId="9" fillId="0" borderId="0" xfId="4" applyFont="1"/>
    <xf numFmtId="0" fontId="7" fillId="0" borderId="4" xfId="4" applyFont="1" applyBorder="1"/>
    <xf numFmtId="0" fontId="4" fillId="0" borderId="4" xfId="4" applyFont="1" applyBorder="1"/>
    <xf numFmtId="0" fontId="1" fillId="0" borderId="4" xfId="4" applyFont="1" applyBorder="1"/>
    <xf numFmtId="0" fontId="2" fillId="0" borderId="4" xfId="4" applyFont="1" applyBorder="1"/>
    <xf numFmtId="177" fontId="7" fillId="0" borderId="4" xfId="4" applyNumberFormat="1" applyFont="1" applyBorder="1"/>
    <xf numFmtId="164" fontId="1" fillId="0" borderId="4" xfId="4" applyNumberFormat="1" applyFont="1" applyBorder="1"/>
    <xf numFmtId="169" fontId="1" fillId="0" borderId="0" xfId="9" applyNumberFormat="1" applyFont="1" applyFill="1" applyBorder="1"/>
    <xf numFmtId="177" fontId="1" fillId="0" borderId="0" xfId="4" applyNumberFormat="1" applyFont="1"/>
    <xf numFmtId="0" fontId="1" fillId="0" borderId="0" xfId="4" applyFont="1" applyAlignment="1">
      <alignment horizontal="center"/>
    </xf>
    <xf numFmtId="0" fontId="7" fillId="0" borderId="31" xfId="4" applyFont="1" applyBorder="1"/>
    <xf numFmtId="0" fontId="4" fillId="0" borderId="31" xfId="4" applyFont="1" applyBorder="1"/>
    <xf numFmtId="0" fontId="1" fillId="0" borderId="31" xfId="4" applyFont="1" applyBorder="1"/>
    <xf numFmtId="0" fontId="1" fillId="0" borderId="31" xfId="1" applyBorder="1"/>
    <xf numFmtId="0" fontId="4" fillId="0" borderId="31" xfId="1" applyFont="1" applyBorder="1"/>
    <xf numFmtId="0" fontId="2" fillId="0" borderId="31" xfId="4" applyFont="1" applyBorder="1"/>
    <xf numFmtId="177" fontId="7" fillId="0" borderId="31" xfId="4" applyNumberFormat="1" applyFont="1" applyBorder="1"/>
    <xf numFmtId="177" fontId="7" fillId="0" borderId="31" xfId="4" applyNumberFormat="1" applyFont="1" applyBorder="1" applyAlignment="1">
      <alignment horizontal="center"/>
    </xf>
    <xf numFmtId="171" fontId="9" fillId="0" borderId="31" xfId="2" applyNumberFormat="1" applyFont="1" applyBorder="1"/>
    <xf numFmtId="10" fontId="28" fillId="0" borderId="0" xfId="4" applyNumberFormat="1" applyFont="1"/>
    <xf numFmtId="0" fontId="18" fillId="0" borderId="0" xfId="8" applyNumberFormat="1" applyFont="1" applyFill="1" applyBorder="1" applyAlignment="1" applyProtection="1">
      <protection locked="0"/>
    </xf>
    <xf numFmtId="182" fontId="7" fillId="0" borderId="0" xfId="2" applyNumberFormat="1" applyFont="1"/>
    <xf numFmtId="164" fontId="1" fillId="3" borderId="32" xfId="1" applyNumberFormat="1" applyFill="1" applyBorder="1" applyAlignment="1">
      <alignment horizontal="center"/>
    </xf>
    <xf numFmtId="0" fontId="2" fillId="0" borderId="31" xfId="1" applyFont="1" applyBorder="1"/>
    <xf numFmtId="164" fontId="7" fillId="0" borderId="10" xfId="4" applyNumberFormat="1" applyFont="1" applyBorder="1" applyAlignment="1">
      <alignment horizontal="center"/>
    </xf>
    <xf numFmtId="169" fontId="7" fillId="0" borderId="33" xfId="4" applyNumberFormat="1" applyFont="1" applyBorder="1" applyAlignment="1">
      <alignment horizontal="center"/>
    </xf>
    <xf numFmtId="169" fontId="7" fillId="0" borderId="0" xfId="2" applyNumberFormat="1" applyFont="1"/>
    <xf numFmtId="0" fontId="1" fillId="0" borderId="31" xfId="1" applyBorder="1" applyAlignment="1">
      <alignment vertical="center"/>
    </xf>
    <xf numFmtId="169" fontId="8" fillId="0" borderId="31" xfId="1" applyNumberFormat="1" applyFont="1" applyBorder="1"/>
    <xf numFmtId="0" fontId="4" fillId="2" borderId="0" xfId="1" applyFont="1" applyFill="1"/>
    <xf numFmtId="169" fontId="31" fillId="8" borderId="12" xfId="1" applyNumberFormat="1" applyFont="1" applyFill="1" applyBorder="1" applyAlignment="1">
      <alignment horizontal="center"/>
    </xf>
    <xf numFmtId="164" fontId="31" fillId="8" borderId="12" xfId="1" applyNumberFormat="1" applyFont="1" applyFill="1" applyBorder="1" applyAlignment="1">
      <alignment horizontal="center"/>
    </xf>
    <xf numFmtId="0" fontId="31" fillId="8" borderId="12" xfId="1" applyFont="1" applyFill="1" applyBorder="1" applyAlignment="1">
      <alignment horizontal="center"/>
    </xf>
    <xf numFmtId="165" fontId="31" fillId="8" borderId="12" xfId="1" applyNumberFormat="1" applyFont="1" applyFill="1" applyBorder="1" applyAlignment="1">
      <alignment horizontal="center"/>
    </xf>
    <xf numFmtId="3" fontId="31" fillId="0" borderId="15" xfId="1" applyNumberFormat="1" applyFont="1" applyBorder="1" applyAlignment="1">
      <alignment horizontal="center"/>
    </xf>
    <xf numFmtId="171" fontId="31" fillId="8" borderId="12" xfId="1" applyNumberFormat="1" applyFont="1" applyFill="1" applyBorder="1" applyAlignment="1">
      <alignment horizontal="center"/>
    </xf>
    <xf numFmtId="10" fontId="31" fillId="0" borderId="17" xfId="1" applyNumberFormat="1" applyFont="1" applyBorder="1" applyAlignment="1">
      <alignment horizontal="center" vertical="center"/>
    </xf>
    <xf numFmtId="165" fontId="32" fillId="0" borderId="16" xfId="1" applyNumberFormat="1" applyFont="1" applyBorder="1" applyAlignment="1">
      <alignment horizontal="center" vertical="center"/>
    </xf>
    <xf numFmtId="165" fontId="31" fillId="8" borderId="21" xfId="1" applyNumberFormat="1" applyFont="1" applyFill="1" applyBorder="1" applyAlignment="1">
      <alignment horizontal="center"/>
    </xf>
    <xf numFmtId="164" fontId="31" fillId="8" borderId="21" xfId="1" applyNumberFormat="1" applyFont="1" applyFill="1" applyBorder="1" applyAlignment="1">
      <alignment horizontal="center"/>
    </xf>
    <xf numFmtId="164" fontId="32" fillId="0" borderId="0" xfId="1" applyNumberFormat="1" applyFont="1" applyAlignment="1">
      <alignment horizontal="center"/>
    </xf>
    <xf numFmtId="164" fontId="31" fillId="0" borderId="0" xfId="1" applyNumberFormat="1" applyFont="1" applyAlignment="1">
      <alignment horizontal="center"/>
    </xf>
    <xf numFmtId="169" fontId="9" fillId="0" borderId="10" xfId="1" applyNumberFormat="1" applyFont="1" applyBorder="1" applyAlignment="1">
      <alignment horizontal="center"/>
    </xf>
    <xf numFmtId="0" fontId="5" fillId="10" borderId="0" xfId="1" applyFont="1" applyFill="1" applyAlignment="1">
      <alignment horizontal="center" vertical="center"/>
    </xf>
    <xf numFmtId="0" fontId="1" fillId="11" borderId="0" xfId="1" applyFill="1" applyAlignment="1">
      <alignment vertical="center"/>
    </xf>
    <xf numFmtId="0" fontId="2" fillId="0" borderId="0" xfId="0" applyFont="1"/>
    <xf numFmtId="165" fontId="0" fillId="0" borderId="0" xfId="0" applyNumberFormat="1" applyAlignment="1">
      <alignment horizontal="center"/>
    </xf>
    <xf numFmtId="164" fontId="0" fillId="0" borderId="0" xfId="0" applyNumberFormat="1"/>
    <xf numFmtId="164" fontId="0" fillId="3" borderId="11" xfId="0" applyNumberFormat="1" applyFill="1" applyBorder="1" applyAlignment="1">
      <alignment horizontal="center"/>
    </xf>
    <xf numFmtId="0" fontId="10" fillId="0" borderId="0" xfId="0" applyFont="1"/>
    <xf numFmtId="0" fontId="0" fillId="0" borderId="4" xfId="0" applyBorder="1"/>
    <xf numFmtId="0" fontId="2" fillId="0" borderId="4" xfId="0" applyFont="1" applyBorder="1"/>
    <xf numFmtId="164" fontId="0" fillId="3" borderId="25" xfId="0" applyNumberFormat="1" applyFill="1" applyBorder="1" applyAlignment="1">
      <alignment horizontal="center"/>
    </xf>
    <xf numFmtId="164" fontId="0" fillId="0" borderId="4" xfId="0" applyNumberFormat="1" applyBorder="1"/>
    <xf numFmtId="164" fontId="0" fillId="3" borderId="27" xfId="0" applyNumberFormat="1" applyFill="1" applyBorder="1" applyAlignment="1">
      <alignment horizontal="center"/>
    </xf>
    <xf numFmtId="164" fontId="8" fillId="0" borderId="0" xfId="0" applyNumberFormat="1" applyFont="1"/>
    <xf numFmtId="0" fontId="3" fillId="5" borderId="0" xfId="0" applyFont="1" applyFill="1" applyAlignment="1">
      <alignment horizontal="center"/>
    </xf>
    <xf numFmtId="0" fontId="1" fillId="0" borderId="34" xfId="1" applyBorder="1"/>
    <xf numFmtId="169" fontId="31" fillId="8" borderId="21" xfId="1" applyNumberFormat="1" applyFont="1" applyFill="1" applyBorder="1" applyAlignment="1">
      <alignment horizontal="center"/>
    </xf>
    <xf numFmtId="169" fontId="33" fillId="0" borderId="0" xfId="3" applyNumberFormat="1" applyFont="1" applyFill="1" applyBorder="1" applyAlignment="1">
      <alignment horizontal="right"/>
    </xf>
    <xf numFmtId="169" fontId="32" fillId="8" borderId="12" xfId="1" applyNumberFormat="1" applyFont="1" applyFill="1" applyBorder="1" applyAlignment="1">
      <alignment horizontal="center"/>
    </xf>
    <xf numFmtId="169" fontId="31" fillId="0" borderId="10" xfId="3" applyNumberFormat="1" applyFont="1" applyFill="1" applyBorder="1" applyAlignment="1">
      <alignment horizontal="center"/>
    </xf>
    <xf numFmtId="0" fontId="1" fillId="12" borderId="0" xfId="1" applyFill="1"/>
    <xf numFmtId="0" fontId="2" fillId="12" borderId="0" xfId="1" applyFont="1" applyFill="1"/>
    <xf numFmtId="0" fontId="4" fillId="12" borderId="0" xfId="1" applyFont="1" applyFill="1"/>
    <xf numFmtId="164" fontId="1" fillId="12" borderId="0" xfId="1" applyNumberFormat="1" applyFill="1"/>
    <xf numFmtId="169" fontId="1" fillId="0" borderId="26" xfId="1" applyNumberFormat="1" applyBorder="1" applyAlignment="1">
      <alignment horizontal="center" vertical="center"/>
    </xf>
    <xf numFmtId="0" fontId="1" fillId="0" borderId="35" xfId="1" applyBorder="1"/>
    <xf numFmtId="0" fontId="1" fillId="0" borderId="31" xfId="1" applyBorder="1" applyAlignment="1">
      <alignment horizontal="center"/>
    </xf>
    <xf numFmtId="174" fontId="8" fillId="0" borderId="36" xfId="1" applyNumberFormat="1" applyFont="1" applyBorder="1" applyAlignment="1">
      <alignment horizontal="center"/>
    </xf>
    <xf numFmtId="169" fontId="7" fillId="0" borderId="10" xfId="4" applyNumberFormat="1" applyFont="1" applyBorder="1" applyAlignment="1">
      <alignment horizontal="center"/>
    </xf>
    <xf numFmtId="0" fontId="13" fillId="0" borderId="0" xfId="0" applyFont="1"/>
    <xf numFmtId="10" fontId="8" fillId="0" borderId="0" xfId="0" applyNumberFormat="1" applyFont="1"/>
    <xf numFmtId="169" fontId="0" fillId="0" borderId="0" xfId="0" applyNumberFormat="1"/>
    <xf numFmtId="166" fontId="7" fillId="0" borderId="0" xfId="2" applyFont="1"/>
    <xf numFmtId="172" fontId="0" fillId="0" borderId="0" xfId="0" applyNumberFormat="1"/>
    <xf numFmtId="169" fontId="7" fillId="0" borderId="10" xfId="11" applyNumberFormat="1" applyFont="1" applyBorder="1" applyAlignment="1">
      <alignment horizontal="center"/>
    </xf>
    <xf numFmtId="164" fontId="7" fillId="0" borderId="10" xfId="11" applyNumberFormat="1" applyFont="1" applyBorder="1" applyAlignment="1">
      <alignment horizontal="center"/>
    </xf>
    <xf numFmtId="0" fontId="3" fillId="10" borderId="0" xfId="1" applyFont="1" applyFill="1" applyAlignment="1">
      <alignment horizontal="center"/>
    </xf>
    <xf numFmtId="166" fontId="32" fillId="0" borderId="37" xfId="2" applyFont="1" applyBorder="1" applyAlignment="1">
      <alignment horizontal="center"/>
    </xf>
    <xf numFmtId="0" fontId="16" fillId="0" borderId="0" xfId="1" applyFont="1"/>
    <xf numFmtId="0" fontId="7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164" fontId="17" fillId="0" borderId="0" xfId="1" applyNumberFormat="1" applyFont="1" applyAlignment="1">
      <alignment horizontal="center"/>
    </xf>
    <xf numFmtId="164" fontId="9" fillId="3" borderId="0" xfId="1" applyNumberFormat="1" applyFont="1" applyFill="1" applyAlignment="1">
      <alignment horizontal="center"/>
    </xf>
    <xf numFmtId="0" fontId="5" fillId="0" borderId="0" xfId="1" applyFont="1" applyAlignment="1">
      <alignment horizontal="center" vertical="center"/>
    </xf>
    <xf numFmtId="164" fontId="7" fillId="3" borderId="0" xfId="1" applyNumberFormat="1" applyFont="1" applyFill="1" applyAlignment="1">
      <alignment horizontal="center"/>
    </xf>
    <xf numFmtId="164" fontId="31" fillId="3" borderId="0" xfId="1" applyNumberFormat="1" applyFont="1" applyFill="1" applyAlignment="1">
      <alignment horizontal="center"/>
    </xf>
    <xf numFmtId="0" fontId="7" fillId="3" borderId="0" xfId="1" applyFont="1" applyFill="1" applyAlignment="1">
      <alignment horizontal="center"/>
    </xf>
    <xf numFmtId="166" fontId="9" fillId="0" borderId="0" xfId="2" applyFont="1" applyAlignment="1">
      <alignment horizontal="center"/>
    </xf>
    <xf numFmtId="166" fontId="9" fillId="3" borderId="0" xfId="2" applyFont="1" applyFill="1" applyAlignment="1">
      <alignment horizontal="center"/>
    </xf>
    <xf numFmtId="0" fontId="5" fillId="13" borderId="38" xfId="1" applyFont="1" applyFill="1" applyBorder="1" applyAlignment="1">
      <alignment horizontal="left"/>
    </xf>
    <xf numFmtId="0" fontId="1" fillId="13" borderId="38" xfId="1" applyFill="1" applyBorder="1"/>
    <xf numFmtId="0" fontId="2" fillId="13" borderId="38" xfId="1" applyFont="1" applyFill="1" applyBorder="1"/>
    <xf numFmtId="0" fontId="4" fillId="13" borderId="38" xfId="1" applyFont="1" applyFill="1" applyBorder="1"/>
    <xf numFmtId="0" fontId="34" fillId="0" borderId="0" xfId="6" applyFont="1"/>
    <xf numFmtId="0" fontId="0" fillId="0" borderId="0" xfId="0" applyAlignment="1">
      <alignment horizontal="center"/>
    </xf>
    <xf numFmtId="0" fontId="1" fillId="0" borderId="0" xfId="0" applyFont="1"/>
    <xf numFmtId="164" fontId="1" fillId="0" borderId="0" xfId="10" applyNumberFormat="1" applyFont="1" applyAlignment="1">
      <alignment horizontal="center"/>
    </xf>
    <xf numFmtId="164" fontId="31" fillId="0" borderId="0" xfId="10" applyNumberFormat="1" applyFont="1" applyAlignment="1">
      <alignment horizontal="center"/>
    </xf>
    <xf numFmtId="164" fontId="31" fillId="0" borderId="0" xfId="0" applyNumberFormat="1" applyFont="1" applyAlignment="1">
      <alignment horizontal="center"/>
    </xf>
    <xf numFmtId="165" fontId="31" fillId="0" borderId="0" xfId="6" applyNumberFormat="1" applyFont="1" applyAlignment="1">
      <alignment horizontal="center"/>
    </xf>
    <xf numFmtId="0" fontId="13" fillId="0" borderId="0" xfId="1" applyFont="1" applyAlignment="1">
      <alignment horizontal="left" vertical="center"/>
    </xf>
    <xf numFmtId="164" fontId="7" fillId="0" borderId="10" xfId="3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34" fillId="0" borderId="0" xfId="0" applyFont="1"/>
    <xf numFmtId="169" fontId="8" fillId="0" borderId="0" xfId="0" applyNumberFormat="1" applyFont="1"/>
    <xf numFmtId="4" fontId="7" fillId="0" borderId="0" xfId="1" applyNumberFormat="1" applyFont="1"/>
    <xf numFmtId="165" fontId="1" fillId="2" borderId="0" xfId="1" applyNumberFormat="1" applyFill="1"/>
    <xf numFmtId="165" fontId="3" fillId="2" borderId="0" xfId="1" applyNumberFormat="1" applyFont="1" applyFill="1"/>
    <xf numFmtId="165" fontId="1" fillId="5" borderId="0" xfId="1" applyNumberFormat="1" applyFill="1"/>
    <xf numFmtId="0" fontId="31" fillId="0" borderId="0" xfId="1" applyFont="1" applyAlignment="1">
      <alignment horizontal="left"/>
    </xf>
    <xf numFmtId="169" fontId="7" fillId="0" borderId="24" xfId="4" applyNumberFormat="1" applyFont="1" applyBorder="1" applyAlignment="1">
      <alignment horizontal="center"/>
    </xf>
    <xf numFmtId="165" fontId="9" fillId="0" borderId="0" xfId="1" applyNumberFormat="1" applyFont="1" applyAlignment="1">
      <alignment horizontal="center"/>
    </xf>
    <xf numFmtId="164" fontId="8" fillId="6" borderId="0" xfId="1" applyNumberFormat="1" applyFont="1" applyFill="1" applyAlignment="1">
      <alignment horizontal="right"/>
    </xf>
    <xf numFmtId="0" fontId="5" fillId="5" borderId="39" xfId="1" applyFont="1" applyFill="1" applyBorder="1"/>
    <xf numFmtId="0" fontId="23" fillId="5" borderId="39" xfId="1" applyFont="1" applyFill="1" applyBorder="1"/>
    <xf numFmtId="0" fontId="24" fillId="5" borderId="39" xfId="1" applyFont="1" applyFill="1" applyBorder="1"/>
    <xf numFmtId="0" fontId="5" fillId="0" borderId="39" xfId="1" applyFont="1" applyBorder="1"/>
    <xf numFmtId="0" fontId="1" fillId="6" borderId="40" xfId="1" applyFill="1" applyBorder="1" applyAlignment="1">
      <alignment horizontal="left" vertical="center"/>
    </xf>
    <xf numFmtId="0" fontId="1" fillId="6" borderId="40" xfId="1" applyFill="1" applyBorder="1" applyAlignment="1">
      <alignment horizontal="center" vertical="top"/>
    </xf>
    <xf numFmtId="0" fontId="2" fillId="6" borderId="40" xfId="1" applyFont="1" applyFill="1" applyBorder="1" applyAlignment="1">
      <alignment horizontal="center" vertical="top"/>
    </xf>
    <xf numFmtId="164" fontId="1" fillId="6" borderId="40" xfId="1" applyNumberFormat="1" applyFill="1" applyBorder="1" applyAlignment="1">
      <alignment horizontal="center" vertical="top"/>
    </xf>
    <xf numFmtId="0" fontId="1" fillId="0" borderId="40" xfId="1" applyBorder="1"/>
    <xf numFmtId="169" fontId="32" fillId="0" borderId="15" xfId="1" applyNumberFormat="1" applyFont="1" applyBorder="1" applyAlignment="1">
      <alignment horizontal="center" vertical="center"/>
    </xf>
    <xf numFmtId="164" fontId="8" fillId="0" borderId="0" xfId="1" applyNumberFormat="1" applyFont="1" applyAlignment="1">
      <alignment horizontal="center"/>
    </xf>
    <xf numFmtId="0" fontId="2" fillId="0" borderId="16" xfId="1" applyFont="1" applyBorder="1" applyAlignment="1">
      <alignment vertical="center"/>
    </xf>
    <xf numFmtId="0" fontId="3" fillId="2" borderId="4" xfId="1" applyFont="1" applyFill="1" applyBorder="1" applyAlignment="1">
      <alignment vertical="center"/>
    </xf>
    <xf numFmtId="0" fontId="3" fillId="2" borderId="4" xfId="1" applyFont="1" applyFill="1" applyBorder="1" applyAlignment="1">
      <alignment horizontal="center" vertical="center"/>
    </xf>
    <xf numFmtId="0" fontId="3" fillId="10" borderId="4" xfId="1" applyFont="1" applyFill="1" applyBorder="1" applyAlignment="1">
      <alignment horizontal="center" vertical="center"/>
    </xf>
    <xf numFmtId="0" fontId="1" fillId="14" borderId="0" xfId="1" applyFill="1" applyAlignment="1">
      <alignment vertical="center"/>
    </xf>
    <xf numFmtId="0" fontId="4" fillId="14" borderId="0" xfId="1" applyFont="1" applyFill="1" applyAlignment="1">
      <alignment vertical="center"/>
    </xf>
    <xf numFmtId="0" fontId="2" fillId="14" borderId="0" xfId="1" applyFont="1" applyFill="1" applyAlignment="1">
      <alignment vertical="center"/>
    </xf>
    <xf numFmtId="0" fontId="21" fillId="14" borderId="0" xfId="1" applyFont="1" applyFill="1" applyAlignment="1">
      <alignment horizontal="left" vertical="center"/>
    </xf>
    <xf numFmtId="0" fontId="3" fillId="14" borderId="0" xfId="1" applyFont="1" applyFill="1" applyAlignment="1">
      <alignment vertical="center"/>
    </xf>
    <xf numFmtId="167" fontId="5" fillId="14" borderId="0" xfId="1" applyNumberFormat="1" applyFont="1" applyFill="1" applyAlignment="1">
      <alignment horizontal="center" vertical="center"/>
    </xf>
    <xf numFmtId="0" fontId="5" fillId="14" borderId="0" xfId="1" applyFont="1" applyFill="1" applyAlignment="1">
      <alignment vertical="center"/>
    </xf>
    <xf numFmtId="0" fontId="3" fillId="14" borderId="0" xfId="1" applyFont="1" applyFill="1" applyAlignment="1">
      <alignment horizontal="right" vertical="center"/>
    </xf>
    <xf numFmtId="0" fontId="3" fillId="14" borderId="0" xfId="1" applyFont="1" applyFill="1"/>
    <xf numFmtId="0" fontId="2" fillId="14" borderId="0" xfId="1" applyFont="1" applyFill="1"/>
    <xf numFmtId="0" fontId="5" fillId="14" borderId="0" xfId="1" applyFont="1" applyFill="1" applyAlignment="1">
      <alignment horizontal="center"/>
    </xf>
    <xf numFmtId="0" fontId="3" fillId="14" borderId="0" xfId="1" applyFont="1" applyFill="1" applyAlignment="1">
      <alignment horizontal="center"/>
    </xf>
    <xf numFmtId="0" fontId="1" fillId="14" borderId="0" xfId="1" applyFill="1"/>
    <xf numFmtId="0" fontId="1" fillId="14" borderId="0" xfId="1" applyFill="1" applyAlignment="1">
      <alignment horizontal="left" vertical="center"/>
    </xf>
    <xf numFmtId="0" fontId="1" fillId="14" borderId="0" xfId="1" applyFill="1" applyAlignment="1">
      <alignment horizontal="center" vertical="center"/>
    </xf>
    <xf numFmtId="0" fontId="14" fillId="14" borderId="0" xfId="1" applyFont="1" applyFill="1" applyAlignment="1">
      <alignment horizontal="center" vertical="center"/>
    </xf>
    <xf numFmtId="164" fontId="3" fillId="14" borderId="0" xfId="1" applyNumberFormat="1" applyFont="1" applyFill="1" applyAlignment="1">
      <alignment horizontal="center" vertical="center"/>
    </xf>
    <xf numFmtId="164" fontId="3" fillId="14" borderId="0" xfId="1" applyNumberFormat="1" applyFont="1" applyFill="1" applyAlignment="1">
      <alignment horizontal="left" vertical="center"/>
    </xf>
    <xf numFmtId="0" fontId="5" fillId="2" borderId="13" xfId="1" applyFont="1" applyFill="1" applyBorder="1" applyAlignment="1">
      <alignment horizontal="center" vertical="center"/>
    </xf>
    <xf numFmtId="164" fontId="8" fillId="3" borderId="27" xfId="1" applyNumberFormat="1" applyFont="1" applyFill="1" applyBorder="1" applyAlignment="1">
      <alignment horizontal="center"/>
    </xf>
    <xf numFmtId="183" fontId="32" fillId="0" borderId="16" xfId="1" applyNumberFormat="1" applyFont="1" applyBorder="1" applyAlignment="1">
      <alignment horizontal="center" vertical="center"/>
    </xf>
    <xf numFmtId="183" fontId="32" fillId="0" borderId="19" xfId="1" applyNumberFormat="1" applyFont="1" applyBorder="1" applyAlignment="1">
      <alignment horizontal="center" vertical="center"/>
    </xf>
    <xf numFmtId="169" fontId="31" fillId="0" borderId="2" xfId="1" applyNumberFormat="1" applyFont="1" applyBorder="1" applyAlignment="1">
      <alignment horizontal="center" vertical="center"/>
    </xf>
    <xf numFmtId="169" fontId="31" fillId="0" borderId="17" xfId="1" applyNumberFormat="1" applyFont="1" applyBorder="1" applyAlignment="1">
      <alignment horizontal="center" vertical="center"/>
    </xf>
    <xf numFmtId="164" fontId="32" fillId="0" borderId="16" xfId="1" applyNumberFormat="1" applyFont="1" applyBorder="1" applyAlignment="1">
      <alignment horizontal="center" vertical="center"/>
    </xf>
    <xf numFmtId="164" fontId="32" fillId="0" borderId="19" xfId="1" applyNumberFormat="1" applyFont="1" applyBorder="1" applyAlignment="1">
      <alignment horizontal="center" vertical="center"/>
    </xf>
    <xf numFmtId="164" fontId="7" fillId="0" borderId="16" xfId="1" applyNumberFormat="1" applyFont="1" applyBorder="1" applyAlignment="1">
      <alignment horizontal="center" vertical="center"/>
    </xf>
    <xf numFmtId="164" fontId="9" fillId="0" borderId="20" xfId="1" applyNumberFormat="1" applyFont="1" applyBorder="1" applyAlignment="1">
      <alignment horizontal="center" vertical="center"/>
    </xf>
    <xf numFmtId="164" fontId="7" fillId="0" borderId="19" xfId="1" applyNumberFormat="1" applyFont="1" applyBorder="1" applyAlignment="1">
      <alignment horizontal="center" vertical="center"/>
    </xf>
    <xf numFmtId="0" fontId="9" fillId="0" borderId="20" xfId="1" applyFont="1" applyBorder="1" applyAlignment="1">
      <alignment horizontal="center" vertical="center"/>
    </xf>
    <xf numFmtId="165" fontId="9" fillId="0" borderId="10" xfId="1" applyNumberFormat="1" applyFont="1" applyBorder="1" applyAlignment="1">
      <alignment horizontal="center"/>
    </xf>
    <xf numFmtId="165" fontId="2" fillId="0" borderId="0" xfId="1" applyNumberFormat="1" applyFont="1" applyAlignment="1">
      <alignment horizontal="center"/>
    </xf>
    <xf numFmtId="165" fontId="1" fillId="3" borderId="32" xfId="1" applyNumberFormat="1" applyFill="1" applyBorder="1" applyAlignment="1">
      <alignment horizontal="center"/>
    </xf>
    <xf numFmtId="0" fontId="17" fillId="0" borderId="4" xfId="1" applyFont="1" applyBorder="1"/>
    <xf numFmtId="164" fontId="7" fillId="0" borderId="4" xfId="1" applyNumberFormat="1" applyFont="1" applyBorder="1"/>
    <xf numFmtId="0" fontId="1" fillId="0" borderId="41" xfId="1" applyBorder="1"/>
    <xf numFmtId="164" fontId="31" fillId="0" borderId="0" xfId="1" applyNumberFormat="1" applyFont="1" applyAlignment="1">
      <alignment horizontal="right"/>
    </xf>
    <xf numFmtId="164" fontId="31" fillId="0" borderId="4" xfId="1" applyNumberFormat="1" applyFont="1" applyBorder="1" applyAlignment="1">
      <alignment horizontal="right"/>
    </xf>
    <xf numFmtId="164" fontId="8" fillId="0" borderId="4" xfId="1" applyNumberFormat="1" applyFont="1" applyBorder="1" applyAlignment="1">
      <alignment horizontal="right"/>
    </xf>
    <xf numFmtId="164" fontId="31" fillId="0" borderId="10" xfId="3" applyNumberFormat="1" applyFont="1" applyFill="1" applyBorder="1" applyAlignment="1">
      <alignment horizontal="center"/>
    </xf>
    <xf numFmtId="164" fontId="31" fillId="0" borderId="24" xfId="3" applyNumberFormat="1" applyFont="1" applyFill="1" applyBorder="1" applyAlignment="1">
      <alignment horizontal="center"/>
    </xf>
    <xf numFmtId="164" fontId="31" fillId="0" borderId="0" xfId="6" applyNumberFormat="1" applyFont="1" applyAlignment="1">
      <alignment horizontal="center"/>
    </xf>
    <xf numFmtId="164" fontId="9" fillId="0" borderId="31" xfId="1" applyNumberFormat="1" applyFont="1" applyBorder="1" applyAlignment="1">
      <alignment horizontal="center"/>
    </xf>
    <xf numFmtId="0" fontId="16" fillId="0" borderId="31" xfId="1" applyFont="1" applyBorder="1"/>
    <xf numFmtId="9" fontId="31" fillId="0" borderId="0" xfId="1" applyNumberFormat="1" applyFont="1" applyAlignment="1">
      <alignment horizontal="center"/>
    </xf>
    <xf numFmtId="0" fontId="2" fillId="0" borderId="31" xfId="1" applyFont="1" applyBorder="1" applyAlignment="1">
      <alignment horizontal="center"/>
    </xf>
    <xf numFmtId="185" fontId="31" fillId="0" borderId="10" xfId="4" applyNumberFormat="1" applyFont="1" applyBorder="1" applyAlignment="1">
      <alignment horizontal="center"/>
    </xf>
    <xf numFmtId="185" fontId="1" fillId="0" borderId="0" xfId="1" applyNumberFormat="1"/>
    <xf numFmtId="0" fontId="32" fillId="0" borderId="15" xfId="1" applyFont="1" applyBorder="1" applyAlignment="1">
      <alignment horizontal="center" vertical="center"/>
    </xf>
    <xf numFmtId="0" fontId="1" fillId="2" borderId="42" xfId="1" applyFill="1" applyBorder="1" applyAlignment="1">
      <alignment vertical="center"/>
    </xf>
    <xf numFmtId="0" fontId="5" fillId="2" borderId="42" xfId="1" applyFont="1" applyFill="1" applyBorder="1" applyAlignment="1">
      <alignment vertical="center"/>
    </xf>
    <xf numFmtId="0" fontId="2" fillId="2" borderId="42" xfId="1" applyFont="1" applyFill="1" applyBorder="1" applyAlignment="1">
      <alignment vertical="center"/>
    </xf>
    <xf numFmtId="0" fontId="3" fillId="2" borderId="42" xfId="1" applyFont="1" applyFill="1" applyBorder="1" applyAlignment="1">
      <alignment horizontal="center" vertical="center"/>
    </xf>
    <xf numFmtId="0" fontId="4" fillId="2" borderId="42" xfId="1" applyFont="1" applyFill="1" applyBorder="1"/>
    <xf numFmtId="165" fontId="7" fillId="0" borderId="0" xfId="1" applyNumberFormat="1" applyFont="1" applyAlignment="1">
      <alignment horizontal="center"/>
    </xf>
    <xf numFmtId="164" fontId="12" fillId="0" borderId="0" xfId="6" applyNumberFormat="1" applyAlignment="1">
      <alignment horizontal="center"/>
    </xf>
    <xf numFmtId="183" fontId="32" fillId="0" borderId="0" xfId="1" applyNumberFormat="1" applyFont="1" applyAlignment="1">
      <alignment horizontal="center"/>
    </xf>
    <xf numFmtId="0" fontId="4" fillId="0" borderId="0" xfId="0" applyFont="1"/>
    <xf numFmtId="164" fontId="7" fillId="0" borderId="0" xfId="0" applyNumberFormat="1" applyFont="1" applyAlignment="1">
      <alignment horizontal="right"/>
    </xf>
    <xf numFmtId="0" fontId="3" fillId="0" borderId="0" xfId="0" applyFont="1"/>
    <xf numFmtId="0" fontId="7" fillId="0" borderId="0" xfId="0" applyFont="1" applyAlignment="1">
      <alignment horizontal="right"/>
    </xf>
    <xf numFmtId="0" fontId="41" fillId="2" borderId="0" xfId="1" applyFont="1" applyFill="1"/>
    <xf numFmtId="167" fontId="15" fillId="0" borderId="0" xfId="1" applyNumberFormat="1" applyFont="1"/>
    <xf numFmtId="1" fontId="15" fillId="0" borderId="0" xfId="1" applyNumberFormat="1" applyFont="1"/>
    <xf numFmtId="165" fontId="9" fillId="0" borderId="10" xfId="3" applyNumberFormat="1" applyFont="1" applyFill="1" applyBorder="1" applyAlignment="1">
      <alignment horizontal="center"/>
    </xf>
    <xf numFmtId="0" fontId="7" fillId="0" borderId="43" xfId="1" applyFont="1" applyBorder="1"/>
    <xf numFmtId="0" fontId="1" fillId="0" borderId="44" xfId="1" applyBorder="1"/>
    <xf numFmtId="167" fontId="7" fillId="0" borderId="45" xfId="1" applyNumberFormat="1" applyFont="1" applyBorder="1" applyAlignment="1">
      <alignment horizontal="center"/>
    </xf>
    <xf numFmtId="0" fontId="7" fillId="0" borderId="46" xfId="1" applyFont="1" applyBorder="1"/>
    <xf numFmtId="0" fontId="1" fillId="0" borderId="47" xfId="1" applyBorder="1"/>
    <xf numFmtId="167" fontId="7" fillId="0" borderId="48" xfId="1" applyNumberFormat="1" applyFont="1" applyBorder="1" applyAlignment="1">
      <alignment horizontal="center"/>
    </xf>
    <xf numFmtId="0" fontId="3" fillId="2" borderId="0" xfId="1" applyFont="1" applyFill="1" applyAlignment="1">
      <alignment horizontal="center" vertical="center"/>
    </xf>
    <xf numFmtId="186" fontId="24" fillId="0" borderId="49" xfId="3" applyNumberFormat="1" applyFont="1" applyFill="1" applyBorder="1" applyAlignment="1">
      <alignment horizontal="center"/>
    </xf>
    <xf numFmtId="188" fontId="7" fillId="0" borderId="26" xfId="3" applyNumberFormat="1" applyFont="1" applyFill="1" applyBorder="1" applyAlignment="1">
      <alignment horizontal="center"/>
    </xf>
    <xf numFmtId="166" fontId="7" fillId="0" borderId="26" xfId="2" applyFont="1" applyBorder="1" applyAlignment="1">
      <alignment horizontal="center"/>
    </xf>
    <xf numFmtId="188" fontId="7" fillId="0" borderId="10" xfId="3" applyNumberFormat="1" applyFont="1" applyFill="1" applyBorder="1" applyAlignment="1">
      <alignment horizontal="center"/>
    </xf>
    <xf numFmtId="166" fontId="7" fillId="0" borderId="10" xfId="2" applyFont="1" applyBorder="1" applyAlignment="1">
      <alignment horizontal="center"/>
    </xf>
    <xf numFmtId="0" fontId="8" fillId="0" borderId="11" xfId="1" applyFont="1" applyBorder="1" applyAlignment="1">
      <alignment horizontal="center"/>
    </xf>
    <xf numFmtId="164" fontId="4" fillId="0" borderId="0" xfId="1" applyNumberFormat="1" applyFont="1"/>
    <xf numFmtId="164" fontId="2" fillId="0" borderId="0" xfId="1" applyNumberFormat="1" applyFont="1"/>
    <xf numFmtId="164" fontId="5" fillId="0" borderId="0" xfId="1" applyNumberFormat="1" applyFont="1"/>
    <xf numFmtId="164" fontId="23" fillId="0" borderId="0" xfId="1" applyNumberFormat="1" applyFont="1"/>
    <xf numFmtId="164" fontId="24" fillId="0" borderId="0" xfId="1" applyNumberFormat="1" applyFont="1"/>
    <xf numFmtId="0" fontId="7" fillId="0" borderId="10" xfId="3" applyNumberFormat="1" applyFont="1" applyBorder="1" applyAlignment="1">
      <alignment horizontal="center"/>
    </xf>
    <xf numFmtId="164" fontId="11" fillId="0" borderId="0" xfId="2" applyNumberFormat="1"/>
    <xf numFmtId="169" fontId="9" fillId="0" borderId="20" xfId="3" applyNumberFormat="1" applyFont="1" applyBorder="1" applyAlignment="1">
      <alignment horizontal="center" vertical="center"/>
    </xf>
    <xf numFmtId="166" fontId="7" fillId="0" borderId="0" xfId="2" applyFont="1" applyAlignment="1">
      <alignment horizontal="center"/>
    </xf>
    <xf numFmtId="165" fontId="1" fillId="0" borderId="0" xfId="1" applyNumberFormat="1" applyAlignment="1">
      <alignment horizontal="center" vertical="center"/>
    </xf>
    <xf numFmtId="166" fontId="7" fillId="0" borderId="7" xfId="2" applyFont="1" applyBorder="1" applyAlignment="1">
      <alignment horizontal="center"/>
    </xf>
    <xf numFmtId="166" fontId="7" fillId="0" borderId="6" xfId="2" applyFont="1" applyBorder="1" applyAlignment="1">
      <alignment horizontal="center"/>
    </xf>
    <xf numFmtId="165" fontId="1" fillId="0" borderId="6" xfId="1" applyNumberFormat="1" applyBorder="1" applyAlignment="1">
      <alignment horizontal="center" vertical="center"/>
    </xf>
    <xf numFmtId="0" fontId="1" fillId="0" borderId="6" xfId="1" applyBorder="1" applyAlignment="1">
      <alignment vertical="center"/>
    </xf>
    <xf numFmtId="166" fontId="7" fillId="0" borderId="3" xfId="2" applyFont="1" applyBorder="1" applyAlignment="1">
      <alignment horizontal="center"/>
    </xf>
    <xf numFmtId="0" fontId="8" fillId="0" borderId="2" xfId="1" applyFont="1" applyBorder="1" applyAlignment="1">
      <alignment horizontal="right" vertical="center"/>
    </xf>
    <xf numFmtId="0" fontId="1" fillId="0" borderId="50" xfId="1" applyBorder="1" applyAlignment="1">
      <alignment vertical="center"/>
    </xf>
    <xf numFmtId="0" fontId="1" fillId="0" borderId="51" xfId="1" applyBorder="1" applyAlignment="1">
      <alignment vertical="center"/>
    </xf>
    <xf numFmtId="0" fontId="1" fillId="0" borderId="1" xfId="1" applyBorder="1" applyAlignment="1">
      <alignment vertical="center"/>
    </xf>
    <xf numFmtId="0" fontId="31" fillId="0" borderId="0" xfId="1" applyFont="1" applyAlignment="1">
      <alignment horizontal="center" vertical="center"/>
    </xf>
    <xf numFmtId="167" fontId="31" fillId="0" borderId="0" xfId="1" applyNumberFormat="1" applyFont="1" applyAlignment="1">
      <alignment vertical="center"/>
    </xf>
    <xf numFmtId="0" fontId="31" fillId="3" borderId="0" xfId="1" applyFont="1" applyFill="1" applyAlignment="1">
      <alignment horizontal="center" vertical="center"/>
    </xf>
    <xf numFmtId="167" fontId="31" fillId="3" borderId="0" xfId="1" applyNumberFormat="1" applyFont="1" applyFill="1" applyAlignment="1">
      <alignment vertical="center"/>
    </xf>
    <xf numFmtId="0" fontId="3" fillId="0" borderId="52" xfId="1" applyFont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5" fillId="2" borderId="0" xfId="1" applyFont="1" applyFill="1" applyAlignment="1">
      <alignment vertical="center"/>
    </xf>
    <xf numFmtId="0" fontId="22" fillId="0" borderId="0" xfId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right" vertical="center"/>
    </xf>
    <xf numFmtId="0" fontId="22" fillId="0" borderId="4" xfId="1" applyFont="1" applyBorder="1" applyAlignment="1">
      <alignment horizontal="left" vertical="center"/>
    </xf>
    <xf numFmtId="0" fontId="3" fillId="3" borderId="0" xfId="1" applyFont="1" applyFill="1" applyAlignment="1">
      <alignment horizontal="right" vertical="center"/>
    </xf>
    <xf numFmtId="0" fontId="22" fillId="3" borderId="0" xfId="1" applyFont="1" applyFill="1" applyAlignment="1">
      <alignment horizontal="left" vertical="center"/>
    </xf>
    <xf numFmtId="0" fontId="1" fillId="3" borderId="0" xfId="1" applyFill="1" applyAlignment="1">
      <alignment vertical="center"/>
    </xf>
    <xf numFmtId="0" fontId="5" fillId="2" borderId="0" xfId="1" applyFont="1" applyFill="1" applyAlignment="1">
      <alignment horizontal="left" vertical="center"/>
    </xf>
    <xf numFmtId="0" fontId="5" fillId="2" borderId="42" xfId="1" applyFont="1" applyFill="1" applyBorder="1" applyAlignment="1">
      <alignment horizontal="left" vertical="center"/>
    </xf>
    <xf numFmtId="0" fontId="43" fillId="0" borderId="0" xfId="1" applyFont="1" applyAlignment="1">
      <alignment horizontal="left" vertical="center"/>
    </xf>
    <xf numFmtId="171" fontId="7" fillId="0" borderId="0" xfId="2" applyNumberFormat="1" applyFont="1" applyAlignment="1">
      <alignment horizontal="center"/>
    </xf>
    <xf numFmtId="164" fontId="1" fillId="0" borderId="0" xfId="0" applyNumberFormat="1" applyFont="1"/>
    <xf numFmtId="0" fontId="3" fillId="0" borderId="4" xfId="1" applyFont="1" applyBorder="1" applyAlignment="1">
      <alignment vertical="center"/>
    </xf>
    <xf numFmtId="189" fontId="1" fillId="0" borderId="0" xfId="0" applyNumberFormat="1" applyFont="1"/>
    <xf numFmtId="0" fontId="8" fillId="0" borderId="0" xfId="1" applyFont="1" applyAlignment="1">
      <alignment horizontal="left" vertical="center" indent="1"/>
    </xf>
    <xf numFmtId="0" fontId="8" fillId="0" borderId="4" xfId="1" applyFont="1" applyBorder="1" applyAlignment="1">
      <alignment vertical="center"/>
    </xf>
    <xf numFmtId="164" fontId="7" fillId="0" borderId="0" xfId="2" applyNumberFormat="1" applyFont="1" applyAlignment="1">
      <alignment horizontal="center"/>
    </xf>
    <xf numFmtId="169" fontId="9" fillId="0" borderId="10" xfId="3" applyNumberFormat="1" applyFont="1" applyFill="1" applyBorder="1" applyAlignment="1">
      <alignment horizontal="center"/>
    </xf>
    <xf numFmtId="169" fontId="42" fillId="0" borderId="0" xfId="1" applyNumberFormat="1" applyFont="1" applyAlignment="1">
      <alignment horizontal="center" vertical="center"/>
    </xf>
    <xf numFmtId="0" fontId="5" fillId="2" borderId="11" xfId="1" applyFont="1" applyFill="1" applyBorder="1" applyAlignment="1">
      <alignment horizontal="center"/>
    </xf>
    <xf numFmtId="187" fontId="42" fillId="0" borderId="15" xfId="1" applyNumberFormat="1" applyFont="1" applyBorder="1" applyAlignment="1">
      <alignment horizontal="center" vertical="center"/>
    </xf>
    <xf numFmtId="165" fontId="42" fillId="0" borderId="15" xfId="1" applyNumberFormat="1" applyFont="1" applyBorder="1" applyAlignment="1">
      <alignment horizontal="center" vertical="center"/>
    </xf>
    <xf numFmtId="164" fontId="7" fillId="0" borderId="26" xfId="3" applyNumberFormat="1" applyFont="1" applyFill="1" applyBorder="1" applyAlignment="1">
      <alignment horizontal="center"/>
    </xf>
    <xf numFmtId="0" fontId="2" fillId="0" borderId="0" xfId="1" quotePrefix="1" applyFont="1"/>
    <xf numFmtId="0" fontId="8" fillId="0" borderId="31" xfId="1" applyFont="1" applyBorder="1"/>
    <xf numFmtId="169" fontId="7" fillId="0" borderId="26" xfId="3" applyNumberFormat="1" applyFont="1" applyFill="1" applyBorder="1" applyAlignment="1">
      <alignment horizontal="center"/>
    </xf>
    <xf numFmtId="169" fontId="7" fillId="0" borderId="26" xfId="2" applyNumberFormat="1" applyFont="1" applyBorder="1" applyAlignment="1">
      <alignment horizontal="center"/>
    </xf>
    <xf numFmtId="169" fontId="7" fillId="0" borderId="10" xfId="2" applyNumberFormat="1" applyFont="1" applyBorder="1" applyAlignment="1">
      <alignment horizontal="center"/>
    </xf>
    <xf numFmtId="169" fontId="7" fillId="0" borderId="57" xfId="4" applyNumberFormat="1" applyFont="1" applyBorder="1" applyAlignment="1">
      <alignment horizontal="center"/>
    </xf>
    <xf numFmtId="188" fontId="9" fillId="0" borderId="57" xfId="3" applyNumberFormat="1" applyFont="1" applyFill="1" applyBorder="1" applyAlignment="1">
      <alignment horizontal="center"/>
    </xf>
    <xf numFmtId="164" fontId="9" fillId="0" borderId="57" xfId="3" applyNumberFormat="1" applyFont="1" applyFill="1" applyBorder="1" applyAlignment="1">
      <alignment horizontal="center"/>
    </xf>
    <xf numFmtId="169" fontId="9" fillId="0" borderId="57" xfId="3" applyNumberFormat="1" applyFont="1" applyFill="1" applyBorder="1" applyAlignment="1">
      <alignment horizontal="center"/>
    </xf>
    <xf numFmtId="164" fontId="8" fillId="0" borderId="31" xfId="1" applyNumberFormat="1" applyFont="1" applyBorder="1" applyAlignment="1">
      <alignment horizontal="center"/>
    </xf>
    <xf numFmtId="166" fontId="9" fillId="0" borderId="57" xfId="2" applyFont="1" applyBorder="1" applyAlignment="1">
      <alignment horizontal="center"/>
    </xf>
    <xf numFmtId="169" fontId="9" fillId="0" borderId="57" xfId="2" applyNumberFormat="1" applyFont="1" applyBorder="1" applyAlignment="1">
      <alignment horizontal="center"/>
    </xf>
    <xf numFmtId="168" fontId="0" fillId="0" borderId="0" xfId="0" applyNumberFormat="1"/>
    <xf numFmtId="168" fontId="7" fillId="0" borderId="0" xfId="1" applyNumberFormat="1" applyFont="1"/>
    <xf numFmtId="0" fontId="8" fillId="0" borderId="0" xfId="0" applyFont="1"/>
    <xf numFmtId="189" fontId="1" fillId="0" borderId="0" xfId="1" applyNumberFormat="1"/>
    <xf numFmtId="189" fontId="5" fillId="0" borderId="0" xfId="1" applyNumberFormat="1" applyFont="1"/>
    <xf numFmtId="189" fontId="7" fillId="0" borderId="0" xfId="1" applyNumberFormat="1" applyFont="1"/>
    <xf numFmtId="189" fontId="9" fillId="0" borderId="0" xfId="1" applyNumberFormat="1" applyFont="1"/>
    <xf numFmtId="0" fontId="19" fillId="0" borderId="0" xfId="1" applyFont="1" applyAlignment="1">
      <alignment horizontal="left"/>
    </xf>
    <xf numFmtId="9" fontId="1" fillId="0" borderId="0" xfId="1" applyNumberFormat="1"/>
    <xf numFmtId="165" fontId="3" fillId="3" borderId="0" xfId="1" applyNumberFormat="1" applyFont="1" applyFill="1" applyAlignment="1">
      <alignment horizontal="left" vertical="center"/>
    </xf>
    <xf numFmtId="165" fontId="3" fillId="0" borderId="0" xfId="1" applyNumberFormat="1" applyFont="1" applyAlignment="1">
      <alignment horizontal="left" vertical="center"/>
    </xf>
    <xf numFmtId="166" fontId="3" fillId="3" borderId="0" xfId="2" applyFont="1" applyFill="1" applyAlignment="1">
      <alignment horizontal="left" vertical="center"/>
    </xf>
    <xf numFmtId="166" fontId="3" fillId="0" borderId="0" xfId="2" applyFont="1" applyAlignment="1">
      <alignment horizontal="left" vertical="center"/>
    </xf>
    <xf numFmtId="165" fontId="31" fillId="0" borderId="0" xfId="1" applyNumberFormat="1" applyFont="1" applyAlignment="1">
      <alignment horizontal="center" vertical="center"/>
    </xf>
    <xf numFmtId="166" fontId="31" fillId="0" borderId="0" xfId="2" applyFont="1" applyAlignment="1">
      <alignment horizontal="center" vertical="center"/>
    </xf>
    <xf numFmtId="0" fontId="45" fillId="3" borderId="0" xfId="1" applyFont="1" applyFill="1" applyAlignment="1">
      <alignment horizontal="left" vertical="center"/>
    </xf>
    <xf numFmtId="0" fontId="45" fillId="0" borderId="0" xfId="1" applyFont="1" applyAlignment="1">
      <alignment horizontal="left" vertical="center"/>
    </xf>
    <xf numFmtId="164" fontId="1" fillId="0" borderId="0" xfId="1" applyNumberFormat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4" fillId="2" borderId="0" xfId="1" applyFont="1" applyFill="1" applyAlignment="1">
      <alignment vertical="center"/>
    </xf>
    <xf numFmtId="0" fontId="2" fillId="2" borderId="0" xfId="1" applyFont="1" applyFill="1" applyAlignment="1">
      <alignment vertical="center"/>
    </xf>
    <xf numFmtId="0" fontId="22" fillId="2" borderId="0" xfId="1" applyFont="1" applyFill="1" applyAlignment="1">
      <alignment horizontal="left" vertical="center"/>
    </xf>
    <xf numFmtId="167" fontId="5" fillId="2" borderId="0" xfId="1" applyNumberFormat="1" applyFont="1" applyFill="1" applyAlignment="1">
      <alignment horizontal="center" vertical="center"/>
    </xf>
    <xf numFmtId="0" fontId="3" fillId="2" borderId="0" xfId="1" applyFont="1" applyFill="1" applyAlignment="1">
      <alignment horizontal="right" vertical="center"/>
    </xf>
    <xf numFmtId="164" fontId="7" fillId="0" borderId="0" xfId="3" applyNumberFormat="1" applyFont="1" applyBorder="1" applyAlignment="1">
      <alignment horizontal="center"/>
    </xf>
    <xf numFmtId="164" fontId="1" fillId="0" borderId="4" xfId="1" applyNumberFormat="1" applyBorder="1" applyAlignment="1">
      <alignment horizontal="center"/>
    </xf>
    <xf numFmtId="164" fontId="1" fillId="3" borderId="0" xfId="1" applyNumberFormat="1" applyFill="1"/>
    <xf numFmtId="0" fontId="1" fillId="0" borderId="29" xfId="1" applyBorder="1"/>
    <xf numFmtId="169" fontId="3" fillId="14" borderId="0" xfId="1" applyNumberFormat="1" applyFont="1" applyFill="1" applyAlignment="1">
      <alignment horizontal="center" vertical="center"/>
    </xf>
    <xf numFmtId="164" fontId="46" fillId="0" borderId="0" xfId="0" applyNumberFormat="1" applyFont="1"/>
    <xf numFmtId="0" fontId="1" fillId="14" borderId="0" xfId="1" applyFill="1" applyAlignment="1">
      <alignment horizontal="right" vertical="center"/>
    </xf>
    <xf numFmtId="0" fontId="32" fillId="8" borderId="0" xfId="1" applyFont="1" applyFill="1" applyAlignment="1">
      <alignment horizontal="center"/>
    </xf>
    <xf numFmtId="0" fontId="5" fillId="2" borderId="39" xfId="1" applyFont="1" applyFill="1" applyBorder="1"/>
    <xf numFmtId="0" fontId="23" fillId="2" borderId="39" xfId="1" applyFont="1" applyFill="1" applyBorder="1"/>
    <xf numFmtId="0" fontId="24" fillId="2" borderId="39" xfId="1" applyFont="1" applyFill="1" applyBorder="1"/>
    <xf numFmtId="190" fontId="1" fillId="0" borderId="0" xfId="0" applyNumberFormat="1" applyFont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4" xfId="0" applyFont="1" applyBorder="1"/>
    <xf numFmtId="164" fontId="8" fillId="0" borderId="0" xfId="0" applyNumberFormat="1" applyFont="1" applyAlignment="1">
      <alignment horizontal="center"/>
    </xf>
    <xf numFmtId="165" fontId="1" fillId="0" borderId="0" xfId="0" applyNumberFormat="1" applyFont="1"/>
    <xf numFmtId="165" fontId="7" fillId="0" borderId="0" xfId="2" applyNumberFormat="1" applyFont="1"/>
    <xf numFmtId="0" fontId="5" fillId="2" borderId="0" xfId="1" applyFont="1" applyFill="1" applyAlignment="1">
      <alignment horizontal="center" vertical="center"/>
    </xf>
    <xf numFmtId="0" fontId="5" fillId="2" borderId="42" xfId="1" applyFont="1" applyFill="1" applyBorder="1" applyAlignment="1">
      <alignment horizontal="center" vertical="center"/>
    </xf>
    <xf numFmtId="164" fontId="7" fillId="0" borderId="0" xfId="1" applyNumberFormat="1" applyFont="1" applyAlignment="1">
      <alignment horizontal="center" vertical="center"/>
    </xf>
    <xf numFmtId="0" fontId="5" fillId="2" borderId="0" xfId="1" applyFont="1" applyFill="1" applyAlignment="1">
      <alignment horizontal="left" vertical="center"/>
    </xf>
    <xf numFmtId="0" fontId="5" fillId="2" borderId="42" xfId="1" applyFont="1" applyFill="1" applyBorder="1" applyAlignment="1">
      <alignment horizontal="left" vertical="center"/>
    </xf>
    <xf numFmtId="0" fontId="7" fillId="0" borderId="0" xfId="1" applyFont="1" applyAlignment="1">
      <alignment horizontal="center" vertical="center"/>
    </xf>
    <xf numFmtId="0" fontId="5" fillId="2" borderId="55" xfId="1" applyFont="1" applyFill="1" applyBorder="1" applyAlignment="1">
      <alignment horizontal="center" vertical="center" textRotation="90"/>
    </xf>
    <xf numFmtId="0" fontId="5" fillId="2" borderId="0" xfId="1" applyFont="1" applyFill="1" applyAlignment="1">
      <alignment horizontal="center" vertical="center" textRotation="90"/>
    </xf>
    <xf numFmtId="0" fontId="5" fillId="2" borderId="4" xfId="1" applyFont="1" applyFill="1" applyBorder="1" applyAlignment="1">
      <alignment horizontal="center" vertical="center" textRotation="90"/>
    </xf>
    <xf numFmtId="0" fontId="5" fillId="13" borderId="38" xfId="1" applyFont="1" applyFill="1" applyBorder="1" applyAlignment="1">
      <alignment horizontal="left"/>
    </xf>
    <xf numFmtId="0" fontId="5" fillId="0" borderId="8" xfId="1" applyFont="1" applyBorder="1" applyAlignment="1">
      <alignment horizontal="center" vertical="center"/>
    </xf>
    <xf numFmtId="0" fontId="5" fillId="0" borderId="9" xfId="1" applyFont="1" applyBorder="1" applyAlignment="1">
      <alignment horizontal="center" vertical="center"/>
    </xf>
    <xf numFmtId="0" fontId="5" fillId="2" borderId="0" xfId="6" applyFont="1" applyFill="1" applyAlignment="1">
      <alignment horizontal="center"/>
    </xf>
    <xf numFmtId="14" fontId="31" fillId="0" borderId="0" xfId="6" applyNumberFormat="1" applyFont="1" applyAlignment="1">
      <alignment horizontal="center"/>
    </xf>
    <xf numFmtId="164" fontId="31" fillId="0" borderId="0" xfId="6" applyNumberFormat="1" applyFont="1" applyAlignment="1">
      <alignment horizontal="center"/>
    </xf>
    <xf numFmtId="171" fontId="45" fillId="0" borderId="0" xfId="2" applyNumberFormat="1" applyFont="1" applyAlignment="1">
      <alignment horizontal="left" vertical="center" indent="1"/>
    </xf>
    <xf numFmtId="0" fontId="3" fillId="2" borderId="58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166" fontId="7" fillId="0" borderId="0" xfId="2" applyFont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44" fillId="0" borderId="0" xfId="1" applyFont="1" applyAlignment="1">
      <alignment horizontal="center" vertical="center"/>
    </xf>
    <xf numFmtId="0" fontId="45" fillId="0" borderId="0" xfId="1" applyFont="1" applyAlignment="1">
      <alignment horizontal="left" vertical="center" indent="1"/>
    </xf>
    <xf numFmtId="0" fontId="3" fillId="2" borderId="61" xfId="1" applyFont="1" applyFill="1" applyBorder="1" applyAlignment="1">
      <alignment horizontal="center" vertical="center"/>
    </xf>
    <xf numFmtId="0" fontId="3" fillId="2" borderId="62" xfId="1" applyFont="1" applyFill="1" applyBorder="1" applyAlignment="1">
      <alignment horizontal="center" vertical="center"/>
    </xf>
    <xf numFmtId="0" fontId="3" fillId="2" borderId="8" xfId="1" applyFont="1" applyFill="1" applyBorder="1" applyAlignment="1">
      <alignment horizontal="center" vertical="center"/>
    </xf>
    <xf numFmtId="0" fontId="3" fillId="2" borderId="59" xfId="1" applyFont="1" applyFill="1" applyBorder="1" applyAlignment="1">
      <alignment horizontal="center" vertical="center"/>
    </xf>
    <xf numFmtId="0" fontId="3" fillId="2" borderId="60" xfId="1" applyFont="1" applyFill="1" applyBorder="1" applyAlignment="1">
      <alignment horizontal="center" vertical="center"/>
    </xf>
    <xf numFmtId="0" fontId="3" fillId="2" borderId="9" xfId="1" applyFont="1" applyFill="1" applyBorder="1" applyAlignment="1">
      <alignment horizontal="center" vertical="center"/>
    </xf>
    <xf numFmtId="171" fontId="45" fillId="3" borderId="0" xfId="2" applyNumberFormat="1" applyFont="1" applyFill="1" applyAlignment="1">
      <alignment horizontal="left" vertical="center" indent="1"/>
    </xf>
    <xf numFmtId="0" fontId="32" fillId="3" borderId="0" xfId="1" applyFont="1" applyFill="1" applyAlignment="1">
      <alignment horizontal="center" vertical="center"/>
    </xf>
    <xf numFmtId="0" fontId="44" fillId="3" borderId="0" xfId="1" applyFont="1" applyFill="1" applyAlignment="1">
      <alignment horizontal="center" vertical="center"/>
    </xf>
    <xf numFmtId="0" fontId="45" fillId="3" borderId="0" xfId="1" applyFont="1" applyFill="1" applyAlignment="1">
      <alignment horizontal="left" vertical="center" indent="1"/>
    </xf>
    <xf numFmtId="0" fontId="3" fillId="2" borderId="54" xfId="1" applyFont="1" applyFill="1" applyBorder="1" applyAlignment="1">
      <alignment horizontal="center" vertical="center"/>
    </xf>
    <xf numFmtId="0" fontId="3" fillId="2" borderId="53" xfId="1" applyFont="1" applyFill="1" applyBorder="1" applyAlignment="1">
      <alignment horizontal="center" vertical="center"/>
    </xf>
    <xf numFmtId="0" fontId="6" fillId="9" borderId="32" xfId="1" applyFont="1" applyFill="1" applyBorder="1" applyAlignment="1">
      <alignment horizontal="center" vertical="center" wrapText="1"/>
    </xf>
    <xf numFmtId="0" fontId="6" fillId="9" borderId="56" xfId="1" applyFont="1" applyFill="1" applyBorder="1" applyAlignment="1">
      <alignment horizontal="center" vertical="center" wrapText="1"/>
    </xf>
    <xf numFmtId="0" fontId="6" fillId="9" borderId="27" xfId="1" applyFont="1" applyFill="1" applyBorder="1" applyAlignment="1">
      <alignment horizontal="center" vertical="center" wrapText="1"/>
    </xf>
    <xf numFmtId="0" fontId="32" fillId="8" borderId="11" xfId="1" applyFont="1" applyFill="1" applyBorder="1" applyAlignment="1">
      <alignment horizontal="center" vertical="center" wrapText="1"/>
    </xf>
    <xf numFmtId="0" fontId="32" fillId="8" borderId="32" xfId="1" applyFont="1" applyFill="1" applyBorder="1" applyAlignment="1">
      <alignment horizontal="center" vertical="center" wrapText="1"/>
    </xf>
    <xf numFmtId="0" fontId="32" fillId="8" borderId="56" xfId="1" applyFont="1" applyFill="1" applyBorder="1" applyAlignment="1">
      <alignment horizontal="center" vertical="center" wrapText="1"/>
    </xf>
    <xf numFmtId="0" fontId="32" fillId="8" borderId="27" xfId="1" applyFont="1" applyFill="1" applyBorder="1" applyAlignment="1">
      <alignment horizontal="center" vertical="center" wrapText="1"/>
    </xf>
    <xf numFmtId="0" fontId="9" fillId="9" borderId="11" xfId="1" applyFont="1" applyFill="1" applyBorder="1" applyAlignment="1">
      <alignment horizontal="center" vertical="center" wrapText="1"/>
    </xf>
    <xf numFmtId="0" fontId="9" fillId="9" borderId="32" xfId="1" applyFont="1" applyFill="1" applyBorder="1" applyAlignment="1">
      <alignment horizontal="center" vertical="center" wrapText="1"/>
    </xf>
    <xf numFmtId="0" fontId="32" fillId="8" borderId="11" xfId="1" applyFont="1" applyFill="1" applyBorder="1" applyAlignment="1">
      <alignment horizontal="center" vertical="center"/>
    </xf>
    <xf numFmtId="0" fontId="5" fillId="10" borderId="0" xfId="1" applyFont="1" applyFill="1" applyAlignment="1">
      <alignment horizontal="center" vertical="center"/>
    </xf>
    <xf numFmtId="0" fontId="32" fillId="0" borderId="13" xfId="1" applyFont="1" applyBorder="1" applyAlignment="1">
      <alignment horizontal="center" vertical="center" wrapText="1"/>
    </xf>
    <xf numFmtId="0" fontId="9" fillId="9" borderId="12" xfId="1" applyFont="1" applyFill="1" applyBorder="1" applyAlignment="1">
      <alignment horizontal="center" vertical="center" wrapText="1"/>
    </xf>
    <xf numFmtId="0" fontId="22" fillId="14" borderId="0" xfId="1" applyFont="1" applyFill="1" applyAlignment="1">
      <alignment horizontal="left" vertical="center"/>
    </xf>
    <xf numFmtId="0" fontId="5" fillId="14" borderId="0" xfId="1" applyFont="1" applyFill="1" applyAlignment="1">
      <alignment horizontal="left"/>
    </xf>
  </cellXfs>
  <cellStyles count="29">
    <cellStyle name="Bad 2" xfId="5" xr:uid="{4EC3035F-07D1-487C-A311-62997A32E15F}"/>
    <cellStyle name="Comma" xfId="10" builtinId="3"/>
    <cellStyle name="Comma 2" xfId="7" xr:uid="{46E13DD6-18A5-49AE-A2F8-11AA2CE0E02D}"/>
    <cellStyle name="Comma 2 2" xfId="15" xr:uid="{5603FECD-DB27-496E-AD88-5CE988CEDC6D}"/>
    <cellStyle name="Comma 2 2 3" xfId="19" xr:uid="{11A4B636-A3B4-449A-9F54-B2CB33B49A57}"/>
    <cellStyle name="Comma 3" xfId="22" xr:uid="{297AC1C5-4908-4B6D-8BFB-2539592A48A3}"/>
    <cellStyle name="Comma 4" xfId="28" xr:uid="{81536859-ECF3-4642-9E47-C8FA60CE3150}"/>
    <cellStyle name="Currency 2" xfId="16" xr:uid="{D7F19896-48DB-47F1-90D1-9D2311543EED}"/>
    <cellStyle name="Currency 3" xfId="25" xr:uid="{C0F1ADC1-989E-4FB3-A571-E8AC0DAE5212}"/>
    <cellStyle name="Normal" xfId="0" builtinId="0"/>
    <cellStyle name="Normal 2" xfId="1" xr:uid="{4F5A9386-7A88-49C3-8B1B-EEBF576623DA}"/>
    <cellStyle name="Normal 2 2" xfId="8" xr:uid="{971107EC-A802-44CA-AC29-E8448EEAD4EC}"/>
    <cellStyle name="Normal 2 2 2" xfId="4" xr:uid="{09D85D54-2D71-4955-AF21-F48943589368}"/>
    <cellStyle name="Normal 2 3" xfId="12" xr:uid="{FFC67CC4-DF7A-4A4A-8A4D-68B14A209A6B}"/>
    <cellStyle name="Normal 2 4" xfId="14" xr:uid="{8573B2CD-7B64-4991-B86C-8ADAAA0BAAB1}"/>
    <cellStyle name="Normal 2 5" xfId="11" xr:uid="{722F7C6F-A78E-4940-9F18-3D402DA5AC8F}"/>
    <cellStyle name="Normal 3" xfId="6" xr:uid="{921F3BCF-09DE-43C4-8A8D-C2B58046C29A}"/>
    <cellStyle name="Normal 3 2" xfId="21" xr:uid="{C4B2B902-0372-4501-9BE6-DA6AD974D13A}"/>
    <cellStyle name="Normal 3 4" xfId="18" xr:uid="{8F410F9E-DA46-4190-97BB-A6946EE6E3EA}"/>
    <cellStyle name="Per cent 2" xfId="17" xr:uid="{9AA7E74D-DF6B-4473-B166-3A1BAD983B5E}"/>
    <cellStyle name="Per cent 2 2" xfId="26" xr:uid="{E00151D7-B003-4223-AD0C-0C737B9B082D}"/>
    <cellStyle name="Percent 2" xfId="3" xr:uid="{C612F226-FEF7-430B-910F-64B2F1709482}"/>
    <cellStyle name="Percent 2 2" xfId="9" xr:uid="{DCB32CF0-2A5B-4B9E-9BC6-9E40613F10F7}"/>
    <cellStyle name="Percent 2 2 2" xfId="24" xr:uid="{215AC751-BD71-42C8-B8CD-FCE87837C23A}"/>
    <cellStyle name="Percent 3" xfId="23" xr:uid="{D958055F-3DEF-4413-8324-C013A2703E24}"/>
    <cellStyle name="Percent 3 2" xfId="20" xr:uid="{66F7F518-FA7F-4ECC-996C-81CB61D01F97}"/>
    <cellStyle name="Percent 4" xfId="27" xr:uid="{E7EE90BB-A88C-443A-9E03-ED3E77BDE424}"/>
    <cellStyle name="Percent 5" xfId="13" xr:uid="{BE7EEDF1-C24C-40A1-8035-A6E9976B883B}"/>
    <cellStyle name="Ratio X" xfId="2" xr:uid="{39045378-BC6A-4A8F-B6C0-7F4C1F33A817}"/>
  </cellStyles>
  <dxfs count="14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-0.499984740745262"/>
        </patternFill>
      </fill>
    </dxf>
    <dxf>
      <font>
        <color theme="8"/>
      </font>
      <fill>
        <patternFill>
          <bgColor theme="8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8"/>
      </font>
      <fill>
        <patternFill>
          <bgColor theme="8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8"/>
      </font>
      <fill>
        <patternFill>
          <bgColor theme="8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8"/>
      </font>
      <fill>
        <patternFill>
          <bgColor theme="8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8"/>
      </font>
      <fill>
        <patternFill>
          <bgColor theme="8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8"/>
      </font>
      <fill>
        <patternFill>
          <bgColor theme="8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-0.499984740745262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-0.499984740745262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-0.499984740745262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-0.49998474074526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9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4.xml"/><Relationship Id="rId34" Type="http://schemas.openxmlformats.org/officeDocument/2006/relationships/externalLink" Target="externalLinks/externalLink17.xml"/><Relationship Id="rId42" Type="http://schemas.openxmlformats.org/officeDocument/2006/relationships/externalLink" Target="externalLinks/externalLink25.xml"/><Relationship Id="rId47" Type="http://schemas.openxmlformats.org/officeDocument/2006/relationships/styles" Target="styles.xml"/><Relationship Id="rId50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2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externalLink" Target="externalLinks/externalLink15.xml"/><Relationship Id="rId37" Type="http://schemas.openxmlformats.org/officeDocument/2006/relationships/externalLink" Target="externalLinks/externalLink20.xml"/><Relationship Id="rId40" Type="http://schemas.openxmlformats.org/officeDocument/2006/relationships/externalLink" Target="externalLinks/externalLink23.xml"/><Relationship Id="rId45" Type="http://schemas.openxmlformats.org/officeDocument/2006/relationships/externalLink" Target="externalLinks/externalLink2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openxmlformats.org/officeDocument/2006/relationships/externalLink" Target="externalLinks/externalLink19.xml"/><Relationship Id="rId49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externalLink" Target="externalLinks/externalLink14.xml"/><Relationship Id="rId44" Type="http://schemas.openxmlformats.org/officeDocument/2006/relationships/externalLink" Target="externalLinks/externalLink27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externalLink" Target="externalLinks/externalLink13.xml"/><Relationship Id="rId35" Type="http://schemas.openxmlformats.org/officeDocument/2006/relationships/externalLink" Target="externalLinks/externalLink18.xml"/><Relationship Id="rId43" Type="http://schemas.openxmlformats.org/officeDocument/2006/relationships/externalLink" Target="externalLinks/externalLink2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openxmlformats.org/officeDocument/2006/relationships/externalLink" Target="externalLinks/externalLink16.xml"/><Relationship Id="rId38" Type="http://schemas.openxmlformats.org/officeDocument/2006/relationships/externalLink" Target="externalLinks/externalLink21.xml"/><Relationship Id="rId46" Type="http://schemas.openxmlformats.org/officeDocument/2006/relationships/theme" Target="theme/theme1.xml"/><Relationship Id="rId20" Type="http://schemas.openxmlformats.org/officeDocument/2006/relationships/externalLink" Target="externalLinks/externalLink3.xml"/><Relationship Id="rId41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Data!$E$9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Data!$C$10</c:f>
              <c:strCache>
                <c:ptCount val="1"/>
                <c:pt idx="0">
                  <c:v>Equity Research</c:v>
                </c:pt>
              </c:strCache>
            </c:strRef>
          </c:cat>
          <c:val>
            <c:numRef>
              <c:f>Data!$E$10</c:f>
              <c:numCache>
                <c:formatCode>#,##0.00;[Red]\-#,##0.00;"-";</c:formatCode>
                <c:ptCount val="1"/>
                <c:pt idx="0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87-4130-B493-FAC0DF990FAD}"/>
            </c:ext>
          </c:extLst>
        </c:ser>
        <c:ser>
          <c:idx val="0"/>
          <c:order val="1"/>
          <c:tx>
            <c:strRef>
              <c:f>Data!$D$9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Data!$C$10</c:f>
              <c:strCache>
                <c:ptCount val="1"/>
                <c:pt idx="0">
                  <c:v>Equity Research</c:v>
                </c:pt>
              </c:strCache>
            </c:strRef>
          </c:cat>
          <c:val>
            <c:numRef>
              <c:f>Data!$D$10</c:f>
              <c:numCache>
                <c:formatCode>#,##0.00;[Red]\-#,##0.00;"-";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87-4130-B493-FAC0DF990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91344639"/>
        <c:axId val="1391343199"/>
      </c:barChart>
      <c:catAx>
        <c:axId val="1391344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91343199"/>
        <c:crosses val="autoZero"/>
        <c:auto val="1"/>
        <c:lblAlgn val="ctr"/>
        <c:lblOffset val="100"/>
        <c:noMultiLvlLbl val="0"/>
      </c:catAx>
      <c:valAx>
        <c:axId val="1391343199"/>
        <c:scaling>
          <c:orientation val="minMax"/>
          <c:max val="70"/>
        </c:scaling>
        <c:delete val="1"/>
        <c:axPos val="b"/>
        <c:numFmt formatCode="_(* #,##0_);_(* \(#,##0\);_(* &quot;-&quot;_);_(@_)" sourceLinked="0"/>
        <c:majorTickMark val="none"/>
        <c:minorTickMark val="none"/>
        <c:tickLblPos val="nextTo"/>
        <c:crossAx val="1391344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Data!$D$43</c:f>
              <c:strCache>
                <c:ptCount val="1"/>
                <c:pt idx="0">
                  <c:v>EBITDA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5C-4B31-B5F7-0C0A793F4D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65C-4B31-B5F7-0C0A793F4D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5C-4B31-B5F7-0C0A793F4D90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5C-4B31-B5F7-0C0A793F4D90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5C-4B31-B5F7-0C0A793F4D90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65C-4B31-B5F7-0C0A793F4D90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Data!$E$42:$AI$42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Data!$E$43:$AI$43</c:f>
              <c:numCache>
                <c:formatCode>#,##0.00;[Red]\-#,##0.00;"-";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93.79109623965067</c:v>
                </c:pt>
                <c:pt idx="7">
                  <c:v>100.92718361204493</c:v>
                </c:pt>
                <c:pt idx="8">
                  <c:v>109.15784807733954</c:v>
                </c:pt>
                <c:pt idx="9">
                  <c:v>118.83322704658616</c:v>
                </c:pt>
                <c:pt idx="10">
                  <c:v>100.78735360303955</c:v>
                </c:pt>
                <c:pt idx="11">
                  <c:v>89.40338560985478</c:v>
                </c:pt>
                <c:pt idx="12">
                  <c:v>99.97451538069754</c:v>
                </c:pt>
                <c:pt idx="13">
                  <c:v>111.10297172286903</c:v>
                </c:pt>
                <c:pt idx="14">
                  <c:v>127.31057041517008</c:v>
                </c:pt>
                <c:pt idx="15">
                  <c:v>148.76450981573259</c:v>
                </c:pt>
                <c:pt idx="16">
                  <c:v>118.29116590357339</c:v>
                </c:pt>
                <c:pt idx="17">
                  <c:v>93.277155115946726</c:v>
                </c:pt>
                <c:pt idx="18">
                  <c:v>130.80838085247549</c:v>
                </c:pt>
                <c:pt idx="19">
                  <c:v>111.83192672279023</c:v>
                </c:pt>
                <c:pt idx="20">
                  <c:v>171.50664798926852</c:v>
                </c:pt>
                <c:pt idx="21">
                  <c:v>125.36714305601353</c:v>
                </c:pt>
                <c:pt idx="22">
                  <c:v>112.09513678018516</c:v>
                </c:pt>
                <c:pt idx="23">
                  <c:v>164.56449244498219</c:v>
                </c:pt>
                <c:pt idx="24">
                  <c:v>175.06696390167116</c:v>
                </c:pt>
                <c:pt idx="25">
                  <c:v>130.69271058534747</c:v>
                </c:pt>
                <c:pt idx="26">
                  <c:v>200.6344716444832</c:v>
                </c:pt>
                <c:pt idx="27">
                  <c:v>419.14268692679389</c:v>
                </c:pt>
                <c:pt idx="28">
                  <c:v>407.2638112648944</c:v>
                </c:pt>
                <c:pt idx="29">
                  <c:v>428.73215067703779</c:v>
                </c:pt>
                <c:pt idx="30">
                  <c:v>418.20113651334958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C-4B31-B5F7-0C0A793F4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867119"/>
        <c:axId val="301105983"/>
      </c:barChart>
      <c:catAx>
        <c:axId val="68786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105983"/>
        <c:crosses val="autoZero"/>
        <c:auto val="1"/>
        <c:lblAlgn val="ctr"/>
        <c:lblOffset val="100"/>
        <c:noMultiLvlLbl val="0"/>
      </c:catAx>
      <c:valAx>
        <c:axId val="301105983"/>
        <c:scaling>
          <c:orientation val="minMax"/>
        </c:scaling>
        <c:delete val="0"/>
        <c:axPos val="l"/>
        <c:numFmt formatCode="#,##0.00;[Red]\-#,##0.00;&quot;-&quot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67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Free Cash</a:t>
            </a:r>
            <a:r>
              <a:rPr lang="en-GB" baseline="0"/>
              <a:t> Flow to Equity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Data!$D$70</c:f>
              <c:strCache>
                <c:ptCount val="1"/>
                <c:pt idx="0">
                  <c:v>Shareholder Loan - Interest Payment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numRef>
              <c:f>Data!$E$69:$AI$69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Data!$E$70:$AI$70</c:f>
              <c:numCache>
                <c:formatCode>#,##0.00;[Red]\-#,##0.00;"-";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10.357479971504242</c:v>
                </c:pt>
                <c:pt idx="7">
                  <c:v>9.7061085474922493</c:v>
                </c:pt>
                <c:pt idx="8">
                  <c:v>4.5837506587203398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7-4652-938B-71F395EC54EF}"/>
            </c:ext>
          </c:extLst>
        </c:ser>
        <c:ser>
          <c:idx val="1"/>
          <c:order val="1"/>
          <c:tx>
            <c:strRef>
              <c:f>Data!$D$71</c:f>
              <c:strCache>
                <c:ptCount val="1"/>
                <c:pt idx="0">
                  <c:v>Shareholder Loan - Principal Repayment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Data!$E$69:$AI$69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Data!$E$71:$AI$71</c:f>
              <c:numCache>
                <c:formatCode>#,##0.00;[Red]\-#,##0.00;"-";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3.2568571200599656</c:v>
                </c:pt>
                <c:pt idx="7">
                  <c:v>25.61178944385955</c:v>
                </c:pt>
                <c:pt idx="8">
                  <c:v>22.918753293601696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7-4652-938B-71F395EC54EF}"/>
            </c:ext>
          </c:extLst>
        </c:ser>
        <c:ser>
          <c:idx val="2"/>
          <c:order val="2"/>
          <c:tx>
            <c:strRef>
              <c:f>Data!$D$72</c:f>
              <c:strCache>
                <c:ptCount val="1"/>
                <c:pt idx="0">
                  <c:v>Dividends Distributed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cat>
            <c:numRef>
              <c:f>Data!$E$69:$AI$69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Data!$E$72:$AI$72</c:f>
              <c:numCache>
                <c:formatCode>#,##0.00;[Red]\-#,##0.00;"-";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1.000409564538181</c:v>
                </c:pt>
                <c:pt idx="8">
                  <c:v>13.636377736274561</c:v>
                </c:pt>
                <c:pt idx="9">
                  <c:v>49.516298895731595</c:v>
                </c:pt>
                <c:pt idx="10">
                  <c:v>37.947316212852584</c:v>
                </c:pt>
                <c:pt idx="11">
                  <c:v>29.867564776367161</c:v>
                </c:pt>
                <c:pt idx="12">
                  <c:v>42.173672447189595</c:v>
                </c:pt>
                <c:pt idx="13">
                  <c:v>48.92329088341296</c:v>
                </c:pt>
                <c:pt idx="14">
                  <c:v>57.190051098567203</c:v>
                </c:pt>
                <c:pt idx="15">
                  <c:v>74.340611628852614</c:v>
                </c:pt>
                <c:pt idx="16">
                  <c:v>55.843987953905312</c:v>
                </c:pt>
                <c:pt idx="17">
                  <c:v>38.466735302896261</c:v>
                </c:pt>
                <c:pt idx="18">
                  <c:v>62.181128708246156</c:v>
                </c:pt>
                <c:pt idx="19">
                  <c:v>52.915968383608174</c:v>
                </c:pt>
                <c:pt idx="20">
                  <c:v>90.687699936719241</c:v>
                </c:pt>
                <c:pt idx="21">
                  <c:v>69.255451922005108</c:v>
                </c:pt>
                <c:pt idx="22">
                  <c:v>60.921425386707817</c:v>
                </c:pt>
                <c:pt idx="23">
                  <c:v>116.31824895024135</c:v>
                </c:pt>
                <c:pt idx="24">
                  <c:v>121.42817602848082</c:v>
                </c:pt>
                <c:pt idx="25">
                  <c:v>98.315197411027015</c:v>
                </c:pt>
                <c:pt idx="26">
                  <c:v>138.16675260346582</c:v>
                </c:pt>
                <c:pt idx="27">
                  <c:v>290.61933893215416</c:v>
                </c:pt>
                <c:pt idx="28">
                  <c:v>294.47160367440154</c:v>
                </c:pt>
                <c:pt idx="29">
                  <c:v>306.75843308060655</c:v>
                </c:pt>
                <c:pt idx="30">
                  <c:v>302.01666300786621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7-4652-938B-71F395EC54EF}"/>
            </c:ext>
          </c:extLst>
        </c:ser>
        <c:ser>
          <c:idx val="3"/>
          <c:order val="3"/>
          <c:tx>
            <c:strRef>
              <c:f>Data!$D$73</c:f>
              <c:strCache>
                <c:ptCount val="1"/>
                <c:pt idx="0">
                  <c:v>Equity Redemption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numRef>
              <c:f>Data!$E$69:$AI$69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Data!$E$73:$AI$73</c:f>
              <c:numCache>
                <c:formatCode>#,##0.00;[Red]\-#,##0.00;"-";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7-4652-938B-71F395EC54EF}"/>
            </c:ext>
          </c:extLst>
        </c:ser>
        <c:ser>
          <c:idx val="4"/>
          <c:order val="4"/>
          <c:tx>
            <c:strRef>
              <c:f>Data!$D$74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E7-4652-938B-71F395EC54E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DE7-4652-938B-71F395EC54E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E7-4652-938B-71F395EC54E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E7-4652-938B-71F395EC54E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E7-4652-938B-71F395EC54EF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DE7-4652-938B-71F395EC54E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Data!$E$69:$AI$69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Data!$E$74:$AI$74</c:f>
              <c:numCache>
                <c:formatCode>#,##0.00;[Red]\-#,##0.00;"-";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13.614337091564208</c:v>
                </c:pt>
                <c:pt idx="7">
                  <c:v>36.31830755588998</c:v>
                </c:pt>
                <c:pt idx="8">
                  <c:v>41.138881688596598</c:v>
                </c:pt>
                <c:pt idx="9">
                  <c:v>49.516298895731595</c:v>
                </c:pt>
                <c:pt idx="10">
                  <c:v>37.947316212852584</c:v>
                </c:pt>
                <c:pt idx="11">
                  <c:v>29.867564776367161</c:v>
                </c:pt>
                <c:pt idx="12">
                  <c:v>42.173672447189595</c:v>
                </c:pt>
                <c:pt idx="13">
                  <c:v>48.92329088341296</c:v>
                </c:pt>
                <c:pt idx="14">
                  <c:v>57.190051098567203</c:v>
                </c:pt>
                <c:pt idx="15">
                  <c:v>74.340611628852614</c:v>
                </c:pt>
                <c:pt idx="16">
                  <c:v>55.843987953905312</c:v>
                </c:pt>
                <c:pt idx="17">
                  <c:v>38.466735302896261</c:v>
                </c:pt>
                <c:pt idx="18">
                  <c:v>62.181128708246156</c:v>
                </c:pt>
                <c:pt idx="19">
                  <c:v>52.915968383608174</c:v>
                </c:pt>
                <c:pt idx="20">
                  <c:v>90.687699936719241</c:v>
                </c:pt>
                <c:pt idx="21">
                  <c:v>69.255451922005108</c:v>
                </c:pt>
                <c:pt idx="22">
                  <c:v>60.921425386707817</c:v>
                </c:pt>
                <c:pt idx="23">
                  <c:v>116.31824895024135</c:v>
                </c:pt>
                <c:pt idx="24">
                  <c:v>121.42817602848082</c:v>
                </c:pt>
                <c:pt idx="25">
                  <c:v>98.315197411027015</c:v>
                </c:pt>
                <c:pt idx="26">
                  <c:v>138.16675260346582</c:v>
                </c:pt>
                <c:pt idx="27">
                  <c:v>290.61933893215416</c:v>
                </c:pt>
                <c:pt idx="28">
                  <c:v>294.47160367440154</c:v>
                </c:pt>
                <c:pt idx="29">
                  <c:v>306.75843308060655</c:v>
                </c:pt>
                <c:pt idx="30">
                  <c:v>302.01666300786621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7-4652-938B-71F395EC5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4848383"/>
        <c:axId val="343546799"/>
      </c:barChart>
      <c:catAx>
        <c:axId val="314848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546799"/>
        <c:crosses val="autoZero"/>
        <c:auto val="1"/>
        <c:lblAlgn val="ctr"/>
        <c:lblOffset val="100"/>
        <c:noMultiLvlLbl val="0"/>
      </c:catAx>
      <c:valAx>
        <c:axId val="343546799"/>
        <c:scaling>
          <c:orientation val="minMax"/>
          <c:max val="150"/>
        </c:scaling>
        <c:delete val="0"/>
        <c:axPos val="l"/>
        <c:numFmt formatCode="#,##0.00;[Red]\-#,##0.00;&quot;-&quot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848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Debt Service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3"/>
          <c:order val="4"/>
          <c:tx>
            <c:strRef>
              <c:f>Data!$D$135</c:f>
              <c:strCache>
                <c:ptCount val="1"/>
                <c:pt idx="0">
                  <c:v>CFADS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cat>
            <c:numRef>
              <c:f>Data!$J$130:$AD$130</c:f>
              <c:numCache>
                <c:formatCode>General</c:formatCode>
                <c:ptCount val="21"/>
                <c:pt idx="0">
                  <c:v>2028</c:v>
                </c:pt>
                <c:pt idx="1">
                  <c:v>2029</c:v>
                </c:pt>
                <c:pt idx="2">
                  <c:v>2030</c:v>
                </c:pt>
                <c:pt idx="3">
                  <c:v>2031</c:v>
                </c:pt>
                <c:pt idx="4">
                  <c:v>2032</c:v>
                </c:pt>
                <c:pt idx="5">
                  <c:v>2033</c:v>
                </c:pt>
                <c:pt idx="6">
                  <c:v>2034</c:v>
                </c:pt>
                <c:pt idx="7">
                  <c:v>2035</c:v>
                </c:pt>
                <c:pt idx="8">
                  <c:v>2036</c:v>
                </c:pt>
                <c:pt idx="9">
                  <c:v>2037</c:v>
                </c:pt>
                <c:pt idx="10">
                  <c:v>2038</c:v>
                </c:pt>
                <c:pt idx="11">
                  <c:v>2039</c:v>
                </c:pt>
                <c:pt idx="12">
                  <c:v>2040</c:v>
                </c:pt>
                <c:pt idx="13">
                  <c:v>2041</c:v>
                </c:pt>
                <c:pt idx="14">
                  <c:v>2042</c:v>
                </c:pt>
                <c:pt idx="15">
                  <c:v>2043</c:v>
                </c:pt>
                <c:pt idx="16">
                  <c:v>2044</c:v>
                </c:pt>
                <c:pt idx="17">
                  <c:v>2045</c:v>
                </c:pt>
                <c:pt idx="18">
                  <c:v>2046</c:v>
                </c:pt>
                <c:pt idx="19">
                  <c:v>2047</c:v>
                </c:pt>
                <c:pt idx="20">
                  <c:v>2048</c:v>
                </c:pt>
              </c:numCache>
            </c:numRef>
          </c:cat>
          <c:val>
            <c:numRef>
              <c:f>Data!$J$135:$AD$135</c:f>
              <c:numCache>
                <c:formatCode>#,##0;[Red]\-#,##0;"-"</c:formatCode>
                <c:ptCount val="21"/>
                <c:pt idx="0">
                  <c:v>0</c:v>
                </c:pt>
                <c:pt idx="1">
                  <c:v>64.492366750699659</c:v>
                </c:pt>
                <c:pt idx="2">
                  <c:v>80.024699346451499</c:v>
                </c:pt>
                <c:pt idx="3">
                  <c:v>82.828947043255383</c:v>
                </c:pt>
                <c:pt idx="4">
                  <c:v>88.352648830871928</c:v>
                </c:pt>
                <c:pt idx="5">
                  <c:v>78.029549689984748</c:v>
                </c:pt>
                <c:pt idx="6">
                  <c:v>67.588603673737026</c:v>
                </c:pt>
                <c:pt idx="7">
                  <c:v>74.486190846590233</c:v>
                </c:pt>
                <c:pt idx="8">
                  <c:v>84.099880243928084</c:v>
                </c:pt>
                <c:pt idx="9">
                  <c:v>93.161096271489356</c:v>
                </c:pt>
                <c:pt idx="10">
                  <c:v>107.17967902001595</c:v>
                </c:pt>
                <c:pt idx="11">
                  <c:v>89.622898092680416</c:v>
                </c:pt>
                <c:pt idx="12">
                  <c:v>70.319684798298368</c:v>
                </c:pt>
                <c:pt idx="13">
                  <c:v>91.877858290264967</c:v>
                </c:pt>
                <c:pt idx="14">
                  <c:v>82.532594741636046</c:v>
                </c:pt>
                <c:pt idx="15">
                  <c:v>117.29842973860183</c:v>
                </c:pt>
                <c:pt idx="16">
                  <c:v>94.895260014023535</c:v>
                </c:pt>
                <c:pt idx="17">
                  <c:v>82.237219554976406</c:v>
                </c:pt>
                <c:pt idx="18">
                  <c:v>111.68374627438692</c:v>
                </c:pt>
                <c:pt idx="19">
                  <c:v>121.42817602848082</c:v>
                </c:pt>
                <c:pt idx="20">
                  <c:v>98.315197411027015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5-4690-8245-2A12549D8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258431"/>
        <c:axId val="343541839"/>
      </c:areaChart>
      <c:barChart>
        <c:barDir val="col"/>
        <c:grouping val="stacked"/>
        <c:varyColors val="0"/>
        <c:ser>
          <c:idx val="0"/>
          <c:order val="0"/>
          <c:tx>
            <c:strRef>
              <c:f>Data!$D$131</c:f>
              <c:strCache>
                <c:ptCount val="1"/>
                <c:pt idx="0">
                  <c:v>Principal Repayment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Data!$J$130:$AD$130</c:f>
              <c:numCache>
                <c:formatCode>General</c:formatCode>
                <c:ptCount val="21"/>
                <c:pt idx="0">
                  <c:v>2028</c:v>
                </c:pt>
                <c:pt idx="1">
                  <c:v>2029</c:v>
                </c:pt>
                <c:pt idx="2">
                  <c:v>2030</c:v>
                </c:pt>
                <c:pt idx="3">
                  <c:v>2031</c:v>
                </c:pt>
                <c:pt idx="4">
                  <c:v>2032</c:v>
                </c:pt>
                <c:pt idx="5">
                  <c:v>2033</c:v>
                </c:pt>
                <c:pt idx="6">
                  <c:v>2034</c:v>
                </c:pt>
                <c:pt idx="7">
                  <c:v>2035</c:v>
                </c:pt>
                <c:pt idx="8">
                  <c:v>2036</c:v>
                </c:pt>
                <c:pt idx="9">
                  <c:v>2037</c:v>
                </c:pt>
                <c:pt idx="10">
                  <c:v>2038</c:v>
                </c:pt>
                <c:pt idx="11">
                  <c:v>2039</c:v>
                </c:pt>
                <c:pt idx="12">
                  <c:v>2040</c:v>
                </c:pt>
                <c:pt idx="13">
                  <c:v>2041</c:v>
                </c:pt>
                <c:pt idx="14">
                  <c:v>2042</c:v>
                </c:pt>
                <c:pt idx="15">
                  <c:v>2043</c:v>
                </c:pt>
                <c:pt idx="16">
                  <c:v>2044</c:v>
                </c:pt>
                <c:pt idx="17">
                  <c:v>2045</c:v>
                </c:pt>
                <c:pt idx="18">
                  <c:v>2046</c:v>
                </c:pt>
                <c:pt idx="19">
                  <c:v>2047</c:v>
                </c:pt>
                <c:pt idx="20">
                  <c:v>2048</c:v>
                </c:pt>
              </c:numCache>
            </c:numRef>
          </c:cat>
          <c:val>
            <c:numRef>
              <c:f>Data!$J$131:$AD$131</c:f>
              <c:numCache>
                <c:formatCode>#,##0;[Red]\-#,##0;"-"</c:formatCode>
                <c:ptCount val="21"/>
                <c:pt idx="0">
                  <c:v>0</c:v>
                </c:pt>
                <c:pt idx="1">
                  <c:v>24.370541109421755</c:v>
                </c:pt>
                <c:pt idx="2">
                  <c:v>24.370541109421755</c:v>
                </c:pt>
                <c:pt idx="3">
                  <c:v>24.370541109421755</c:v>
                </c:pt>
                <c:pt idx="4">
                  <c:v>24.370541109421755</c:v>
                </c:pt>
                <c:pt idx="5">
                  <c:v>24.370541109421755</c:v>
                </c:pt>
                <c:pt idx="6">
                  <c:v>24.370541109421755</c:v>
                </c:pt>
                <c:pt idx="7">
                  <c:v>24.370541109421755</c:v>
                </c:pt>
                <c:pt idx="8">
                  <c:v>24.370541109421755</c:v>
                </c:pt>
                <c:pt idx="9">
                  <c:v>24.370541109421755</c:v>
                </c:pt>
                <c:pt idx="10">
                  <c:v>24.370541109421755</c:v>
                </c:pt>
                <c:pt idx="11">
                  <c:v>24.370541109421755</c:v>
                </c:pt>
                <c:pt idx="12">
                  <c:v>24.370541109421755</c:v>
                </c:pt>
                <c:pt idx="13">
                  <c:v>24.370541109421755</c:v>
                </c:pt>
                <c:pt idx="14">
                  <c:v>24.370541109421755</c:v>
                </c:pt>
                <c:pt idx="15">
                  <c:v>24.370541109421755</c:v>
                </c:pt>
                <c:pt idx="16">
                  <c:v>24.370541109421755</c:v>
                </c:pt>
                <c:pt idx="17">
                  <c:v>24.370541109421662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24-4BF1-B2C9-F4DBBBF022F6}"/>
            </c:ext>
          </c:extLst>
        </c:ser>
        <c:ser>
          <c:idx val="1"/>
          <c:order val="1"/>
          <c:tx>
            <c:strRef>
              <c:f>Data!$D$132</c:f>
              <c:strCache>
                <c:ptCount val="1"/>
                <c:pt idx="0">
                  <c:v>Interest Expense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Data!$J$130:$AD$130</c:f>
              <c:numCache>
                <c:formatCode>General</c:formatCode>
                <c:ptCount val="21"/>
                <c:pt idx="0">
                  <c:v>2028</c:v>
                </c:pt>
                <c:pt idx="1">
                  <c:v>2029</c:v>
                </c:pt>
                <c:pt idx="2">
                  <c:v>2030</c:v>
                </c:pt>
                <c:pt idx="3">
                  <c:v>2031</c:v>
                </c:pt>
                <c:pt idx="4">
                  <c:v>2032</c:v>
                </c:pt>
                <c:pt idx="5">
                  <c:v>2033</c:v>
                </c:pt>
                <c:pt idx="6">
                  <c:v>2034</c:v>
                </c:pt>
                <c:pt idx="7">
                  <c:v>2035</c:v>
                </c:pt>
                <c:pt idx="8">
                  <c:v>2036</c:v>
                </c:pt>
                <c:pt idx="9">
                  <c:v>2037</c:v>
                </c:pt>
                <c:pt idx="10">
                  <c:v>2038</c:v>
                </c:pt>
                <c:pt idx="11">
                  <c:v>2039</c:v>
                </c:pt>
                <c:pt idx="12">
                  <c:v>2040</c:v>
                </c:pt>
                <c:pt idx="13">
                  <c:v>2041</c:v>
                </c:pt>
                <c:pt idx="14">
                  <c:v>2042</c:v>
                </c:pt>
                <c:pt idx="15">
                  <c:v>2043</c:v>
                </c:pt>
                <c:pt idx="16">
                  <c:v>2044</c:v>
                </c:pt>
                <c:pt idx="17">
                  <c:v>2045</c:v>
                </c:pt>
                <c:pt idx="18">
                  <c:v>2046</c:v>
                </c:pt>
                <c:pt idx="19">
                  <c:v>2047</c:v>
                </c:pt>
                <c:pt idx="20">
                  <c:v>2048</c:v>
                </c:pt>
              </c:numCache>
            </c:numRef>
          </c:cat>
          <c:val>
            <c:numRef>
              <c:f>Data!$J$132:$AD$132</c:f>
              <c:numCache>
                <c:formatCode>#,##0;[Red]\-#,##0;"-"</c:formatCode>
                <c:ptCount val="21"/>
                <c:pt idx="0">
                  <c:v>0</c:v>
                </c:pt>
                <c:pt idx="1">
                  <c:v>18.643463948707641</c:v>
                </c:pt>
                <c:pt idx="2">
                  <c:v>17.546789598783661</c:v>
                </c:pt>
                <c:pt idx="3">
                  <c:v>16.450115248859682</c:v>
                </c:pt>
                <c:pt idx="4">
                  <c:v>15.353440898935704</c:v>
                </c:pt>
                <c:pt idx="5">
                  <c:v>14.256766549011724</c:v>
                </c:pt>
                <c:pt idx="6">
                  <c:v>13.160092199087744</c:v>
                </c:pt>
                <c:pt idx="7">
                  <c:v>12.063417849163766</c:v>
                </c:pt>
                <c:pt idx="8">
                  <c:v>10.966743499239787</c:v>
                </c:pt>
                <c:pt idx="9">
                  <c:v>9.8700691493158068</c:v>
                </c:pt>
                <c:pt idx="10">
                  <c:v>8.7733947993918271</c:v>
                </c:pt>
                <c:pt idx="11">
                  <c:v>7.6767204494678483</c:v>
                </c:pt>
                <c:pt idx="12">
                  <c:v>6.5800460995438685</c:v>
                </c:pt>
                <c:pt idx="13">
                  <c:v>5.4833717496198897</c:v>
                </c:pt>
                <c:pt idx="14">
                  <c:v>4.3866973996959109</c:v>
                </c:pt>
                <c:pt idx="15">
                  <c:v>3.2900230497719325</c:v>
                </c:pt>
                <c:pt idx="16">
                  <c:v>2.1933486998479537</c:v>
                </c:pt>
                <c:pt idx="17">
                  <c:v>1.0966743499239748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4-4BF1-B2C9-F4DBBBF022F6}"/>
            </c:ext>
          </c:extLst>
        </c:ser>
        <c:ser>
          <c:idx val="2"/>
          <c:order val="2"/>
          <c:tx>
            <c:strRef>
              <c:f>Data!$D$133</c:f>
              <c:strCache>
                <c:ptCount val="1"/>
                <c:pt idx="0">
                  <c:v>Cash Sweep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Data!$J$130:$AD$130</c:f>
              <c:numCache>
                <c:formatCode>General</c:formatCode>
                <c:ptCount val="21"/>
                <c:pt idx="0">
                  <c:v>2028</c:v>
                </c:pt>
                <c:pt idx="1">
                  <c:v>2029</c:v>
                </c:pt>
                <c:pt idx="2">
                  <c:v>2030</c:v>
                </c:pt>
                <c:pt idx="3">
                  <c:v>2031</c:v>
                </c:pt>
                <c:pt idx="4">
                  <c:v>2032</c:v>
                </c:pt>
                <c:pt idx="5">
                  <c:v>2033</c:v>
                </c:pt>
                <c:pt idx="6">
                  <c:v>2034</c:v>
                </c:pt>
                <c:pt idx="7">
                  <c:v>2035</c:v>
                </c:pt>
                <c:pt idx="8">
                  <c:v>2036</c:v>
                </c:pt>
                <c:pt idx="9">
                  <c:v>2037</c:v>
                </c:pt>
                <c:pt idx="10">
                  <c:v>2038</c:v>
                </c:pt>
                <c:pt idx="11">
                  <c:v>2039</c:v>
                </c:pt>
                <c:pt idx="12">
                  <c:v>2040</c:v>
                </c:pt>
                <c:pt idx="13">
                  <c:v>2041</c:v>
                </c:pt>
                <c:pt idx="14">
                  <c:v>2042</c:v>
                </c:pt>
                <c:pt idx="15">
                  <c:v>2043</c:v>
                </c:pt>
                <c:pt idx="16">
                  <c:v>2044</c:v>
                </c:pt>
                <c:pt idx="17">
                  <c:v>2045</c:v>
                </c:pt>
                <c:pt idx="18">
                  <c:v>2046</c:v>
                </c:pt>
                <c:pt idx="19">
                  <c:v>2047</c:v>
                </c:pt>
                <c:pt idx="20">
                  <c:v>2048</c:v>
                </c:pt>
              </c:numCache>
            </c:numRef>
          </c:cat>
          <c:val>
            <c:numRef>
              <c:f>Data!$J$133:$AD$133</c:f>
              <c:numCache>
                <c:formatCode>#,##0;[Red]\-#,##0;"-"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24-4BF1-B2C9-F4DBBBF02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2027258431"/>
        <c:axId val="343541839"/>
      </c:barChart>
      <c:lineChart>
        <c:grouping val="stacked"/>
        <c:varyColors val="0"/>
        <c:ser>
          <c:idx val="4"/>
          <c:order val="3"/>
          <c:tx>
            <c:strRef>
              <c:f>Data!$D$134</c:f>
              <c:strCache>
                <c:ptCount val="1"/>
                <c:pt idx="0">
                  <c:v>DSCR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Data!$J$130:$AD$130</c:f>
              <c:numCache>
                <c:formatCode>General</c:formatCode>
                <c:ptCount val="21"/>
                <c:pt idx="0">
                  <c:v>2028</c:v>
                </c:pt>
                <c:pt idx="1">
                  <c:v>2029</c:v>
                </c:pt>
                <c:pt idx="2">
                  <c:v>2030</c:v>
                </c:pt>
                <c:pt idx="3">
                  <c:v>2031</c:v>
                </c:pt>
                <c:pt idx="4">
                  <c:v>2032</c:v>
                </c:pt>
                <c:pt idx="5">
                  <c:v>2033</c:v>
                </c:pt>
                <c:pt idx="6">
                  <c:v>2034</c:v>
                </c:pt>
                <c:pt idx="7">
                  <c:v>2035</c:v>
                </c:pt>
                <c:pt idx="8">
                  <c:v>2036</c:v>
                </c:pt>
                <c:pt idx="9">
                  <c:v>2037</c:v>
                </c:pt>
                <c:pt idx="10">
                  <c:v>2038</c:v>
                </c:pt>
                <c:pt idx="11">
                  <c:v>2039</c:v>
                </c:pt>
                <c:pt idx="12">
                  <c:v>2040</c:v>
                </c:pt>
                <c:pt idx="13">
                  <c:v>2041</c:v>
                </c:pt>
                <c:pt idx="14">
                  <c:v>2042</c:v>
                </c:pt>
                <c:pt idx="15">
                  <c:v>2043</c:v>
                </c:pt>
                <c:pt idx="16">
                  <c:v>2044</c:v>
                </c:pt>
                <c:pt idx="17">
                  <c:v>2045</c:v>
                </c:pt>
                <c:pt idx="18">
                  <c:v>2046</c:v>
                </c:pt>
                <c:pt idx="19">
                  <c:v>2047</c:v>
                </c:pt>
                <c:pt idx="20">
                  <c:v>2048</c:v>
                </c:pt>
              </c:numCache>
            </c:numRef>
          </c:cat>
          <c:val>
            <c:numRef>
              <c:f>Data!$J$134:$AD$134</c:f>
              <c:numCache>
                <c:formatCode>#,##0;[Red]\-#,##0;"-"</c:formatCode>
                <c:ptCount val="21"/>
                <c:pt idx="0">
                  <c:v>0</c:v>
                </c:pt>
                <c:pt idx="1">
                  <c:v>1.4993343272120625</c:v>
                </c:pt>
                <c:pt idx="2">
                  <c:v>1.9091091111892107</c:v>
                </c:pt>
                <c:pt idx="3">
                  <c:v>2.0290917853749537</c:v>
                </c:pt>
                <c:pt idx="4">
                  <c:v>2.2241629450929397</c:v>
                </c:pt>
                <c:pt idx="5">
                  <c:v>2.0200622277504445</c:v>
                </c:pt>
                <c:pt idx="6">
                  <c:v>1.8008932357526133</c:v>
                </c:pt>
                <c:pt idx="7">
                  <c:v>2.0444143065979645</c:v>
                </c:pt>
                <c:pt idx="8">
                  <c:v>2.3799181104365101</c:v>
                </c:pt>
                <c:pt idx="9">
                  <c:v>2.7207787326007535</c:v>
                </c:pt>
                <c:pt idx="10">
                  <c:v>3.2337678734251534</c:v>
                </c:pt>
                <c:pt idx="11">
                  <c:v>2.7965818678228871</c:v>
                </c:pt>
                <c:pt idx="12">
                  <c:v>2.2719974668761953</c:v>
                </c:pt>
                <c:pt idx="13">
                  <c:v>3.0775831060687202</c:v>
                </c:pt>
                <c:pt idx="14">
                  <c:v>2.8699802046665197</c:v>
                </c:pt>
                <c:pt idx="15">
                  <c:v>4.2406321532649986</c:v>
                </c:pt>
                <c:pt idx="16">
                  <c:v>3.5723391525349641</c:v>
                </c:pt>
                <c:pt idx="17">
                  <c:v>3.2291425659270123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24-4BF1-B2C9-F4DBBBF02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8569967"/>
        <c:axId val="344311743"/>
      </c:lineChart>
      <c:catAx>
        <c:axId val="2027258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541839"/>
        <c:crosses val="autoZero"/>
        <c:auto val="1"/>
        <c:lblAlgn val="ctr"/>
        <c:lblOffset val="100"/>
        <c:noMultiLvlLbl val="0"/>
      </c:catAx>
      <c:valAx>
        <c:axId val="343541839"/>
        <c:scaling>
          <c:orientation val="minMax"/>
        </c:scaling>
        <c:delete val="0"/>
        <c:axPos val="l"/>
        <c:numFmt formatCode="#,##0;[Red]\-#,##0;&quot;-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258431"/>
        <c:crosses val="autoZero"/>
        <c:crossBetween val="between"/>
      </c:valAx>
      <c:valAx>
        <c:axId val="344311743"/>
        <c:scaling>
          <c:orientation val="minMax"/>
        </c:scaling>
        <c:delete val="0"/>
        <c:axPos val="r"/>
        <c:numFmt formatCode="#,##0;[Red]\-#,##0;&quot;-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569967"/>
        <c:crosses val="max"/>
        <c:crossBetween val="between"/>
      </c:valAx>
      <c:catAx>
        <c:axId val="20285699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43117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Data!$D$106</c:f>
              <c:strCache>
                <c:ptCount val="1"/>
                <c:pt idx="0">
                  <c:v>Throughput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Data!$K$104:$AI$104</c:f>
              <c:numCache>
                <c:formatCode>General</c:formatCode>
                <c:ptCount val="25"/>
                <c:pt idx="0">
                  <c:v>2029</c:v>
                </c:pt>
                <c:pt idx="1">
                  <c:v>2030</c:v>
                </c:pt>
                <c:pt idx="2">
                  <c:v>2031</c:v>
                </c:pt>
                <c:pt idx="3">
                  <c:v>2032</c:v>
                </c:pt>
                <c:pt idx="4">
                  <c:v>2033</c:v>
                </c:pt>
                <c:pt idx="5">
                  <c:v>2034</c:v>
                </c:pt>
                <c:pt idx="6">
                  <c:v>2035</c:v>
                </c:pt>
                <c:pt idx="7">
                  <c:v>2036</c:v>
                </c:pt>
                <c:pt idx="8">
                  <c:v>2037</c:v>
                </c:pt>
                <c:pt idx="9">
                  <c:v>2038</c:v>
                </c:pt>
                <c:pt idx="10">
                  <c:v>2039</c:v>
                </c:pt>
                <c:pt idx="11">
                  <c:v>2040</c:v>
                </c:pt>
                <c:pt idx="12">
                  <c:v>2041</c:v>
                </c:pt>
                <c:pt idx="13">
                  <c:v>2042</c:v>
                </c:pt>
                <c:pt idx="14">
                  <c:v>2043</c:v>
                </c:pt>
                <c:pt idx="15">
                  <c:v>2044</c:v>
                </c:pt>
                <c:pt idx="16">
                  <c:v>2045</c:v>
                </c:pt>
                <c:pt idx="17">
                  <c:v>2046</c:v>
                </c:pt>
                <c:pt idx="18">
                  <c:v>2047</c:v>
                </c:pt>
                <c:pt idx="19">
                  <c:v>2048</c:v>
                </c:pt>
                <c:pt idx="20">
                  <c:v>2049</c:v>
                </c:pt>
                <c:pt idx="21">
                  <c:v>2050</c:v>
                </c:pt>
                <c:pt idx="22">
                  <c:v>2051</c:v>
                </c:pt>
                <c:pt idx="23">
                  <c:v>2052</c:v>
                </c:pt>
                <c:pt idx="24">
                  <c:v>2053</c:v>
                </c:pt>
              </c:numCache>
            </c:numRef>
          </c:cat>
          <c:val>
            <c:numRef>
              <c:f>Data!$K$106:$AI$106</c:f>
              <c:numCache>
                <c:formatCode>#,##0.00;[Red]\-#,##0.00;"-";</c:formatCode>
                <c:ptCount val="25"/>
                <c:pt idx="0">
                  <c:v>200</c:v>
                </c:pt>
                <c:pt idx="1">
                  <c:v>208</c:v>
                </c:pt>
                <c:pt idx="2">
                  <c:v>208</c:v>
                </c:pt>
                <c:pt idx="3">
                  <c:v>201</c:v>
                </c:pt>
                <c:pt idx="4">
                  <c:v>202</c:v>
                </c:pt>
                <c:pt idx="5">
                  <c:v>192</c:v>
                </c:pt>
                <c:pt idx="6">
                  <c:v>192</c:v>
                </c:pt>
                <c:pt idx="7">
                  <c:v>201</c:v>
                </c:pt>
                <c:pt idx="8">
                  <c:v>192</c:v>
                </c:pt>
                <c:pt idx="9">
                  <c:v>207</c:v>
                </c:pt>
                <c:pt idx="10">
                  <c:v>329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178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F1-484F-ACA6-A76FBC3CA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0303615"/>
        <c:axId val="1671264063"/>
      </c:barChart>
      <c:lineChart>
        <c:grouping val="stacked"/>
        <c:varyColors val="0"/>
        <c:ser>
          <c:idx val="0"/>
          <c:order val="0"/>
          <c:tx>
            <c:strRef>
              <c:f>Data!$D$105</c:f>
              <c:strCache>
                <c:ptCount val="1"/>
                <c:pt idx="0">
                  <c:v>Sustaining CAPEX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Data!$K$104:$AI$104</c:f>
              <c:numCache>
                <c:formatCode>General</c:formatCode>
                <c:ptCount val="25"/>
                <c:pt idx="0">
                  <c:v>2029</c:v>
                </c:pt>
                <c:pt idx="1">
                  <c:v>2030</c:v>
                </c:pt>
                <c:pt idx="2">
                  <c:v>2031</c:v>
                </c:pt>
                <c:pt idx="3">
                  <c:v>2032</c:v>
                </c:pt>
                <c:pt idx="4">
                  <c:v>2033</c:v>
                </c:pt>
                <c:pt idx="5">
                  <c:v>2034</c:v>
                </c:pt>
                <c:pt idx="6">
                  <c:v>2035</c:v>
                </c:pt>
                <c:pt idx="7">
                  <c:v>2036</c:v>
                </c:pt>
                <c:pt idx="8">
                  <c:v>2037</c:v>
                </c:pt>
                <c:pt idx="9">
                  <c:v>2038</c:v>
                </c:pt>
                <c:pt idx="10">
                  <c:v>2039</c:v>
                </c:pt>
                <c:pt idx="11">
                  <c:v>2040</c:v>
                </c:pt>
                <c:pt idx="12">
                  <c:v>2041</c:v>
                </c:pt>
                <c:pt idx="13">
                  <c:v>2042</c:v>
                </c:pt>
                <c:pt idx="14">
                  <c:v>2043</c:v>
                </c:pt>
                <c:pt idx="15">
                  <c:v>2044</c:v>
                </c:pt>
                <c:pt idx="16">
                  <c:v>2045</c:v>
                </c:pt>
                <c:pt idx="17">
                  <c:v>2046</c:v>
                </c:pt>
                <c:pt idx="18">
                  <c:v>2047</c:v>
                </c:pt>
                <c:pt idx="19">
                  <c:v>2048</c:v>
                </c:pt>
                <c:pt idx="20">
                  <c:v>2049</c:v>
                </c:pt>
                <c:pt idx="21">
                  <c:v>2050</c:v>
                </c:pt>
                <c:pt idx="22">
                  <c:v>2051</c:v>
                </c:pt>
                <c:pt idx="23">
                  <c:v>2052</c:v>
                </c:pt>
                <c:pt idx="24">
                  <c:v>2053</c:v>
                </c:pt>
              </c:numCache>
            </c:numRef>
          </c:cat>
          <c:val>
            <c:numRef>
              <c:f>Data!$K$105:$AI$105</c:f>
              <c:numCache>
                <c:formatCode>#,##0.00;[Red]\-#,##0.00;"-";</c:formatCode>
                <c:ptCount val="25"/>
                <c:pt idx="0">
                  <c:v>3.1705645065793755</c:v>
                </c:pt>
                <c:pt idx="1">
                  <c:v>3.6934611754497273</c:v>
                </c:pt>
                <c:pt idx="2">
                  <c:v>4.9596245079124337</c:v>
                </c:pt>
                <c:pt idx="3">
                  <c:v>4.5628701718270754</c:v>
                </c:pt>
                <c:pt idx="4">
                  <c:v>4.0719924346953054</c:v>
                </c:pt>
                <c:pt idx="5">
                  <c:v>6.0177959905257614</c:v>
                </c:pt>
                <c:pt idx="6">
                  <c:v>4.2623980235556704</c:v>
                </c:pt>
                <c:pt idx="7">
                  <c:v>1.8963554313408746</c:v>
                </c:pt>
                <c:pt idx="8">
                  <c:v>4.1017027754092492</c:v>
                </c:pt>
                <c:pt idx="9">
                  <c:v>3.6267903455254697</c:v>
                </c:pt>
                <c:pt idx="10">
                  <c:v>3.7968342577590199</c:v>
                </c:pt>
                <c:pt idx="11">
                  <c:v>5.3584389254109723</c:v>
                </c:pt>
                <c:pt idx="12">
                  <c:v>4.699196544195507</c:v>
                </c:pt>
                <c:pt idx="13">
                  <c:v>5.2012556483881411</c:v>
                </c:pt>
                <c:pt idx="14">
                  <c:v>5.5585843931057095</c:v>
                </c:pt>
                <c:pt idx="15">
                  <c:v>4.1514212910770487</c:v>
                </c:pt>
                <c:pt idx="16">
                  <c:v>4.6345026758544314</c:v>
                </c:pt>
                <c:pt idx="17">
                  <c:v>6.7204880797039674</c:v>
                </c:pt>
                <c:pt idx="18">
                  <c:v>8.0773164416835161</c:v>
                </c:pt>
                <c:pt idx="19">
                  <c:v>4.8435561470503696</c:v>
                </c:pt>
                <c:pt idx="20">
                  <c:v>5.0063726565594289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F1-484F-ACA6-A76FBC3CA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21375"/>
        <c:axId val="404698367"/>
      </c:lineChart>
      <c:catAx>
        <c:axId val="350303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264063"/>
        <c:crosses val="autoZero"/>
        <c:auto val="1"/>
        <c:lblAlgn val="ctr"/>
        <c:lblOffset val="100"/>
        <c:noMultiLvlLbl val="0"/>
      </c:catAx>
      <c:valAx>
        <c:axId val="167126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[Red]\-#,##0.00;&quot;-&quot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03615"/>
        <c:crosses val="autoZero"/>
        <c:crossBetween val="between"/>
      </c:valAx>
      <c:valAx>
        <c:axId val="404698367"/>
        <c:scaling>
          <c:orientation val="minMax"/>
        </c:scaling>
        <c:delete val="0"/>
        <c:axPos val="r"/>
        <c:numFmt formatCode="#,##0.00;[Red]\-#,##0.00;&quot;-&quot;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21375"/>
        <c:crosses val="max"/>
        <c:crossBetween val="between"/>
      </c:valAx>
      <c:catAx>
        <c:axId val="350321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46983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Sources &amp; Uses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Data!$D$156</c:f>
              <c:strCache>
                <c:ptCount val="1"/>
                <c:pt idx="0">
                  <c:v>Share Capital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Data!$E$155:$F$155</c:f>
              <c:strCache>
                <c:ptCount val="2"/>
                <c:pt idx="0">
                  <c:v>Sources</c:v>
                </c:pt>
                <c:pt idx="1">
                  <c:v>Uses</c:v>
                </c:pt>
              </c:strCache>
            </c:strRef>
          </c:cat>
          <c:val>
            <c:numRef>
              <c:f>Data!$E$156:$F$156</c:f>
              <c:numCache>
                <c:formatCode>General</c:formatCode>
                <c:ptCount val="2"/>
                <c:pt idx="0" formatCode="#,##0.00;[Red]\-#,##0.00;&quot;-&quot;;">
                  <c:v>51.787399857521208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F0-4F54-99D3-41497DFC820D}"/>
            </c:ext>
          </c:extLst>
        </c:ser>
        <c:ser>
          <c:idx val="1"/>
          <c:order val="1"/>
          <c:tx>
            <c:strRef>
              <c:f>Data!$D$157</c:f>
              <c:strCache>
                <c:ptCount val="1"/>
                <c:pt idx="0">
                  <c:v>Shareholder Loan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Data!$E$155:$F$155</c:f>
              <c:strCache>
                <c:ptCount val="2"/>
                <c:pt idx="0">
                  <c:v>Sources</c:v>
                </c:pt>
                <c:pt idx="1">
                  <c:v>Uses</c:v>
                </c:pt>
              </c:strCache>
            </c:strRef>
          </c:cat>
          <c:val>
            <c:numRef>
              <c:f>Data!$E$157:$F$157</c:f>
              <c:numCache>
                <c:formatCode>General</c:formatCode>
                <c:ptCount val="2"/>
                <c:pt idx="0" formatCode="#,##0.00;[Red]\-#,##0.00;&quot;-&quot;;">
                  <c:v>51.787399857521208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F0-4F54-99D3-41497DFC820D}"/>
            </c:ext>
          </c:extLst>
        </c:ser>
        <c:ser>
          <c:idx val="2"/>
          <c:order val="2"/>
          <c:tx>
            <c:strRef>
              <c:f>Data!$D$158</c:f>
              <c:strCache>
                <c:ptCount val="1"/>
                <c:pt idx="0">
                  <c:v>Senior Debt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Data!$E$155:$F$155</c:f>
              <c:strCache>
                <c:ptCount val="2"/>
                <c:pt idx="0">
                  <c:v>Sources</c:v>
                </c:pt>
                <c:pt idx="1">
                  <c:v>Uses</c:v>
                </c:pt>
              </c:strCache>
            </c:strRef>
          </c:cat>
          <c:val>
            <c:numRef>
              <c:f>Data!$E$158:$F$158</c:f>
              <c:numCache>
                <c:formatCode>General</c:formatCode>
                <c:ptCount val="2"/>
                <c:pt idx="0" formatCode="#,##0.00;[Red]\-#,##0.00;&quot;-&quot;;">
                  <c:v>414.29919886016984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F0-4F54-99D3-41497DFC820D}"/>
            </c:ext>
          </c:extLst>
        </c:ser>
        <c:ser>
          <c:idx val="3"/>
          <c:order val="3"/>
          <c:tx>
            <c:strRef>
              <c:f>Data!$D$159</c:f>
              <c:strCache>
                <c:ptCount val="1"/>
                <c:pt idx="0">
                  <c:v>Development CAPEX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Data!$E$155:$F$155</c:f>
              <c:strCache>
                <c:ptCount val="2"/>
                <c:pt idx="0">
                  <c:v>Sources</c:v>
                </c:pt>
                <c:pt idx="1">
                  <c:v>Uses</c:v>
                </c:pt>
              </c:strCache>
            </c:strRef>
          </c:cat>
          <c:val>
            <c:numRef>
              <c:f>Data!$E$159:$F$159</c:f>
              <c:numCache>
                <c:formatCode>#,##0.00;[Red]\-#,##0.00;"-";</c:formatCode>
                <c:ptCount val="2"/>
                <c:pt idx="1">
                  <c:v>487.93500000000006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F0-4F54-99D3-41497DFC820D}"/>
            </c:ext>
          </c:extLst>
        </c:ser>
        <c:ser>
          <c:idx val="4"/>
          <c:order val="4"/>
          <c:tx>
            <c:strRef>
              <c:f>Data!$D$160</c:f>
              <c:strCache>
                <c:ptCount val="1"/>
                <c:pt idx="0">
                  <c:v>Interest During Construction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Data!$E$155:$F$155</c:f>
              <c:strCache>
                <c:ptCount val="2"/>
                <c:pt idx="0">
                  <c:v>Sources</c:v>
                </c:pt>
                <c:pt idx="1">
                  <c:v>Uses</c:v>
                </c:pt>
              </c:strCache>
            </c:strRef>
          </c:cat>
          <c:val>
            <c:numRef>
              <c:f>Data!$E$160:$F$160</c:f>
              <c:numCache>
                <c:formatCode>#,##0.00;[Red]\-#,##0.00;"-";</c:formatCode>
                <c:ptCount val="2"/>
                <c:pt idx="1">
                  <c:v>17.879324117879385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F0-4F54-99D3-41497DFC820D}"/>
            </c:ext>
          </c:extLst>
        </c:ser>
        <c:ser>
          <c:idx val="5"/>
          <c:order val="5"/>
          <c:tx>
            <c:strRef>
              <c:f>Data!$D$161</c:f>
              <c:strCache>
                <c:ptCount val="1"/>
                <c:pt idx="0">
                  <c:v>Fees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Data!$E$155:$F$155</c:f>
              <c:strCache>
                <c:ptCount val="2"/>
                <c:pt idx="0">
                  <c:v>Sources</c:v>
                </c:pt>
                <c:pt idx="1">
                  <c:v>Uses</c:v>
                </c:pt>
              </c:strCache>
            </c:strRef>
          </c:cat>
          <c:val>
            <c:numRef>
              <c:f>Data!$E$161:$F$161</c:f>
              <c:numCache>
                <c:formatCode>#,##0.00;[Red]\-#,##0.00;"-";</c:formatCode>
                <c:ptCount val="2"/>
                <c:pt idx="1">
                  <c:v>12.059674457332846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F0-4F54-99D3-41497DFC8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9435167"/>
        <c:axId val="656275919"/>
      </c:barChart>
      <c:catAx>
        <c:axId val="202943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75919"/>
        <c:crosses val="autoZero"/>
        <c:auto val="1"/>
        <c:lblAlgn val="ctr"/>
        <c:lblOffset val="100"/>
        <c:noMultiLvlLbl val="0"/>
      </c:catAx>
      <c:valAx>
        <c:axId val="65627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[Red]\-#,##0.00;&quot;-&quot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43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Data!$E$9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99B-4A87-9A2D-ED4989E2486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99B-4A87-9A2D-ED4989E2486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99B-4A87-9A2D-ED4989E2486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199B-4A87-9A2D-ED4989E2486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99B-4A87-9A2D-ED4989E2486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76E9-4300-B591-14A9A97F6CB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6E9-4300-B591-14A9A97F6CB2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C5A-4CF3-A741-56EB1B06EE4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Data!$C$10:$C$17</c:f>
              <c:strCache>
                <c:ptCount val="8"/>
                <c:pt idx="0">
                  <c:v>Equity Research</c:v>
                </c:pt>
                <c:pt idx="1">
                  <c:v>Comparables</c:v>
                </c:pt>
                <c:pt idx="2">
                  <c:v>52 Week Trading Range</c:v>
                </c:pt>
                <c:pt idx="3">
                  <c:v>Precedent Transactions</c:v>
                </c:pt>
                <c:pt idx="4">
                  <c:v>P / NAV - Trading</c:v>
                </c:pt>
                <c:pt idx="5">
                  <c:v>EV / EBITDA</c:v>
                </c:pt>
                <c:pt idx="6">
                  <c:v>P / NAV - Transaction</c:v>
                </c:pt>
                <c:pt idx="7">
                  <c:v>Valuation Range</c:v>
                </c:pt>
              </c:strCache>
            </c:strRef>
          </c:cat>
          <c:val>
            <c:numRef>
              <c:f>Data!$E$10:$E$17</c:f>
              <c:numCache>
                <c:formatCode>#,##0.00;[Red]\-#,##0.00;"-";</c:formatCode>
                <c:ptCount val="8"/>
                <c:pt idx="0">
                  <c:v>51</c:v>
                </c:pt>
                <c:pt idx="1">
                  <c:v>36</c:v>
                </c:pt>
                <c:pt idx="2">
                  <c:v>51.93</c:v>
                </c:pt>
                <c:pt idx="3">
                  <c:v>49</c:v>
                </c:pt>
                <c:pt idx="4">
                  <c:v>36.039018309370491</c:v>
                </c:pt>
                <c:pt idx="5">
                  <c:v>38.732387536850936</c:v>
                </c:pt>
                <c:pt idx="6">
                  <c:v>48.052024412493978</c:v>
                </c:pt>
                <c:pt idx="7">
                  <c:v>45.490950349619737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EE-48F5-A181-6EF7772EAF24}"/>
            </c:ext>
          </c:extLst>
        </c:ser>
        <c:ser>
          <c:idx val="0"/>
          <c:order val="1"/>
          <c:tx>
            <c:strRef>
              <c:f>Data!$D$9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Data!$C$10:$C$17</c:f>
              <c:strCache>
                <c:ptCount val="8"/>
                <c:pt idx="0">
                  <c:v>Equity Research</c:v>
                </c:pt>
                <c:pt idx="1">
                  <c:v>Comparables</c:v>
                </c:pt>
                <c:pt idx="2">
                  <c:v>52 Week Trading Range</c:v>
                </c:pt>
                <c:pt idx="3">
                  <c:v>Precedent Transactions</c:v>
                </c:pt>
                <c:pt idx="4">
                  <c:v>P / NAV - Trading</c:v>
                </c:pt>
                <c:pt idx="5">
                  <c:v>EV / EBITDA</c:v>
                </c:pt>
                <c:pt idx="6">
                  <c:v>P / NAV - Transaction</c:v>
                </c:pt>
                <c:pt idx="7">
                  <c:v>Valuation Range</c:v>
                </c:pt>
              </c:strCache>
            </c:strRef>
          </c:cat>
          <c:val>
            <c:numRef>
              <c:f>Data!$D$10:$D$17</c:f>
              <c:numCache>
                <c:formatCode>#,##0.00;[Red]\-#,##0.00;"-";</c:formatCode>
                <c:ptCount val="8"/>
                <c:pt idx="0">
                  <c:v>32</c:v>
                </c:pt>
                <c:pt idx="1">
                  <c:v>25</c:v>
                </c:pt>
                <c:pt idx="2">
                  <c:v>25.09</c:v>
                </c:pt>
                <c:pt idx="3">
                  <c:v>35</c:v>
                </c:pt>
                <c:pt idx="4">
                  <c:v>24.026012206246989</c:v>
                </c:pt>
                <c:pt idx="5">
                  <c:v>22.512180356643736</c:v>
                </c:pt>
                <c:pt idx="6">
                  <c:v>34.036850625516571</c:v>
                </c:pt>
                <c:pt idx="7">
                  <c:v>29.977559506495702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EE-48F5-A181-6EF7772EA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91344639"/>
        <c:axId val="1391343199"/>
      </c:barChart>
      <c:catAx>
        <c:axId val="1391344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91343199"/>
        <c:crosses val="autoZero"/>
        <c:auto val="1"/>
        <c:lblAlgn val="ctr"/>
        <c:lblOffset val="100"/>
        <c:noMultiLvlLbl val="0"/>
      </c:catAx>
      <c:valAx>
        <c:axId val="1391343199"/>
        <c:scaling>
          <c:orientation val="minMax"/>
          <c:max val="90"/>
        </c:scaling>
        <c:delete val="0"/>
        <c:axPos val="b"/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91344639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Debt Service ($m)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Data!$D$131</c:f>
              <c:strCache>
                <c:ptCount val="1"/>
                <c:pt idx="0">
                  <c:v>Principal Repayment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092E-4BC0-B36B-9F55B4930F0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92E-4BC0-B36B-9F55B4930F0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92E-4BC0-B36B-9F55B4930F0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92E-4BC0-B36B-9F55B4930F0A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92E-4BC0-B36B-9F55B4930F0A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92E-4BC0-B36B-9F55B4930F0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92E-4BC0-B36B-9F55B4930F0A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92E-4BC0-B36B-9F55B4930F0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92E-4BC0-B36B-9F55B4930F0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92E-4BC0-B36B-9F55B4930F0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92E-4BC0-B36B-9F55B4930F0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92E-4BC0-B36B-9F55B4930F0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92E-4BC0-B36B-9F55B4930F0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2E-4BC0-B36B-9F55B4930F0A}"/>
                </c:ext>
              </c:extLst>
            </c:dLbl>
            <c:numFmt formatCode="#,##0" sourceLinked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Data!$E$130:$AI$130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Data!$E$131:$AI$131</c:f>
              <c:numCache>
                <c:formatCode>#,##0;[Red]\-#,##0;"-"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24.370541109421755</c:v>
                </c:pt>
                <c:pt idx="7">
                  <c:v>24.370541109421755</c:v>
                </c:pt>
                <c:pt idx="8">
                  <c:v>24.370541109421755</c:v>
                </c:pt>
                <c:pt idx="9">
                  <c:v>24.370541109421755</c:v>
                </c:pt>
                <c:pt idx="10">
                  <c:v>24.370541109421755</c:v>
                </c:pt>
                <c:pt idx="11">
                  <c:v>24.370541109421755</c:v>
                </c:pt>
                <c:pt idx="12">
                  <c:v>24.370541109421755</c:v>
                </c:pt>
                <c:pt idx="13">
                  <c:v>24.370541109421755</c:v>
                </c:pt>
                <c:pt idx="14">
                  <c:v>24.370541109421755</c:v>
                </c:pt>
                <c:pt idx="15">
                  <c:v>24.370541109421755</c:v>
                </c:pt>
                <c:pt idx="16">
                  <c:v>24.370541109421755</c:v>
                </c:pt>
                <c:pt idx="17">
                  <c:v>24.370541109421755</c:v>
                </c:pt>
                <c:pt idx="18">
                  <c:v>24.370541109421755</c:v>
                </c:pt>
                <c:pt idx="19">
                  <c:v>24.370541109421755</c:v>
                </c:pt>
                <c:pt idx="20">
                  <c:v>24.370541109421755</c:v>
                </c:pt>
                <c:pt idx="21">
                  <c:v>24.370541109421755</c:v>
                </c:pt>
                <c:pt idx="22">
                  <c:v>24.370541109421662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6-46FA-9AC4-B6F8F3AA5A9B}"/>
            </c:ext>
          </c:extLst>
        </c:ser>
        <c:ser>
          <c:idx val="1"/>
          <c:order val="1"/>
          <c:tx>
            <c:strRef>
              <c:f>Data!$D$132</c:f>
              <c:strCache>
                <c:ptCount val="1"/>
                <c:pt idx="0">
                  <c:v>Interest Expense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92E-4BC0-B36B-9F55B4930F0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2E-4BC0-B36B-9F55B4930F0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2E-4BC0-B36B-9F55B4930F0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2E-4BC0-B36B-9F55B4930F0A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92E-4BC0-B36B-9F55B4930F0A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2E-4BC0-B36B-9F55B4930F0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2E-4BC0-B36B-9F55B4930F0A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2E-4BC0-B36B-9F55B4930F0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2E-4BC0-B36B-9F55B4930F0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2E-4BC0-B36B-9F55B4930F0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2E-4BC0-B36B-9F55B4930F0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2E-4BC0-B36B-9F55B4930F0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2E-4BC0-B36B-9F55B4930F0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92E-4BC0-B36B-9F55B4930F0A}"/>
                </c:ext>
              </c:extLst>
            </c:dLbl>
            <c:numFmt formatCode="#,##0" sourceLinked="0"/>
            <c:spPr>
              <a:solidFill>
                <a:schemeClr val="tx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Data!$E$130:$AI$130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Data!$E$132:$AI$132</c:f>
              <c:numCache>
                <c:formatCode>#,##0;[Red]\-#,##0;"-"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18.643463948707641</c:v>
                </c:pt>
                <c:pt idx="7">
                  <c:v>17.546789598783661</c:v>
                </c:pt>
                <c:pt idx="8">
                  <c:v>16.450115248859682</c:v>
                </c:pt>
                <c:pt idx="9">
                  <c:v>15.353440898935704</c:v>
                </c:pt>
                <c:pt idx="10">
                  <c:v>14.256766549011724</c:v>
                </c:pt>
                <c:pt idx="11">
                  <c:v>13.160092199087744</c:v>
                </c:pt>
                <c:pt idx="12">
                  <c:v>12.063417849163766</c:v>
                </c:pt>
                <c:pt idx="13">
                  <c:v>10.966743499239787</c:v>
                </c:pt>
                <c:pt idx="14">
                  <c:v>9.8700691493158068</c:v>
                </c:pt>
                <c:pt idx="15">
                  <c:v>8.7733947993918271</c:v>
                </c:pt>
                <c:pt idx="16">
                  <c:v>7.6767204494678483</c:v>
                </c:pt>
                <c:pt idx="17">
                  <c:v>6.5800460995438685</c:v>
                </c:pt>
                <c:pt idx="18">
                  <c:v>5.4833717496198897</c:v>
                </c:pt>
                <c:pt idx="19">
                  <c:v>4.3866973996959109</c:v>
                </c:pt>
                <c:pt idx="20">
                  <c:v>3.2900230497719325</c:v>
                </c:pt>
                <c:pt idx="21">
                  <c:v>2.1933486998479537</c:v>
                </c:pt>
                <c:pt idx="22">
                  <c:v>1.0966743499239748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86-46FA-9AC4-B6F8F3AA5A9B}"/>
            </c:ext>
          </c:extLst>
        </c:ser>
        <c:ser>
          <c:idx val="2"/>
          <c:order val="2"/>
          <c:tx>
            <c:strRef>
              <c:f>Data!$D$133</c:f>
              <c:strCache>
                <c:ptCount val="1"/>
                <c:pt idx="0">
                  <c:v>Cash Sweep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Data!$E$130:$AI$130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Data!$E$133:$AI$133</c:f>
              <c:numCache>
                <c:formatCode>#,##0;[Red]\-#,##0;"-"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86-46FA-9AC4-B6F8F3AA5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27258431"/>
        <c:axId val="343541839"/>
      </c:barChart>
      <c:lineChart>
        <c:grouping val="stacked"/>
        <c:varyColors val="0"/>
        <c:ser>
          <c:idx val="4"/>
          <c:order val="3"/>
          <c:tx>
            <c:strRef>
              <c:f>Data!$D$134</c:f>
              <c:strCache>
                <c:ptCount val="1"/>
                <c:pt idx="0">
                  <c:v>DSCR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cat>
            <c:numRef>
              <c:f>Data!$E$130:$AI$130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Data!$E$134:$AI$134</c:f>
              <c:numCache>
                <c:formatCode>#,##0;[Red]\-#,##0;"-"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1.4993343272120625</c:v>
                </c:pt>
                <c:pt idx="7">
                  <c:v>1.9091091111892107</c:v>
                </c:pt>
                <c:pt idx="8">
                  <c:v>2.0290917853749537</c:v>
                </c:pt>
                <c:pt idx="9">
                  <c:v>2.2241629450929397</c:v>
                </c:pt>
                <c:pt idx="10">
                  <c:v>2.0200622277504445</c:v>
                </c:pt>
                <c:pt idx="11">
                  <c:v>1.8008932357526133</c:v>
                </c:pt>
                <c:pt idx="12">
                  <c:v>2.0444143065979645</c:v>
                </c:pt>
                <c:pt idx="13">
                  <c:v>2.3799181104365101</c:v>
                </c:pt>
                <c:pt idx="14">
                  <c:v>2.7207787326007535</c:v>
                </c:pt>
                <c:pt idx="15">
                  <c:v>3.2337678734251534</c:v>
                </c:pt>
                <c:pt idx="16">
                  <c:v>2.7965818678228871</c:v>
                </c:pt>
                <c:pt idx="17">
                  <c:v>2.2719974668761953</c:v>
                </c:pt>
                <c:pt idx="18">
                  <c:v>3.0775831060687202</c:v>
                </c:pt>
                <c:pt idx="19">
                  <c:v>2.8699802046665197</c:v>
                </c:pt>
                <c:pt idx="20">
                  <c:v>4.2406321532649986</c:v>
                </c:pt>
                <c:pt idx="21">
                  <c:v>3.5723391525349641</c:v>
                </c:pt>
                <c:pt idx="22">
                  <c:v>3.2291425659270123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6-46FA-9AC4-B6F8F3AA5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8569967"/>
        <c:axId val="344311743"/>
      </c:lineChart>
      <c:catAx>
        <c:axId val="2027258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43541839"/>
        <c:crosses val="autoZero"/>
        <c:auto val="1"/>
        <c:lblAlgn val="ctr"/>
        <c:lblOffset val="100"/>
        <c:noMultiLvlLbl val="0"/>
      </c:catAx>
      <c:valAx>
        <c:axId val="343541839"/>
        <c:scaling>
          <c:orientation val="minMax"/>
        </c:scaling>
        <c:delete val="0"/>
        <c:axPos val="l"/>
        <c:numFmt formatCode="#,##0;[Red]\-#,##0;&quot;-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27258431"/>
        <c:crosses val="autoZero"/>
        <c:crossBetween val="between"/>
      </c:valAx>
      <c:valAx>
        <c:axId val="344311743"/>
        <c:scaling>
          <c:orientation val="minMax"/>
        </c:scaling>
        <c:delete val="0"/>
        <c:axPos val="r"/>
        <c:numFmt formatCode="#,##0;[Red]\-#,##0;&quot;-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28569967"/>
        <c:crosses val="max"/>
        <c:crossBetween val="between"/>
      </c:valAx>
      <c:catAx>
        <c:axId val="20285699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43117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EBITDA ($m)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Data!$D$43</c:f>
              <c:strCache>
                <c:ptCount val="1"/>
                <c:pt idx="0">
                  <c:v>EBITDA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F0-43F6-BDDE-E81B6AEE692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F0-43F6-BDDE-E81B6AEE692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F0-43F6-BDDE-E81B6AEE692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F0-43F6-BDDE-E81B6AEE692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F0-43F6-BDDE-E81B6AEE692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F0-43F6-BDDE-E81B6AEE692B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Data!$E$42:$AI$42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Data!$E$43:$AI$43</c:f>
              <c:numCache>
                <c:formatCode>#,##0.00;[Red]\-#,##0.00;"-";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93.79109623965067</c:v>
                </c:pt>
                <c:pt idx="7">
                  <c:v>100.92718361204493</c:v>
                </c:pt>
                <c:pt idx="8">
                  <c:v>109.15784807733954</c:v>
                </c:pt>
                <c:pt idx="9">
                  <c:v>118.83322704658616</c:v>
                </c:pt>
                <c:pt idx="10">
                  <c:v>100.78735360303955</c:v>
                </c:pt>
                <c:pt idx="11">
                  <c:v>89.40338560985478</c:v>
                </c:pt>
                <c:pt idx="12">
                  <c:v>99.97451538069754</c:v>
                </c:pt>
                <c:pt idx="13">
                  <c:v>111.10297172286903</c:v>
                </c:pt>
                <c:pt idx="14">
                  <c:v>127.31057041517008</c:v>
                </c:pt>
                <c:pt idx="15">
                  <c:v>148.76450981573259</c:v>
                </c:pt>
                <c:pt idx="16">
                  <c:v>118.29116590357339</c:v>
                </c:pt>
                <c:pt idx="17">
                  <c:v>93.277155115946726</c:v>
                </c:pt>
                <c:pt idx="18">
                  <c:v>130.80838085247549</c:v>
                </c:pt>
                <c:pt idx="19">
                  <c:v>111.83192672279023</c:v>
                </c:pt>
                <c:pt idx="20">
                  <c:v>171.50664798926852</c:v>
                </c:pt>
                <c:pt idx="21">
                  <c:v>125.36714305601353</c:v>
                </c:pt>
                <c:pt idx="22">
                  <c:v>112.09513678018516</c:v>
                </c:pt>
                <c:pt idx="23">
                  <c:v>164.56449244498219</c:v>
                </c:pt>
                <c:pt idx="24">
                  <c:v>175.06696390167116</c:v>
                </c:pt>
                <c:pt idx="25">
                  <c:v>130.69271058534747</c:v>
                </c:pt>
                <c:pt idx="26">
                  <c:v>200.6344716444832</c:v>
                </c:pt>
                <c:pt idx="27">
                  <c:v>419.14268692679389</c:v>
                </c:pt>
                <c:pt idx="28">
                  <c:v>407.2638112648944</c:v>
                </c:pt>
                <c:pt idx="29">
                  <c:v>428.73215067703779</c:v>
                </c:pt>
                <c:pt idx="30">
                  <c:v>418.20113651334958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F0-43F6-BDDE-E81B6AEE6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867119"/>
        <c:axId val="301105983"/>
      </c:barChart>
      <c:catAx>
        <c:axId val="68786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105983"/>
        <c:crosses val="autoZero"/>
        <c:auto val="1"/>
        <c:lblAlgn val="ctr"/>
        <c:lblOffset val="100"/>
        <c:noMultiLvlLbl val="0"/>
      </c:catAx>
      <c:valAx>
        <c:axId val="301105983"/>
        <c:scaling>
          <c:orientation val="minMax"/>
        </c:scaling>
        <c:delete val="0"/>
        <c:axPos val="l"/>
        <c:numFmt formatCode="#,##0.00;[Red]\-#,##0.00;&quot;-&quot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67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/>
              <a:t>Free Cash Flow to Equity ($m)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Data!$D$70</c:f>
              <c:strCache>
                <c:ptCount val="1"/>
                <c:pt idx="0">
                  <c:v>Shareholder Loan - Interest Payment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numRef>
              <c:f>Data!$E$69:$AI$69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Data!$E$70:$AI$70</c:f>
              <c:numCache>
                <c:formatCode>#,##0.00;[Red]\-#,##0.00;"-";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10.357479971504242</c:v>
                </c:pt>
                <c:pt idx="7">
                  <c:v>9.7061085474922493</c:v>
                </c:pt>
                <c:pt idx="8">
                  <c:v>4.5837506587203398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F0-4B13-BAE1-165004845708}"/>
            </c:ext>
          </c:extLst>
        </c:ser>
        <c:ser>
          <c:idx val="1"/>
          <c:order val="1"/>
          <c:tx>
            <c:strRef>
              <c:f>Data!$D$71</c:f>
              <c:strCache>
                <c:ptCount val="1"/>
                <c:pt idx="0">
                  <c:v>Shareholder Loan - Principal Repayment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Data!$E$69:$AI$69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Data!$E$71:$AI$71</c:f>
              <c:numCache>
                <c:formatCode>#,##0.00;[Red]\-#,##0.00;"-";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3.2568571200599656</c:v>
                </c:pt>
                <c:pt idx="7">
                  <c:v>25.61178944385955</c:v>
                </c:pt>
                <c:pt idx="8">
                  <c:v>22.918753293601696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F0-4B13-BAE1-165004845708}"/>
            </c:ext>
          </c:extLst>
        </c:ser>
        <c:ser>
          <c:idx val="2"/>
          <c:order val="2"/>
          <c:tx>
            <c:strRef>
              <c:f>Data!$D$72</c:f>
              <c:strCache>
                <c:ptCount val="1"/>
                <c:pt idx="0">
                  <c:v>Dividends Distributed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cat>
            <c:numRef>
              <c:f>Data!$E$69:$AI$69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Data!$E$72:$AI$72</c:f>
              <c:numCache>
                <c:formatCode>#,##0.00;[Red]\-#,##0.00;"-";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1.000409564538181</c:v>
                </c:pt>
                <c:pt idx="8">
                  <c:v>13.636377736274561</c:v>
                </c:pt>
                <c:pt idx="9">
                  <c:v>49.516298895731595</c:v>
                </c:pt>
                <c:pt idx="10">
                  <c:v>37.947316212852584</c:v>
                </c:pt>
                <c:pt idx="11">
                  <c:v>29.867564776367161</c:v>
                </c:pt>
                <c:pt idx="12">
                  <c:v>42.173672447189595</c:v>
                </c:pt>
                <c:pt idx="13">
                  <c:v>48.92329088341296</c:v>
                </c:pt>
                <c:pt idx="14">
                  <c:v>57.190051098567203</c:v>
                </c:pt>
                <c:pt idx="15">
                  <c:v>74.340611628852614</c:v>
                </c:pt>
                <c:pt idx="16">
                  <c:v>55.843987953905312</c:v>
                </c:pt>
                <c:pt idx="17">
                  <c:v>38.466735302896261</c:v>
                </c:pt>
                <c:pt idx="18">
                  <c:v>62.181128708246156</c:v>
                </c:pt>
                <c:pt idx="19">
                  <c:v>52.915968383608174</c:v>
                </c:pt>
                <c:pt idx="20">
                  <c:v>90.687699936719241</c:v>
                </c:pt>
                <c:pt idx="21">
                  <c:v>69.255451922005108</c:v>
                </c:pt>
                <c:pt idx="22">
                  <c:v>60.921425386707817</c:v>
                </c:pt>
                <c:pt idx="23">
                  <c:v>116.31824895024135</c:v>
                </c:pt>
                <c:pt idx="24">
                  <c:v>121.42817602848082</c:v>
                </c:pt>
                <c:pt idx="25">
                  <c:v>98.315197411027015</c:v>
                </c:pt>
                <c:pt idx="26">
                  <c:v>138.16675260346582</c:v>
                </c:pt>
                <c:pt idx="27">
                  <c:v>290.61933893215416</c:v>
                </c:pt>
                <c:pt idx="28">
                  <c:v>294.47160367440154</c:v>
                </c:pt>
                <c:pt idx="29">
                  <c:v>306.75843308060655</c:v>
                </c:pt>
                <c:pt idx="30">
                  <c:v>302.01666300786621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F0-4B13-BAE1-165004845708}"/>
            </c:ext>
          </c:extLst>
        </c:ser>
        <c:ser>
          <c:idx val="3"/>
          <c:order val="3"/>
          <c:tx>
            <c:strRef>
              <c:f>Data!$D$73</c:f>
              <c:strCache>
                <c:ptCount val="1"/>
                <c:pt idx="0">
                  <c:v>Equity Redemption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numRef>
              <c:f>Data!$E$69:$AI$69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Data!$E$73:$AI$73</c:f>
              <c:numCache>
                <c:formatCode>#,##0.00;[Red]\-#,##0.00;"-";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F0-4B13-BAE1-165004845708}"/>
            </c:ext>
          </c:extLst>
        </c:ser>
        <c:ser>
          <c:idx val="4"/>
          <c:order val="4"/>
          <c:tx>
            <c:strRef>
              <c:f>Data!$D$74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F0-4B13-BAE1-16500484570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F0-4B13-BAE1-16500484570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F0-4B13-BAE1-16500484570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F0-4B13-BAE1-165004845708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F0-4B13-BAE1-165004845708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DF0-4B13-BAE1-165004845708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Data!$E$69:$AI$69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Data!$E$74:$AI$74</c:f>
              <c:numCache>
                <c:formatCode>#,##0.00;[Red]\-#,##0.00;"-";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13.614337091564208</c:v>
                </c:pt>
                <c:pt idx="7">
                  <c:v>36.31830755588998</c:v>
                </c:pt>
                <c:pt idx="8">
                  <c:v>41.138881688596598</c:v>
                </c:pt>
                <c:pt idx="9">
                  <c:v>49.516298895731595</c:v>
                </c:pt>
                <c:pt idx="10">
                  <c:v>37.947316212852584</c:v>
                </c:pt>
                <c:pt idx="11">
                  <c:v>29.867564776367161</c:v>
                </c:pt>
                <c:pt idx="12">
                  <c:v>42.173672447189595</c:v>
                </c:pt>
                <c:pt idx="13">
                  <c:v>48.92329088341296</c:v>
                </c:pt>
                <c:pt idx="14">
                  <c:v>57.190051098567203</c:v>
                </c:pt>
                <c:pt idx="15">
                  <c:v>74.340611628852614</c:v>
                </c:pt>
                <c:pt idx="16">
                  <c:v>55.843987953905312</c:v>
                </c:pt>
                <c:pt idx="17">
                  <c:v>38.466735302896261</c:v>
                </c:pt>
                <c:pt idx="18">
                  <c:v>62.181128708246156</c:v>
                </c:pt>
                <c:pt idx="19">
                  <c:v>52.915968383608174</c:v>
                </c:pt>
                <c:pt idx="20">
                  <c:v>90.687699936719241</c:v>
                </c:pt>
                <c:pt idx="21">
                  <c:v>69.255451922005108</c:v>
                </c:pt>
                <c:pt idx="22">
                  <c:v>60.921425386707817</c:v>
                </c:pt>
                <c:pt idx="23">
                  <c:v>116.31824895024135</c:v>
                </c:pt>
                <c:pt idx="24">
                  <c:v>121.42817602848082</c:v>
                </c:pt>
                <c:pt idx="25">
                  <c:v>98.315197411027015</c:v>
                </c:pt>
                <c:pt idx="26">
                  <c:v>138.16675260346582</c:v>
                </c:pt>
                <c:pt idx="27">
                  <c:v>290.61933893215416</c:v>
                </c:pt>
                <c:pt idx="28">
                  <c:v>294.47160367440154</c:v>
                </c:pt>
                <c:pt idx="29">
                  <c:v>306.75843308060655</c:v>
                </c:pt>
                <c:pt idx="30">
                  <c:v>302.01666300786621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DF0-4B13-BAE1-165004845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14848383"/>
        <c:axId val="343546799"/>
      </c:barChart>
      <c:catAx>
        <c:axId val="314848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43546799"/>
        <c:crosses val="autoZero"/>
        <c:auto val="1"/>
        <c:lblAlgn val="ctr"/>
        <c:lblOffset val="100"/>
        <c:noMultiLvlLbl val="0"/>
      </c:catAx>
      <c:valAx>
        <c:axId val="343546799"/>
        <c:scaling>
          <c:orientation val="minMax"/>
          <c:max val="400"/>
        </c:scaling>
        <c:delete val="0"/>
        <c:axPos val="l"/>
        <c:numFmt formatCode="#,##0.00;[Red]\-#,##0.00;&quot;-&quot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14848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 b="1"/>
              <a:t>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Data!$D$106</c:f>
              <c:strCache>
                <c:ptCount val="1"/>
                <c:pt idx="0">
                  <c:v>Throughput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Data!$K$104:$AI$104</c:f>
              <c:numCache>
                <c:formatCode>General</c:formatCode>
                <c:ptCount val="25"/>
                <c:pt idx="0">
                  <c:v>2029</c:v>
                </c:pt>
                <c:pt idx="1">
                  <c:v>2030</c:v>
                </c:pt>
                <c:pt idx="2">
                  <c:v>2031</c:v>
                </c:pt>
                <c:pt idx="3">
                  <c:v>2032</c:v>
                </c:pt>
                <c:pt idx="4">
                  <c:v>2033</c:v>
                </c:pt>
                <c:pt idx="5">
                  <c:v>2034</c:v>
                </c:pt>
                <c:pt idx="6">
                  <c:v>2035</c:v>
                </c:pt>
                <c:pt idx="7">
                  <c:v>2036</c:v>
                </c:pt>
                <c:pt idx="8">
                  <c:v>2037</c:v>
                </c:pt>
                <c:pt idx="9">
                  <c:v>2038</c:v>
                </c:pt>
                <c:pt idx="10">
                  <c:v>2039</c:v>
                </c:pt>
                <c:pt idx="11">
                  <c:v>2040</c:v>
                </c:pt>
                <c:pt idx="12">
                  <c:v>2041</c:v>
                </c:pt>
                <c:pt idx="13">
                  <c:v>2042</c:v>
                </c:pt>
                <c:pt idx="14">
                  <c:v>2043</c:v>
                </c:pt>
                <c:pt idx="15">
                  <c:v>2044</c:v>
                </c:pt>
                <c:pt idx="16">
                  <c:v>2045</c:v>
                </c:pt>
                <c:pt idx="17">
                  <c:v>2046</c:v>
                </c:pt>
                <c:pt idx="18">
                  <c:v>2047</c:v>
                </c:pt>
                <c:pt idx="19">
                  <c:v>2048</c:v>
                </c:pt>
                <c:pt idx="20">
                  <c:v>2049</c:v>
                </c:pt>
                <c:pt idx="21">
                  <c:v>2050</c:v>
                </c:pt>
                <c:pt idx="22">
                  <c:v>2051</c:v>
                </c:pt>
                <c:pt idx="23">
                  <c:v>2052</c:v>
                </c:pt>
                <c:pt idx="24">
                  <c:v>2053</c:v>
                </c:pt>
              </c:numCache>
            </c:numRef>
          </c:cat>
          <c:val>
            <c:numRef>
              <c:f>Data!$K$106:$AI$106</c:f>
              <c:numCache>
                <c:formatCode>#,##0.00;[Red]\-#,##0.00;"-";</c:formatCode>
                <c:ptCount val="25"/>
                <c:pt idx="0">
                  <c:v>200</c:v>
                </c:pt>
                <c:pt idx="1">
                  <c:v>208</c:v>
                </c:pt>
                <c:pt idx="2">
                  <c:v>208</c:v>
                </c:pt>
                <c:pt idx="3">
                  <c:v>201</c:v>
                </c:pt>
                <c:pt idx="4">
                  <c:v>202</c:v>
                </c:pt>
                <c:pt idx="5">
                  <c:v>192</c:v>
                </c:pt>
                <c:pt idx="6">
                  <c:v>192</c:v>
                </c:pt>
                <c:pt idx="7">
                  <c:v>201</c:v>
                </c:pt>
                <c:pt idx="8">
                  <c:v>192</c:v>
                </c:pt>
                <c:pt idx="9">
                  <c:v>207</c:v>
                </c:pt>
                <c:pt idx="10">
                  <c:v>329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178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66-426E-B283-DA3629D55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-27"/>
        <c:axId val="350303615"/>
        <c:axId val="1671264063"/>
      </c:barChart>
      <c:lineChart>
        <c:grouping val="stacked"/>
        <c:varyColors val="0"/>
        <c:ser>
          <c:idx val="0"/>
          <c:order val="0"/>
          <c:tx>
            <c:strRef>
              <c:f>Data!$D$105</c:f>
              <c:strCache>
                <c:ptCount val="1"/>
                <c:pt idx="0">
                  <c:v>Sustaining CAPEX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20000"/>
                  <a:lumOff val="80000"/>
                </a:schemeClr>
              </a:solidFill>
              <a:ln w="28575">
                <a:solidFill>
                  <a:schemeClr val="accent1"/>
                </a:solidFill>
                <a:headEnd w="lg" len="lg"/>
              </a:ln>
              <a:effectLst/>
            </c:spPr>
          </c:marker>
          <c:cat>
            <c:numRef>
              <c:f>Data!$K$104:$AI$104</c:f>
              <c:numCache>
                <c:formatCode>General</c:formatCode>
                <c:ptCount val="25"/>
                <c:pt idx="0">
                  <c:v>2029</c:v>
                </c:pt>
                <c:pt idx="1">
                  <c:v>2030</c:v>
                </c:pt>
                <c:pt idx="2">
                  <c:v>2031</c:v>
                </c:pt>
                <c:pt idx="3">
                  <c:v>2032</c:v>
                </c:pt>
                <c:pt idx="4">
                  <c:v>2033</c:v>
                </c:pt>
                <c:pt idx="5">
                  <c:v>2034</c:v>
                </c:pt>
                <c:pt idx="6">
                  <c:v>2035</c:v>
                </c:pt>
                <c:pt idx="7">
                  <c:v>2036</c:v>
                </c:pt>
                <c:pt idx="8">
                  <c:v>2037</c:v>
                </c:pt>
                <c:pt idx="9">
                  <c:v>2038</c:v>
                </c:pt>
                <c:pt idx="10">
                  <c:v>2039</c:v>
                </c:pt>
                <c:pt idx="11">
                  <c:v>2040</c:v>
                </c:pt>
                <c:pt idx="12">
                  <c:v>2041</c:v>
                </c:pt>
                <c:pt idx="13">
                  <c:v>2042</c:v>
                </c:pt>
                <c:pt idx="14">
                  <c:v>2043</c:v>
                </c:pt>
                <c:pt idx="15">
                  <c:v>2044</c:v>
                </c:pt>
                <c:pt idx="16">
                  <c:v>2045</c:v>
                </c:pt>
                <c:pt idx="17">
                  <c:v>2046</c:v>
                </c:pt>
                <c:pt idx="18">
                  <c:v>2047</c:v>
                </c:pt>
                <c:pt idx="19">
                  <c:v>2048</c:v>
                </c:pt>
                <c:pt idx="20">
                  <c:v>2049</c:v>
                </c:pt>
                <c:pt idx="21">
                  <c:v>2050</c:v>
                </c:pt>
                <c:pt idx="22">
                  <c:v>2051</c:v>
                </c:pt>
                <c:pt idx="23">
                  <c:v>2052</c:v>
                </c:pt>
                <c:pt idx="24">
                  <c:v>2053</c:v>
                </c:pt>
              </c:numCache>
            </c:numRef>
          </c:cat>
          <c:val>
            <c:numRef>
              <c:f>Data!$K$105:$AI$105</c:f>
              <c:numCache>
                <c:formatCode>#,##0.00;[Red]\-#,##0.00;"-";</c:formatCode>
                <c:ptCount val="25"/>
                <c:pt idx="0">
                  <c:v>3.1705645065793755</c:v>
                </c:pt>
                <c:pt idx="1">
                  <c:v>3.6934611754497273</c:v>
                </c:pt>
                <c:pt idx="2">
                  <c:v>4.9596245079124337</c:v>
                </c:pt>
                <c:pt idx="3">
                  <c:v>4.5628701718270754</c:v>
                </c:pt>
                <c:pt idx="4">
                  <c:v>4.0719924346953054</c:v>
                </c:pt>
                <c:pt idx="5">
                  <c:v>6.0177959905257614</c:v>
                </c:pt>
                <c:pt idx="6">
                  <c:v>4.2623980235556704</c:v>
                </c:pt>
                <c:pt idx="7">
                  <c:v>1.8963554313408746</c:v>
                </c:pt>
                <c:pt idx="8">
                  <c:v>4.1017027754092492</c:v>
                </c:pt>
                <c:pt idx="9">
                  <c:v>3.6267903455254697</c:v>
                </c:pt>
                <c:pt idx="10">
                  <c:v>3.7968342577590199</c:v>
                </c:pt>
                <c:pt idx="11">
                  <c:v>5.3584389254109723</c:v>
                </c:pt>
                <c:pt idx="12">
                  <c:v>4.699196544195507</c:v>
                </c:pt>
                <c:pt idx="13">
                  <c:v>5.2012556483881411</c:v>
                </c:pt>
                <c:pt idx="14">
                  <c:v>5.5585843931057095</c:v>
                </c:pt>
                <c:pt idx="15">
                  <c:v>4.1514212910770487</c:v>
                </c:pt>
                <c:pt idx="16">
                  <c:v>4.6345026758544314</c:v>
                </c:pt>
                <c:pt idx="17">
                  <c:v>6.7204880797039674</c:v>
                </c:pt>
                <c:pt idx="18">
                  <c:v>8.0773164416835161</c:v>
                </c:pt>
                <c:pt idx="19">
                  <c:v>4.8435561470503696</c:v>
                </c:pt>
                <c:pt idx="20">
                  <c:v>5.0063726565594289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66-426E-B283-DA3629D55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21375"/>
        <c:axId val="404698367"/>
      </c:lineChart>
      <c:catAx>
        <c:axId val="350303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264063"/>
        <c:crosses val="autoZero"/>
        <c:auto val="1"/>
        <c:lblAlgn val="ctr"/>
        <c:lblOffset val="100"/>
        <c:noMultiLvlLbl val="0"/>
      </c:catAx>
      <c:valAx>
        <c:axId val="1671264063"/>
        <c:scaling>
          <c:orientation val="minMax"/>
        </c:scaling>
        <c:delete val="0"/>
        <c:axPos val="l"/>
        <c:numFmt formatCode="#,##0.00;[Red]\-#,##0.00;&quot;-&quot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03615"/>
        <c:crosses val="autoZero"/>
        <c:crossBetween val="between"/>
      </c:valAx>
      <c:valAx>
        <c:axId val="404698367"/>
        <c:scaling>
          <c:orientation val="minMax"/>
        </c:scaling>
        <c:delete val="0"/>
        <c:axPos val="r"/>
        <c:numFmt formatCode="#,##0.00;[Red]\-#,##0.00;&quot;-&quot;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21375"/>
        <c:crosses val="max"/>
        <c:crossBetween val="between"/>
      </c:valAx>
      <c:catAx>
        <c:axId val="350321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46983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/>
              <a:t>Sources &amp; Uses ($m)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Data!$D$156</c:f>
              <c:strCache>
                <c:ptCount val="1"/>
                <c:pt idx="0">
                  <c:v>Share Capital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Data!$E$155:$F$155</c:f>
              <c:strCache>
                <c:ptCount val="2"/>
                <c:pt idx="0">
                  <c:v>Sources</c:v>
                </c:pt>
                <c:pt idx="1">
                  <c:v>Uses</c:v>
                </c:pt>
              </c:strCache>
            </c:strRef>
          </c:cat>
          <c:val>
            <c:numRef>
              <c:f>Data!$E$156:$F$156</c:f>
              <c:numCache>
                <c:formatCode>General</c:formatCode>
                <c:ptCount val="2"/>
                <c:pt idx="0" formatCode="#,##0.00;[Red]\-#,##0.00;&quot;-&quot;;">
                  <c:v>51.787399857521208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D7-41D2-BA12-A1CD50CE0B20}"/>
            </c:ext>
          </c:extLst>
        </c:ser>
        <c:ser>
          <c:idx val="1"/>
          <c:order val="1"/>
          <c:tx>
            <c:strRef>
              <c:f>Data!$D$157</c:f>
              <c:strCache>
                <c:ptCount val="1"/>
                <c:pt idx="0">
                  <c:v>Shareholder Loan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Data!$E$155:$F$155</c:f>
              <c:strCache>
                <c:ptCount val="2"/>
                <c:pt idx="0">
                  <c:v>Sources</c:v>
                </c:pt>
                <c:pt idx="1">
                  <c:v>Uses</c:v>
                </c:pt>
              </c:strCache>
            </c:strRef>
          </c:cat>
          <c:val>
            <c:numRef>
              <c:f>Data!$E$157:$F$157</c:f>
              <c:numCache>
                <c:formatCode>General</c:formatCode>
                <c:ptCount val="2"/>
                <c:pt idx="0" formatCode="#,##0.00;[Red]\-#,##0.00;&quot;-&quot;;">
                  <c:v>51.787399857521208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D7-41D2-BA12-A1CD50CE0B20}"/>
            </c:ext>
          </c:extLst>
        </c:ser>
        <c:ser>
          <c:idx val="2"/>
          <c:order val="2"/>
          <c:tx>
            <c:strRef>
              <c:f>Data!$D$158</c:f>
              <c:strCache>
                <c:ptCount val="1"/>
                <c:pt idx="0">
                  <c:v>Senior Debt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3A9-4E25-90D0-C01F7071C44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Data!$E$155:$F$155</c:f>
              <c:strCache>
                <c:ptCount val="2"/>
                <c:pt idx="0">
                  <c:v>Sources</c:v>
                </c:pt>
                <c:pt idx="1">
                  <c:v>Uses</c:v>
                </c:pt>
              </c:strCache>
            </c:strRef>
          </c:cat>
          <c:val>
            <c:numRef>
              <c:f>Data!$E$158:$F$158</c:f>
              <c:numCache>
                <c:formatCode>General</c:formatCode>
                <c:ptCount val="2"/>
                <c:pt idx="0" formatCode="#,##0.00;[Red]\-#,##0.00;&quot;-&quot;;">
                  <c:v>414.29919886016984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D7-41D2-BA12-A1CD50CE0B20}"/>
            </c:ext>
          </c:extLst>
        </c:ser>
        <c:ser>
          <c:idx val="3"/>
          <c:order val="3"/>
          <c:tx>
            <c:strRef>
              <c:f>Data!$D$159</c:f>
              <c:strCache>
                <c:ptCount val="1"/>
                <c:pt idx="0">
                  <c:v>Development CAPEX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Data!$E$155:$F$155</c:f>
              <c:strCache>
                <c:ptCount val="2"/>
                <c:pt idx="0">
                  <c:v>Sources</c:v>
                </c:pt>
                <c:pt idx="1">
                  <c:v>Uses</c:v>
                </c:pt>
              </c:strCache>
            </c:strRef>
          </c:cat>
          <c:val>
            <c:numRef>
              <c:f>Data!$E$159:$F$159</c:f>
              <c:numCache>
                <c:formatCode>#,##0.00;[Red]\-#,##0.00;"-";</c:formatCode>
                <c:ptCount val="2"/>
                <c:pt idx="1">
                  <c:v>487.93500000000006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D7-41D2-BA12-A1CD50CE0B20}"/>
            </c:ext>
          </c:extLst>
        </c:ser>
        <c:ser>
          <c:idx val="4"/>
          <c:order val="4"/>
          <c:tx>
            <c:strRef>
              <c:f>Data!$D$160</c:f>
              <c:strCache>
                <c:ptCount val="1"/>
                <c:pt idx="0">
                  <c:v>Interest During Construction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Data!$E$155:$F$155</c:f>
              <c:strCache>
                <c:ptCount val="2"/>
                <c:pt idx="0">
                  <c:v>Sources</c:v>
                </c:pt>
                <c:pt idx="1">
                  <c:v>Uses</c:v>
                </c:pt>
              </c:strCache>
            </c:strRef>
          </c:cat>
          <c:val>
            <c:numRef>
              <c:f>Data!$E$160:$F$160</c:f>
              <c:numCache>
                <c:formatCode>#,##0.00;[Red]\-#,##0.00;"-";</c:formatCode>
                <c:ptCount val="2"/>
                <c:pt idx="1">
                  <c:v>17.879324117879385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D7-41D2-BA12-A1CD50CE0B20}"/>
            </c:ext>
          </c:extLst>
        </c:ser>
        <c:ser>
          <c:idx val="5"/>
          <c:order val="5"/>
          <c:tx>
            <c:strRef>
              <c:f>Data!$D$161</c:f>
              <c:strCache>
                <c:ptCount val="1"/>
                <c:pt idx="0">
                  <c:v>Fees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6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Data!$E$155:$F$155</c:f>
              <c:strCache>
                <c:ptCount val="2"/>
                <c:pt idx="0">
                  <c:v>Sources</c:v>
                </c:pt>
                <c:pt idx="1">
                  <c:v>Uses</c:v>
                </c:pt>
              </c:strCache>
            </c:strRef>
          </c:cat>
          <c:val>
            <c:numRef>
              <c:f>Data!$E$161:$F$161</c:f>
              <c:numCache>
                <c:formatCode>#,##0.00;[Red]\-#,##0.00;"-";</c:formatCode>
                <c:ptCount val="2"/>
                <c:pt idx="1">
                  <c:v>12.059674457332846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D7-41D2-BA12-A1CD50CE0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9435167"/>
        <c:axId val="656275919"/>
      </c:barChart>
      <c:catAx>
        <c:axId val="202943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56275919"/>
        <c:crosses val="autoZero"/>
        <c:auto val="1"/>
        <c:lblAlgn val="ctr"/>
        <c:lblOffset val="100"/>
        <c:noMultiLvlLbl val="0"/>
      </c:catAx>
      <c:valAx>
        <c:axId val="656275919"/>
        <c:scaling>
          <c:orientation val="minMax"/>
        </c:scaling>
        <c:delete val="0"/>
        <c:axPos val="l"/>
        <c:numFmt formatCode="#,##0.00;[Red]\-#,##0.00;&quot;-&quot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2943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'[19]Share Price'!$A$2:$A$1258</c:f>
              <c:numCache>
                <c:formatCode>General</c:formatCode>
                <c:ptCount val="1257"/>
                <c:pt idx="0">
                  <c:v>43269</c:v>
                </c:pt>
                <c:pt idx="1">
                  <c:v>43270</c:v>
                </c:pt>
                <c:pt idx="2">
                  <c:v>43271</c:v>
                </c:pt>
                <c:pt idx="3">
                  <c:v>43272</c:v>
                </c:pt>
                <c:pt idx="4">
                  <c:v>43273</c:v>
                </c:pt>
                <c:pt idx="5">
                  <c:v>43276</c:v>
                </c:pt>
                <c:pt idx="6">
                  <c:v>43277</c:v>
                </c:pt>
                <c:pt idx="7">
                  <c:v>43278</c:v>
                </c:pt>
                <c:pt idx="8">
                  <c:v>43279</c:v>
                </c:pt>
                <c:pt idx="9">
                  <c:v>43280</c:v>
                </c:pt>
                <c:pt idx="10">
                  <c:v>43283</c:v>
                </c:pt>
                <c:pt idx="11">
                  <c:v>43284</c:v>
                </c:pt>
                <c:pt idx="12">
                  <c:v>43286</c:v>
                </c:pt>
                <c:pt idx="13">
                  <c:v>43287</c:v>
                </c:pt>
                <c:pt idx="14">
                  <c:v>43290</c:v>
                </c:pt>
                <c:pt idx="15">
                  <c:v>43291</c:v>
                </c:pt>
                <c:pt idx="16">
                  <c:v>43292</c:v>
                </c:pt>
                <c:pt idx="17">
                  <c:v>43293</c:v>
                </c:pt>
                <c:pt idx="18">
                  <c:v>43294</c:v>
                </c:pt>
                <c:pt idx="19">
                  <c:v>43297</c:v>
                </c:pt>
                <c:pt idx="20">
                  <c:v>43298</c:v>
                </c:pt>
                <c:pt idx="21">
                  <c:v>43299</c:v>
                </c:pt>
                <c:pt idx="22">
                  <c:v>43300</c:v>
                </c:pt>
                <c:pt idx="23">
                  <c:v>43301</c:v>
                </c:pt>
                <c:pt idx="24">
                  <c:v>43304</c:v>
                </c:pt>
                <c:pt idx="25">
                  <c:v>43305</c:v>
                </c:pt>
                <c:pt idx="26">
                  <c:v>43306</c:v>
                </c:pt>
                <c:pt idx="27">
                  <c:v>43307</c:v>
                </c:pt>
                <c:pt idx="28">
                  <c:v>43308</c:v>
                </c:pt>
                <c:pt idx="29">
                  <c:v>43311</c:v>
                </c:pt>
                <c:pt idx="30">
                  <c:v>43312</c:v>
                </c:pt>
                <c:pt idx="31">
                  <c:v>43313</c:v>
                </c:pt>
                <c:pt idx="32">
                  <c:v>43314</c:v>
                </c:pt>
                <c:pt idx="33">
                  <c:v>43315</c:v>
                </c:pt>
                <c:pt idx="34">
                  <c:v>43318</c:v>
                </c:pt>
                <c:pt idx="35">
                  <c:v>43319</c:v>
                </c:pt>
                <c:pt idx="36">
                  <c:v>43320</c:v>
                </c:pt>
                <c:pt idx="37">
                  <c:v>43321</c:v>
                </c:pt>
                <c:pt idx="38">
                  <c:v>43322</c:v>
                </c:pt>
                <c:pt idx="39">
                  <c:v>43325</c:v>
                </c:pt>
                <c:pt idx="40">
                  <c:v>43326</c:v>
                </c:pt>
                <c:pt idx="41">
                  <c:v>43327</c:v>
                </c:pt>
                <c:pt idx="42">
                  <c:v>43328</c:v>
                </c:pt>
                <c:pt idx="43">
                  <c:v>43329</c:v>
                </c:pt>
                <c:pt idx="44">
                  <c:v>43332</c:v>
                </c:pt>
                <c:pt idx="45">
                  <c:v>43333</c:v>
                </c:pt>
                <c:pt idx="46">
                  <c:v>43334</c:v>
                </c:pt>
                <c:pt idx="47">
                  <c:v>43335</c:v>
                </c:pt>
                <c:pt idx="48">
                  <c:v>43336</c:v>
                </c:pt>
                <c:pt idx="49">
                  <c:v>43339</c:v>
                </c:pt>
                <c:pt idx="50">
                  <c:v>43340</c:v>
                </c:pt>
                <c:pt idx="51">
                  <c:v>43341</c:v>
                </c:pt>
                <c:pt idx="52">
                  <c:v>43342</c:v>
                </c:pt>
                <c:pt idx="53">
                  <c:v>43343</c:v>
                </c:pt>
                <c:pt idx="54">
                  <c:v>43347</c:v>
                </c:pt>
                <c:pt idx="55">
                  <c:v>43348</c:v>
                </c:pt>
                <c:pt idx="56">
                  <c:v>43349</c:v>
                </c:pt>
                <c:pt idx="57">
                  <c:v>43350</c:v>
                </c:pt>
                <c:pt idx="58">
                  <c:v>43353</c:v>
                </c:pt>
                <c:pt idx="59">
                  <c:v>43354</c:v>
                </c:pt>
                <c:pt idx="60">
                  <c:v>43355</c:v>
                </c:pt>
                <c:pt idx="61">
                  <c:v>43356</c:v>
                </c:pt>
                <c:pt idx="62">
                  <c:v>43357</c:v>
                </c:pt>
                <c:pt idx="63">
                  <c:v>43360</c:v>
                </c:pt>
                <c:pt idx="64">
                  <c:v>43361</c:v>
                </c:pt>
                <c:pt idx="65">
                  <c:v>43362</c:v>
                </c:pt>
                <c:pt idx="66">
                  <c:v>43363</c:v>
                </c:pt>
                <c:pt idx="67">
                  <c:v>43364</c:v>
                </c:pt>
                <c:pt idx="68">
                  <c:v>43367</c:v>
                </c:pt>
                <c:pt idx="69">
                  <c:v>43368</c:v>
                </c:pt>
                <c:pt idx="70">
                  <c:v>43369</c:v>
                </c:pt>
                <c:pt idx="71">
                  <c:v>43370</c:v>
                </c:pt>
                <c:pt idx="72">
                  <c:v>43371</c:v>
                </c:pt>
                <c:pt idx="73">
                  <c:v>43374</c:v>
                </c:pt>
                <c:pt idx="74">
                  <c:v>43375</c:v>
                </c:pt>
                <c:pt idx="75">
                  <c:v>43376</c:v>
                </c:pt>
                <c:pt idx="76">
                  <c:v>43377</c:v>
                </c:pt>
                <c:pt idx="77">
                  <c:v>43378</c:v>
                </c:pt>
                <c:pt idx="78">
                  <c:v>43381</c:v>
                </c:pt>
                <c:pt idx="79">
                  <c:v>43382</c:v>
                </c:pt>
                <c:pt idx="80">
                  <c:v>43383</c:v>
                </c:pt>
                <c:pt idx="81">
                  <c:v>43384</c:v>
                </c:pt>
                <c:pt idx="82">
                  <c:v>43385</c:v>
                </c:pt>
                <c:pt idx="83">
                  <c:v>43388</c:v>
                </c:pt>
                <c:pt idx="84">
                  <c:v>43389</c:v>
                </c:pt>
                <c:pt idx="85">
                  <c:v>43390</c:v>
                </c:pt>
                <c:pt idx="86">
                  <c:v>43391</c:v>
                </c:pt>
                <c:pt idx="87">
                  <c:v>43392</c:v>
                </c:pt>
                <c:pt idx="88">
                  <c:v>43395</c:v>
                </c:pt>
                <c:pt idx="89">
                  <c:v>43396</c:v>
                </c:pt>
                <c:pt idx="90">
                  <c:v>43397</c:v>
                </c:pt>
                <c:pt idx="91">
                  <c:v>43398</c:v>
                </c:pt>
                <c:pt idx="92">
                  <c:v>43399</c:v>
                </c:pt>
                <c:pt idx="93">
                  <c:v>43402</c:v>
                </c:pt>
                <c:pt idx="94">
                  <c:v>43403</c:v>
                </c:pt>
                <c:pt idx="95">
                  <c:v>43404</c:v>
                </c:pt>
                <c:pt idx="96">
                  <c:v>43405</c:v>
                </c:pt>
                <c:pt idx="97">
                  <c:v>43406</c:v>
                </c:pt>
                <c:pt idx="98">
                  <c:v>43409</c:v>
                </c:pt>
                <c:pt idx="99">
                  <c:v>43410</c:v>
                </c:pt>
                <c:pt idx="100">
                  <c:v>43411</c:v>
                </c:pt>
                <c:pt idx="101">
                  <c:v>43412</c:v>
                </c:pt>
                <c:pt idx="102">
                  <c:v>43413</c:v>
                </c:pt>
                <c:pt idx="103">
                  <c:v>43416</c:v>
                </c:pt>
                <c:pt idx="104">
                  <c:v>43417</c:v>
                </c:pt>
                <c:pt idx="105">
                  <c:v>43418</c:v>
                </c:pt>
                <c:pt idx="106">
                  <c:v>43419</c:v>
                </c:pt>
                <c:pt idx="107">
                  <c:v>43420</c:v>
                </c:pt>
                <c:pt idx="108">
                  <c:v>43423</c:v>
                </c:pt>
                <c:pt idx="109">
                  <c:v>43424</c:v>
                </c:pt>
                <c:pt idx="110">
                  <c:v>43425</c:v>
                </c:pt>
                <c:pt idx="111">
                  <c:v>43427</c:v>
                </c:pt>
                <c:pt idx="112">
                  <c:v>43430</c:v>
                </c:pt>
                <c:pt idx="113">
                  <c:v>43431</c:v>
                </c:pt>
                <c:pt idx="114">
                  <c:v>43432</c:v>
                </c:pt>
                <c:pt idx="115">
                  <c:v>43433</c:v>
                </c:pt>
                <c:pt idx="116">
                  <c:v>43434</c:v>
                </c:pt>
                <c:pt idx="117">
                  <c:v>43437</c:v>
                </c:pt>
                <c:pt idx="118">
                  <c:v>43438</c:v>
                </c:pt>
                <c:pt idx="119">
                  <c:v>43440</c:v>
                </c:pt>
                <c:pt idx="120">
                  <c:v>43441</c:v>
                </c:pt>
                <c:pt idx="121">
                  <c:v>43444</c:v>
                </c:pt>
                <c:pt idx="122">
                  <c:v>43445</c:v>
                </c:pt>
                <c:pt idx="123">
                  <c:v>43446</c:v>
                </c:pt>
                <c:pt idx="124">
                  <c:v>43447</c:v>
                </c:pt>
                <c:pt idx="125">
                  <c:v>43448</c:v>
                </c:pt>
                <c:pt idx="126">
                  <c:v>43451</c:v>
                </c:pt>
                <c:pt idx="127">
                  <c:v>43452</c:v>
                </c:pt>
                <c:pt idx="128">
                  <c:v>43453</c:v>
                </c:pt>
                <c:pt idx="129">
                  <c:v>43454</c:v>
                </c:pt>
                <c:pt idx="130">
                  <c:v>43455</c:v>
                </c:pt>
                <c:pt idx="131">
                  <c:v>43458</c:v>
                </c:pt>
                <c:pt idx="132">
                  <c:v>43460</c:v>
                </c:pt>
                <c:pt idx="133">
                  <c:v>43461</c:v>
                </c:pt>
                <c:pt idx="134">
                  <c:v>43462</c:v>
                </c:pt>
                <c:pt idx="135">
                  <c:v>43465</c:v>
                </c:pt>
                <c:pt idx="136">
                  <c:v>43467</c:v>
                </c:pt>
                <c:pt idx="137">
                  <c:v>43468</c:v>
                </c:pt>
                <c:pt idx="138">
                  <c:v>43469</c:v>
                </c:pt>
                <c:pt idx="139">
                  <c:v>43472</c:v>
                </c:pt>
                <c:pt idx="140">
                  <c:v>43473</c:v>
                </c:pt>
                <c:pt idx="141">
                  <c:v>43474</c:v>
                </c:pt>
                <c:pt idx="142">
                  <c:v>43475</c:v>
                </c:pt>
                <c:pt idx="143">
                  <c:v>43476</c:v>
                </c:pt>
                <c:pt idx="144">
                  <c:v>43479</c:v>
                </c:pt>
                <c:pt idx="145">
                  <c:v>43480</c:v>
                </c:pt>
                <c:pt idx="146">
                  <c:v>43481</c:v>
                </c:pt>
                <c:pt idx="147">
                  <c:v>43482</c:v>
                </c:pt>
                <c:pt idx="148">
                  <c:v>43483</c:v>
                </c:pt>
                <c:pt idx="149">
                  <c:v>43487</c:v>
                </c:pt>
                <c:pt idx="150">
                  <c:v>43488</c:v>
                </c:pt>
                <c:pt idx="151">
                  <c:v>43489</c:v>
                </c:pt>
                <c:pt idx="152">
                  <c:v>43490</c:v>
                </c:pt>
                <c:pt idx="153">
                  <c:v>43493</c:v>
                </c:pt>
                <c:pt idx="154">
                  <c:v>43494</c:v>
                </c:pt>
                <c:pt idx="155">
                  <c:v>43495</c:v>
                </c:pt>
                <c:pt idx="156">
                  <c:v>43496</c:v>
                </c:pt>
                <c:pt idx="157">
                  <c:v>43497</c:v>
                </c:pt>
                <c:pt idx="158">
                  <c:v>43500</c:v>
                </c:pt>
                <c:pt idx="159">
                  <c:v>43501</c:v>
                </c:pt>
                <c:pt idx="160">
                  <c:v>43502</c:v>
                </c:pt>
                <c:pt idx="161">
                  <c:v>43503</c:v>
                </c:pt>
                <c:pt idx="162">
                  <c:v>43504</c:v>
                </c:pt>
                <c:pt idx="163">
                  <c:v>43507</c:v>
                </c:pt>
                <c:pt idx="164">
                  <c:v>43508</c:v>
                </c:pt>
                <c:pt idx="165">
                  <c:v>43509</c:v>
                </c:pt>
                <c:pt idx="166">
                  <c:v>43510</c:v>
                </c:pt>
                <c:pt idx="167">
                  <c:v>43511</c:v>
                </c:pt>
                <c:pt idx="168">
                  <c:v>43515</c:v>
                </c:pt>
                <c:pt idx="169">
                  <c:v>43516</c:v>
                </c:pt>
                <c:pt idx="170">
                  <c:v>43517</c:v>
                </c:pt>
                <c:pt idx="171">
                  <c:v>43518</c:v>
                </c:pt>
                <c:pt idx="172">
                  <c:v>43521</c:v>
                </c:pt>
                <c:pt idx="173">
                  <c:v>43522</c:v>
                </c:pt>
                <c:pt idx="174">
                  <c:v>43523</c:v>
                </c:pt>
                <c:pt idx="175">
                  <c:v>43524</c:v>
                </c:pt>
                <c:pt idx="176">
                  <c:v>43525</c:v>
                </c:pt>
                <c:pt idx="177">
                  <c:v>43528</c:v>
                </c:pt>
                <c:pt idx="178">
                  <c:v>43529</c:v>
                </c:pt>
                <c:pt idx="179">
                  <c:v>43530</c:v>
                </c:pt>
                <c:pt idx="180">
                  <c:v>43531</c:v>
                </c:pt>
                <c:pt idx="181">
                  <c:v>43532</c:v>
                </c:pt>
                <c:pt idx="182">
                  <c:v>43535</c:v>
                </c:pt>
                <c:pt idx="183">
                  <c:v>43536</c:v>
                </c:pt>
                <c:pt idx="184">
                  <c:v>43537</c:v>
                </c:pt>
                <c:pt idx="185">
                  <c:v>43538</c:v>
                </c:pt>
                <c:pt idx="186">
                  <c:v>43539</c:v>
                </c:pt>
                <c:pt idx="187">
                  <c:v>43542</c:v>
                </c:pt>
                <c:pt idx="188">
                  <c:v>43543</c:v>
                </c:pt>
                <c:pt idx="189">
                  <c:v>43544</c:v>
                </c:pt>
                <c:pt idx="190">
                  <c:v>43545</c:v>
                </c:pt>
                <c:pt idx="191">
                  <c:v>43546</c:v>
                </c:pt>
                <c:pt idx="192">
                  <c:v>43549</c:v>
                </c:pt>
                <c:pt idx="193">
                  <c:v>43550</c:v>
                </c:pt>
                <c:pt idx="194">
                  <c:v>43551</c:v>
                </c:pt>
                <c:pt idx="195">
                  <c:v>43552</c:v>
                </c:pt>
                <c:pt idx="196">
                  <c:v>43553</c:v>
                </c:pt>
                <c:pt idx="197">
                  <c:v>43556</c:v>
                </c:pt>
                <c:pt idx="198">
                  <c:v>43557</c:v>
                </c:pt>
                <c:pt idx="199">
                  <c:v>43558</c:v>
                </c:pt>
                <c:pt idx="200">
                  <c:v>43559</c:v>
                </c:pt>
                <c:pt idx="201">
                  <c:v>43560</c:v>
                </c:pt>
                <c:pt idx="202">
                  <c:v>43563</c:v>
                </c:pt>
                <c:pt idx="203">
                  <c:v>43564</c:v>
                </c:pt>
                <c:pt idx="204">
                  <c:v>43565</c:v>
                </c:pt>
                <c:pt idx="205">
                  <c:v>43566</c:v>
                </c:pt>
                <c:pt idx="206">
                  <c:v>43567</c:v>
                </c:pt>
                <c:pt idx="207">
                  <c:v>43570</c:v>
                </c:pt>
                <c:pt idx="208">
                  <c:v>43571</c:v>
                </c:pt>
                <c:pt idx="209">
                  <c:v>43572</c:v>
                </c:pt>
                <c:pt idx="210">
                  <c:v>43573</c:v>
                </c:pt>
                <c:pt idx="211">
                  <c:v>43577</c:v>
                </c:pt>
                <c:pt idx="212">
                  <c:v>43578</c:v>
                </c:pt>
                <c:pt idx="213">
                  <c:v>43579</c:v>
                </c:pt>
                <c:pt idx="214">
                  <c:v>43580</c:v>
                </c:pt>
                <c:pt idx="215">
                  <c:v>43581</c:v>
                </c:pt>
                <c:pt idx="216">
                  <c:v>43584</c:v>
                </c:pt>
                <c:pt idx="217">
                  <c:v>43585</c:v>
                </c:pt>
                <c:pt idx="218">
                  <c:v>43586</c:v>
                </c:pt>
                <c:pt idx="219">
                  <c:v>43587</c:v>
                </c:pt>
                <c:pt idx="220">
                  <c:v>43588</c:v>
                </c:pt>
                <c:pt idx="221">
                  <c:v>43591</c:v>
                </c:pt>
                <c:pt idx="222">
                  <c:v>43592</c:v>
                </c:pt>
                <c:pt idx="223">
                  <c:v>43593</c:v>
                </c:pt>
                <c:pt idx="224">
                  <c:v>43594</c:v>
                </c:pt>
                <c:pt idx="225">
                  <c:v>43595</c:v>
                </c:pt>
                <c:pt idx="226">
                  <c:v>43598</c:v>
                </c:pt>
                <c:pt idx="227">
                  <c:v>43599</c:v>
                </c:pt>
                <c:pt idx="228">
                  <c:v>43600</c:v>
                </c:pt>
                <c:pt idx="229">
                  <c:v>43601</c:v>
                </c:pt>
                <c:pt idx="230">
                  <c:v>43602</c:v>
                </c:pt>
                <c:pt idx="231">
                  <c:v>43605</c:v>
                </c:pt>
                <c:pt idx="232">
                  <c:v>43606</c:v>
                </c:pt>
                <c:pt idx="233">
                  <c:v>43607</c:v>
                </c:pt>
                <c:pt idx="234">
                  <c:v>43608</c:v>
                </c:pt>
                <c:pt idx="235">
                  <c:v>43609</c:v>
                </c:pt>
                <c:pt idx="236">
                  <c:v>43613</c:v>
                </c:pt>
                <c:pt idx="237">
                  <c:v>43614</c:v>
                </c:pt>
                <c:pt idx="238">
                  <c:v>43615</c:v>
                </c:pt>
                <c:pt idx="239">
                  <c:v>43616</c:v>
                </c:pt>
                <c:pt idx="240">
                  <c:v>43619</c:v>
                </c:pt>
                <c:pt idx="241">
                  <c:v>43620</c:v>
                </c:pt>
                <c:pt idx="242">
                  <c:v>43621</c:v>
                </c:pt>
                <c:pt idx="243">
                  <c:v>43622</c:v>
                </c:pt>
                <c:pt idx="244">
                  <c:v>43623</c:v>
                </c:pt>
                <c:pt idx="245">
                  <c:v>43626</c:v>
                </c:pt>
                <c:pt idx="246">
                  <c:v>43627</c:v>
                </c:pt>
                <c:pt idx="247">
                  <c:v>43628</c:v>
                </c:pt>
                <c:pt idx="248">
                  <c:v>43629</c:v>
                </c:pt>
                <c:pt idx="249">
                  <c:v>43630</c:v>
                </c:pt>
                <c:pt idx="250">
                  <c:v>43633</c:v>
                </c:pt>
                <c:pt idx="251">
                  <c:v>43634</c:v>
                </c:pt>
                <c:pt idx="252">
                  <c:v>43635</c:v>
                </c:pt>
                <c:pt idx="253">
                  <c:v>43636</c:v>
                </c:pt>
                <c:pt idx="254">
                  <c:v>43637</c:v>
                </c:pt>
                <c:pt idx="255">
                  <c:v>43640</c:v>
                </c:pt>
                <c:pt idx="256">
                  <c:v>43641</c:v>
                </c:pt>
                <c:pt idx="257">
                  <c:v>43642</c:v>
                </c:pt>
                <c:pt idx="258">
                  <c:v>43643</c:v>
                </c:pt>
                <c:pt idx="259">
                  <c:v>43644</c:v>
                </c:pt>
                <c:pt idx="260">
                  <c:v>43647</c:v>
                </c:pt>
                <c:pt idx="261">
                  <c:v>43648</c:v>
                </c:pt>
                <c:pt idx="262">
                  <c:v>43649</c:v>
                </c:pt>
                <c:pt idx="263">
                  <c:v>43651</c:v>
                </c:pt>
                <c:pt idx="264">
                  <c:v>43654</c:v>
                </c:pt>
                <c:pt idx="265">
                  <c:v>43655</c:v>
                </c:pt>
                <c:pt idx="266">
                  <c:v>43656</c:v>
                </c:pt>
                <c:pt idx="267">
                  <c:v>43657</c:v>
                </c:pt>
                <c:pt idx="268">
                  <c:v>43658</c:v>
                </c:pt>
                <c:pt idx="269">
                  <c:v>43661</c:v>
                </c:pt>
                <c:pt idx="270">
                  <c:v>43662</c:v>
                </c:pt>
                <c:pt idx="271">
                  <c:v>43663</c:v>
                </c:pt>
                <c:pt idx="272">
                  <c:v>43664</c:v>
                </c:pt>
                <c:pt idx="273">
                  <c:v>43665</c:v>
                </c:pt>
                <c:pt idx="274">
                  <c:v>43668</c:v>
                </c:pt>
                <c:pt idx="275">
                  <c:v>43669</c:v>
                </c:pt>
                <c:pt idx="276">
                  <c:v>43670</c:v>
                </c:pt>
                <c:pt idx="277">
                  <c:v>43671</c:v>
                </c:pt>
                <c:pt idx="278">
                  <c:v>43672</c:v>
                </c:pt>
                <c:pt idx="279">
                  <c:v>43675</c:v>
                </c:pt>
                <c:pt idx="280">
                  <c:v>43676</c:v>
                </c:pt>
                <c:pt idx="281">
                  <c:v>43677</c:v>
                </c:pt>
                <c:pt idx="282">
                  <c:v>43678</c:v>
                </c:pt>
                <c:pt idx="283">
                  <c:v>43679</c:v>
                </c:pt>
                <c:pt idx="284">
                  <c:v>43682</c:v>
                </c:pt>
                <c:pt idx="285">
                  <c:v>43683</c:v>
                </c:pt>
                <c:pt idx="286">
                  <c:v>43684</c:v>
                </c:pt>
                <c:pt idx="287">
                  <c:v>43685</c:v>
                </c:pt>
                <c:pt idx="288">
                  <c:v>43686</c:v>
                </c:pt>
                <c:pt idx="289">
                  <c:v>43689</c:v>
                </c:pt>
                <c:pt idx="290">
                  <c:v>43690</c:v>
                </c:pt>
                <c:pt idx="291">
                  <c:v>43691</c:v>
                </c:pt>
                <c:pt idx="292">
                  <c:v>43692</c:v>
                </c:pt>
                <c:pt idx="293">
                  <c:v>43693</c:v>
                </c:pt>
                <c:pt idx="294">
                  <c:v>43696</c:v>
                </c:pt>
                <c:pt idx="295">
                  <c:v>43697</c:v>
                </c:pt>
                <c:pt idx="296">
                  <c:v>43698</c:v>
                </c:pt>
                <c:pt idx="297">
                  <c:v>43699</c:v>
                </c:pt>
                <c:pt idx="298">
                  <c:v>43700</c:v>
                </c:pt>
                <c:pt idx="299">
                  <c:v>43703</c:v>
                </c:pt>
                <c:pt idx="300">
                  <c:v>43704</c:v>
                </c:pt>
                <c:pt idx="301">
                  <c:v>43705</c:v>
                </c:pt>
                <c:pt idx="302">
                  <c:v>43706</c:v>
                </c:pt>
                <c:pt idx="303">
                  <c:v>43707</c:v>
                </c:pt>
                <c:pt idx="304">
                  <c:v>43711</c:v>
                </c:pt>
                <c:pt idx="305">
                  <c:v>43712</c:v>
                </c:pt>
                <c:pt idx="306">
                  <c:v>43713</c:v>
                </c:pt>
                <c:pt idx="307">
                  <c:v>43714</c:v>
                </c:pt>
                <c:pt idx="308">
                  <c:v>43717</c:v>
                </c:pt>
                <c:pt idx="309">
                  <c:v>43718</c:v>
                </c:pt>
                <c:pt idx="310">
                  <c:v>43719</c:v>
                </c:pt>
                <c:pt idx="311">
                  <c:v>43720</c:v>
                </c:pt>
                <c:pt idx="312">
                  <c:v>43721</c:v>
                </c:pt>
                <c:pt idx="313">
                  <c:v>43724</c:v>
                </c:pt>
                <c:pt idx="314">
                  <c:v>43725</c:v>
                </c:pt>
                <c:pt idx="315">
                  <c:v>43726</c:v>
                </c:pt>
                <c:pt idx="316">
                  <c:v>43727</c:v>
                </c:pt>
                <c:pt idx="317">
                  <c:v>43728</c:v>
                </c:pt>
                <c:pt idx="318">
                  <c:v>43731</c:v>
                </c:pt>
                <c:pt idx="319">
                  <c:v>43732</c:v>
                </c:pt>
                <c:pt idx="320">
                  <c:v>43733</c:v>
                </c:pt>
                <c:pt idx="321">
                  <c:v>43734</c:v>
                </c:pt>
                <c:pt idx="322">
                  <c:v>43735</c:v>
                </c:pt>
                <c:pt idx="323">
                  <c:v>43738</c:v>
                </c:pt>
                <c:pt idx="324">
                  <c:v>43739</c:v>
                </c:pt>
                <c:pt idx="325">
                  <c:v>43740</c:v>
                </c:pt>
                <c:pt idx="326">
                  <c:v>43741</c:v>
                </c:pt>
                <c:pt idx="327">
                  <c:v>43742</c:v>
                </c:pt>
                <c:pt idx="328">
                  <c:v>43745</c:v>
                </c:pt>
                <c:pt idx="329">
                  <c:v>43746</c:v>
                </c:pt>
                <c:pt idx="330">
                  <c:v>43747</c:v>
                </c:pt>
                <c:pt idx="331">
                  <c:v>43748</c:v>
                </c:pt>
                <c:pt idx="332">
                  <c:v>43749</c:v>
                </c:pt>
                <c:pt idx="333">
                  <c:v>43752</c:v>
                </c:pt>
                <c:pt idx="334">
                  <c:v>43753</c:v>
                </c:pt>
                <c:pt idx="335">
                  <c:v>43754</c:v>
                </c:pt>
                <c:pt idx="336">
                  <c:v>43755</c:v>
                </c:pt>
                <c:pt idx="337">
                  <c:v>43756</c:v>
                </c:pt>
                <c:pt idx="338">
                  <c:v>43759</c:v>
                </c:pt>
                <c:pt idx="339">
                  <c:v>43760</c:v>
                </c:pt>
                <c:pt idx="340">
                  <c:v>43761</c:v>
                </c:pt>
                <c:pt idx="341">
                  <c:v>43762</c:v>
                </c:pt>
                <c:pt idx="342">
                  <c:v>43763</c:v>
                </c:pt>
                <c:pt idx="343">
                  <c:v>43766</c:v>
                </c:pt>
                <c:pt idx="344">
                  <c:v>43767</c:v>
                </c:pt>
                <c:pt idx="345">
                  <c:v>43768</c:v>
                </c:pt>
                <c:pt idx="346">
                  <c:v>43769</c:v>
                </c:pt>
                <c:pt idx="347">
                  <c:v>43770</c:v>
                </c:pt>
                <c:pt idx="348">
                  <c:v>43773</c:v>
                </c:pt>
                <c:pt idx="349">
                  <c:v>43774</c:v>
                </c:pt>
                <c:pt idx="350">
                  <c:v>43775</c:v>
                </c:pt>
                <c:pt idx="351">
                  <c:v>43776</c:v>
                </c:pt>
                <c:pt idx="352">
                  <c:v>43777</c:v>
                </c:pt>
                <c:pt idx="353">
                  <c:v>43780</c:v>
                </c:pt>
                <c:pt idx="354">
                  <c:v>43781</c:v>
                </c:pt>
                <c:pt idx="355">
                  <c:v>43782</c:v>
                </c:pt>
                <c:pt idx="356">
                  <c:v>43783</c:v>
                </c:pt>
                <c:pt idx="357">
                  <c:v>43784</c:v>
                </c:pt>
                <c:pt idx="358">
                  <c:v>43787</c:v>
                </c:pt>
                <c:pt idx="359">
                  <c:v>43788</c:v>
                </c:pt>
                <c:pt idx="360">
                  <c:v>43789</c:v>
                </c:pt>
                <c:pt idx="361">
                  <c:v>43790</c:v>
                </c:pt>
                <c:pt idx="362">
                  <c:v>43791</c:v>
                </c:pt>
                <c:pt idx="363">
                  <c:v>43794</c:v>
                </c:pt>
                <c:pt idx="364">
                  <c:v>43795</c:v>
                </c:pt>
                <c:pt idx="365">
                  <c:v>43796</c:v>
                </c:pt>
                <c:pt idx="366">
                  <c:v>43798</c:v>
                </c:pt>
                <c:pt idx="367">
                  <c:v>43801</c:v>
                </c:pt>
                <c:pt idx="368">
                  <c:v>43802</c:v>
                </c:pt>
                <c:pt idx="369">
                  <c:v>43803</c:v>
                </c:pt>
                <c:pt idx="370">
                  <c:v>43804</c:v>
                </c:pt>
                <c:pt idx="371">
                  <c:v>43805</c:v>
                </c:pt>
                <c:pt idx="372">
                  <c:v>43808</c:v>
                </c:pt>
                <c:pt idx="373">
                  <c:v>43809</c:v>
                </c:pt>
                <c:pt idx="374">
                  <c:v>43810</c:v>
                </c:pt>
                <c:pt idx="375">
                  <c:v>43811</c:v>
                </c:pt>
                <c:pt idx="376">
                  <c:v>43812</c:v>
                </c:pt>
                <c:pt idx="377">
                  <c:v>43815</c:v>
                </c:pt>
                <c:pt idx="378">
                  <c:v>43816</c:v>
                </c:pt>
                <c:pt idx="379">
                  <c:v>43817</c:v>
                </c:pt>
                <c:pt idx="380">
                  <c:v>43818</c:v>
                </c:pt>
                <c:pt idx="381">
                  <c:v>43819</c:v>
                </c:pt>
                <c:pt idx="382">
                  <c:v>43822</c:v>
                </c:pt>
                <c:pt idx="383">
                  <c:v>43823</c:v>
                </c:pt>
                <c:pt idx="384">
                  <c:v>43825</c:v>
                </c:pt>
                <c:pt idx="385">
                  <c:v>43826</c:v>
                </c:pt>
                <c:pt idx="386">
                  <c:v>43829</c:v>
                </c:pt>
                <c:pt idx="387">
                  <c:v>43830</c:v>
                </c:pt>
                <c:pt idx="388">
                  <c:v>43832</c:v>
                </c:pt>
                <c:pt idx="389">
                  <c:v>43833</c:v>
                </c:pt>
                <c:pt idx="390">
                  <c:v>43836</c:v>
                </c:pt>
                <c:pt idx="391">
                  <c:v>43837</c:v>
                </c:pt>
                <c:pt idx="392">
                  <c:v>43838</c:v>
                </c:pt>
                <c:pt idx="393">
                  <c:v>43839</c:v>
                </c:pt>
                <c:pt idx="394">
                  <c:v>43840</c:v>
                </c:pt>
                <c:pt idx="395">
                  <c:v>43843</c:v>
                </c:pt>
                <c:pt idx="396">
                  <c:v>43844</c:v>
                </c:pt>
                <c:pt idx="397">
                  <c:v>43845</c:v>
                </c:pt>
                <c:pt idx="398">
                  <c:v>43846</c:v>
                </c:pt>
                <c:pt idx="399">
                  <c:v>43847</c:v>
                </c:pt>
                <c:pt idx="400">
                  <c:v>43851</c:v>
                </c:pt>
                <c:pt idx="401">
                  <c:v>43852</c:v>
                </c:pt>
                <c:pt idx="402">
                  <c:v>43853</c:v>
                </c:pt>
                <c:pt idx="403">
                  <c:v>43854</c:v>
                </c:pt>
                <c:pt idx="404">
                  <c:v>43857</c:v>
                </c:pt>
                <c:pt idx="405">
                  <c:v>43858</c:v>
                </c:pt>
                <c:pt idx="406">
                  <c:v>43859</c:v>
                </c:pt>
                <c:pt idx="407">
                  <c:v>43860</c:v>
                </c:pt>
                <c:pt idx="408">
                  <c:v>43861</c:v>
                </c:pt>
                <c:pt idx="409">
                  <c:v>43864</c:v>
                </c:pt>
                <c:pt idx="410">
                  <c:v>43865</c:v>
                </c:pt>
                <c:pt idx="411">
                  <c:v>43866</c:v>
                </c:pt>
                <c:pt idx="412">
                  <c:v>43867</c:v>
                </c:pt>
                <c:pt idx="413">
                  <c:v>43868</c:v>
                </c:pt>
                <c:pt idx="414">
                  <c:v>43871</c:v>
                </c:pt>
                <c:pt idx="415">
                  <c:v>43872</c:v>
                </c:pt>
                <c:pt idx="416">
                  <c:v>43873</c:v>
                </c:pt>
                <c:pt idx="417">
                  <c:v>43874</c:v>
                </c:pt>
                <c:pt idx="418">
                  <c:v>43875</c:v>
                </c:pt>
                <c:pt idx="419">
                  <c:v>43879</c:v>
                </c:pt>
                <c:pt idx="420">
                  <c:v>43880</c:v>
                </c:pt>
                <c:pt idx="421">
                  <c:v>43881</c:v>
                </c:pt>
                <c:pt idx="422">
                  <c:v>43882</c:v>
                </c:pt>
                <c:pt idx="423">
                  <c:v>43885</c:v>
                </c:pt>
                <c:pt idx="424">
                  <c:v>43886</c:v>
                </c:pt>
                <c:pt idx="425">
                  <c:v>43887</c:v>
                </c:pt>
                <c:pt idx="426">
                  <c:v>43888</c:v>
                </c:pt>
                <c:pt idx="427">
                  <c:v>43889</c:v>
                </c:pt>
                <c:pt idx="428">
                  <c:v>43892</c:v>
                </c:pt>
                <c:pt idx="429">
                  <c:v>43893</c:v>
                </c:pt>
                <c:pt idx="430">
                  <c:v>43894</c:v>
                </c:pt>
                <c:pt idx="431">
                  <c:v>43895</c:v>
                </c:pt>
                <c:pt idx="432">
                  <c:v>43896</c:v>
                </c:pt>
                <c:pt idx="433">
                  <c:v>43899</c:v>
                </c:pt>
                <c:pt idx="434">
                  <c:v>43900</c:v>
                </c:pt>
                <c:pt idx="435">
                  <c:v>43901</c:v>
                </c:pt>
                <c:pt idx="436">
                  <c:v>43902</c:v>
                </c:pt>
                <c:pt idx="437">
                  <c:v>43903</c:v>
                </c:pt>
                <c:pt idx="438">
                  <c:v>43906</c:v>
                </c:pt>
                <c:pt idx="439">
                  <c:v>43907</c:v>
                </c:pt>
                <c:pt idx="440">
                  <c:v>43908</c:v>
                </c:pt>
                <c:pt idx="441">
                  <c:v>43909</c:v>
                </c:pt>
                <c:pt idx="442">
                  <c:v>43910</c:v>
                </c:pt>
                <c:pt idx="443">
                  <c:v>43913</c:v>
                </c:pt>
                <c:pt idx="444">
                  <c:v>43914</c:v>
                </c:pt>
                <c:pt idx="445">
                  <c:v>43915</c:v>
                </c:pt>
                <c:pt idx="446">
                  <c:v>43916</c:v>
                </c:pt>
                <c:pt idx="447">
                  <c:v>43917</c:v>
                </c:pt>
                <c:pt idx="448">
                  <c:v>43920</c:v>
                </c:pt>
                <c:pt idx="449">
                  <c:v>43921</c:v>
                </c:pt>
                <c:pt idx="450">
                  <c:v>43922</c:v>
                </c:pt>
                <c:pt idx="451">
                  <c:v>43923</c:v>
                </c:pt>
                <c:pt idx="452">
                  <c:v>43924</c:v>
                </c:pt>
                <c:pt idx="453">
                  <c:v>43927</c:v>
                </c:pt>
                <c:pt idx="454">
                  <c:v>43928</c:v>
                </c:pt>
                <c:pt idx="455">
                  <c:v>43929</c:v>
                </c:pt>
                <c:pt idx="456">
                  <c:v>43930</c:v>
                </c:pt>
                <c:pt idx="457">
                  <c:v>43934</c:v>
                </c:pt>
                <c:pt idx="458">
                  <c:v>43935</c:v>
                </c:pt>
                <c:pt idx="459">
                  <c:v>43936</c:v>
                </c:pt>
                <c:pt idx="460">
                  <c:v>43937</c:v>
                </c:pt>
                <c:pt idx="461">
                  <c:v>43938</c:v>
                </c:pt>
                <c:pt idx="462">
                  <c:v>43941</c:v>
                </c:pt>
                <c:pt idx="463">
                  <c:v>43942</c:v>
                </c:pt>
                <c:pt idx="464">
                  <c:v>43943</c:v>
                </c:pt>
                <c:pt idx="465">
                  <c:v>43944</c:v>
                </c:pt>
                <c:pt idx="466">
                  <c:v>43945</c:v>
                </c:pt>
                <c:pt idx="467">
                  <c:v>43948</c:v>
                </c:pt>
                <c:pt idx="468">
                  <c:v>43949</c:v>
                </c:pt>
                <c:pt idx="469">
                  <c:v>43950</c:v>
                </c:pt>
                <c:pt idx="470">
                  <c:v>43951</c:v>
                </c:pt>
                <c:pt idx="471">
                  <c:v>43952</c:v>
                </c:pt>
                <c:pt idx="472">
                  <c:v>43955</c:v>
                </c:pt>
                <c:pt idx="473">
                  <c:v>43956</c:v>
                </c:pt>
                <c:pt idx="474">
                  <c:v>43957</c:v>
                </c:pt>
                <c:pt idx="475">
                  <c:v>43958</c:v>
                </c:pt>
                <c:pt idx="476">
                  <c:v>43959</c:v>
                </c:pt>
                <c:pt idx="477">
                  <c:v>43962</c:v>
                </c:pt>
                <c:pt idx="478">
                  <c:v>43963</c:v>
                </c:pt>
                <c:pt idx="479">
                  <c:v>43964</c:v>
                </c:pt>
                <c:pt idx="480">
                  <c:v>43965</c:v>
                </c:pt>
                <c:pt idx="481">
                  <c:v>43966</c:v>
                </c:pt>
                <c:pt idx="482">
                  <c:v>43969</c:v>
                </c:pt>
                <c:pt idx="483">
                  <c:v>43970</c:v>
                </c:pt>
                <c:pt idx="484">
                  <c:v>43971</c:v>
                </c:pt>
                <c:pt idx="485">
                  <c:v>43972</c:v>
                </c:pt>
                <c:pt idx="486">
                  <c:v>43973</c:v>
                </c:pt>
                <c:pt idx="487">
                  <c:v>43977</c:v>
                </c:pt>
                <c:pt idx="488">
                  <c:v>43978</c:v>
                </c:pt>
                <c:pt idx="489">
                  <c:v>43979</c:v>
                </c:pt>
                <c:pt idx="490">
                  <c:v>43980</c:v>
                </c:pt>
                <c:pt idx="491">
                  <c:v>43983</c:v>
                </c:pt>
                <c:pt idx="492">
                  <c:v>43984</c:v>
                </c:pt>
                <c:pt idx="493">
                  <c:v>43985</c:v>
                </c:pt>
                <c:pt idx="494">
                  <c:v>43986</c:v>
                </c:pt>
                <c:pt idx="495">
                  <c:v>43987</c:v>
                </c:pt>
                <c:pt idx="496">
                  <c:v>43990</c:v>
                </c:pt>
                <c:pt idx="497">
                  <c:v>43991</c:v>
                </c:pt>
                <c:pt idx="498">
                  <c:v>43992</c:v>
                </c:pt>
                <c:pt idx="499">
                  <c:v>43993</c:v>
                </c:pt>
                <c:pt idx="500">
                  <c:v>43994</c:v>
                </c:pt>
                <c:pt idx="501">
                  <c:v>43997</c:v>
                </c:pt>
                <c:pt idx="502">
                  <c:v>43998</c:v>
                </c:pt>
                <c:pt idx="503">
                  <c:v>43999</c:v>
                </c:pt>
                <c:pt idx="504">
                  <c:v>44000</c:v>
                </c:pt>
                <c:pt idx="505">
                  <c:v>44001</c:v>
                </c:pt>
                <c:pt idx="506">
                  <c:v>44004</c:v>
                </c:pt>
                <c:pt idx="507">
                  <c:v>44005</c:v>
                </c:pt>
                <c:pt idx="508">
                  <c:v>44006</c:v>
                </c:pt>
                <c:pt idx="509">
                  <c:v>44007</c:v>
                </c:pt>
                <c:pt idx="510">
                  <c:v>44008</c:v>
                </c:pt>
                <c:pt idx="511">
                  <c:v>44011</c:v>
                </c:pt>
                <c:pt idx="512">
                  <c:v>44012</c:v>
                </c:pt>
                <c:pt idx="513">
                  <c:v>44013</c:v>
                </c:pt>
                <c:pt idx="514">
                  <c:v>44014</c:v>
                </c:pt>
                <c:pt idx="515">
                  <c:v>44018</c:v>
                </c:pt>
                <c:pt idx="516">
                  <c:v>44019</c:v>
                </c:pt>
                <c:pt idx="517">
                  <c:v>44020</c:v>
                </c:pt>
                <c:pt idx="518">
                  <c:v>44021</c:v>
                </c:pt>
                <c:pt idx="519">
                  <c:v>44022</c:v>
                </c:pt>
                <c:pt idx="520">
                  <c:v>44025</c:v>
                </c:pt>
                <c:pt idx="521">
                  <c:v>44026</c:v>
                </c:pt>
                <c:pt idx="522">
                  <c:v>44027</c:v>
                </c:pt>
                <c:pt idx="523">
                  <c:v>44028</c:v>
                </c:pt>
                <c:pt idx="524">
                  <c:v>44029</c:v>
                </c:pt>
                <c:pt idx="525">
                  <c:v>44032</c:v>
                </c:pt>
                <c:pt idx="526">
                  <c:v>44033</c:v>
                </c:pt>
                <c:pt idx="527">
                  <c:v>44034</c:v>
                </c:pt>
                <c:pt idx="528">
                  <c:v>44035</c:v>
                </c:pt>
                <c:pt idx="529">
                  <c:v>44036</c:v>
                </c:pt>
                <c:pt idx="530">
                  <c:v>44039</c:v>
                </c:pt>
                <c:pt idx="531">
                  <c:v>44040</c:v>
                </c:pt>
                <c:pt idx="532">
                  <c:v>44041</c:v>
                </c:pt>
                <c:pt idx="533">
                  <c:v>44042</c:v>
                </c:pt>
                <c:pt idx="534">
                  <c:v>44043</c:v>
                </c:pt>
                <c:pt idx="535">
                  <c:v>44046</c:v>
                </c:pt>
                <c:pt idx="536">
                  <c:v>44047</c:v>
                </c:pt>
                <c:pt idx="537">
                  <c:v>44048</c:v>
                </c:pt>
                <c:pt idx="538">
                  <c:v>44049</c:v>
                </c:pt>
                <c:pt idx="539">
                  <c:v>44050</c:v>
                </c:pt>
                <c:pt idx="540">
                  <c:v>44053</c:v>
                </c:pt>
                <c:pt idx="541">
                  <c:v>44054</c:v>
                </c:pt>
                <c:pt idx="542">
                  <c:v>44055</c:v>
                </c:pt>
                <c:pt idx="543">
                  <c:v>44056</c:v>
                </c:pt>
                <c:pt idx="544">
                  <c:v>44057</c:v>
                </c:pt>
                <c:pt idx="545">
                  <c:v>44060</c:v>
                </c:pt>
                <c:pt idx="546">
                  <c:v>44061</c:v>
                </c:pt>
                <c:pt idx="547">
                  <c:v>44062</c:v>
                </c:pt>
                <c:pt idx="548">
                  <c:v>44063</c:v>
                </c:pt>
                <c:pt idx="549">
                  <c:v>44064</c:v>
                </c:pt>
                <c:pt idx="550">
                  <c:v>44067</c:v>
                </c:pt>
                <c:pt idx="551">
                  <c:v>44068</c:v>
                </c:pt>
                <c:pt idx="552">
                  <c:v>44069</c:v>
                </c:pt>
                <c:pt idx="553">
                  <c:v>44070</c:v>
                </c:pt>
                <c:pt idx="554">
                  <c:v>44071</c:v>
                </c:pt>
                <c:pt idx="555">
                  <c:v>44074</c:v>
                </c:pt>
                <c:pt idx="556">
                  <c:v>44075</c:v>
                </c:pt>
                <c:pt idx="557">
                  <c:v>44076</c:v>
                </c:pt>
                <c:pt idx="558">
                  <c:v>44077</c:v>
                </c:pt>
                <c:pt idx="559">
                  <c:v>44078</c:v>
                </c:pt>
                <c:pt idx="560">
                  <c:v>44082</c:v>
                </c:pt>
                <c:pt idx="561">
                  <c:v>44083</c:v>
                </c:pt>
                <c:pt idx="562">
                  <c:v>44084</c:v>
                </c:pt>
                <c:pt idx="563">
                  <c:v>44085</c:v>
                </c:pt>
                <c:pt idx="564">
                  <c:v>44088</c:v>
                </c:pt>
                <c:pt idx="565">
                  <c:v>44089</c:v>
                </c:pt>
                <c:pt idx="566">
                  <c:v>44090</c:v>
                </c:pt>
                <c:pt idx="567">
                  <c:v>44091</c:v>
                </c:pt>
                <c:pt idx="568">
                  <c:v>44092</c:v>
                </c:pt>
                <c:pt idx="569">
                  <c:v>44095</c:v>
                </c:pt>
                <c:pt idx="570">
                  <c:v>44096</c:v>
                </c:pt>
                <c:pt idx="571">
                  <c:v>44097</c:v>
                </c:pt>
                <c:pt idx="572">
                  <c:v>44098</c:v>
                </c:pt>
                <c:pt idx="573">
                  <c:v>44099</c:v>
                </c:pt>
                <c:pt idx="574">
                  <c:v>44102</c:v>
                </c:pt>
                <c:pt idx="575">
                  <c:v>44103</c:v>
                </c:pt>
                <c:pt idx="576">
                  <c:v>44104</c:v>
                </c:pt>
                <c:pt idx="577">
                  <c:v>44105</c:v>
                </c:pt>
                <c:pt idx="578">
                  <c:v>44106</c:v>
                </c:pt>
                <c:pt idx="579">
                  <c:v>44109</c:v>
                </c:pt>
                <c:pt idx="580">
                  <c:v>44110</c:v>
                </c:pt>
                <c:pt idx="581">
                  <c:v>44111</c:v>
                </c:pt>
                <c:pt idx="582">
                  <c:v>44112</c:v>
                </c:pt>
                <c:pt idx="583">
                  <c:v>44113</c:v>
                </c:pt>
                <c:pt idx="584">
                  <c:v>44116</c:v>
                </c:pt>
                <c:pt idx="585">
                  <c:v>44117</c:v>
                </c:pt>
                <c:pt idx="586">
                  <c:v>44118</c:v>
                </c:pt>
                <c:pt idx="587">
                  <c:v>44119</c:v>
                </c:pt>
                <c:pt idx="588">
                  <c:v>44120</c:v>
                </c:pt>
                <c:pt idx="589">
                  <c:v>44123</c:v>
                </c:pt>
                <c:pt idx="590">
                  <c:v>44124</c:v>
                </c:pt>
                <c:pt idx="591">
                  <c:v>44125</c:v>
                </c:pt>
                <c:pt idx="592">
                  <c:v>44126</c:v>
                </c:pt>
                <c:pt idx="593">
                  <c:v>44127</c:v>
                </c:pt>
                <c:pt idx="594">
                  <c:v>44130</c:v>
                </c:pt>
                <c:pt idx="595">
                  <c:v>44131</c:v>
                </c:pt>
                <c:pt idx="596">
                  <c:v>44132</c:v>
                </c:pt>
                <c:pt idx="597">
                  <c:v>44133</c:v>
                </c:pt>
                <c:pt idx="598">
                  <c:v>44134</c:v>
                </c:pt>
                <c:pt idx="599">
                  <c:v>44137</c:v>
                </c:pt>
                <c:pt idx="600">
                  <c:v>44138</c:v>
                </c:pt>
                <c:pt idx="601">
                  <c:v>44139</c:v>
                </c:pt>
                <c:pt idx="602">
                  <c:v>44140</c:v>
                </c:pt>
                <c:pt idx="603">
                  <c:v>44141</c:v>
                </c:pt>
                <c:pt idx="604">
                  <c:v>44144</c:v>
                </c:pt>
                <c:pt idx="605">
                  <c:v>44145</c:v>
                </c:pt>
                <c:pt idx="606">
                  <c:v>44146</c:v>
                </c:pt>
                <c:pt idx="607">
                  <c:v>44147</c:v>
                </c:pt>
                <c:pt idx="608">
                  <c:v>44148</c:v>
                </c:pt>
                <c:pt idx="609">
                  <c:v>44151</c:v>
                </c:pt>
                <c:pt idx="610">
                  <c:v>44152</c:v>
                </c:pt>
                <c:pt idx="611">
                  <c:v>44153</c:v>
                </c:pt>
                <c:pt idx="612">
                  <c:v>44154</c:v>
                </c:pt>
                <c:pt idx="613">
                  <c:v>44155</c:v>
                </c:pt>
                <c:pt idx="614">
                  <c:v>44158</c:v>
                </c:pt>
                <c:pt idx="615">
                  <c:v>44159</c:v>
                </c:pt>
                <c:pt idx="616">
                  <c:v>44160</c:v>
                </c:pt>
                <c:pt idx="617">
                  <c:v>44162</c:v>
                </c:pt>
                <c:pt idx="618">
                  <c:v>44165</c:v>
                </c:pt>
                <c:pt idx="619">
                  <c:v>44166</c:v>
                </c:pt>
                <c:pt idx="620">
                  <c:v>44167</c:v>
                </c:pt>
                <c:pt idx="621">
                  <c:v>44168</c:v>
                </c:pt>
                <c:pt idx="622">
                  <c:v>44169</c:v>
                </c:pt>
                <c:pt idx="623">
                  <c:v>44172</c:v>
                </c:pt>
                <c:pt idx="624">
                  <c:v>44173</c:v>
                </c:pt>
                <c:pt idx="625">
                  <c:v>44174</c:v>
                </c:pt>
                <c:pt idx="626">
                  <c:v>44175</c:v>
                </c:pt>
                <c:pt idx="627">
                  <c:v>44176</c:v>
                </c:pt>
                <c:pt idx="628">
                  <c:v>44179</c:v>
                </c:pt>
                <c:pt idx="629">
                  <c:v>44180</c:v>
                </c:pt>
                <c:pt idx="630">
                  <c:v>44181</c:v>
                </c:pt>
                <c:pt idx="631">
                  <c:v>44182</c:v>
                </c:pt>
                <c:pt idx="632">
                  <c:v>44183</c:v>
                </c:pt>
                <c:pt idx="633">
                  <c:v>44186</c:v>
                </c:pt>
                <c:pt idx="634">
                  <c:v>44187</c:v>
                </c:pt>
                <c:pt idx="635">
                  <c:v>44188</c:v>
                </c:pt>
                <c:pt idx="636">
                  <c:v>44189</c:v>
                </c:pt>
                <c:pt idx="637">
                  <c:v>44193</c:v>
                </c:pt>
                <c:pt idx="638">
                  <c:v>44194</c:v>
                </c:pt>
                <c:pt idx="639">
                  <c:v>44195</c:v>
                </c:pt>
                <c:pt idx="640">
                  <c:v>44196</c:v>
                </c:pt>
                <c:pt idx="641">
                  <c:v>44200</c:v>
                </c:pt>
                <c:pt idx="642">
                  <c:v>44201</c:v>
                </c:pt>
                <c:pt idx="643">
                  <c:v>44202</c:v>
                </c:pt>
                <c:pt idx="644">
                  <c:v>44203</c:v>
                </c:pt>
                <c:pt idx="645">
                  <c:v>44204</c:v>
                </c:pt>
                <c:pt idx="646">
                  <c:v>44207</c:v>
                </c:pt>
                <c:pt idx="647">
                  <c:v>44208</c:v>
                </c:pt>
                <c:pt idx="648">
                  <c:v>44209</c:v>
                </c:pt>
                <c:pt idx="649">
                  <c:v>44210</c:v>
                </c:pt>
                <c:pt idx="650">
                  <c:v>44211</c:v>
                </c:pt>
                <c:pt idx="651">
                  <c:v>44215</c:v>
                </c:pt>
                <c:pt idx="652">
                  <c:v>44216</c:v>
                </c:pt>
                <c:pt idx="653">
                  <c:v>44217</c:v>
                </c:pt>
                <c:pt idx="654">
                  <c:v>44218</c:v>
                </c:pt>
                <c:pt idx="655">
                  <c:v>44221</c:v>
                </c:pt>
                <c:pt idx="656">
                  <c:v>44222</c:v>
                </c:pt>
                <c:pt idx="657">
                  <c:v>44223</c:v>
                </c:pt>
                <c:pt idx="658">
                  <c:v>44224</c:v>
                </c:pt>
                <c:pt idx="659">
                  <c:v>44225</c:v>
                </c:pt>
                <c:pt idx="660">
                  <c:v>44228</c:v>
                </c:pt>
                <c:pt idx="661">
                  <c:v>44229</c:v>
                </c:pt>
                <c:pt idx="662">
                  <c:v>44230</c:v>
                </c:pt>
                <c:pt idx="663">
                  <c:v>44231</c:v>
                </c:pt>
                <c:pt idx="664">
                  <c:v>44232</c:v>
                </c:pt>
                <c:pt idx="665">
                  <c:v>44235</c:v>
                </c:pt>
                <c:pt idx="666">
                  <c:v>44236</c:v>
                </c:pt>
                <c:pt idx="667">
                  <c:v>44237</c:v>
                </c:pt>
                <c:pt idx="668">
                  <c:v>44238</c:v>
                </c:pt>
                <c:pt idx="669">
                  <c:v>44239</c:v>
                </c:pt>
                <c:pt idx="670">
                  <c:v>44243</c:v>
                </c:pt>
                <c:pt idx="671">
                  <c:v>44244</c:v>
                </c:pt>
                <c:pt idx="672">
                  <c:v>44245</c:v>
                </c:pt>
                <c:pt idx="673">
                  <c:v>44246</c:v>
                </c:pt>
                <c:pt idx="674">
                  <c:v>44249</c:v>
                </c:pt>
                <c:pt idx="675">
                  <c:v>44250</c:v>
                </c:pt>
                <c:pt idx="676">
                  <c:v>44251</c:v>
                </c:pt>
                <c:pt idx="677">
                  <c:v>44252</c:v>
                </c:pt>
                <c:pt idx="678">
                  <c:v>44253</c:v>
                </c:pt>
                <c:pt idx="679">
                  <c:v>44256</c:v>
                </c:pt>
                <c:pt idx="680">
                  <c:v>44257</c:v>
                </c:pt>
                <c:pt idx="681">
                  <c:v>44258</c:v>
                </c:pt>
                <c:pt idx="682">
                  <c:v>44259</c:v>
                </c:pt>
                <c:pt idx="683">
                  <c:v>44260</c:v>
                </c:pt>
                <c:pt idx="684">
                  <c:v>44263</c:v>
                </c:pt>
                <c:pt idx="685">
                  <c:v>44264</c:v>
                </c:pt>
                <c:pt idx="686">
                  <c:v>44265</c:v>
                </c:pt>
                <c:pt idx="687">
                  <c:v>44266</c:v>
                </c:pt>
                <c:pt idx="688">
                  <c:v>44267</c:v>
                </c:pt>
                <c:pt idx="689">
                  <c:v>44270</c:v>
                </c:pt>
                <c:pt idx="690">
                  <c:v>44271</c:v>
                </c:pt>
                <c:pt idx="691">
                  <c:v>44272</c:v>
                </c:pt>
                <c:pt idx="692">
                  <c:v>44273</c:v>
                </c:pt>
                <c:pt idx="693">
                  <c:v>44274</c:v>
                </c:pt>
                <c:pt idx="694">
                  <c:v>44277</c:v>
                </c:pt>
                <c:pt idx="695">
                  <c:v>44278</c:v>
                </c:pt>
                <c:pt idx="696">
                  <c:v>44279</c:v>
                </c:pt>
                <c:pt idx="697">
                  <c:v>44280</c:v>
                </c:pt>
                <c:pt idx="698">
                  <c:v>44281</c:v>
                </c:pt>
                <c:pt idx="699">
                  <c:v>44284</c:v>
                </c:pt>
                <c:pt idx="700">
                  <c:v>44285</c:v>
                </c:pt>
                <c:pt idx="701">
                  <c:v>44286</c:v>
                </c:pt>
                <c:pt idx="702">
                  <c:v>44287</c:v>
                </c:pt>
                <c:pt idx="703">
                  <c:v>44291</c:v>
                </c:pt>
                <c:pt idx="704">
                  <c:v>44292</c:v>
                </c:pt>
                <c:pt idx="705">
                  <c:v>44293</c:v>
                </c:pt>
                <c:pt idx="706">
                  <c:v>44294</c:v>
                </c:pt>
                <c:pt idx="707">
                  <c:v>44295</c:v>
                </c:pt>
                <c:pt idx="708">
                  <c:v>44298</c:v>
                </c:pt>
                <c:pt idx="709">
                  <c:v>44299</c:v>
                </c:pt>
                <c:pt idx="710">
                  <c:v>44300</c:v>
                </c:pt>
                <c:pt idx="711">
                  <c:v>44301</c:v>
                </c:pt>
                <c:pt idx="712">
                  <c:v>44302</c:v>
                </c:pt>
                <c:pt idx="713">
                  <c:v>44305</c:v>
                </c:pt>
                <c:pt idx="714">
                  <c:v>44306</c:v>
                </c:pt>
                <c:pt idx="715">
                  <c:v>44307</c:v>
                </c:pt>
                <c:pt idx="716">
                  <c:v>44308</c:v>
                </c:pt>
                <c:pt idx="717">
                  <c:v>44309</c:v>
                </c:pt>
                <c:pt idx="718">
                  <c:v>44312</c:v>
                </c:pt>
                <c:pt idx="719">
                  <c:v>44313</c:v>
                </c:pt>
                <c:pt idx="720">
                  <c:v>44314</c:v>
                </c:pt>
                <c:pt idx="721">
                  <c:v>44315</c:v>
                </c:pt>
                <c:pt idx="722">
                  <c:v>44316</c:v>
                </c:pt>
                <c:pt idx="723">
                  <c:v>44319</c:v>
                </c:pt>
                <c:pt idx="724">
                  <c:v>44320</c:v>
                </c:pt>
                <c:pt idx="725">
                  <c:v>44321</c:v>
                </c:pt>
                <c:pt idx="726">
                  <c:v>44322</c:v>
                </c:pt>
                <c:pt idx="727">
                  <c:v>44323</c:v>
                </c:pt>
                <c:pt idx="728">
                  <c:v>44326</c:v>
                </c:pt>
                <c:pt idx="729">
                  <c:v>44327</c:v>
                </c:pt>
                <c:pt idx="730">
                  <c:v>44328</c:v>
                </c:pt>
                <c:pt idx="731">
                  <c:v>44329</c:v>
                </c:pt>
                <c:pt idx="732">
                  <c:v>44330</c:v>
                </c:pt>
                <c:pt idx="733">
                  <c:v>44333</c:v>
                </c:pt>
                <c:pt idx="734">
                  <c:v>44334</c:v>
                </c:pt>
                <c:pt idx="735">
                  <c:v>44335</c:v>
                </c:pt>
                <c:pt idx="736">
                  <c:v>44336</c:v>
                </c:pt>
                <c:pt idx="737">
                  <c:v>44337</c:v>
                </c:pt>
                <c:pt idx="738">
                  <c:v>44340</c:v>
                </c:pt>
                <c:pt idx="739">
                  <c:v>44341</c:v>
                </c:pt>
                <c:pt idx="740">
                  <c:v>44342</c:v>
                </c:pt>
                <c:pt idx="741">
                  <c:v>44343</c:v>
                </c:pt>
                <c:pt idx="742">
                  <c:v>44344</c:v>
                </c:pt>
                <c:pt idx="743">
                  <c:v>44348</c:v>
                </c:pt>
                <c:pt idx="744">
                  <c:v>44349</c:v>
                </c:pt>
                <c:pt idx="745">
                  <c:v>44350</c:v>
                </c:pt>
                <c:pt idx="746">
                  <c:v>44351</c:v>
                </c:pt>
                <c:pt idx="747">
                  <c:v>44354</c:v>
                </c:pt>
                <c:pt idx="748">
                  <c:v>44355</c:v>
                </c:pt>
                <c:pt idx="749">
                  <c:v>44356</c:v>
                </c:pt>
                <c:pt idx="750">
                  <c:v>44357</c:v>
                </c:pt>
                <c:pt idx="751">
                  <c:v>44358</c:v>
                </c:pt>
                <c:pt idx="752">
                  <c:v>44361</c:v>
                </c:pt>
                <c:pt idx="753">
                  <c:v>44362</c:v>
                </c:pt>
                <c:pt idx="754">
                  <c:v>44363</c:v>
                </c:pt>
                <c:pt idx="755">
                  <c:v>44364</c:v>
                </c:pt>
                <c:pt idx="756">
                  <c:v>44365</c:v>
                </c:pt>
                <c:pt idx="757">
                  <c:v>44368</c:v>
                </c:pt>
                <c:pt idx="758">
                  <c:v>44369</c:v>
                </c:pt>
                <c:pt idx="759">
                  <c:v>44370</c:v>
                </c:pt>
                <c:pt idx="760">
                  <c:v>44371</c:v>
                </c:pt>
                <c:pt idx="761">
                  <c:v>44372</c:v>
                </c:pt>
                <c:pt idx="762">
                  <c:v>44375</c:v>
                </c:pt>
                <c:pt idx="763">
                  <c:v>44376</c:v>
                </c:pt>
                <c:pt idx="764">
                  <c:v>44377</c:v>
                </c:pt>
                <c:pt idx="765">
                  <c:v>44378</c:v>
                </c:pt>
                <c:pt idx="766">
                  <c:v>44379</c:v>
                </c:pt>
                <c:pt idx="767">
                  <c:v>44383</c:v>
                </c:pt>
                <c:pt idx="768">
                  <c:v>44384</c:v>
                </c:pt>
                <c:pt idx="769">
                  <c:v>44385</c:v>
                </c:pt>
                <c:pt idx="770">
                  <c:v>44386</c:v>
                </c:pt>
                <c:pt idx="771">
                  <c:v>44389</c:v>
                </c:pt>
                <c:pt idx="772">
                  <c:v>44390</c:v>
                </c:pt>
                <c:pt idx="773">
                  <c:v>44391</c:v>
                </c:pt>
                <c:pt idx="774">
                  <c:v>44392</c:v>
                </c:pt>
                <c:pt idx="775">
                  <c:v>44393</c:v>
                </c:pt>
                <c:pt idx="776">
                  <c:v>44396</c:v>
                </c:pt>
                <c:pt idx="777">
                  <c:v>44397</c:v>
                </c:pt>
                <c:pt idx="778">
                  <c:v>44398</c:v>
                </c:pt>
                <c:pt idx="779">
                  <c:v>44399</c:v>
                </c:pt>
                <c:pt idx="780">
                  <c:v>44400</c:v>
                </c:pt>
                <c:pt idx="781">
                  <c:v>44403</c:v>
                </c:pt>
                <c:pt idx="782">
                  <c:v>44404</c:v>
                </c:pt>
                <c:pt idx="783">
                  <c:v>44405</c:v>
                </c:pt>
                <c:pt idx="784">
                  <c:v>44406</c:v>
                </c:pt>
                <c:pt idx="785">
                  <c:v>44407</c:v>
                </c:pt>
                <c:pt idx="786">
                  <c:v>44410</c:v>
                </c:pt>
                <c:pt idx="787">
                  <c:v>44411</c:v>
                </c:pt>
                <c:pt idx="788">
                  <c:v>44412</c:v>
                </c:pt>
                <c:pt idx="789">
                  <c:v>44413</c:v>
                </c:pt>
                <c:pt idx="790">
                  <c:v>44414</c:v>
                </c:pt>
                <c:pt idx="791">
                  <c:v>44417</c:v>
                </c:pt>
                <c:pt idx="792">
                  <c:v>44418</c:v>
                </c:pt>
                <c:pt idx="793">
                  <c:v>44419</c:v>
                </c:pt>
                <c:pt idx="794">
                  <c:v>44420</c:v>
                </c:pt>
                <c:pt idx="795">
                  <c:v>44421</c:v>
                </c:pt>
                <c:pt idx="796">
                  <c:v>44424</c:v>
                </c:pt>
                <c:pt idx="797">
                  <c:v>44425</c:v>
                </c:pt>
                <c:pt idx="798">
                  <c:v>44426</c:v>
                </c:pt>
                <c:pt idx="799">
                  <c:v>44427</c:v>
                </c:pt>
                <c:pt idx="800">
                  <c:v>44428</c:v>
                </c:pt>
                <c:pt idx="801">
                  <c:v>44431</c:v>
                </c:pt>
                <c:pt idx="802">
                  <c:v>44432</c:v>
                </c:pt>
                <c:pt idx="803">
                  <c:v>44433</c:v>
                </c:pt>
                <c:pt idx="804">
                  <c:v>44434</c:v>
                </c:pt>
                <c:pt idx="805">
                  <c:v>44435</c:v>
                </c:pt>
                <c:pt idx="806">
                  <c:v>44438</c:v>
                </c:pt>
                <c:pt idx="807">
                  <c:v>44439</c:v>
                </c:pt>
                <c:pt idx="808">
                  <c:v>44440</c:v>
                </c:pt>
                <c:pt idx="809">
                  <c:v>44441</c:v>
                </c:pt>
                <c:pt idx="810">
                  <c:v>44442</c:v>
                </c:pt>
                <c:pt idx="811">
                  <c:v>44446</c:v>
                </c:pt>
                <c:pt idx="812">
                  <c:v>44447</c:v>
                </c:pt>
                <c:pt idx="813">
                  <c:v>44448</c:v>
                </c:pt>
                <c:pt idx="814">
                  <c:v>44449</c:v>
                </c:pt>
                <c:pt idx="815">
                  <c:v>44452</c:v>
                </c:pt>
                <c:pt idx="816">
                  <c:v>44453</c:v>
                </c:pt>
                <c:pt idx="817">
                  <c:v>44454</c:v>
                </c:pt>
                <c:pt idx="818">
                  <c:v>44455</c:v>
                </c:pt>
                <c:pt idx="819">
                  <c:v>44456</c:v>
                </c:pt>
                <c:pt idx="820">
                  <c:v>44459</c:v>
                </c:pt>
                <c:pt idx="821">
                  <c:v>44460</c:v>
                </c:pt>
                <c:pt idx="822">
                  <c:v>44461</c:v>
                </c:pt>
                <c:pt idx="823">
                  <c:v>44462</c:v>
                </c:pt>
                <c:pt idx="824">
                  <c:v>44463</c:v>
                </c:pt>
                <c:pt idx="825">
                  <c:v>44466</c:v>
                </c:pt>
                <c:pt idx="826">
                  <c:v>44467</c:v>
                </c:pt>
                <c:pt idx="827">
                  <c:v>44468</c:v>
                </c:pt>
                <c:pt idx="828">
                  <c:v>44469</c:v>
                </c:pt>
                <c:pt idx="829">
                  <c:v>44470</c:v>
                </c:pt>
                <c:pt idx="830">
                  <c:v>44473</c:v>
                </c:pt>
                <c:pt idx="831">
                  <c:v>44474</c:v>
                </c:pt>
                <c:pt idx="832">
                  <c:v>44475</c:v>
                </c:pt>
                <c:pt idx="833">
                  <c:v>44476</c:v>
                </c:pt>
                <c:pt idx="834">
                  <c:v>44477</c:v>
                </c:pt>
                <c:pt idx="835">
                  <c:v>44480</c:v>
                </c:pt>
                <c:pt idx="836">
                  <c:v>44481</c:v>
                </c:pt>
                <c:pt idx="837">
                  <c:v>44482</c:v>
                </c:pt>
                <c:pt idx="838">
                  <c:v>44483</c:v>
                </c:pt>
                <c:pt idx="839">
                  <c:v>44484</c:v>
                </c:pt>
                <c:pt idx="840">
                  <c:v>44487</c:v>
                </c:pt>
                <c:pt idx="841">
                  <c:v>44488</c:v>
                </c:pt>
                <c:pt idx="842">
                  <c:v>44489</c:v>
                </c:pt>
                <c:pt idx="843">
                  <c:v>44490</c:v>
                </c:pt>
                <c:pt idx="844">
                  <c:v>44491</c:v>
                </c:pt>
                <c:pt idx="845">
                  <c:v>44494</c:v>
                </c:pt>
                <c:pt idx="846">
                  <c:v>44495</c:v>
                </c:pt>
                <c:pt idx="847">
                  <c:v>44496</c:v>
                </c:pt>
                <c:pt idx="848">
                  <c:v>44497</c:v>
                </c:pt>
                <c:pt idx="849">
                  <c:v>44498</c:v>
                </c:pt>
                <c:pt idx="850">
                  <c:v>44501</c:v>
                </c:pt>
                <c:pt idx="851">
                  <c:v>44502</c:v>
                </c:pt>
                <c:pt idx="852">
                  <c:v>44503</c:v>
                </c:pt>
                <c:pt idx="853">
                  <c:v>44504</c:v>
                </c:pt>
                <c:pt idx="854">
                  <c:v>44505</c:v>
                </c:pt>
                <c:pt idx="855">
                  <c:v>44508</c:v>
                </c:pt>
                <c:pt idx="856">
                  <c:v>44509</c:v>
                </c:pt>
                <c:pt idx="857">
                  <c:v>44510</c:v>
                </c:pt>
                <c:pt idx="858">
                  <c:v>44511</c:v>
                </c:pt>
                <c:pt idx="859">
                  <c:v>44512</c:v>
                </c:pt>
                <c:pt idx="860">
                  <c:v>44515</c:v>
                </c:pt>
                <c:pt idx="861">
                  <c:v>44516</c:v>
                </c:pt>
                <c:pt idx="862">
                  <c:v>44517</c:v>
                </c:pt>
                <c:pt idx="863">
                  <c:v>44518</c:v>
                </c:pt>
                <c:pt idx="864">
                  <c:v>44519</c:v>
                </c:pt>
                <c:pt idx="865">
                  <c:v>44522</c:v>
                </c:pt>
                <c:pt idx="866">
                  <c:v>44523</c:v>
                </c:pt>
                <c:pt idx="867">
                  <c:v>44524</c:v>
                </c:pt>
                <c:pt idx="868">
                  <c:v>44526</c:v>
                </c:pt>
                <c:pt idx="869">
                  <c:v>44529</c:v>
                </c:pt>
                <c:pt idx="870">
                  <c:v>44530</c:v>
                </c:pt>
                <c:pt idx="871">
                  <c:v>44531</c:v>
                </c:pt>
                <c:pt idx="872">
                  <c:v>44532</c:v>
                </c:pt>
                <c:pt idx="873">
                  <c:v>44533</c:v>
                </c:pt>
                <c:pt idx="874">
                  <c:v>44536</c:v>
                </c:pt>
                <c:pt idx="875">
                  <c:v>44537</c:v>
                </c:pt>
                <c:pt idx="876">
                  <c:v>44538</c:v>
                </c:pt>
                <c:pt idx="877">
                  <c:v>44539</c:v>
                </c:pt>
                <c:pt idx="878">
                  <c:v>44540</c:v>
                </c:pt>
                <c:pt idx="879">
                  <c:v>44543</c:v>
                </c:pt>
                <c:pt idx="880">
                  <c:v>44544</c:v>
                </c:pt>
                <c:pt idx="881">
                  <c:v>44545</c:v>
                </c:pt>
                <c:pt idx="882">
                  <c:v>44546</c:v>
                </c:pt>
                <c:pt idx="883">
                  <c:v>44547</c:v>
                </c:pt>
                <c:pt idx="884">
                  <c:v>44550</c:v>
                </c:pt>
                <c:pt idx="885">
                  <c:v>44551</c:v>
                </c:pt>
                <c:pt idx="886">
                  <c:v>44552</c:v>
                </c:pt>
                <c:pt idx="887">
                  <c:v>44553</c:v>
                </c:pt>
                <c:pt idx="888">
                  <c:v>44557</c:v>
                </c:pt>
                <c:pt idx="889">
                  <c:v>44558</c:v>
                </c:pt>
                <c:pt idx="890">
                  <c:v>44559</c:v>
                </c:pt>
                <c:pt idx="891">
                  <c:v>44560</c:v>
                </c:pt>
                <c:pt idx="892">
                  <c:v>44561</c:v>
                </c:pt>
                <c:pt idx="893">
                  <c:v>44564</c:v>
                </c:pt>
                <c:pt idx="894">
                  <c:v>44565</c:v>
                </c:pt>
                <c:pt idx="895">
                  <c:v>44566</c:v>
                </c:pt>
                <c:pt idx="896">
                  <c:v>44567</c:v>
                </c:pt>
                <c:pt idx="897">
                  <c:v>44568</c:v>
                </c:pt>
                <c:pt idx="898">
                  <c:v>44571</c:v>
                </c:pt>
                <c:pt idx="899">
                  <c:v>44572</c:v>
                </c:pt>
                <c:pt idx="900">
                  <c:v>44573</c:v>
                </c:pt>
                <c:pt idx="901">
                  <c:v>44574</c:v>
                </c:pt>
                <c:pt idx="902">
                  <c:v>44575</c:v>
                </c:pt>
                <c:pt idx="903">
                  <c:v>44579</c:v>
                </c:pt>
                <c:pt idx="904">
                  <c:v>44580</c:v>
                </c:pt>
                <c:pt idx="905">
                  <c:v>44581</c:v>
                </c:pt>
                <c:pt idx="906">
                  <c:v>44582</c:v>
                </c:pt>
                <c:pt idx="907">
                  <c:v>44585</c:v>
                </c:pt>
                <c:pt idx="908">
                  <c:v>44586</c:v>
                </c:pt>
                <c:pt idx="909">
                  <c:v>44587</c:v>
                </c:pt>
                <c:pt idx="910">
                  <c:v>44588</c:v>
                </c:pt>
                <c:pt idx="911">
                  <c:v>44589</c:v>
                </c:pt>
                <c:pt idx="912">
                  <c:v>44592</c:v>
                </c:pt>
                <c:pt idx="913">
                  <c:v>44593</c:v>
                </c:pt>
                <c:pt idx="914">
                  <c:v>44594</c:v>
                </c:pt>
                <c:pt idx="915">
                  <c:v>44595</c:v>
                </c:pt>
                <c:pt idx="916">
                  <c:v>44596</c:v>
                </c:pt>
                <c:pt idx="917">
                  <c:v>44599</c:v>
                </c:pt>
                <c:pt idx="918">
                  <c:v>44600</c:v>
                </c:pt>
                <c:pt idx="919">
                  <c:v>44601</c:v>
                </c:pt>
                <c:pt idx="920">
                  <c:v>44602</c:v>
                </c:pt>
                <c:pt idx="921">
                  <c:v>44603</c:v>
                </c:pt>
                <c:pt idx="922">
                  <c:v>44606</c:v>
                </c:pt>
                <c:pt idx="923">
                  <c:v>44607</c:v>
                </c:pt>
                <c:pt idx="924">
                  <c:v>44608</c:v>
                </c:pt>
                <c:pt idx="925">
                  <c:v>44609</c:v>
                </c:pt>
                <c:pt idx="926">
                  <c:v>44610</c:v>
                </c:pt>
                <c:pt idx="927">
                  <c:v>44614</c:v>
                </c:pt>
                <c:pt idx="928">
                  <c:v>44615</c:v>
                </c:pt>
                <c:pt idx="929">
                  <c:v>44616</c:v>
                </c:pt>
                <c:pt idx="930">
                  <c:v>44617</c:v>
                </c:pt>
                <c:pt idx="931">
                  <c:v>44620</c:v>
                </c:pt>
                <c:pt idx="932">
                  <c:v>44621</c:v>
                </c:pt>
                <c:pt idx="933">
                  <c:v>44622</c:v>
                </c:pt>
                <c:pt idx="934">
                  <c:v>44623</c:v>
                </c:pt>
                <c:pt idx="935">
                  <c:v>44624</c:v>
                </c:pt>
                <c:pt idx="936">
                  <c:v>44627</c:v>
                </c:pt>
                <c:pt idx="937">
                  <c:v>44628</c:v>
                </c:pt>
                <c:pt idx="938">
                  <c:v>44629</c:v>
                </c:pt>
                <c:pt idx="939">
                  <c:v>44630</c:v>
                </c:pt>
                <c:pt idx="940">
                  <c:v>44631</c:v>
                </c:pt>
                <c:pt idx="941">
                  <c:v>44634</c:v>
                </c:pt>
                <c:pt idx="942">
                  <c:v>44635</c:v>
                </c:pt>
                <c:pt idx="943">
                  <c:v>44636</c:v>
                </c:pt>
                <c:pt idx="944">
                  <c:v>44637</c:v>
                </c:pt>
                <c:pt idx="945">
                  <c:v>44638</c:v>
                </c:pt>
                <c:pt idx="946">
                  <c:v>44641</c:v>
                </c:pt>
                <c:pt idx="947">
                  <c:v>44642</c:v>
                </c:pt>
                <c:pt idx="948">
                  <c:v>44643</c:v>
                </c:pt>
                <c:pt idx="949">
                  <c:v>44644</c:v>
                </c:pt>
                <c:pt idx="950">
                  <c:v>44645</c:v>
                </c:pt>
                <c:pt idx="951">
                  <c:v>44648</c:v>
                </c:pt>
                <c:pt idx="952">
                  <c:v>44649</c:v>
                </c:pt>
                <c:pt idx="953">
                  <c:v>44650</c:v>
                </c:pt>
                <c:pt idx="954">
                  <c:v>44651</c:v>
                </c:pt>
                <c:pt idx="955">
                  <c:v>44652</c:v>
                </c:pt>
                <c:pt idx="956">
                  <c:v>44655</c:v>
                </c:pt>
                <c:pt idx="957">
                  <c:v>44656</c:v>
                </c:pt>
                <c:pt idx="958">
                  <c:v>44657</c:v>
                </c:pt>
                <c:pt idx="959">
                  <c:v>44658</c:v>
                </c:pt>
                <c:pt idx="960">
                  <c:v>44659</c:v>
                </c:pt>
                <c:pt idx="961">
                  <c:v>44662</c:v>
                </c:pt>
                <c:pt idx="962">
                  <c:v>44663</c:v>
                </c:pt>
                <c:pt idx="963">
                  <c:v>44664</c:v>
                </c:pt>
                <c:pt idx="964">
                  <c:v>44665</c:v>
                </c:pt>
                <c:pt idx="965">
                  <c:v>44669</c:v>
                </c:pt>
                <c:pt idx="966">
                  <c:v>44670</c:v>
                </c:pt>
                <c:pt idx="967">
                  <c:v>44671</c:v>
                </c:pt>
                <c:pt idx="968">
                  <c:v>44672</c:v>
                </c:pt>
                <c:pt idx="969">
                  <c:v>44673</c:v>
                </c:pt>
                <c:pt idx="970">
                  <c:v>44676</c:v>
                </c:pt>
                <c:pt idx="971">
                  <c:v>44677</c:v>
                </c:pt>
                <c:pt idx="972">
                  <c:v>44678</c:v>
                </c:pt>
                <c:pt idx="973">
                  <c:v>44679</c:v>
                </c:pt>
                <c:pt idx="974">
                  <c:v>44680</c:v>
                </c:pt>
                <c:pt idx="975">
                  <c:v>44683</c:v>
                </c:pt>
                <c:pt idx="976">
                  <c:v>44684</c:v>
                </c:pt>
                <c:pt idx="977">
                  <c:v>44685</c:v>
                </c:pt>
                <c:pt idx="978">
                  <c:v>44686</c:v>
                </c:pt>
                <c:pt idx="979">
                  <c:v>44687</c:v>
                </c:pt>
                <c:pt idx="980">
                  <c:v>44690</c:v>
                </c:pt>
                <c:pt idx="981">
                  <c:v>44691</c:v>
                </c:pt>
                <c:pt idx="982">
                  <c:v>44692</c:v>
                </c:pt>
                <c:pt idx="983">
                  <c:v>44693</c:v>
                </c:pt>
                <c:pt idx="984">
                  <c:v>44694</c:v>
                </c:pt>
                <c:pt idx="985">
                  <c:v>44697</c:v>
                </c:pt>
                <c:pt idx="986">
                  <c:v>44698</c:v>
                </c:pt>
                <c:pt idx="987">
                  <c:v>44699</c:v>
                </c:pt>
                <c:pt idx="988">
                  <c:v>44700</c:v>
                </c:pt>
                <c:pt idx="989">
                  <c:v>44701</c:v>
                </c:pt>
                <c:pt idx="990">
                  <c:v>44704</c:v>
                </c:pt>
                <c:pt idx="991">
                  <c:v>44705</c:v>
                </c:pt>
                <c:pt idx="992">
                  <c:v>44706</c:v>
                </c:pt>
                <c:pt idx="993">
                  <c:v>44707</c:v>
                </c:pt>
                <c:pt idx="994">
                  <c:v>44708</c:v>
                </c:pt>
                <c:pt idx="995">
                  <c:v>44712</c:v>
                </c:pt>
                <c:pt idx="996">
                  <c:v>44713</c:v>
                </c:pt>
                <c:pt idx="997">
                  <c:v>44714</c:v>
                </c:pt>
                <c:pt idx="998">
                  <c:v>44715</c:v>
                </c:pt>
                <c:pt idx="999">
                  <c:v>44718</c:v>
                </c:pt>
                <c:pt idx="1000">
                  <c:v>44719</c:v>
                </c:pt>
                <c:pt idx="1001">
                  <c:v>44720</c:v>
                </c:pt>
                <c:pt idx="1002">
                  <c:v>44721</c:v>
                </c:pt>
                <c:pt idx="1003">
                  <c:v>44722</c:v>
                </c:pt>
                <c:pt idx="1004">
                  <c:v>44725</c:v>
                </c:pt>
                <c:pt idx="1005">
                  <c:v>44726</c:v>
                </c:pt>
                <c:pt idx="1006">
                  <c:v>44727</c:v>
                </c:pt>
                <c:pt idx="1007">
                  <c:v>44728</c:v>
                </c:pt>
                <c:pt idx="1008">
                  <c:v>44729</c:v>
                </c:pt>
                <c:pt idx="1009">
                  <c:v>44733</c:v>
                </c:pt>
                <c:pt idx="1010">
                  <c:v>44734</c:v>
                </c:pt>
                <c:pt idx="1011">
                  <c:v>44735</c:v>
                </c:pt>
                <c:pt idx="1012">
                  <c:v>44736</c:v>
                </c:pt>
                <c:pt idx="1013">
                  <c:v>44739</c:v>
                </c:pt>
                <c:pt idx="1014">
                  <c:v>44740</c:v>
                </c:pt>
                <c:pt idx="1015">
                  <c:v>44741</c:v>
                </c:pt>
                <c:pt idx="1016">
                  <c:v>44742</c:v>
                </c:pt>
                <c:pt idx="1017">
                  <c:v>44743</c:v>
                </c:pt>
                <c:pt idx="1018">
                  <c:v>44747</c:v>
                </c:pt>
                <c:pt idx="1019">
                  <c:v>44748</c:v>
                </c:pt>
                <c:pt idx="1020">
                  <c:v>44749</c:v>
                </c:pt>
                <c:pt idx="1021">
                  <c:v>44750</c:v>
                </c:pt>
                <c:pt idx="1022">
                  <c:v>44753</c:v>
                </c:pt>
                <c:pt idx="1023">
                  <c:v>44754</c:v>
                </c:pt>
                <c:pt idx="1024">
                  <c:v>44755</c:v>
                </c:pt>
                <c:pt idx="1025">
                  <c:v>44756</c:v>
                </c:pt>
                <c:pt idx="1026">
                  <c:v>44757</c:v>
                </c:pt>
                <c:pt idx="1027">
                  <c:v>44760</c:v>
                </c:pt>
                <c:pt idx="1028">
                  <c:v>44761</c:v>
                </c:pt>
                <c:pt idx="1029">
                  <c:v>44762</c:v>
                </c:pt>
                <c:pt idx="1030">
                  <c:v>44763</c:v>
                </c:pt>
                <c:pt idx="1031">
                  <c:v>44764</c:v>
                </c:pt>
                <c:pt idx="1032">
                  <c:v>44767</c:v>
                </c:pt>
                <c:pt idx="1033">
                  <c:v>44768</c:v>
                </c:pt>
                <c:pt idx="1034">
                  <c:v>44769</c:v>
                </c:pt>
                <c:pt idx="1035">
                  <c:v>44770</c:v>
                </c:pt>
                <c:pt idx="1036">
                  <c:v>44771</c:v>
                </c:pt>
                <c:pt idx="1037">
                  <c:v>44774</c:v>
                </c:pt>
                <c:pt idx="1038">
                  <c:v>44775</c:v>
                </c:pt>
                <c:pt idx="1039">
                  <c:v>44776</c:v>
                </c:pt>
                <c:pt idx="1040">
                  <c:v>44777</c:v>
                </c:pt>
                <c:pt idx="1041">
                  <c:v>44778</c:v>
                </c:pt>
                <c:pt idx="1042">
                  <c:v>44781</c:v>
                </c:pt>
                <c:pt idx="1043">
                  <c:v>44782</c:v>
                </c:pt>
                <c:pt idx="1044">
                  <c:v>44783</c:v>
                </c:pt>
                <c:pt idx="1045">
                  <c:v>44784</c:v>
                </c:pt>
                <c:pt idx="1046">
                  <c:v>44785</c:v>
                </c:pt>
                <c:pt idx="1047">
                  <c:v>44788</c:v>
                </c:pt>
                <c:pt idx="1048">
                  <c:v>44789</c:v>
                </c:pt>
                <c:pt idx="1049">
                  <c:v>44790</c:v>
                </c:pt>
                <c:pt idx="1050">
                  <c:v>44791</c:v>
                </c:pt>
                <c:pt idx="1051">
                  <c:v>44792</c:v>
                </c:pt>
                <c:pt idx="1052">
                  <c:v>44795</c:v>
                </c:pt>
                <c:pt idx="1053">
                  <c:v>44796</c:v>
                </c:pt>
                <c:pt idx="1054">
                  <c:v>44797</c:v>
                </c:pt>
                <c:pt idx="1055">
                  <c:v>44798</c:v>
                </c:pt>
                <c:pt idx="1056">
                  <c:v>44799</c:v>
                </c:pt>
                <c:pt idx="1057">
                  <c:v>44802</c:v>
                </c:pt>
                <c:pt idx="1058">
                  <c:v>44803</c:v>
                </c:pt>
                <c:pt idx="1059">
                  <c:v>44804</c:v>
                </c:pt>
                <c:pt idx="1060">
                  <c:v>44805</c:v>
                </c:pt>
                <c:pt idx="1061">
                  <c:v>44806</c:v>
                </c:pt>
                <c:pt idx="1062">
                  <c:v>44810</c:v>
                </c:pt>
                <c:pt idx="1063">
                  <c:v>44811</c:v>
                </c:pt>
                <c:pt idx="1064">
                  <c:v>44812</c:v>
                </c:pt>
                <c:pt idx="1065">
                  <c:v>44813</c:v>
                </c:pt>
                <c:pt idx="1066">
                  <c:v>44816</c:v>
                </c:pt>
                <c:pt idx="1067">
                  <c:v>44817</c:v>
                </c:pt>
                <c:pt idx="1068">
                  <c:v>44818</c:v>
                </c:pt>
                <c:pt idx="1069">
                  <c:v>44819</c:v>
                </c:pt>
                <c:pt idx="1070">
                  <c:v>44820</c:v>
                </c:pt>
                <c:pt idx="1071">
                  <c:v>44823</c:v>
                </c:pt>
                <c:pt idx="1072">
                  <c:v>44824</c:v>
                </c:pt>
                <c:pt idx="1073">
                  <c:v>44825</c:v>
                </c:pt>
                <c:pt idx="1074">
                  <c:v>44826</c:v>
                </c:pt>
                <c:pt idx="1075">
                  <c:v>44827</c:v>
                </c:pt>
                <c:pt idx="1076">
                  <c:v>44830</c:v>
                </c:pt>
                <c:pt idx="1077">
                  <c:v>44831</c:v>
                </c:pt>
                <c:pt idx="1078">
                  <c:v>44832</c:v>
                </c:pt>
                <c:pt idx="1079">
                  <c:v>44833</c:v>
                </c:pt>
                <c:pt idx="1080">
                  <c:v>44834</c:v>
                </c:pt>
                <c:pt idx="1081">
                  <c:v>44837</c:v>
                </c:pt>
                <c:pt idx="1082">
                  <c:v>44838</c:v>
                </c:pt>
                <c:pt idx="1083">
                  <c:v>44839</c:v>
                </c:pt>
                <c:pt idx="1084">
                  <c:v>44840</c:v>
                </c:pt>
                <c:pt idx="1085">
                  <c:v>44841</c:v>
                </c:pt>
                <c:pt idx="1086">
                  <c:v>44844</c:v>
                </c:pt>
                <c:pt idx="1087">
                  <c:v>44845</c:v>
                </c:pt>
                <c:pt idx="1088">
                  <c:v>44846</c:v>
                </c:pt>
                <c:pt idx="1089">
                  <c:v>44847</c:v>
                </c:pt>
                <c:pt idx="1090">
                  <c:v>44848</c:v>
                </c:pt>
                <c:pt idx="1091">
                  <c:v>44851</c:v>
                </c:pt>
                <c:pt idx="1092">
                  <c:v>44852</c:v>
                </c:pt>
                <c:pt idx="1093">
                  <c:v>44853</c:v>
                </c:pt>
                <c:pt idx="1094">
                  <c:v>44854</c:v>
                </c:pt>
                <c:pt idx="1095">
                  <c:v>44855</c:v>
                </c:pt>
                <c:pt idx="1096">
                  <c:v>44858</c:v>
                </c:pt>
                <c:pt idx="1097">
                  <c:v>44859</c:v>
                </c:pt>
                <c:pt idx="1098">
                  <c:v>44860</c:v>
                </c:pt>
                <c:pt idx="1099">
                  <c:v>44861</c:v>
                </c:pt>
                <c:pt idx="1100">
                  <c:v>44862</c:v>
                </c:pt>
                <c:pt idx="1101">
                  <c:v>44865</c:v>
                </c:pt>
                <c:pt idx="1102">
                  <c:v>44866</c:v>
                </c:pt>
                <c:pt idx="1103">
                  <c:v>44867</c:v>
                </c:pt>
                <c:pt idx="1104">
                  <c:v>44868</c:v>
                </c:pt>
                <c:pt idx="1105">
                  <c:v>44869</c:v>
                </c:pt>
                <c:pt idx="1106">
                  <c:v>44872</c:v>
                </c:pt>
                <c:pt idx="1107">
                  <c:v>44873</c:v>
                </c:pt>
                <c:pt idx="1108">
                  <c:v>44874</c:v>
                </c:pt>
                <c:pt idx="1109">
                  <c:v>44875</c:v>
                </c:pt>
                <c:pt idx="1110">
                  <c:v>44876</c:v>
                </c:pt>
                <c:pt idx="1111">
                  <c:v>44879</c:v>
                </c:pt>
                <c:pt idx="1112">
                  <c:v>44880</c:v>
                </c:pt>
                <c:pt idx="1113">
                  <c:v>44881</c:v>
                </c:pt>
                <c:pt idx="1114">
                  <c:v>44882</c:v>
                </c:pt>
                <c:pt idx="1115">
                  <c:v>44883</c:v>
                </c:pt>
                <c:pt idx="1116">
                  <c:v>44886</c:v>
                </c:pt>
                <c:pt idx="1117">
                  <c:v>44887</c:v>
                </c:pt>
                <c:pt idx="1118">
                  <c:v>44888</c:v>
                </c:pt>
                <c:pt idx="1119">
                  <c:v>44890</c:v>
                </c:pt>
                <c:pt idx="1120">
                  <c:v>44893</c:v>
                </c:pt>
                <c:pt idx="1121">
                  <c:v>44894</c:v>
                </c:pt>
                <c:pt idx="1122">
                  <c:v>44895</c:v>
                </c:pt>
                <c:pt idx="1123">
                  <c:v>44896</c:v>
                </c:pt>
                <c:pt idx="1124">
                  <c:v>44897</c:v>
                </c:pt>
                <c:pt idx="1125">
                  <c:v>44900</c:v>
                </c:pt>
                <c:pt idx="1126">
                  <c:v>44901</c:v>
                </c:pt>
                <c:pt idx="1127">
                  <c:v>44902</c:v>
                </c:pt>
                <c:pt idx="1128">
                  <c:v>44903</c:v>
                </c:pt>
                <c:pt idx="1129">
                  <c:v>44904</c:v>
                </c:pt>
                <c:pt idx="1130">
                  <c:v>44907</c:v>
                </c:pt>
                <c:pt idx="1131">
                  <c:v>44908</c:v>
                </c:pt>
                <c:pt idx="1132">
                  <c:v>44909</c:v>
                </c:pt>
                <c:pt idx="1133">
                  <c:v>44910</c:v>
                </c:pt>
                <c:pt idx="1134">
                  <c:v>44911</c:v>
                </c:pt>
                <c:pt idx="1135">
                  <c:v>44914</c:v>
                </c:pt>
                <c:pt idx="1136">
                  <c:v>44915</c:v>
                </c:pt>
                <c:pt idx="1137">
                  <c:v>44916</c:v>
                </c:pt>
                <c:pt idx="1138">
                  <c:v>44917</c:v>
                </c:pt>
                <c:pt idx="1139">
                  <c:v>44918</c:v>
                </c:pt>
                <c:pt idx="1140">
                  <c:v>44922</c:v>
                </c:pt>
                <c:pt idx="1141">
                  <c:v>44923</c:v>
                </c:pt>
                <c:pt idx="1142">
                  <c:v>44924</c:v>
                </c:pt>
                <c:pt idx="1143">
                  <c:v>44925</c:v>
                </c:pt>
                <c:pt idx="1144">
                  <c:v>44929</c:v>
                </c:pt>
                <c:pt idx="1145">
                  <c:v>44930</c:v>
                </c:pt>
                <c:pt idx="1146">
                  <c:v>44931</c:v>
                </c:pt>
                <c:pt idx="1147">
                  <c:v>44932</c:v>
                </c:pt>
                <c:pt idx="1148">
                  <c:v>44935</c:v>
                </c:pt>
                <c:pt idx="1149">
                  <c:v>44936</c:v>
                </c:pt>
                <c:pt idx="1150">
                  <c:v>44937</c:v>
                </c:pt>
                <c:pt idx="1151">
                  <c:v>44938</c:v>
                </c:pt>
                <c:pt idx="1152">
                  <c:v>44939</c:v>
                </c:pt>
                <c:pt idx="1153">
                  <c:v>44943</c:v>
                </c:pt>
                <c:pt idx="1154">
                  <c:v>44944</c:v>
                </c:pt>
                <c:pt idx="1155">
                  <c:v>44945</c:v>
                </c:pt>
                <c:pt idx="1156">
                  <c:v>44946</c:v>
                </c:pt>
                <c:pt idx="1157">
                  <c:v>44949</c:v>
                </c:pt>
                <c:pt idx="1158">
                  <c:v>44950</c:v>
                </c:pt>
                <c:pt idx="1159">
                  <c:v>44951</c:v>
                </c:pt>
                <c:pt idx="1160">
                  <c:v>44952</c:v>
                </c:pt>
                <c:pt idx="1161">
                  <c:v>44953</c:v>
                </c:pt>
                <c:pt idx="1162">
                  <c:v>44956</c:v>
                </c:pt>
                <c:pt idx="1163">
                  <c:v>44957</c:v>
                </c:pt>
                <c:pt idx="1164">
                  <c:v>44958</c:v>
                </c:pt>
                <c:pt idx="1165">
                  <c:v>44959</c:v>
                </c:pt>
                <c:pt idx="1166">
                  <c:v>44960</c:v>
                </c:pt>
                <c:pt idx="1167">
                  <c:v>44963</c:v>
                </c:pt>
                <c:pt idx="1168">
                  <c:v>44964</c:v>
                </c:pt>
                <c:pt idx="1169">
                  <c:v>44965</c:v>
                </c:pt>
                <c:pt idx="1170">
                  <c:v>44966</c:v>
                </c:pt>
                <c:pt idx="1171">
                  <c:v>44967</c:v>
                </c:pt>
                <c:pt idx="1172">
                  <c:v>44970</c:v>
                </c:pt>
                <c:pt idx="1173">
                  <c:v>44971</c:v>
                </c:pt>
                <c:pt idx="1174">
                  <c:v>44972</c:v>
                </c:pt>
                <c:pt idx="1175">
                  <c:v>44973</c:v>
                </c:pt>
                <c:pt idx="1176">
                  <c:v>44974</c:v>
                </c:pt>
                <c:pt idx="1177">
                  <c:v>44978</c:v>
                </c:pt>
                <c:pt idx="1178">
                  <c:v>44979</c:v>
                </c:pt>
                <c:pt idx="1179">
                  <c:v>44980</c:v>
                </c:pt>
                <c:pt idx="1180">
                  <c:v>44981</c:v>
                </c:pt>
                <c:pt idx="1181">
                  <c:v>44984</c:v>
                </c:pt>
                <c:pt idx="1182">
                  <c:v>44985</c:v>
                </c:pt>
                <c:pt idx="1183">
                  <c:v>44986</c:v>
                </c:pt>
                <c:pt idx="1184">
                  <c:v>44987</c:v>
                </c:pt>
                <c:pt idx="1185">
                  <c:v>44988</c:v>
                </c:pt>
                <c:pt idx="1186">
                  <c:v>44991</c:v>
                </c:pt>
                <c:pt idx="1187">
                  <c:v>44992</c:v>
                </c:pt>
                <c:pt idx="1188">
                  <c:v>44993</c:v>
                </c:pt>
                <c:pt idx="1189">
                  <c:v>44994</c:v>
                </c:pt>
                <c:pt idx="1190">
                  <c:v>44995</c:v>
                </c:pt>
                <c:pt idx="1191">
                  <c:v>44998</c:v>
                </c:pt>
                <c:pt idx="1192">
                  <c:v>44999</c:v>
                </c:pt>
                <c:pt idx="1193">
                  <c:v>45000</c:v>
                </c:pt>
                <c:pt idx="1194">
                  <c:v>45001</c:v>
                </c:pt>
                <c:pt idx="1195">
                  <c:v>45002</c:v>
                </c:pt>
                <c:pt idx="1196">
                  <c:v>45005</c:v>
                </c:pt>
                <c:pt idx="1197">
                  <c:v>45006</c:v>
                </c:pt>
                <c:pt idx="1198">
                  <c:v>45007</c:v>
                </c:pt>
                <c:pt idx="1199">
                  <c:v>45008</c:v>
                </c:pt>
                <c:pt idx="1200">
                  <c:v>45009</c:v>
                </c:pt>
                <c:pt idx="1201">
                  <c:v>45012</c:v>
                </c:pt>
                <c:pt idx="1202">
                  <c:v>45013</c:v>
                </c:pt>
                <c:pt idx="1203">
                  <c:v>45014</c:v>
                </c:pt>
                <c:pt idx="1204">
                  <c:v>45015</c:v>
                </c:pt>
                <c:pt idx="1205">
                  <c:v>45016</c:v>
                </c:pt>
                <c:pt idx="1206">
                  <c:v>45019</c:v>
                </c:pt>
                <c:pt idx="1207">
                  <c:v>45020</c:v>
                </c:pt>
                <c:pt idx="1208">
                  <c:v>45021</c:v>
                </c:pt>
                <c:pt idx="1209">
                  <c:v>45022</c:v>
                </c:pt>
                <c:pt idx="1210">
                  <c:v>45026</c:v>
                </c:pt>
                <c:pt idx="1211">
                  <c:v>45027</c:v>
                </c:pt>
                <c:pt idx="1212">
                  <c:v>45028</c:v>
                </c:pt>
                <c:pt idx="1213">
                  <c:v>45029</c:v>
                </c:pt>
                <c:pt idx="1214">
                  <c:v>45030</c:v>
                </c:pt>
                <c:pt idx="1215">
                  <c:v>45033</c:v>
                </c:pt>
                <c:pt idx="1216">
                  <c:v>45034</c:v>
                </c:pt>
                <c:pt idx="1217">
                  <c:v>45035</c:v>
                </c:pt>
                <c:pt idx="1218">
                  <c:v>45036</c:v>
                </c:pt>
                <c:pt idx="1219">
                  <c:v>45037</c:v>
                </c:pt>
                <c:pt idx="1220">
                  <c:v>45040</c:v>
                </c:pt>
                <c:pt idx="1221">
                  <c:v>45041</c:v>
                </c:pt>
                <c:pt idx="1222">
                  <c:v>45042</c:v>
                </c:pt>
                <c:pt idx="1223">
                  <c:v>45043</c:v>
                </c:pt>
                <c:pt idx="1224">
                  <c:v>45044</c:v>
                </c:pt>
                <c:pt idx="1225">
                  <c:v>45047</c:v>
                </c:pt>
                <c:pt idx="1226">
                  <c:v>45048</c:v>
                </c:pt>
                <c:pt idx="1227">
                  <c:v>45049</c:v>
                </c:pt>
                <c:pt idx="1228">
                  <c:v>45050</c:v>
                </c:pt>
                <c:pt idx="1229">
                  <c:v>45051</c:v>
                </c:pt>
                <c:pt idx="1230">
                  <c:v>45054</c:v>
                </c:pt>
                <c:pt idx="1231">
                  <c:v>45055</c:v>
                </c:pt>
                <c:pt idx="1232">
                  <c:v>45056</c:v>
                </c:pt>
                <c:pt idx="1233">
                  <c:v>45057</c:v>
                </c:pt>
                <c:pt idx="1234">
                  <c:v>45058</c:v>
                </c:pt>
                <c:pt idx="1235">
                  <c:v>45061</c:v>
                </c:pt>
                <c:pt idx="1236">
                  <c:v>45062</c:v>
                </c:pt>
                <c:pt idx="1237">
                  <c:v>45063</c:v>
                </c:pt>
                <c:pt idx="1238">
                  <c:v>45064</c:v>
                </c:pt>
                <c:pt idx="1239">
                  <c:v>45065</c:v>
                </c:pt>
                <c:pt idx="1240">
                  <c:v>45068</c:v>
                </c:pt>
                <c:pt idx="1241">
                  <c:v>45069</c:v>
                </c:pt>
                <c:pt idx="1242">
                  <c:v>45070</c:v>
                </c:pt>
                <c:pt idx="1243">
                  <c:v>45071</c:v>
                </c:pt>
                <c:pt idx="1244">
                  <c:v>45072</c:v>
                </c:pt>
                <c:pt idx="1245">
                  <c:v>45076</c:v>
                </c:pt>
                <c:pt idx="1246">
                  <c:v>45077</c:v>
                </c:pt>
                <c:pt idx="1247">
                  <c:v>45078</c:v>
                </c:pt>
                <c:pt idx="1248">
                  <c:v>45079</c:v>
                </c:pt>
                <c:pt idx="1249">
                  <c:v>45082</c:v>
                </c:pt>
                <c:pt idx="1250">
                  <c:v>45083</c:v>
                </c:pt>
                <c:pt idx="1251">
                  <c:v>45084</c:v>
                </c:pt>
                <c:pt idx="1252">
                  <c:v>45085</c:v>
                </c:pt>
                <c:pt idx="1253">
                  <c:v>45086</c:v>
                </c:pt>
                <c:pt idx="1254">
                  <c:v>45089</c:v>
                </c:pt>
                <c:pt idx="1255">
                  <c:v>45090</c:v>
                </c:pt>
                <c:pt idx="1256">
                  <c:v>45091</c:v>
                </c:pt>
              </c:numCache>
            </c:numRef>
          </c:cat>
          <c:val>
            <c:numRef>
              <c:f>'[19]Share Price'!$E$2:$E$1258</c:f>
              <c:numCache>
                <c:formatCode>General</c:formatCode>
                <c:ptCount val="1257"/>
                <c:pt idx="0">
                  <c:v>16.799999</c:v>
                </c:pt>
                <c:pt idx="1">
                  <c:v>16.260000000000002</c:v>
                </c:pt>
                <c:pt idx="2">
                  <c:v>16.299999</c:v>
                </c:pt>
                <c:pt idx="3">
                  <c:v>16.360001</c:v>
                </c:pt>
                <c:pt idx="4">
                  <c:v>16.440000999999999</c:v>
                </c:pt>
                <c:pt idx="5">
                  <c:v>15.74</c:v>
                </c:pt>
                <c:pt idx="6">
                  <c:v>16.25</c:v>
                </c:pt>
                <c:pt idx="7">
                  <c:v>16.899999999999999</c:v>
                </c:pt>
                <c:pt idx="8">
                  <c:v>16.790001</c:v>
                </c:pt>
                <c:pt idx="9">
                  <c:v>17.260000000000002</c:v>
                </c:pt>
                <c:pt idx="10">
                  <c:v>17.16</c:v>
                </c:pt>
                <c:pt idx="11">
                  <c:v>17.07</c:v>
                </c:pt>
                <c:pt idx="12">
                  <c:v>16.969999000000001</c:v>
                </c:pt>
                <c:pt idx="13">
                  <c:v>17.510000000000002</c:v>
                </c:pt>
                <c:pt idx="14">
                  <c:v>18.110001</c:v>
                </c:pt>
                <c:pt idx="15">
                  <c:v>18.110001</c:v>
                </c:pt>
                <c:pt idx="16">
                  <c:v>17.41</c:v>
                </c:pt>
                <c:pt idx="17">
                  <c:v>17.290001</c:v>
                </c:pt>
                <c:pt idx="18">
                  <c:v>16.799999</c:v>
                </c:pt>
                <c:pt idx="19">
                  <c:v>16.77</c:v>
                </c:pt>
                <c:pt idx="20">
                  <c:v>16.77</c:v>
                </c:pt>
                <c:pt idx="21">
                  <c:v>17.079999999999998</c:v>
                </c:pt>
                <c:pt idx="22">
                  <c:v>15.8</c:v>
                </c:pt>
                <c:pt idx="23">
                  <c:v>15.75</c:v>
                </c:pt>
                <c:pt idx="24">
                  <c:v>15.83</c:v>
                </c:pt>
                <c:pt idx="25">
                  <c:v>16.07</c:v>
                </c:pt>
                <c:pt idx="26">
                  <c:v>15.86</c:v>
                </c:pt>
                <c:pt idx="27">
                  <c:v>15.97</c:v>
                </c:pt>
                <c:pt idx="28">
                  <c:v>15.99</c:v>
                </c:pt>
                <c:pt idx="29">
                  <c:v>16.079999999999998</c:v>
                </c:pt>
                <c:pt idx="30">
                  <c:v>16.5</c:v>
                </c:pt>
                <c:pt idx="31">
                  <c:v>15.58</c:v>
                </c:pt>
                <c:pt idx="32">
                  <c:v>15.43</c:v>
                </c:pt>
                <c:pt idx="33">
                  <c:v>15.71</c:v>
                </c:pt>
                <c:pt idx="34">
                  <c:v>15.4</c:v>
                </c:pt>
                <c:pt idx="35">
                  <c:v>15.36</c:v>
                </c:pt>
                <c:pt idx="36">
                  <c:v>15.39</c:v>
                </c:pt>
                <c:pt idx="37">
                  <c:v>15.31</c:v>
                </c:pt>
                <c:pt idx="38">
                  <c:v>15.11</c:v>
                </c:pt>
                <c:pt idx="39">
                  <c:v>14.92</c:v>
                </c:pt>
                <c:pt idx="40">
                  <c:v>14.8</c:v>
                </c:pt>
                <c:pt idx="41">
                  <c:v>13.66</c:v>
                </c:pt>
                <c:pt idx="42">
                  <c:v>13.77</c:v>
                </c:pt>
                <c:pt idx="43">
                  <c:v>13.97</c:v>
                </c:pt>
                <c:pt idx="44">
                  <c:v>14.12</c:v>
                </c:pt>
                <c:pt idx="45">
                  <c:v>14.32</c:v>
                </c:pt>
                <c:pt idx="46">
                  <c:v>14.53</c:v>
                </c:pt>
                <c:pt idx="47">
                  <c:v>14.18</c:v>
                </c:pt>
                <c:pt idx="48">
                  <c:v>14.47</c:v>
                </c:pt>
                <c:pt idx="49">
                  <c:v>14.73</c:v>
                </c:pt>
                <c:pt idx="50">
                  <c:v>14.66</c:v>
                </c:pt>
                <c:pt idx="51">
                  <c:v>14.67</c:v>
                </c:pt>
                <c:pt idx="52">
                  <c:v>14.15</c:v>
                </c:pt>
                <c:pt idx="53">
                  <c:v>14.05</c:v>
                </c:pt>
                <c:pt idx="54">
                  <c:v>13.48</c:v>
                </c:pt>
                <c:pt idx="55">
                  <c:v>13.67</c:v>
                </c:pt>
                <c:pt idx="56">
                  <c:v>13.57</c:v>
                </c:pt>
                <c:pt idx="57">
                  <c:v>13.18</c:v>
                </c:pt>
                <c:pt idx="58">
                  <c:v>13.2</c:v>
                </c:pt>
                <c:pt idx="59">
                  <c:v>13.04</c:v>
                </c:pt>
                <c:pt idx="60">
                  <c:v>13.63</c:v>
                </c:pt>
                <c:pt idx="61">
                  <c:v>13.58</c:v>
                </c:pt>
                <c:pt idx="62">
                  <c:v>13.69</c:v>
                </c:pt>
                <c:pt idx="63">
                  <c:v>13.72</c:v>
                </c:pt>
                <c:pt idx="64">
                  <c:v>14.01</c:v>
                </c:pt>
                <c:pt idx="65">
                  <c:v>14.3</c:v>
                </c:pt>
                <c:pt idx="66">
                  <c:v>14.39</c:v>
                </c:pt>
                <c:pt idx="67">
                  <c:v>14.61</c:v>
                </c:pt>
                <c:pt idx="68">
                  <c:v>14.24</c:v>
                </c:pt>
                <c:pt idx="69">
                  <c:v>14.49</c:v>
                </c:pt>
                <c:pt idx="70">
                  <c:v>14</c:v>
                </c:pt>
                <c:pt idx="71">
                  <c:v>13.87</c:v>
                </c:pt>
                <c:pt idx="72">
                  <c:v>13.92</c:v>
                </c:pt>
                <c:pt idx="73">
                  <c:v>13.7</c:v>
                </c:pt>
                <c:pt idx="74">
                  <c:v>13.89</c:v>
                </c:pt>
                <c:pt idx="75">
                  <c:v>13.95</c:v>
                </c:pt>
                <c:pt idx="76">
                  <c:v>13.63</c:v>
                </c:pt>
                <c:pt idx="77">
                  <c:v>13.27</c:v>
                </c:pt>
                <c:pt idx="78">
                  <c:v>13.29</c:v>
                </c:pt>
                <c:pt idx="79">
                  <c:v>13.18</c:v>
                </c:pt>
                <c:pt idx="80">
                  <c:v>12.77</c:v>
                </c:pt>
                <c:pt idx="81">
                  <c:v>13.23</c:v>
                </c:pt>
                <c:pt idx="82">
                  <c:v>12.74</c:v>
                </c:pt>
                <c:pt idx="83">
                  <c:v>12.83</c:v>
                </c:pt>
                <c:pt idx="84">
                  <c:v>12.68</c:v>
                </c:pt>
                <c:pt idx="85">
                  <c:v>12.4</c:v>
                </c:pt>
                <c:pt idx="86">
                  <c:v>12.14</c:v>
                </c:pt>
                <c:pt idx="87">
                  <c:v>12.02</c:v>
                </c:pt>
                <c:pt idx="88">
                  <c:v>12</c:v>
                </c:pt>
                <c:pt idx="89">
                  <c:v>11.61</c:v>
                </c:pt>
                <c:pt idx="90">
                  <c:v>10.7</c:v>
                </c:pt>
                <c:pt idx="91">
                  <c:v>11.25</c:v>
                </c:pt>
                <c:pt idx="92">
                  <c:v>11.5</c:v>
                </c:pt>
                <c:pt idx="93">
                  <c:v>11.09</c:v>
                </c:pt>
                <c:pt idx="94">
                  <c:v>11.41</c:v>
                </c:pt>
                <c:pt idx="95">
                  <c:v>11.65</c:v>
                </c:pt>
                <c:pt idx="96">
                  <c:v>12.28</c:v>
                </c:pt>
                <c:pt idx="97">
                  <c:v>12.24</c:v>
                </c:pt>
                <c:pt idx="98">
                  <c:v>12.22</c:v>
                </c:pt>
                <c:pt idx="99">
                  <c:v>12.2</c:v>
                </c:pt>
                <c:pt idx="100">
                  <c:v>12.33</c:v>
                </c:pt>
                <c:pt idx="101">
                  <c:v>11.93</c:v>
                </c:pt>
                <c:pt idx="102">
                  <c:v>11.35</c:v>
                </c:pt>
                <c:pt idx="103">
                  <c:v>11.16</c:v>
                </c:pt>
                <c:pt idx="104">
                  <c:v>11.25</c:v>
                </c:pt>
                <c:pt idx="105">
                  <c:v>11.54</c:v>
                </c:pt>
                <c:pt idx="106">
                  <c:v>11.96</c:v>
                </c:pt>
                <c:pt idx="107">
                  <c:v>11.96</c:v>
                </c:pt>
                <c:pt idx="108">
                  <c:v>11.51</c:v>
                </c:pt>
                <c:pt idx="109">
                  <c:v>10.88</c:v>
                </c:pt>
                <c:pt idx="110">
                  <c:v>11.41</c:v>
                </c:pt>
                <c:pt idx="111">
                  <c:v>10.77</c:v>
                </c:pt>
                <c:pt idx="112">
                  <c:v>11.09</c:v>
                </c:pt>
                <c:pt idx="113">
                  <c:v>11.24</c:v>
                </c:pt>
                <c:pt idx="114">
                  <c:v>11.97</c:v>
                </c:pt>
                <c:pt idx="115">
                  <c:v>11.82</c:v>
                </c:pt>
                <c:pt idx="116">
                  <c:v>11.94</c:v>
                </c:pt>
                <c:pt idx="117">
                  <c:v>12.09</c:v>
                </c:pt>
                <c:pt idx="118">
                  <c:v>11.5</c:v>
                </c:pt>
                <c:pt idx="119">
                  <c:v>11.15</c:v>
                </c:pt>
                <c:pt idx="120">
                  <c:v>10.92</c:v>
                </c:pt>
                <c:pt idx="121">
                  <c:v>10.69</c:v>
                </c:pt>
                <c:pt idx="122">
                  <c:v>10.76</c:v>
                </c:pt>
                <c:pt idx="123">
                  <c:v>11.07</c:v>
                </c:pt>
                <c:pt idx="124">
                  <c:v>10.92</c:v>
                </c:pt>
                <c:pt idx="125">
                  <c:v>10.57</c:v>
                </c:pt>
                <c:pt idx="126">
                  <c:v>10.59</c:v>
                </c:pt>
                <c:pt idx="127">
                  <c:v>10.6</c:v>
                </c:pt>
                <c:pt idx="128">
                  <c:v>10.18</c:v>
                </c:pt>
                <c:pt idx="129">
                  <c:v>10.24</c:v>
                </c:pt>
                <c:pt idx="130">
                  <c:v>10.050000000000001</c:v>
                </c:pt>
                <c:pt idx="131">
                  <c:v>9.7799999999999994</c:v>
                </c:pt>
                <c:pt idx="132">
                  <c:v>10.4</c:v>
                </c:pt>
                <c:pt idx="133">
                  <c:v>10.67</c:v>
                </c:pt>
                <c:pt idx="134">
                  <c:v>10.47</c:v>
                </c:pt>
                <c:pt idx="135">
                  <c:v>10.31</c:v>
                </c:pt>
                <c:pt idx="136">
                  <c:v>10.36</c:v>
                </c:pt>
                <c:pt idx="137">
                  <c:v>10.07</c:v>
                </c:pt>
                <c:pt idx="138">
                  <c:v>10.82</c:v>
                </c:pt>
                <c:pt idx="139">
                  <c:v>11</c:v>
                </c:pt>
                <c:pt idx="140">
                  <c:v>11.2</c:v>
                </c:pt>
                <c:pt idx="141">
                  <c:v>11.51</c:v>
                </c:pt>
                <c:pt idx="142">
                  <c:v>11.51</c:v>
                </c:pt>
                <c:pt idx="143">
                  <c:v>11.6</c:v>
                </c:pt>
                <c:pt idx="144">
                  <c:v>11.55</c:v>
                </c:pt>
                <c:pt idx="145">
                  <c:v>11.57</c:v>
                </c:pt>
                <c:pt idx="146">
                  <c:v>11.89</c:v>
                </c:pt>
                <c:pt idx="147">
                  <c:v>12.13</c:v>
                </c:pt>
                <c:pt idx="148">
                  <c:v>12.56</c:v>
                </c:pt>
                <c:pt idx="149">
                  <c:v>12.38</c:v>
                </c:pt>
                <c:pt idx="150">
                  <c:v>12.31</c:v>
                </c:pt>
                <c:pt idx="151">
                  <c:v>10.7</c:v>
                </c:pt>
                <c:pt idx="152">
                  <c:v>11.24</c:v>
                </c:pt>
                <c:pt idx="153">
                  <c:v>10.28</c:v>
                </c:pt>
                <c:pt idx="154">
                  <c:v>10.45</c:v>
                </c:pt>
                <c:pt idx="155">
                  <c:v>11.27</c:v>
                </c:pt>
                <c:pt idx="156">
                  <c:v>11.64</c:v>
                </c:pt>
                <c:pt idx="157">
                  <c:v>11.51</c:v>
                </c:pt>
                <c:pt idx="158">
                  <c:v>11.86</c:v>
                </c:pt>
                <c:pt idx="159">
                  <c:v>11.87</c:v>
                </c:pt>
                <c:pt idx="160">
                  <c:v>11.91</c:v>
                </c:pt>
                <c:pt idx="161">
                  <c:v>11.86</c:v>
                </c:pt>
                <c:pt idx="162">
                  <c:v>11.61</c:v>
                </c:pt>
                <c:pt idx="163">
                  <c:v>11.53</c:v>
                </c:pt>
                <c:pt idx="164">
                  <c:v>11.49</c:v>
                </c:pt>
                <c:pt idx="165">
                  <c:v>12.29</c:v>
                </c:pt>
                <c:pt idx="166">
                  <c:v>12.16</c:v>
                </c:pt>
                <c:pt idx="167">
                  <c:v>12.28</c:v>
                </c:pt>
                <c:pt idx="168">
                  <c:v>13.09</c:v>
                </c:pt>
                <c:pt idx="169">
                  <c:v>13.35</c:v>
                </c:pt>
                <c:pt idx="170">
                  <c:v>13.02</c:v>
                </c:pt>
                <c:pt idx="171">
                  <c:v>13.22</c:v>
                </c:pt>
                <c:pt idx="172">
                  <c:v>13.26</c:v>
                </c:pt>
                <c:pt idx="173">
                  <c:v>13.18</c:v>
                </c:pt>
                <c:pt idx="174">
                  <c:v>13.16</c:v>
                </c:pt>
                <c:pt idx="175">
                  <c:v>12.9</c:v>
                </c:pt>
                <c:pt idx="176">
                  <c:v>12.87</c:v>
                </c:pt>
                <c:pt idx="177">
                  <c:v>12.78</c:v>
                </c:pt>
                <c:pt idx="178">
                  <c:v>12.84</c:v>
                </c:pt>
                <c:pt idx="179">
                  <c:v>12.54</c:v>
                </c:pt>
                <c:pt idx="180">
                  <c:v>12.31</c:v>
                </c:pt>
                <c:pt idx="181">
                  <c:v>12.09</c:v>
                </c:pt>
                <c:pt idx="182">
                  <c:v>12.36</c:v>
                </c:pt>
                <c:pt idx="183">
                  <c:v>12.65</c:v>
                </c:pt>
                <c:pt idx="184">
                  <c:v>12.66</c:v>
                </c:pt>
                <c:pt idx="185">
                  <c:v>12.32</c:v>
                </c:pt>
                <c:pt idx="186">
                  <c:v>12.35</c:v>
                </c:pt>
                <c:pt idx="187">
                  <c:v>12.62</c:v>
                </c:pt>
                <c:pt idx="188">
                  <c:v>12.68</c:v>
                </c:pt>
                <c:pt idx="189">
                  <c:v>12.82</c:v>
                </c:pt>
                <c:pt idx="190">
                  <c:v>12.92</c:v>
                </c:pt>
                <c:pt idx="191">
                  <c:v>12.18</c:v>
                </c:pt>
                <c:pt idx="192">
                  <c:v>12.38</c:v>
                </c:pt>
                <c:pt idx="193">
                  <c:v>12.7</c:v>
                </c:pt>
                <c:pt idx="194">
                  <c:v>12.71</c:v>
                </c:pt>
                <c:pt idx="195">
                  <c:v>12.73</c:v>
                </c:pt>
                <c:pt idx="196">
                  <c:v>12.89</c:v>
                </c:pt>
                <c:pt idx="197">
                  <c:v>13.1</c:v>
                </c:pt>
                <c:pt idx="198">
                  <c:v>13.12</c:v>
                </c:pt>
                <c:pt idx="199">
                  <c:v>13.16</c:v>
                </c:pt>
                <c:pt idx="200">
                  <c:v>13.56</c:v>
                </c:pt>
                <c:pt idx="201">
                  <c:v>13.33</c:v>
                </c:pt>
                <c:pt idx="202">
                  <c:v>13.74</c:v>
                </c:pt>
                <c:pt idx="203">
                  <c:v>13.38</c:v>
                </c:pt>
                <c:pt idx="204">
                  <c:v>13.49</c:v>
                </c:pt>
                <c:pt idx="205">
                  <c:v>13.41</c:v>
                </c:pt>
                <c:pt idx="206">
                  <c:v>13.7</c:v>
                </c:pt>
                <c:pt idx="207">
                  <c:v>13.69</c:v>
                </c:pt>
                <c:pt idx="208">
                  <c:v>14.16</c:v>
                </c:pt>
                <c:pt idx="209">
                  <c:v>14.2</c:v>
                </c:pt>
                <c:pt idx="210">
                  <c:v>14</c:v>
                </c:pt>
                <c:pt idx="211">
                  <c:v>13.65</c:v>
                </c:pt>
                <c:pt idx="212">
                  <c:v>13.46</c:v>
                </c:pt>
                <c:pt idx="213">
                  <c:v>13.58</c:v>
                </c:pt>
                <c:pt idx="214">
                  <c:v>12.21</c:v>
                </c:pt>
                <c:pt idx="215">
                  <c:v>12.5</c:v>
                </c:pt>
                <c:pt idx="216">
                  <c:v>12.43</c:v>
                </c:pt>
                <c:pt idx="217">
                  <c:v>12.31</c:v>
                </c:pt>
                <c:pt idx="218">
                  <c:v>11.71</c:v>
                </c:pt>
                <c:pt idx="219">
                  <c:v>11.51</c:v>
                </c:pt>
                <c:pt idx="220">
                  <c:v>11.95</c:v>
                </c:pt>
                <c:pt idx="221">
                  <c:v>11.72</c:v>
                </c:pt>
                <c:pt idx="222">
                  <c:v>11.44</c:v>
                </c:pt>
                <c:pt idx="223">
                  <c:v>11.37</c:v>
                </c:pt>
                <c:pt idx="224">
                  <c:v>11.28</c:v>
                </c:pt>
                <c:pt idx="225">
                  <c:v>11.37</c:v>
                </c:pt>
                <c:pt idx="226">
                  <c:v>10.71</c:v>
                </c:pt>
                <c:pt idx="227">
                  <c:v>10.86</c:v>
                </c:pt>
                <c:pt idx="228">
                  <c:v>10.85</c:v>
                </c:pt>
                <c:pt idx="229">
                  <c:v>10.66</c:v>
                </c:pt>
                <c:pt idx="230">
                  <c:v>10.37</c:v>
                </c:pt>
                <c:pt idx="231">
                  <c:v>10.199999999999999</c:v>
                </c:pt>
                <c:pt idx="232">
                  <c:v>10.35</c:v>
                </c:pt>
                <c:pt idx="233">
                  <c:v>10.06</c:v>
                </c:pt>
                <c:pt idx="234">
                  <c:v>9.9499999999999993</c:v>
                </c:pt>
                <c:pt idx="235">
                  <c:v>10.08</c:v>
                </c:pt>
                <c:pt idx="236">
                  <c:v>10.029999999999999</c:v>
                </c:pt>
                <c:pt idx="237">
                  <c:v>9.99</c:v>
                </c:pt>
                <c:pt idx="238">
                  <c:v>9.82</c:v>
                </c:pt>
                <c:pt idx="239">
                  <c:v>9.7100000000000009</c:v>
                </c:pt>
                <c:pt idx="240">
                  <c:v>9.92</c:v>
                </c:pt>
                <c:pt idx="241">
                  <c:v>10.32</c:v>
                </c:pt>
                <c:pt idx="242">
                  <c:v>10.1</c:v>
                </c:pt>
                <c:pt idx="243">
                  <c:v>10.19</c:v>
                </c:pt>
                <c:pt idx="244">
                  <c:v>10.35</c:v>
                </c:pt>
                <c:pt idx="245">
                  <c:v>10.61</c:v>
                </c:pt>
                <c:pt idx="246">
                  <c:v>10.62</c:v>
                </c:pt>
                <c:pt idx="247">
                  <c:v>10.59</c:v>
                </c:pt>
                <c:pt idx="248">
                  <c:v>10.83</c:v>
                </c:pt>
                <c:pt idx="249">
                  <c:v>10.65</c:v>
                </c:pt>
                <c:pt idx="250">
                  <c:v>10.74</c:v>
                </c:pt>
                <c:pt idx="251">
                  <c:v>11.13</c:v>
                </c:pt>
                <c:pt idx="252">
                  <c:v>11.19</c:v>
                </c:pt>
                <c:pt idx="253">
                  <c:v>11.38</c:v>
                </c:pt>
                <c:pt idx="254">
                  <c:v>11.34</c:v>
                </c:pt>
                <c:pt idx="255">
                  <c:v>11.34</c:v>
                </c:pt>
                <c:pt idx="256">
                  <c:v>11.34</c:v>
                </c:pt>
                <c:pt idx="257">
                  <c:v>11.49</c:v>
                </c:pt>
                <c:pt idx="258">
                  <c:v>11.56</c:v>
                </c:pt>
                <c:pt idx="259">
                  <c:v>11.61</c:v>
                </c:pt>
                <c:pt idx="260">
                  <c:v>11.45</c:v>
                </c:pt>
                <c:pt idx="261">
                  <c:v>11.45</c:v>
                </c:pt>
                <c:pt idx="262">
                  <c:v>11.31</c:v>
                </c:pt>
                <c:pt idx="263">
                  <c:v>11.29</c:v>
                </c:pt>
                <c:pt idx="264">
                  <c:v>11.22</c:v>
                </c:pt>
                <c:pt idx="265">
                  <c:v>10.87</c:v>
                </c:pt>
                <c:pt idx="266">
                  <c:v>10.95</c:v>
                </c:pt>
                <c:pt idx="267">
                  <c:v>11.1</c:v>
                </c:pt>
                <c:pt idx="268">
                  <c:v>11.02</c:v>
                </c:pt>
                <c:pt idx="269">
                  <c:v>11.14</c:v>
                </c:pt>
                <c:pt idx="270">
                  <c:v>11.12</c:v>
                </c:pt>
                <c:pt idx="271">
                  <c:v>11.06</c:v>
                </c:pt>
                <c:pt idx="272">
                  <c:v>11.15</c:v>
                </c:pt>
                <c:pt idx="273">
                  <c:v>11.49</c:v>
                </c:pt>
                <c:pt idx="274">
                  <c:v>11.49</c:v>
                </c:pt>
                <c:pt idx="275">
                  <c:v>11.65</c:v>
                </c:pt>
                <c:pt idx="276">
                  <c:v>11.94</c:v>
                </c:pt>
                <c:pt idx="277">
                  <c:v>11.42</c:v>
                </c:pt>
                <c:pt idx="278">
                  <c:v>11.56</c:v>
                </c:pt>
                <c:pt idx="279">
                  <c:v>11.61</c:v>
                </c:pt>
                <c:pt idx="280">
                  <c:v>11.47</c:v>
                </c:pt>
                <c:pt idx="281">
                  <c:v>11.06</c:v>
                </c:pt>
                <c:pt idx="282">
                  <c:v>10.7</c:v>
                </c:pt>
                <c:pt idx="283">
                  <c:v>10.3</c:v>
                </c:pt>
                <c:pt idx="284">
                  <c:v>10.07</c:v>
                </c:pt>
                <c:pt idx="285">
                  <c:v>10.14</c:v>
                </c:pt>
                <c:pt idx="286">
                  <c:v>10.08</c:v>
                </c:pt>
                <c:pt idx="287">
                  <c:v>10.119999999999999</c:v>
                </c:pt>
                <c:pt idx="288">
                  <c:v>9.75</c:v>
                </c:pt>
                <c:pt idx="289">
                  <c:v>9.52</c:v>
                </c:pt>
                <c:pt idx="290">
                  <c:v>9.89</c:v>
                </c:pt>
                <c:pt idx="291">
                  <c:v>9.36</c:v>
                </c:pt>
                <c:pt idx="292">
                  <c:v>8.99</c:v>
                </c:pt>
                <c:pt idx="293">
                  <c:v>9.1</c:v>
                </c:pt>
                <c:pt idx="294">
                  <c:v>9.25</c:v>
                </c:pt>
                <c:pt idx="295">
                  <c:v>9.19</c:v>
                </c:pt>
                <c:pt idx="296">
                  <c:v>9.14</c:v>
                </c:pt>
                <c:pt idx="297">
                  <c:v>9.1300000000000008</c:v>
                </c:pt>
                <c:pt idx="298">
                  <c:v>8.83</c:v>
                </c:pt>
                <c:pt idx="299">
                  <c:v>8.84</c:v>
                </c:pt>
                <c:pt idx="300">
                  <c:v>8.7100000000000009</c:v>
                </c:pt>
                <c:pt idx="301">
                  <c:v>8.9499999999999993</c:v>
                </c:pt>
                <c:pt idx="302">
                  <c:v>9.1199999999999992</c:v>
                </c:pt>
                <c:pt idx="303">
                  <c:v>9.19</c:v>
                </c:pt>
                <c:pt idx="304">
                  <c:v>9.07</c:v>
                </c:pt>
                <c:pt idx="305">
                  <c:v>9.2899999999999991</c:v>
                </c:pt>
                <c:pt idx="306">
                  <c:v>9.5299999999999994</c:v>
                </c:pt>
                <c:pt idx="307">
                  <c:v>9.42</c:v>
                </c:pt>
                <c:pt idx="308">
                  <c:v>9.6999999999999993</c:v>
                </c:pt>
                <c:pt idx="309">
                  <c:v>10.119999999999999</c:v>
                </c:pt>
                <c:pt idx="310">
                  <c:v>10.08</c:v>
                </c:pt>
                <c:pt idx="311">
                  <c:v>10.37</c:v>
                </c:pt>
                <c:pt idx="312">
                  <c:v>10.76</c:v>
                </c:pt>
                <c:pt idx="313">
                  <c:v>10.47</c:v>
                </c:pt>
                <c:pt idx="314">
                  <c:v>10.41</c:v>
                </c:pt>
                <c:pt idx="315">
                  <c:v>10.36</c:v>
                </c:pt>
                <c:pt idx="316">
                  <c:v>10.45</c:v>
                </c:pt>
                <c:pt idx="317">
                  <c:v>10.47</c:v>
                </c:pt>
                <c:pt idx="318">
                  <c:v>10.33</c:v>
                </c:pt>
                <c:pt idx="319">
                  <c:v>10.01</c:v>
                </c:pt>
                <c:pt idx="320">
                  <c:v>10.07</c:v>
                </c:pt>
                <c:pt idx="321">
                  <c:v>9.8000000000000007</c:v>
                </c:pt>
                <c:pt idx="322">
                  <c:v>9.65</c:v>
                </c:pt>
                <c:pt idx="323">
                  <c:v>9.57</c:v>
                </c:pt>
                <c:pt idx="324">
                  <c:v>9.17</c:v>
                </c:pt>
                <c:pt idx="325">
                  <c:v>8.8699999999999992</c:v>
                </c:pt>
                <c:pt idx="326">
                  <c:v>8.86</c:v>
                </c:pt>
                <c:pt idx="327">
                  <c:v>8.83</c:v>
                </c:pt>
                <c:pt idx="328">
                  <c:v>8.76</c:v>
                </c:pt>
                <c:pt idx="329">
                  <c:v>8.51</c:v>
                </c:pt>
                <c:pt idx="330">
                  <c:v>8.5500000000000007</c:v>
                </c:pt>
                <c:pt idx="331">
                  <c:v>8.9600000000000009</c:v>
                </c:pt>
                <c:pt idx="332">
                  <c:v>9.5500000000000007</c:v>
                </c:pt>
                <c:pt idx="333">
                  <c:v>9.5</c:v>
                </c:pt>
                <c:pt idx="334">
                  <c:v>9.52</c:v>
                </c:pt>
                <c:pt idx="335">
                  <c:v>9.5</c:v>
                </c:pt>
                <c:pt idx="336">
                  <c:v>9.44</c:v>
                </c:pt>
                <c:pt idx="337">
                  <c:v>9.58</c:v>
                </c:pt>
                <c:pt idx="338">
                  <c:v>9.82</c:v>
                </c:pt>
                <c:pt idx="339">
                  <c:v>9.93</c:v>
                </c:pt>
                <c:pt idx="340">
                  <c:v>10.130000000000001</c:v>
                </c:pt>
                <c:pt idx="341">
                  <c:v>9.59</c:v>
                </c:pt>
                <c:pt idx="342">
                  <c:v>10.14</c:v>
                </c:pt>
                <c:pt idx="343">
                  <c:v>10.24</c:v>
                </c:pt>
                <c:pt idx="344">
                  <c:v>10.23</c:v>
                </c:pt>
                <c:pt idx="345">
                  <c:v>10.130000000000001</c:v>
                </c:pt>
                <c:pt idx="346">
                  <c:v>9.82</c:v>
                </c:pt>
                <c:pt idx="347">
                  <c:v>10.52</c:v>
                </c:pt>
                <c:pt idx="348">
                  <c:v>10.8</c:v>
                </c:pt>
                <c:pt idx="349">
                  <c:v>10.91</c:v>
                </c:pt>
                <c:pt idx="350">
                  <c:v>10.64</c:v>
                </c:pt>
                <c:pt idx="351">
                  <c:v>11.27</c:v>
                </c:pt>
                <c:pt idx="352">
                  <c:v>11.52</c:v>
                </c:pt>
                <c:pt idx="353">
                  <c:v>11.09</c:v>
                </c:pt>
                <c:pt idx="354">
                  <c:v>11.04</c:v>
                </c:pt>
                <c:pt idx="355">
                  <c:v>10.84</c:v>
                </c:pt>
                <c:pt idx="356">
                  <c:v>10.81</c:v>
                </c:pt>
                <c:pt idx="357">
                  <c:v>11.16</c:v>
                </c:pt>
                <c:pt idx="358">
                  <c:v>11.01</c:v>
                </c:pt>
                <c:pt idx="359">
                  <c:v>11.28</c:v>
                </c:pt>
                <c:pt idx="360">
                  <c:v>11.03</c:v>
                </c:pt>
                <c:pt idx="361">
                  <c:v>11.01</c:v>
                </c:pt>
                <c:pt idx="362">
                  <c:v>11.35</c:v>
                </c:pt>
                <c:pt idx="363">
                  <c:v>11.66</c:v>
                </c:pt>
                <c:pt idx="364">
                  <c:v>11.71</c:v>
                </c:pt>
                <c:pt idx="365">
                  <c:v>11.61</c:v>
                </c:pt>
                <c:pt idx="366">
                  <c:v>11.38</c:v>
                </c:pt>
                <c:pt idx="367">
                  <c:v>11.45</c:v>
                </c:pt>
                <c:pt idx="368">
                  <c:v>10.92</c:v>
                </c:pt>
                <c:pt idx="369">
                  <c:v>11.11</c:v>
                </c:pt>
                <c:pt idx="370">
                  <c:v>11.33</c:v>
                </c:pt>
                <c:pt idx="371">
                  <c:v>11.64</c:v>
                </c:pt>
                <c:pt idx="372">
                  <c:v>12.1</c:v>
                </c:pt>
                <c:pt idx="373">
                  <c:v>12.28</c:v>
                </c:pt>
                <c:pt idx="374">
                  <c:v>12.84</c:v>
                </c:pt>
                <c:pt idx="375">
                  <c:v>13.06</c:v>
                </c:pt>
                <c:pt idx="376">
                  <c:v>12.87</c:v>
                </c:pt>
                <c:pt idx="377">
                  <c:v>12.95</c:v>
                </c:pt>
                <c:pt idx="378">
                  <c:v>12.96</c:v>
                </c:pt>
                <c:pt idx="379">
                  <c:v>12.98</c:v>
                </c:pt>
                <c:pt idx="380">
                  <c:v>13</c:v>
                </c:pt>
                <c:pt idx="381">
                  <c:v>12.71</c:v>
                </c:pt>
                <c:pt idx="382">
                  <c:v>12.85</c:v>
                </c:pt>
                <c:pt idx="383">
                  <c:v>12.99</c:v>
                </c:pt>
                <c:pt idx="384">
                  <c:v>13.17</c:v>
                </c:pt>
                <c:pt idx="385">
                  <c:v>13.03</c:v>
                </c:pt>
                <c:pt idx="386">
                  <c:v>13.01</c:v>
                </c:pt>
                <c:pt idx="387">
                  <c:v>13.12</c:v>
                </c:pt>
                <c:pt idx="388">
                  <c:v>13.2</c:v>
                </c:pt>
                <c:pt idx="389">
                  <c:v>12.8</c:v>
                </c:pt>
                <c:pt idx="390">
                  <c:v>12.85</c:v>
                </c:pt>
                <c:pt idx="391">
                  <c:v>13.05</c:v>
                </c:pt>
                <c:pt idx="392">
                  <c:v>13.18</c:v>
                </c:pt>
                <c:pt idx="393">
                  <c:v>12.96</c:v>
                </c:pt>
                <c:pt idx="394">
                  <c:v>12.9</c:v>
                </c:pt>
                <c:pt idx="395">
                  <c:v>13.53</c:v>
                </c:pt>
                <c:pt idx="396">
                  <c:v>13.21</c:v>
                </c:pt>
                <c:pt idx="397">
                  <c:v>12.98</c:v>
                </c:pt>
                <c:pt idx="398">
                  <c:v>12.85</c:v>
                </c:pt>
                <c:pt idx="399">
                  <c:v>12.87</c:v>
                </c:pt>
                <c:pt idx="400">
                  <c:v>12.27</c:v>
                </c:pt>
                <c:pt idx="401">
                  <c:v>12.32</c:v>
                </c:pt>
                <c:pt idx="402">
                  <c:v>11.97</c:v>
                </c:pt>
                <c:pt idx="403">
                  <c:v>11.84</c:v>
                </c:pt>
                <c:pt idx="404">
                  <c:v>10.9</c:v>
                </c:pt>
                <c:pt idx="405">
                  <c:v>11.3</c:v>
                </c:pt>
                <c:pt idx="406">
                  <c:v>11.29</c:v>
                </c:pt>
                <c:pt idx="407">
                  <c:v>11.32</c:v>
                </c:pt>
                <c:pt idx="408">
                  <c:v>11.1</c:v>
                </c:pt>
                <c:pt idx="409">
                  <c:v>11.44</c:v>
                </c:pt>
                <c:pt idx="410">
                  <c:v>12.04</c:v>
                </c:pt>
                <c:pt idx="411">
                  <c:v>12.41</c:v>
                </c:pt>
                <c:pt idx="412">
                  <c:v>12.32</c:v>
                </c:pt>
                <c:pt idx="413">
                  <c:v>11.8</c:v>
                </c:pt>
                <c:pt idx="414">
                  <c:v>12.17</c:v>
                </c:pt>
                <c:pt idx="415">
                  <c:v>12.4</c:v>
                </c:pt>
                <c:pt idx="416">
                  <c:v>12.67</c:v>
                </c:pt>
                <c:pt idx="417">
                  <c:v>12.61</c:v>
                </c:pt>
                <c:pt idx="418">
                  <c:v>12.24</c:v>
                </c:pt>
                <c:pt idx="419">
                  <c:v>12.02</c:v>
                </c:pt>
                <c:pt idx="420">
                  <c:v>12.1</c:v>
                </c:pt>
                <c:pt idx="421">
                  <c:v>12.08</c:v>
                </c:pt>
                <c:pt idx="422">
                  <c:v>11.94</c:v>
                </c:pt>
                <c:pt idx="423">
                  <c:v>11.24</c:v>
                </c:pt>
                <c:pt idx="424">
                  <c:v>10.73</c:v>
                </c:pt>
                <c:pt idx="425">
                  <c:v>10.46</c:v>
                </c:pt>
                <c:pt idx="426">
                  <c:v>9.8000000000000007</c:v>
                </c:pt>
                <c:pt idx="427">
                  <c:v>9.9600000000000009</c:v>
                </c:pt>
                <c:pt idx="428">
                  <c:v>10.5</c:v>
                </c:pt>
                <c:pt idx="429">
                  <c:v>10.07</c:v>
                </c:pt>
                <c:pt idx="430">
                  <c:v>10.45</c:v>
                </c:pt>
                <c:pt idx="431">
                  <c:v>9.99</c:v>
                </c:pt>
                <c:pt idx="432">
                  <c:v>9.43</c:v>
                </c:pt>
                <c:pt idx="433">
                  <c:v>8.23</c:v>
                </c:pt>
                <c:pt idx="434">
                  <c:v>9</c:v>
                </c:pt>
                <c:pt idx="435">
                  <c:v>8.1199999999999992</c:v>
                </c:pt>
                <c:pt idx="436">
                  <c:v>7.17</c:v>
                </c:pt>
                <c:pt idx="437">
                  <c:v>7.53</c:v>
                </c:pt>
                <c:pt idx="438">
                  <c:v>6.24</c:v>
                </c:pt>
                <c:pt idx="439">
                  <c:v>6.48</c:v>
                </c:pt>
                <c:pt idx="440">
                  <c:v>5.31</c:v>
                </c:pt>
                <c:pt idx="441">
                  <c:v>5.74</c:v>
                </c:pt>
                <c:pt idx="442">
                  <c:v>5.52</c:v>
                </c:pt>
                <c:pt idx="443">
                  <c:v>5.39</c:v>
                </c:pt>
                <c:pt idx="444">
                  <c:v>6.99</c:v>
                </c:pt>
                <c:pt idx="445">
                  <c:v>7.25</c:v>
                </c:pt>
                <c:pt idx="446">
                  <c:v>6.99</c:v>
                </c:pt>
                <c:pt idx="447">
                  <c:v>6.2</c:v>
                </c:pt>
                <c:pt idx="448">
                  <c:v>6.24</c:v>
                </c:pt>
                <c:pt idx="449">
                  <c:v>6.75</c:v>
                </c:pt>
                <c:pt idx="450">
                  <c:v>6.31</c:v>
                </c:pt>
                <c:pt idx="451">
                  <c:v>6.39</c:v>
                </c:pt>
                <c:pt idx="452">
                  <c:v>6.32</c:v>
                </c:pt>
                <c:pt idx="453">
                  <c:v>7.19</c:v>
                </c:pt>
                <c:pt idx="454">
                  <c:v>7.59</c:v>
                </c:pt>
                <c:pt idx="455">
                  <c:v>8.0299999999999994</c:v>
                </c:pt>
                <c:pt idx="456">
                  <c:v>8.19</c:v>
                </c:pt>
                <c:pt idx="457">
                  <c:v>8.3000000000000007</c:v>
                </c:pt>
                <c:pt idx="458">
                  <c:v>8.32</c:v>
                </c:pt>
                <c:pt idx="459">
                  <c:v>7.67</c:v>
                </c:pt>
                <c:pt idx="460">
                  <c:v>7.58</c:v>
                </c:pt>
                <c:pt idx="461">
                  <c:v>8.34</c:v>
                </c:pt>
                <c:pt idx="462">
                  <c:v>8.02</c:v>
                </c:pt>
                <c:pt idx="463">
                  <c:v>7.41</c:v>
                </c:pt>
                <c:pt idx="464">
                  <c:v>7.64</c:v>
                </c:pt>
                <c:pt idx="465">
                  <c:v>7.81</c:v>
                </c:pt>
                <c:pt idx="466">
                  <c:v>8.48</c:v>
                </c:pt>
                <c:pt idx="467">
                  <c:v>8.85</c:v>
                </c:pt>
                <c:pt idx="468">
                  <c:v>8.92</c:v>
                </c:pt>
                <c:pt idx="469">
                  <c:v>9.26</c:v>
                </c:pt>
                <c:pt idx="470">
                  <c:v>8.83</c:v>
                </c:pt>
                <c:pt idx="471">
                  <c:v>8.4600000000000009</c:v>
                </c:pt>
                <c:pt idx="472">
                  <c:v>8.6999999999999993</c:v>
                </c:pt>
                <c:pt idx="473">
                  <c:v>8.8000000000000007</c:v>
                </c:pt>
                <c:pt idx="474">
                  <c:v>8.59</c:v>
                </c:pt>
                <c:pt idx="475">
                  <c:v>8.9700000000000006</c:v>
                </c:pt>
                <c:pt idx="476">
                  <c:v>9.2100000000000009</c:v>
                </c:pt>
                <c:pt idx="477">
                  <c:v>8.98</c:v>
                </c:pt>
                <c:pt idx="478">
                  <c:v>8.67</c:v>
                </c:pt>
                <c:pt idx="479">
                  <c:v>8.4</c:v>
                </c:pt>
                <c:pt idx="480">
                  <c:v>8.2899999999999991</c:v>
                </c:pt>
                <c:pt idx="481">
                  <c:v>8.48</c:v>
                </c:pt>
                <c:pt idx="482">
                  <c:v>9.18</c:v>
                </c:pt>
                <c:pt idx="483">
                  <c:v>9.14</c:v>
                </c:pt>
                <c:pt idx="484">
                  <c:v>9.1199999999999992</c:v>
                </c:pt>
                <c:pt idx="485">
                  <c:v>8.9</c:v>
                </c:pt>
                <c:pt idx="486">
                  <c:v>8.74</c:v>
                </c:pt>
                <c:pt idx="487">
                  <c:v>9.26</c:v>
                </c:pt>
                <c:pt idx="488">
                  <c:v>9.2899999999999991</c:v>
                </c:pt>
                <c:pt idx="489">
                  <c:v>9.09</c:v>
                </c:pt>
                <c:pt idx="490">
                  <c:v>9.07</c:v>
                </c:pt>
                <c:pt idx="491">
                  <c:v>9.34</c:v>
                </c:pt>
                <c:pt idx="492">
                  <c:v>9.75</c:v>
                </c:pt>
                <c:pt idx="493">
                  <c:v>10.14</c:v>
                </c:pt>
                <c:pt idx="494">
                  <c:v>10.199999999999999</c:v>
                </c:pt>
                <c:pt idx="495">
                  <c:v>10.86</c:v>
                </c:pt>
                <c:pt idx="496">
                  <c:v>11.25</c:v>
                </c:pt>
                <c:pt idx="497">
                  <c:v>11.27</c:v>
                </c:pt>
                <c:pt idx="498">
                  <c:v>11.47</c:v>
                </c:pt>
                <c:pt idx="499">
                  <c:v>9.91</c:v>
                </c:pt>
                <c:pt idx="500">
                  <c:v>10.49</c:v>
                </c:pt>
                <c:pt idx="501">
                  <c:v>10.47</c:v>
                </c:pt>
                <c:pt idx="502">
                  <c:v>10.78</c:v>
                </c:pt>
                <c:pt idx="503">
                  <c:v>10.7</c:v>
                </c:pt>
                <c:pt idx="504">
                  <c:v>10.56</c:v>
                </c:pt>
                <c:pt idx="505">
                  <c:v>10.5</c:v>
                </c:pt>
                <c:pt idx="506">
                  <c:v>10.79</c:v>
                </c:pt>
                <c:pt idx="507">
                  <c:v>11.08</c:v>
                </c:pt>
                <c:pt idx="508">
                  <c:v>10.57</c:v>
                </c:pt>
                <c:pt idx="509">
                  <c:v>11.08</c:v>
                </c:pt>
                <c:pt idx="510">
                  <c:v>10.79</c:v>
                </c:pt>
                <c:pt idx="511">
                  <c:v>11.04</c:v>
                </c:pt>
                <c:pt idx="512">
                  <c:v>11.57</c:v>
                </c:pt>
                <c:pt idx="513">
                  <c:v>11.49</c:v>
                </c:pt>
                <c:pt idx="514">
                  <c:v>11.5</c:v>
                </c:pt>
                <c:pt idx="515">
                  <c:v>12.75</c:v>
                </c:pt>
                <c:pt idx="516">
                  <c:v>12.73</c:v>
                </c:pt>
                <c:pt idx="517">
                  <c:v>12.82</c:v>
                </c:pt>
                <c:pt idx="518">
                  <c:v>12.89</c:v>
                </c:pt>
                <c:pt idx="519">
                  <c:v>12.97</c:v>
                </c:pt>
                <c:pt idx="520">
                  <c:v>13.02</c:v>
                </c:pt>
                <c:pt idx="521">
                  <c:v>13.5</c:v>
                </c:pt>
                <c:pt idx="522">
                  <c:v>13.53</c:v>
                </c:pt>
                <c:pt idx="523">
                  <c:v>13.47</c:v>
                </c:pt>
                <c:pt idx="524">
                  <c:v>13.58</c:v>
                </c:pt>
                <c:pt idx="525">
                  <c:v>13.43</c:v>
                </c:pt>
                <c:pt idx="526">
                  <c:v>13.38</c:v>
                </c:pt>
                <c:pt idx="527">
                  <c:v>13.62</c:v>
                </c:pt>
                <c:pt idx="528">
                  <c:v>13.32</c:v>
                </c:pt>
                <c:pt idx="529">
                  <c:v>13.12</c:v>
                </c:pt>
                <c:pt idx="530">
                  <c:v>13.56</c:v>
                </c:pt>
                <c:pt idx="531">
                  <c:v>13.23</c:v>
                </c:pt>
                <c:pt idx="532">
                  <c:v>13.3</c:v>
                </c:pt>
                <c:pt idx="533">
                  <c:v>12.94</c:v>
                </c:pt>
                <c:pt idx="534">
                  <c:v>12.92</c:v>
                </c:pt>
                <c:pt idx="535">
                  <c:v>13.1</c:v>
                </c:pt>
                <c:pt idx="536">
                  <c:v>12.95</c:v>
                </c:pt>
                <c:pt idx="537">
                  <c:v>13.97</c:v>
                </c:pt>
                <c:pt idx="538">
                  <c:v>14.56</c:v>
                </c:pt>
                <c:pt idx="539">
                  <c:v>13.96</c:v>
                </c:pt>
                <c:pt idx="540">
                  <c:v>14.38</c:v>
                </c:pt>
                <c:pt idx="541">
                  <c:v>13.96</c:v>
                </c:pt>
                <c:pt idx="542">
                  <c:v>13.97</c:v>
                </c:pt>
                <c:pt idx="543">
                  <c:v>13.79</c:v>
                </c:pt>
                <c:pt idx="544">
                  <c:v>13.78</c:v>
                </c:pt>
                <c:pt idx="545">
                  <c:v>14.1</c:v>
                </c:pt>
                <c:pt idx="546">
                  <c:v>14.41</c:v>
                </c:pt>
                <c:pt idx="547">
                  <c:v>14.94</c:v>
                </c:pt>
                <c:pt idx="548">
                  <c:v>14.7</c:v>
                </c:pt>
                <c:pt idx="549">
                  <c:v>14.36</c:v>
                </c:pt>
                <c:pt idx="550">
                  <c:v>14.56</c:v>
                </c:pt>
                <c:pt idx="551">
                  <c:v>14.46</c:v>
                </c:pt>
                <c:pt idx="552">
                  <c:v>15.01</c:v>
                </c:pt>
                <c:pt idx="553">
                  <c:v>14.9</c:v>
                </c:pt>
                <c:pt idx="554">
                  <c:v>15.65</c:v>
                </c:pt>
                <c:pt idx="555">
                  <c:v>15.61</c:v>
                </c:pt>
                <c:pt idx="556">
                  <c:v>16.18</c:v>
                </c:pt>
                <c:pt idx="557">
                  <c:v>16.27</c:v>
                </c:pt>
                <c:pt idx="558">
                  <c:v>15.56</c:v>
                </c:pt>
                <c:pt idx="559">
                  <c:v>16.02</c:v>
                </c:pt>
                <c:pt idx="560">
                  <c:v>15.72</c:v>
                </c:pt>
                <c:pt idx="561">
                  <c:v>16.139999</c:v>
                </c:pt>
                <c:pt idx="562">
                  <c:v>15.77</c:v>
                </c:pt>
                <c:pt idx="563">
                  <c:v>16.27</c:v>
                </c:pt>
                <c:pt idx="564">
                  <c:v>16.360001</c:v>
                </c:pt>
                <c:pt idx="565">
                  <c:v>16.41</c:v>
                </c:pt>
                <c:pt idx="566">
                  <c:v>16.780000999999999</c:v>
                </c:pt>
                <c:pt idx="567">
                  <c:v>17.030000999999999</c:v>
                </c:pt>
                <c:pt idx="568">
                  <c:v>17</c:v>
                </c:pt>
                <c:pt idx="569">
                  <c:v>15.65</c:v>
                </c:pt>
                <c:pt idx="570">
                  <c:v>15.68</c:v>
                </c:pt>
                <c:pt idx="571">
                  <c:v>14.77</c:v>
                </c:pt>
                <c:pt idx="572">
                  <c:v>15.38</c:v>
                </c:pt>
                <c:pt idx="573">
                  <c:v>15.3</c:v>
                </c:pt>
                <c:pt idx="574">
                  <c:v>15.9</c:v>
                </c:pt>
                <c:pt idx="575">
                  <c:v>15.32</c:v>
                </c:pt>
                <c:pt idx="576">
                  <c:v>15.64</c:v>
                </c:pt>
                <c:pt idx="577">
                  <c:v>15.55</c:v>
                </c:pt>
                <c:pt idx="578">
                  <c:v>15.94</c:v>
                </c:pt>
                <c:pt idx="579">
                  <c:v>16.32</c:v>
                </c:pt>
                <c:pt idx="580">
                  <c:v>15.72</c:v>
                </c:pt>
                <c:pt idx="581">
                  <c:v>16.879999000000002</c:v>
                </c:pt>
                <c:pt idx="582">
                  <c:v>16.799999</c:v>
                </c:pt>
                <c:pt idx="583">
                  <c:v>17.23</c:v>
                </c:pt>
                <c:pt idx="584">
                  <c:v>16.809999000000001</c:v>
                </c:pt>
                <c:pt idx="585">
                  <c:v>16.82</c:v>
                </c:pt>
                <c:pt idx="586">
                  <c:v>16.940000999999999</c:v>
                </c:pt>
                <c:pt idx="587">
                  <c:v>17.209999</c:v>
                </c:pt>
                <c:pt idx="588">
                  <c:v>17.149999999999999</c:v>
                </c:pt>
                <c:pt idx="589">
                  <c:v>17.139999</c:v>
                </c:pt>
                <c:pt idx="590">
                  <c:v>17.610001</c:v>
                </c:pt>
                <c:pt idx="591">
                  <c:v>17.719999000000001</c:v>
                </c:pt>
                <c:pt idx="592">
                  <c:v>18.350000000000001</c:v>
                </c:pt>
                <c:pt idx="593">
                  <c:v>18.360001</c:v>
                </c:pt>
                <c:pt idx="594">
                  <c:v>17.360001</c:v>
                </c:pt>
                <c:pt idx="595">
                  <c:v>17.719999000000001</c:v>
                </c:pt>
                <c:pt idx="596">
                  <c:v>16.870000999999998</c:v>
                </c:pt>
                <c:pt idx="597">
                  <c:v>17.48</c:v>
                </c:pt>
                <c:pt idx="598">
                  <c:v>17.34</c:v>
                </c:pt>
                <c:pt idx="599">
                  <c:v>18.239999999999998</c:v>
                </c:pt>
                <c:pt idx="600">
                  <c:v>18.77</c:v>
                </c:pt>
                <c:pt idx="601">
                  <c:v>18</c:v>
                </c:pt>
                <c:pt idx="602">
                  <c:v>18.82</c:v>
                </c:pt>
                <c:pt idx="603">
                  <c:v>19.120000999999998</c:v>
                </c:pt>
                <c:pt idx="604">
                  <c:v>19.790001</c:v>
                </c:pt>
                <c:pt idx="605">
                  <c:v>19.82</c:v>
                </c:pt>
                <c:pt idx="606">
                  <c:v>19.530000999999999</c:v>
                </c:pt>
                <c:pt idx="607">
                  <c:v>19.52</c:v>
                </c:pt>
                <c:pt idx="608">
                  <c:v>20.139999</c:v>
                </c:pt>
                <c:pt idx="609">
                  <c:v>21</c:v>
                </c:pt>
                <c:pt idx="610">
                  <c:v>21.030000999999999</c:v>
                </c:pt>
                <c:pt idx="611">
                  <c:v>20.709999</c:v>
                </c:pt>
                <c:pt idx="612">
                  <c:v>21.110001</c:v>
                </c:pt>
                <c:pt idx="613">
                  <c:v>21.25</c:v>
                </c:pt>
                <c:pt idx="614">
                  <c:v>21.91</c:v>
                </c:pt>
                <c:pt idx="615">
                  <c:v>23.110001</c:v>
                </c:pt>
                <c:pt idx="616">
                  <c:v>23.540001</c:v>
                </c:pt>
                <c:pt idx="617">
                  <c:v>23.52</c:v>
                </c:pt>
                <c:pt idx="618">
                  <c:v>23.389999</c:v>
                </c:pt>
                <c:pt idx="619">
                  <c:v>23.639999</c:v>
                </c:pt>
                <c:pt idx="620">
                  <c:v>24.08</c:v>
                </c:pt>
                <c:pt idx="621">
                  <c:v>24.389999</c:v>
                </c:pt>
                <c:pt idx="622">
                  <c:v>25.059999000000001</c:v>
                </c:pt>
                <c:pt idx="623">
                  <c:v>24.58</c:v>
                </c:pt>
                <c:pt idx="624">
                  <c:v>24.469999000000001</c:v>
                </c:pt>
                <c:pt idx="625">
                  <c:v>24.459999</c:v>
                </c:pt>
                <c:pt idx="626">
                  <c:v>24.860001</c:v>
                </c:pt>
                <c:pt idx="627">
                  <c:v>24.610001</c:v>
                </c:pt>
                <c:pt idx="628">
                  <c:v>23.799999</c:v>
                </c:pt>
                <c:pt idx="629">
                  <c:v>24.299999</c:v>
                </c:pt>
                <c:pt idx="630">
                  <c:v>24.389999</c:v>
                </c:pt>
                <c:pt idx="631">
                  <c:v>24.719999000000001</c:v>
                </c:pt>
                <c:pt idx="632">
                  <c:v>24.629999000000002</c:v>
                </c:pt>
                <c:pt idx="633">
                  <c:v>24.860001</c:v>
                </c:pt>
                <c:pt idx="634">
                  <c:v>24.25</c:v>
                </c:pt>
                <c:pt idx="635">
                  <c:v>24.860001</c:v>
                </c:pt>
                <c:pt idx="636">
                  <c:v>24.790001</c:v>
                </c:pt>
                <c:pt idx="637">
                  <c:v>24.629999000000002</c:v>
                </c:pt>
                <c:pt idx="638">
                  <c:v>24.74</c:v>
                </c:pt>
                <c:pt idx="639">
                  <c:v>26.530000999999999</c:v>
                </c:pt>
                <c:pt idx="640">
                  <c:v>26.02</c:v>
                </c:pt>
                <c:pt idx="641">
                  <c:v>27.139999</c:v>
                </c:pt>
                <c:pt idx="642">
                  <c:v>28.370000999999998</c:v>
                </c:pt>
                <c:pt idx="643">
                  <c:v>30.16</c:v>
                </c:pt>
                <c:pt idx="644">
                  <c:v>31.17</c:v>
                </c:pt>
                <c:pt idx="645">
                  <c:v>31.15</c:v>
                </c:pt>
                <c:pt idx="646">
                  <c:v>30.32</c:v>
                </c:pt>
                <c:pt idx="647">
                  <c:v>30.99</c:v>
                </c:pt>
                <c:pt idx="648">
                  <c:v>30.559999000000001</c:v>
                </c:pt>
                <c:pt idx="649">
                  <c:v>31.99</c:v>
                </c:pt>
                <c:pt idx="650">
                  <c:v>30.35</c:v>
                </c:pt>
                <c:pt idx="651">
                  <c:v>31.709999</c:v>
                </c:pt>
                <c:pt idx="652">
                  <c:v>30.969999000000001</c:v>
                </c:pt>
                <c:pt idx="653">
                  <c:v>30.040001</c:v>
                </c:pt>
                <c:pt idx="654">
                  <c:v>30.49</c:v>
                </c:pt>
                <c:pt idx="655">
                  <c:v>28.98</c:v>
                </c:pt>
                <c:pt idx="656">
                  <c:v>27.01</c:v>
                </c:pt>
                <c:pt idx="657">
                  <c:v>25.790001</c:v>
                </c:pt>
                <c:pt idx="658">
                  <c:v>27.790001</c:v>
                </c:pt>
                <c:pt idx="659">
                  <c:v>26.91</c:v>
                </c:pt>
                <c:pt idx="660">
                  <c:v>28.23</c:v>
                </c:pt>
                <c:pt idx="661">
                  <c:v>28.139999</c:v>
                </c:pt>
                <c:pt idx="662">
                  <c:v>29.200001</c:v>
                </c:pt>
                <c:pt idx="663">
                  <c:v>29.799999</c:v>
                </c:pt>
                <c:pt idx="664">
                  <c:v>31.73</c:v>
                </c:pt>
                <c:pt idx="665">
                  <c:v>32.119999</c:v>
                </c:pt>
                <c:pt idx="666">
                  <c:v>32.020000000000003</c:v>
                </c:pt>
                <c:pt idx="667">
                  <c:v>31.24</c:v>
                </c:pt>
                <c:pt idx="668">
                  <c:v>30.99</c:v>
                </c:pt>
                <c:pt idx="669">
                  <c:v>31.23</c:v>
                </c:pt>
                <c:pt idx="670">
                  <c:v>32.900002000000001</c:v>
                </c:pt>
                <c:pt idx="671">
                  <c:v>34.150002000000001</c:v>
                </c:pt>
                <c:pt idx="672">
                  <c:v>34.139999000000003</c:v>
                </c:pt>
                <c:pt idx="673">
                  <c:v>37.490001999999997</c:v>
                </c:pt>
                <c:pt idx="674">
                  <c:v>38.080002</c:v>
                </c:pt>
                <c:pt idx="675">
                  <c:v>37.849997999999999</c:v>
                </c:pt>
                <c:pt idx="676">
                  <c:v>37.889999000000003</c:v>
                </c:pt>
                <c:pt idx="677">
                  <c:v>35.68</c:v>
                </c:pt>
                <c:pt idx="678">
                  <c:v>33.909999999999997</c:v>
                </c:pt>
                <c:pt idx="679">
                  <c:v>34.900002000000001</c:v>
                </c:pt>
                <c:pt idx="680">
                  <c:v>35.18</c:v>
                </c:pt>
                <c:pt idx="681">
                  <c:v>35</c:v>
                </c:pt>
                <c:pt idx="682">
                  <c:v>32.700001</c:v>
                </c:pt>
                <c:pt idx="683">
                  <c:v>35.020000000000003</c:v>
                </c:pt>
                <c:pt idx="684">
                  <c:v>34.43</c:v>
                </c:pt>
                <c:pt idx="685">
                  <c:v>33.860000999999997</c:v>
                </c:pt>
                <c:pt idx="686">
                  <c:v>34.459999000000003</c:v>
                </c:pt>
                <c:pt idx="687">
                  <c:v>37.470001000000003</c:v>
                </c:pt>
                <c:pt idx="688">
                  <c:v>37.419998</c:v>
                </c:pt>
                <c:pt idx="689">
                  <c:v>36.959999000000003</c:v>
                </c:pt>
                <c:pt idx="690">
                  <c:v>34.990001999999997</c:v>
                </c:pt>
                <c:pt idx="691">
                  <c:v>36.110000999999997</c:v>
                </c:pt>
                <c:pt idx="692">
                  <c:v>35.419998</c:v>
                </c:pt>
                <c:pt idx="693">
                  <c:v>34.990001999999997</c:v>
                </c:pt>
                <c:pt idx="694">
                  <c:v>35.009998000000003</c:v>
                </c:pt>
                <c:pt idx="695">
                  <c:v>32.200001</c:v>
                </c:pt>
                <c:pt idx="696">
                  <c:v>31.610001</c:v>
                </c:pt>
                <c:pt idx="697">
                  <c:v>31.110001</c:v>
                </c:pt>
                <c:pt idx="698">
                  <c:v>32.959999000000003</c:v>
                </c:pt>
                <c:pt idx="699">
                  <c:v>32.099997999999999</c:v>
                </c:pt>
                <c:pt idx="700">
                  <c:v>32.68</c:v>
                </c:pt>
                <c:pt idx="701">
                  <c:v>32.93</c:v>
                </c:pt>
                <c:pt idx="702">
                  <c:v>33.759998000000003</c:v>
                </c:pt>
                <c:pt idx="703">
                  <c:v>35.360000999999997</c:v>
                </c:pt>
                <c:pt idx="704">
                  <c:v>35.009998000000003</c:v>
                </c:pt>
                <c:pt idx="705">
                  <c:v>33.979999999999997</c:v>
                </c:pt>
                <c:pt idx="706">
                  <c:v>34.369999</c:v>
                </c:pt>
                <c:pt idx="707">
                  <c:v>34.040000999999997</c:v>
                </c:pt>
                <c:pt idx="708">
                  <c:v>33.669998</c:v>
                </c:pt>
                <c:pt idx="709">
                  <c:v>33.729999999999997</c:v>
                </c:pt>
                <c:pt idx="710">
                  <c:v>36.310001</c:v>
                </c:pt>
                <c:pt idx="711">
                  <c:v>37.830002</c:v>
                </c:pt>
                <c:pt idx="712">
                  <c:v>38.139999000000003</c:v>
                </c:pt>
                <c:pt idx="713">
                  <c:v>37.330002</c:v>
                </c:pt>
                <c:pt idx="714">
                  <c:v>35.880001</c:v>
                </c:pt>
                <c:pt idx="715">
                  <c:v>35.900002000000001</c:v>
                </c:pt>
                <c:pt idx="716">
                  <c:v>34.740001999999997</c:v>
                </c:pt>
                <c:pt idx="717">
                  <c:v>36.540000999999997</c:v>
                </c:pt>
                <c:pt idx="718">
                  <c:v>39.049999</c:v>
                </c:pt>
                <c:pt idx="719">
                  <c:v>38.689999</c:v>
                </c:pt>
                <c:pt idx="720">
                  <c:v>39.349997999999999</c:v>
                </c:pt>
                <c:pt idx="721">
                  <c:v>38.400002000000001</c:v>
                </c:pt>
                <c:pt idx="722">
                  <c:v>37.709999000000003</c:v>
                </c:pt>
                <c:pt idx="723">
                  <c:v>38.709999000000003</c:v>
                </c:pt>
                <c:pt idx="724">
                  <c:v>39.220001000000003</c:v>
                </c:pt>
                <c:pt idx="725">
                  <c:v>41.540000999999997</c:v>
                </c:pt>
                <c:pt idx="726">
                  <c:v>42.07</c:v>
                </c:pt>
                <c:pt idx="727">
                  <c:v>43.970001000000003</c:v>
                </c:pt>
                <c:pt idx="728">
                  <c:v>42.740001999999997</c:v>
                </c:pt>
                <c:pt idx="729">
                  <c:v>44.799999</c:v>
                </c:pt>
                <c:pt idx="730">
                  <c:v>42.75</c:v>
                </c:pt>
                <c:pt idx="731">
                  <c:v>41.970001000000003</c:v>
                </c:pt>
                <c:pt idx="732">
                  <c:v>42.290000999999997</c:v>
                </c:pt>
                <c:pt idx="733">
                  <c:v>44.18</c:v>
                </c:pt>
                <c:pt idx="734">
                  <c:v>43.630001</c:v>
                </c:pt>
                <c:pt idx="735">
                  <c:v>40.720001000000003</c:v>
                </c:pt>
                <c:pt idx="736">
                  <c:v>41.220001000000003</c:v>
                </c:pt>
                <c:pt idx="737">
                  <c:v>40.869999</c:v>
                </c:pt>
                <c:pt idx="738">
                  <c:v>41.57</c:v>
                </c:pt>
                <c:pt idx="739">
                  <c:v>40.68</c:v>
                </c:pt>
                <c:pt idx="740">
                  <c:v>41.32</c:v>
                </c:pt>
                <c:pt idx="741">
                  <c:v>42.59</c:v>
                </c:pt>
                <c:pt idx="742">
                  <c:v>42.720001000000003</c:v>
                </c:pt>
                <c:pt idx="743">
                  <c:v>44.209999000000003</c:v>
                </c:pt>
                <c:pt idx="744">
                  <c:v>43.34</c:v>
                </c:pt>
                <c:pt idx="745">
                  <c:v>41.869999</c:v>
                </c:pt>
                <c:pt idx="746">
                  <c:v>41.73</c:v>
                </c:pt>
                <c:pt idx="747">
                  <c:v>41.259998000000003</c:v>
                </c:pt>
                <c:pt idx="748">
                  <c:v>41.380001</c:v>
                </c:pt>
                <c:pt idx="749">
                  <c:v>40.700001</c:v>
                </c:pt>
                <c:pt idx="750">
                  <c:v>40.139999000000003</c:v>
                </c:pt>
                <c:pt idx="751">
                  <c:v>40.849997999999999</c:v>
                </c:pt>
                <c:pt idx="752">
                  <c:v>39.479999999999997</c:v>
                </c:pt>
                <c:pt idx="753">
                  <c:v>37.599997999999999</c:v>
                </c:pt>
                <c:pt idx="754">
                  <c:v>37.060001</c:v>
                </c:pt>
                <c:pt idx="755">
                  <c:v>35.150002000000001</c:v>
                </c:pt>
                <c:pt idx="756">
                  <c:v>34.959999000000003</c:v>
                </c:pt>
                <c:pt idx="757">
                  <c:v>35.779998999999997</c:v>
                </c:pt>
                <c:pt idx="758">
                  <c:v>36.490001999999997</c:v>
                </c:pt>
                <c:pt idx="759">
                  <c:v>37.18</c:v>
                </c:pt>
                <c:pt idx="760">
                  <c:v>37.520000000000003</c:v>
                </c:pt>
                <c:pt idx="761">
                  <c:v>37.240001999999997</c:v>
                </c:pt>
                <c:pt idx="762">
                  <c:v>36.740001999999997</c:v>
                </c:pt>
                <c:pt idx="763">
                  <c:v>37.270000000000003</c:v>
                </c:pt>
                <c:pt idx="764">
                  <c:v>37.110000999999997</c:v>
                </c:pt>
                <c:pt idx="765">
                  <c:v>37.090000000000003</c:v>
                </c:pt>
                <c:pt idx="766">
                  <c:v>37.139999000000003</c:v>
                </c:pt>
                <c:pt idx="767">
                  <c:v>36</c:v>
                </c:pt>
                <c:pt idx="768">
                  <c:v>36.209999000000003</c:v>
                </c:pt>
                <c:pt idx="769">
                  <c:v>34.689999</c:v>
                </c:pt>
                <c:pt idx="770">
                  <c:v>36.5</c:v>
                </c:pt>
                <c:pt idx="771">
                  <c:v>36.529998999999997</c:v>
                </c:pt>
                <c:pt idx="772">
                  <c:v>35.729999999999997</c:v>
                </c:pt>
                <c:pt idx="773">
                  <c:v>34.520000000000003</c:v>
                </c:pt>
                <c:pt idx="774">
                  <c:v>34.389999000000003</c:v>
                </c:pt>
                <c:pt idx="775">
                  <c:v>33.200001</c:v>
                </c:pt>
                <c:pt idx="776">
                  <c:v>32.400002000000001</c:v>
                </c:pt>
                <c:pt idx="777">
                  <c:v>32.950001</c:v>
                </c:pt>
                <c:pt idx="778">
                  <c:v>34.650002000000001</c:v>
                </c:pt>
                <c:pt idx="779">
                  <c:v>34.799999</c:v>
                </c:pt>
                <c:pt idx="780">
                  <c:v>35.189999</c:v>
                </c:pt>
                <c:pt idx="781">
                  <c:v>36.650002000000001</c:v>
                </c:pt>
                <c:pt idx="782">
                  <c:v>36.349997999999999</c:v>
                </c:pt>
                <c:pt idx="783">
                  <c:v>36.68</c:v>
                </c:pt>
                <c:pt idx="784">
                  <c:v>38.470001000000003</c:v>
                </c:pt>
                <c:pt idx="785">
                  <c:v>38.099997999999999</c:v>
                </c:pt>
                <c:pt idx="786">
                  <c:v>36.619999</c:v>
                </c:pt>
                <c:pt idx="787">
                  <c:v>36.639999000000003</c:v>
                </c:pt>
                <c:pt idx="788">
                  <c:v>35.650002000000001</c:v>
                </c:pt>
                <c:pt idx="789">
                  <c:v>35.849997999999999</c:v>
                </c:pt>
                <c:pt idx="790">
                  <c:v>36.860000999999997</c:v>
                </c:pt>
                <c:pt idx="791">
                  <c:v>36.459999000000003</c:v>
                </c:pt>
                <c:pt idx="792">
                  <c:v>38.220001000000003</c:v>
                </c:pt>
                <c:pt idx="793">
                  <c:v>38.729999999999997</c:v>
                </c:pt>
                <c:pt idx="794">
                  <c:v>38.389999000000003</c:v>
                </c:pt>
                <c:pt idx="795">
                  <c:v>38.099997999999999</c:v>
                </c:pt>
                <c:pt idx="796">
                  <c:v>36.840000000000003</c:v>
                </c:pt>
                <c:pt idx="797">
                  <c:v>34.709999000000003</c:v>
                </c:pt>
                <c:pt idx="798">
                  <c:v>33.880001</c:v>
                </c:pt>
                <c:pt idx="799">
                  <c:v>32.419998</c:v>
                </c:pt>
                <c:pt idx="800">
                  <c:v>32.799999</c:v>
                </c:pt>
                <c:pt idx="801">
                  <c:v>34.200001</c:v>
                </c:pt>
                <c:pt idx="802">
                  <c:v>35.209999000000003</c:v>
                </c:pt>
                <c:pt idx="803">
                  <c:v>35.110000999999997</c:v>
                </c:pt>
                <c:pt idx="804">
                  <c:v>34.540000999999997</c:v>
                </c:pt>
                <c:pt idx="805">
                  <c:v>36.57</c:v>
                </c:pt>
                <c:pt idx="806">
                  <c:v>36.639999000000003</c:v>
                </c:pt>
                <c:pt idx="807">
                  <c:v>36.389999000000003</c:v>
                </c:pt>
                <c:pt idx="808">
                  <c:v>35.889999000000003</c:v>
                </c:pt>
                <c:pt idx="809">
                  <c:v>36.270000000000003</c:v>
                </c:pt>
                <c:pt idx="810">
                  <c:v>36.139999000000003</c:v>
                </c:pt>
                <c:pt idx="811">
                  <c:v>36.360000999999997</c:v>
                </c:pt>
                <c:pt idx="812">
                  <c:v>34.369999</c:v>
                </c:pt>
                <c:pt idx="813">
                  <c:v>34.810001</c:v>
                </c:pt>
                <c:pt idx="814">
                  <c:v>35.479999999999997</c:v>
                </c:pt>
                <c:pt idx="815">
                  <c:v>35.290000999999997</c:v>
                </c:pt>
                <c:pt idx="816">
                  <c:v>34.790000999999997</c:v>
                </c:pt>
                <c:pt idx="817">
                  <c:v>36.740001999999997</c:v>
                </c:pt>
                <c:pt idx="818">
                  <c:v>34.299999</c:v>
                </c:pt>
                <c:pt idx="819">
                  <c:v>33.049999</c:v>
                </c:pt>
                <c:pt idx="820">
                  <c:v>31.17</c:v>
                </c:pt>
                <c:pt idx="821">
                  <c:v>30.48</c:v>
                </c:pt>
                <c:pt idx="822">
                  <c:v>31.559999000000001</c:v>
                </c:pt>
                <c:pt idx="823">
                  <c:v>32.110000999999997</c:v>
                </c:pt>
                <c:pt idx="824">
                  <c:v>32.240001999999997</c:v>
                </c:pt>
                <c:pt idx="825">
                  <c:v>33.909999999999997</c:v>
                </c:pt>
                <c:pt idx="826">
                  <c:v>33.57</c:v>
                </c:pt>
                <c:pt idx="827">
                  <c:v>33.110000999999997</c:v>
                </c:pt>
                <c:pt idx="828">
                  <c:v>32.529998999999997</c:v>
                </c:pt>
                <c:pt idx="829">
                  <c:v>32.840000000000003</c:v>
                </c:pt>
                <c:pt idx="830">
                  <c:v>32.709999000000003</c:v>
                </c:pt>
                <c:pt idx="831">
                  <c:v>32.200001</c:v>
                </c:pt>
                <c:pt idx="832">
                  <c:v>31.709999</c:v>
                </c:pt>
                <c:pt idx="833">
                  <c:v>34.32</c:v>
                </c:pt>
                <c:pt idx="834">
                  <c:v>34.130001</c:v>
                </c:pt>
                <c:pt idx="835">
                  <c:v>35.229999999999997</c:v>
                </c:pt>
                <c:pt idx="836">
                  <c:v>34.610000999999997</c:v>
                </c:pt>
                <c:pt idx="837">
                  <c:v>35.82</c:v>
                </c:pt>
                <c:pt idx="838">
                  <c:v>37.130001</c:v>
                </c:pt>
                <c:pt idx="839">
                  <c:v>38.639999000000003</c:v>
                </c:pt>
                <c:pt idx="840">
                  <c:v>38.540000999999997</c:v>
                </c:pt>
                <c:pt idx="841">
                  <c:v>38.849997999999999</c:v>
                </c:pt>
                <c:pt idx="842">
                  <c:v>38.93</c:v>
                </c:pt>
                <c:pt idx="843">
                  <c:v>38.419998</c:v>
                </c:pt>
                <c:pt idx="844">
                  <c:v>37.669998</c:v>
                </c:pt>
                <c:pt idx="845">
                  <c:v>39.340000000000003</c:v>
                </c:pt>
                <c:pt idx="846">
                  <c:v>38.849997999999999</c:v>
                </c:pt>
                <c:pt idx="847">
                  <c:v>37</c:v>
                </c:pt>
                <c:pt idx="848">
                  <c:v>38.099997999999999</c:v>
                </c:pt>
                <c:pt idx="849">
                  <c:v>37.720001000000003</c:v>
                </c:pt>
                <c:pt idx="850">
                  <c:v>38.330002</c:v>
                </c:pt>
                <c:pt idx="851">
                  <c:v>38.549999</c:v>
                </c:pt>
                <c:pt idx="852">
                  <c:v>38.229999999999997</c:v>
                </c:pt>
                <c:pt idx="853">
                  <c:v>37</c:v>
                </c:pt>
                <c:pt idx="854">
                  <c:v>37.040000999999997</c:v>
                </c:pt>
                <c:pt idx="855">
                  <c:v>39.43</c:v>
                </c:pt>
                <c:pt idx="856">
                  <c:v>39.200001</c:v>
                </c:pt>
                <c:pt idx="857">
                  <c:v>37.520000000000003</c:v>
                </c:pt>
                <c:pt idx="858">
                  <c:v>40.900002000000001</c:v>
                </c:pt>
                <c:pt idx="859">
                  <c:v>41.23</c:v>
                </c:pt>
                <c:pt idx="860">
                  <c:v>40.860000999999997</c:v>
                </c:pt>
                <c:pt idx="861">
                  <c:v>39.599997999999999</c:v>
                </c:pt>
                <c:pt idx="862">
                  <c:v>38.869999</c:v>
                </c:pt>
                <c:pt idx="863">
                  <c:v>38.790000999999997</c:v>
                </c:pt>
                <c:pt idx="864">
                  <c:v>38.279998999999997</c:v>
                </c:pt>
                <c:pt idx="865">
                  <c:v>37.740001999999997</c:v>
                </c:pt>
                <c:pt idx="866">
                  <c:v>38.68</c:v>
                </c:pt>
                <c:pt idx="867">
                  <c:v>38.650002000000001</c:v>
                </c:pt>
                <c:pt idx="868">
                  <c:v>37.240001999999997</c:v>
                </c:pt>
                <c:pt idx="869">
                  <c:v>37.979999999999997</c:v>
                </c:pt>
                <c:pt idx="870">
                  <c:v>37.080002</c:v>
                </c:pt>
                <c:pt idx="871">
                  <c:v>36.229999999999997</c:v>
                </c:pt>
                <c:pt idx="872">
                  <c:v>37.099997999999999</c:v>
                </c:pt>
                <c:pt idx="873">
                  <c:v>36.560001</c:v>
                </c:pt>
                <c:pt idx="874">
                  <c:v>37.369999</c:v>
                </c:pt>
                <c:pt idx="875">
                  <c:v>38.770000000000003</c:v>
                </c:pt>
                <c:pt idx="876">
                  <c:v>38.720001000000003</c:v>
                </c:pt>
                <c:pt idx="877">
                  <c:v>38.470001000000003</c:v>
                </c:pt>
                <c:pt idx="878">
                  <c:v>38.369999</c:v>
                </c:pt>
                <c:pt idx="879">
                  <c:v>37.630001</c:v>
                </c:pt>
                <c:pt idx="880">
                  <c:v>37.959999000000003</c:v>
                </c:pt>
                <c:pt idx="881">
                  <c:v>37.25</c:v>
                </c:pt>
                <c:pt idx="882">
                  <c:v>38.279998999999997</c:v>
                </c:pt>
                <c:pt idx="883">
                  <c:v>38</c:v>
                </c:pt>
                <c:pt idx="884">
                  <c:v>37.419998</c:v>
                </c:pt>
                <c:pt idx="885">
                  <c:v>39.18</c:v>
                </c:pt>
                <c:pt idx="886">
                  <c:v>40.139999000000003</c:v>
                </c:pt>
                <c:pt idx="887">
                  <c:v>41.130001</c:v>
                </c:pt>
                <c:pt idx="888">
                  <c:v>41.990001999999997</c:v>
                </c:pt>
                <c:pt idx="889">
                  <c:v>41.990001999999997</c:v>
                </c:pt>
                <c:pt idx="890">
                  <c:v>41.98</c:v>
                </c:pt>
                <c:pt idx="891">
                  <c:v>41.619999</c:v>
                </c:pt>
                <c:pt idx="892">
                  <c:v>41.73</c:v>
                </c:pt>
                <c:pt idx="893">
                  <c:v>41.48</c:v>
                </c:pt>
                <c:pt idx="894">
                  <c:v>42.150002000000001</c:v>
                </c:pt>
                <c:pt idx="895">
                  <c:v>41.68</c:v>
                </c:pt>
                <c:pt idx="896">
                  <c:v>40.529998999999997</c:v>
                </c:pt>
                <c:pt idx="897">
                  <c:v>41.880001</c:v>
                </c:pt>
                <c:pt idx="898">
                  <c:v>41.619999</c:v>
                </c:pt>
                <c:pt idx="899">
                  <c:v>42.990001999999997</c:v>
                </c:pt>
                <c:pt idx="900">
                  <c:v>45.150002000000001</c:v>
                </c:pt>
                <c:pt idx="901">
                  <c:v>44.330002</c:v>
                </c:pt>
                <c:pt idx="902">
                  <c:v>44.080002</c:v>
                </c:pt>
                <c:pt idx="903">
                  <c:v>44.290000999999997</c:v>
                </c:pt>
                <c:pt idx="904">
                  <c:v>44.080002</c:v>
                </c:pt>
                <c:pt idx="905">
                  <c:v>43.189999</c:v>
                </c:pt>
                <c:pt idx="906">
                  <c:v>40.990001999999997</c:v>
                </c:pt>
                <c:pt idx="907">
                  <c:v>39.959999000000003</c:v>
                </c:pt>
                <c:pt idx="908">
                  <c:v>39.630001</c:v>
                </c:pt>
                <c:pt idx="909">
                  <c:v>38.43</c:v>
                </c:pt>
                <c:pt idx="910">
                  <c:v>37.099997999999999</c:v>
                </c:pt>
                <c:pt idx="911">
                  <c:v>36.040000999999997</c:v>
                </c:pt>
                <c:pt idx="912">
                  <c:v>37.220001000000003</c:v>
                </c:pt>
                <c:pt idx="913">
                  <c:v>39.020000000000003</c:v>
                </c:pt>
                <c:pt idx="914">
                  <c:v>39.389999000000003</c:v>
                </c:pt>
                <c:pt idx="915">
                  <c:v>38.200001</c:v>
                </c:pt>
                <c:pt idx="916">
                  <c:v>38.419998</c:v>
                </c:pt>
                <c:pt idx="917">
                  <c:v>38.900002000000001</c:v>
                </c:pt>
                <c:pt idx="918">
                  <c:v>40.630001</c:v>
                </c:pt>
                <c:pt idx="919">
                  <c:v>43.560001</c:v>
                </c:pt>
                <c:pt idx="920">
                  <c:v>43.91</c:v>
                </c:pt>
                <c:pt idx="921">
                  <c:v>42.799999</c:v>
                </c:pt>
                <c:pt idx="922">
                  <c:v>42.450001</c:v>
                </c:pt>
                <c:pt idx="923">
                  <c:v>43.669998</c:v>
                </c:pt>
                <c:pt idx="924">
                  <c:v>44.25</c:v>
                </c:pt>
                <c:pt idx="925">
                  <c:v>43.209999000000003</c:v>
                </c:pt>
                <c:pt idx="926">
                  <c:v>43.02</c:v>
                </c:pt>
                <c:pt idx="927">
                  <c:v>42.360000999999997</c:v>
                </c:pt>
                <c:pt idx="928">
                  <c:v>42.459999000000003</c:v>
                </c:pt>
                <c:pt idx="929">
                  <c:v>43.720001000000003</c:v>
                </c:pt>
                <c:pt idx="930">
                  <c:v>46.34</c:v>
                </c:pt>
                <c:pt idx="931">
                  <c:v>46.950001</c:v>
                </c:pt>
                <c:pt idx="932">
                  <c:v>47.91</c:v>
                </c:pt>
                <c:pt idx="933">
                  <c:v>48.16</c:v>
                </c:pt>
                <c:pt idx="934">
                  <c:v>49.09</c:v>
                </c:pt>
                <c:pt idx="935">
                  <c:v>50.110000999999997</c:v>
                </c:pt>
                <c:pt idx="936">
                  <c:v>47.150002000000001</c:v>
                </c:pt>
                <c:pt idx="937">
                  <c:v>46.669998</c:v>
                </c:pt>
                <c:pt idx="938">
                  <c:v>46.990001999999997</c:v>
                </c:pt>
                <c:pt idx="939">
                  <c:v>47.709999000000003</c:v>
                </c:pt>
                <c:pt idx="940">
                  <c:v>46.93</c:v>
                </c:pt>
                <c:pt idx="941">
                  <c:v>44.52</c:v>
                </c:pt>
                <c:pt idx="942">
                  <c:v>44.279998999999997</c:v>
                </c:pt>
                <c:pt idx="943">
                  <c:v>46.419998</c:v>
                </c:pt>
                <c:pt idx="944">
                  <c:v>48.59</c:v>
                </c:pt>
                <c:pt idx="945">
                  <c:v>48.080002</c:v>
                </c:pt>
                <c:pt idx="946">
                  <c:v>49.509998000000003</c:v>
                </c:pt>
                <c:pt idx="947">
                  <c:v>49.860000999999997</c:v>
                </c:pt>
                <c:pt idx="948">
                  <c:v>49.810001</c:v>
                </c:pt>
                <c:pt idx="949">
                  <c:v>51.450001</c:v>
                </c:pt>
                <c:pt idx="950">
                  <c:v>51.93</c:v>
                </c:pt>
                <c:pt idx="951">
                  <c:v>50.27</c:v>
                </c:pt>
                <c:pt idx="952">
                  <c:v>50.09</c:v>
                </c:pt>
                <c:pt idx="953">
                  <c:v>50.779998999999997</c:v>
                </c:pt>
                <c:pt idx="954">
                  <c:v>49.740001999999997</c:v>
                </c:pt>
                <c:pt idx="955">
                  <c:v>50.959999000000003</c:v>
                </c:pt>
                <c:pt idx="956">
                  <c:v>50.900002000000001</c:v>
                </c:pt>
                <c:pt idx="957">
                  <c:v>49.09</c:v>
                </c:pt>
                <c:pt idx="958">
                  <c:v>48.060001</c:v>
                </c:pt>
                <c:pt idx="959">
                  <c:v>48.48</c:v>
                </c:pt>
                <c:pt idx="960">
                  <c:v>48.970001000000003</c:v>
                </c:pt>
                <c:pt idx="961">
                  <c:v>47.720001000000003</c:v>
                </c:pt>
                <c:pt idx="962">
                  <c:v>48</c:v>
                </c:pt>
                <c:pt idx="963">
                  <c:v>49.43</c:v>
                </c:pt>
                <c:pt idx="964">
                  <c:v>49.189999</c:v>
                </c:pt>
                <c:pt idx="965">
                  <c:v>50.77</c:v>
                </c:pt>
                <c:pt idx="966">
                  <c:v>50.639999000000003</c:v>
                </c:pt>
                <c:pt idx="967">
                  <c:v>49.900002000000001</c:v>
                </c:pt>
                <c:pt idx="968">
                  <c:v>44.950001</c:v>
                </c:pt>
                <c:pt idx="969">
                  <c:v>41.91</c:v>
                </c:pt>
                <c:pt idx="970">
                  <c:v>41.650002000000001</c:v>
                </c:pt>
                <c:pt idx="971">
                  <c:v>40.18</c:v>
                </c:pt>
                <c:pt idx="972">
                  <c:v>41.689999</c:v>
                </c:pt>
                <c:pt idx="973">
                  <c:v>41.84</c:v>
                </c:pt>
                <c:pt idx="974">
                  <c:v>40.549999</c:v>
                </c:pt>
                <c:pt idx="975">
                  <c:v>40.18</c:v>
                </c:pt>
                <c:pt idx="976">
                  <c:v>40.150002000000001</c:v>
                </c:pt>
                <c:pt idx="977">
                  <c:v>41.299999</c:v>
                </c:pt>
                <c:pt idx="978">
                  <c:v>39.639999000000003</c:v>
                </c:pt>
                <c:pt idx="979">
                  <c:v>37.880001</c:v>
                </c:pt>
                <c:pt idx="980">
                  <c:v>35.520000000000003</c:v>
                </c:pt>
                <c:pt idx="981">
                  <c:v>36.07</c:v>
                </c:pt>
                <c:pt idx="982">
                  <c:v>35.909999999999997</c:v>
                </c:pt>
                <c:pt idx="983">
                  <c:v>34.340000000000003</c:v>
                </c:pt>
                <c:pt idx="984">
                  <c:v>35.040000999999997</c:v>
                </c:pt>
                <c:pt idx="985">
                  <c:v>35.150002000000001</c:v>
                </c:pt>
                <c:pt idx="986">
                  <c:v>37.639999000000003</c:v>
                </c:pt>
                <c:pt idx="987">
                  <c:v>35.340000000000003</c:v>
                </c:pt>
                <c:pt idx="988">
                  <c:v>36.720001000000003</c:v>
                </c:pt>
                <c:pt idx="989">
                  <c:v>36.310001</c:v>
                </c:pt>
                <c:pt idx="990">
                  <c:v>38.349997999999999</c:v>
                </c:pt>
                <c:pt idx="991">
                  <c:v>37.479999999999997</c:v>
                </c:pt>
                <c:pt idx="992">
                  <c:v>37.830002</c:v>
                </c:pt>
                <c:pt idx="993">
                  <c:v>38.490001999999997</c:v>
                </c:pt>
                <c:pt idx="994">
                  <c:v>39.650002000000001</c:v>
                </c:pt>
                <c:pt idx="995">
                  <c:v>39.080002</c:v>
                </c:pt>
                <c:pt idx="996">
                  <c:v>39.639999000000003</c:v>
                </c:pt>
                <c:pt idx="997">
                  <c:v>41.720001000000003</c:v>
                </c:pt>
                <c:pt idx="998">
                  <c:v>41.330002</c:v>
                </c:pt>
                <c:pt idx="999">
                  <c:v>42.779998999999997</c:v>
                </c:pt>
                <c:pt idx="1000">
                  <c:v>43.389999000000003</c:v>
                </c:pt>
                <c:pt idx="1001">
                  <c:v>42.200001</c:v>
                </c:pt>
                <c:pt idx="1002">
                  <c:v>40.520000000000003</c:v>
                </c:pt>
                <c:pt idx="1003">
                  <c:v>40.209999000000003</c:v>
                </c:pt>
                <c:pt idx="1004">
                  <c:v>37.169998</c:v>
                </c:pt>
                <c:pt idx="1005">
                  <c:v>36.82</c:v>
                </c:pt>
                <c:pt idx="1006">
                  <c:v>36.900002000000001</c:v>
                </c:pt>
                <c:pt idx="1007">
                  <c:v>34.869999</c:v>
                </c:pt>
                <c:pt idx="1008">
                  <c:v>33.82</c:v>
                </c:pt>
                <c:pt idx="1009">
                  <c:v>34.029998999999997</c:v>
                </c:pt>
                <c:pt idx="1010">
                  <c:v>31.32</c:v>
                </c:pt>
                <c:pt idx="1011">
                  <c:v>29.57</c:v>
                </c:pt>
                <c:pt idx="1012">
                  <c:v>30.99</c:v>
                </c:pt>
                <c:pt idx="1013">
                  <c:v>31.02</c:v>
                </c:pt>
                <c:pt idx="1014">
                  <c:v>30.780000999999999</c:v>
                </c:pt>
                <c:pt idx="1015">
                  <c:v>30.290001</c:v>
                </c:pt>
                <c:pt idx="1016">
                  <c:v>29.26</c:v>
                </c:pt>
                <c:pt idx="1017">
                  <c:v>29.200001</c:v>
                </c:pt>
                <c:pt idx="1018">
                  <c:v>27.26</c:v>
                </c:pt>
                <c:pt idx="1019">
                  <c:v>27.379999000000002</c:v>
                </c:pt>
                <c:pt idx="1020">
                  <c:v>29.219999000000001</c:v>
                </c:pt>
                <c:pt idx="1021">
                  <c:v>28</c:v>
                </c:pt>
                <c:pt idx="1022">
                  <c:v>26.91</c:v>
                </c:pt>
                <c:pt idx="1023">
                  <c:v>26.299999</c:v>
                </c:pt>
                <c:pt idx="1024">
                  <c:v>26.440000999999999</c:v>
                </c:pt>
                <c:pt idx="1025">
                  <c:v>25.09</c:v>
                </c:pt>
                <c:pt idx="1026">
                  <c:v>25.82</c:v>
                </c:pt>
                <c:pt idx="1027">
                  <c:v>27.42</c:v>
                </c:pt>
                <c:pt idx="1028">
                  <c:v>28.5</c:v>
                </c:pt>
                <c:pt idx="1029">
                  <c:v>28.57</c:v>
                </c:pt>
                <c:pt idx="1030">
                  <c:v>28.91</c:v>
                </c:pt>
                <c:pt idx="1031">
                  <c:v>27.76</c:v>
                </c:pt>
                <c:pt idx="1032">
                  <c:v>28.290001</c:v>
                </c:pt>
                <c:pt idx="1033">
                  <c:v>27.93</c:v>
                </c:pt>
                <c:pt idx="1034">
                  <c:v>29.290001</c:v>
                </c:pt>
                <c:pt idx="1035">
                  <c:v>29.83</c:v>
                </c:pt>
                <c:pt idx="1036">
                  <c:v>31.549999</c:v>
                </c:pt>
                <c:pt idx="1037">
                  <c:v>29.98</c:v>
                </c:pt>
                <c:pt idx="1038">
                  <c:v>29.33</c:v>
                </c:pt>
                <c:pt idx="1039">
                  <c:v>28.690000999999999</c:v>
                </c:pt>
                <c:pt idx="1040">
                  <c:v>28.76</c:v>
                </c:pt>
                <c:pt idx="1041">
                  <c:v>30.27</c:v>
                </c:pt>
                <c:pt idx="1042">
                  <c:v>30.620000999999998</c:v>
                </c:pt>
                <c:pt idx="1043">
                  <c:v>30.049999</c:v>
                </c:pt>
                <c:pt idx="1044">
                  <c:v>31.4</c:v>
                </c:pt>
                <c:pt idx="1045">
                  <c:v>31.67</c:v>
                </c:pt>
                <c:pt idx="1046">
                  <c:v>31.620000999999998</c:v>
                </c:pt>
                <c:pt idx="1047">
                  <c:v>30.5</c:v>
                </c:pt>
                <c:pt idx="1048">
                  <c:v>31.389999</c:v>
                </c:pt>
                <c:pt idx="1049">
                  <c:v>30.25</c:v>
                </c:pt>
                <c:pt idx="1050">
                  <c:v>31.23</c:v>
                </c:pt>
                <c:pt idx="1051">
                  <c:v>30.450001</c:v>
                </c:pt>
                <c:pt idx="1052">
                  <c:v>29.860001</c:v>
                </c:pt>
                <c:pt idx="1053">
                  <c:v>31.790001</c:v>
                </c:pt>
                <c:pt idx="1054">
                  <c:v>31.32</c:v>
                </c:pt>
                <c:pt idx="1055">
                  <c:v>33.229999999999997</c:v>
                </c:pt>
                <c:pt idx="1056">
                  <c:v>32.189999</c:v>
                </c:pt>
                <c:pt idx="1057">
                  <c:v>31.5</c:v>
                </c:pt>
                <c:pt idx="1058">
                  <c:v>29.76</c:v>
                </c:pt>
                <c:pt idx="1059">
                  <c:v>29.6</c:v>
                </c:pt>
                <c:pt idx="1060">
                  <c:v>28.09</c:v>
                </c:pt>
                <c:pt idx="1061">
                  <c:v>28.299999</c:v>
                </c:pt>
                <c:pt idx="1062">
                  <c:v>28.120000999999998</c:v>
                </c:pt>
                <c:pt idx="1063">
                  <c:v>28.379999000000002</c:v>
                </c:pt>
                <c:pt idx="1064">
                  <c:v>30.620000999999998</c:v>
                </c:pt>
                <c:pt idx="1065">
                  <c:v>32.169998</c:v>
                </c:pt>
                <c:pt idx="1066">
                  <c:v>32.169998</c:v>
                </c:pt>
                <c:pt idx="1067">
                  <c:v>31.049999</c:v>
                </c:pt>
                <c:pt idx="1068">
                  <c:v>30.030000999999999</c:v>
                </c:pt>
                <c:pt idx="1069">
                  <c:v>29.780000999999999</c:v>
                </c:pt>
                <c:pt idx="1070">
                  <c:v>29.33</c:v>
                </c:pt>
                <c:pt idx="1071">
                  <c:v>30.49</c:v>
                </c:pt>
                <c:pt idx="1072">
                  <c:v>29.719999000000001</c:v>
                </c:pt>
                <c:pt idx="1073">
                  <c:v>28.1</c:v>
                </c:pt>
                <c:pt idx="1074">
                  <c:v>28.35</c:v>
                </c:pt>
                <c:pt idx="1075">
                  <c:v>26.68</c:v>
                </c:pt>
                <c:pt idx="1076">
                  <c:v>26.5</c:v>
                </c:pt>
                <c:pt idx="1077">
                  <c:v>26.870000999999998</c:v>
                </c:pt>
                <c:pt idx="1078">
                  <c:v>27.860001</c:v>
                </c:pt>
                <c:pt idx="1079">
                  <c:v>28.17</c:v>
                </c:pt>
                <c:pt idx="1080">
                  <c:v>27.33</c:v>
                </c:pt>
                <c:pt idx="1081">
                  <c:v>29.34</c:v>
                </c:pt>
                <c:pt idx="1082">
                  <c:v>30.780000999999999</c:v>
                </c:pt>
                <c:pt idx="1083">
                  <c:v>30.51</c:v>
                </c:pt>
                <c:pt idx="1084">
                  <c:v>29.82</c:v>
                </c:pt>
                <c:pt idx="1085">
                  <c:v>28.950001</c:v>
                </c:pt>
                <c:pt idx="1086">
                  <c:v>29.26</c:v>
                </c:pt>
                <c:pt idx="1087">
                  <c:v>29.18</c:v>
                </c:pt>
                <c:pt idx="1088">
                  <c:v>28.84</c:v>
                </c:pt>
                <c:pt idx="1089">
                  <c:v>29.360001</c:v>
                </c:pt>
                <c:pt idx="1090">
                  <c:v>27.639999</c:v>
                </c:pt>
                <c:pt idx="1091">
                  <c:v>28.82</c:v>
                </c:pt>
                <c:pt idx="1092">
                  <c:v>28.49</c:v>
                </c:pt>
                <c:pt idx="1093">
                  <c:v>28.360001</c:v>
                </c:pt>
                <c:pt idx="1094">
                  <c:v>29.120000999999998</c:v>
                </c:pt>
                <c:pt idx="1095">
                  <c:v>32.029998999999997</c:v>
                </c:pt>
                <c:pt idx="1096">
                  <c:v>31.049999</c:v>
                </c:pt>
                <c:pt idx="1097">
                  <c:v>31.67</c:v>
                </c:pt>
                <c:pt idx="1098">
                  <c:v>33.340000000000003</c:v>
                </c:pt>
                <c:pt idx="1099">
                  <c:v>32.740001999999997</c:v>
                </c:pt>
                <c:pt idx="1100">
                  <c:v>32.200001</c:v>
                </c:pt>
                <c:pt idx="1101">
                  <c:v>31.690000999999999</c:v>
                </c:pt>
                <c:pt idx="1102">
                  <c:v>32.900002000000001</c:v>
                </c:pt>
                <c:pt idx="1103">
                  <c:v>31.01</c:v>
                </c:pt>
                <c:pt idx="1104">
                  <c:v>31.559999000000001</c:v>
                </c:pt>
                <c:pt idx="1105">
                  <c:v>35.189999</c:v>
                </c:pt>
                <c:pt idx="1106">
                  <c:v>34.450001</c:v>
                </c:pt>
                <c:pt idx="1107">
                  <c:v>35.459999000000003</c:v>
                </c:pt>
                <c:pt idx="1108">
                  <c:v>34.029998999999997</c:v>
                </c:pt>
                <c:pt idx="1109">
                  <c:v>36.75</c:v>
                </c:pt>
                <c:pt idx="1110">
                  <c:v>38.040000999999997</c:v>
                </c:pt>
                <c:pt idx="1111">
                  <c:v>37.889999000000003</c:v>
                </c:pt>
                <c:pt idx="1112">
                  <c:v>38.090000000000003</c:v>
                </c:pt>
                <c:pt idx="1113">
                  <c:v>37.380001</c:v>
                </c:pt>
                <c:pt idx="1114">
                  <c:v>36.360000999999997</c:v>
                </c:pt>
                <c:pt idx="1115">
                  <c:v>36.340000000000003</c:v>
                </c:pt>
                <c:pt idx="1116">
                  <c:v>36.130001</c:v>
                </c:pt>
                <c:pt idx="1117">
                  <c:v>37.860000999999997</c:v>
                </c:pt>
                <c:pt idx="1118">
                  <c:v>38.040000999999997</c:v>
                </c:pt>
                <c:pt idx="1119">
                  <c:v>37.150002000000001</c:v>
                </c:pt>
                <c:pt idx="1120">
                  <c:v>36.189999</c:v>
                </c:pt>
                <c:pt idx="1121">
                  <c:v>37.509998000000003</c:v>
                </c:pt>
                <c:pt idx="1122">
                  <c:v>39.799999</c:v>
                </c:pt>
                <c:pt idx="1123">
                  <c:v>39.57</c:v>
                </c:pt>
                <c:pt idx="1124">
                  <c:v>40.220001000000003</c:v>
                </c:pt>
                <c:pt idx="1125">
                  <c:v>38.860000999999997</c:v>
                </c:pt>
                <c:pt idx="1126">
                  <c:v>38.459999000000003</c:v>
                </c:pt>
                <c:pt idx="1127">
                  <c:v>38.549999</c:v>
                </c:pt>
                <c:pt idx="1128">
                  <c:v>39.860000999999997</c:v>
                </c:pt>
                <c:pt idx="1129">
                  <c:v>38.590000000000003</c:v>
                </c:pt>
                <c:pt idx="1130">
                  <c:v>38.880001</c:v>
                </c:pt>
                <c:pt idx="1131">
                  <c:v>39.259998000000003</c:v>
                </c:pt>
                <c:pt idx="1132">
                  <c:v>39.43</c:v>
                </c:pt>
                <c:pt idx="1133">
                  <c:v>38.150002000000001</c:v>
                </c:pt>
                <c:pt idx="1134">
                  <c:v>38.360000999999997</c:v>
                </c:pt>
                <c:pt idx="1135">
                  <c:v>37.360000999999997</c:v>
                </c:pt>
                <c:pt idx="1136">
                  <c:v>37.799999</c:v>
                </c:pt>
                <c:pt idx="1137">
                  <c:v>38.450001</c:v>
                </c:pt>
                <c:pt idx="1138">
                  <c:v>37.669998</c:v>
                </c:pt>
                <c:pt idx="1139">
                  <c:v>38.099997999999999</c:v>
                </c:pt>
                <c:pt idx="1140">
                  <c:v>38.880001</c:v>
                </c:pt>
                <c:pt idx="1141">
                  <c:v>37.880001</c:v>
                </c:pt>
                <c:pt idx="1142">
                  <c:v>38.310001</c:v>
                </c:pt>
                <c:pt idx="1143">
                  <c:v>38</c:v>
                </c:pt>
                <c:pt idx="1144">
                  <c:v>37.919998</c:v>
                </c:pt>
                <c:pt idx="1145">
                  <c:v>39</c:v>
                </c:pt>
                <c:pt idx="1146">
                  <c:v>39.840000000000003</c:v>
                </c:pt>
                <c:pt idx="1147">
                  <c:v>42.279998999999997</c:v>
                </c:pt>
                <c:pt idx="1148">
                  <c:v>42.830002</c:v>
                </c:pt>
                <c:pt idx="1149">
                  <c:v>44.709999000000003</c:v>
                </c:pt>
                <c:pt idx="1150">
                  <c:v>45.32</c:v>
                </c:pt>
                <c:pt idx="1151">
                  <c:v>45.099997999999999</c:v>
                </c:pt>
                <c:pt idx="1152">
                  <c:v>45.049999</c:v>
                </c:pt>
                <c:pt idx="1153">
                  <c:v>44.150002000000001</c:v>
                </c:pt>
                <c:pt idx="1154">
                  <c:v>43.919998</c:v>
                </c:pt>
                <c:pt idx="1155">
                  <c:v>44.139999000000003</c:v>
                </c:pt>
                <c:pt idx="1156">
                  <c:v>45.41</c:v>
                </c:pt>
                <c:pt idx="1157">
                  <c:v>44.950001</c:v>
                </c:pt>
                <c:pt idx="1158">
                  <c:v>44.59</c:v>
                </c:pt>
                <c:pt idx="1159">
                  <c:v>46.639999000000003</c:v>
                </c:pt>
                <c:pt idx="1160">
                  <c:v>45.450001</c:v>
                </c:pt>
                <c:pt idx="1161">
                  <c:v>44.82</c:v>
                </c:pt>
                <c:pt idx="1162">
                  <c:v>43.98</c:v>
                </c:pt>
                <c:pt idx="1163">
                  <c:v>44.619999</c:v>
                </c:pt>
                <c:pt idx="1164">
                  <c:v>44.810001</c:v>
                </c:pt>
                <c:pt idx="1165">
                  <c:v>43.709999000000003</c:v>
                </c:pt>
                <c:pt idx="1166">
                  <c:v>43.16</c:v>
                </c:pt>
                <c:pt idx="1167">
                  <c:v>42.950001</c:v>
                </c:pt>
                <c:pt idx="1168">
                  <c:v>43.689999</c:v>
                </c:pt>
                <c:pt idx="1169">
                  <c:v>43.02</c:v>
                </c:pt>
                <c:pt idx="1170">
                  <c:v>42.939999</c:v>
                </c:pt>
                <c:pt idx="1171">
                  <c:v>42.360000999999997</c:v>
                </c:pt>
                <c:pt idx="1172">
                  <c:v>42.110000999999997</c:v>
                </c:pt>
                <c:pt idx="1173">
                  <c:v>42.98</c:v>
                </c:pt>
                <c:pt idx="1174">
                  <c:v>42.310001</c:v>
                </c:pt>
                <c:pt idx="1175">
                  <c:v>42.759998000000003</c:v>
                </c:pt>
                <c:pt idx="1176">
                  <c:v>41.740001999999997</c:v>
                </c:pt>
                <c:pt idx="1177">
                  <c:v>42.66</c:v>
                </c:pt>
                <c:pt idx="1178">
                  <c:v>41.790000999999997</c:v>
                </c:pt>
                <c:pt idx="1179">
                  <c:v>40.590000000000003</c:v>
                </c:pt>
                <c:pt idx="1180">
                  <c:v>39.889999000000003</c:v>
                </c:pt>
                <c:pt idx="1181">
                  <c:v>40.110000999999997</c:v>
                </c:pt>
                <c:pt idx="1182">
                  <c:v>40.970001000000003</c:v>
                </c:pt>
                <c:pt idx="1183">
                  <c:v>43</c:v>
                </c:pt>
                <c:pt idx="1184">
                  <c:v>42.82</c:v>
                </c:pt>
                <c:pt idx="1185">
                  <c:v>43.73</c:v>
                </c:pt>
                <c:pt idx="1186">
                  <c:v>42.73</c:v>
                </c:pt>
                <c:pt idx="1187">
                  <c:v>40.139999000000003</c:v>
                </c:pt>
                <c:pt idx="1188">
                  <c:v>40.540000999999997</c:v>
                </c:pt>
                <c:pt idx="1189">
                  <c:v>39.169998</c:v>
                </c:pt>
                <c:pt idx="1190">
                  <c:v>37.880001</c:v>
                </c:pt>
                <c:pt idx="1191">
                  <c:v>37.610000999999997</c:v>
                </c:pt>
                <c:pt idx="1192">
                  <c:v>38.040000999999997</c:v>
                </c:pt>
                <c:pt idx="1193">
                  <c:v>35.509998000000003</c:v>
                </c:pt>
                <c:pt idx="1194">
                  <c:v>36.099997999999999</c:v>
                </c:pt>
                <c:pt idx="1195">
                  <c:v>36.229999999999997</c:v>
                </c:pt>
                <c:pt idx="1196">
                  <c:v>37.450001</c:v>
                </c:pt>
                <c:pt idx="1197">
                  <c:v>38.259998000000003</c:v>
                </c:pt>
                <c:pt idx="1198">
                  <c:v>37.840000000000003</c:v>
                </c:pt>
                <c:pt idx="1199">
                  <c:v>37.790000999999997</c:v>
                </c:pt>
                <c:pt idx="1200">
                  <c:v>38.009998000000003</c:v>
                </c:pt>
                <c:pt idx="1201">
                  <c:v>37.979999999999997</c:v>
                </c:pt>
                <c:pt idx="1202">
                  <c:v>38.369999</c:v>
                </c:pt>
                <c:pt idx="1203">
                  <c:v>39.439999</c:v>
                </c:pt>
                <c:pt idx="1204">
                  <c:v>40.200001</c:v>
                </c:pt>
                <c:pt idx="1205">
                  <c:v>40.909999999999997</c:v>
                </c:pt>
                <c:pt idx="1206">
                  <c:v>41.200001</c:v>
                </c:pt>
                <c:pt idx="1207">
                  <c:v>40.259998000000003</c:v>
                </c:pt>
                <c:pt idx="1208">
                  <c:v>40.32</c:v>
                </c:pt>
                <c:pt idx="1209">
                  <c:v>40.290000999999997</c:v>
                </c:pt>
                <c:pt idx="1210">
                  <c:v>40.130001</c:v>
                </c:pt>
                <c:pt idx="1211">
                  <c:v>41.130001</c:v>
                </c:pt>
                <c:pt idx="1212">
                  <c:v>41.119999</c:v>
                </c:pt>
                <c:pt idx="1213">
                  <c:v>42.950001</c:v>
                </c:pt>
                <c:pt idx="1214">
                  <c:v>43.16</c:v>
                </c:pt>
                <c:pt idx="1215">
                  <c:v>42.119999</c:v>
                </c:pt>
                <c:pt idx="1216">
                  <c:v>42.959999000000003</c:v>
                </c:pt>
                <c:pt idx="1217">
                  <c:v>41.889999000000003</c:v>
                </c:pt>
                <c:pt idx="1218">
                  <c:v>41.360000999999997</c:v>
                </c:pt>
                <c:pt idx="1219">
                  <c:v>39.659999999999997</c:v>
                </c:pt>
                <c:pt idx="1220">
                  <c:v>39.529998999999997</c:v>
                </c:pt>
                <c:pt idx="1221">
                  <c:v>37.75</c:v>
                </c:pt>
                <c:pt idx="1222">
                  <c:v>37.279998999999997</c:v>
                </c:pt>
                <c:pt idx="1223">
                  <c:v>37.470001000000003</c:v>
                </c:pt>
                <c:pt idx="1224">
                  <c:v>37.909999999999997</c:v>
                </c:pt>
                <c:pt idx="1225">
                  <c:v>37.630001</c:v>
                </c:pt>
                <c:pt idx="1226">
                  <c:v>36.599997999999999</c:v>
                </c:pt>
                <c:pt idx="1227">
                  <c:v>36.330002</c:v>
                </c:pt>
                <c:pt idx="1228">
                  <c:v>35.220001000000003</c:v>
                </c:pt>
                <c:pt idx="1229">
                  <c:v>36.470001000000003</c:v>
                </c:pt>
                <c:pt idx="1230">
                  <c:v>36.560001</c:v>
                </c:pt>
                <c:pt idx="1231">
                  <c:v>36.659999999999997</c:v>
                </c:pt>
                <c:pt idx="1232">
                  <c:v>36.240001999999997</c:v>
                </c:pt>
                <c:pt idx="1233">
                  <c:v>34.540000999999997</c:v>
                </c:pt>
                <c:pt idx="1234">
                  <c:v>34.990001999999997</c:v>
                </c:pt>
                <c:pt idx="1235">
                  <c:v>36.130001</c:v>
                </c:pt>
                <c:pt idx="1236">
                  <c:v>35.25</c:v>
                </c:pt>
                <c:pt idx="1237">
                  <c:v>35.82</c:v>
                </c:pt>
                <c:pt idx="1238">
                  <c:v>35.68</c:v>
                </c:pt>
                <c:pt idx="1239">
                  <c:v>35.729999999999997</c:v>
                </c:pt>
                <c:pt idx="1240">
                  <c:v>35.619999</c:v>
                </c:pt>
                <c:pt idx="1241">
                  <c:v>34.68</c:v>
                </c:pt>
                <c:pt idx="1242">
                  <c:v>33.209999000000003</c:v>
                </c:pt>
                <c:pt idx="1243">
                  <c:v>33.630001</c:v>
                </c:pt>
                <c:pt idx="1244">
                  <c:v>34.770000000000003</c:v>
                </c:pt>
                <c:pt idx="1245">
                  <c:v>34.229999999999997</c:v>
                </c:pt>
                <c:pt idx="1246">
                  <c:v>34.340000000000003</c:v>
                </c:pt>
                <c:pt idx="1247">
                  <c:v>35.470001000000003</c:v>
                </c:pt>
                <c:pt idx="1248">
                  <c:v>37.189999</c:v>
                </c:pt>
                <c:pt idx="1249">
                  <c:v>37.040000999999997</c:v>
                </c:pt>
                <c:pt idx="1250">
                  <c:v>37.740001999999997</c:v>
                </c:pt>
                <c:pt idx="1251">
                  <c:v>37.57</c:v>
                </c:pt>
                <c:pt idx="1252">
                  <c:v>37.840000000000003</c:v>
                </c:pt>
                <c:pt idx="1253">
                  <c:v>37.889999000000003</c:v>
                </c:pt>
                <c:pt idx="1254">
                  <c:v>37.82</c:v>
                </c:pt>
                <c:pt idx="1255">
                  <c:v>39.82</c:v>
                </c:pt>
                <c:pt idx="1256">
                  <c:v>40.060001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B-428C-8432-46A1AD6F1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701679"/>
        <c:axId val="363703119"/>
      </c:lineChart>
      <c:catAx>
        <c:axId val="363701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3119"/>
        <c:crosses val="autoZero"/>
        <c:auto val="1"/>
        <c:lblAlgn val="ctr"/>
        <c:lblOffset val="100"/>
        <c:noMultiLvlLbl val="1"/>
      </c:catAx>
      <c:valAx>
        <c:axId val="36370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1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F$2" max="30000" min="1" page="1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462642</xdr:colOff>
      <xdr:row>9</xdr:row>
      <xdr:rowOff>149679</xdr:rowOff>
    </xdr:from>
    <xdr:to>
      <xdr:col>21</xdr:col>
      <xdr:colOff>283028</xdr:colOff>
      <xdr:row>23</xdr:row>
      <xdr:rowOff>68036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34014</xdr:colOff>
      <xdr:row>45</xdr:row>
      <xdr:rowOff>70756</xdr:rowOff>
    </xdr:from>
    <xdr:to>
      <xdr:col>17</xdr:col>
      <xdr:colOff>340177</xdr:colOff>
      <xdr:row>65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47623</xdr:colOff>
      <xdr:row>76</xdr:row>
      <xdr:rowOff>138791</xdr:rowOff>
    </xdr:from>
    <xdr:to>
      <xdr:col>17</xdr:col>
      <xdr:colOff>353785</xdr:colOff>
      <xdr:row>97</xdr:row>
      <xdr:rowOff>122463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442230</xdr:colOff>
      <xdr:row>135</xdr:row>
      <xdr:rowOff>70758</xdr:rowOff>
    </xdr:from>
    <xdr:to>
      <xdr:col>23</xdr:col>
      <xdr:colOff>136072</xdr:colOff>
      <xdr:row>159</xdr:row>
      <xdr:rowOff>54428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13606</xdr:colOff>
      <xdr:row>108</xdr:row>
      <xdr:rowOff>2721</xdr:rowOff>
    </xdr:from>
    <xdr:to>
      <xdr:col>12</xdr:col>
      <xdr:colOff>299356</xdr:colOff>
      <xdr:row>124</xdr:row>
      <xdr:rowOff>133349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54427</xdr:colOff>
      <xdr:row>163</xdr:row>
      <xdr:rowOff>29936</xdr:rowOff>
    </xdr:from>
    <xdr:to>
      <xdr:col>13</xdr:col>
      <xdr:colOff>476249</xdr:colOff>
      <xdr:row>183</xdr:row>
      <xdr:rowOff>27214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952500</xdr:colOff>
      <xdr:row>12</xdr:row>
      <xdr:rowOff>19050</xdr:rowOff>
    </xdr:from>
    <xdr:to>
      <xdr:col>19</xdr:col>
      <xdr:colOff>19050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476250</xdr:colOff>
      <xdr:row>105</xdr:row>
      <xdr:rowOff>57150</xdr:rowOff>
    </xdr:from>
    <xdr:to>
      <xdr:col>20</xdr:col>
      <xdr:colOff>247650</xdr:colOff>
      <xdr:row>133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114300</xdr:colOff>
      <xdr:row>45</xdr:row>
      <xdr:rowOff>76200</xdr:rowOff>
    </xdr:from>
    <xdr:to>
      <xdr:col>20</xdr:col>
      <xdr:colOff>133349</xdr:colOff>
      <xdr:row>74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38100</xdr:colOff>
      <xdr:row>105</xdr:row>
      <xdr:rowOff>76200</xdr:rowOff>
    </xdr:from>
    <xdr:to>
      <xdr:col>11</xdr:col>
      <xdr:colOff>266700</xdr:colOff>
      <xdr:row>133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75</xdr:row>
      <xdr:rowOff>76200</xdr:rowOff>
    </xdr:from>
    <xdr:to>
      <xdr:col>11</xdr:col>
      <xdr:colOff>323850</xdr:colOff>
      <xdr:row>104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495300</xdr:colOff>
      <xdr:row>75</xdr:row>
      <xdr:rowOff>76200</xdr:rowOff>
    </xdr:from>
    <xdr:to>
      <xdr:col>20</xdr:col>
      <xdr:colOff>209550</xdr:colOff>
      <xdr:row>104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393700</xdr:colOff>
      <xdr:row>9</xdr:row>
      <xdr:rowOff>139699</xdr:rowOff>
    </xdr:from>
    <xdr:to>
      <xdr:col>20</xdr:col>
      <xdr:colOff>933450</xdr:colOff>
      <xdr:row>44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1695450</xdr:colOff>
      <xdr:row>13</xdr:row>
      <xdr:rowOff>57150</xdr:rowOff>
    </xdr:from>
    <xdr:to>
      <xdr:col>10</xdr:col>
      <xdr:colOff>742950</xdr:colOff>
      <xdr:row>33</xdr:row>
      <xdr:rowOff>19050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3354050" y="2286000"/>
          <a:ext cx="1104900" cy="4533900"/>
        </a:xfrm>
        <a:prstGeom prst="rect">
          <a:avLst/>
        </a:prstGeom>
        <a:solidFill>
          <a:schemeClr val="accent5">
            <a:lumMod val="20000"/>
            <a:lumOff val="80000"/>
            <a:alpha val="54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666750</xdr:colOff>
      <xdr:row>13</xdr:row>
      <xdr:rowOff>19050</xdr:rowOff>
    </xdr:from>
    <xdr:to>
      <xdr:col>8</xdr:col>
      <xdr:colOff>1314450</xdr:colOff>
      <xdr:row>34</xdr:row>
      <xdr:rowOff>76200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267950" y="2247900"/>
          <a:ext cx="647700" cy="4800600"/>
        </a:xfrm>
        <a:prstGeom prst="rect">
          <a:avLst/>
        </a:prstGeom>
        <a:solidFill>
          <a:schemeClr val="accent5">
            <a:lumMod val="20000"/>
            <a:lumOff val="80000"/>
            <a:alpha val="54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838200</xdr:colOff>
      <xdr:row>13</xdr:row>
      <xdr:rowOff>19050</xdr:rowOff>
    </xdr:from>
    <xdr:to>
      <xdr:col>7</xdr:col>
      <xdr:colOff>1485900</xdr:colOff>
      <xdr:row>34</xdr:row>
      <xdr:rowOff>76200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8382000" y="2247900"/>
          <a:ext cx="647700" cy="4800600"/>
        </a:xfrm>
        <a:prstGeom prst="rect">
          <a:avLst/>
        </a:prstGeom>
        <a:solidFill>
          <a:schemeClr val="accent5">
            <a:lumMod val="20000"/>
            <a:lumOff val="80000"/>
            <a:alpha val="54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27</xdr:row>
          <xdr:rowOff>152400</xdr:rowOff>
        </xdr:from>
        <xdr:to>
          <xdr:col>8</xdr:col>
          <xdr:colOff>381000</xdr:colOff>
          <xdr:row>32</xdr:row>
          <xdr:rowOff>114300</xdr:rowOff>
        </xdr:to>
        <xdr:sp macro="" textlink="">
          <xdr:nvSpPr>
            <xdr:cNvPr id="136193" name="Button 1" hidden="1">
              <a:extLst>
                <a:ext uri="{63B3BB69-23CF-44E3-9099-C40C66FF867C}">
                  <a14:compatExt spid="_x0000_s136193"/>
                </a:ext>
                <a:ext uri="{FF2B5EF4-FFF2-40B4-BE49-F238E27FC236}">
                  <a16:creationId xmlns:a16="http://schemas.microsoft.com/office/drawing/2014/main" id="{00000000-0008-0000-0700-000001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27</xdr:row>
          <xdr:rowOff>152400</xdr:rowOff>
        </xdr:from>
        <xdr:to>
          <xdr:col>9</xdr:col>
          <xdr:colOff>885825</xdr:colOff>
          <xdr:row>32</xdr:row>
          <xdr:rowOff>95250</xdr:rowOff>
        </xdr:to>
        <xdr:sp macro="" textlink="">
          <xdr:nvSpPr>
            <xdr:cNvPr id="136194" name="Button 2" hidden="1">
              <a:extLst>
                <a:ext uri="{63B3BB69-23CF-44E3-9099-C40C66FF867C}">
                  <a14:compatExt spid="_x0000_s136194"/>
                </a:ext>
                <a:ext uri="{FF2B5EF4-FFF2-40B4-BE49-F238E27FC236}">
                  <a16:creationId xmlns:a16="http://schemas.microsoft.com/office/drawing/2014/main" id="{00000000-0008-0000-0700-000002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1</xdr:row>
          <xdr:rowOff>0</xdr:rowOff>
        </xdr:from>
        <xdr:to>
          <xdr:col>4</xdr:col>
          <xdr:colOff>533400</xdr:colOff>
          <xdr:row>2</xdr:row>
          <xdr:rowOff>114300</xdr:rowOff>
        </xdr:to>
        <xdr:sp macro="" textlink="">
          <xdr:nvSpPr>
            <xdr:cNvPr id="136195" name="Spinner 3" hidden="1">
              <a:extLst>
                <a:ext uri="{63B3BB69-23CF-44E3-9099-C40C66FF867C}">
                  <a14:compatExt spid="_x0000_s136195"/>
                </a:ext>
                <a:ext uri="{FF2B5EF4-FFF2-40B4-BE49-F238E27FC236}">
                  <a16:creationId xmlns:a16="http://schemas.microsoft.com/office/drawing/2014/main" id="{00000000-0008-0000-0700-000003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2</xdr:row>
          <xdr:rowOff>95250</xdr:rowOff>
        </xdr:from>
        <xdr:to>
          <xdr:col>12</xdr:col>
          <xdr:colOff>9525</xdr:colOff>
          <xdr:row>6</xdr:row>
          <xdr:rowOff>152400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9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0</xdr:rowOff>
        </xdr:from>
        <xdr:to>
          <xdr:col>5</xdr:col>
          <xdr:colOff>152400</xdr:colOff>
          <xdr:row>5</xdr:row>
          <xdr:rowOff>57150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D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0</xdr:rowOff>
        </xdr:from>
        <xdr:to>
          <xdr:col>5</xdr:col>
          <xdr:colOff>152400</xdr:colOff>
          <xdr:row>5</xdr:row>
          <xdr:rowOff>57150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E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38100</xdr:rowOff>
        </xdr:from>
        <xdr:to>
          <xdr:col>5</xdr:col>
          <xdr:colOff>152400</xdr:colOff>
          <xdr:row>5</xdr:row>
          <xdr:rowOff>95250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F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</xdr:row>
          <xdr:rowOff>76200</xdr:rowOff>
        </xdr:from>
        <xdr:to>
          <xdr:col>4</xdr:col>
          <xdr:colOff>19050</xdr:colOff>
          <xdr:row>6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rac-ac\Users\Arkins\AppData\Roaming\Microsoft\Excel\C\Documents%20and%20Settings\serge.konan\Application%20Data\Microsoft\Excel\Grelsvr1\greldata\GRELDATA\Departments\Budget\Budget%202007\budget%202007%20(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rac-ac\Users\Arkins\AppData\Roaming\Microsoft\Excel\C\Documents%20and%20Settings\serge.konan\Application%20Data\Microsoft\Excel\Edpserver-amp\Gusnita\ER-2000\ER-00%20AMP%203\Print%20Artis\GRAPHAMPII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Documents%20and%20Settings\aohmayer\Local%20Settings\Temporary%20Internet%20Files\OLK1\Wind%20DP%20Back-up%20v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_SECURE%20DEAL%20FOLDER\INDUSTRIAL\Project%20Cooper\Model\New%20GD%20models\Models%2020070113%20for%20NAHE%20negotiation\Model%20-%20rebuild\GD%20model%20-%20other%20sheets%20v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mw60140\Temporary%20Internet%20Files\OLK33\by%20category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P%20Assignment\DP%20Model%20Jan29\Book5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JT63746\Local%20Settings\Temp\DP%20Model%20v35%20-%20other%20sheet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xn53003/Desktop/Models/Green%20Giraffe%20Gemini%20Offshore___Cash%20Sweep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relsvr1\greldata\GRELDATA\Departments\Budget\Budget%202007\budget%202007%20(Draft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Zeszyt2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Backup\Desktop\Models\Deutsche%20Bank%20Roads__Good%20Summary%20and%20charts.xlsm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9c9a101a4ee7ef55/Modelling/My%20Financial%20Models/Mining/Manganese/Manganese.xlsm" TargetMode="External"/><Relationship Id="rId1" Type="http://schemas.openxmlformats.org/officeDocument/2006/relationships/externalLinkPath" Target="Manganese.xlsm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9c9a101a4ee7ef55/Desktop/My%20Project%20Finance%20Models/Mining/Pit%20to%20Port%20Copper%20Mine/Copper%20Mine/Reconstituted/Copper_Reconstituted_August22.xlsm" TargetMode="External"/><Relationship Id="rId1" Type="http://schemas.openxmlformats.org/officeDocument/2006/relationships/externalLinkPath" Target="/9c9a101a4ee7ef55/Desktop/My%20Project%20Finance%20Models/Mining/Pit%20to%20Port%20Copper%20Mine/Copper%20Mine/Reconstituted/Copper_Reconstituted_August22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lee/Desktop/MyStuff/Models/Project%20Finance/Fitch%20Wind%20Model%20With%20Macro.xlsm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9c9a101a4ee7ef55/Desktop/My%20Project%20Finance%20Models/To%20Website/Greenfield%20Offshore%20Wind%20Valuation.xlsm" TargetMode="External"/><Relationship Id="rId1" Type="http://schemas.openxmlformats.org/officeDocument/2006/relationships/externalLinkPath" Target="/9c9a101a4ee7ef55/Desktop/My%20Project%20Finance%20Models/To%20Website/Greenfield%20Offshore%20Wind%20Valuation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rojectportaal.ballast-nedam.nl/Users/tee80362/AppData/Local/Temp/wz10fb/20140516%20A9GDW_Onderhouds%20planning-begroting_v6%209_MASTER_v13_CBS_Alternatief.xlsx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9c9a101a4ee7ef55/Desktop/My%20Project%20Finance%20Models/To%20Website/Greenfield%20Solar%20PV%20Valuation%20Model.xlsm" TargetMode="External"/><Relationship Id="rId1" Type="http://schemas.openxmlformats.org/officeDocument/2006/relationships/externalLinkPath" Target="/9c9a101a4ee7ef55/Desktop/My%20Project%20Finance%20Models/To%20Website/Greenfield%20Solar%20PV%20Valuation%20Model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9c9a101a4ee7ef55/Desktop/My%20Project%20Finance%20Models/Wind/Greenfield%20Offshore%20Wind%20Valuation/Complete/Wind%20Farm%20Valuation%20Model%20--%20Multiple%20Facilities.xlsm" TargetMode="External"/></Relationships>
</file>

<file path=xl/externalLinks/_rels/externalLink1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9c9a101a4ee7ef55/Desktop/My%20Project%20Finance%20Models/Mining/Pit%20to%20Port%20Copper%20Mine/Copper%20Mine/Copper%20Mine%20July%202023_DL_July15.xlsx" TargetMode="External"/><Relationship Id="rId1" Type="http://schemas.openxmlformats.org/officeDocument/2006/relationships/externalLinkPath" Target="/9c9a101a4ee7ef55/Desktop/My%20Project%20Finance%20Models/Mining/Pit%20to%20Port%20Copper%20Mine/Copper%20Mine/Copper%20Mine%20July%202023_DL_July15.xlsx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iste\OneDrive\Desktop\My%20Project%20Finance%20Models\Mining\Pit%20to%20Port%20Copper%20Mine\Copper%20Mine\Copper%20Mine%20July%202023_DL.xlsx" TargetMode="External"/><Relationship Id="rId1" Type="http://schemas.openxmlformats.org/officeDocument/2006/relationships/externalLinkPath" Target="file:///C:\Users\miste\OneDrive\Desktop\My%20Project%20Finance%20Models\Mining\Pit%20to%20Port%20Copper%20Mine\Copper%20Mine\Copper%20Mine%20July%202023_DL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9c9a101a4ee7ef55/Desktop/My%20Project%20Finance%20Models/Wind/Wind/Merkur%20Example%20for%20Operations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9c9a101a4ee7ef55/Desktop/My%20Project%20Finance%20Models/To%20Website/Gas%20Pipeline%20Acquisition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xn53003/Desktop/Models/Mine/Mine%20Valuation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voice.xlt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xn53003/Desktop/Models/Mine/New%20Solar%20Model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lee/Desktop/MyStuff/Models/Project%20Finance/Professional%20Models/Abraaj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Users\NANGUY\Documents\Etudes%20Sp&#233;cifiques\Sifca\Calcul%20Amortissement%20avec%20Diff&#233;r&#233;.xlsx" TargetMode="External"/></Relationships>
</file>

<file path=xl/externalLinks/_rels/externalLink28.xml.rels><?xml version="1.0" encoding="UTF-8" standalone="yes"?>
<Relationships xmlns="http://schemas.openxmlformats.org/package/2006/relationships"><Relationship Id="rId2" Type="http://schemas.microsoft.com/office/2019/04/relationships/externalLinkLongPath" Target="/Users/aof/AppData/Local/Microsoft/Windows/Temporary%20Internet%20Files/Content.Outlook/7FXUGURS/Tiger%20Resources/Financial%20Models/Project%20Zodiac%20-%20Tiger%20Financial%20Model%20-%203%20June%202011%20-%20new%20HMS%20Numbers_7069241_1%20(CSF_Sydney).xlsm?464C6F88" TargetMode="External"/><Relationship Id="rId1" Type="http://schemas.openxmlformats.org/officeDocument/2006/relationships/externalLinkPath" Target="file:///\\464C6F88\Project%20Zodiac%20-%20Tiger%20Financial%20Model%20-%203%20June%202011%20-%20new%20HMS%20Numbers_7069241_1%20(CSF_Sydney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ctors cost"/>
      <sheetName val="Base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APH PLANTING PROGRAMME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ipeline"/>
      <sheetName val="Strategy DE"/>
      <sheetName val="Strategy NL"/>
      <sheetName val="Age graphik NL"/>
      <sheetName val="Age graphik DE"/>
      <sheetName val="Tariff for Offshore"/>
      <sheetName val="Financial Tables"/>
      <sheetName val="Financials BU Wind"/>
      <sheetName val="Financials Germany"/>
      <sheetName val="Financials Netherlands"/>
      <sheetName val="Interface_base"/>
    </sheetNames>
    <sheetDataSet>
      <sheetData sheetId="0">
        <row r="4">
          <cell r="B4" t="str">
            <v>[  ]</v>
          </cell>
          <cell r="C4" t="str">
            <v>DE Onshore</v>
          </cell>
          <cell r="D4" t="str">
            <v>NL Onshore</v>
          </cell>
          <cell r="E4" t="str">
            <v>DE Offshore</v>
          </cell>
          <cell r="F4" t="str">
            <v>NL Offshore</v>
          </cell>
        </row>
        <row r="5">
          <cell r="A5" t="str">
            <v>Operation</v>
          </cell>
          <cell r="C5">
            <v>359.7</v>
          </cell>
          <cell r="D5">
            <v>71.900000000000006</v>
          </cell>
          <cell r="E5">
            <v>0</v>
          </cell>
          <cell r="F5">
            <v>0</v>
          </cell>
          <cell r="G5">
            <v>431.6</v>
          </cell>
        </row>
        <row r="6">
          <cell r="A6" t="str">
            <v>Construction</v>
          </cell>
          <cell r="B6">
            <v>431.6</v>
          </cell>
          <cell r="C6">
            <v>44</v>
          </cell>
          <cell r="D6">
            <v>161.94999999999999</v>
          </cell>
          <cell r="E6">
            <v>0</v>
          </cell>
          <cell r="F6">
            <v>0</v>
          </cell>
          <cell r="G6">
            <v>205.95</v>
          </cell>
        </row>
        <row r="7">
          <cell r="A7" t="str">
            <v>Under development</v>
          </cell>
          <cell r="B7">
            <v>637.54999999999995</v>
          </cell>
          <cell r="C7">
            <v>42</v>
          </cell>
          <cell r="D7">
            <v>104.95</v>
          </cell>
          <cell r="E7">
            <v>480</v>
          </cell>
          <cell r="F7">
            <v>0</v>
          </cell>
          <cell r="G7">
            <v>626.95000000000005</v>
          </cell>
        </row>
        <row r="8">
          <cell r="A8" t="str">
            <v>Lease hold contracts secured</v>
          </cell>
          <cell r="B8">
            <v>1264.5</v>
          </cell>
          <cell r="C8">
            <v>402</v>
          </cell>
          <cell r="D8">
            <v>61</v>
          </cell>
          <cell r="G8">
            <v>463</v>
          </cell>
        </row>
        <row r="9">
          <cell r="A9" t="str">
            <v>Further 
projects</v>
          </cell>
          <cell r="B9">
            <v>1727.5</v>
          </cell>
          <cell r="C9">
            <v>542.6</v>
          </cell>
          <cell r="D9">
            <v>108.95</v>
          </cell>
          <cell r="E9">
            <v>1200</v>
          </cell>
          <cell r="G9">
            <v>1851.5500000000002</v>
          </cell>
        </row>
      </sheetData>
      <sheetData sheetId="1">
        <row r="3">
          <cell r="C3">
            <v>2007</v>
          </cell>
          <cell r="D3">
            <v>2008</v>
          </cell>
          <cell r="E3">
            <v>2009</v>
          </cell>
          <cell r="F3">
            <v>2010</v>
          </cell>
          <cell r="G3">
            <v>2011</v>
          </cell>
          <cell r="H3">
            <v>2012</v>
          </cell>
          <cell r="I3">
            <v>2013</v>
          </cell>
        </row>
        <row r="4">
          <cell r="B4" t="str">
            <v xml:space="preserve">Onshore </v>
          </cell>
          <cell r="C4">
            <v>359.7</v>
          </cell>
          <cell r="D4">
            <v>403.7</v>
          </cell>
          <cell r="E4">
            <v>463.7</v>
          </cell>
          <cell r="F4">
            <v>523.70000000000005</v>
          </cell>
          <cell r="G4">
            <v>583.70000000000005</v>
          </cell>
          <cell r="H4">
            <v>643.70000000000005</v>
          </cell>
          <cell r="I4">
            <v>703.7</v>
          </cell>
        </row>
        <row r="5">
          <cell r="B5" t="str">
            <v>Offshore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72</v>
          </cell>
          <cell r="I5">
            <v>288</v>
          </cell>
        </row>
        <row r="6">
          <cell r="B6" t="str">
            <v>TOTAL (S)</v>
          </cell>
          <cell r="C6">
            <v>359.7</v>
          </cell>
          <cell r="D6">
            <v>403.7</v>
          </cell>
          <cell r="E6">
            <v>463.7</v>
          </cell>
          <cell r="F6">
            <v>523.70000000000005</v>
          </cell>
          <cell r="G6">
            <v>583.70000000000005</v>
          </cell>
          <cell r="H6">
            <v>715.7</v>
          </cell>
          <cell r="I6">
            <v>991.7</v>
          </cell>
        </row>
        <row r="11">
          <cell r="C11">
            <v>2007</v>
          </cell>
          <cell r="D11">
            <v>2008</v>
          </cell>
          <cell r="E11">
            <v>2009</v>
          </cell>
          <cell r="F11">
            <v>2010</v>
          </cell>
          <cell r="G11">
            <v>2011</v>
          </cell>
          <cell r="H11">
            <v>2012</v>
          </cell>
          <cell r="I11">
            <v>2013</v>
          </cell>
        </row>
        <row r="12">
          <cell r="C12">
            <v>0</v>
          </cell>
          <cell r="D12">
            <v>359.7</v>
          </cell>
          <cell r="E12">
            <v>403.7</v>
          </cell>
          <cell r="F12">
            <v>463.7</v>
          </cell>
          <cell r="G12">
            <v>523.70000000000005</v>
          </cell>
          <cell r="H12">
            <v>583.70000000000005</v>
          </cell>
          <cell r="I12">
            <v>715.7</v>
          </cell>
        </row>
        <row r="13">
          <cell r="B13" t="str">
            <v>New Onshore</v>
          </cell>
          <cell r="C13">
            <v>359.7</v>
          </cell>
          <cell r="D13">
            <v>44</v>
          </cell>
          <cell r="E13">
            <v>60</v>
          </cell>
          <cell r="F13">
            <v>60.000000000000057</v>
          </cell>
          <cell r="G13">
            <v>60</v>
          </cell>
          <cell r="H13">
            <v>60</v>
          </cell>
          <cell r="I13">
            <v>60</v>
          </cell>
        </row>
        <row r="14">
          <cell r="B14" t="str">
            <v>New Offshore</v>
          </cell>
          <cell r="H14">
            <v>72</v>
          </cell>
          <cell r="I14">
            <v>216</v>
          </cell>
        </row>
        <row r="16">
          <cell r="B16" t="str">
            <v>Total</v>
          </cell>
          <cell r="C16">
            <v>359.7</v>
          </cell>
          <cell r="D16">
            <v>403.7</v>
          </cell>
          <cell r="E16">
            <v>463.7</v>
          </cell>
          <cell r="F16">
            <v>523.70000000000005</v>
          </cell>
          <cell r="G16">
            <v>583.70000000000005</v>
          </cell>
          <cell r="H16">
            <v>715.7</v>
          </cell>
          <cell r="I16">
            <v>991.7</v>
          </cell>
        </row>
      </sheetData>
      <sheetData sheetId="2">
        <row r="3">
          <cell r="C3">
            <v>2007</v>
          </cell>
          <cell r="D3">
            <v>2008</v>
          </cell>
          <cell r="E3">
            <v>2009</v>
          </cell>
          <cell r="F3">
            <v>2010</v>
          </cell>
          <cell r="G3">
            <v>2011</v>
          </cell>
          <cell r="H3">
            <v>2012</v>
          </cell>
          <cell r="I3">
            <v>2013</v>
          </cell>
        </row>
        <row r="4">
          <cell r="B4" t="str">
            <v>Onshore Existing</v>
          </cell>
          <cell r="C4">
            <v>88</v>
          </cell>
          <cell r="D4">
            <v>88</v>
          </cell>
          <cell r="E4">
            <v>234</v>
          </cell>
          <cell r="F4">
            <v>207.3</v>
          </cell>
          <cell r="G4">
            <v>242.45</v>
          </cell>
          <cell r="H4">
            <v>286.2</v>
          </cell>
          <cell r="I4">
            <v>513.79999999999995</v>
          </cell>
        </row>
        <row r="5">
          <cell r="B5" t="str">
            <v>Add-up</v>
          </cell>
          <cell r="D5">
            <v>146</v>
          </cell>
          <cell r="E5">
            <v>-26.699999999999989</v>
          </cell>
          <cell r="F5">
            <v>35.149999999999977</v>
          </cell>
          <cell r="G5">
            <v>43.75</v>
          </cell>
          <cell r="H5">
            <v>227.59999999999997</v>
          </cell>
          <cell r="I5">
            <v>45.600000000000023</v>
          </cell>
        </row>
        <row r="6">
          <cell r="B6" t="str">
            <v>o/w Decommissioning</v>
          </cell>
          <cell r="E6">
            <v>-34.299999999999997</v>
          </cell>
          <cell r="F6">
            <v>-1.9000000000000057</v>
          </cell>
          <cell r="G6">
            <v>0</v>
          </cell>
          <cell r="H6">
            <v>-18.899999999999999</v>
          </cell>
          <cell r="I6">
            <v>0</v>
          </cell>
        </row>
        <row r="7">
          <cell r="B7" t="str">
            <v>Offshore</v>
          </cell>
          <cell r="H7">
            <v>70</v>
          </cell>
          <cell r="I7">
            <v>70</v>
          </cell>
        </row>
        <row r="8">
          <cell r="B8" t="str">
            <v>TOTAL (S)</v>
          </cell>
          <cell r="C8">
            <v>88</v>
          </cell>
          <cell r="D8">
            <v>234</v>
          </cell>
          <cell r="E8">
            <v>207.3</v>
          </cell>
          <cell r="F8">
            <v>242.45</v>
          </cell>
          <cell r="G8">
            <v>286.2</v>
          </cell>
          <cell r="H8">
            <v>513.79999999999995</v>
          </cell>
          <cell r="I8">
            <v>559.4</v>
          </cell>
        </row>
        <row r="9">
          <cell r="B9" t="str">
            <v>Check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</row>
        <row r="13">
          <cell r="C13">
            <v>2007</v>
          </cell>
          <cell r="D13">
            <v>2008</v>
          </cell>
          <cell r="E13">
            <v>2009</v>
          </cell>
          <cell r="F13">
            <v>2010</v>
          </cell>
          <cell r="G13">
            <v>2011</v>
          </cell>
          <cell r="H13">
            <v>2012</v>
          </cell>
          <cell r="I13">
            <v>2013</v>
          </cell>
        </row>
        <row r="14">
          <cell r="C14">
            <v>0</v>
          </cell>
          <cell r="D14">
            <v>88</v>
          </cell>
          <cell r="E14">
            <v>207.3</v>
          </cell>
          <cell r="F14">
            <v>207.3</v>
          </cell>
          <cell r="G14">
            <v>242.45</v>
          </cell>
          <cell r="H14">
            <v>286.2</v>
          </cell>
          <cell r="I14">
            <v>513.79999999999995</v>
          </cell>
        </row>
        <row r="15">
          <cell r="B15" t="str">
            <v>Net Increase / (Decrease) Onshore</v>
          </cell>
          <cell r="C15">
            <v>88</v>
          </cell>
          <cell r="D15">
            <v>146</v>
          </cell>
          <cell r="E15">
            <v>26.699999999999989</v>
          </cell>
          <cell r="F15">
            <v>35.149999999999977</v>
          </cell>
          <cell r="G15">
            <v>43.75</v>
          </cell>
          <cell r="H15">
            <v>227.59999999999997</v>
          </cell>
          <cell r="I15">
            <v>45.600000000000023</v>
          </cell>
        </row>
        <row r="16">
          <cell r="B16" t="str">
            <v>New Offshore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70</v>
          </cell>
          <cell r="I16">
            <v>70</v>
          </cell>
        </row>
        <row r="17">
          <cell r="B17" t="str">
            <v>Total</v>
          </cell>
          <cell r="C17">
            <v>88</v>
          </cell>
          <cell r="D17">
            <v>234</v>
          </cell>
          <cell r="E17">
            <v>234</v>
          </cell>
          <cell r="F17">
            <v>242.45</v>
          </cell>
          <cell r="G17">
            <v>286.2</v>
          </cell>
          <cell r="H17">
            <v>583.79999999999995</v>
          </cell>
          <cell r="I17">
            <v>629.4</v>
          </cell>
        </row>
      </sheetData>
      <sheetData sheetId="3">
        <row r="3">
          <cell r="F3" t="str">
            <v>Age</v>
          </cell>
          <cell r="G3" t="str">
            <v>1-4 years old</v>
          </cell>
          <cell r="H3" t="str">
            <v>4-8 years old</v>
          </cell>
          <cell r="I3" t="str">
            <v>8-12 years old</v>
          </cell>
          <cell r="J3" t="str">
            <v>12-16 years old</v>
          </cell>
          <cell r="K3" t="str">
            <v>16-20 years old</v>
          </cell>
        </row>
        <row r="4">
          <cell r="F4" t="str">
            <v>MW</v>
          </cell>
          <cell r="G4">
            <v>31.900000000000002</v>
          </cell>
          <cell r="H4">
            <v>0.85</v>
          </cell>
          <cell r="I4">
            <v>4.1099999999999994</v>
          </cell>
          <cell r="J4">
            <v>35.04</v>
          </cell>
          <cell r="K4">
            <v>0</v>
          </cell>
        </row>
        <row r="6">
          <cell r="B6">
            <v>2008</v>
          </cell>
        </row>
        <row r="7">
          <cell r="B7" t="str">
            <v>Plant Name</v>
          </cell>
          <cell r="C7" t="str">
            <v xml:space="preserve">
[MW]</v>
          </cell>
          <cell r="D7" t="str">
            <v>Age</v>
          </cell>
        </row>
        <row r="8">
          <cell r="B8" t="str">
            <v>WP Westermeerdijk (NOP)</v>
          </cell>
          <cell r="C8">
            <v>15</v>
          </cell>
          <cell r="D8">
            <v>2.8301369863013699</v>
          </cell>
        </row>
        <row r="9">
          <cell r="B9" t="str">
            <v>WP Zuidermeerdijk (50% share)</v>
          </cell>
          <cell r="C9">
            <v>0.75</v>
          </cell>
          <cell r="D9">
            <v>2.9123287671232876</v>
          </cell>
        </row>
        <row r="10">
          <cell r="A10">
            <v>13.586301369863014</v>
          </cell>
          <cell r="B10" t="str">
            <v>WP Volkerak</v>
          </cell>
          <cell r="C10">
            <v>9.35</v>
          </cell>
          <cell r="D10">
            <v>3.3315068493150686</v>
          </cell>
        </row>
        <row r="11">
          <cell r="A11">
            <v>12.671232876712329</v>
          </cell>
          <cell r="B11" t="str">
            <v>WP Halsteren</v>
          </cell>
          <cell r="C11">
            <v>6.8</v>
          </cell>
          <cell r="D11">
            <v>3.7452054794520548</v>
          </cell>
        </row>
        <row r="12">
          <cell r="A12">
            <v>11.583561643835617</v>
          </cell>
          <cell r="B12" t="str">
            <v>Windturbine Spijk</v>
          </cell>
          <cell r="C12">
            <v>0.85</v>
          </cell>
          <cell r="D12">
            <v>6.580821917808219</v>
          </cell>
        </row>
        <row r="13">
          <cell r="A13">
            <v>10.583561643835617</v>
          </cell>
          <cell r="B13" t="str">
            <v>Windturbine de Beitel</v>
          </cell>
          <cell r="C13">
            <v>0.75</v>
          </cell>
          <cell r="D13">
            <v>10.583561643835617</v>
          </cell>
        </row>
        <row r="14">
          <cell r="A14">
            <v>6.580821917808219</v>
          </cell>
          <cell r="B14" t="str">
            <v>WP Harkstede</v>
          </cell>
          <cell r="C14">
            <v>0.96</v>
          </cell>
          <cell r="D14">
            <v>11.583561643835617</v>
          </cell>
        </row>
        <row r="15">
          <cell r="A15">
            <v>3.7452054794520548</v>
          </cell>
          <cell r="B15" t="str">
            <v>WP Karolinapolder</v>
          </cell>
          <cell r="C15">
            <v>2.4</v>
          </cell>
          <cell r="D15">
            <v>11.583561643835617</v>
          </cell>
        </row>
        <row r="16">
          <cell r="A16">
            <v>2.8301369863013699</v>
          </cell>
          <cell r="B16" t="str">
            <v>WP Eemsmond (Kenetech)</v>
          </cell>
          <cell r="C16">
            <v>34</v>
          </cell>
          <cell r="D16">
            <v>12.671232876712329</v>
          </cell>
        </row>
        <row r="17">
          <cell r="A17">
            <v>2.9123287671232876</v>
          </cell>
          <cell r="B17" t="str">
            <v>Windturbine Pieterburen</v>
          </cell>
          <cell r="C17">
            <v>0.08</v>
          </cell>
          <cell r="D17">
            <v>13.586301369863014</v>
          </cell>
        </row>
        <row r="18">
          <cell r="A18">
            <v>3.3315068493150686</v>
          </cell>
          <cell r="B18" t="str">
            <v>WP Scheemda</v>
          </cell>
          <cell r="C18">
            <v>0.96</v>
          </cell>
          <cell r="D18">
            <v>13.586301369863014</v>
          </cell>
        </row>
        <row r="19">
          <cell r="B19" t="str">
            <v>Total</v>
          </cell>
          <cell r="C19">
            <v>71.899999999999991</v>
          </cell>
        </row>
        <row r="29">
          <cell r="F29" t="str">
            <v>Age</v>
          </cell>
          <cell r="G29" t="str">
            <v>1-4 years old</v>
          </cell>
          <cell r="H29" t="str">
            <v>4-8 years old</v>
          </cell>
          <cell r="I29" t="str">
            <v>8-12 years old</v>
          </cell>
          <cell r="J29" t="str">
            <v>12-16 years old</v>
          </cell>
          <cell r="K29" t="str">
            <v>16-20 years old</v>
          </cell>
        </row>
        <row r="30">
          <cell r="F30" t="str">
            <v>MW</v>
          </cell>
          <cell r="G30">
            <v>185.2</v>
          </cell>
          <cell r="H30">
            <v>17</v>
          </cell>
          <cell r="I30">
            <v>0.75</v>
          </cell>
          <cell r="J30">
            <v>4.32</v>
          </cell>
          <cell r="K30">
            <v>0</v>
          </cell>
        </row>
        <row r="32">
          <cell r="B32">
            <v>2009</v>
          </cell>
        </row>
        <row r="33">
          <cell r="B33" t="str">
            <v>Plant Name</v>
          </cell>
          <cell r="C33" t="str">
            <v xml:space="preserve">
[MW]</v>
          </cell>
          <cell r="D33" t="str">
            <v>Age</v>
          </cell>
        </row>
        <row r="34">
          <cell r="B34" t="str">
            <v>WP Westereems</v>
          </cell>
          <cell r="C34">
            <v>156</v>
          </cell>
          <cell r="D34">
            <v>1</v>
          </cell>
        </row>
        <row r="35">
          <cell r="B35" t="str">
            <v>WP Sabinapolder</v>
          </cell>
          <cell r="C35">
            <v>5.95</v>
          </cell>
          <cell r="D35">
            <v>1</v>
          </cell>
        </row>
        <row r="36">
          <cell r="B36" t="str">
            <v>Others</v>
          </cell>
          <cell r="C36">
            <v>7.5</v>
          </cell>
          <cell r="D36">
            <v>1</v>
          </cell>
        </row>
        <row r="37">
          <cell r="B37" t="str">
            <v>WP Westermeerdijk (NOP)</v>
          </cell>
          <cell r="C37">
            <v>15</v>
          </cell>
          <cell r="D37">
            <v>3.8301369863013699</v>
          </cell>
        </row>
        <row r="38">
          <cell r="B38" t="str">
            <v>WP Zuidermeerdijk (50% share)</v>
          </cell>
          <cell r="C38">
            <v>0.75</v>
          </cell>
          <cell r="D38">
            <v>3.9123287671232876</v>
          </cell>
        </row>
        <row r="39">
          <cell r="B39" t="str">
            <v>WP Volkerak</v>
          </cell>
          <cell r="C39">
            <v>9.35</v>
          </cell>
          <cell r="D39">
            <v>4.331506849315069</v>
          </cell>
        </row>
        <row r="40">
          <cell r="B40" t="str">
            <v>WP Halsteren</v>
          </cell>
          <cell r="C40">
            <v>6.8</v>
          </cell>
          <cell r="D40">
            <v>4.7452054794520553</v>
          </cell>
        </row>
        <row r="41">
          <cell r="B41" t="str">
            <v>Windturbine Spijk</v>
          </cell>
          <cell r="C41">
            <v>0.85</v>
          </cell>
          <cell r="D41">
            <v>7.580821917808219</v>
          </cell>
        </row>
        <row r="42">
          <cell r="B42" t="str">
            <v>Windturbine de Beitel</v>
          </cell>
          <cell r="C42">
            <v>0.75</v>
          </cell>
          <cell r="D42">
            <v>11.583561643835617</v>
          </cell>
        </row>
        <row r="43">
          <cell r="B43" t="str">
            <v>WP Harkstede</v>
          </cell>
          <cell r="C43">
            <v>0.96</v>
          </cell>
          <cell r="D43">
            <v>12.583561643835617</v>
          </cell>
        </row>
        <row r="44">
          <cell r="B44" t="str">
            <v>WP Karolinapolder</v>
          </cell>
          <cell r="C44">
            <v>2.4</v>
          </cell>
          <cell r="D44">
            <v>12.583561643835617</v>
          </cell>
        </row>
        <row r="45">
          <cell r="B45" t="str">
            <v>WP Scheemda</v>
          </cell>
          <cell r="C45">
            <v>0.96</v>
          </cell>
          <cell r="D45">
            <v>14.586301369863014</v>
          </cell>
        </row>
        <row r="46">
          <cell r="B46" t="str">
            <v>Total</v>
          </cell>
          <cell r="C46">
            <v>207.27</v>
          </cell>
        </row>
      </sheetData>
      <sheetData sheetId="4">
        <row r="3">
          <cell r="E3" t="str">
            <v>Age</v>
          </cell>
          <cell r="F3" t="str">
            <v>1-4 years old</v>
          </cell>
          <cell r="G3" t="str">
            <v>4-8 years old</v>
          </cell>
          <cell r="H3" t="str">
            <v>8-12 years old</v>
          </cell>
          <cell r="I3" t="str">
            <v>12-16 years old</v>
          </cell>
        </row>
        <row r="4">
          <cell r="E4" t="str">
            <v>MW</v>
          </cell>
          <cell r="F4">
            <v>161.15</v>
          </cell>
          <cell r="G4">
            <v>171.10000000000002</v>
          </cell>
          <cell r="H4">
            <v>21.5</v>
          </cell>
          <cell r="I4">
            <v>5.95</v>
          </cell>
        </row>
        <row r="6">
          <cell r="B6">
            <v>2008</v>
          </cell>
        </row>
        <row r="7">
          <cell r="B7" t="str">
            <v>Age</v>
          </cell>
          <cell r="C7" t="str">
            <v>MW</v>
          </cell>
        </row>
        <row r="8">
          <cell r="B8">
            <v>1</v>
          </cell>
          <cell r="C8">
            <v>52</v>
          </cell>
        </row>
        <row r="9">
          <cell r="B9">
            <v>2</v>
          </cell>
          <cell r="C9">
            <v>2.5</v>
          </cell>
        </row>
        <row r="10">
          <cell r="B10">
            <v>3</v>
          </cell>
          <cell r="C10">
            <v>7.6</v>
          </cell>
        </row>
        <row r="11">
          <cell r="B11">
            <v>4</v>
          </cell>
          <cell r="C11">
            <v>99.05</v>
          </cell>
        </row>
        <row r="12">
          <cell r="B12">
            <v>5</v>
          </cell>
          <cell r="C12">
            <v>60</v>
          </cell>
        </row>
        <row r="13">
          <cell r="B13">
            <v>6</v>
          </cell>
          <cell r="C13">
            <v>69.8</v>
          </cell>
        </row>
        <row r="14">
          <cell r="B14">
            <v>7</v>
          </cell>
          <cell r="C14">
            <v>40.799999999999997</v>
          </cell>
        </row>
        <row r="15">
          <cell r="B15">
            <v>8</v>
          </cell>
          <cell r="C15">
            <v>0.5</v>
          </cell>
        </row>
        <row r="16">
          <cell r="B16">
            <v>9</v>
          </cell>
          <cell r="C16">
            <v>7.5</v>
          </cell>
        </row>
        <row r="17">
          <cell r="B17">
            <v>10</v>
          </cell>
          <cell r="C17">
            <v>5</v>
          </cell>
        </row>
        <row r="18">
          <cell r="B18">
            <v>11</v>
          </cell>
          <cell r="C18">
            <v>9</v>
          </cell>
        </row>
        <row r="19">
          <cell r="B19">
            <v>13</v>
          </cell>
          <cell r="C19">
            <v>2.4500000000000002</v>
          </cell>
        </row>
        <row r="20">
          <cell r="B20">
            <v>14</v>
          </cell>
          <cell r="C20">
            <v>1.5</v>
          </cell>
        </row>
        <row r="21">
          <cell r="B21">
            <v>15</v>
          </cell>
          <cell r="C21">
            <v>2</v>
          </cell>
        </row>
        <row r="22">
          <cell r="B22" t="str">
            <v>Total</v>
          </cell>
          <cell r="C22">
            <v>359.7</v>
          </cell>
        </row>
        <row r="23">
          <cell r="E23" t="str">
            <v>Age</v>
          </cell>
          <cell r="F23" t="str">
            <v>1-4 years old</v>
          </cell>
          <cell r="G23" t="str">
            <v>4-8 years old</v>
          </cell>
          <cell r="H23" t="str">
            <v>8-12 years old</v>
          </cell>
          <cell r="I23" t="str">
            <v>12-16 years old</v>
          </cell>
        </row>
        <row r="24">
          <cell r="E24" t="str">
            <v>MW</v>
          </cell>
          <cell r="F24">
            <v>106.1</v>
          </cell>
          <cell r="G24">
            <v>269.65000000000003</v>
          </cell>
          <cell r="H24">
            <v>13</v>
          </cell>
          <cell r="I24">
            <v>12.95</v>
          </cell>
        </row>
        <row r="26">
          <cell r="B26">
            <v>2009</v>
          </cell>
        </row>
        <row r="27">
          <cell r="B27" t="str">
            <v>Age</v>
          </cell>
          <cell r="C27" t="str">
            <v>MW</v>
          </cell>
        </row>
        <row r="28">
          <cell r="B28">
            <v>1</v>
          </cell>
          <cell r="C28">
            <v>44</v>
          </cell>
        </row>
        <row r="29">
          <cell r="B29">
            <v>2</v>
          </cell>
          <cell r="C29">
            <v>52</v>
          </cell>
        </row>
        <row r="30">
          <cell r="B30">
            <v>3</v>
          </cell>
          <cell r="C30">
            <v>2.5</v>
          </cell>
        </row>
        <row r="31">
          <cell r="B31">
            <v>4</v>
          </cell>
          <cell r="C31">
            <v>7.6</v>
          </cell>
        </row>
        <row r="32">
          <cell r="B32">
            <v>5</v>
          </cell>
          <cell r="C32">
            <v>99.05</v>
          </cell>
        </row>
        <row r="33">
          <cell r="B33">
            <v>6</v>
          </cell>
          <cell r="C33">
            <v>60</v>
          </cell>
        </row>
        <row r="34">
          <cell r="B34">
            <v>7</v>
          </cell>
          <cell r="C34">
            <v>69.8</v>
          </cell>
        </row>
        <row r="35">
          <cell r="B35">
            <v>8</v>
          </cell>
          <cell r="C35">
            <v>40.799999999999997</v>
          </cell>
        </row>
        <row r="36">
          <cell r="B36">
            <v>9</v>
          </cell>
          <cell r="C36">
            <v>0.5</v>
          </cell>
        </row>
        <row r="37">
          <cell r="B37">
            <v>10</v>
          </cell>
          <cell r="C37">
            <v>7.5</v>
          </cell>
        </row>
        <row r="38">
          <cell r="B38">
            <v>11</v>
          </cell>
          <cell r="C38">
            <v>5</v>
          </cell>
        </row>
        <row r="39">
          <cell r="B39">
            <v>12</v>
          </cell>
          <cell r="C39">
            <v>9</v>
          </cell>
        </row>
        <row r="40">
          <cell r="B40">
            <v>14</v>
          </cell>
          <cell r="C40">
            <v>2.4500000000000002</v>
          </cell>
        </row>
        <row r="41">
          <cell r="B41">
            <v>15</v>
          </cell>
          <cell r="C41">
            <v>1.5</v>
          </cell>
        </row>
        <row r="42">
          <cell r="B42">
            <v>16</v>
          </cell>
          <cell r="C42">
            <v>2</v>
          </cell>
        </row>
        <row r="43">
          <cell r="B43" t="str">
            <v>Total</v>
          </cell>
          <cell r="C43">
            <v>403.7</v>
          </cell>
        </row>
      </sheetData>
      <sheetData sheetId="5">
        <row r="2">
          <cell r="B2" t="str">
            <v>Onshore</v>
          </cell>
        </row>
        <row r="3">
          <cell r="C3" t="str">
            <v xml:space="preserve">Old </v>
          </cell>
          <cell r="D3" t="str">
            <v>New</v>
          </cell>
        </row>
        <row r="4">
          <cell r="B4">
            <v>2004</v>
          </cell>
          <cell r="C4">
            <v>87</v>
          </cell>
        </row>
        <row r="5">
          <cell r="B5">
            <v>2005</v>
          </cell>
          <cell r="C5">
            <v>85</v>
          </cell>
        </row>
        <row r="6">
          <cell r="B6">
            <v>2006</v>
          </cell>
          <cell r="C6">
            <v>84</v>
          </cell>
        </row>
        <row r="7">
          <cell r="B7">
            <v>2007</v>
          </cell>
          <cell r="C7">
            <v>82</v>
          </cell>
        </row>
        <row r="8">
          <cell r="B8">
            <v>2008</v>
          </cell>
          <cell r="C8">
            <v>80.36</v>
          </cell>
        </row>
        <row r="9">
          <cell r="B9">
            <v>2009</v>
          </cell>
          <cell r="C9">
            <v>78.752799999999993</v>
          </cell>
          <cell r="D9">
            <v>97</v>
          </cell>
        </row>
        <row r="10">
          <cell r="B10">
            <v>2010</v>
          </cell>
          <cell r="C10">
            <v>77.17774399999999</v>
          </cell>
          <cell r="D10">
            <v>96</v>
          </cell>
        </row>
        <row r="11">
          <cell r="B11">
            <v>2011</v>
          </cell>
          <cell r="C11">
            <v>75.634189119999988</v>
          </cell>
          <cell r="D11">
            <v>95</v>
          </cell>
        </row>
        <row r="12">
          <cell r="B12">
            <v>2012</v>
          </cell>
          <cell r="C12">
            <v>74.121505337599984</v>
          </cell>
          <cell r="D12">
            <v>94</v>
          </cell>
        </row>
        <row r="13">
          <cell r="B13">
            <v>2013</v>
          </cell>
          <cell r="C13">
            <v>72.639075230847979</v>
          </cell>
          <cell r="D13">
            <v>93</v>
          </cell>
        </row>
        <row r="15">
          <cell r="B15" t="str">
            <v>Offshore</v>
          </cell>
        </row>
        <row r="16">
          <cell r="C16" t="str">
            <v xml:space="preserve">Old </v>
          </cell>
          <cell r="D16" t="str">
            <v>New</v>
          </cell>
        </row>
        <row r="17">
          <cell r="B17">
            <v>2004</v>
          </cell>
          <cell r="C17">
            <v>87</v>
          </cell>
        </row>
        <row r="18">
          <cell r="B18">
            <v>2005</v>
          </cell>
          <cell r="C18">
            <v>85</v>
          </cell>
        </row>
        <row r="19">
          <cell r="B19">
            <v>2006</v>
          </cell>
          <cell r="C19">
            <v>84</v>
          </cell>
        </row>
        <row r="20">
          <cell r="B20">
            <v>2007</v>
          </cell>
          <cell r="C20">
            <v>91</v>
          </cell>
        </row>
        <row r="21">
          <cell r="B21">
            <v>2008</v>
          </cell>
          <cell r="C21">
            <v>89.179999999999993</v>
          </cell>
        </row>
        <row r="22">
          <cell r="B22">
            <v>2009</v>
          </cell>
          <cell r="C22">
            <v>87.396399999999986</v>
          </cell>
          <cell r="D22">
            <v>150</v>
          </cell>
        </row>
        <row r="23">
          <cell r="B23">
            <v>2010</v>
          </cell>
          <cell r="C23">
            <v>85.648471999999984</v>
          </cell>
          <cell r="D23">
            <v>150</v>
          </cell>
        </row>
        <row r="24">
          <cell r="B24">
            <v>2011</v>
          </cell>
          <cell r="C24">
            <v>83.935502559999989</v>
          </cell>
          <cell r="D24">
            <v>150</v>
          </cell>
        </row>
        <row r="25">
          <cell r="B25">
            <v>2012</v>
          </cell>
          <cell r="C25">
            <v>82.25679250879999</v>
          </cell>
          <cell r="D25">
            <v>150</v>
          </cell>
        </row>
        <row r="26">
          <cell r="B26">
            <v>2013</v>
          </cell>
          <cell r="C26">
            <v>80.611656658623986</v>
          </cell>
          <cell r="D26">
            <v>150</v>
          </cell>
        </row>
      </sheetData>
      <sheetData sheetId="6">
        <row r="1">
          <cell r="A1" t="str">
            <v>Financials Nordsee Ost</v>
          </cell>
        </row>
        <row r="3">
          <cell r="A3" t="str">
            <v>As in strategic plan (3.6 MW turbines and old subsidy scheme)</v>
          </cell>
        </row>
        <row r="5">
          <cell r="B5">
            <v>2009</v>
          </cell>
          <cell r="C5">
            <v>2010</v>
          </cell>
          <cell r="D5">
            <v>2011</v>
          </cell>
          <cell r="E5">
            <v>2012</v>
          </cell>
          <cell r="F5">
            <v>2013</v>
          </cell>
          <cell r="G5" t="str">
            <v>Total</v>
          </cell>
        </row>
        <row r="6">
          <cell r="A6" t="str">
            <v>Capex</v>
          </cell>
          <cell r="B6">
            <v>139218</v>
          </cell>
          <cell r="C6">
            <v>185624</v>
          </cell>
          <cell r="D6">
            <v>185624</v>
          </cell>
          <cell r="E6">
            <v>185624</v>
          </cell>
          <cell r="F6">
            <v>92812</v>
          </cell>
          <cell r="G6">
            <v>788902</v>
          </cell>
        </row>
        <row r="7">
          <cell r="A7" t="str">
            <v>EBITDA</v>
          </cell>
          <cell r="B7" t="str">
            <v>-</v>
          </cell>
          <cell r="C7" t="str">
            <v>-</v>
          </cell>
          <cell r="D7">
            <v>-6927</v>
          </cell>
          <cell r="E7">
            <v>44072</v>
          </cell>
          <cell r="F7">
            <v>195164</v>
          </cell>
          <cell r="G7">
            <v>232309</v>
          </cell>
        </row>
        <row r="8">
          <cell r="A8" t="str">
            <v>EBIT</v>
          </cell>
          <cell r="B8" t="str">
            <v>-</v>
          </cell>
          <cell r="C8" t="str">
            <v>-</v>
          </cell>
          <cell r="D8">
            <v>-6927</v>
          </cell>
          <cell r="E8">
            <v>34210</v>
          </cell>
          <cell r="F8">
            <v>155719</v>
          </cell>
          <cell r="G8">
            <v>183002</v>
          </cell>
        </row>
        <row r="9">
          <cell r="G9">
            <v>0</v>
          </cell>
        </row>
        <row r="10">
          <cell r="G10">
            <v>0</v>
          </cell>
        </row>
        <row r="11">
          <cell r="A11" t="str">
            <v>Current valuation (6MW, new subsidy scheme) Project Committee</v>
          </cell>
        </row>
        <row r="13">
          <cell r="B13">
            <v>2009</v>
          </cell>
          <cell r="C13">
            <v>2010</v>
          </cell>
          <cell r="D13">
            <v>2011</v>
          </cell>
          <cell r="E13">
            <v>2012</v>
          </cell>
          <cell r="F13">
            <v>2013</v>
          </cell>
          <cell r="G13" t="str">
            <v>Total</v>
          </cell>
        </row>
        <row r="14">
          <cell r="A14" t="str">
            <v>Capex</v>
          </cell>
          <cell r="B14">
            <v>208656</v>
          </cell>
          <cell r="C14">
            <v>104326</v>
          </cell>
          <cell r="D14">
            <v>407148</v>
          </cell>
          <cell r="E14">
            <v>407148</v>
          </cell>
          <cell r="F14" t="str">
            <v>-</v>
          </cell>
          <cell r="G14" t="str">
            <v>1,127 280</v>
          </cell>
        </row>
        <row r="15">
          <cell r="A15" t="str">
            <v>EBITDA</v>
          </cell>
          <cell r="B15" t="str">
            <v>-</v>
          </cell>
          <cell r="C15" t="str">
            <v>-</v>
          </cell>
          <cell r="D15">
            <v>-11256</v>
          </cell>
          <cell r="E15">
            <v>46148</v>
          </cell>
          <cell r="F15">
            <v>223270</v>
          </cell>
          <cell r="G15">
            <v>258163</v>
          </cell>
        </row>
        <row r="16">
          <cell r="A16" t="str">
            <v>EBIT</v>
          </cell>
          <cell r="B16" t="str">
            <v>-</v>
          </cell>
          <cell r="C16" t="str">
            <v>-</v>
          </cell>
          <cell r="D16">
            <v>-11256</v>
          </cell>
          <cell r="E16">
            <v>32057</v>
          </cell>
          <cell r="F16">
            <v>166906</v>
          </cell>
          <cell r="G16">
            <v>187708</v>
          </cell>
        </row>
        <row r="19">
          <cell r="A19" t="str">
            <v>Financials NWind Park Westereems</v>
          </cell>
        </row>
        <row r="21">
          <cell r="B21">
            <v>2008</v>
          </cell>
          <cell r="C21">
            <v>2009</v>
          </cell>
          <cell r="D21">
            <v>2010</v>
          </cell>
          <cell r="E21">
            <v>2011</v>
          </cell>
          <cell r="F21">
            <v>2012</v>
          </cell>
          <cell r="G21">
            <v>2013</v>
          </cell>
        </row>
        <row r="22">
          <cell r="A22" t="str">
            <v>Capex</v>
          </cell>
          <cell r="B22" t="str">
            <v>-</v>
          </cell>
          <cell r="C22" t="str">
            <v>-</v>
          </cell>
          <cell r="D22" t="str">
            <v>-</v>
          </cell>
          <cell r="E22" t="str">
            <v>-</v>
          </cell>
          <cell r="F22" t="str">
            <v>-</v>
          </cell>
          <cell r="G22" t="str">
            <v>-</v>
          </cell>
        </row>
        <row r="23">
          <cell r="A23" t="str">
            <v>EBITDA</v>
          </cell>
          <cell r="B23">
            <v>15.7</v>
          </cell>
          <cell r="C23">
            <v>57.2</v>
          </cell>
          <cell r="D23">
            <v>57.2</v>
          </cell>
          <cell r="E23">
            <v>56.5</v>
          </cell>
          <cell r="F23">
            <v>55.8</v>
          </cell>
          <cell r="G23">
            <v>55.7</v>
          </cell>
        </row>
        <row r="24">
          <cell r="A24" t="str">
            <v>EBIT</v>
          </cell>
          <cell r="B24">
            <v>11</v>
          </cell>
          <cell r="C24">
            <v>44.4</v>
          </cell>
          <cell r="D24">
            <v>44.4</v>
          </cell>
          <cell r="E24">
            <v>43.7</v>
          </cell>
          <cell r="F24">
            <v>43</v>
          </cell>
          <cell r="G24">
            <v>42.9</v>
          </cell>
        </row>
      </sheetData>
      <sheetData sheetId="7" refreshError="1"/>
      <sheetData sheetId="8">
        <row r="1">
          <cell r="B1" t="str">
            <v>Financials - Germany</v>
          </cell>
        </row>
        <row r="3">
          <cell r="C3" t="str">
            <v>ACTUALS</v>
          </cell>
          <cell r="E3" t="str">
            <v>BUDGET</v>
          </cell>
          <cell r="F3" t="str">
            <v>STRATEGIC PLAN</v>
          </cell>
        </row>
        <row r="4">
          <cell r="C4">
            <v>2006</v>
          </cell>
          <cell r="D4">
            <v>2007</v>
          </cell>
          <cell r="E4">
            <v>2008</v>
          </cell>
          <cell r="F4">
            <v>2009</v>
          </cell>
          <cell r="G4">
            <v>2010</v>
          </cell>
          <cell r="H4">
            <v>2011</v>
          </cell>
          <cell r="I4">
            <v>2012</v>
          </cell>
          <cell r="J4">
            <v>2013</v>
          </cell>
        </row>
        <row r="5">
          <cell r="A5" t="str">
            <v>Capacity</v>
          </cell>
          <cell r="B5" t="str">
            <v xml:space="preserve">Onshore </v>
          </cell>
          <cell r="D5">
            <v>359.7</v>
          </cell>
          <cell r="E5">
            <v>403.7</v>
          </cell>
          <cell r="F5">
            <v>463.7</v>
          </cell>
          <cell r="G5">
            <v>523.70000000000005</v>
          </cell>
          <cell r="H5">
            <v>583.70000000000005</v>
          </cell>
          <cell r="I5">
            <v>643.70000000000005</v>
          </cell>
          <cell r="J5">
            <v>703.7</v>
          </cell>
        </row>
        <row r="6">
          <cell r="B6" t="str">
            <v>Offshore</v>
          </cell>
          <cell r="I6">
            <v>72</v>
          </cell>
          <cell r="J6">
            <v>288</v>
          </cell>
        </row>
        <row r="7">
          <cell r="B7" t="str">
            <v>TOTAL (S)</v>
          </cell>
          <cell r="C7">
            <v>0</v>
          </cell>
          <cell r="D7">
            <v>359.7</v>
          </cell>
          <cell r="E7">
            <v>403.7</v>
          </cell>
          <cell r="F7">
            <v>463.7</v>
          </cell>
          <cell r="G7">
            <v>523.70000000000005</v>
          </cell>
          <cell r="H7">
            <v>583.70000000000005</v>
          </cell>
          <cell r="I7">
            <v>715.7</v>
          </cell>
          <cell r="J7">
            <v>991.7</v>
          </cell>
        </row>
        <row r="9">
          <cell r="A9" t="str">
            <v>Energy</v>
          </cell>
          <cell r="B9" t="str">
            <v xml:space="preserve">Onshore </v>
          </cell>
          <cell r="C9">
            <v>540.4</v>
          </cell>
          <cell r="D9">
            <v>578.5</v>
          </cell>
          <cell r="E9">
            <v>636.70000000000005</v>
          </cell>
          <cell r="F9">
            <v>777.2</v>
          </cell>
          <cell r="G9">
            <v>937.1</v>
          </cell>
          <cell r="H9">
            <v>1096.5</v>
          </cell>
          <cell r="I9">
            <v>1255.7</v>
          </cell>
          <cell r="J9">
            <v>1394.9</v>
          </cell>
        </row>
        <row r="10">
          <cell r="B10" t="str">
            <v>Offshore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334.8</v>
          </cell>
          <cell r="J10">
            <v>1339.3</v>
          </cell>
        </row>
        <row r="11">
          <cell r="B11" t="str">
            <v>TOTAL (S)</v>
          </cell>
          <cell r="C11">
            <v>540.4</v>
          </cell>
          <cell r="D11">
            <v>578.5</v>
          </cell>
          <cell r="E11">
            <v>636.70000000000005</v>
          </cell>
          <cell r="F11">
            <v>777.2</v>
          </cell>
          <cell r="G11">
            <v>937.1</v>
          </cell>
          <cell r="H11">
            <v>1096.5</v>
          </cell>
          <cell r="I11">
            <v>1590.5</v>
          </cell>
          <cell r="J11">
            <v>2734.2</v>
          </cell>
        </row>
        <row r="13">
          <cell r="A13" t="str">
            <v>Turnover</v>
          </cell>
          <cell r="B13" t="str">
            <v xml:space="preserve">Onshore </v>
          </cell>
          <cell r="C13">
            <v>47930.1</v>
          </cell>
          <cell r="D13">
            <v>54692.800000000003</v>
          </cell>
          <cell r="E13">
            <v>55786.400000000001</v>
          </cell>
          <cell r="F13">
            <v>68045.899999999994</v>
          </cell>
          <cell r="G13">
            <v>82594.8</v>
          </cell>
          <cell r="H13">
            <v>96946.8</v>
          </cell>
          <cell r="I13">
            <v>111144.7</v>
          </cell>
          <cell r="J13">
            <v>123435.3</v>
          </cell>
        </row>
        <row r="14">
          <cell r="B14" t="str">
            <v>Offshore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50223</v>
          </cell>
          <cell r="J14">
            <v>200891</v>
          </cell>
        </row>
        <row r="15">
          <cell r="B15" t="str">
            <v>Other</v>
          </cell>
          <cell r="C15">
            <v>124.5</v>
          </cell>
          <cell r="D15">
            <v>330.1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</row>
        <row r="16">
          <cell r="B16" t="str">
            <v>TOTAL (S)</v>
          </cell>
          <cell r="C16">
            <v>48054.6</v>
          </cell>
          <cell r="D16">
            <v>55022.9</v>
          </cell>
          <cell r="E16">
            <v>55786.400000000001</v>
          </cell>
          <cell r="F16">
            <v>68045.899999999994</v>
          </cell>
          <cell r="G16">
            <v>82594.8</v>
          </cell>
          <cell r="H16">
            <v>96946.8</v>
          </cell>
          <cell r="I16">
            <v>161367.70000000001</v>
          </cell>
          <cell r="J16">
            <v>324326.3</v>
          </cell>
        </row>
        <row r="18">
          <cell r="A18" t="str">
            <v>EBITDA</v>
          </cell>
          <cell r="B18" t="str">
            <v xml:space="preserve">Onshore </v>
          </cell>
          <cell r="C18">
            <v>36219.5</v>
          </cell>
          <cell r="D18">
            <v>38663.1</v>
          </cell>
          <cell r="E18">
            <v>39609.800000000003</v>
          </cell>
          <cell r="F18">
            <v>48818.3</v>
          </cell>
          <cell r="G18">
            <v>60248.7</v>
          </cell>
          <cell r="H18">
            <v>71460.399999999994</v>
          </cell>
          <cell r="I18">
            <v>82486.100000000006</v>
          </cell>
          <cell r="J18">
            <v>91943.2</v>
          </cell>
        </row>
        <row r="19">
          <cell r="B19" t="str">
            <v>Offshore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-6697</v>
          </cell>
          <cell r="I19">
            <v>43392</v>
          </cell>
          <cell r="J19">
            <v>197836</v>
          </cell>
        </row>
        <row r="20">
          <cell r="B20" t="str">
            <v>Other</v>
          </cell>
          <cell r="C20">
            <v>124.5</v>
          </cell>
          <cell r="D20">
            <v>330.1</v>
          </cell>
          <cell r="E20">
            <v>0</v>
          </cell>
          <cell r="F20">
            <v>1648.7</v>
          </cell>
          <cell r="G20">
            <v>1498.2</v>
          </cell>
          <cell r="H20">
            <v>1151.7</v>
          </cell>
          <cell r="I20">
            <v>1651.6</v>
          </cell>
          <cell r="J20">
            <v>-3583</v>
          </cell>
        </row>
        <row r="21">
          <cell r="B21" t="str">
            <v>TOTAL (S)</v>
          </cell>
          <cell r="C21">
            <v>36344</v>
          </cell>
          <cell r="D21">
            <v>38993.199999999997</v>
          </cell>
          <cell r="E21">
            <v>39609.800000000003</v>
          </cell>
          <cell r="F21">
            <v>50467</v>
          </cell>
          <cell r="G21">
            <v>61746.899999999994</v>
          </cell>
          <cell r="H21">
            <v>65915.099999999991</v>
          </cell>
          <cell r="I21">
            <v>127529.70000000001</v>
          </cell>
          <cell r="J21">
            <v>286196.2</v>
          </cell>
        </row>
        <row r="23">
          <cell r="A23" t="str">
            <v>Capex</v>
          </cell>
          <cell r="B23" t="str">
            <v xml:space="preserve">Onshore </v>
          </cell>
          <cell r="C23">
            <v>11</v>
          </cell>
          <cell r="D23">
            <v>52.2</v>
          </cell>
          <cell r="E23">
            <v>56</v>
          </cell>
          <cell r="F23">
            <v>67.599999999999994</v>
          </cell>
          <cell r="G23">
            <v>67.599999999999994</v>
          </cell>
          <cell r="H23">
            <v>67.599999999999994</v>
          </cell>
          <cell r="I23">
            <v>67.599999999999994</v>
          </cell>
          <cell r="J23">
            <v>67.599999999999994</v>
          </cell>
        </row>
        <row r="24">
          <cell r="B24" t="str">
            <v>Offshore</v>
          </cell>
          <cell r="C24">
            <v>0</v>
          </cell>
          <cell r="D24">
            <v>0</v>
          </cell>
          <cell r="E24">
            <v>174.3</v>
          </cell>
          <cell r="F24">
            <v>0</v>
          </cell>
          <cell r="G24">
            <v>0</v>
          </cell>
          <cell r="H24">
            <v>0</v>
          </cell>
          <cell r="I24">
            <v>197.2</v>
          </cell>
          <cell r="J24">
            <v>591.70000000000005</v>
          </cell>
        </row>
        <row r="25">
          <cell r="B25" t="str">
            <v>Other</v>
          </cell>
          <cell r="C25">
            <v>0</v>
          </cell>
          <cell r="D25">
            <v>0</v>
          </cell>
          <cell r="E25">
            <v>0.1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B26" t="str">
            <v>TOTAL (S)</v>
          </cell>
          <cell r="C26">
            <v>11</v>
          </cell>
          <cell r="D26">
            <v>52.2</v>
          </cell>
          <cell r="E26">
            <v>230.4</v>
          </cell>
          <cell r="F26">
            <v>67.599999999999994</v>
          </cell>
          <cell r="G26">
            <v>67.599999999999994</v>
          </cell>
          <cell r="H26">
            <v>67.599999999999994</v>
          </cell>
          <cell r="I26">
            <v>264.79999999999995</v>
          </cell>
          <cell r="J26">
            <v>659.30000000000007</v>
          </cell>
        </row>
        <row r="29">
          <cell r="B29" t="str">
            <v>Total capacity onshore</v>
          </cell>
          <cell r="D29">
            <v>359.7</v>
          </cell>
          <cell r="E29">
            <v>403.7</v>
          </cell>
          <cell r="F29">
            <v>463.7</v>
          </cell>
          <cell r="G29">
            <v>523.70000000000005</v>
          </cell>
          <cell r="H29">
            <v>583.70000000000005</v>
          </cell>
          <cell r="I29">
            <v>643.70000000000005</v>
          </cell>
          <cell r="J29">
            <v>703.7</v>
          </cell>
        </row>
        <row r="30">
          <cell r="B30" t="str">
            <v>Total capacity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72</v>
          </cell>
          <cell r="J30">
            <v>288</v>
          </cell>
        </row>
        <row r="32">
          <cell r="B32" t="str">
            <v>Implied load factor onshore</v>
          </cell>
          <cell r="D32">
            <v>0.1835941417441983</v>
          </cell>
          <cell r="E32">
            <v>0.18004123953883203</v>
          </cell>
          <cell r="F32">
            <v>0.19133375282987841</v>
          </cell>
          <cell r="G32">
            <v>0.20426749254296131</v>
          </cell>
          <cell r="H32">
            <v>0.21444446269781106</v>
          </cell>
          <cell r="I32">
            <v>0.22268875075104469</v>
          </cell>
          <cell r="J32">
            <v>0.22628273386009889</v>
          </cell>
        </row>
        <row r="33">
          <cell r="B33" t="str">
            <v>Implied load factor onshore</v>
          </cell>
          <cell r="I33">
            <v>0.53082191780821919</v>
          </cell>
          <cell r="J33">
            <v>0.53086155504819887</v>
          </cell>
        </row>
      </sheetData>
      <sheetData sheetId="9">
        <row r="1">
          <cell r="B1" t="str">
            <v>Financials - Netherlands</v>
          </cell>
        </row>
        <row r="3">
          <cell r="C3" t="str">
            <v>ACTUALS</v>
          </cell>
          <cell r="E3" t="str">
            <v>BUDGET</v>
          </cell>
          <cell r="F3" t="str">
            <v>STRATEGIC PLAN</v>
          </cell>
        </row>
        <row r="4">
          <cell r="C4">
            <v>2006</v>
          </cell>
          <cell r="D4">
            <v>2007</v>
          </cell>
          <cell r="E4">
            <v>2008</v>
          </cell>
          <cell r="F4">
            <v>2009</v>
          </cell>
          <cell r="G4">
            <v>2010</v>
          </cell>
          <cell r="H4">
            <v>2011</v>
          </cell>
          <cell r="I4">
            <v>2012</v>
          </cell>
          <cell r="J4">
            <v>2013</v>
          </cell>
        </row>
        <row r="5">
          <cell r="A5" t="str">
            <v>Capacity</v>
          </cell>
          <cell r="B5" t="str">
            <v xml:space="preserve">Onshore </v>
          </cell>
          <cell r="D5">
            <v>88</v>
          </cell>
          <cell r="E5">
            <v>234</v>
          </cell>
          <cell r="F5">
            <v>207.3</v>
          </cell>
          <cell r="G5">
            <v>242.45</v>
          </cell>
          <cell r="H5">
            <v>286.2</v>
          </cell>
          <cell r="I5">
            <v>443.8</v>
          </cell>
          <cell r="J5">
            <v>489.4</v>
          </cell>
        </row>
        <row r="6">
          <cell r="B6" t="str">
            <v>Offshore</v>
          </cell>
          <cell r="I6">
            <v>70</v>
          </cell>
          <cell r="J6">
            <v>70</v>
          </cell>
        </row>
        <row r="7">
          <cell r="B7" t="str">
            <v>TOTAL (S)</v>
          </cell>
          <cell r="C7">
            <v>0</v>
          </cell>
          <cell r="D7">
            <v>88</v>
          </cell>
          <cell r="E7">
            <v>234</v>
          </cell>
          <cell r="F7">
            <v>207.3</v>
          </cell>
          <cell r="G7">
            <v>242.45</v>
          </cell>
          <cell r="H7">
            <v>286.2</v>
          </cell>
          <cell r="I7">
            <v>513.79999999999995</v>
          </cell>
          <cell r="J7">
            <v>559.4</v>
          </cell>
        </row>
        <row r="9">
          <cell r="A9" t="str">
            <v>Energy</v>
          </cell>
          <cell r="B9" t="str">
            <v xml:space="preserve">Onshore </v>
          </cell>
          <cell r="C9">
            <v>128.6</v>
          </cell>
          <cell r="D9">
            <v>156.80000000000001</v>
          </cell>
          <cell r="E9">
            <v>259</v>
          </cell>
          <cell r="F9">
            <v>582</v>
          </cell>
          <cell r="G9">
            <v>650</v>
          </cell>
          <cell r="H9">
            <v>738</v>
          </cell>
          <cell r="I9">
            <v>1109</v>
          </cell>
          <cell r="J9">
            <v>1214</v>
          </cell>
        </row>
        <row r="10">
          <cell r="B10" t="str">
            <v>Offshore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245</v>
          </cell>
          <cell r="J10">
            <v>245</v>
          </cell>
        </row>
        <row r="11">
          <cell r="B11" t="str">
            <v>TOTAL (S)</v>
          </cell>
          <cell r="C11">
            <v>128.6</v>
          </cell>
          <cell r="D11">
            <v>156.80000000000001</v>
          </cell>
          <cell r="E11">
            <v>259</v>
          </cell>
          <cell r="F11">
            <v>582</v>
          </cell>
          <cell r="G11">
            <v>650</v>
          </cell>
          <cell r="H11">
            <v>738</v>
          </cell>
          <cell r="I11">
            <v>1354</v>
          </cell>
          <cell r="J11">
            <v>1459</v>
          </cell>
        </row>
        <row r="13">
          <cell r="A13" t="str">
            <v>Turnover</v>
          </cell>
          <cell r="B13" t="str">
            <v xml:space="preserve">Onshore </v>
          </cell>
          <cell r="C13">
            <v>16376.2</v>
          </cell>
          <cell r="D13">
            <v>19431.099999999999</v>
          </cell>
          <cell r="E13">
            <v>32613</v>
          </cell>
          <cell r="F13">
            <v>74486.600000000006</v>
          </cell>
          <cell r="G13">
            <v>87082.5</v>
          </cell>
          <cell r="H13">
            <v>92263.6</v>
          </cell>
          <cell r="I13">
            <v>121442.4</v>
          </cell>
          <cell r="J13">
            <v>130206.5</v>
          </cell>
        </row>
        <row r="14">
          <cell r="B14" t="str">
            <v>Offshore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12250</v>
          </cell>
          <cell r="J14">
            <v>12250</v>
          </cell>
        </row>
        <row r="15">
          <cell r="B15" t="str">
            <v>Other</v>
          </cell>
          <cell r="C15">
            <v>233.3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</row>
        <row r="16">
          <cell r="B16" t="str">
            <v>TOTAL (S)</v>
          </cell>
          <cell r="C16">
            <v>16609.5</v>
          </cell>
          <cell r="D16">
            <v>19431.099999999999</v>
          </cell>
          <cell r="E16">
            <v>32613</v>
          </cell>
          <cell r="F16">
            <v>74486.600000000006</v>
          </cell>
          <cell r="G16">
            <v>87082.5</v>
          </cell>
          <cell r="H16">
            <v>92263.6</v>
          </cell>
          <cell r="I16">
            <v>133692.4</v>
          </cell>
          <cell r="J16">
            <v>142456.5</v>
          </cell>
        </row>
        <row r="18">
          <cell r="A18" t="str">
            <v>EBITDA</v>
          </cell>
          <cell r="B18" t="str">
            <v xml:space="preserve">Onshore </v>
          </cell>
          <cell r="C18">
            <v>14731</v>
          </cell>
          <cell r="D18">
            <v>15812.3</v>
          </cell>
          <cell r="E18">
            <v>24150.400000000001</v>
          </cell>
          <cell r="F18">
            <v>67960.399999999994</v>
          </cell>
          <cell r="G18">
            <v>79052.2</v>
          </cell>
          <cell r="H18">
            <v>81964.7</v>
          </cell>
          <cell r="I18">
            <v>105158.39999999999</v>
          </cell>
          <cell r="J18">
            <v>110939.6</v>
          </cell>
        </row>
        <row r="19">
          <cell r="B19" t="str">
            <v>Offshore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19611.5</v>
          </cell>
          <cell r="J19">
            <v>19661.2</v>
          </cell>
        </row>
        <row r="20">
          <cell r="B20" t="str">
            <v>Other</v>
          </cell>
          <cell r="C20">
            <v>233.3</v>
          </cell>
          <cell r="D20">
            <v>0</v>
          </cell>
          <cell r="E20">
            <v>0</v>
          </cell>
          <cell r="F20">
            <v>-72.900000000000006</v>
          </cell>
          <cell r="G20">
            <v>82.2</v>
          </cell>
          <cell r="H20">
            <v>121.5</v>
          </cell>
          <cell r="I20">
            <v>694</v>
          </cell>
          <cell r="J20">
            <v>-600.70000000000005</v>
          </cell>
        </row>
        <row r="21">
          <cell r="B21" t="str">
            <v>TOTAL (S)</v>
          </cell>
          <cell r="C21">
            <v>14964.3</v>
          </cell>
          <cell r="D21">
            <v>15812.3</v>
          </cell>
          <cell r="E21">
            <v>24150.400000000001</v>
          </cell>
          <cell r="F21">
            <v>67887.5</v>
          </cell>
          <cell r="G21">
            <v>79134.399999999994</v>
          </cell>
          <cell r="H21">
            <v>82086.2</v>
          </cell>
          <cell r="I21">
            <v>125463.9</v>
          </cell>
          <cell r="J21">
            <v>130000.1</v>
          </cell>
        </row>
        <row r="23">
          <cell r="A23" t="str">
            <v>Capex</v>
          </cell>
          <cell r="B23" t="str">
            <v xml:space="preserve">Onshore </v>
          </cell>
          <cell r="C23">
            <v>28.3</v>
          </cell>
          <cell r="D23">
            <v>6</v>
          </cell>
          <cell r="E23">
            <v>169</v>
          </cell>
          <cell r="F23">
            <v>58.1</v>
          </cell>
          <cell r="G23">
            <v>183.8</v>
          </cell>
          <cell r="H23">
            <v>38.4</v>
          </cell>
          <cell r="I23">
            <v>76.5</v>
          </cell>
          <cell r="J23">
            <v>93.9</v>
          </cell>
        </row>
        <row r="24">
          <cell r="B24" t="str">
            <v>Offshore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87.5</v>
          </cell>
          <cell r="H24">
            <v>87.5</v>
          </cell>
          <cell r="I24">
            <v>10</v>
          </cell>
          <cell r="J24">
            <v>10</v>
          </cell>
        </row>
        <row r="25">
          <cell r="B25" t="str">
            <v>Other</v>
          </cell>
          <cell r="C25">
            <v>0.7</v>
          </cell>
          <cell r="D25">
            <v>0.2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0.1</v>
          </cell>
        </row>
        <row r="26">
          <cell r="B26" t="str">
            <v>TOTAL (S)</v>
          </cell>
          <cell r="C26">
            <v>29</v>
          </cell>
          <cell r="D26">
            <v>6.2</v>
          </cell>
          <cell r="E26">
            <v>169</v>
          </cell>
          <cell r="F26">
            <v>58.1</v>
          </cell>
          <cell r="G26">
            <v>271.3</v>
          </cell>
          <cell r="H26">
            <v>125.9</v>
          </cell>
          <cell r="I26">
            <v>86.5</v>
          </cell>
          <cell r="J26">
            <v>104</v>
          </cell>
        </row>
        <row r="29">
          <cell r="B29" t="str">
            <v>Total capacity onshore</v>
          </cell>
          <cell r="D29">
            <v>88</v>
          </cell>
          <cell r="E29">
            <v>234</v>
          </cell>
          <cell r="F29">
            <v>207.3</v>
          </cell>
          <cell r="G29">
            <v>242.45</v>
          </cell>
          <cell r="H29">
            <v>286.2</v>
          </cell>
          <cell r="I29">
            <v>443.8</v>
          </cell>
          <cell r="J29">
            <v>489.4</v>
          </cell>
        </row>
        <row r="30">
          <cell r="B30" t="str">
            <v>Total capacity offshore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70</v>
          </cell>
          <cell r="J30">
            <v>70</v>
          </cell>
        </row>
        <row r="32">
          <cell r="B32" t="str">
            <v>Implied load factor onshore</v>
          </cell>
          <cell r="D32">
            <v>0.20340390203403905</v>
          </cell>
          <cell r="E32">
            <v>0.12635132498146195</v>
          </cell>
          <cell r="F32">
            <v>0.32049375863185509</v>
          </cell>
          <cell r="G32">
            <v>0.30604624970925609</v>
          </cell>
          <cell r="H32">
            <v>0.29436259728324865</v>
          </cell>
          <cell r="I32">
            <v>0.28525951671018868</v>
          </cell>
          <cell r="J32">
            <v>0.28317220042060637</v>
          </cell>
        </row>
        <row r="33">
          <cell r="B33" t="str">
            <v>Implied load factor onshore</v>
          </cell>
          <cell r="I33">
            <v>0.3995433789954338</v>
          </cell>
          <cell r="J33">
            <v>0.3995433789954338</v>
          </cell>
        </row>
      </sheetData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sump"/>
      <sheetName val="EVA"/>
      <sheetName val="DCF_5"/>
      <sheetName val="DCF_10"/>
      <sheetName val="Shares Outstanding"/>
      <sheetName val="Conv. Debt"/>
      <sheetName val="Preferred"/>
      <sheetName val="Conv. Pref."/>
      <sheetName val="Tax"/>
      <sheetName val="Options"/>
      <sheetName val="Volume and Sales"/>
      <sheetName val="资产负债 (2)"/>
      <sheetName val="所得税及铜盈"/>
      <sheetName val="所得税及铜盈(Jan-Aug)"/>
      <sheetName val="P&amp;L (USD)"/>
      <sheetName val="BS (USD)"/>
      <sheetName val="CFS (USD)"/>
      <sheetName val="BS (USD) - NAHE"/>
      <sheetName val="P&amp;L (USD) - NAHE"/>
      <sheetName val="HighYield"/>
      <sheetName val="Index"/>
      <sheetName val="Debt"/>
      <sheetName val="Depr"/>
      <sheetName val="CFS"/>
      <sheetName val="BS"/>
      <sheetName val="Print Contro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TUBE"/>
      <sheetName val="NONTUBE"/>
      <sheetName val="Corporate PPT"/>
      <sheetName val="WTI Coporate Eliminations PP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urces &amp; Uses "/>
      <sheetName val="Cons (RMB) (2)"/>
      <sheetName val="Cons (RMB)"/>
      <sheetName val="Cons (USD)"/>
    </sheetNames>
    <sheetDataSet>
      <sheetData sheetId="0"/>
      <sheetData sheetId="1"/>
      <sheetData sheetId="2">
        <row r="2">
          <cell r="B2" t="str">
            <v>Dragon Power - Consolidated Business</v>
          </cell>
        </row>
        <row r="6">
          <cell r="B6" t="str">
            <v>General Assumptions</v>
          </cell>
        </row>
        <row r="8">
          <cell r="B8" t="str">
            <v>Investment Amount</v>
          </cell>
          <cell r="D8">
            <v>0</v>
          </cell>
        </row>
        <row r="10">
          <cell r="B10" t="str">
            <v>Start of operations</v>
          </cell>
          <cell r="D10">
            <v>38718</v>
          </cell>
        </row>
        <row r="12">
          <cell r="B12" t="str">
            <v>Financed with debt</v>
          </cell>
          <cell r="D12">
            <v>0.8</v>
          </cell>
        </row>
        <row r="13">
          <cell r="B13" t="str">
            <v>Bank loan date</v>
          </cell>
          <cell r="D13">
            <v>38991</v>
          </cell>
        </row>
        <row r="14">
          <cell r="B14" t="str">
            <v>Interest rate on cash</v>
          </cell>
          <cell r="D14">
            <v>0.04</v>
          </cell>
        </row>
        <row r="15">
          <cell r="B15" t="str">
            <v>Interest rate on debt</v>
          </cell>
          <cell r="D15">
            <v>6.8400000000000002E-2</v>
          </cell>
        </row>
        <row r="16">
          <cell r="B16" t="str">
            <v>Amortization</v>
          </cell>
          <cell r="D16">
            <v>10</v>
          </cell>
        </row>
        <row r="18">
          <cell r="B18" t="str">
            <v>Year fraction in operation</v>
          </cell>
          <cell r="D18" t="str">
            <v>%</v>
          </cell>
          <cell r="F18">
            <v>1</v>
          </cell>
          <cell r="G18">
            <v>1</v>
          </cell>
          <cell r="H18">
            <v>1</v>
          </cell>
          <cell r="I18">
            <v>1</v>
          </cell>
          <cell r="J18">
            <v>1</v>
          </cell>
          <cell r="K18">
            <v>1</v>
          </cell>
          <cell r="L18">
            <v>1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1</v>
          </cell>
          <cell r="S18">
            <v>1</v>
          </cell>
          <cell r="T18">
            <v>1</v>
          </cell>
          <cell r="U18">
            <v>1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  <cell r="Z18">
            <v>1</v>
          </cell>
        </row>
        <row r="20">
          <cell r="B20" t="str">
            <v>Exchange rate assumptions</v>
          </cell>
        </row>
        <row r="22">
          <cell r="D22" t="str">
            <v>Units</v>
          </cell>
          <cell r="F22">
            <v>39082</v>
          </cell>
          <cell r="G22">
            <v>39447</v>
          </cell>
          <cell r="H22">
            <v>39813</v>
          </cell>
          <cell r="I22">
            <v>40178</v>
          </cell>
          <cell r="J22">
            <v>40543</v>
          </cell>
          <cell r="K22">
            <v>40908</v>
          </cell>
          <cell r="L22">
            <v>41274</v>
          </cell>
          <cell r="M22">
            <v>41639</v>
          </cell>
          <cell r="N22">
            <v>42004</v>
          </cell>
          <cell r="O22">
            <v>42369</v>
          </cell>
          <cell r="P22">
            <v>42735</v>
          </cell>
          <cell r="Q22">
            <v>43100</v>
          </cell>
          <cell r="R22">
            <v>43465</v>
          </cell>
          <cell r="S22">
            <v>43830</v>
          </cell>
          <cell r="T22">
            <v>44196</v>
          </cell>
          <cell r="U22">
            <v>44561</v>
          </cell>
          <cell r="V22">
            <v>44926</v>
          </cell>
          <cell r="W22">
            <v>45291</v>
          </cell>
          <cell r="X22">
            <v>45657</v>
          </cell>
          <cell r="Y22">
            <v>46022</v>
          </cell>
          <cell r="Z22">
            <v>46387</v>
          </cell>
        </row>
        <row r="24">
          <cell r="B24" t="str">
            <v>RMB/Euro</v>
          </cell>
          <cell r="F24">
            <v>10.311</v>
          </cell>
          <cell r="G24">
            <v>10.311</v>
          </cell>
          <cell r="H24">
            <v>10.311</v>
          </cell>
          <cell r="I24">
            <v>10.311</v>
          </cell>
          <cell r="J24">
            <v>10.311</v>
          </cell>
          <cell r="K24">
            <v>10.311</v>
          </cell>
          <cell r="L24">
            <v>10.311</v>
          </cell>
          <cell r="M24">
            <v>10.311</v>
          </cell>
          <cell r="N24">
            <v>10.311</v>
          </cell>
          <cell r="O24">
            <v>10.311</v>
          </cell>
          <cell r="P24">
            <v>10.311</v>
          </cell>
          <cell r="Q24">
            <v>10.311</v>
          </cell>
          <cell r="R24">
            <v>10.311</v>
          </cell>
          <cell r="S24">
            <v>10.311</v>
          </cell>
          <cell r="T24">
            <v>10.311</v>
          </cell>
          <cell r="U24">
            <v>10.311</v>
          </cell>
          <cell r="V24">
            <v>10.311</v>
          </cell>
          <cell r="W24">
            <v>10.311</v>
          </cell>
          <cell r="X24">
            <v>10.311</v>
          </cell>
          <cell r="Y24">
            <v>10.311</v>
          </cell>
          <cell r="Z24">
            <v>10.311</v>
          </cell>
        </row>
        <row r="25">
          <cell r="B25" t="str">
            <v>RMB/US$</v>
          </cell>
          <cell r="E25">
            <v>0</v>
          </cell>
          <cell r="F25">
            <v>7.9733299999999998</v>
          </cell>
          <cell r="G25">
            <v>7.64</v>
          </cell>
          <cell r="H25">
            <v>7.28</v>
          </cell>
          <cell r="I25">
            <v>7.07</v>
          </cell>
          <cell r="J25">
            <v>6.85</v>
          </cell>
          <cell r="K25">
            <v>6.6349999999999998</v>
          </cell>
          <cell r="L25">
            <v>6.4476800000000001</v>
          </cell>
          <cell r="M25">
            <v>6.3256399999999999</v>
          </cell>
          <cell r="N25">
            <v>6.2547899999999998</v>
          </cell>
          <cell r="O25">
            <v>6.2245100000000004</v>
          </cell>
          <cell r="P25">
            <v>6.22661</v>
          </cell>
          <cell r="Q25">
            <v>6.2548700000000004</v>
          </cell>
          <cell r="R25">
            <v>6.3041900000000002</v>
          </cell>
          <cell r="S25">
            <v>6.3707500000000001</v>
          </cell>
          <cell r="T25">
            <v>6.4516999999999998</v>
          </cell>
          <cell r="U25">
            <v>6.5102700000000002</v>
          </cell>
          <cell r="V25">
            <v>6.5442499999999999</v>
          </cell>
          <cell r="W25">
            <v>6.5517500000000002</v>
          </cell>
          <cell r="X25">
            <v>6.5314399999999999</v>
          </cell>
          <cell r="Y25">
            <v>6.4831200000000004</v>
          </cell>
          <cell r="Z25">
            <v>6.4070299999999998</v>
          </cell>
        </row>
        <row r="26">
          <cell r="B26" t="str">
            <v>Source: EIU</v>
          </cell>
        </row>
        <row r="28">
          <cell r="B28" t="str">
            <v>Income Statement</v>
          </cell>
        </row>
        <row r="30">
          <cell r="B30" t="str">
            <v>RMB mm</v>
          </cell>
          <cell r="E30">
            <v>38717</v>
          </cell>
          <cell r="F30">
            <v>39082</v>
          </cell>
          <cell r="G30">
            <v>39447</v>
          </cell>
          <cell r="H30">
            <v>39813</v>
          </cell>
          <cell r="I30">
            <v>40178</v>
          </cell>
          <cell r="J30">
            <v>40543</v>
          </cell>
          <cell r="K30">
            <v>40908</v>
          </cell>
          <cell r="L30">
            <v>41274</v>
          </cell>
          <cell r="M30">
            <v>41639</v>
          </cell>
          <cell r="N30">
            <v>42004</v>
          </cell>
          <cell r="O30">
            <v>42369</v>
          </cell>
          <cell r="P30">
            <v>42735</v>
          </cell>
          <cell r="Q30">
            <v>43100</v>
          </cell>
          <cell r="R30">
            <v>43465</v>
          </cell>
          <cell r="S30">
            <v>43830</v>
          </cell>
          <cell r="T30">
            <v>44196</v>
          </cell>
          <cell r="U30">
            <v>44561</v>
          </cell>
          <cell r="V30">
            <v>44926</v>
          </cell>
          <cell r="W30">
            <v>45291</v>
          </cell>
          <cell r="X30">
            <v>45657</v>
          </cell>
          <cell r="Y30">
            <v>46022</v>
          </cell>
          <cell r="Z30">
            <v>46387</v>
          </cell>
        </row>
        <row r="32">
          <cell r="B32" t="str">
            <v>Revenue</v>
          </cell>
        </row>
        <row r="33">
          <cell r="B33" t="str">
            <v>NBE</v>
          </cell>
          <cell r="G33">
            <v>393.73942307692312</v>
          </cell>
          <cell r="H33">
            <v>1596.7029240384616</v>
          </cell>
          <cell r="I33">
            <v>3154.4781100608971</v>
          </cell>
          <cell r="J33">
            <v>5097.9005606984447</v>
          </cell>
          <cell r="K33">
            <v>6783.5656973231507</v>
          </cell>
        </row>
        <row r="34">
          <cell r="B34" t="str">
            <v>Boiler Business</v>
          </cell>
          <cell r="G34">
            <v>2987.3897435897434</v>
          </cell>
          <cell r="H34">
            <v>3072.6974358974358</v>
          </cell>
          <cell r="I34">
            <v>4209.682905982906</v>
          </cell>
          <cell r="J34">
            <v>3734.2721367521372</v>
          </cell>
          <cell r="K34">
            <v>3702.5324786324791</v>
          </cell>
        </row>
        <row r="35">
          <cell r="B35" t="str">
            <v>Eliminations</v>
          </cell>
          <cell r="G35">
            <v>-1252.9059829059829</v>
          </cell>
          <cell r="H35">
            <v>-906.66666666666663</v>
          </cell>
          <cell r="I35">
            <v>-1440.3418803418801</v>
          </cell>
          <cell r="J35">
            <v>-523.76068376068372</v>
          </cell>
          <cell r="K35">
            <v>-163.67521367521366</v>
          </cell>
          <cell r="N35" t="str">
            <v>eliminated from P&amp;L; revenues and costs related to boilers sold to NBE is capitalized as CapEx</v>
          </cell>
        </row>
        <row r="36">
          <cell r="B36" t="str">
            <v>Total revenues</v>
          </cell>
          <cell r="G36">
            <v>2128.2231837606837</v>
          </cell>
          <cell r="H36">
            <v>3762.733693269231</v>
          </cell>
          <cell r="I36">
            <v>5923.8191357019232</v>
          </cell>
          <cell r="J36">
            <v>8308.4120136898982</v>
          </cell>
          <cell r="K36">
            <v>10322.422962280418</v>
          </cell>
          <cell r="N36" t="e">
            <v>#REF!</v>
          </cell>
          <cell r="O36" t="e">
            <v>#REF!</v>
          </cell>
          <cell r="P36" t="e">
            <v>#REF!</v>
          </cell>
          <cell r="Q36" t="e">
            <v>#REF!</v>
          </cell>
          <cell r="R36" t="e">
            <v>#REF!</v>
          </cell>
        </row>
        <row r="37">
          <cell r="B37" t="str">
            <v>Income from Minority Interest in NBE</v>
          </cell>
        </row>
        <row r="38">
          <cell r="B38" t="str">
            <v>COGS (excluding depreciation)</v>
          </cell>
        </row>
        <row r="39">
          <cell r="B39" t="str">
            <v>NBE</v>
          </cell>
          <cell r="G39">
            <v>-215.12414068920958</v>
          </cell>
          <cell r="H39">
            <v>-677.82743746149549</v>
          </cell>
          <cell r="I39">
            <v>-1391.220818138748</v>
          </cell>
          <cell r="J39">
            <v>-2295.5916542036475</v>
          </cell>
          <cell r="K39">
            <v>-3074.1934964411676</v>
          </cell>
        </row>
        <row r="40">
          <cell r="B40" t="str">
            <v>Boiler Business</v>
          </cell>
          <cell r="G40">
            <v>2080.1940924816131</v>
          </cell>
          <cell r="H40">
            <v>2263.0974007844707</v>
          </cell>
          <cell r="I40">
            <v>3014.248193249688</v>
          </cell>
          <cell r="J40">
            <v>2812.3423770638192</v>
          </cell>
          <cell r="K40">
            <v>2868.3604627228742</v>
          </cell>
        </row>
        <row r="41">
          <cell r="B41" t="str">
            <v>Eliminations</v>
          </cell>
          <cell r="G41">
            <v>-737.8555555555555</v>
          </cell>
          <cell r="H41">
            <v>-552.21538461538466</v>
          </cell>
          <cell r="I41">
            <v>-882.51965811965806</v>
          </cell>
          <cell r="J41">
            <v>-320.91623931623928</v>
          </cell>
          <cell r="K41">
            <v>-100.28632478632477</v>
          </cell>
          <cell r="N41" t="str">
            <v>eliminated from P&amp;L; revenues and costs related to boilers sold to NBE is capitalized as CapEx</v>
          </cell>
        </row>
        <row r="42">
          <cell r="B42" t="str">
            <v>Total COGS</v>
          </cell>
          <cell r="G42">
            <v>1127.2143962368482</v>
          </cell>
          <cell r="H42">
            <v>1033.0545787075905</v>
          </cell>
          <cell r="I42">
            <v>740.507716991282</v>
          </cell>
          <cell r="J42">
            <v>195.83448354393238</v>
          </cell>
          <cell r="K42">
            <v>-306.11935850461811</v>
          </cell>
          <cell r="N42" t="e">
            <v>#REF!</v>
          </cell>
          <cell r="O42" t="e">
            <v>#REF!</v>
          </cell>
          <cell r="P42" t="e">
            <v>#REF!</v>
          </cell>
          <cell r="Q42" t="e">
            <v>#REF!</v>
          </cell>
          <cell r="R42" t="e">
            <v>#REF!</v>
          </cell>
        </row>
        <row r="44">
          <cell r="B44" t="str">
            <v>Gross Profit</v>
          </cell>
          <cell r="G44">
            <v>3255.4375799975319</v>
          </cell>
          <cell r="H44">
            <v>4795.7882719768213</v>
          </cell>
          <cell r="I44">
            <v>6664.3268526932052</v>
          </cell>
          <cell r="J44">
            <v>8504.2464972338312</v>
          </cell>
          <cell r="K44">
            <v>10016.303603775799</v>
          </cell>
        </row>
        <row r="46">
          <cell r="B46" t="str">
            <v>SG&amp;A</v>
          </cell>
        </row>
        <row r="47">
          <cell r="B47" t="str">
            <v>NBE</v>
          </cell>
          <cell r="G47">
            <v>-28.720893107445427</v>
          </cell>
          <cell r="H47">
            <v>-114.04181804722542</v>
          </cell>
          <cell r="I47">
            <v>-233.47999309168685</v>
          </cell>
          <cell r="J47">
            <v>-448.32921965812847</v>
          </cell>
          <cell r="K47">
            <v>-516.75190500622841</v>
          </cell>
        </row>
        <row r="48">
          <cell r="B48" t="str">
            <v>Boiler Business</v>
          </cell>
          <cell r="G48">
            <v>259.05629493489414</v>
          </cell>
          <cell r="H48">
            <v>278.11035382464053</v>
          </cell>
          <cell r="I48">
            <v>309.67216594188403</v>
          </cell>
          <cell r="J48">
            <v>335.28769137855443</v>
          </cell>
          <cell r="K48">
            <v>366.27782426115175</v>
          </cell>
        </row>
        <row r="49">
          <cell r="B49" t="str">
            <v>Eliminations</v>
          </cell>
          <cell r="N49" t="str">
            <v>eliminated from P&amp;L; revenues and costs related to boilers sold to NBE is capitalized as CapEx</v>
          </cell>
        </row>
        <row r="50">
          <cell r="B50" t="str">
            <v>Total SG&amp;A</v>
          </cell>
          <cell r="G50">
            <v>230.33540182744872</v>
          </cell>
          <cell r="H50">
            <v>164.06853577741509</v>
          </cell>
          <cell r="I50">
            <v>76.192172850197181</v>
          </cell>
          <cell r="J50">
            <v>-113.04152827957404</v>
          </cell>
          <cell r="K50">
            <v>-150.47408074507666</v>
          </cell>
        </row>
        <row r="51">
          <cell r="N51" t="str">
            <v>eliminated from P&amp;L; revenues and costs related to boilers sold to NBE is capitalized as CapEx</v>
          </cell>
        </row>
        <row r="52">
          <cell r="B52" t="str">
            <v>EBITDA</v>
          </cell>
          <cell r="G52">
            <v>3485.7729818249804</v>
          </cell>
          <cell r="H52">
            <v>4959.8568077542368</v>
          </cell>
          <cell r="I52">
            <v>6740.5190255434027</v>
          </cell>
          <cell r="J52">
            <v>8391.2049689542564</v>
          </cell>
          <cell r="K52">
            <v>9865.8295230307231</v>
          </cell>
          <cell r="L52">
            <v>0.3007013636134801</v>
          </cell>
          <cell r="N52" t="e">
            <v>#REF!</v>
          </cell>
        </row>
        <row r="54">
          <cell r="B54" t="str">
            <v>Depreciation</v>
          </cell>
        </row>
        <row r="55">
          <cell r="B55" t="str">
            <v>NBE</v>
          </cell>
          <cell r="G55">
            <v>-63.468563771250004</v>
          </cell>
          <cell r="H55">
            <v>-275.48680302645835</v>
          </cell>
          <cell r="I55">
            <v>-568.44640585979164</v>
          </cell>
          <cell r="J55">
            <v>-919.5393915740774</v>
          </cell>
          <cell r="K55">
            <v>-1206.6084357645536</v>
          </cell>
        </row>
        <row r="56">
          <cell r="B56" t="str">
            <v>Boiler Business</v>
          </cell>
          <cell r="G56">
            <v>63.093333846153847</v>
          </cell>
          <cell r="H56">
            <v>72.545385128205126</v>
          </cell>
          <cell r="I56">
            <v>80.630513333333326</v>
          </cell>
          <cell r="J56">
            <v>84.755128717948708</v>
          </cell>
          <cell r="K56">
            <v>87.897692820512816</v>
          </cell>
        </row>
        <row r="57">
          <cell r="B57" t="str">
            <v>Eliminations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</row>
        <row r="58">
          <cell r="B58" t="str">
            <v>Total Depreciation</v>
          </cell>
          <cell r="G58">
            <v>-0.37522992509615705</v>
          </cell>
          <cell r="H58">
            <v>-202.94141789825323</v>
          </cell>
          <cell r="I58">
            <v>-487.8158925264583</v>
          </cell>
          <cell r="J58">
            <v>-834.78426285612863</v>
          </cell>
          <cell r="K58">
            <v>-1118.7107429440407</v>
          </cell>
        </row>
        <row r="60">
          <cell r="B60" t="str">
            <v>EBIT</v>
          </cell>
          <cell r="G60">
            <v>3485.3977518998845</v>
          </cell>
          <cell r="H60">
            <v>4756.9153898559834</v>
          </cell>
          <cell r="I60">
            <v>6252.7031330169448</v>
          </cell>
          <cell r="J60">
            <v>7556.420706098128</v>
          </cell>
          <cell r="K60">
            <v>8747.1187800866828</v>
          </cell>
          <cell r="N60" t="e">
            <v>#REF!</v>
          </cell>
        </row>
        <row r="62">
          <cell r="B62" t="str">
            <v>Interest Income</v>
          </cell>
        </row>
        <row r="63">
          <cell r="B63" t="str">
            <v>NBE</v>
          </cell>
          <cell r="G63">
            <v>2.4037500000000001</v>
          </cell>
          <cell r="H63">
            <v>0.2053499999999997</v>
          </cell>
          <cell r="I63">
            <v>2.0000000000000013</v>
          </cell>
          <cell r="J63">
            <v>2.0000000000000013</v>
          </cell>
          <cell r="K63">
            <v>2</v>
          </cell>
        </row>
        <row r="64">
          <cell r="B64" t="str">
            <v>Boiler Business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</row>
        <row r="65">
          <cell r="B65" t="str">
            <v>Eliminations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B66" t="str">
            <v>Total Interest Income</v>
          </cell>
          <cell r="G66">
            <v>2.4037500000000001</v>
          </cell>
          <cell r="H66">
            <v>0.2053499999999997</v>
          </cell>
          <cell r="I66">
            <v>2.0000000000000013</v>
          </cell>
          <cell r="J66">
            <v>2.0000000000000013</v>
          </cell>
          <cell r="K66">
            <v>2</v>
          </cell>
          <cell r="N66" t="e">
            <v>#REF!</v>
          </cell>
        </row>
        <row r="68">
          <cell r="B68" t="str">
            <v>Interest Expense</v>
          </cell>
        </row>
        <row r="69">
          <cell r="B69" t="str">
            <v>NBE</v>
          </cell>
          <cell r="G69">
            <v>-32.634270424999983</v>
          </cell>
          <cell r="H69">
            <v>-173.70516783118342</v>
          </cell>
          <cell r="I69">
            <v>-429.60668830011861</v>
          </cell>
          <cell r="J69">
            <v>-697.20108606105373</v>
          </cell>
          <cell r="K69">
            <v>-894.79776854198894</v>
          </cell>
        </row>
        <row r="70">
          <cell r="B70" t="str">
            <v>Boiler Business</v>
          </cell>
          <cell r="G70">
            <v>4.6948741500000004</v>
          </cell>
          <cell r="H70">
            <v>7.2746440268117532</v>
          </cell>
          <cell r="I70">
            <v>10.76722925315061</v>
          </cell>
          <cell r="J70">
            <v>16.803907279089604</v>
          </cell>
          <cell r="K70">
            <v>21.571783110965807</v>
          </cell>
        </row>
        <row r="71">
          <cell r="B71" t="str">
            <v>Eliminations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B72" t="str">
            <v>Total Interest Expense</v>
          </cell>
          <cell r="G72">
            <v>-27.939396274999982</v>
          </cell>
          <cell r="H72">
            <v>-166.43052380437166</v>
          </cell>
          <cell r="I72">
            <v>-418.83945904696799</v>
          </cell>
          <cell r="J72">
            <v>-680.39717878196416</v>
          </cell>
          <cell r="K72">
            <v>-873.2259854310231</v>
          </cell>
        </row>
        <row r="74">
          <cell r="B74" t="str">
            <v>Profit before tax</v>
          </cell>
          <cell r="G74">
            <v>3457.3321056248842</v>
          </cell>
          <cell r="H74">
            <v>4607.082409809087</v>
          </cell>
          <cell r="I74">
            <v>5860.4310908971702</v>
          </cell>
          <cell r="J74">
            <v>6910.1854930026902</v>
          </cell>
          <cell r="K74">
            <v>7922.6380146905094</v>
          </cell>
          <cell r="N74" t="e">
            <v>#REF!</v>
          </cell>
        </row>
        <row r="76">
          <cell r="B76" t="str">
            <v>Tax expense</v>
          </cell>
          <cell r="G76">
            <v>86.618332944348936</v>
          </cell>
          <cell r="H76">
            <v>120.27577941577914</v>
          </cell>
          <cell r="I76">
            <v>141.63911534703882</v>
          </cell>
          <cell r="J76">
            <v>-195.60172582050603</v>
          </cell>
          <cell r="K76">
            <v>-770.19292217129828</v>
          </cell>
        </row>
        <row r="77">
          <cell r="B77" t="str">
            <v>Tax rate</v>
          </cell>
          <cell r="G77">
            <v>-2.5053518232577596E-2</v>
          </cell>
          <cell r="H77">
            <v>-2.6106713255160386E-2</v>
          </cell>
          <cell r="I77">
            <v>-2.41687195276543E-2</v>
          </cell>
          <cell r="J77">
            <v>2.8306291635524679E-2</v>
          </cell>
          <cell r="K77">
            <v>9.7214200717383806E-2</v>
          </cell>
        </row>
        <row r="79">
          <cell r="B79" t="str">
            <v>Profit after Tax</v>
          </cell>
          <cell r="G79">
            <v>3543.950438569233</v>
          </cell>
          <cell r="H79">
            <v>4727.3581892248658</v>
          </cell>
          <cell r="I79">
            <v>6002.0702062442087</v>
          </cell>
          <cell r="J79">
            <v>6714.5837671821846</v>
          </cell>
          <cell r="K79">
            <v>7152.4450925192114</v>
          </cell>
        </row>
        <row r="81">
          <cell r="B81" t="str">
            <v>Minority Interests</v>
          </cell>
          <cell r="G81">
            <v>-885.98760964230826</v>
          </cell>
          <cell r="H81">
            <v>-1181.8395473062164</v>
          </cell>
          <cell r="I81">
            <v>-1500.5175515610522</v>
          </cell>
          <cell r="J81">
            <v>-1678.6459417955462</v>
          </cell>
          <cell r="K81">
            <v>-1788.1112731298028</v>
          </cell>
        </row>
        <row r="83">
          <cell r="B83" t="str">
            <v>Net Income</v>
          </cell>
          <cell r="G83">
            <v>2657.9628289269249</v>
          </cell>
          <cell r="H83">
            <v>3545.5186419186493</v>
          </cell>
          <cell r="I83">
            <v>4501.552654683157</v>
          </cell>
          <cell r="J83">
            <v>5035.937825386638</v>
          </cell>
          <cell r="K83">
            <v>5364.3338193894087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</row>
        <row r="85">
          <cell r="B85" t="str">
            <v>Revenues Growth</v>
          </cell>
          <cell r="G85" t="str">
            <v>NA</v>
          </cell>
          <cell r="H85">
            <v>0.76801649468937749</v>
          </cell>
          <cell r="I85">
            <v>0.57433919554244217</v>
          </cell>
          <cell r="J85">
            <v>0.40254316064722673</v>
          </cell>
          <cell r="K85">
            <v>0.24240624384924603</v>
          </cell>
          <cell r="M85">
            <v>0.67117784511590983</v>
          </cell>
        </row>
        <row r="86">
          <cell r="B86" t="str">
            <v>EBITDA Growth</v>
          </cell>
          <cell r="G86" t="str">
            <v>NA</v>
          </cell>
          <cell r="H86">
            <v>0.42288577988733445</v>
          </cell>
          <cell r="I86">
            <v>0.3590148439376879</v>
          </cell>
          <cell r="J86">
            <v>0.24489003549363608</v>
          </cell>
          <cell r="K86">
            <v>0.17573454105009656</v>
          </cell>
          <cell r="M86">
            <v>0.39095031191251117</v>
          </cell>
        </row>
        <row r="87">
          <cell r="B87" t="str">
            <v>EBIT Growth</v>
          </cell>
          <cell r="G87" t="str">
            <v>NA</v>
          </cell>
          <cell r="H87">
            <v>0.36481277847356064</v>
          </cell>
          <cell r="I87">
            <v>0.31444489139972842</v>
          </cell>
          <cell r="J87">
            <v>0.20850463317169132</v>
          </cell>
          <cell r="K87">
            <v>0.15757434906021661</v>
          </cell>
        </row>
        <row r="88">
          <cell r="B88" t="str">
            <v>Net Income Growth</v>
          </cell>
          <cell r="G88" t="str">
            <v>NA</v>
          </cell>
          <cell r="H88">
            <v>0.33392333531994844</v>
          </cell>
          <cell r="I88">
            <v>0.26964574419700482</v>
          </cell>
          <cell r="J88">
            <v>0.11871130067700908</v>
          </cell>
          <cell r="K88">
            <v>6.5210494130268248E-2</v>
          </cell>
        </row>
        <row r="90">
          <cell r="B90" t="str">
            <v>Gross Margin</v>
          </cell>
          <cell r="G90">
            <v>1.529650463747416</v>
          </cell>
          <cell r="H90">
            <v>1.2745489484295729</v>
          </cell>
          <cell r="I90">
            <v>1.1250051191685375</v>
          </cell>
          <cell r="J90">
            <v>1.0235706273619138</v>
          </cell>
          <cell r="K90">
            <v>0.97034423413735116</v>
          </cell>
        </row>
        <row r="91">
          <cell r="B91" t="str">
            <v>EBITDA Margin</v>
          </cell>
          <cell r="G91">
            <v>1.6378794331454627</v>
          </cell>
          <cell r="H91">
            <v>1.3181524955184623</v>
          </cell>
          <cell r="I91">
            <v>1.1378671210468527</v>
          </cell>
          <cell r="J91">
            <v>1.0099649554124108</v>
          </cell>
          <cell r="K91">
            <v>0.95576683488768566</v>
          </cell>
        </row>
        <row r="92">
          <cell r="B92" t="str">
            <v>EBIT Margin</v>
          </cell>
          <cell r="G92">
            <v>1.6377031217849065</v>
          </cell>
          <cell r="H92">
            <v>1.2642179270792249</v>
          </cell>
          <cell r="I92">
            <v>1.0555189126779529</v>
          </cell>
          <cell r="J92">
            <v>0.90949036875485922</v>
          </cell>
          <cell r="K92">
            <v>0.84739007615265161</v>
          </cell>
        </row>
        <row r="93">
          <cell r="B93" t="str">
            <v>Net Income Margin</v>
          </cell>
          <cell r="G93">
            <v>1.2489116974236523</v>
          </cell>
          <cell r="H93">
            <v>0.94227201044306286</v>
          </cell>
          <cell r="I93">
            <v>0.75990717332219171</v>
          </cell>
          <cell r="J93">
            <v>0.60612519180426361</v>
          </cell>
          <cell r="K93">
            <v>0.51967777710634777</v>
          </cell>
        </row>
        <row r="97">
          <cell r="B97" t="str">
            <v>Effective Tax Rate</v>
          </cell>
        </row>
        <row r="99">
          <cell r="B99" t="str">
            <v>RMB mm</v>
          </cell>
          <cell r="E99">
            <v>38717</v>
          </cell>
          <cell r="F99">
            <v>39082</v>
          </cell>
          <cell r="G99">
            <v>39447</v>
          </cell>
          <cell r="H99">
            <v>39813</v>
          </cell>
          <cell r="I99">
            <v>40178</v>
          </cell>
          <cell r="J99">
            <v>40543</v>
          </cell>
          <cell r="K99">
            <v>40908</v>
          </cell>
          <cell r="L99">
            <v>41274</v>
          </cell>
          <cell r="M99">
            <v>41639</v>
          </cell>
          <cell r="N99">
            <v>42004</v>
          </cell>
          <cell r="O99">
            <v>42369</v>
          </cell>
          <cell r="P99">
            <v>42735</v>
          </cell>
          <cell r="Q99">
            <v>43100</v>
          </cell>
          <cell r="R99">
            <v>43465</v>
          </cell>
          <cell r="S99">
            <v>43830</v>
          </cell>
          <cell r="T99">
            <v>44196</v>
          </cell>
          <cell r="U99">
            <v>44561</v>
          </cell>
          <cell r="V99">
            <v>44926</v>
          </cell>
          <cell r="W99">
            <v>45291</v>
          </cell>
          <cell r="X99">
            <v>45657</v>
          </cell>
          <cell r="Y99">
            <v>46022</v>
          </cell>
          <cell r="Z99">
            <v>46387</v>
          </cell>
        </row>
        <row r="101">
          <cell r="B101" t="str">
            <v>Effective Tax Rate Calculations</v>
          </cell>
        </row>
        <row r="102">
          <cell r="B102" t="str">
            <v>PBT</v>
          </cell>
        </row>
        <row r="103">
          <cell r="B103" t="str">
            <v>NBE</v>
          </cell>
          <cell r="G103">
            <v>108.09180755082082</v>
          </cell>
          <cell r="H103">
            <v>380.07401387760592</v>
          </cell>
          <cell r="I103">
            <v>580.07236489031027</v>
          </cell>
          <cell r="J103">
            <v>811.36541591432047</v>
          </cell>
          <cell r="K103">
            <v>1191.1226468098571</v>
          </cell>
        </row>
        <row r="104">
          <cell r="B104" t="str">
            <v>Boiler Business</v>
          </cell>
          <cell r="G104">
            <v>589.74089647708229</v>
          </cell>
          <cell r="H104">
            <v>466.21894018693126</v>
          </cell>
          <cell r="I104">
            <v>815.89926271115132</v>
          </cell>
          <cell r="J104">
            <v>518.69084687090447</v>
          </cell>
          <cell r="K104">
            <v>401.56828193890607</v>
          </cell>
        </row>
        <row r="105">
          <cell r="B105" t="str">
            <v>Grosss PBT</v>
          </cell>
          <cell r="G105">
            <v>697.83270402790311</v>
          </cell>
          <cell r="H105">
            <v>846.29295406453718</v>
          </cell>
          <cell r="I105">
            <v>1395.9716276014615</v>
          </cell>
          <cell r="J105">
            <v>1330.056262785225</v>
          </cell>
          <cell r="K105">
            <v>1592.6909287487631</v>
          </cell>
        </row>
        <row r="107">
          <cell r="B107" t="str">
            <v>Tax Expenses</v>
          </cell>
        </row>
        <row r="108">
          <cell r="B108" t="str">
            <v>NBE</v>
          </cell>
          <cell r="G108">
            <v>-22.361665716986423</v>
          </cell>
          <cell r="H108">
            <v>-52.230138728106063</v>
          </cell>
          <cell r="I108">
            <v>-88.724026346437327</v>
          </cell>
          <cell r="J108">
            <v>-168.12610218378055</v>
          </cell>
          <cell r="K108">
            <v>-256.21824611286513</v>
          </cell>
        </row>
        <row r="109">
          <cell r="B109" t="str">
            <v>Boiler Business</v>
          </cell>
          <cell r="G109">
            <v>39.844830090638418</v>
          </cell>
          <cell r="H109">
            <v>74.324066209731555</v>
          </cell>
          <cell r="I109">
            <v>122.46287308250012</v>
          </cell>
          <cell r="J109">
            <v>130.47714171772591</v>
          </cell>
          <cell r="K109">
            <v>101.38607048472645</v>
          </cell>
        </row>
        <row r="110">
          <cell r="B110" t="str">
            <v>Gross Tax Expenses</v>
          </cell>
          <cell r="G110">
            <v>17.483164373651995</v>
          </cell>
          <cell r="H110">
            <v>22.093927481625492</v>
          </cell>
          <cell r="I110">
            <v>33.738846736062797</v>
          </cell>
          <cell r="J110">
            <v>-37.648960466054632</v>
          </cell>
          <cell r="K110">
            <v>-154.83217562813869</v>
          </cell>
        </row>
        <row r="112">
          <cell r="B112" t="str">
            <v>Effective Tax Rate</v>
          </cell>
          <cell r="G112">
            <v>-2.5053518232577596E-2</v>
          </cell>
          <cell r="H112">
            <v>-2.6106713255160386E-2</v>
          </cell>
          <cell r="I112">
            <v>-2.41687195276543E-2</v>
          </cell>
          <cell r="J112">
            <v>2.8306291635524679E-2</v>
          </cell>
          <cell r="K112">
            <v>9.7214200717383806E-2</v>
          </cell>
        </row>
        <row r="114">
          <cell r="B114" t="str">
            <v xml:space="preserve">PP&amp;E </v>
          </cell>
        </row>
        <row r="116">
          <cell r="B116" t="str">
            <v>RMB mm</v>
          </cell>
          <cell r="F116">
            <v>39082</v>
          </cell>
          <cell r="G116">
            <v>39447</v>
          </cell>
          <cell r="H116">
            <v>39813</v>
          </cell>
          <cell r="I116">
            <v>40178</v>
          </cell>
          <cell r="J116">
            <v>40543</v>
          </cell>
          <cell r="K116">
            <v>40908</v>
          </cell>
        </row>
        <row r="117">
          <cell r="B117" t="str">
            <v xml:space="preserve">Opening Balance </v>
          </cell>
        </row>
        <row r="118">
          <cell r="B118" t="str">
            <v>NBE</v>
          </cell>
          <cell r="G118">
            <v>1829.854</v>
          </cell>
          <cell r="H118">
            <v>5741.795786822946</v>
          </cell>
          <cell r="I118">
            <v>9643.8946117964879</v>
          </cell>
          <cell r="J118">
            <v>15505.126365936696</v>
          </cell>
          <cell r="K118">
            <v>17303.627774362616</v>
          </cell>
        </row>
        <row r="119">
          <cell r="B119" t="str">
            <v>Boiler Business</v>
          </cell>
          <cell r="G119">
            <v>242.32499999999999</v>
          </cell>
          <cell r="H119">
            <v>356.06758461538459</v>
          </cell>
          <cell r="I119">
            <v>460.41709230769226</v>
          </cell>
          <cell r="J119">
            <v>507.01224102564095</v>
          </cell>
          <cell r="K119">
            <v>509.87764615384606</v>
          </cell>
        </row>
        <row r="120">
          <cell r="B120" t="str">
            <v xml:space="preserve">Total Opening Balance </v>
          </cell>
          <cell r="G120">
            <v>2072.1790000000001</v>
          </cell>
          <cell r="H120">
            <v>6097.8633714383304</v>
          </cell>
          <cell r="I120">
            <v>10104.311704104181</v>
          </cell>
          <cell r="J120">
            <v>16012.138606962337</v>
          </cell>
          <cell r="K120">
            <v>17813.505420516463</v>
          </cell>
        </row>
        <row r="122">
          <cell r="B122" t="str">
            <v>CapEx</v>
          </cell>
        </row>
        <row r="123">
          <cell r="B123" t="str">
            <v>NBE</v>
          </cell>
          <cell r="G123">
            <v>3961.8417868229453</v>
          </cell>
          <cell r="H123">
            <v>4177.5856279999998</v>
          </cell>
          <cell r="I123">
            <v>6429.6781600000004</v>
          </cell>
          <cell r="J123">
            <v>2718.0407999999998</v>
          </cell>
          <cell r="K123">
            <v>325.26207999999997</v>
          </cell>
        </row>
        <row r="124">
          <cell r="B124" t="str">
            <v>Boiler Business</v>
          </cell>
          <cell r="G124">
            <v>130.46153846153845</v>
          </cell>
          <cell r="H124">
            <v>130.52051282051281</v>
          </cell>
          <cell r="I124">
            <v>80.851282051282041</v>
          </cell>
          <cell r="J124">
            <v>41.246153846153838</v>
          </cell>
          <cell r="K124">
            <v>31.425641025641021</v>
          </cell>
        </row>
        <row r="125">
          <cell r="B125" t="str">
            <v>Eliminations</v>
          </cell>
          <cell r="G125">
            <v>-1990.7615384615383</v>
          </cell>
          <cell r="H125">
            <v>-1458.8820512820512</v>
          </cell>
          <cell r="I125">
            <v>-2322.8615384615382</v>
          </cell>
          <cell r="J125">
            <v>-844.676923076923</v>
          </cell>
          <cell r="K125">
            <v>-263.96153846153845</v>
          </cell>
        </row>
        <row r="126">
          <cell r="B126" t="str">
            <v>Net CapEx</v>
          </cell>
          <cell r="G126">
            <v>2101.5417868229456</v>
          </cell>
          <cell r="H126">
            <v>2849.2240895384612</v>
          </cell>
          <cell r="I126">
            <v>4187.667903589745</v>
          </cell>
          <cell r="J126">
            <v>1914.6100307692307</v>
          </cell>
          <cell r="K126">
            <v>92.726182564102544</v>
          </cell>
        </row>
        <row r="128">
          <cell r="B128" t="str">
            <v>Depreciation</v>
          </cell>
        </row>
        <row r="129">
          <cell r="B129" t="str">
            <v>NBE</v>
          </cell>
          <cell r="G129">
            <v>49.900000000000006</v>
          </cell>
          <cell r="H129">
            <v>275.48680302645835</v>
          </cell>
          <cell r="I129">
            <v>568.44640585979164</v>
          </cell>
          <cell r="J129">
            <v>919.5393915740774</v>
          </cell>
          <cell r="K129">
            <v>1206.6084357645536</v>
          </cell>
        </row>
        <row r="130">
          <cell r="B130" t="str">
            <v>Boiler Business</v>
          </cell>
          <cell r="G130">
            <v>-17.661833846153847</v>
          </cell>
          <cell r="H130">
            <v>-27.113885128205126</v>
          </cell>
          <cell r="I130">
            <v>-35.199013333333326</v>
          </cell>
          <cell r="J130">
            <v>-39.323628717948708</v>
          </cell>
          <cell r="K130">
            <v>-42.466192820512816</v>
          </cell>
        </row>
        <row r="131">
          <cell r="B131" t="str">
            <v xml:space="preserve">Net Depreciation </v>
          </cell>
          <cell r="G131">
            <v>32.238166153846159</v>
          </cell>
          <cell r="H131">
            <v>248.37291789825321</v>
          </cell>
          <cell r="I131">
            <v>533.24739252645827</v>
          </cell>
          <cell r="J131">
            <v>880.21576285612866</v>
          </cell>
          <cell r="K131">
            <v>1164.1422429440408</v>
          </cell>
        </row>
        <row r="133">
          <cell r="B133" t="str">
            <v>Closing Balance</v>
          </cell>
          <cell r="G133">
            <v>4141.4826206690987</v>
          </cell>
          <cell r="H133">
            <v>8698.7145430785386</v>
          </cell>
          <cell r="I133">
            <v>13758.732215167467</v>
          </cell>
          <cell r="J133">
            <v>17046.53287487544</v>
          </cell>
          <cell r="K133">
            <v>16742.089360136524</v>
          </cell>
        </row>
        <row r="136">
          <cell r="B136" t="str">
            <v>Amortization of Intangibles</v>
          </cell>
        </row>
        <row r="138">
          <cell r="B138" t="str">
            <v>RMB mm</v>
          </cell>
          <cell r="F138">
            <v>39082</v>
          </cell>
          <cell r="G138">
            <v>39447</v>
          </cell>
          <cell r="H138">
            <v>39813</v>
          </cell>
          <cell r="I138">
            <v>40178</v>
          </cell>
          <cell r="J138">
            <v>40543</v>
          </cell>
          <cell r="K138">
            <v>40908</v>
          </cell>
        </row>
        <row r="140">
          <cell r="B140" t="str">
            <v>Intangible Assets</v>
          </cell>
        </row>
        <row r="141">
          <cell r="B141" t="str">
            <v>Beginning Balance</v>
          </cell>
          <cell r="G141">
            <v>454.315</v>
          </cell>
          <cell r="H141">
            <v>408.88350000000003</v>
          </cell>
          <cell r="I141">
            <v>363.452</v>
          </cell>
          <cell r="J141">
            <v>318.02049999999997</v>
          </cell>
          <cell r="K141">
            <v>272.58899999999994</v>
          </cell>
        </row>
        <row r="142">
          <cell r="B142" t="str">
            <v>(-) Amortization</v>
          </cell>
          <cell r="D142">
            <v>10</v>
          </cell>
          <cell r="F142">
            <v>0</v>
          </cell>
          <cell r="G142">
            <v>-45.4315</v>
          </cell>
          <cell r="H142">
            <v>-45.4315</v>
          </cell>
          <cell r="I142">
            <v>-45.4315</v>
          </cell>
          <cell r="J142">
            <v>-45.4315</v>
          </cell>
          <cell r="K142">
            <v>-45.4315</v>
          </cell>
        </row>
        <row r="143">
          <cell r="B143" t="str">
            <v>End Balance</v>
          </cell>
          <cell r="F143">
            <v>454.315</v>
          </cell>
          <cell r="G143">
            <v>408.88350000000003</v>
          </cell>
          <cell r="H143">
            <v>363.452</v>
          </cell>
          <cell r="I143">
            <v>318.02049999999997</v>
          </cell>
          <cell r="J143">
            <v>272.58899999999994</v>
          </cell>
          <cell r="K143">
            <v>227.15749999999994</v>
          </cell>
        </row>
        <row r="145">
          <cell r="B145" t="str">
            <v>Cash Flow Statement</v>
          </cell>
        </row>
        <row r="147">
          <cell r="B147" t="str">
            <v>RMB mm</v>
          </cell>
          <cell r="F147">
            <v>39082</v>
          </cell>
          <cell r="G147">
            <v>39447</v>
          </cell>
          <cell r="H147">
            <v>39813</v>
          </cell>
          <cell r="I147">
            <v>40178</v>
          </cell>
          <cell r="J147">
            <v>40543</v>
          </cell>
          <cell r="K147">
            <v>40908</v>
          </cell>
        </row>
        <row r="149">
          <cell r="B149" t="str">
            <v>Net Income</v>
          </cell>
          <cell r="G149">
            <v>2657.9628289269249</v>
          </cell>
          <cell r="H149">
            <v>3545.5186419186493</v>
          </cell>
          <cell r="I149">
            <v>4501.552654683157</v>
          </cell>
          <cell r="J149">
            <v>5035.937825386638</v>
          </cell>
          <cell r="K149">
            <v>5364.3338193894087</v>
          </cell>
        </row>
        <row r="150">
          <cell r="B150" t="str">
            <v>Add: Depreciation</v>
          </cell>
          <cell r="G150">
            <v>0.37522992509615705</v>
          </cell>
          <cell r="H150">
            <v>202.94141789825323</v>
          </cell>
          <cell r="I150">
            <v>487.8158925264583</v>
          </cell>
          <cell r="J150">
            <v>834.78426285612863</v>
          </cell>
          <cell r="K150">
            <v>1118.7107429440407</v>
          </cell>
        </row>
        <row r="151">
          <cell r="B151" t="str">
            <v>Less: Change in NWC</v>
          </cell>
          <cell r="G151">
            <v>-200.44772710634552</v>
          </cell>
          <cell r="H151">
            <v>-206.08042455857003</v>
          </cell>
          <cell r="I151">
            <v>-412.24297381166207</v>
          </cell>
          <cell r="J151">
            <v>-559.2604062829347</v>
          </cell>
          <cell r="K151">
            <v>-469.40978502248754</v>
          </cell>
        </row>
        <row r="152">
          <cell r="B152" t="str">
            <v>Cash flows from operations</v>
          </cell>
          <cell r="G152">
            <v>2457.8903317456752</v>
          </cell>
          <cell r="H152">
            <v>3542.3796352583327</v>
          </cell>
          <cell r="I152">
            <v>4577.1255733979524</v>
          </cell>
          <cell r="J152">
            <v>5311.4616819598314</v>
          </cell>
          <cell r="K152">
            <v>6013.634777310961</v>
          </cell>
        </row>
        <row r="154">
          <cell r="B154" t="str">
            <v>Capex</v>
          </cell>
          <cell r="G154">
            <v>-2101.5417868229456</v>
          </cell>
          <cell r="H154">
            <v>-2849.2240895384612</v>
          </cell>
          <cell r="I154">
            <v>-4187.667903589745</v>
          </cell>
          <cell r="J154">
            <v>-1914.6100307692307</v>
          </cell>
          <cell r="K154">
            <v>-92.726182564102544</v>
          </cell>
        </row>
        <row r="155">
          <cell r="B155" t="str">
            <v>Cash flow from investing activities</v>
          </cell>
          <cell r="G155">
            <v>-2101.5417868229456</v>
          </cell>
          <cell r="H155">
            <v>-2849.2240895384612</v>
          </cell>
          <cell r="I155">
            <v>-4187.667903589745</v>
          </cell>
          <cell r="J155">
            <v>-1914.6100307692307</v>
          </cell>
          <cell r="K155">
            <v>-92.726182564102544</v>
          </cell>
        </row>
        <row r="157">
          <cell r="B157" t="str">
            <v>Debt drawdown / (repayment)</v>
          </cell>
          <cell r="G157">
            <v>3064.4482315945206</v>
          </cell>
          <cell r="H157">
            <v>2682.5954380144976</v>
          </cell>
          <cell r="I157">
            <v>4282.3081460144986</v>
          </cell>
          <cell r="J157">
            <v>710.34390601449786</v>
          </cell>
          <cell r="K157">
            <v>-1335.9272939855023</v>
          </cell>
        </row>
        <row r="158">
          <cell r="B158" t="str">
            <v>Equity Injection</v>
          </cell>
          <cell r="G158">
            <v>1000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</row>
        <row r="159">
          <cell r="B159" t="str">
            <v>Cash flow from financing activities</v>
          </cell>
          <cell r="G159">
            <v>4064.4482315945206</v>
          </cell>
          <cell r="H159">
            <v>2682.5954380144976</v>
          </cell>
          <cell r="I159">
            <v>4282.3081460144986</v>
          </cell>
          <cell r="J159">
            <v>710.34390601449786</v>
          </cell>
          <cell r="K159">
            <v>-1335.9272939855023</v>
          </cell>
        </row>
        <row r="161">
          <cell r="B161" t="str">
            <v>Total cash flow for period</v>
          </cell>
          <cell r="G161">
            <v>4420.7967765172507</v>
          </cell>
          <cell r="H161">
            <v>3375.7509837343691</v>
          </cell>
          <cell r="I161">
            <v>4671.7658158227059</v>
          </cell>
          <cell r="J161">
            <v>4107.1955572050992</v>
          </cell>
          <cell r="K161">
            <v>4584.9813007613557</v>
          </cell>
        </row>
        <row r="163">
          <cell r="B163" t="str">
            <v>Beginning balance</v>
          </cell>
          <cell r="G163">
            <v>709.86241500000006</v>
          </cell>
          <cell r="H163">
            <v>5130.6591915172503</v>
          </cell>
          <cell r="I163">
            <v>8506.4101752516199</v>
          </cell>
          <cell r="J163">
            <v>13178.175991074326</v>
          </cell>
          <cell r="K163">
            <v>17285.371548279425</v>
          </cell>
        </row>
        <row r="164">
          <cell r="B164" t="str">
            <v>Total cash flow for period</v>
          </cell>
          <cell r="G164">
            <v>4420.7967765172507</v>
          </cell>
          <cell r="H164">
            <v>3375.7509837343691</v>
          </cell>
          <cell r="I164">
            <v>4671.7658158227059</v>
          </cell>
          <cell r="J164">
            <v>4107.1955572050992</v>
          </cell>
          <cell r="K164">
            <v>4584.9813007613557</v>
          </cell>
        </row>
        <row r="165">
          <cell r="B165" t="str">
            <v>Ending balance</v>
          </cell>
          <cell r="F165">
            <v>709.86241500000006</v>
          </cell>
          <cell r="G165">
            <v>5130.6591915172503</v>
          </cell>
          <cell r="H165">
            <v>8506.4101752516199</v>
          </cell>
          <cell r="I165">
            <v>13178.175991074326</v>
          </cell>
          <cell r="J165">
            <v>17285.371548279425</v>
          </cell>
          <cell r="K165">
            <v>21870.352849040781</v>
          </cell>
        </row>
        <row r="169">
          <cell r="B169" t="str">
            <v>Cash Flow Statement</v>
          </cell>
        </row>
        <row r="171">
          <cell r="B171" t="str">
            <v>(RMB million)</v>
          </cell>
          <cell r="F171">
            <v>39082</v>
          </cell>
          <cell r="G171">
            <v>39447</v>
          </cell>
          <cell r="H171">
            <v>39813</v>
          </cell>
          <cell r="I171">
            <v>40178</v>
          </cell>
          <cell r="J171">
            <v>40543</v>
          </cell>
          <cell r="K171">
            <v>40908</v>
          </cell>
          <cell r="L171">
            <v>41274</v>
          </cell>
        </row>
        <row r="173">
          <cell r="B173" t="str">
            <v>Net Income</v>
          </cell>
          <cell r="G173">
            <v>2657.9628289269249</v>
          </cell>
          <cell r="H173">
            <v>3545.5186419186493</v>
          </cell>
          <cell r="I173">
            <v>4501.552654683157</v>
          </cell>
          <cell r="J173">
            <v>5035.937825386638</v>
          </cell>
          <cell r="K173">
            <v>5364.3338193894087</v>
          </cell>
          <cell r="L173">
            <v>0</v>
          </cell>
        </row>
        <row r="174">
          <cell r="B174" t="str">
            <v>Add: Minority Interest</v>
          </cell>
          <cell r="G174">
            <v>885.98760964230826</v>
          </cell>
          <cell r="H174">
            <v>1181.8395473062164</v>
          </cell>
          <cell r="I174">
            <v>1500.5175515610522</v>
          </cell>
          <cell r="J174">
            <v>1678.6459417955462</v>
          </cell>
          <cell r="K174">
            <v>1788.1112731298028</v>
          </cell>
          <cell r="L174">
            <v>0</v>
          </cell>
        </row>
        <row r="175">
          <cell r="B175" t="str">
            <v>Add: Depreciation</v>
          </cell>
          <cell r="G175">
            <v>0.37522992509615705</v>
          </cell>
          <cell r="H175">
            <v>202.94141789825323</v>
          </cell>
          <cell r="I175">
            <v>487.8158925264583</v>
          </cell>
          <cell r="J175">
            <v>834.78426285612863</v>
          </cell>
          <cell r="K175">
            <v>1118.7107429440407</v>
          </cell>
          <cell r="L175">
            <v>0</v>
          </cell>
        </row>
        <row r="176">
          <cell r="B176" t="str">
            <v>Less: Change in NWC</v>
          </cell>
          <cell r="G176">
            <v>-200.44772710634552</v>
          </cell>
          <cell r="H176">
            <v>-206.08042455857003</v>
          </cell>
          <cell r="I176">
            <v>-412.24297381166207</v>
          </cell>
          <cell r="J176">
            <v>-559.2604062829347</v>
          </cell>
          <cell r="K176">
            <v>-469.40978502248754</v>
          </cell>
          <cell r="L176">
            <v>0</v>
          </cell>
        </row>
        <row r="177">
          <cell r="B177" t="str">
            <v>Cash flows from operations</v>
          </cell>
          <cell r="G177">
            <v>3343.8779413879834</v>
          </cell>
          <cell r="H177">
            <v>4724.2191825645496</v>
          </cell>
          <cell r="I177">
            <v>6077.6431249590041</v>
          </cell>
          <cell r="J177">
            <v>6990.107623755378</v>
          </cell>
          <cell r="K177">
            <v>7801.7460504407645</v>
          </cell>
          <cell r="L177">
            <v>0</v>
          </cell>
        </row>
        <row r="179">
          <cell r="B179" t="str">
            <v xml:space="preserve">Capex Requirement </v>
          </cell>
        </row>
        <row r="180">
          <cell r="B180" t="str">
            <v>NBE</v>
          </cell>
          <cell r="G180">
            <v>1971.080248361407</v>
          </cell>
          <cell r="H180">
            <v>2718.7035767179486</v>
          </cell>
          <cell r="I180">
            <v>4106.8166215384626</v>
          </cell>
          <cell r="J180">
            <v>1873.3638769230768</v>
          </cell>
          <cell r="K180">
            <v>61.300541538461516</v>
          </cell>
          <cell r="L180">
            <v>0</v>
          </cell>
        </row>
        <row r="181">
          <cell r="B181" t="str">
            <v xml:space="preserve">DP's share </v>
          </cell>
          <cell r="E181">
            <v>75</v>
          </cell>
          <cell r="G181">
            <v>1478.310186271055</v>
          </cell>
          <cell r="H181">
            <v>2039.0276825384615</v>
          </cell>
          <cell r="I181">
            <v>3080.112466153847</v>
          </cell>
          <cell r="J181">
            <v>1405.0229076923074</v>
          </cell>
          <cell r="K181">
            <v>45.975406153846137</v>
          </cell>
          <cell r="L181">
            <v>0</v>
          </cell>
        </row>
        <row r="182">
          <cell r="B182" t="str">
            <v xml:space="preserve">State Grids Share </v>
          </cell>
          <cell r="E182">
            <v>25</v>
          </cell>
          <cell r="G182">
            <v>492.77006209035176</v>
          </cell>
          <cell r="H182">
            <v>679.67589417948727</v>
          </cell>
          <cell r="I182">
            <v>1026.7041553846157</v>
          </cell>
          <cell r="J182">
            <v>468.34096923076919</v>
          </cell>
          <cell r="K182">
            <v>15.325135384615377</v>
          </cell>
          <cell r="L182">
            <v>0</v>
          </cell>
        </row>
        <row r="183">
          <cell r="B183" t="str">
            <v>Boiler Business</v>
          </cell>
          <cell r="G183">
            <v>130.46153846153845</v>
          </cell>
          <cell r="H183">
            <v>130.52051282051281</v>
          </cell>
          <cell r="I183">
            <v>80.851282051282041</v>
          </cell>
          <cell r="J183">
            <v>41.246153846153838</v>
          </cell>
          <cell r="K183">
            <v>31.425641025641021</v>
          </cell>
          <cell r="L183">
            <v>0</v>
          </cell>
        </row>
        <row r="184">
          <cell r="B184" t="str">
            <v>Cash flow from investing activities</v>
          </cell>
          <cell r="G184">
            <v>-2101.5417868229456</v>
          </cell>
          <cell r="H184">
            <v>-2849.2240895384616</v>
          </cell>
          <cell r="I184">
            <v>-4187.667903589745</v>
          </cell>
          <cell r="J184">
            <v>-1914.6100307692307</v>
          </cell>
          <cell r="K184">
            <v>-92.726182564102544</v>
          </cell>
          <cell r="L184">
            <v>0</v>
          </cell>
        </row>
        <row r="186">
          <cell r="B186" t="str">
            <v>Debt drawdown / (repayment) at NBE</v>
          </cell>
          <cell r="G186">
            <v>3064.4482315945206</v>
          </cell>
          <cell r="H186">
            <v>2682.5954380144976</v>
          </cell>
          <cell r="I186">
            <v>4282.3081460144986</v>
          </cell>
          <cell r="J186">
            <v>710.34390601449786</v>
          </cell>
          <cell r="K186">
            <v>-1335.9272939855023</v>
          </cell>
          <cell r="L186">
            <v>-1491.5503979855023</v>
          </cell>
        </row>
        <row r="187">
          <cell r="B187" t="str">
            <v xml:space="preserve">DP's share </v>
          </cell>
          <cell r="E187">
            <v>75</v>
          </cell>
          <cell r="G187">
            <v>2298.3361736958905</v>
          </cell>
          <cell r="H187">
            <v>2011.9465785108735</v>
          </cell>
          <cell r="I187">
            <v>3211.7311095108739</v>
          </cell>
          <cell r="J187">
            <v>532.7579295108734</v>
          </cell>
          <cell r="K187">
            <v>-1001.9454704891267</v>
          </cell>
          <cell r="L187">
            <v>-1118.6627984891268</v>
          </cell>
        </row>
        <row r="188">
          <cell r="B188" t="str">
            <v xml:space="preserve">State Grids Share </v>
          </cell>
          <cell r="E188">
            <v>25</v>
          </cell>
          <cell r="G188">
            <v>766.11205789863016</v>
          </cell>
          <cell r="H188">
            <v>670.64885950362441</v>
          </cell>
          <cell r="I188">
            <v>1070.5770365036246</v>
          </cell>
          <cell r="J188">
            <v>177.58597650362447</v>
          </cell>
          <cell r="K188">
            <v>-333.98182349637557</v>
          </cell>
          <cell r="L188">
            <v>-372.88759949637557</v>
          </cell>
        </row>
        <row r="189">
          <cell r="B189" t="str">
            <v>Remaining Required</v>
          </cell>
          <cell r="G189">
            <v>3064.4482315945206</v>
          </cell>
          <cell r="H189">
            <v>2682.5954380144976</v>
          </cell>
          <cell r="I189">
            <v>4282.3081460144986</v>
          </cell>
          <cell r="J189">
            <v>710.34390601449786</v>
          </cell>
          <cell r="K189">
            <v>-1335.9272939855023</v>
          </cell>
          <cell r="L189">
            <v>-1491.5503979855023</v>
          </cell>
        </row>
        <row r="193">
          <cell r="B193" t="str">
            <v>Equity required to be invested at NBE</v>
          </cell>
          <cell r="G193">
            <v>-1093.3679832331136</v>
          </cell>
          <cell r="H193">
            <v>36.108138703451004</v>
          </cell>
          <cell r="I193">
            <v>-175.49152447603592</v>
          </cell>
          <cell r="J193">
            <v>1163.0199709085789</v>
          </cell>
          <cell r="K193">
            <v>1397.2278355239637</v>
          </cell>
          <cell r="L193">
            <v>1491.5503979855023</v>
          </cell>
        </row>
        <row r="194">
          <cell r="B194" t="str">
            <v xml:space="preserve">Dragon Power's Share </v>
          </cell>
          <cell r="E194">
            <v>75</v>
          </cell>
          <cell r="G194">
            <v>-820.02598742483542</v>
          </cell>
          <cell r="H194">
            <v>27.081104027588026</v>
          </cell>
          <cell r="I194">
            <v>-131.61864335702694</v>
          </cell>
          <cell r="J194">
            <v>872.264978181434</v>
          </cell>
          <cell r="K194">
            <v>1047.9208766429729</v>
          </cell>
          <cell r="L194">
            <v>1118.6627984891268</v>
          </cell>
        </row>
        <row r="195">
          <cell r="B195" t="str">
            <v xml:space="preserve">State Grid 's Share </v>
          </cell>
          <cell r="E195">
            <v>25</v>
          </cell>
          <cell r="G195">
            <v>273.3419958082784</v>
          </cell>
          <cell r="H195">
            <v>-9.0270346758628648</v>
          </cell>
          <cell r="I195">
            <v>43.87288111900898</v>
          </cell>
          <cell r="J195">
            <v>-290.75499272714472</v>
          </cell>
          <cell r="K195">
            <v>-349.30695888099092</v>
          </cell>
          <cell r="L195">
            <v>-372.88759949637557</v>
          </cell>
        </row>
        <row r="196">
          <cell r="B196" t="str">
            <v>Equity Required at Boiler Business</v>
          </cell>
          <cell r="G196">
            <v>130.46153846153845</v>
          </cell>
          <cell r="H196">
            <v>130.52051282051281</v>
          </cell>
          <cell r="I196">
            <v>80.851282051282041</v>
          </cell>
          <cell r="J196">
            <v>41.246153846153838</v>
          </cell>
          <cell r="K196">
            <v>31.425641025641021</v>
          </cell>
          <cell r="L196">
            <v>0</v>
          </cell>
        </row>
        <row r="197">
          <cell r="B197" t="str">
            <v>Net Equity Required at DP level</v>
          </cell>
          <cell r="G197">
            <v>-689.56444896329697</v>
          </cell>
          <cell r="H197">
            <v>157.60161684810083</v>
          </cell>
          <cell r="I197">
            <v>-50.767361305744899</v>
          </cell>
          <cell r="J197">
            <v>913.51113202758779</v>
          </cell>
          <cell r="K197">
            <v>1079.3465176686138</v>
          </cell>
          <cell r="L197">
            <v>1118.6627984891268</v>
          </cell>
        </row>
        <row r="199">
          <cell r="B199" t="str">
            <v>Exisitng Cash Balance</v>
          </cell>
          <cell r="F199">
            <v>709.86241500000006</v>
          </cell>
          <cell r="G199">
            <v>709.86241500000006</v>
          </cell>
          <cell r="H199">
            <v>5706.2112501228557</v>
          </cell>
          <cell r="I199">
            <v>10106.200164315342</v>
          </cell>
          <cell r="J199">
            <v>16329.250893004844</v>
          </cell>
          <cell r="K199">
            <v>21201.581259977902</v>
          </cell>
          <cell r="L199">
            <v>26495.327316200448</v>
          </cell>
        </row>
        <row r="200">
          <cell r="B200" t="str">
            <v>Total Cashflow for the period</v>
          </cell>
          <cell r="G200">
            <v>4306.7843861595584</v>
          </cell>
          <cell r="H200">
            <v>4557.5905310405851</v>
          </cell>
          <cell r="I200">
            <v>6172.2833673837576</v>
          </cell>
          <cell r="J200">
            <v>5785.8414990006449</v>
          </cell>
          <cell r="K200">
            <v>6373.0925738911592</v>
          </cell>
          <cell r="L200">
            <v>-1491.5503979855023</v>
          </cell>
        </row>
        <row r="201">
          <cell r="B201" t="str">
            <v>Equity Injection in October 2007 at Dragon Power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 t="str">
            <v xml:space="preserve">Total available cash </v>
          </cell>
          <cell r="G202">
            <v>5706.2112501228557</v>
          </cell>
          <cell r="H202">
            <v>10106.200164315342</v>
          </cell>
          <cell r="I202">
            <v>16329.250893004844</v>
          </cell>
          <cell r="J202">
            <v>21201.581259977902</v>
          </cell>
          <cell r="K202">
            <v>26495.327316200448</v>
          </cell>
          <cell r="L202">
            <v>23885.114119725818</v>
          </cell>
        </row>
        <row r="204">
          <cell r="B204" t="str">
            <v xml:space="preserve">Additional Equity Financing Requirement 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 t="str">
            <v>Total cash flow for period</v>
          </cell>
          <cell r="G205">
            <v>4306.7843861595584</v>
          </cell>
          <cell r="H205">
            <v>4557.5905310405851</v>
          </cell>
          <cell r="I205">
            <v>6172.2833673837576</v>
          </cell>
          <cell r="J205">
            <v>5785.8414990006449</v>
          </cell>
          <cell r="K205">
            <v>6373.0925738911592</v>
          </cell>
          <cell r="L205">
            <v>-1491.5503979855023</v>
          </cell>
        </row>
        <row r="207">
          <cell r="B207" t="str">
            <v>Beginning Cash Balance</v>
          </cell>
          <cell r="G207">
            <v>709.86241500000006</v>
          </cell>
          <cell r="H207">
            <v>5016.6468011595589</v>
          </cell>
          <cell r="I207">
            <v>9574.237332200144</v>
          </cell>
          <cell r="J207">
            <v>15746.520699583902</v>
          </cell>
          <cell r="K207">
            <v>21532.362198584546</v>
          </cell>
          <cell r="L207">
            <v>27905.454772475707</v>
          </cell>
        </row>
        <row r="208">
          <cell r="B208" t="str">
            <v>Total Cash Flow for Period</v>
          </cell>
          <cell r="G208">
            <v>4306.7843861595584</v>
          </cell>
          <cell r="H208">
            <v>4557.5905310405851</v>
          </cell>
          <cell r="I208">
            <v>6172.2833673837576</v>
          </cell>
          <cell r="J208">
            <v>5785.8414990006449</v>
          </cell>
          <cell r="K208">
            <v>6373.0925738911592</v>
          </cell>
          <cell r="L208">
            <v>-1491.5503979855023</v>
          </cell>
        </row>
        <row r="209">
          <cell r="B209" t="str">
            <v>Ending Cash Balance</v>
          </cell>
          <cell r="F209">
            <v>709.86241500000006</v>
          </cell>
          <cell r="G209">
            <v>5016.6468011595589</v>
          </cell>
          <cell r="H209">
            <v>9574.237332200144</v>
          </cell>
          <cell r="I209">
            <v>15746.520699583902</v>
          </cell>
          <cell r="J209">
            <v>21532.362198584546</v>
          </cell>
          <cell r="K209">
            <v>27905.454772475707</v>
          </cell>
          <cell r="L209">
            <v>26413.904374490205</v>
          </cell>
        </row>
        <row r="212">
          <cell r="B212" t="str">
            <v xml:space="preserve"> Additional Equity Financing Plug</v>
          </cell>
        </row>
        <row r="213">
          <cell r="B213" t="str">
            <v>Additional Equity Financing Plug</v>
          </cell>
          <cell r="G213">
            <v>4306.7843861595584</v>
          </cell>
          <cell r="H213">
            <v>4557.5905310405851</v>
          </cell>
          <cell r="I213">
            <v>6172.2833673837576</v>
          </cell>
          <cell r="J213">
            <v>5785.8414990006459</v>
          </cell>
          <cell r="K213">
            <v>6373.0925738911592</v>
          </cell>
          <cell r="L213">
            <v>-1491.5503979855023</v>
          </cell>
        </row>
        <row r="214">
          <cell r="B214" t="str">
            <v>Beginning Cash Balance</v>
          </cell>
          <cell r="G214">
            <v>709.86241500000006</v>
          </cell>
          <cell r="H214">
            <v>-455.31100028133949</v>
          </cell>
          <cell r="I214">
            <v>-378.55605781633727</v>
          </cell>
          <cell r="J214">
            <v>-510.54628038185751</v>
          </cell>
          <cell r="K214">
            <v>29.675131033227959</v>
          </cell>
          <cell r="L214">
            <v>6186.5200586694755</v>
          </cell>
        </row>
        <row r="215">
          <cell r="B215" t="str">
            <v>Total Available Cash before Revolver / Additional Equity Financing Plug</v>
          </cell>
          <cell r="G215">
            <v>5016.6468011595589</v>
          </cell>
          <cell r="H215">
            <v>4102.279530759246</v>
          </cell>
          <cell r="I215">
            <v>5793.72730956742</v>
          </cell>
          <cell r="J215">
            <v>5275.2952186187886</v>
          </cell>
          <cell r="K215">
            <v>6402.7677049243875</v>
          </cell>
          <cell r="L215">
            <v>4694.9696606839734</v>
          </cell>
        </row>
        <row r="217">
          <cell r="B217" t="str">
            <v>Minimum Cash Balance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</row>
        <row r="218">
          <cell r="B218" t="str">
            <v>Cash Available / (Required)</v>
          </cell>
          <cell r="G218">
            <v>5016.6468011595589</v>
          </cell>
          <cell r="H218">
            <v>4102.279530759246</v>
          </cell>
          <cell r="I218">
            <v>5793.72730956742</v>
          </cell>
          <cell r="J218">
            <v>5275.2952186187886</v>
          </cell>
          <cell r="K218">
            <v>6402.7677049243875</v>
          </cell>
          <cell r="L218">
            <v>4694.9696606839734</v>
          </cell>
        </row>
        <row r="220">
          <cell r="B220" t="str">
            <v>Additional Equity Financing Plug</v>
          </cell>
        </row>
        <row r="221">
          <cell r="B221" t="str">
            <v>Beginning Balance</v>
          </cell>
          <cell r="G221" t="str">
            <v>-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 t="str">
            <v>Cash</v>
          </cell>
          <cell r="Q221">
            <v>717.72399999999993</v>
          </cell>
          <cell r="R221">
            <v>729.574543176411</v>
          </cell>
          <cell r="S221">
            <v>832.14055824242485</v>
          </cell>
          <cell r="T221">
            <v>765.56649047742906</v>
          </cell>
          <cell r="U221">
            <v>1160.2322519771055</v>
          </cell>
          <cell r="V221">
            <v>1381.2621743556424</v>
          </cell>
        </row>
        <row r="222">
          <cell r="B222" t="str">
            <v>Drawdown (Source of Cash)</v>
          </cell>
          <cell r="E222" t="str">
            <v>Paydown?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 t="str">
            <v>Net working capital, net of current liabilities</v>
          </cell>
          <cell r="Q222">
            <v>-172.55500000000001</v>
          </cell>
          <cell r="R222">
            <v>40.762705403570962</v>
          </cell>
          <cell r="S222">
            <v>98.622411122473295</v>
          </cell>
          <cell r="T222">
            <v>146.12387197947785</v>
          </cell>
          <cell r="U222">
            <v>234.04609891209776</v>
          </cell>
          <cell r="V222">
            <v>260.80097537503866</v>
          </cell>
        </row>
        <row r="223">
          <cell r="B223" t="str">
            <v>Paydown (Use of Cash)</v>
          </cell>
          <cell r="E223" t="str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 t="str">
            <v>Inventories</v>
          </cell>
          <cell r="Q223">
            <v>1253.8</v>
          </cell>
          <cell r="R223">
            <v>1053.9110602250319</v>
          </cell>
          <cell r="S223">
            <v>1134.6319640590655</v>
          </cell>
          <cell r="T223">
            <v>1398.1903551282953</v>
          </cell>
          <cell r="U223">
            <v>1328.996063826525</v>
          </cell>
          <cell r="V223">
            <v>1355.0746183296089</v>
          </cell>
        </row>
        <row r="224">
          <cell r="B224" t="str">
            <v>Ending Balance</v>
          </cell>
          <cell r="F224" t="str">
            <v>-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 t="str">
            <v>Trade receivables</v>
          </cell>
          <cell r="Q224">
            <v>911.8</v>
          </cell>
          <cell r="R224">
            <v>1057.0392307692307</v>
          </cell>
          <cell r="S224">
            <v>1101.9476709401711</v>
          </cell>
          <cell r="T224">
            <v>1389.1300854700855</v>
          </cell>
          <cell r="U224">
            <v>1277.4826709401709</v>
          </cell>
          <cell r="V224">
            <v>1278.6805555555557</v>
          </cell>
        </row>
        <row r="225">
          <cell r="M225" t="str">
            <v>PP&amp;E</v>
          </cell>
          <cell r="Q225">
            <v>2075.7159999999999</v>
          </cell>
          <cell r="R225">
            <v>5830.1421377418083</v>
          </cell>
          <cell r="S225">
            <v>8661.2014796117273</v>
          </cell>
          <cell r="T225">
            <v>13579.555659918862</v>
          </cell>
          <cell r="U225">
            <v>14347.260984715611</v>
          </cell>
          <cell r="V225">
            <v>13363.058790948673</v>
          </cell>
        </row>
        <row r="226">
          <cell r="M226" t="str">
            <v>Intangible Assets</v>
          </cell>
          <cell r="Q226">
            <v>467.572</v>
          </cell>
          <cell r="R226">
            <v>422.142</v>
          </cell>
          <cell r="S226">
            <v>376.71199999999999</v>
          </cell>
          <cell r="T226">
            <v>331.28199999999998</v>
          </cell>
          <cell r="U226">
            <v>285.85199999999998</v>
          </cell>
          <cell r="V226">
            <v>240.422</v>
          </cell>
        </row>
        <row r="227">
          <cell r="M227" t="str">
            <v>Lease prepayment</v>
          </cell>
          <cell r="Q227">
            <v>86.418000000000006</v>
          </cell>
          <cell r="R227">
            <v>86.418000000000006</v>
          </cell>
          <cell r="S227">
            <v>86.418000000000006</v>
          </cell>
          <cell r="T227">
            <v>86.418000000000006</v>
          </cell>
          <cell r="U227">
            <v>86.418000000000006</v>
          </cell>
          <cell r="V227">
            <v>86.418000000000006</v>
          </cell>
        </row>
        <row r="228">
          <cell r="Q228">
            <v>974.5</v>
          </cell>
          <cell r="R228">
            <v>974.5</v>
          </cell>
          <cell r="S228">
            <v>974.5</v>
          </cell>
          <cell r="T228">
            <v>974.5</v>
          </cell>
          <cell r="U228">
            <v>974.5</v>
          </cell>
          <cell r="V228">
            <v>974.5</v>
          </cell>
        </row>
        <row r="230">
          <cell r="M230" t="str">
            <v>Total Assets</v>
          </cell>
          <cell r="Q230">
            <v>6314.9749999999995</v>
          </cell>
          <cell r="R230">
            <v>10194.489677316053</v>
          </cell>
          <cell r="S230">
            <v>13266.174083975862</v>
          </cell>
          <cell r="T230">
            <v>18670.766462974152</v>
          </cell>
          <cell r="U230">
            <v>19694.788070371509</v>
          </cell>
          <cell r="V230">
            <v>18940.217114564519</v>
          </cell>
        </row>
        <row r="233">
          <cell r="M233" t="str">
            <v>Trade Payables</v>
          </cell>
          <cell r="Q233">
            <v>857.32296300000007</v>
          </cell>
          <cell r="R233">
            <v>726.45179146896965</v>
          </cell>
          <cell r="S233">
            <v>775.87284314859164</v>
          </cell>
          <cell r="T233">
            <v>965.04295928868464</v>
          </cell>
          <cell r="U233">
            <v>907.80234201978624</v>
          </cell>
          <cell r="V233">
            <v>920.10718054013012</v>
          </cell>
        </row>
        <row r="234">
          <cell r="M234" t="str">
            <v>Debt</v>
          </cell>
          <cell r="Q234">
            <v>961.29899999999998</v>
          </cell>
          <cell r="R234">
            <v>3872.3326287671234</v>
          </cell>
          <cell r="S234">
            <v>5985.0360621004565</v>
          </cell>
          <cell r="T234">
            <v>9629.7394954337888</v>
          </cell>
          <cell r="U234">
            <v>9949.1095954337889</v>
          </cell>
          <cell r="V234">
            <v>8860.4796954337889</v>
          </cell>
        </row>
        <row r="235">
          <cell r="M235" t="str">
            <v>Revolver / Additional Equity Financing Plug</v>
          </cell>
          <cell r="Q235">
            <v>0</v>
          </cell>
          <cell r="R235">
            <v>712.82926258829116</v>
          </cell>
          <cell r="S235">
            <v>712.82926258829116</v>
          </cell>
          <cell r="T235">
            <v>712.82926258829116</v>
          </cell>
          <cell r="U235">
            <v>712.82926258829116</v>
          </cell>
          <cell r="V235">
            <v>712.82926258829116</v>
          </cell>
        </row>
        <row r="236">
          <cell r="M236" t="str">
            <v>Advances from Customers</v>
          </cell>
          <cell r="Q236">
            <v>2076.3015289999998</v>
          </cell>
          <cell r="R236">
            <v>2076.3015289999998</v>
          </cell>
          <cell r="S236">
            <v>2076.3015289999998</v>
          </cell>
          <cell r="T236">
            <v>2076.3015289999998</v>
          </cell>
          <cell r="U236">
            <v>2076.3015289999998</v>
          </cell>
          <cell r="V236">
            <v>2076.3015289999998</v>
          </cell>
        </row>
        <row r="237">
          <cell r="M237" t="str">
            <v>Long term liabilities</v>
          </cell>
          <cell r="Q237">
            <v>5.9</v>
          </cell>
          <cell r="R237">
            <v>5.9</v>
          </cell>
          <cell r="S237">
            <v>5.9</v>
          </cell>
          <cell r="T237">
            <v>5.9</v>
          </cell>
          <cell r="U237">
            <v>5.9</v>
          </cell>
          <cell r="V237">
            <v>5.9</v>
          </cell>
        </row>
        <row r="238">
          <cell r="M238" t="str">
            <v>Share capital</v>
          </cell>
          <cell r="Q238">
            <v>1554.6</v>
          </cell>
          <cell r="R238">
            <v>1554.6</v>
          </cell>
          <cell r="S238">
            <v>1554.6</v>
          </cell>
          <cell r="T238">
            <v>1554.6</v>
          </cell>
          <cell r="U238">
            <v>1554.6</v>
          </cell>
          <cell r="V238">
            <v>1554.6</v>
          </cell>
        </row>
        <row r="239">
          <cell r="M239" t="str">
            <v>Reserves</v>
          </cell>
          <cell r="Q239">
            <v>635.85900000000004</v>
          </cell>
          <cell r="R239">
            <v>635.85900000000004</v>
          </cell>
          <cell r="S239">
            <v>635.85900000000004</v>
          </cell>
          <cell r="T239">
            <v>635.85900000000004</v>
          </cell>
          <cell r="U239">
            <v>635.85900000000004</v>
          </cell>
          <cell r="V239">
            <v>635.85900000000004</v>
          </cell>
        </row>
        <row r="240">
          <cell r="M240" t="str">
            <v>Retained earnings</v>
          </cell>
          <cell r="Q240">
            <v>163.613</v>
          </cell>
          <cell r="R240">
            <v>473.45721668491461</v>
          </cell>
          <cell r="S240">
            <v>1090.3778399347698</v>
          </cell>
          <cell r="T240">
            <v>2201.8744091570788</v>
          </cell>
          <cell r="U240">
            <v>2240.2982670433034</v>
          </cell>
          <cell r="V240">
            <v>1714.311322416462</v>
          </cell>
        </row>
        <row r="241">
          <cell r="M241" t="str">
            <v>Deferred income</v>
          </cell>
          <cell r="Q241">
            <v>10.422000000000001</v>
          </cell>
          <cell r="R241">
            <v>10.422000000000001</v>
          </cell>
          <cell r="S241">
            <v>10.422000000000001</v>
          </cell>
          <cell r="T241">
            <v>10.422000000000001</v>
          </cell>
          <cell r="U241">
            <v>10.422000000000001</v>
          </cell>
          <cell r="V241">
            <v>10.422000000000001</v>
          </cell>
        </row>
        <row r="242">
          <cell r="M242" t="str">
            <v>Tax payable</v>
          </cell>
          <cell r="Q242">
            <v>0</v>
          </cell>
          <cell r="R242">
            <v>67.997059526936013</v>
          </cell>
          <cell r="S242">
            <v>330.78312551412063</v>
          </cell>
          <cell r="T242">
            <v>743.24527126483247</v>
          </cell>
          <cell r="U242">
            <v>1397.4243973499615</v>
          </cell>
          <cell r="V242">
            <v>2159.5303606265297</v>
          </cell>
          <cell r="Y242" t="str">
            <v>(RMB million)</v>
          </cell>
          <cell r="AC242">
            <v>39082</v>
          </cell>
          <cell r="AD242">
            <v>39447</v>
          </cell>
          <cell r="AE242">
            <v>39813</v>
          </cell>
          <cell r="AF242">
            <v>40178</v>
          </cell>
          <cell r="AG242">
            <v>40543</v>
          </cell>
          <cell r="AH242">
            <v>40908</v>
          </cell>
        </row>
        <row r="243">
          <cell r="M243" t="str">
            <v>Minority Interests</v>
          </cell>
          <cell r="Q243">
            <v>49.682000000000002</v>
          </cell>
          <cell r="R243">
            <v>58.330347946484792</v>
          </cell>
          <cell r="S243">
            <v>88.183580356298464</v>
          </cell>
          <cell r="T243">
            <v>134.94369490813955</v>
          </cell>
          <cell r="U243">
            <v>204.23283560304441</v>
          </cell>
          <cell r="V243">
            <v>289.86792262598215</v>
          </cell>
        </row>
        <row r="244">
          <cell r="B244" t="str">
            <v>Changes in NWC</v>
          </cell>
          <cell r="Y244" t="str">
            <v>Cash</v>
          </cell>
          <cell r="AC244">
            <v>248.22399999999999</v>
          </cell>
          <cell r="AD244">
            <v>200</v>
          </cell>
          <cell r="AE244">
            <v>200</v>
          </cell>
          <cell r="AF244">
            <v>200</v>
          </cell>
          <cell r="AG244">
            <v>200</v>
          </cell>
          <cell r="AH244">
            <v>200</v>
          </cell>
        </row>
        <row r="245">
          <cell r="Q245">
            <v>6314.9994919999999</v>
          </cell>
          <cell r="R245">
            <v>10194.480835982718</v>
          </cell>
          <cell r="S245">
            <v>13266.16524264253</v>
          </cell>
          <cell r="T245">
            <v>18670.757621640816</v>
          </cell>
          <cell r="U245">
            <v>19694.779229038177</v>
          </cell>
          <cell r="V245">
            <v>18940.208273231183</v>
          </cell>
          <cell r="Y245" t="str">
            <v>Net working capital, net of current liabilities</v>
          </cell>
          <cell r="AC245">
            <v>-172.55500000000001</v>
          </cell>
          <cell r="AD245">
            <v>40.762705403570962</v>
          </cell>
          <cell r="AE245">
            <v>98.622411122473295</v>
          </cell>
          <cell r="AF245">
            <v>146.12387197947785</v>
          </cell>
          <cell r="AG245">
            <v>234.04609891209776</v>
          </cell>
          <cell r="AH245">
            <v>260.80097537503866</v>
          </cell>
        </row>
        <row r="246">
          <cell r="B246" t="str">
            <v>RMB mm</v>
          </cell>
          <cell r="F246">
            <v>39082</v>
          </cell>
          <cell r="G246">
            <v>39447</v>
          </cell>
          <cell r="H246">
            <v>39813</v>
          </cell>
          <cell r="I246">
            <v>40178</v>
          </cell>
          <cell r="J246">
            <v>40543</v>
          </cell>
          <cell r="K246">
            <v>40908</v>
          </cell>
          <cell r="Y246" t="str">
            <v>PP&amp;E</v>
          </cell>
          <cell r="AC246">
            <v>1833.4159999999999</v>
          </cell>
          <cell r="AD246">
            <v>5421.4825377418083</v>
          </cell>
          <cell r="AE246">
            <v>8177.9655296117271</v>
          </cell>
          <cell r="AF246">
            <v>13021.606909918863</v>
          </cell>
          <cell r="AG246">
            <v>13802.622584715611</v>
          </cell>
          <cell r="AH246">
            <v>12839.005890948672</v>
          </cell>
        </row>
        <row r="247">
          <cell r="Q247">
            <v>-2.4492000000464031E-2</v>
          </cell>
          <cell r="R247">
            <v>8.8413333342032274E-3</v>
          </cell>
          <cell r="S247">
            <v>8.841333332384238E-3</v>
          </cell>
          <cell r="T247">
            <v>8.8413333360222168E-3</v>
          </cell>
          <cell r="U247">
            <v>8.841333332384238E-3</v>
          </cell>
          <cell r="V247">
            <v>8.8413333360222168E-3</v>
          </cell>
          <cell r="Y247" t="str">
            <v>Intangible Assets</v>
          </cell>
          <cell r="AC247">
            <v>13.272</v>
          </cell>
          <cell r="AD247">
            <v>13.272</v>
          </cell>
          <cell r="AE247">
            <v>13.272</v>
          </cell>
          <cell r="AF247">
            <v>13.272</v>
          </cell>
          <cell r="AG247">
            <v>13.272</v>
          </cell>
          <cell r="AH247">
            <v>13.272</v>
          </cell>
        </row>
        <row r="248">
          <cell r="B248" t="str">
            <v>(Increases)/decreases in NWC</v>
          </cell>
          <cell r="Y248" t="str">
            <v>Lease prepayment</v>
          </cell>
          <cell r="AC248">
            <v>82.418000000000006</v>
          </cell>
          <cell r="AD248">
            <v>82.418000000000006</v>
          </cell>
          <cell r="AE248">
            <v>82.418000000000006</v>
          </cell>
          <cell r="AF248">
            <v>82.418000000000006</v>
          </cell>
          <cell r="AG248">
            <v>82.418000000000006</v>
          </cell>
          <cell r="AH248">
            <v>82.418000000000006</v>
          </cell>
        </row>
        <row r="249">
          <cell r="B249" t="str">
            <v>NBE</v>
          </cell>
          <cell r="G249">
            <v>-131.68999999999997</v>
          </cell>
          <cell r="H249">
            <v>-184.97972668566308</v>
          </cell>
          <cell r="I249">
            <v>-428.16045094619085</v>
          </cell>
          <cell r="J249">
            <v>-532.36175200356649</v>
          </cell>
          <cell r="K249">
            <v>-469.88328544340766</v>
          </cell>
        </row>
        <row r="250">
          <cell r="B250" t="str">
            <v>Boiler Business</v>
          </cell>
          <cell r="G250">
            <v>-68.757727106345556</v>
          </cell>
          <cell r="H250">
            <v>-21.100697872906949</v>
          </cell>
          <cell r="I250">
            <v>15.917477134528781</v>
          </cell>
          <cell r="J250">
            <v>-26.898654279368202</v>
          </cell>
          <cell r="K250">
            <v>0.4735004209201179</v>
          </cell>
          <cell r="Y250" t="str">
            <v>Total Assets</v>
          </cell>
          <cell r="AC250">
            <v>2004.7750000000001</v>
          </cell>
          <cell r="AD250">
            <v>5757.935243145379</v>
          </cell>
          <cell r="AE250">
            <v>8572.2779407342005</v>
          </cell>
          <cell r="AF250">
            <v>13463.420781898341</v>
          </cell>
          <cell r="AG250">
            <v>14332.35868362771</v>
          </cell>
          <cell r="AH250">
            <v>13395.496866323712</v>
          </cell>
        </row>
        <row r="251">
          <cell r="B251" t="str">
            <v>Eliminations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B252" t="str">
            <v>Total (Increases)/decreases in NWC</v>
          </cell>
          <cell r="G252">
            <v>-200.44772710634552</v>
          </cell>
          <cell r="H252">
            <v>-206.08042455857003</v>
          </cell>
          <cell r="I252">
            <v>-412.24297381166207</v>
          </cell>
          <cell r="J252">
            <v>-559.2604062829347</v>
          </cell>
          <cell r="K252">
            <v>-469.40978502248754</v>
          </cell>
          <cell r="Y252" t="str">
            <v>Debt</v>
          </cell>
          <cell r="AC252">
            <v>961.29899999999998</v>
          </cell>
          <cell r="AD252">
            <v>3872.3326287671234</v>
          </cell>
          <cell r="AE252">
            <v>5985.0360621004565</v>
          </cell>
          <cell r="AF252">
            <v>9629.7394954337888</v>
          </cell>
          <cell r="AG252">
            <v>9949.1095954337889</v>
          </cell>
          <cell r="AH252">
            <v>8860.4796954337889</v>
          </cell>
        </row>
        <row r="253">
          <cell r="Y253" t="str">
            <v>Revolver / Additional Equity Financing Plug</v>
          </cell>
          <cell r="AC253">
            <v>0</v>
          </cell>
          <cell r="AD253">
            <v>712.82926258829116</v>
          </cell>
          <cell r="AE253">
            <v>712.82926258829116</v>
          </cell>
          <cell r="AF253">
            <v>712.82926258829116</v>
          </cell>
          <cell r="AG253">
            <v>712.82926258829116</v>
          </cell>
          <cell r="AH253">
            <v>712.82926258829116</v>
          </cell>
        </row>
        <row r="254">
          <cell r="Y254" t="str">
            <v>Share capital</v>
          </cell>
          <cell r="AC254">
            <v>1000</v>
          </cell>
          <cell r="AD254">
            <v>1000</v>
          </cell>
          <cell r="AE254">
            <v>1000</v>
          </cell>
          <cell r="AF254">
            <v>1000</v>
          </cell>
          <cell r="AG254">
            <v>1000</v>
          </cell>
          <cell r="AH254">
            <v>1000</v>
          </cell>
        </row>
        <row r="255">
          <cell r="B255" t="str">
            <v>Balance Sheet</v>
          </cell>
          <cell r="Y255" t="str">
            <v>Reserves</v>
          </cell>
          <cell r="AC255">
            <v>0.159</v>
          </cell>
          <cell r="AD255">
            <v>0.159</v>
          </cell>
          <cell r="AE255">
            <v>0.159</v>
          </cell>
          <cell r="AF255">
            <v>0.159</v>
          </cell>
          <cell r="AG255">
            <v>0.159</v>
          </cell>
          <cell r="AH255">
            <v>0.159</v>
          </cell>
        </row>
        <row r="256">
          <cell r="G256">
            <v>4287.0722579831481</v>
          </cell>
          <cell r="H256">
            <v>8742.0967739577191</v>
          </cell>
          <cell r="I256">
            <v>14980.954209106472</v>
          </cell>
          <cell r="J256">
            <v>20372.129946607442</v>
          </cell>
          <cell r="K256">
            <v>26524.192598120066</v>
          </cell>
          <cell r="R256">
            <v>-4287.0722579831481</v>
          </cell>
          <cell r="S256">
            <v>-8742.0967739577191</v>
          </cell>
          <cell r="T256">
            <v>-14980.954209106472</v>
          </cell>
          <cell r="U256">
            <v>-20372.129946607442</v>
          </cell>
          <cell r="V256">
            <v>-26524.192598120066</v>
          </cell>
          <cell r="Y256" t="str">
            <v>Retained earnings</v>
          </cell>
          <cell r="AC256">
            <v>-16.786999999999999</v>
          </cell>
          <cell r="AD256">
            <v>35.83161098321095</v>
          </cell>
          <cell r="AE256">
            <v>444.83157684170038</v>
          </cell>
          <cell r="AF256">
            <v>1232.0487243699545</v>
          </cell>
          <cell r="AG256">
            <v>1058.1482593192886</v>
          </cell>
          <cell r="AH256">
            <v>362.17529171578599</v>
          </cell>
        </row>
        <row r="257">
          <cell r="B257" t="str">
            <v>(RMB million)</v>
          </cell>
          <cell r="F257">
            <v>39082</v>
          </cell>
          <cell r="G257">
            <v>39447</v>
          </cell>
          <cell r="H257">
            <v>39813</v>
          </cell>
          <cell r="I257">
            <v>40178</v>
          </cell>
          <cell r="J257">
            <v>40543</v>
          </cell>
          <cell r="K257">
            <v>40908</v>
          </cell>
          <cell r="Y257" t="str">
            <v>Deferred income</v>
          </cell>
          <cell r="AC257">
            <v>10.422000000000001</v>
          </cell>
          <cell r="AD257">
            <v>10.422000000000001</v>
          </cell>
          <cell r="AE257">
            <v>10.422000000000001</v>
          </cell>
          <cell r="AF257">
            <v>10.422000000000001</v>
          </cell>
          <cell r="AG257">
            <v>10.422000000000001</v>
          </cell>
          <cell r="AH257">
            <v>10.422000000000001</v>
          </cell>
        </row>
        <row r="258">
          <cell r="Y258" t="str">
            <v>Tax payable</v>
          </cell>
          <cell r="AD258">
            <v>67.997059526936013</v>
          </cell>
          <cell r="AE258">
            <v>330.78312551412063</v>
          </cell>
          <cell r="AF258">
            <v>743.24527126483247</v>
          </cell>
          <cell r="AG258">
            <v>1397.4243973499615</v>
          </cell>
          <cell r="AH258">
            <v>2159.5303606265297</v>
          </cell>
        </row>
        <row r="259">
          <cell r="B259" t="str">
            <v>Cash</v>
          </cell>
          <cell r="F259">
            <v>709.86241500000006</v>
          </cell>
          <cell r="G259">
            <v>5016.6468011595589</v>
          </cell>
          <cell r="H259">
            <v>9574.237332200144</v>
          </cell>
          <cell r="I259">
            <v>15746.520699583902</v>
          </cell>
          <cell r="J259">
            <v>21532.362198584546</v>
          </cell>
          <cell r="K259">
            <v>27905.454772475707</v>
          </cell>
          <cell r="M259" t="str">
            <v>Cash</v>
          </cell>
          <cell r="Q259">
            <v>709.86241500000006</v>
          </cell>
          <cell r="R259">
            <v>5016.6468011595589</v>
          </cell>
          <cell r="S259">
            <v>9574.237332200144</v>
          </cell>
          <cell r="T259">
            <v>15746.520699583902</v>
          </cell>
          <cell r="U259">
            <v>21532.362198584546</v>
          </cell>
          <cell r="V259">
            <v>27905.454772475707</v>
          </cell>
          <cell r="Y259" t="str">
            <v>Minority Interests</v>
          </cell>
          <cell r="AC259">
            <v>49.682000000000002</v>
          </cell>
          <cell r="AD259">
            <v>58.330347946484792</v>
          </cell>
          <cell r="AE259">
            <v>88.183580356298464</v>
          </cell>
          <cell r="AF259">
            <v>134.94369490813955</v>
          </cell>
          <cell r="AG259">
            <v>204.23283560304441</v>
          </cell>
          <cell r="AH259">
            <v>289.86792262598215</v>
          </cell>
        </row>
        <row r="260">
          <cell r="M260" t="str">
            <v>Net working capital, net of current liabilities</v>
          </cell>
          <cell r="Q260">
            <v>-172.55500000000001</v>
          </cell>
          <cell r="R260">
            <v>40.762705403570962</v>
          </cell>
          <cell r="S260">
            <v>98.622411122473295</v>
          </cell>
          <cell r="T260">
            <v>146.12387197947785</v>
          </cell>
          <cell r="U260">
            <v>234.04609891209776</v>
          </cell>
          <cell r="V260">
            <v>260.80097537503866</v>
          </cell>
        </row>
        <row r="261">
          <cell r="B261" t="str">
            <v>Net working capital, net of current liabilities</v>
          </cell>
          <cell r="F261">
            <v>2110.222037</v>
          </cell>
          <cell r="G261">
            <v>1676.8842854193369</v>
          </cell>
          <cell r="H261">
            <v>1867.7296130784803</v>
          </cell>
          <cell r="I261">
            <v>2219.2754499853113</v>
          </cell>
          <cell r="J261">
            <v>2196.2711499674601</v>
          </cell>
          <cell r="K261">
            <v>2280.7377445216393</v>
          </cell>
          <cell r="M261" t="str">
            <v>Inventories</v>
          </cell>
          <cell r="Q261">
            <v>1253.8</v>
          </cell>
          <cell r="R261">
            <v>1053.9110602250319</v>
          </cell>
          <cell r="S261">
            <v>1134.6319640590655</v>
          </cell>
          <cell r="T261">
            <v>1398.1903551282953</v>
          </cell>
          <cell r="U261">
            <v>1328.996063826525</v>
          </cell>
          <cell r="V261">
            <v>1355.0746183296089</v>
          </cell>
          <cell r="Y261" t="str">
            <v>Total Liabilities and Shareholder's Equity</v>
          </cell>
          <cell r="AC261">
            <v>2004.7750000000001</v>
          </cell>
          <cell r="AD261">
            <v>5757.9019098120461</v>
          </cell>
          <cell r="AE261">
            <v>8572.2446074008676</v>
          </cell>
          <cell r="AF261">
            <v>13463.387448565005</v>
          </cell>
          <cell r="AG261">
            <v>14332.325350294375</v>
          </cell>
          <cell r="AH261">
            <v>13395.463532990379</v>
          </cell>
        </row>
        <row r="262">
          <cell r="B262" t="str">
            <v>PP&amp;E</v>
          </cell>
          <cell r="F262">
            <v>2075.6809999999996</v>
          </cell>
          <cell r="G262">
            <v>4141.4826206690987</v>
          </cell>
          <cell r="H262">
            <v>8698.7145430785386</v>
          </cell>
          <cell r="I262">
            <v>13758.732215167467</v>
          </cell>
          <cell r="J262">
            <v>17046.53287487544</v>
          </cell>
          <cell r="K262">
            <v>16742.089360136524</v>
          </cell>
          <cell r="M262" t="str">
            <v>Trade receivables</v>
          </cell>
          <cell r="Q262">
            <v>911.8</v>
          </cell>
          <cell r="R262">
            <v>1057.0392307692307</v>
          </cell>
          <cell r="S262">
            <v>1101.9476709401711</v>
          </cell>
          <cell r="T262">
            <v>1389.1300854700855</v>
          </cell>
          <cell r="U262">
            <v>1277.4826709401709</v>
          </cell>
          <cell r="V262">
            <v>1278.6805555555557</v>
          </cell>
        </row>
        <row r="263">
          <cell r="B263" t="str">
            <v>Intangibles</v>
          </cell>
          <cell r="F263">
            <v>467.5</v>
          </cell>
          <cell r="G263">
            <v>425.02350000000001</v>
          </cell>
          <cell r="H263">
            <v>379.59199999999998</v>
          </cell>
          <cell r="I263">
            <v>334.16049999999996</v>
          </cell>
          <cell r="J263">
            <v>288.72899999999993</v>
          </cell>
          <cell r="K263">
            <v>243.29749999999996</v>
          </cell>
          <cell r="M263" t="str">
            <v>PP&amp;E</v>
          </cell>
          <cell r="Q263">
            <v>2075.7159999999999</v>
          </cell>
          <cell r="R263">
            <v>4141.4826206690987</v>
          </cell>
          <cell r="S263">
            <v>8698.7145430785386</v>
          </cell>
          <cell r="T263">
            <v>13758.732215167467</v>
          </cell>
          <cell r="U263">
            <v>17046.53287487544</v>
          </cell>
          <cell r="V263">
            <v>16742.089360136524</v>
          </cell>
          <cell r="Y263" t="str">
            <v>CHECK</v>
          </cell>
          <cell r="AC263">
            <v>0</v>
          </cell>
          <cell r="AD263">
            <v>3.3333333332848269E-2</v>
          </cell>
          <cell r="AE263">
            <v>3.3333333332848269E-2</v>
          </cell>
          <cell r="AF263">
            <v>3.3333333336486248E-2</v>
          </cell>
          <cell r="AG263">
            <v>3.3333333334667259E-2</v>
          </cell>
          <cell r="AH263">
            <v>3.3333333332848269E-2</v>
          </cell>
        </row>
        <row r="264">
          <cell r="B264" t="str">
            <v xml:space="preserve">Lease Prepayment </v>
          </cell>
          <cell r="F264">
            <v>86.4</v>
          </cell>
          <cell r="G264">
            <v>3.952</v>
          </cell>
          <cell r="H264">
            <v>3.952</v>
          </cell>
          <cell r="I264">
            <v>3.952</v>
          </cell>
          <cell r="J264">
            <v>3.952</v>
          </cell>
          <cell r="K264">
            <v>3.952</v>
          </cell>
          <cell r="M264" t="str">
            <v>Intangible Assets</v>
          </cell>
          <cell r="Q264">
            <v>467.572</v>
          </cell>
          <cell r="R264">
            <v>422.142</v>
          </cell>
          <cell r="S264">
            <v>376.71199999999999</v>
          </cell>
          <cell r="T264">
            <v>331.28199999999998</v>
          </cell>
          <cell r="U264">
            <v>285.85199999999998</v>
          </cell>
          <cell r="V264">
            <v>240.422</v>
          </cell>
        </row>
        <row r="265">
          <cell r="M265" t="str">
            <v>Lease prepayment</v>
          </cell>
          <cell r="Q265">
            <v>86.418000000000006</v>
          </cell>
          <cell r="R265">
            <v>86.418000000000006</v>
          </cell>
          <cell r="S265">
            <v>86.418000000000006</v>
          </cell>
          <cell r="T265">
            <v>86.418000000000006</v>
          </cell>
          <cell r="U265">
            <v>86.418000000000006</v>
          </cell>
          <cell r="V265">
            <v>86.418000000000006</v>
          </cell>
        </row>
        <row r="266">
          <cell r="B266" t="str">
            <v>Total Assets</v>
          </cell>
          <cell r="F266">
            <v>5449.6654519999993</v>
          </cell>
          <cell r="G266">
            <v>11263.989207247994</v>
          </cell>
          <cell r="H266">
            <v>20524.225488357166</v>
          </cell>
          <cell r="I266">
            <v>32062.640864736681</v>
          </cell>
          <cell r="J266">
            <v>41067.847223427438</v>
          </cell>
          <cell r="K266">
            <v>47175.53137713387</v>
          </cell>
          <cell r="M266" t="str">
            <v xml:space="preserve">Other Current Assets </v>
          </cell>
          <cell r="Q266">
            <v>974.5</v>
          </cell>
          <cell r="R266">
            <v>974.5</v>
          </cell>
          <cell r="S266">
            <v>974.5</v>
          </cell>
          <cell r="T266">
            <v>974.5</v>
          </cell>
          <cell r="U266">
            <v>974.5</v>
          </cell>
          <cell r="V266">
            <v>974.5</v>
          </cell>
        </row>
        <row r="267">
          <cell r="Y267" t="str">
            <v>(RMB million)</v>
          </cell>
          <cell r="AC267">
            <v>39082</v>
          </cell>
          <cell r="AD267">
            <v>39447</v>
          </cell>
          <cell r="AE267">
            <v>39813</v>
          </cell>
          <cell r="AF267">
            <v>40178</v>
          </cell>
          <cell r="AG267">
            <v>40543</v>
          </cell>
          <cell r="AH267">
            <v>40908</v>
          </cell>
        </row>
        <row r="268">
          <cell r="B268" t="str">
            <v>Advances from Customers</v>
          </cell>
          <cell r="F268">
            <v>2076.3015289999998</v>
          </cell>
          <cell r="G268">
            <v>2528.0309205494909</v>
          </cell>
          <cell r="H268">
            <v>2777.5305015550621</v>
          </cell>
          <cell r="I268">
            <v>3310.518648792699</v>
          </cell>
          <cell r="J268">
            <v>3244.2306138897879</v>
          </cell>
          <cell r="K268">
            <v>3366.1312982355498</v>
          </cell>
          <cell r="M268" t="str">
            <v>Total Assets</v>
          </cell>
          <cell r="Q268">
            <v>6307.1134149999998</v>
          </cell>
          <cell r="R268">
            <v>12792.902418226491</v>
          </cell>
          <cell r="S268">
            <v>22045.783921400394</v>
          </cell>
          <cell r="T268">
            <v>33830.897227329224</v>
          </cell>
          <cell r="U268">
            <v>42766.189907138782</v>
          </cell>
          <cell r="V268">
            <v>48843.440281872434</v>
          </cell>
        </row>
        <row r="269">
          <cell r="B269" t="str">
            <v>Long term liabilities</v>
          </cell>
          <cell r="F269">
            <v>967.1</v>
          </cell>
          <cell r="G269">
            <v>3858.0100595151944</v>
          </cell>
          <cell r="H269">
            <v>8138.3387360248989</v>
          </cell>
          <cell r="I269">
            <v>13936.382602567426</v>
          </cell>
          <cell r="J269">
            <v>15624.006449266375</v>
          </cell>
          <cell r="K269">
            <v>14288.079155280873</v>
          </cell>
          <cell r="Y269" t="str">
            <v>Cash</v>
          </cell>
          <cell r="AC269">
            <v>469.5</v>
          </cell>
          <cell r="AD269">
            <v>529.574543176411</v>
          </cell>
          <cell r="AE269">
            <v>632.14055824242485</v>
          </cell>
          <cell r="AF269">
            <v>565.56649047742906</v>
          </cell>
          <cell r="AG269">
            <v>960.23225197710553</v>
          </cell>
          <cell r="AH269">
            <v>1181.2621743556424</v>
          </cell>
        </row>
        <row r="271">
          <cell r="B271" t="str">
            <v xml:space="preserve">Share Capital </v>
          </cell>
          <cell r="F271">
            <v>1554.5550000000001</v>
          </cell>
          <cell r="G271">
            <v>2809.4819029999999</v>
          </cell>
          <cell r="H271">
            <v>2809.4819029999999</v>
          </cell>
          <cell r="I271">
            <v>2809.4819029999999</v>
          </cell>
          <cell r="J271">
            <v>2809.4819029999999</v>
          </cell>
          <cell r="K271">
            <v>2809.4819029999999</v>
          </cell>
          <cell r="M271" t="str">
            <v>Trade Payables</v>
          </cell>
          <cell r="Q271">
            <v>857.32296300000007</v>
          </cell>
          <cell r="R271">
            <v>726.45179146896965</v>
          </cell>
          <cell r="S271">
            <v>775.87284314859164</v>
          </cell>
          <cell r="T271">
            <v>965.04295928868464</v>
          </cell>
          <cell r="U271">
            <v>907.80234201978624</v>
          </cell>
          <cell r="V271">
            <v>920.10718054013012</v>
          </cell>
          <cell r="Y271" t="str">
            <v>Inventories</v>
          </cell>
          <cell r="AC271">
            <v>1253.8</v>
          </cell>
          <cell r="AD271">
            <v>1053.9110602250319</v>
          </cell>
          <cell r="AE271">
            <v>1134.6319640590655</v>
          </cell>
          <cell r="AF271">
            <v>1398.1903551282953</v>
          </cell>
          <cell r="AG271">
            <v>1328.996063826525</v>
          </cell>
          <cell r="AH271">
            <v>1355.0746183296089</v>
          </cell>
        </row>
        <row r="272">
          <cell r="B272" t="str">
            <v>Reserves</v>
          </cell>
          <cell r="F272">
            <v>635.90076899999997</v>
          </cell>
          <cell r="G272">
            <v>591.1</v>
          </cell>
          <cell r="H272">
            <v>591.1</v>
          </cell>
          <cell r="I272">
            <v>591.1</v>
          </cell>
          <cell r="J272">
            <v>591.1</v>
          </cell>
          <cell r="K272">
            <v>591.1</v>
          </cell>
          <cell r="M272" t="str">
            <v>Debt</v>
          </cell>
          <cell r="Q272">
            <v>961.29899999999998</v>
          </cell>
          <cell r="R272">
            <v>3872.3326287671234</v>
          </cell>
          <cell r="S272">
            <v>5985.0360621004565</v>
          </cell>
          <cell r="T272">
            <v>9629.7394954337888</v>
          </cell>
          <cell r="U272">
            <v>9949.1095954337889</v>
          </cell>
          <cell r="V272">
            <v>8860.4796954337889</v>
          </cell>
          <cell r="Y272" t="str">
            <v>Trade receivables</v>
          </cell>
          <cell r="AC272">
            <v>911.8</v>
          </cell>
          <cell r="AD272">
            <v>1057.0392307692307</v>
          </cell>
          <cell r="AE272">
            <v>1101.9476709401711</v>
          </cell>
          <cell r="AF272">
            <v>1389.1300854700855</v>
          </cell>
          <cell r="AG272">
            <v>1277.4826709401709</v>
          </cell>
          <cell r="AH272">
            <v>1278.6805555555557</v>
          </cell>
        </row>
        <row r="273">
          <cell r="B273" t="str">
            <v>Retained Earnings</v>
          </cell>
          <cell r="F273">
            <v>163.62113300000001</v>
          </cell>
          <cell r="G273">
            <v>2821.583961926925</v>
          </cell>
          <cell r="H273">
            <v>6367.1026038455748</v>
          </cell>
          <cell r="I273">
            <v>10868.655258528732</v>
          </cell>
          <cell r="J273">
            <v>15904.59308391537</v>
          </cell>
          <cell r="K273">
            <v>21268.926903304779</v>
          </cell>
          <cell r="M273" t="str">
            <v>Revolver / Additional Equity Financing Plug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Y273" t="str">
            <v>PP&amp;E</v>
          </cell>
          <cell r="AC273">
            <v>242.3</v>
          </cell>
          <cell r="AD273">
            <v>408.65959999999995</v>
          </cell>
          <cell r="AE273">
            <v>483.23594999999995</v>
          </cell>
          <cell r="AF273">
            <v>557.94875000000002</v>
          </cell>
          <cell r="AG273">
            <v>544.63839999999993</v>
          </cell>
          <cell r="AH273">
            <v>524.05290000000002</v>
          </cell>
        </row>
        <row r="274">
          <cell r="B274" t="str">
            <v>Deferred Income</v>
          </cell>
          <cell r="F274">
            <v>10.4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M274" t="str">
            <v>Advances from Customers</v>
          </cell>
          <cell r="Q274">
            <v>2076.3015289999998</v>
          </cell>
          <cell r="R274">
            <v>2076.3015289999998</v>
          </cell>
          <cell r="S274">
            <v>2076.3015289999998</v>
          </cell>
          <cell r="T274">
            <v>2076.3015289999998</v>
          </cell>
          <cell r="U274">
            <v>2076.3015289999998</v>
          </cell>
          <cell r="V274">
            <v>2076.3015289999998</v>
          </cell>
        </row>
        <row r="275">
          <cell r="B275" t="str">
            <v>Taxes Payable</v>
          </cell>
          <cell r="F275">
            <v>0</v>
          </cell>
          <cell r="G275" t="e">
            <v>#REF!</v>
          </cell>
          <cell r="H275" t="e">
            <v>#REF!</v>
          </cell>
          <cell r="I275" t="e">
            <v>#REF!</v>
          </cell>
          <cell r="J275" t="e">
            <v>#REF!</v>
          </cell>
          <cell r="K275" t="e">
            <v>#REF!</v>
          </cell>
          <cell r="M275" t="str">
            <v>Long term liabilities</v>
          </cell>
          <cell r="Q275">
            <v>5.9</v>
          </cell>
          <cell r="R275">
            <v>5.9</v>
          </cell>
          <cell r="S275">
            <v>5.9</v>
          </cell>
          <cell r="T275">
            <v>5.9</v>
          </cell>
          <cell r="U275">
            <v>5.9</v>
          </cell>
          <cell r="V275">
            <v>5.9</v>
          </cell>
        </row>
        <row r="276">
          <cell r="B276" t="str">
            <v xml:space="preserve">Minority Interest </v>
          </cell>
          <cell r="F276">
            <v>49.682000000000002</v>
          </cell>
          <cell r="G276">
            <v>885.98760964230826</v>
          </cell>
          <cell r="H276">
            <v>1181.8395473062164</v>
          </cell>
          <cell r="I276">
            <v>1500.5175515610522</v>
          </cell>
          <cell r="J276">
            <v>1678.6459417955462</v>
          </cell>
          <cell r="K276">
            <v>1788.1112731298028</v>
          </cell>
          <cell r="M276" t="str">
            <v>Share capital</v>
          </cell>
          <cell r="Q276">
            <v>1554.6</v>
          </cell>
          <cell r="R276">
            <v>1554.6</v>
          </cell>
          <cell r="S276">
            <v>1554.6</v>
          </cell>
          <cell r="T276">
            <v>1554.6</v>
          </cell>
          <cell r="U276">
            <v>1554.6</v>
          </cell>
          <cell r="V276">
            <v>1554.6</v>
          </cell>
        </row>
        <row r="277">
          <cell r="M277" t="str">
            <v>Reserves</v>
          </cell>
          <cell r="Q277">
            <v>635.85900000000004</v>
          </cell>
          <cell r="R277">
            <v>635.85900000000004</v>
          </cell>
          <cell r="S277">
            <v>635.85900000000004</v>
          </cell>
          <cell r="T277">
            <v>635.85900000000004</v>
          </cell>
          <cell r="U277">
            <v>635.85900000000004</v>
          </cell>
          <cell r="V277">
            <v>635.85900000000004</v>
          </cell>
          <cell r="Y277" t="str">
            <v>Intangibles</v>
          </cell>
          <cell r="AC277">
            <v>454.3</v>
          </cell>
          <cell r="AD277">
            <v>408.87</v>
          </cell>
          <cell r="AE277">
            <v>363.44</v>
          </cell>
          <cell r="AF277">
            <v>318.01</v>
          </cell>
          <cell r="AG277">
            <v>272.58</v>
          </cell>
          <cell r="AH277">
            <v>227.15</v>
          </cell>
        </row>
        <row r="278">
          <cell r="B278" t="str">
            <v>Total Liabilities and Shareholder's Equity</v>
          </cell>
          <cell r="F278">
            <v>5457.560430999999</v>
          </cell>
          <cell r="G278" t="e">
            <v>#REF!</v>
          </cell>
          <cell r="H278" t="e">
            <v>#REF!</v>
          </cell>
          <cell r="I278" t="e">
            <v>#REF!</v>
          </cell>
          <cell r="J278" t="e">
            <v>#REF!</v>
          </cell>
          <cell r="K278" t="e">
            <v>#REF!</v>
          </cell>
          <cell r="M278" t="str">
            <v>Retained earnings</v>
          </cell>
          <cell r="Q278">
            <v>163.613</v>
          </cell>
          <cell r="R278" t="e">
            <v>#REF!</v>
          </cell>
          <cell r="S278" t="e">
            <v>#REF!</v>
          </cell>
          <cell r="T278" t="e">
            <v>#REF!</v>
          </cell>
          <cell r="U278" t="e">
            <v>#REF!</v>
          </cell>
          <cell r="V278" t="e">
            <v>#REF!</v>
          </cell>
          <cell r="Y278" t="str">
            <v xml:space="preserve">Lease Prepayment </v>
          </cell>
          <cell r="AC278">
            <v>4</v>
          </cell>
          <cell r="AD278">
            <v>4</v>
          </cell>
          <cell r="AE278">
            <v>4</v>
          </cell>
          <cell r="AF278">
            <v>4</v>
          </cell>
          <cell r="AG278">
            <v>4</v>
          </cell>
          <cell r="AH278">
            <v>4</v>
          </cell>
        </row>
        <row r="279">
          <cell r="M279" t="str">
            <v>Deferred income</v>
          </cell>
          <cell r="Q279">
            <v>10.422000000000001</v>
          </cell>
          <cell r="R279">
            <v>10.422000000000001</v>
          </cell>
          <cell r="S279">
            <v>10.422000000000001</v>
          </cell>
          <cell r="T279">
            <v>10.422000000000001</v>
          </cell>
          <cell r="U279">
            <v>10.422000000000001</v>
          </cell>
          <cell r="V279">
            <v>10.422000000000001</v>
          </cell>
          <cell r="Y279" t="str">
            <v xml:space="preserve">Other Current Assets </v>
          </cell>
          <cell r="AC279">
            <v>974.5</v>
          </cell>
          <cell r="AD279">
            <v>974.5</v>
          </cell>
          <cell r="AE279">
            <v>974.5</v>
          </cell>
          <cell r="AF279">
            <v>974.5</v>
          </cell>
          <cell r="AG279">
            <v>974.5</v>
          </cell>
          <cell r="AH279">
            <v>974.5</v>
          </cell>
        </row>
        <row r="280">
          <cell r="F280">
            <v>-7.8949789999996938</v>
          </cell>
          <cell r="G280" t="e">
            <v>#REF!</v>
          </cell>
          <cell r="H280" t="e">
            <v>#REF!</v>
          </cell>
          <cell r="I280" t="e">
            <v>#REF!</v>
          </cell>
          <cell r="J280" t="e">
            <v>#REF!</v>
          </cell>
          <cell r="K280" t="e">
            <v>#REF!</v>
          </cell>
          <cell r="M280" t="str">
            <v>Tax payable</v>
          </cell>
          <cell r="Q280">
            <v>0</v>
          </cell>
          <cell r="R280">
            <v>67.997059526936013</v>
          </cell>
          <cell r="S280">
            <v>330.78312551412063</v>
          </cell>
          <cell r="T280">
            <v>743.24527126483247</v>
          </cell>
          <cell r="U280">
            <v>1397.4243973499615</v>
          </cell>
          <cell r="V280">
            <v>2159.5303606265297</v>
          </cell>
        </row>
        <row r="281">
          <cell r="G281" t="e">
            <v>#REF!</v>
          </cell>
          <cell r="H281" t="e">
            <v>#REF!</v>
          </cell>
          <cell r="I281" t="e">
            <v>#REF!</v>
          </cell>
          <cell r="J281" t="e">
            <v>#REF!</v>
          </cell>
          <cell r="K281" t="e">
            <v>#REF!</v>
          </cell>
          <cell r="M281" t="str">
            <v>Minority Interests</v>
          </cell>
          <cell r="Q281">
            <v>49.682000000000002</v>
          </cell>
          <cell r="R281">
            <v>58.330347946484792</v>
          </cell>
          <cell r="S281">
            <v>88.183580356298464</v>
          </cell>
          <cell r="T281">
            <v>134.94369490813955</v>
          </cell>
          <cell r="U281">
            <v>204.23283560304441</v>
          </cell>
          <cell r="V281">
            <v>289.86792262598215</v>
          </cell>
          <cell r="Y281" t="str">
            <v>Total Assets</v>
          </cell>
          <cell r="AC281">
            <v>4310.2</v>
          </cell>
          <cell r="AD281">
            <v>4436.5544341706736</v>
          </cell>
          <cell r="AE281">
            <v>4693.8961432416618</v>
          </cell>
          <cell r="AF281">
            <v>5207.3456810758098</v>
          </cell>
          <cell r="AG281">
            <v>5362.4293867438018</v>
          </cell>
          <cell r="AH281">
            <v>5544.7202482408065</v>
          </cell>
        </row>
        <row r="282"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Q283">
            <v>6314.9994919999999</v>
          </cell>
          <cell r="R283" t="e">
            <v>#REF!</v>
          </cell>
          <cell r="S283" t="e">
            <v>#REF!</v>
          </cell>
          <cell r="T283" t="e">
            <v>#REF!</v>
          </cell>
          <cell r="U283" t="e">
            <v>#REF!</v>
          </cell>
          <cell r="V283" t="e">
            <v>#REF!</v>
          </cell>
          <cell r="Y283" t="str">
            <v>Trade Payables</v>
          </cell>
          <cell r="AC283">
            <v>857.32296300000007</v>
          </cell>
          <cell r="AD283">
            <v>726.45179146896965</v>
          </cell>
          <cell r="AE283">
            <v>775.87284314859164</v>
          </cell>
          <cell r="AF283">
            <v>965.04295928868464</v>
          </cell>
          <cell r="AG283">
            <v>907.80234201978624</v>
          </cell>
          <cell r="AH283">
            <v>920.10718054013012</v>
          </cell>
        </row>
        <row r="284">
          <cell r="Y284" t="str">
            <v>Advances from Customers</v>
          </cell>
          <cell r="AC284">
            <v>2076.3015289999998</v>
          </cell>
          <cell r="AD284">
            <v>2076.3015289999998</v>
          </cell>
          <cell r="AE284">
            <v>2076.3015289999998</v>
          </cell>
          <cell r="AF284">
            <v>2076.3015289999998</v>
          </cell>
          <cell r="AG284">
            <v>2076.3015289999998</v>
          </cell>
          <cell r="AH284">
            <v>2076.3015289999998</v>
          </cell>
        </row>
        <row r="285">
          <cell r="Q285">
            <v>-7.8860770000001139</v>
          </cell>
          <cell r="R285" t="e">
            <v>#REF!</v>
          </cell>
          <cell r="S285" t="e">
            <v>#REF!</v>
          </cell>
          <cell r="T285" t="e">
            <v>#REF!</v>
          </cell>
          <cell r="U285" t="e">
            <v>#REF!</v>
          </cell>
          <cell r="V285" t="e">
            <v>#REF!</v>
          </cell>
          <cell r="Y285" t="str">
            <v>Long term liabilities</v>
          </cell>
          <cell r="AC285">
            <v>5.9</v>
          </cell>
          <cell r="AD285">
            <v>5.9</v>
          </cell>
          <cell r="AE285">
            <v>5.9</v>
          </cell>
          <cell r="AF285">
            <v>5.9</v>
          </cell>
          <cell r="AG285">
            <v>5.9</v>
          </cell>
          <cell r="AH285">
            <v>5.9</v>
          </cell>
        </row>
        <row r="286">
          <cell r="Y286" t="str">
            <v xml:space="preserve">Share Capital </v>
          </cell>
          <cell r="AC286">
            <v>554.6</v>
          </cell>
          <cell r="AD286">
            <v>554.6</v>
          </cell>
          <cell r="AE286">
            <v>554.6</v>
          </cell>
          <cell r="AF286">
            <v>554.6</v>
          </cell>
          <cell r="AG286">
            <v>554.6</v>
          </cell>
          <cell r="AH286">
            <v>554.6</v>
          </cell>
        </row>
        <row r="287">
          <cell r="Y287" t="str">
            <v>Reserves</v>
          </cell>
          <cell r="AC287">
            <v>635.70000000000005</v>
          </cell>
          <cell r="AD287">
            <v>635.70000000000005</v>
          </cell>
          <cell r="AE287">
            <v>635.70000000000005</v>
          </cell>
          <cell r="AF287">
            <v>635.70000000000005</v>
          </cell>
          <cell r="AG287">
            <v>635.70000000000005</v>
          </cell>
          <cell r="AH287">
            <v>635.70000000000005</v>
          </cell>
        </row>
        <row r="288">
          <cell r="Y288" t="str">
            <v>Retained Earnings</v>
          </cell>
          <cell r="AC288">
            <v>180.4</v>
          </cell>
          <cell r="AD288">
            <v>437.62560570170365</v>
          </cell>
          <cell r="AE288">
            <v>645.54626309306946</v>
          </cell>
          <cell r="AF288">
            <v>969.8256847871246</v>
          </cell>
          <cell r="AG288">
            <v>1182.1500077240148</v>
          </cell>
          <cell r="AH288">
            <v>1352.136030700676</v>
          </cell>
        </row>
        <row r="290">
          <cell r="Y290" t="str">
            <v>Total Liabilities and Shareholder's Equity</v>
          </cell>
          <cell r="AC290">
            <v>4310.2244919999994</v>
          </cell>
          <cell r="AD290">
            <v>4436.5789261706732</v>
          </cell>
          <cell r="AE290">
            <v>4693.9206352416613</v>
          </cell>
          <cell r="AF290">
            <v>5207.3701730758085</v>
          </cell>
          <cell r="AG290">
            <v>5362.4538787438014</v>
          </cell>
          <cell r="AH290">
            <v>5544.7447402408061</v>
          </cell>
        </row>
        <row r="338">
          <cell r="B338" t="str">
            <v>Unlevered Free Cash Flow and NPV</v>
          </cell>
        </row>
        <row r="339">
          <cell r="E339">
            <v>1</v>
          </cell>
          <cell r="F339">
            <v>2</v>
          </cell>
          <cell r="G339">
            <v>3</v>
          </cell>
          <cell r="H339">
            <v>4</v>
          </cell>
          <cell r="I339">
            <v>5</v>
          </cell>
          <cell r="J339">
            <v>6</v>
          </cell>
          <cell r="K339">
            <v>7</v>
          </cell>
        </row>
        <row r="340">
          <cell r="D340" t="str">
            <v>Units</v>
          </cell>
          <cell r="E340">
            <v>38717</v>
          </cell>
          <cell r="F340">
            <v>39082</v>
          </cell>
          <cell r="G340">
            <v>39447</v>
          </cell>
          <cell r="H340">
            <v>39813</v>
          </cell>
          <cell r="I340">
            <v>40178</v>
          </cell>
          <cell r="J340">
            <v>40543</v>
          </cell>
          <cell r="K340">
            <v>40908</v>
          </cell>
        </row>
        <row r="342">
          <cell r="B342" t="str">
            <v>EBIT</v>
          </cell>
          <cell r="D342" t="str">
            <v>RMB mm</v>
          </cell>
          <cell r="G342">
            <v>3485.3977518998845</v>
          </cell>
          <cell r="H342">
            <v>4756.9153898559834</v>
          </cell>
          <cell r="I342">
            <v>6252.7031330169448</v>
          </cell>
          <cell r="J342">
            <v>7556.420706098128</v>
          </cell>
          <cell r="K342">
            <v>8747.1187800866828</v>
          </cell>
        </row>
        <row r="343">
          <cell r="B343" t="str">
            <v>Tax rate</v>
          </cell>
          <cell r="D343" t="str">
            <v>%</v>
          </cell>
          <cell r="G343">
            <v>-2.5053518232577596E-2</v>
          </cell>
          <cell r="H343">
            <v>-2.6106713255160386E-2</v>
          </cell>
          <cell r="I343">
            <v>-2.41687195276543E-2</v>
          </cell>
          <cell r="J343">
            <v>2.8306291635524679E-2</v>
          </cell>
          <cell r="K343">
            <v>9.7214200717383806E-2</v>
          </cell>
        </row>
        <row r="344">
          <cell r="B344" t="str">
            <v>Less: Taxes</v>
          </cell>
          <cell r="D344" t="str">
            <v>RMB mm</v>
          </cell>
          <cell r="G344">
            <v>87.321476125008715</v>
          </cell>
          <cell r="H344">
            <v>124.18742606202964</v>
          </cell>
          <cell r="I344">
            <v>151.11982831157187</v>
          </cell>
          <cell r="J344">
            <v>-213.89424822753094</v>
          </cell>
          <cell r="K344">
            <v>-850.34416078614413</v>
          </cell>
        </row>
        <row r="345">
          <cell r="B345" t="str">
            <v>Add: D&amp;A</v>
          </cell>
          <cell r="D345" t="str">
            <v>RMB mm</v>
          </cell>
          <cell r="G345">
            <v>0.37522992509615705</v>
          </cell>
          <cell r="H345">
            <v>202.94141789825323</v>
          </cell>
          <cell r="I345">
            <v>487.8158925264583</v>
          </cell>
          <cell r="J345">
            <v>834.78426285612863</v>
          </cell>
          <cell r="K345">
            <v>1118.7107429440407</v>
          </cell>
        </row>
        <row r="346">
          <cell r="B346" t="str">
            <v>Less: Capex</v>
          </cell>
          <cell r="D346" t="str">
            <v>RMB mm</v>
          </cell>
          <cell r="G346">
            <v>-2101.5417868229456</v>
          </cell>
          <cell r="H346">
            <v>-2849.2240895384612</v>
          </cell>
          <cell r="I346">
            <v>-4187.667903589745</v>
          </cell>
          <cell r="J346">
            <v>-1914.6100307692307</v>
          </cell>
          <cell r="K346">
            <v>-92.726182564102544</v>
          </cell>
        </row>
        <row r="347">
          <cell r="B347" t="str">
            <v>Less: Change in NWC</v>
          </cell>
          <cell r="D347" t="str">
            <v>RMB mm</v>
          </cell>
          <cell r="G347">
            <v>-200.44772710634552</v>
          </cell>
          <cell r="H347">
            <v>-206.08042455857003</v>
          </cell>
          <cell r="I347">
            <v>-412.24297381166207</v>
          </cell>
          <cell r="J347">
            <v>-559.2604062829347</v>
          </cell>
          <cell r="K347">
            <v>-469.40978502248754</v>
          </cell>
        </row>
        <row r="349">
          <cell r="B349" t="str">
            <v>Unlevered FCF</v>
          </cell>
          <cell r="D349" t="str">
            <v>RMB mm</v>
          </cell>
          <cell r="G349">
            <v>1271.1049440206984</v>
          </cell>
          <cell r="H349">
            <v>2028.7397197192354</v>
          </cell>
          <cell r="I349">
            <v>2291.7279764535679</v>
          </cell>
          <cell r="J349">
            <v>5703.4402836745603</v>
          </cell>
          <cell r="K349">
            <v>8453.3493946579893</v>
          </cell>
        </row>
        <row r="350">
          <cell r="B350" t="str">
            <v>Terminal Value</v>
          </cell>
          <cell r="D350" t="str">
            <v>RMB mm</v>
          </cell>
          <cell r="K350">
            <v>118389.95427636868</v>
          </cell>
        </row>
        <row r="351">
          <cell r="B351" t="str">
            <v>Unlevered FCF (incl Terminal Value)</v>
          </cell>
          <cell r="D351" t="str">
            <v>RMB mm</v>
          </cell>
          <cell r="G351">
            <v>1271.1049440206984</v>
          </cell>
          <cell r="H351">
            <v>2028.7397197192354</v>
          </cell>
          <cell r="I351">
            <v>2291.7279764535679</v>
          </cell>
          <cell r="J351">
            <v>5703.4402836745603</v>
          </cell>
          <cell r="K351">
            <v>126843.30367102666</v>
          </cell>
        </row>
        <row r="353">
          <cell r="B353" t="str">
            <v>Unlevered FCF (incl Terminal Value)</v>
          </cell>
          <cell r="D353" t="str">
            <v>US$ mm</v>
          </cell>
          <cell r="G353">
            <v>166.37499267286628</v>
          </cell>
          <cell r="H353">
            <v>278.6730384229719</v>
          </cell>
          <cell r="I353">
            <v>324.14822863558243</v>
          </cell>
          <cell r="J353">
            <v>832.61901951453444</v>
          </cell>
          <cell r="K353">
            <v>19117.302738662649</v>
          </cell>
        </row>
        <row r="356">
          <cell r="B356" t="str">
            <v>Terminal EBITDA multiple</v>
          </cell>
          <cell r="D356">
            <v>12</v>
          </cell>
        </row>
        <row r="357">
          <cell r="B357" t="str">
            <v>WACC</v>
          </cell>
          <cell r="D357">
            <v>0.08</v>
          </cell>
        </row>
        <row r="359">
          <cell r="B359" t="str">
            <v>NPV (RMB mm)</v>
          </cell>
          <cell r="D359">
            <v>95255.133902494767</v>
          </cell>
        </row>
        <row r="360">
          <cell r="B360" t="str">
            <v>NPV (US$ mm)</v>
          </cell>
          <cell r="D360">
            <v>14273.202299803952</v>
          </cell>
        </row>
        <row r="362">
          <cell r="B362" t="str">
            <v>Net Debt</v>
          </cell>
          <cell r="D362" t="e">
            <v>#REF!</v>
          </cell>
        </row>
        <row r="364">
          <cell r="B364" t="str">
            <v>Minority Interest Valuation</v>
          </cell>
          <cell r="G364" t="str">
            <v>Minority Interest Valuation</v>
          </cell>
        </row>
        <row r="365">
          <cell r="B365" t="str">
            <v>2007 Minority Interest in profit after tax</v>
          </cell>
          <cell r="D365">
            <v>885.98760964230826</v>
          </cell>
          <cell r="G365" t="str">
            <v>2007 Minority Interest in profit after tax</v>
          </cell>
        </row>
        <row r="366">
          <cell r="B366" t="str">
            <v>P/E Multiple</v>
          </cell>
          <cell r="D366">
            <v>30</v>
          </cell>
          <cell r="G366">
            <v>885.98760964230826</v>
          </cell>
        </row>
        <row r="367">
          <cell r="B367" t="str">
            <v>Minority Interest Value</v>
          </cell>
          <cell r="D367">
            <v>26579.628289269247</v>
          </cell>
        </row>
        <row r="368">
          <cell r="G368" t="str">
            <v>P/E Multiple</v>
          </cell>
          <cell r="I368">
            <v>30</v>
          </cell>
        </row>
        <row r="369">
          <cell r="G369" t="str">
            <v>Minority Interest Value</v>
          </cell>
          <cell r="I369">
            <v>26579.628289269247</v>
          </cell>
        </row>
        <row r="370">
          <cell r="B370" t="str">
            <v>Equity Value</v>
          </cell>
          <cell r="D370" t="e">
            <v>#REF!</v>
          </cell>
        </row>
        <row r="373">
          <cell r="B373" t="str">
            <v>Unlevered Free Cash Flow and PV - five years</v>
          </cell>
        </row>
        <row r="374">
          <cell r="F374">
            <v>2</v>
          </cell>
          <cell r="G374">
            <v>3</v>
          </cell>
          <cell r="H374">
            <v>4</v>
          </cell>
          <cell r="I374">
            <v>5</v>
          </cell>
          <cell r="J374">
            <v>6</v>
          </cell>
          <cell r="K374">
            <v>7</v>
          </cell>
        </row>
        <row r="375">
          <cell r="B375" t="str">
            <v>RMB mm, unless otherwise specified</v>
          </cell>
          <cell r="F375">
            <v>39082</v>
          </cell>
          <cell r="G375">
            <v>39447</v>
          </cell>
          <cell r="H375">
            <v>39813</v>
          </cell>
          <cell r="I375">
            <v>40178</v>
          </cell>
          <cell r="J375">
            <v>40543</v>
          </cell>
          <cell r="K375">
            <v>40908</v>
          </cell>
        </row>
        <row r="377">
          <cell r="B377" t="str">
            <v>EBIT</v>
          </cell>
          <cell r="G377">
            <v>195.72420474407338</v>
          </cell>
          <cell r="H377">
            <v>794.71864458169114</v>
          </cell>
          <cell r="I377">
            <v>1409.2560025420921</v>
          </cell>
          <cell r="J377">
            <v>1997.2126589935485</v>
          </cell>
          <cell r="K377">
            <v>2593.0177270134445</v>
          </cell>
        </row>
        <row r="378">
          <cell r="B378" t="str">
            <v>Tax rate</v>
          </cell>
          <cell r="D378" t="str">
            <v>%</v>
          </cell>
          <cell r="G378">
            <v>-6.9845909617592836E-2</v>
          </cell>
          <cell r="H378">
            <v>-0.14953947605262322</v>
          </cell>
          <cell r="I378">
            <v>-0.15128308860531484</v>
          </cell>
          <cell r="J378">
            <v>-0.22450422005172299</v>
          </cell>
          <cell r="K378">
            <v>-0.22452838158532729</v>
          </cell>
        </row>
        <row r="379">
          <cell r="B379" t="str">
            <v>Less: Taxes</v>
          </cell>
          <cell r="G379">
            <v>-1.8802002751709992</v>
          </cell>
          <cell r="H379">
            <v>-55.985576051238652</v>
          </cell>
          <cell r="I379">
            <v>-109.65333289619974</v>
          </cell>
          <cell r="J379">
            <v>-251.71835169184996</v>
          </cell>
          <cell r="K379">
            <v>-395.90582091692283</v>
          </cell>
        </row>
        <row r="381">
          <cell r="B381" t="str">
            <v>Add: D&amp;A</v>
          </cell>
          <cell r="G381">
            <v>-22.47372727976515</v>
          </cell>
          <cell r="H381">
            <v>159.45060923037468</v>
          </cell>
          <cell r="I381">
            <v>405.18060443685124</v>
          </cell>
          <cell r="J381">
            <v>724.82610028275553</v>
          </cell>
          <cell r="K381">
            <v>999.18957430134947</v>
          </cell>
        </row>
        <row r="382">
          <cell r="B382" t="str">
            <v>Less: Capex</v>
          </cell>
          <cell r="G382">
            <v>-3431.7667788552621</v>
          </cell>
          <cell r="H382">
            <v>-3621.4106653277267</v>
          </cell>
          <cell r="I382">
            <v>-5342.9845723049111</v>
          </cell>
          <cell r="J382">
            <v>-1646.3676002573702</v>
          </cell>
          <cell r="K382">
            <v>886.60442512615191</v>
          </cell>
        </row>
        <row r="383">
          <cell r="B383" t="str">
            <v>Less: Change in NWC</v>
          </cell>
          <cell r="G383">
            <v>-179.83324803961432</v>
          </cell>
          <cell r="H383">
            <v>-137.05930296062525</v>
          </cell>
          <cell r="I383">
            <v>-219.37407616146447</v>
          </cell>
          <cell r="J383">
            <v>-599.73404576884059</v>
          </cell>
          <cell r="K383">
            <v>-445.40899240790304</v>
          </cell>
        </row>
        <row r="385">
          <cell r="B385" t="str">
            <v>Unlevered FCF</v>
          </cell>
          <cell r="G385">
            <v>-3440.2297497057393</v>
          </cell>
          <cell r="H385">
            <v>-2860.2862905275251</v>
          </cell>
          <cell r="I385">
            <v>-3857.5753743836317</v>
          </cell>
          <cell r="J385">
            <v>224.21876155824316</v>
          </cell>
          <cell r="K385">
            <v>3637.4969131161201</v>
          </cell>
        </row>
        <row r="386">
          <cell r="B386" t="str">
            <v>Terminal Value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43106.487615777529</v>
          </cell>
        </row>
        <row r="387">
          <cell r="B387" t="str">
            <v>Unlevered FCF (incl Terminal Value)</v>
          </cell>
          <cell r="G387">
            <v>-3440.2297497057393</v>
          </cell>
          <cell r="H387">
            <v>-2860.2862905275251</v>
          </cell>
          <cell r="I387">
            <v>-3857.5753743836317</v>
          </cell>
          <cell r="J387">
            <v>224.21876155824316</v>
          </cell>
          <cell r="K387">
            <v>46743.984528893649</v>
          </cell>
        </row>
        <row r="389">
          <cell r="B389" t="str">
            <v>Terminal Adjusted Free Cash Flow</v>
          </cell>
          <cell r="K389">
            <v>2729.814808273934</v>
          </cell>
        </row>
        <row r="390">
          <cell r="B390" t="str">
            <v>Unlevered FCF (incl Terminal Value)</v>
          </cell>
          <cell r="D390" t="str">
            <v>US$ mm</v>
          </cell>
          <cell r="G390">
            <v>-455.31100028133949</v>
          </cell>
          <cell r="H390">
            <v>-378.55605781633727</v>
          </cell>
          <cell r="I390">
            <v>-510.54628038185751</v>
          </cell>
          <cell r="J390">
            <v>29.675131033227959</v>
          </cell>
          <cell r="K390">
            <v>6186.5200586694755</v>
          </cell>
        </row>
        <row r="393">
          <cell r="B393" t="str">
            <v>Terminal EBITDA multiple</v>
          </cell>
          <cell r="D393">
            <v>12</v>
          </cell>
          <cell r="F393" t="str">
            <v>PV (RMB mm)</v>
          </cell>
          <cell r="K393">
            <v>23278.077821281477</v>
          </cell>
        </row>
        <row r="394">
          <cell r="B394" t="str">
            <v>WACC</v>
          </cell>
          <cell r="D394">
            <v>0.08</v>
          </cell>
          <cell r="F394" t="str">
            <v>PV (US$ mm)</v>
          </cell>
          <cell r="K394">
            <v>3080.8305457916285</v>
          </cell>
        </row>
        <row r="398">
          <cell r="B398" t="str">
            <v>NET DEBT</v>
          </cell>
          <cell r="D398" t="str">
            <v>Terminal EBITDA Multiple Range</v>
          </cell>
          <cell r="K398" t="str">
            <v>Terminal EBITDA Multiple Range</v>
          </cell>
        </row>
        <row r="399">
          <cell r="B399">
            <v>2970.2769223370201</v>
          </cell>
          <cell r="D399">
            <v>10</v>
          </cell>
          <cell r="E399">
            <v>11</v>
          </cell>
          <cell r="F399">
            <v>12</v>
          </cell>
          <cell r="G399">
            <v>13</v>
          </cell>
          <cell r="H399">
            <v>14</v>
          </cell>
          <cell r="K399">
            <v>10</v>
          </cell>
          <cell r="L399">
            <v>11</v>
          </cell>
          <cell r="M399">
            <v>12</v>
          </cell>
          <cell r="N399">
            <v>13</v>
          </cell>
          <cell r="O399">
            <v>14</v>
          </cell>
        </row>
        <row r="401">
          <cell r="D401" t="str">
            <v>Terminal Value</v>
          </cell>
          <cell r="K401" t="str">
            <v>Terminal Value</v>
          </cell>
        </row>
        <row r="402">
          <cell r="D402">
            <v>35922.073013147936</v>
          </cell>
          <cell r="E402">
            <v>39514.280314462732</v>
          </cell>
          <cell r="F402">
            <v>43106.487615777529</v>
          </cell>
          <cell r="G402">
            <v>46698.694917092318</v>
          </cell>
          <cell r="H402">
            <v>50290.902218407115</v>
          </cell>
          <cell r="K402">
            <v>35922.073013147936</v>
          </cell>
          <cell r="L402">
            <v>39514.280314462732</v>
          </cell>
          <cell r="M402">
            <v>43106.487615777529</v>
          </cell>
          <cell r="N402">
            <v>46698.694917092318</v>
          </cell>
          <cell r="O402">
            <v>50290.902218407115</v>
          </cell>
        </row>
        <row r="405">
          <cell r="C405" t="str">
            <v>WACC</v>
          </cell>
          <cell r="D405" t="str">
            <v xml:space="preserve">Firm Value </v>
          </cell>
          <cell r="J405" t="str">
            <v>WACC</v>
          </cell>
          <cell r="K405" t="str">
            <v xml:space="preserve">Equity Value </v>
          </cell>
        </row>
        <row r="406">
          <cell r="C406">
            <v>23278.077821281477</v>
          </cell>
          <cell r="D406">
            <v>10</v>
          </cell>
          <cell r="E406">
            <v>11</v>
          </cell>
          <cell r="F406">
            <v>12</v>
          </cell>
          <cell r="G406">
            <v>13</v>
          </cell>
          <cell r="H406">
            <v>14</v>
          </cell>
        </row>
        <row r="407">
          <cell r="C407">
            <v>7.0000000000000007E-2</v>
          </cell>
          <cell r="D407">
            <v>19514.098644857386</v>
          </cell>
          <cell r="E407">
            <v>22075.292804535162</v>
          </cell>
          <cell r="F407">
            <v>24636.486964212938</v>
          </cell>
          <cell r="G407">
            <v>27197.681123890707</v>
          </cell>
          <cell r="H407">
            <v>29758.875283568486</v>
          </cell>
          <cell r="J407">
            <v>7.0000000000000007E-2</v>
          </cell>
          <cell r="K407">
            <v>16543.821722520366</v>
          </cell>
          <cell r="L407">
            <v>19105.015882198142</v>
          </cell>
          <cell r="M407">
            <v>21666.210041875918</v>
          </cell>
          <cell r="N407">
            <v>24227.404201553687</v>
          </cell>
          <cell r="O407">
            <v>26788.598361231467</v>
          </cell>
        </row>
        <row r="408">
          <cell r="C408">
            <v>7.4999999999999997E-2</v>
          </cell>
          <cell r="D408">
            <v>18942.946253204009</v>
          </cell>
          <cell r="E408">
            <v>21445.129258125951</v>
          </cell>
          <cell r="F408">
            <v>23947.312263047883</v>
          </cell>
          <cell r="G408">
            <v>26449.495267969818</v>
          </cell>
          <cell r="H408">
            <v>28951.678272891753</v>
          </cell>
          <cell r="J408">
            <v>7.4999999999999997E-2</v>
          </cell>
          <cell r="K408">
            <v>15972.669330866989</v>
          </cell>
          <cell r="L408">
            <v>18474.852335788932</v>
          </cell>
          <cell r="M408">
            <v>20977.035340710863</v>
          </cell>
          <cell r="N408">
            <v>23479.218345632798</v>
          </cell>
          <cell r="O408">
            <v>25981.401350554734</v>
          </cell>
        </row>
        <row r="409">
          <cell r="C409">
            <v>0.08</v>
          </cell>
          <cell r="D409">
            <v>18388.485962207844</v>
          </cell>
          <cell r="E409">
            <v>20833.28189174466</v>
          </cell>
          <cell r="F409">
            <v>23278.077821281477</v>
          </cell>
          <cell r="G409">
            <v>25722.873750818282</v>
          </cell>
          <cell r="H409">
            <v>28167.669680355099</v>
          </cell>
          <cell r="J409">
            <v>0.08</v>
          </cell>
          <cell r="K409">
            <v>15418.209039870824</v>
          </cell>
          <cell r="L409">
            <v>17863.004969407641</v>
          </cell>
          <cell r="M409">
            <v>20307.800898944457</v>
          </cell>
          <cell r="N409">
            <v>22752.596828481262</v>
          </cell>
          <cell r="O409">
            <v>25197.392758018079</v>
          </cell>
        </row>
        <row r="410">
          <cell r="C410">
            <v>8.5000000000000006E-2</v>
          </cell>
          <cell r="D410">
            <v>17850.17044363388</v>
          </cell>
          <cell r="E410">
            <v>20239.151468876589</v>
          </cell>
          <cell r="F410">
            <v>22628.132494119298</v>
          </cell>
          <cell r="G410">
            <v>25017.113519362003</v>
          </cell>
          <cell r="H410">
            <v>27406.094544604715</v>
          </cell>
          <cell r="J410">
            <v>8.5000000000000006E-2</v>
          </cell>
          <cell r="K410">
            <v>14879.893521296861</v>
          </cell>
          <cell r="L410">
            <v>17268.87454653957</v>
          </cell>
          <cell r="M410">
            <v>19657.855571782278</v>
          </cell>
          <cell r="N410">
            <v>22046.836597024983</v>
          </cell>
          <cell r="O410">
            <v>24435.817622267696</v>
          </cell>
        </row>
        <row r="411">
          <cell r="C411">
            <v>0.09</v>
          </cell>
          <cell r="D411">
            <v>17327.472541784904</v>
          </cell>
          <cell r="E411">
            <v>19662.160812999467</v>
          </cell>
          <cell r="F411">
            <v>21996.849084214031</v>
          </cell>
          <cell r="G411">
            <v>24331.537355428587</v>
          </cell>
          <cell r="H411">
            <v>26666.22562664315</v>
          </cell>
          <cell r="J411">
            <v>0.09</v>
          </cell>
          <cell r="K411">
            <v>14357.195619447884</v>
          </cell>
          <cell r="L411">
            <v>16691.883890662448</v>
          </cell>
          <cell r="M411">
            <v>19026.572161877011</v>
          </cell>
          <cell r="N411">
            <v>21361.260433091567</v>
          </cell>
          <cell r="O411">
            <v>23695.948704306131</v>
          </cell>
        </row>
        <row r="415">
          <cell r="C415" t="str">
            <v>WACC</v>
          </cell>
          <cell r="D415" t="str">
            <v>Implied Perpetuity Growth Rate</v>
          </cell>
        </row>
        <row r="417">
          <cell r="C417">
            <v>7.0000000000000007E-2</v>
          </cell>
          <cell r="D417">
            <v>-0.55694484664800792</v>
          </cell>
          <cell r="E417">
            <v>8.5656500946051206E-2</v>
          </cell>
          <cell r="F417">
            <v>0.62753605683420455</v>
          </cell>
          <cell r="G417">
            <v>1.0906536307038825</v>
          </cell>
          <cell r="H417">
            <v>1.4910178348149183</v>
          </cell>
        </row>
        <row r="418">
          <cell r="C418">
            <v>7.4999999999999997E-2</v>
          </cell>
          <cell r="D418">
            <v>-9.2257673034214796E-2</v>
          </cell>
          <cell r="E418">
            <v>0.55334648459533098</v>
          </cell>
          <cell r="F418">
            <v>1.0977581879409051</v>
          </cell>
          <cell r="G418">
            <v>1.5630398626230588</v>
          </cell>
          <cell r="H418">
            <v>1.9652749275009682</v>
          </cell>
        </row>
        <row r="419">
          <cell r="C419">
            <v>0.08</v>
          </cell>
          <cell r="D419">
            <v>0.37242950057957941</v>
          </cell>
          <cell r="E419">
            <v>1.021036468244612</v>
          </cell>
          <cell r="F419">
            <v>1.5679803190476076</v>
          </cell>
          <cell r="G419">
            <v>2.035426094542236</v>
          </cell>
          <cell r="H419">
            <v>2.4395320201870194</v>
          </cell>
        </row>
        <row r="420">
          <cell r="C420">
            <v>8.5000000000000006E-2</v>
          </cell>
          <cell r="D420">
            <v>0.83711667419337477</v>
          </cell>
          <cell r="E420">
            <v>1.4887264518938927</v>
          </cell>
          <cell r="F420">
            <v>2.0382024501543099</v>
          </cell>
          <cell r="G420">
            <v>2.5078123264614129</v>
          </cell>
          <cell r="H420">
            <v>2.9137891128730709</v>
          </cell>
        </row>
        <row r="421">
          <cell r="C421">
            <v>0.09</v>
          </cell>
          <cell r="D421">
            <v>1.3018038478071678</v>
          </cell>
          <cell r="E421">
            <v>1.9564164355431728</v>
          </cell>
          <cell r="F421">
            <v>2.5084245812610106</v>
          </cell>
          <cell r="G421">
            <v>2.980198558380589</v>
          </cell>
          <cell r="H421">
            <v>3.3880462055591214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 DCF"/>
      <sheetName val="Boilers DCF"/>
      <sheetName val="NBE (RMB) (2)"/>
      <sheetName val="NBE DCF"/>
      <sheetName val="Combine"/>
      <sheetName val="NBE (heat rate)"/>
      <sheetName val="#REF"/>
    </sheetNames>
    <sheetDataSet>
      <sheetData sheetId="0" refreshError="1">
        <row r="1">
          <cell r="B1" t="str">
            <v>Dragon Power Consolidated</v>
          </cell>
        </row>
        <row r="2">
          <cell r="B2" t="str">
            <v>Five Year Discounted Cash Flow Analysis</v>
          </cell>
        </row>
        <row r="4">
          <cell r="B4" t="str">
            <v>Terminal EBITDA Multiple Approach</v>
          </cell>
        </row>
        <row r="6">
          <cell r="H6" t="str">
            <v>Projected Fiscal Year Ending December 31,</v>
          </cell>
        </row>
        <row r="7">
          <cell r="B7" t="str">
            <v>(RMB in millions, unless otherwise specified)</v>
          </cell>
          <cell r="G7">
            <v>2006</v>
          </cell>
          <cell r="H7">
            <v>207</v>
          </cell>
          <cell r="I7">
            <v>2008</v>
          </cell>
          <cell r="J7">
            <v>2009</v>
          </cell>
          <cell r="K7">
            <v>2010</v>
          </cell>
          <cell r="L7">
            <v>2011</v>
          </cell>
        </row>
        <row r="8">
          <cell r="B8" t="str">
            <v>EBIT</v>
          </cell>
          <cell r="H8">
            <v>468.69173205021389</v>
          </cell>
          <cell r="I8">
            <v>926.50776262135651</v>
          </cell>
          <cell r="J8">
            <v>1421.0695627720409</v>
          </cell>
          <cell r="K8">
            <v>2215.1718735906175</v>
          </cell>
          <cell r="L8">
            <v>2448.5526810539436</v>
          </cell>
        </row>
        <row r="9">
          <cell r="B9" t="str">
            <v>Marginal Tax Rate</v>
          </cell>
          <cell r="H9">
            <v>0.12675162845064633</v>
          </cell>
          <cell r="I9">
            <v>9.6472413699629278E-2</v>
          </cell>
          <cell r="J9">
            <v>9.2212096369550287E-2</v>
          </cell>
          <cell r="K9">
            <v>4.4748272391300942E-2</v>
          </cell>
          <cell r="L9">
            <v>3.9624129793396856E-2</v>
          </cell>
        </row>
        <row r="10">
          <cell r="B10" t="str">
            <v>Less taxes</v>
          </cell>
          <cell r="H10">
            <v>-59.407440278718596</v>
          </cell>
          <cell r="I10">
            <v>-89.382440171525431</v>
          </cell>
          <cell r="J10">
            <v>-131.03980347017011</v>
          </cell>
          <cell r="K10">
            <v>-99.125114392981402</v>
          </cell>
          <cell r="L10">
            <v>-97.021769240051313</v>
          </cell>
        </row>
        <row r="11">
          <cell r="B11" t="str">
            <v xml:space="preserve">    Earnings Before Interest</v>
          </cell>
          <cell r="H11">
            <v>409.2842917714953</v>
          </cell>
          <cell r="I11">
            <v>837.12532244983106</v>
          </cell>
          <cell r="J11">
            <v>1290.0297593018709</v>
          </cell>
          <cell r="K11">
            <v>2116.0467591976362</v>
          </cell>
          <cell r="L11">
            <v>2351.5309118138921</v>
          </cell>
        </row>
        <row r="12">
          <cell r="B12" t="str">
            <v>Depreciation</v>
          </cell>
          <cell r="H12">
            <v>219.25466366598675</v>
          </cell>
          <cell r="I12">
            <v>421.60152082395712</v>
          </cell>
          <cell r="J12">
            <v>679.97742310949093</v>
          </cell>
          <cell r="K12">
            <v>1096.5378698281515</v>
          </cell>
          <cell r="L12">
            <v>1232.9455727785776</v>
          </cell>
        </row>
        <row r="13">
          <cell r="B13" t="str">
            <v>Change in Net Working Capital</v>
          </cell>
          <cell r="H13">
            <v>-399.68835761493614</v>
          </cell>
          <cell r="I13">
            <v>-90.712004696111308</v>
          </cell>
          <cell r="J13">
            <v>-108.53275588949737</v>
          </cell>
          <cell r="K13">
            <v>-107.99430415642951</v>
          </cell>
          <cell r="L13">
            <v>-45.407103701592803</v>
          </cell>
        </row>
        <row r="14">
          <cell r="B14" t="str">
            <v>Capital Expenditures</v>
          </cell>
          <cell r="H14">
            <v>-4315.9466157551542</v>
          </cell>
          <cell r="I14">
            <v>-3891.8831918898309</v>
          </cell>
          <cell r="J14">
            <v>-6311.4959953930738</v>
          </cell>
          <cell r="K14">
            <v>-1982.8463649425944</v>
          </cell>
          <cell r="L14">
            <v>-68.070658140000006</v>
          </cell>
        </row>
        <row r="15">
          <cell r="B15" t="str">
            <v xml:space="preserve">    Unlevered Free Cash Flow</v>
          </cell>
          <cell r="H15">
            <v>-4087.0960179326084</v>
          </cell>
          <cell r="I15">
            <v>-2723.8683533121539</v>
          </cell>
          <cell r="J15">
            <v>-4450.0215688712096</v>
          </cell>
          <cell r="K15">
            <v>1121.7439599267641</v>
          </cell>
          <cell r="L15">
            <v>3470.9987227508768</v>
          </cell>
        </row>
        <row r="16">
          <cell r="B16" t="str">
            <v>Terminal EBITDA</v>
          </cell>
          <cell r="L16">
            <v>3681.4982538325212</v>
          </cell>
        </row>
        <row r="17">
          <cell r="B17" t="str">
            <v>Terminal Adjusted Free Cash Flow</v>
          </cell>
          <cell r="L17">
            <v>2306.1238081122992</v>
          </cell>
        </row>
        <row r="19">
          <cell r="D19" t="str">
            <v>Terminal EBITDA Multiple Range</v>
          </cell>
          <cell r="L19" t="str">
            <v>Terminal EBITDA Multiple Range</v>
          </cell>
          <cell r="R19" t="str">
            <v>WACC</v>
          </cell>
          <cell r="T19">
            <v>0.08</v>
          </cell>
        </row>
        <row r="20">
          <cell r="D20">
            <v>4</v>
          </cell>
          <cell r="E20">
            <v>4.5</v>
          </cell>
          <cell r="F20">
            <v>5</v>
          </cell>
          <cell r="G20">
            <v>5.5</v>
          </cell>
          <cell r="H20">
            <v>6</v>
          </cell>
          <cell r="L20">
            <v>4</v>
          </cell>
          <cell r="M20">
            <v>4.5</v>
          </cell>
          <cell r="N20">
            <v>5</v>
          </cell>
          <cell r="O20">
            <v>5.5</v>
          </cell>
          <cell r="P20">
            <v>6</v>
          </cell>
          <cell r="R20" t="str">
            <v>terminal EBITDA multiple</v>
          </cell>
          <cell r="T20">
            <v>5</v>
          </cell>
        </row>
        <row r="22">
          <cell r="D22" t="str">
            <v>Terminal Value</v>
          </cell>
          <cell r="R22" t="str">
            <v>sum of PV of unlevered FCFs</v>
          </cell>
          <cell r="T22">
            <v>-6465.3781346733958</v>
          </cell>
        </row>
        <row r="23">
          <cell r="D23">
            <v>14725.993015330085</v>
          </cell>
          <cell r="E23">
            <v>16566.742142246345</v>
          </cell>
          <cell r="F23">
            <v>18407.491269162605</v>
          </cell>
          <cell r="G23">
            <v>20248.240396078865</v>
          </cell>
          <cell r="H23">
            <v>22088.989522995129</v>
          </cell>
        </row>
        <row r="24">
          <cell r="R24" t="str">
            <v>FV of terminal value</v>
          </cell>
          <cell r="T24">
            <v>18407.491269162605</v>
          </cell>
        </row>
        <row r="25">
          <cell r="C25" t="str">
            <v>WACC</v>
          </cell>
          <cell r="D25" t="str">
            <v>Firm Value as of 12/31/06</v>
          </cell>
          <cell r="K25" t="str">
            <v>WACC</v>
          </cell>
          <cell r="L25" t="str">
            <v>Equity Value as of 12/31/06 (a)</v>
          </cell>
          <cell r="R25" t="str">
            <v>PV of terminal value</v>
          </cell>
          <cell r="T25">
            <v>12527.829257337582</v>
          </cell>
        </row>
        <row r="26">
          <cell r="C26">
            <v>6062.4511226641862</v>
          </cell>
          <cell r="D26">
            <v>4</v>
          </cell>
          <cell r="E26">
            <v>4.5</v>
          </cell>
          <cell r="F26">
            <v>5</v>
          </cell>
          <cell r="G26">
            <v>5.5</v>
          </cell>
          <cell r="H26">
            <v>6</v>
          </cell>
          <cell r="L26">
            <v>4</v>
          </cell>
          <cell r="M26">
            <v>4.5</v>
          </cell>
          <cell r="N26">
            <v>5</v>
          </cell>
          <cell r="O26">
            <v>5.5</v>
          </cell>
          <cell r="P26">
            <v>6</v>
          </cell>
        </row>
        <row r="27">
          <cell r="C27">
            <v>6.9999999999999993E-2</v>
          </cell>
          <cell r="D27">
            <v>3998.5855397029864</v>
          </cell>
          <cell r="E27">
            <v>5311.0142270909091</v>
          </cell>
          <cell r="F27">
            <v>6623.4429144788319</v>
          </cell>
          <cell r="G27">
            <v>7935.8716018667546</v>
          </cell>
          <cell r="H27">
            <v>9248.3002892546792</v>
          </cell>
          <cell r="K27">
            <v>6.9999999999999993E-2</v>
          </cell>
          <cell r="L27">
            <v>3998.5855397029864</v>
          </cell>
          <cell r="M27">
            <v>5311.0142270909091</v>
          </cell>
          <cell r="N27">
            <v>6623.4429144788319</v>
          </cell>
          <cell r="O27">
            <v>7935.8716018667546</v>
          </cell>
          <cell r="P27">
            <v>9248.3002892546792</v>
          </cell>
          <cell r="R27" t="str">
            <v xml:space="preserve">   PV of EV</v>
          </cell>
          <cell r="T27">
            <v>6062.4511226641862</v>
          </cell>
        </row>
        <row r="28">
          <cell r="C28">
            <v>7.4999999999999997E-2</v>
          </cell>
          <cell r="D28">
            <v>3774.1403513760179</v>
          </cell>
          <cell r="E28">
            <v>5056.3300457204787</v>
          </cell>
          <cell r="F28">
            <v>6338.5197400649395</v>
          </cell>
          <cell r="G28">
            <v>7620.7094344094003</v>
          </cell>
          <cell r="H28">
            <v>8902.8991287538629</v>
          </cell>
          <cell r="K28">
            <v>7.4999999999999997E-2</v>
          </cell>
          <cell r="L28">
            <v>3774.1403513760179</v>
          </cell>
          <cell r="M28">
            <v>5056.3300457204787</v>
          </cell>
          <cell r="N28">
            <v>6338.5197400649395</v>
          </cell>
          <cell r="O28">
            <v>7620.7094344094003</v>
          </cell>
          <cell r="P28">
            <v>8902.8991287538629</v>
          </cell>
          <cell r="R28" t="str">
            <v>less:  net debt</v>
          </cell>
          <cell r="T28">
            <v>0</v>
          </cell>
        </row>
        <row r="29">
          <cell r="C29">
            <v>0.08</v>
          </cell>
          <cell r="D29">
            <v>3556.8852711966701</v>
          </cell>
          <cell r="E29">
            <v>4809.6681969304282</v>
          </cell>
          <cell r="F29">
            <v>6062.4511226641862</v>
          </cell>
          <cell r="G29">
            <v>7315.2340483979442</v>
          </cell>
          <cell r="H29">
            <v>8568.016974131704</v>
          </cell>
          <cell r="K29">
            <v>0.08</v>
          </cell>
          <cell r="L29">
            <v>3556.8852711966701</v>
          </cell>
          <cell r="M29">
            <v>4809.6681969304282</v>
          </cell>
          <cell r="N29">
            <v>6062.4511226641862</v>
          </cell>
          <cell r="O29">
            <v>7315.2340483979442</v>
          </cell>
          <cell r="P29">
            <v>8568.016974131704</v>
          </cell>
        </row>
        <row r="30">
          <cell r="C30">
            <v>8.5000000000000006E-2</v>
          </cell>
          <cell r="D30">
            <v>3346.5765980344995</v>
          </cell>
          <cell r="E30">
            <v>4570.7583803123443</v>
          </cell>
          <cell r="F30">
            <v>5794.9401625901874</v>
          </cell>
          <cell r="G30">
            <v>7019.1219448680304</v>
          </cell>
          <cell r="H30">
            <v>8243.3037271458779</v>
          </cell>
          <cell r="K30">
            <v>8.5000000000000006E-2</v>
          </cell>
          <cell r="L30">
            <v>3346.5765980344995</v>
          </cell>
          <cell r="M30">
            <v>4570.7583803123443</v>
          </cell>
          <cell r="N30">
            <v>5794.9401625901874</v>
          </cell>
          <cell r="O30">
            <v>7019.1219448680304</v>
          </cell>
          <cell r="P30">
            <v>8243.3037271458779</v>
          </cell>
          <cell r="R30" t="str">
            <v xml:space="preserve">   Equity value</v>
          </cell>
          <cell r="T30">
            <v>6062.4511226641862</v>
          </cell>
        </row>
        <row r="31">
          <cell r="C31">
            <v>9.0000000000000011E-2</v>
          </cell>
          <cell r="D31">
            <v>3142.9797554400866</v>
          </cell>
          <cell r="E31">
            <v>4339.3403873242405</v>
          </cell>
          <cell r="F31">
            <v>5535.7010192083944</v>
          </cell>
          <cell r="G31">
            <v>6732.0616510925483</v>
          </cell>
          <cell r="H31">
            <v>7928.4222829767041</v>
          </cell>
          <cell r="K31">
            <v>9.0000000000000011E-2</v>
          </cell>
          <cell r="L31">
            <v>3142.9797554400866</v>
          </cell>
          <cell r="M31">
            <v>4339.3403873242405</v>
          </cell>
          <cell r="N31">
            <v>5535.7010192083944</v>
          </cell>
          <cell r="O31">
            <v>6732.0616510925483</v>
          </cell>
          <cell r="P31">
            <v>7928.4222829767041</v>
          </cell>
        </row>
        <row r="33">
          <cell r="C33" t="str">
            <v>WACC</v>
          </cell>
          <cell r="D33" t="str">
            <v>Implied Perpetuity Growth Rate</v>
          </cell>
          <cell r="K33" t="str">
            <v>WACC</v>
          </cell>
          <cell r="L33" t="str">
            <v>10% Equity Value in New Shares</v>
          </cell>
        </row>
        <row r="34">
          <cell r="C34">
            <v>6.9999999999999993E-2</v>
          </cell>
          <cell r="D34">
            <v>-7.4876441387714721</v>
          </cell>
          <cell r="E34">
            <v>-6.0746039375819798</v>
          </cell>
          <cell r="F34">
            <v>-4.9127079723873726</v>
          </cell>
          <cell r="G34">
            <v>-3.9404656781308312</v>
          </cell>
          <cell r="H34">
            <v>-3.1149457319128779</v>
          </cell>
          <cell r="K34">
            <v>6.9999999999999993E-2</v>
          </cell>
          <cell r="L34">
            <v>444.28728218922072</v>
          </cell>
          <cell r="M34">
            <v>590.11269189898985</v>
          </cell>
          <cell r="N34">
            <v>735.9381016087591</v>
          </cell>
          <cell r="O34">
            <v>881.76351131852834</v>
          </cell>
          <cell r="P34">
            <v>1027.5889210282976</v>
          </cell>
        </row>
        <row r="35">
          <cell r="C35">
            <v>7.4999999999999997E-2</v>
          </cell>
          <cell r="D35">
            <v>-7.055343410447974</v>
          </cell>
          <cell r="E35">
            <v>-5.6357002176641382</v>
          </cell>
          <cell r="F35">
            <v>-4.4683748320714258</v>
          </cell>
          <cell r="G35">
            <v>-3.4915893495239656</v>
          </cell>
          <cell r="H35">
            <v>-2.6622118334638718</v>
          </cell>
          <cell r="K35">
            <v>7.4999999999999997E-2</v>
          </cell>
          <cell r="L35">
            <v>419.34892793066865</v>
          </cell>
          <cell r="M35">
            <v>561.81444952449772</v>
          </cell>
          <cell r="N35">
            <v>704.27997111832656</v>
          </cell>
          <cell r="O35">
            <v>846.74549271215574</v>
          </cell>
          <cell r="P35">
            <v>989.21101430598492</v>
          </cell>
        </row>
        <row r="36">
          <cell r="C36">
            <v>0.08</v>
          </cell>
          <cell r="D36">
            <v>-6.6230426821244759</v>
          </cell>
          <cell r="E36">
            <v>-5.1967964977462966</v>
          </cell>
          <cell r="F36">
            <v>-4.0240416917554782</v>
          </cell>
          <cell r="G36">
            <v>-3.0427130209171001</v>
          </cell>
          <cell r="H36">
            <v>-2.2094779350148666</v>
          </cell>
          <cell r="K36">
            <v>0.08</v>
          </cell>
          <cell r="L36">
            <v>395.20947457740778</v>
          </cell>
          <cell r="M36">
            <v>534.40757743671418</v>
          </cell>
          <cell r="N36">
            <v>673.60568029602064</v>
          </cell>
          <cell r="O36">
            <v>812.8037831553271</v>
          </cell>
          <cell r="P36">
            <v>952.00188601463378</v>
          </cell>
        </row>
        <row r="37">
          <cell r="C37">
            <v>8.5000000000000006E-2</v>
          </cell>
          <cell r="D37">
            <v>-6.1907419538009778</v>
          </cell>
          <cell r="E37">
            <v>-4.7578927778284559</v>
          </cell>
          <cell r="F37">
            <v>-3.579708551439531</v>
          </cell>
          <cell r="G37">
            <v>-2.5938366923102345</v>
          </cell>
          <cell r="H37">
            <v>-1.7567440365658611</v>
          </cell>
          <cell r="K37">
            <v>8.5000000000000006E-2</v>
          </cell>
          <cell r="L37">
            <v>371.84184422605551</v>
          </cell>
          <cell r="M37">
            <v>507.86204225692723</v>
          </cell>
          <cell r="N37">
            <v>643.8822402877986</v>
          </cell>
          <cell r="O37">
            <v>779.90243831867008</v>
          </cell>
          <cell r="P37">
            <v>915.92263634954202</v>
          </cell>
        </row>
        <row r="38">
          <cell r="C38">
            <v>9.0000000000000011E-2</v>
          </cell>
          <cell r="D38">
            <v>-5.7584412254774797</v>
          </cell>
          <cell r="E38">
            <v>-4.3189890579106143</v>
          </cell>
          <cell r="F38">
            <v>-3.1353754111235839</v>
          </cell>
          <cell r="G38">
            <v>-2.144960363703369</v>
          </cell>
          <cell r="H38">
            <v>-1.3040101381168556</v>
          </cell>
          <cell r="K38">
            <v>9.0000000000000011E-2</v>
          </cell>
          <cell r="L38">
            <v>349.21997282667627</v>
          </cell>
          <cell r="M38">
            <v>482.14893192491564</v>
          </cell>
          <cell r="N38">
            <v>615.07789102315496</v>
          </cell>
          <cell r="O38">
            <v>748.00685012139422</v>
          </cell>
          <cell r="P38">
            <v>880.93580921963394</v>
          </cell>
        </row>
        <row r="40">
          <cell r="B40" t="str">
            <v xml:space="preserve">(a) </v>
          </cell>
          <cell r="C40" t="str">
            <v>Equity Value equals Firm Value less total straight and convertible debt, straight and convertible preferred stock and minority interest, plus cash, options and warrants proceeds and investments in unconsolidated subsidiaries.</v>
          </cell>
        </row>
        <row r="41">
          <cell r="B41" t="str">
            <v xml:space="preserve">(b) </v>
          </cell>
          <cell r="C41" t="str">
            <v>Equity Value per Share equals Equity Value divided by Diluted shares outstanding, before Treasury Stock Method share buy-back.</v>
          </cell>
        </row>
        <row r="42">
          <cell r="B42" t="str">
            <v>Terminal EBITDA Multiple Approach</v>
          </cell>
        </row>
        <row r="44">
          <cell r="I44" t="str">
            <v>Present Value</v>
          </cell>
        </row>
        <row r="45">
          <cell r="D45" t="str">
            <v>Present Value</v>
          </cell>
          <cell r="F45" t="str">
            <v>Present Value</v>
          </cell>
          <cell r="I45" t="str">
            <v>of Terminal Value</v>
          </cell>
        </row>
        <row r="46">
          <cell r="B46" t="str">
            <v>Discount</v>
          </cell>
          <cell r="D46" t="str">
            <v>of 2007</v>
          </cell>
          <cell r="F46" t="str">
            <v>of 2008 to 2011</v>
          </cell>
          <cell r="I46" t="str">
            <v>@ EBITDA Multiple of</v>
          </cell>
          <cell r="N46" t="str">
            <v xml:space="preserve">Firm Value @ EBITDA Multiple of </v>
          </cell>
        </row>
        <row r="47">
          <cell r="B47" t="str">
            <v>Rate</v>
          </cell>
          <cell r="D47" t="str">
            <v>Cash Flow</v>
          </cell>
          <cell r="F47" t="str">
            <v>Cash Flows</v>
          </cell>
          <cell r="I47">
            <v>4.5</v>
          </cell>
          <cell r="J47">
            <v>5</v>
          </cell>
          <cell r="K47">
            <v>5.5</v>
          </cell>
          <cell r="N47">
            <v>4.5</v>
          </cell>
          <cell r="O47">
            <v>5</v>
          </cell>
          <cell r="P47">
            <v>5.5</v>
          </cell>
        </row>
        <row r="48">
          <cell r="B48">
            <v>7.4999999999999997E-2</v>
          </cell>
          <cell r="D48">
            <v>-3941.9454363385489</v>
          </cell>
          <cell r="F48">
            <v>-2780.1631211306699</v>
          </cell>
          <cell r="I48">
            <v>11539.707249100147</v>
          </cell>
          <cell r="J48">
            <v>12821.896943444608</v>
          </cell>
          <cell r="K48">
            <v>14104.086637789069</v>
          </cell>
          <cell r="N48">
            <v>4817.5986916309284</v>
          </cell>
          <cell r="O48">
            <v>6099.7883859753892</v>
          </cell>
          <cell r="P48">
            <v>7381.9780803198501</v>
          </cell>
        </row>
        <row r="50">
          <cell r="B50">
            <v>0.08</v>
          </cell>
          <cell r="D50">
            <v>-3932.8099769287314</v>
          </cell>
          <cell r="F50">
            <v>-2786.2080747107989</v>
          </cell>
          <cell r="I50">
            <v>11275.046331603824</v>
          </cell>
          <cell r="J50">
            <v>12527.829257337582</v>
          </cell>
          <cell r="K50">
            <v>13780.61218307134</v>
          </cell>
          <cell r="N50">
            <v>4556.0282799642937</v>
          </cell>
          <cell r="O50">
            <v>5808.8112056980517</v>
          </cell>
          <cell r="P50">
            <v>7061.5941314318097</v>
          </cell>
        </row>
        <row r="52">
          <cell r="B52">
            <v>8.5000000000000006E-2</v>
          </cell>
          <cell r="D52">
            <v>-3923.7377388319646</v>
          </cell>
          <cell r="F52">
            <v>-2791.5449245036812</v>
          </cell>
          <cell r="I52">
            <v>11017.636040500596</v>
          </cell>
          <cell r="J52">
            <v>12241.817822778439</v>
          </cell>
          <cell r="K52">
            <v>13465.999605056282</v>
          </cell>
          <cell r="N52">
            <v>4302.3533771649509</v>
          </cell>
          <cell r="O52">
            <v>5526.5351594427939</v>
          </cell>
          <cell r="P52">
            <v>6750.7169417206369</v>
          </cell>
        </row>
        <row r="55">
          <cell r="H55" t="str">
            <v>Plus:</v>
          </cell>
          <cell r="I55" t="str">
            <v>Plus:</v>
          </cell>
          <cell r="J55" t="str">
            <v>Plus:</v>
          </cell>
          <cell r="K55" t="str">
            <v>Less:</v>
          </cell>
          <cell r="L55" t="str">
            <v>Less:</v>
          </cell>
        </row>
        <row r="56">
          <cell r="B56" t="str">
            <v>Discount</v>
          </cell>
          <cell r="D56" t="str">
            <v xml:space="preserve">Firm Value @ EBITDA Multiple of </v>
          </cell>
          <cell r="H56" t="str">
            <v>Excess</v>
          </cell>
          <cell r="I56" t="str">
            <v>Opt./Warr.</v>
          </cell>
          <cell r="J56" t="str">
            <v xml:space="preserve">Inv. in </v>
          </cell>
          <cell r="K56" t="str">
            <v>Total</v>
          </cell>
          <cell r="L56" t="str">
            <v>Total</v>
          </cell>
          <cell r="N56" t="str">
            <v>Equity Value @ EBITDA Multiple of</v>
          </cell>
        </row>
        <row r="57">
          <cell r="B57" t="str">
            <v>Rate</v>
          </cell>
          <cell r="D57">
            <v>4.5</v>
          </cell>
          <cell r="E57">
            <v>5</v>
          </cell>
          <cell r="F57">
            <v>5.5</v>
          </cell>
          <cell r="H57" t="str">
            <v>Cash</v>
          </cell>
          <cell r="I57" t="str">
            <v>Proceeds</v>
          </cell>
          <cell r="J57" t="str">
            <v>Unc. Subs.</v>
          </cell>
          <cell r="K57" t="str">
            <v>Debt (a)</v>
          </cell>
          <cell r="L57" t="str">
            <v>Preferred (b)</v>
          </cell>
          <cell r="N57">
            <v>4.5</v>
          </cell>
          <cell r="O57">
            <v>5</v>
          </cell>
          <cell r="P57">
            <v>5.5</v>
          </cell>
        </row>
        <row r="58">
          <cell r="B58">
            <v>7.4999999999999997E-2</v>
          </cell>
          <cell r="D58">
            <v>4817.5986916309284</v>
          </cell>
          <cell r="E58">
            <v>6099.7883859753892</v>
          </cell>
          <cell r="F58">
            <v>7381.9780803198501</v>
          </cell>
          <cell r="N58">
            <v>4817.5986916309284</v>
          </cell>
          <cell r="O58">
            <v>6099.7883859753892</v>
          </cell>
          <cell r="P58">
            <v>7381.9780803198501</v>
          </cell>
        </row>
        <row r="60">
          <cell r="B60">
            <v>0.08</v>
          </cell>
          <cell r="D60">
            <v>4556.0282799642937</v>
          </cell>
          <cell r="E60">
            <v>5808.8112056980517</v>
          </cell>
          <cell r="F60">
            <v>7061.5941314318097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N60">
            <v>4556.0282799642937</v>
          </cell>
          <cell r="O60">
            <v>5808.8112056980517</v>
          </cell>
          <cell r="P60">
            <v>7061.5941314318097</v>
          </cell>
        </row>
        <row r="62">
          <cell r="B62">
            <v>8.5000000000000006E-2</v>
          </cell>
          <cell r="D62">
            <v>4302.3533771649509</v>
          </cell>
          <cell r="E62">
            <v>5526.5351594427939</v>
          </cell>
          <cell r="F62">
            <v>6750.7169417206369</v>
          </cell>
          <cell r="N62">
            <v>4302.3533771649509</v>
          </cell>
          <cell r="O62">
            <v>5526.5351594427939</v>
          </cell>
          <cell r="P62">
            <v>6750.7169417206369</v>
          </cell>
        </row>
        <row r="65">
          <cell r="D65" t="str">
            <v>Terminal Value / Firm Value</v>
          </cell>
          <cell r="I65" t="str">
            <v>Implied Perpetuity Growth Rate</v>
          </cell>
          <cell r="N65" t="str">
            <v>Equity Value per Share</v>
          </cell>
        </row>
        <row r="66">
          <cell r="B66" t="str">
            <v>Discount</v>
          </cell>
          <cell r="D66" t="str">
            <v xml:space="preserve">@ EBITDA Multiple of </v>
          </cell>
          <cell r="I66" t="str">
            <v xml:space="preserve">@ EBITDA Multiple of </v>
          </cell>
          <cell r="N66" t="str">
            <v xml:space="preserve">@ EBITDA Multiple of </v>
          </cell>
        </row>
        <row r="67">
          <cell r="B67" t="str">
            <v>Rate</v>
          </cell>
          <cell r="D67">
            <v>4.5</v>
          </cell>
          <cell r="E67">
            <v>5</v>
          </cell>
          <cell r="F67">
            <v>5.5</v>
          </cell>
          <cell r="I67">
            <v>4.5</v>
          </cell>
          <cell r="J67">
            <v>5</v>
          </cell>
          <cell r="K67">
            <v>5.5</v>
          </cell>
          <cell r="N67">
            <v>4.5</v>
          </cell>
          <cell r="O67">
            <v>5</v>
          </cell>
          <cell r="P67">
            <v>5.5</v>
          </cell>
        </row>
        <row r="68">
          <cell r="B68">
            <v>7.4999999999999997E-2</v>
          </cell>
          <cell r="D68">
            <v>239.53234770564805</v>
          </cell>
          <cell r="E68">
            <v>210.20232395151061</v>
          </cell>
          <cell r="F68">
            <v>191.06107447528427</v>
          </cell>
          <cell r="I68">
            <v>-5.6357002176641382</v>
          </cell>
          <cell r="J68">
            <v>-4.4683748320714258</v>
          </cell>
          <cell r="K68">
            <v>-3.4915893495239656</v>
          </cell>
          <cell r="N68" t="e">
            <v>#DIV/0!</v>
          </cell>
          <cell r="O68" t="e">
            <v>#DIV/0!</v>
          </cell>
          <cell r="P68" t="e">
            <v>#DIV/0!</v>
          </cell>
        </row>
        <row r="70">
          <cell r="B70">
            <v>0.08</v>
          </cell>
          <cell r="D70">
            <v>247.47533682324266</v>
          </cell>
          <cell r="E70">
            <v>215.66941692042988</v>
          </cell>
          <cell r="F70">
            <v>195.14874299745659</v>
          </cell>
          <cell r="I70">
            <v>-5.1967964977462966</v>
          </cell>
          <cell r="J70">
            <v>-4.0240416917554782</v>
          </cell>
          <cell r="K70">
            <v>-3.0427130209171001</v>
          </cell>
          <cell r="N70" t="e">
            <v>#DIV/0!</v>
          </cell>
          <cell r="O70" t="e">
            <v>#DIV/0!</v>
          </cell>
          <cell r="P70" t="e">
            <v>#DIV/0!</v>
          </cell>
        </row>
        <row r="72">
          <cell r="B72">
            <v>8.5000000000000006E-2</v>
          </cell>
          <cell r="D72">
            <v>256.08393998915778</v>
          </cell>
          <cell r="E72">
            <v>221.50981527479695</v>
          </cell>
          <cell r="F72">
            <v>199.47510347877272</v>
          </cell>
          <cell r="I72">
            <v>-4.7578927778284559</v>
          </cell>
          <cell r="J72">
            <v>-3.579708551439531</v>
          </cell>
          <cell r="K72">
            <v>-2.5938366923102345</v>
          </cell>
          <cell r="N72" t="e">
            <v>#DIV/0!</v>
          </cell>
          <cell r="O72" t="e">
            <v>#DIV/0!</v>
          </cell>
          <cell r="P72" t="e">
            <v>#DIV/0!</v>
          </cell>
        </row>
        <row r="74">
          <cell r="B74" t="str">
            <v>(a) Total Debt includes straight and out-of-the-money convertible debt plus minority interest.</v>
          </cell>
        </row>
        <row r="75">
          <cell r="B75" t="str">
            <v>(b) Total Preferred includes straight and out-of-the-money convertible preferred stock.</v>
          </cell>
        </row>
        <row r="76">
          <cell r="B76" t="str">
            <v>Perpetuity Growth Approach</v>
          </cell>
        </row>
        <row r="78">
          <cell r="D78" t="str">
            <v>Perpetuity Growth Rate</v>
          </cell>
          <cell r="L78" t="str">
            <v>Perpetuity Growth Rate</v>
          </cell>
        </row>
        <row r="79">
          <cell r="D79">
            <v>0.05</v>
          </cell>
          <cell r="E79">
            <v>5.5E-2</v>
          </cell>
          <cell r="F79">
            <v>0.06</v>
          </cell>
          <cell r="G79">
            <v>6.5000000000000002E-2</v>
          </cell>
          <cell r="H79">
            <v>7.0000000000000007E-2</v>
          </cell>
          <cell r="L79">
            <v>0.05</v>
          </cell>
          <cell r="M79">
            <v>5.5E-2</v>
          </cell>
          <cell r="N79">
            <v>0.06</v>
          </cell>
          <cell r="O79">
            <v>6.5000000000000002E-2</v>
          </cell>
          <cell r="P79">
            <v>7.0000000000000007E-2</v>
          </cell>
        </row>
        <row r="81">
          <cell r="D81" t="str">
            <v>2012 Free Cash Flow</v>
          </cell>
        </row>
        <row r="82">
          <cell r="D82">
            <v>2421.4299985179141</v>
          </cell>
          <cell r="E82">
            <v>2432.9606175584754</v>
          </cell>
          <cell r="F82">
            <v>2444.4912365990372</v>
          </cell>
          <cell r="G82">
            <v>2456.0218556395985</v>
          </cell>
          <cell r="H82">
            <v>2467.5524746801602</v>
          </cell>
        </row>
        <row r="84">
          <cell r="C84" t="str">
            <v>WACC</v>
          </cell>
          <cell r="D84" t="str">
            <v>Firm Value as of 12/31/06</v>
          </cell>
          <cell r="K84" t="str">
            <v>WACC</v>
          </cell>
          <cell r="L84" t="str">
            <v>Equity Value as of 12/31/06 (a)</v>
          </cell>
        </row>
        <row r="85">
          <cell r="C85">
            <v>6.9999999999999993E-2</v>
          </cell>
          <cell r="D85">
            <v>79597.780896817101</v>
          </cell>
          <cell r="E85">
            <v>108919.96109011173</v>
          </cell>
          <cell r="F85">
            <v>167564.32147670109</v>
          </cell>
          <cell r="G85">
            <v>343497.40263646952</v>
          </cell>
          <cell r="H85">
            <v>-1.2677314540052382E+20</v>
          </cell>
          <cell r="K85">
            <v>6.9999999999999993E-2</v>
          </cell>
          <cell r="L85">
            <v>79597.780896817101</v>
          </cell>
          <cell r="M85">
            <v>108919.96109011173</v>
          </cell>
          <cell r="N85">
            <v>167564.32147670109</v>
          </cell>
          <cell r="O85">
            <v>343497.40263646952</v>
          </cell>
          <cell r="P85">
            <v>-1.2677314540052382E+20</v>
          </cell>
        </row>
        <row r="86">
          <cell r="C86">
            <v>7.4999999999999997E-2</v>
          </cell>
          <cell r="D86">
            <v>60744.610166498074</v>
          </cell>
          <cell r="E86">
            <v>78012.877458942065</v>
          </cell>
          <cell r="F86">
            <v>106793.32294634875</v>
          </cell>
          <cell r="G86">
            <v>164354.21392116218</v>
          </cell>
          <cell r="H86">
            <v>337036.88684560283</v>
          </cell>
          <cell r="K86">
            <v>7.4999999999999997E-2</v>
          </cell>
          <cell r="L86">
            <v>60744.610166498074</v>
          </cell>
          <cell r="M86">
            <v>78012.877458942065</v>
          </cell>
          <cell r="N86">
            <v>106793.32294634875</v>
          </cell>
          <cell r="O86">
            <v>164354.21392116218</v>
          </cell>
          <cell r="P86">
            <v>337036.88684560283</v>
          </cell>
        </row>
        <row r="87">
          <cell r="C87">
            <v>0.08</v>
          </cell>
          <cell r="D87">
            <v>48213.800941185742</v>
          </cell>
          <cell r="E87">
            <v>59514.266562566911</v>
          </cell>
          <cell r="F87">
            <v>76464.964994638707</v>
          </cell>
          <cell r="G87">
            <v>104716.12904809171</v>
          </cell>
          <cell r="H87">
            <v>161218.4571549978</v>
          </cell>
          <cell r="K87">
            <v>0.08</v>
          </cell>
          <cell r="L87">
            <v>48213.800941185742</v>
          </cell>
          <cell r="M87">
            <v>59514.266562566911</v>
          </cell>
          <cell r="N87">
            <v>76464.964994638707</v>
          </cell>
          <cell r="O87">
            <v>104716.12904809171</v>
          </cell>
          <cell r="P87">
            <v>161218.4571549978</v>
          </cell>
        </row>
        <row r="88">
          <cell r="C88">
            <v>8.5000000000000006E-2</v>
          </cell>
          <cell r="D88">
            <v>39295.029860311886</v>
          </cell>
          <cell r="E88">
            <v>47219.028128273392</v>
          </cell>
          <cell r="F88">
            <v>58312.625703419515</v>
          </cell>
          <cell r="G88">
            <v>74953.022066138714</v>
          </cell>
          <cell r="H88">
            <v>102687.01600400406</v>
          </cell>
          <cell r="K88">
            <v>8.5000000000000006E-2</v>
          </cell>
          <cell r="L88">
            <v>39295.029860311886</v>
          </cell>
          <cell r="M88">
            <v>47219.028128273392</v>
          </cell>
          <cell r="N88">
            <v>58312.625703419515</v>
          </cell>
          <cell r="O88">
            <v>74953.022066138714</v>
          </cell>
          <cell r="P88">
            <v>102687.01600400406</v>
          </cell>
        </row>
        <row r="89">
          <cell r="C89">
            <v>9.0000000000000011E-2</v>
          </cell>
          <cell r="D89">
            <v>32633.153740186637</v>
          </cell>
          <cell r="E89">
            <v>38467.854616988167</v>
          </cell>
          <cell r="F89">
            <v>46247.455786056875</v>
          </cell>
          <cell r="G89">
            <v>57138.897422753071</v>
          </cell>
          <cell r="H89">
            <v>73476.059877797379</v>
          </cell>
          <cell r="K89">
            <v>9.0000000000000011E-2</v>
          </cell>
          <cell r="L89">
            <v>32633.153740186637</v>
          </cell>
          <cell r="M89">
            <v>38467.854616988167</v>
          </cell>
          <cell r="N89">
            <v>46247.455786056875</v>
          </cell>
          <cell r="O89">
            <v>57138.897422753071</v>
          </cell>
          <cell r="P89">
            <v>73476.059877797379</v>
          </cell>
        </row>
        <row r="91">
          <cell r="C91" t="str">
            <v>WACC</v>
          </cell>
          <cell r="D91" t="str">
            <v>Terminal Value</v>
          </cell>
          <cell r="K91" t="str">
            <v>WACC</v>
          </cell>
          <cell r="L91" t="str">
            <v>Equity Value per Share as of 12/31/06 (b)</v>
          </cell>
        </row>
        <row r="92">
          <cell r="C92">
            <v>6.9999999999999993E-2</v>
          </cell>
          <cell r="D92">
            <v>121071.49992589577</v>
          </cell>
          <cell r="E92">
            <v>162197.37450389843</v>
          </cell>
          <cell r="F92">
            <v>244449.12365990385</v>
          </cell>
          <cell r="G92">
            <v>491204.37112792063</v>
          </cell>
          <cell r="H92">
            <v>-1.7780589448778744E+20</v>
          </cell>
          <cell r="K92">
            <v>6.9999999999999993E-2</v>
          </cell>
          <cell r="L92" t="e">
            <v>#DIV/0!</v>
          </cell>
          <cell r="M92" t="e">
            <v>#DIV/0!</v>
          </cell>
          <cell r="N92" t="e">
            <v>#DIV/0!</v>
          </cell>
          <cell r="O92" t="e">
            <v>#DIV/0!</v>
          </cell>
          <cell r="P92" t="e">
            <v>#DIV/0!</v>
          </cell>
        </row>
        <row r="93">
          <cell r="C93">
            <v>7.4999999999999997E-2</v>
          </cell>
          <cell r="D93">
            <v>96857.199940716586</v>
          </cell>
          <cell r="E93">
            <v>121648.03087792378</v>
          </cell>
          <cell r="F93">
            <v>162966.08243993582</v>
          </cell>
          <cell r="G93">
            <v>245602.18556395997</v>
          </cell>
          <cell r="H93">
            <v>493510.49493603298</v>
          </cell>
          <cell r="K93">
            <v>7.4999999999999997E-2</v>
          </cell>
          <cell r="L93" t="e">
            <v>#DIV/0!</v>
          </cell>
          <cell r="M93" t="e">
            <v>#DIV/0!</v>
          </cell>
          <cell r="N93" t="e">
            <v>#DIV/0!</v>
          </cell>
          <cell r="O93" t="e">
            <v>#DIV/0!</v>
          </cell>
          <cell r="P93" t="e">
            <v>#DIV/0!</v>
          </cell>
        </row>
        <row r="94">
          <cell r="C94">
            <v>0.08</v>
          </cell>
          <cell r="D94">
            <v>80714.333283930479</v>
          </cell>
          <cell r="E94">
            <v>97318.424702339005</v>
          </cell>
          <cell r="F94">
            <v>122224.56182995184</v>
          </cell>
          <cell r="G94">
            <v>163734.79037597324</v>
          </cell>
          <cell r="H94">
            <v>246755.24746801614</v>
          </cell>
          <cell r="K94">
            <v>0.08</v>
          </cell>
          <cell r="L94" t="e">
            <v>#DIV/0!</v>
          </cell>
          <cell r="M94" t="e">
            <v>#DIV/0!</v>
          </cell>
          <cell r="N94" t="e">
            <v>#DIV/0!</v>
          </cell>
          <cell r="O94" t="e">
            <v>#DIV/0!</v>
          </cell>
          <cell r="P94" t="e">
            <v>#DIV/0!</v>
          </cell>
        </row>
        <row r="95">
          <cell r="C95">
            <v>8.5000000000000006E-2</v>
          </cell>
          <cell r="D95">
            <v>69183.714243368973</v>
          </cell>
          <cell r="E95">
            <v>81098.687251949159</v>
          </cell>
          <cell r="F95">
            <v>97779.649463961454</v>
          </cell>
          <cell r="G95">
            <v>122801.0927819799</v>
          </cell>
          <cell r="H95">
            <v>164503.49831201069</v>
          </cell>
          <cell r="K95">
            <v>8.5000000000000006E-2</v>
          </cell>
          <cell r="L95" t="e">
            <v>#DIV/0!</v>
          </cell>
          <cell r="M95" t="e">
            <v>#DIV/0!</v>
          </cell>
          <cell r="N95" t="e">
            <v>#DIV/0!</v>
          </cell>
          <cell r="O95" t="e">
            <v>#DIV/0!</v>
          </cell>
          <cell r="P95" t="e">
            <v>#DIV/0!</v>
          </cell>
        </row>
        <row r="96">
          <cell r="C96">
            <v>9.0000000000000011E-2</v>
          </cell>
          <cell r="D96">
            <v>60535.749962947841</v>
          </cell>
          <cell r="E96">
            <v>69513.160501670704</v>
          </cell>
          <cell r="F96">
            <v>81483.041219967869</v>
          </cell>
          <cell r="G96">
            <v>98240.874225583902</v>
          </cell>
          <cell r="H96">
            <v>123377.62373400798</v>
          </cell>
          <cell r="K96">
            <v>9.0000000000000011E-2</v>
          </cell>
          <cell r="L96" t="e">
            <v>#DIV/0!</v>
          </cell>
          <cell r="M96" t="e">
            <v>#DIV/0!</v>
          </cell>
          <cell r="N96" t="e">
            <v>#DIV/0!</v>
          </cell>
          <cell r="O96" t="e">
            <v>#DIV/0!</v>
          </cell>
          <cell r="P96" t="e">
            <v>#DIV/0!</v>
          </cell>
        </row>
        <row r="98">
          <cell r="C98" t="str">
            <v>WACC</v>
          </cell>
          <cell r="D98" t="str">
            <v>Terminal Value / Present Value</v>
          </cell>
          <cell r="K98" t="str">
            <v>WACC</v>
          </cell>
          <cell r="L98" t="str">
            <v>Implied Terminal EBITDA Multiple</v>
          </cell>
        </row>
        <row r="99">
          <cell r="C99">
            <v>6.9999999999999993E-2</v>
          </cell>
          <cell r="D99">
            <v>108.44813159857006</v>
          </cell>
          <cell r="E99">
            <v>106.17382269733022</v>
          </cell>
          <cell r="F99">
            <v>104.0131008919101</v>
          </cell>
          <cell r="G99">
            <v>101.95766408365574</v>
          </cell>
          <cell r="H99">
            <v>100</v>
          </cell>
          <cell r="K99">
            <v>6.9999999999999993E-2</v>
          </cell>
          <cell r="L99">
            <v>32.886474901857596</v>
          </cell>
          <cell r="M99">
            <v>44.057436217726675</v>
          </cell>
          <cell r="N99">
            <v>66.399358849464861</v>
          </cell>
          <cell r="O99">
            <v>133.42512674467957</v>
          </cell>
          <cell r="P99">
            <v>-4.8297155730737496E+16</v>
          </cell>
        </row>
        <row r="100">
          <cell r="C100">
            <v>7.4999999999999997E-2</v>
          </cell>
          <cell r="D100">
            <v>111.06618108017194</v>
          </cell>
          <cell r="E100">
            <v>108.61666532042361</v>
          </cell>
          <cell r="F100">
            <v>106.29450266366025</v>
          </cell>
          <cell r="G100">
            <v>104.09001290389408</v>
          </cell>
          <cell r="H100">
            <v>101.99447265858133</v>
          </cell>
          <cell r="K100">
            <v>7.4999999999999997E-2</v>
          </cell>
          <cell r="L100">
            <v>26.309179921486066</v>
          </cell>
          <cell r="M100">
            <v>33.043077163294996</v>
          </cell>
          <cell r="N100">
            <v>44.266239232976552</v>
          </cell>
          <cell r="O100">
            <v>66.712563372339687</v>
          </cell>
          <cell r="P100">
            <v>134.05153579042926</v>
          </cell>
        </row>
        <row r="101">
          <cell r="C101">
            <v>0.08</v>
          </cell>
          <cell r="D101">
            <v>113.93588126320057</v>
          </cell>
          <cell r="E101">
            <v>111.28976032087343</v>
          </cell>
          <cell r="F101">
            <v>108.78705437465463</v>
          </cell>
          <cell r="G101">
            <v>106.41641179130463</v>
          </cell>
          <cell r="H101">
            <v>104.1676481528289</v>
          </cell>
          <cell r="K101">
            <v>0.08</v>
          </cell>
          <cell r="L101">
            <v>21.924316601238388</v>
          </cell>
          <cell r="M101">
            <v>26.434461730635991</v>
          </cell>
          <cell r="N101">
            <v>33.199679424732409</v>
          </cell>
          <cell r="O101">
            <v>44.475042248226437</v>
          </cell>
          <cell r="P101">
            <v>67.025767895214528</v>
          </cell>
        </row>
        <row r="102">
          <cell r="C102">
            <v>8.5000000000000006E-2</v>
          </cell>
          <cell r="D102">
            <v>117.08939447865924</v>
          </cell>
          <cell r="E102">
            <v>114.22156052236647</v>
          </cell>
          <cell r="F102">
            <v>111.51600117869818</v>
          </cell>
          <cell r="G102">
            <v>108.95932209032222</v>
          </cell>
          <cell r="H102">
            <v>106.53956354430807</v>
          </cell>
          <cell r="K102">
            <v>8.5000000000000006E-2</v>
          </cell>
          <cell r="L102">
            <v>18.792271372490045</v>
          </cell>
          <cell r="M102">
            <v>22.028718108863323</v>
          </cell>
          <cell r="N102">
            <v>26.55974353978592</v>
          </cell>
          <cell r="O102">
            <v>33.356281686169822</v>
          </cell>
          <cell r="P102">
            <v>44.683845263476336</v>
          </cell>
        </row>
        <row r="103">
          <cell r="C103">
            <v>9.0000000000000011E-2</v>
          </cell>
          <cell r="D103">
            <v>120.56476124640621</v>
          </cell>
          <cell r="E103">
            <v>117.44555349046779</v>
          </cell>
          <cell r="F103">
            <v>114.51091749757471</v>
          </cell>
          <cell r="G103">
            <v>111.74494163615016</v>
          </cell>
          <cell r="H103">
            <v>109.13349214016567</v>
          </cell>
          <cell r="K103">
            <v>9.0000000000000011E-2</v>
          </cell>
          <cell r="L103">
            <v>16.443237450928784</v>
          </cell>
          <cell r="M103">
            <v>18.881758379025705</v>
          </cell>
          <cell r="N103">
            <v>22.133119616488266</v>
          </cell>
          <cell r="O103">
            <v>26.685025348935852</v>
          </cell>
          <cell r="P103">
            <v>33.512883947607243</v>
          </cell>
        </row>
        <row r="105">
          <cell r="B105" t="str">
            <v xml:space="preserve">(a) </v>
          </cell>
          <cell r="C105" t="str">
            <v>Equity Value equals Firm Value less total straight and convertible debt, straight and convertible preferred stock and minority interest, plus cash, options and warrants proceeds and investments in unconsolidated subsidiaries.</v>
          </cell>
        </row>
        <row r="106">
          <cell r="B106" t="str">
            <v xml:space="preserve">(b) </v>
          </cell>
          <cell r="C106" t="str">
            <v>Equity Value per Share equals Equity Value divided by Diluted shares outstanding, before Treasury Stock Method share buy-back.</v>
          </cell>
        </row>
        <row r="107">
          <cell r="B107" t="str">
            <v>DCF Assumptions</v>
          </cell>
        </row>
        <row r="110">
          <cell r="B110" t="str">
            <v>(RMB in millions, unless otherwise specified)</v>
          </cell>
        </row>
        <row r="111">
          <cell r="B111" t="str">
            <v>Terminal Multiple Based on</v>
          </cell>
          <cell r="J111" t="str">
            <v>DCF Assumptions</v>
          </cell>
        </row>
        <row r="112">
          <cell r="E112" t="str">
            <v>Data</v>
          </cell>
          <cell r="F112" t="str">
            <v>Mid-Range</v>
          </cell>
          <cell r="G112" t="str">
            <v>Sensitivity</v>
          </cell>
          <cell r="J112" t="str">
            <v>Balance sheet statistics from</v>
          </cell>
          <cell r="N112">
            <v>39082</v>
          </cell>
        </row>
        <row r="113">
          <cell r="B113">
            <v>1</v>
          </cell>
          <cell r="C113" t="str">
            <v>2011 Revenues</v>
          </cell>
          <cell r="E113">
            <v>11479.629208282962</v>
          </cell>
          <cell r="J113" t="str">
            <v>Excess Cash (Unrestricted)</v>
          </cell>
          <cell r="N113">
            <v>0</v>
          </cell>
        </row>
        <row r="114">
          <cell r="B114">
            <v>2</v>
          </cell>
          <cell r="C114" t="str">
            <v>2011 EBITDA</v>
          </cell>
          <cell r="E114">
            <v>3681.4982538325212</v>
          </cell>
          <cell r="F114">
            <v>5</v>
          </cell>
          <cell r="G114">
            <v>0.5</v>
          </cell>
          <cell r="J114" t="str">
            <v>Options/Warrants Proceeds</v>
          </cell>
        </row>
        <row r="115">
          <cell r="B115">
            <v>3</v>
          </cell>
          <cell r="C115" t="str">
            <v>2011 EBIT</v>
          </cell>
          <cell r="E115">
            <v>2448.5526810539436</v>
          </cell>
          <cell r="J115" t="str">
            <v>Investment in Uncons. Subs.</v>
          </cell>
          <cell r="N115">
            <v>0</v>
          </cell>
        </row>
        <row r="116">
          <cell r="B116">
            <v>4</v>
          </cell>
          <cell r="C116" t="str">
            <v>2011 Other</v>
          </cell>
          <cell r="E116">
            <v>1</v>
          </cell>
          <cell r="J116" t="str">
            <v>Minority Interest</v>
          </cell>
          <cell r="N116">
            <v>0</v>
          </cell>
        </row>
        <row r="117">
          <cell r="B117">
            <v>2</v>
          </cell>
          <cell r="C117" t="str">
            <v>2011 EBITDA</v>
          </cell>
          <cell r="E117">
            <v>3681.4982538325212</v>
          </cell>
          <cell r="F117">
            <v>5</v>
          </cell>
          <cell r="G117">
            <v>0.5</v>
          </cell>
          <cell r="J117" t="str">
            <v>Straight debt plus out-of-the-money convertible debt</v>
          </cell>
          <cell r="N117">
            <v>0</v>
          </cell>
        </row>
        <row r="118">
          <cell r="J118" t="str">
            <v>Straight preferred plus out-of-the-money convertible</v>
          </cell>
        </row>
        <row r="119">
          <cell r="J119" t="str">
            <v>Diluted Shares (as Converted) (and not TSM)</v>
          </cell>
        </row>
        <row r="120">
          <cell r="B120" t="str">
            <v>Perpetuity Growth Approach</v>
          </cell>
          <cell r="J120" t="str">
            <v>Terminal Year Net Debt</v>
          </cell>
          <cell r="N120">
            <v>0</v>
          </cell>
        </row>
        <row r="121">
          <cell r="B121" t="str">
            <v>Perpetuity Growth Rate</v>
          </cell>
          <cell r="E121">
            <v>0.06</v>
          </cell>
          <cell r="J121" t="str">
            <v>Terminal Year Net Income</v>
          </cell>
          <cell r="N121">
            <v>185.53799417303509</v>
          </cell>
        </row>
        <row r="122">
          <cell r="B122" t="str">
            <v>Perpetuity Growth Rate Sensitivity</v>
          </cell>
          <cell r="E122">
            <v>5.0000000000000001E-3</v>
          </cell>
          <cell r="J122" t="str">
            <v>Latest Fiscal Year End</v>
          </cell>
          <cell r="N122">
            <v>39082</v>
          </cell>
        </row>
        <row r="123">
          <cell r="J123" t="str">
            <v>Valuation Date</v>
          </cell>
          <cell r="N123">
            <v>39082</v>
          </cell>
        </row>
        <row r="124">
          <cell r="J124" t="str">
            <v>Implied Days Before Valuation Date</v>
          </cell>
          <cell r="N124">
            <v>0</v>
          </cell>
        </row>
        <row r="125">
          <cell r="J125" t="str">
            <v>Implied Days Left After Valuation Date</v>
          </cell>
          <cell r="N125">
            <v>365</v>
          </cell>
        </row>
        <row r="127">
          <cell r="J127" t="str">
            <v>Stub Ratio</v>
          </cell>
          <cell r="N127">
            <v>1</v>
          </cell>
        </row>
      </sheetData>
      <sheetData sheetId="1" refreshError="1">
        <row r="1">
          <cell r="B1" t="str">
            <v>Boilers Business</v>
          </cell>
        </row>
        <row r="2">
          <cell r="B2" t="str">
            <v>Five Year Discounted Cash Flow Analysis</v>
          </cell>
        </row>
        <row r="4">
          <cell r="B4" t="str">
            <v>Terminal EBITDA Multiple Approach</v>
          </cell>
        </row>
        <row r="6">
          <cell r="H6" t="str">
            <v>Projected Fiscal Year Ending December 31,</v>
          </cell>
        </row>
        <row r="7">
          <cell r="B7" t="str">
            <v>(RMB in millions, unless otherwise specified)</v>
          </cell>
          <cell r="G7">
            <v>2006</v>
          </cell>
          <cell r="H7">
            <v>2007</v>
          </cell>
          <cell r="I7">
            <v>2008</v>
          </cell>
          <cell r="J7">
            <v>2009</v>
          </cell>
          <cell r="K7">
            <v>2010</v>
          </cell>
          <cell r="L7">
            <v>2011</v>
          </cell>
        </row>
        <row r="8">
          <cell r="B8" t="str">
            <v>EBIT</v>
          </cell>
          <cell r="H8">
            <v>240.33143774977529</v>
          </cell>
          <cell r="I8">
            <v>262.62036340636564</v>
          </cell>
          <cell r="J8">
            <v>367.48529762050248</v>
          </cell>
          <cell r="K8">
            <v>245.77759172078277</v>
          </cell>
          <cell r="L8">
            <v>218.22994653466503</v>
          </cell>
        </row>
        <row r="9">
          <cell r="B9" t="str">
            <v>Marginal Tax Rate</v>
          </cell>
          <cell r="H9">
            <v>0.25</v>
          </cell>
          <cell r="I9">
            <v>0.25</v>
          </cell>
          <cell r="J9">
            <v>0.25</v>
          </cell>
          <cell r="K9">
            <v>0.25</v>
          </cell>
          <cell r="L9">
            <v>0.25</v>
          </cell>
        </row>
        <row r="10">
          <cell r="B10" t="str">
            <v>Less taxes</v>
          </cell>
          <cell r="H10">
            <v>-60.082859437443823</v>
          </cell>
          <cell r="I10">
            <v>-65.65509085159141</v>
          </cell>
          <cell r="J10">
            <v>-91.87132440512562</v>
          </cell>
          <cell r="K10">
            <v>-61.444397930195692</v>
          </cell>
          <cell r="L10">
            <v>-54.557486633666258</v>
          </cell>
        </row>
        <row r="11">
          <cell r="B11" t="str">
            <v xml:space="preserve">    Earnings Before Interest</v>
          </cell>
          <cell r="H11">
            <v>180.24857831233146</v>
          </cell>
          <cell r="I11">
            <v>196.96527255477423</v>
          </cell>
          <cell r="J11">
            <v>275.61397321537686</v>
          </cell>
          <cell r="K11">
            <v>184.33319379058707</v>
          </cell>
          <cell r="L11">
            <v>163.67245990099877</v>
          </cell>
        </row>
        <row r="12">
          <cell r="B12" t="str">
            <v>Depreciation</v>
          </cell>
          <cell r="H12">
            <v>18.270043069780819</v>
          </cell>
          <cell r="I12">
            <v>19.319305376802738</v>
          </cell>
          <cell r="J12">
            <v>20.866786253122463</v>
          </cell>
          <cell r="K12">
            <v>21.698235681810218</v>
          </cell>
          <cell r="L12">
            <v>22.285477927629195</v>
          </cell>
        </row>
        <row r="13">
          <cell r="B13" t="str">
            <v>Change in Net Working Capital</v>
          </cell>
          <cell r="H13">
            <v>-150.54734152792997</v>
          </cell>
          <cell r="I13">
            <v>-33.378078055403364</v>
          </cell>
          <cell r="J13">
            <v>-31.179929333333291</v>
          </cell>
          <cell r="K13">
            <v>22.088405333333299</v>
          </cell>
          <cell r="L13">
            <v>5.1652973333333421</v>
          </cell>
        </row>
        <row r="14">
          <cell r="B14" t="str">
            <v>Capital Expenditures</v>
          </cell>
          <cell r="H14">
            <v>-24.15898969780822</v>
          </cell>
          <cell r="I14">
            <v>-28.76266614</v>
          </cell>
          <cell r="J14">
            <v>-34.794114140000005</v>
          </cell>
          <cell r="K14">
            <v>-29.181280539999999</v>
          </cell>
          <cell r="L14">
            <v>-27.570658140000003</v>
          </cell>
        </row>
        <row r="15">
          <cell r="B15" t="str">
            <v xml:space="preserve">    Unlevered Free Cash Flow</v>
          </cell>
          <cell r="H15">
            <v>23.812290156374093</v>
          </cell>
          <cell r="I15">
            <v>154.1438337361736</v>
          </cell>
          <cell r="J15">
            <v>230.50671599516605</v>
          </cell>
          <cell r="K15">
            <v>198.9385542657306</v>
          </cell>
          <cell r="L15">
            <v>163.5525770219613</v>
          </cell>
        </row>
        <row r="16">
          <cell r="B16" t="str">
            <v>Terminal EBITDA</v>
          </cell>
          <cell r="L16">
            <v>240.51542446229422</v>
          </cell>
        </row>
        <row r="17">
          <cell r="B17" t="str">
            <v>Terminal Adjusted Free Cash Flow</v>
          </cell>
          <cell r="L17">
            <v>168.83775723433212</v>
          </cell>
        </row>
        <row r="19">
          <cell r="D19" t="str">
            <v>Terminal EBITDA Multiple Range</v>
          </cell>
          <cell r="L19" t="str">
            <v>Terminal EBITDA Multiple Range</v>
          </cell>
          <cell r="R19" t="str">
            <v>WACC</v>
          </cell>
          <cell r="T19">
            <v>0.08</v>
          </cell>
        </row>
        <row r="20">
          <cell r="D20">
            <v>6</v>
          </cell>
          <cell r="E20">
            <v>8</v>
          </cell>
          <cell r="F20">
            <v>10</v>
          </cell>
          <cell r="G20">
            <v>12</v>
          </cell>
          <cell r="H20">
            <v>14</v>
          </cell>
          <cell r="L20">
            <v>6</v>
          </cell>
          <cell r="M20">
            <v>8</v>
          </cell>
          <cell r="N20">
            <v>10</v>
          </cell>
          <cell r="O20">
            <v>12</v>
          </cell>
          <cell r="P20">
            <v>14</v>
          </cell>
          <cell r="R20" t="str">
            <v>terminal EBITDA multiple</v>
          </cell>
          <cell r="T20">
            <v>5</v>
          </cell>
        </row>
        <row r="22">
          <cell r="D22" t="str">
            <v>Terminal Value</v>
          </cell>
          <cell r="L22" t="str">
            <v>Implied Terminal P/E Multiple</v>
          </cell>
          <cell r="R22" t="str">
            <v>sum of PV of unlevered FCFs</v>
          </cell>
          <cell r="T22">
            <v>594.72248432245988</v>
          </cell>
        </row>
        <row r="23">
          <cell r="D23">
            <v>1443.0925467737652</v>
          </cell>
          <cell r="E23">
            <v>1924.1233956983538</v>
          </cell>
          <cell r="F23">
            <v>2405.1542446229423</v>
          </cell>
          <cell r="G23">
            <v>2886.1850935475304</v>
          </cell>
          <cell r="H23">
            <v>3367.215942472119</v>
          </cell>
          <cell r="L23">
            <v>7.7778815773329901</v>
          </cell>
          <cell r="M23">
            <v>10.37050876977732</v>
          </cell>
          <cell r="N23">
            <v>12.963135962221651</v>
          </cell>
          <cell r="O23">
            <v>15.55576315466598</v>
          </cell>
          <cell r="P23">
            <v>18.148390347110311</v>
          </cell>
        </row>
        <row r="24">
          <cell r="R24" t="str">
            <v>FV of terminal value</v>
          </cell>
          <cell r="T24">
            <v>1202.5771223114712</v>
          </cell>
        </row>
        <row r="25">
          <cell r="C25" t="str">
            <v>WACC</v>
          </cell>
          <cell r="D25" t="str">
            <v>Firm Value as of 12/31/06</v>
          </cell>
          <cell r="K25" t="str">
            <v>WACC</v>
          </cell>
          <cell r="L25" t="str">
            <v>Equity Value as of 12/31/06 (a)</v>
          </cell>
          <cell r="R25" t="str">
            <v>PV of terminal value</v>
          </cell>
          <cell r="T25">
            <v>818.45378258239168</v>
          </cell>
        </row>
        <row r="26">
          <cell r="C26">
            <v>1413.1762669048517</v>
          </cell>
          <cell r="D26">
            <v>6</v>
          </cell>
          <cell r="E26">
            <v>8</v>
          </cell>
          <cell r="F26">
            <v>10</v>
          </cell>
          <cell r="G26">
            <v>12</v>
          </cell>
          <cell r="H26">
            <v>14</v>
          </cell>
          <cell r="L26">
            <v>6</v>
          </cell>
          <cell r="M26">
            <v>8</v>
          </cell>
          <cell r="N26">
            <v>10</v>
          </cell>
          <cell r="O26">
            <v>12</v>
          </cell>
          <cell r="P26">
            <v>14</v>
          </cell>
        </row>
        <row r="27">
          <cell r="C27">
            <v>6.9999999999999993E-2</v>
          </cell>
          <cell r="D27">
            <v>1642.3368529094387</v>
          </cell>
          <cell r="E27">
            <v>1985.3052000979665</v>
          </cell>
          <cell r="F27">
            <v>2328.2735472864947</v>
          </cell>
          <cell r="G27">
            <v>2671.2418944750225</v>
          </cell>
          <cell r="H27">
            <v>3014.2102416635507</v>
          </cell>
          <cell r="K27">
            <v>6.9999999999999993E-2</v>
          </cell>
          <cell r="L27">
            <v>1642.3368529094387</v>
          </cell>
          <cell r="M27">
            <v>1985.3052000979665</v>
          </cell>
          <cell r="N27">
            <v>2328.2735472864947</v>
          </cell>
          <cell r="O27">
            <v>2671.2418944750225</v>
          </cell>
          <cell r="P27">
            <v>3014.2102416635507</v>
          </cell>
          <cell r="R27" t="str">
            <v xml:space="preserve">   PV of EV</v>
          </cell>
          <cell r="T27">
            <v>1413.1762669048517</v>
          </cell>
        </row>
        <row r="28">
          <cell r="C28">
            <v>7.4999999999999997E-2</v>
          </cell>
          <cell r="D28">
            <v>1609.1732962058049</v>
          </cell>
          <cell r="E28">
            <v>1944.239486450932</v>
          </cell>
          <cell r="F28">
            <v>2279.3056766960585</v>
          </cell>
          <cell r="G28">
            <v>2614.3718669411851</v>
          </cell>
          <cell r="H28">
            <v>2949.4380571863117</v>
          </cell>
          <cell r="K28">
            <v>7.4999999999999997E-2</v>
          </cell>
          <cell r="L28">
            <v>1609.1732962058049</v>
          </cell>
          <cell r="M28">
            <v>1944.239486450932</v>
          </cell>
          <cell r="N28">
            <v>2279.3056766960585</v>
          </cell>
          <cell r="O28">
            <v>2614.3718669411851</v>
          </cell>
          <cell r="P28">
            <v>2949.4380571863117</v>
          </cell>
          <cell r="R28" t="str">
            <v>less:  net debt</v>
          </cell>
          <cell r="T28">
            <v>0</v>
          </cell>
        </row>
        <row r="29">
          <cell r="C29">
            <v>0.08</v>
          </cell>
          <cell r="D29">
            <v>1576.8670234213298</v>
          </cell>
          <cell r="E29">
            <v>1904.2485364542865</v>
          </cell>
          <cell r="F29">
            <v>2231.630049487243</v>
          </cell>
          <cell r="G29">
            <v>2559.0115625201997</v>
          </cell>
          <cell r="H29">
            <v>2886.3930755531565</v>
          </cell>
          <cell r="K29">
            <v>0.08</v>
          </cell>
          <cell r="L29">
            <v>1576.8670234213298</v>
          </cell>
          <cell r="M29">
            <v>1904.2485364542865</v>
          </cell>
          <cell r="N29">
            <v>2231.630049487243</v>
          </cell>
          <cell r="O29">
            <v>2559.0115625201997</v>
          </cell>
          <cell r="P29">
            <v>2886.3930755531565</v>
          </cell>
        </row>
        <row r="30">
          <cell r="C30">
            <v>8.5000000000000006E-2</v>
          </cell>
          <cell r="D30">
            <v>1545.3916117303488</v>
          </cell>
          <cell r="E30">
            <v>1865.2989762681977</v>
          </cell>
          <cell r="F30">
            <v>2185.2063408060467</v>
          </cell>
          <cell r="G30">
            <v>2505.1137053438952</v>
          </cell>
          <cell r="H30">
            <v>2825.0210698817441</v>
          </cell>
          <cell r="K30">
            <v>8.5000000000000006E-2</v>
          </cell>
          <cell r="L30">
            <v>1545.3916117303488</v>
          </cell>
          <cell r="M30">
            <v>1865.2989762681977</v>
          </cell>
          <cell r="N30">
            <v>2185.2063408060467</v>
          </cell>
          <cell r="O30">
            <v>2505.1137053438952</v>
          </cell>
          <cell r="P30">
            <v>2825.0210698817441</v>
          </cell>
          <cell r="R30" t="str">
            <v xml:space="preserve">   Equity value</v>
          </cell>
          <cell r="T30">
            <v>1413.1762669048517</v>
          </cell>
        </row>
        <row r="31">
          <cell r="C31">
            <v>9.0000000000000011E-2</v>
          </cell>
          <cell r="D31">
            <v>1514.7215767266189</v>
          </cell>
          <cell r="E31">
            <v>1827.3586232204466</v>
          </cell>
          <cell r="F31">
            <v>2139.9956697142743</v>
          </cell>
          <cell r="G31">
            <v>2452.6327162081016</v>
          </cell>
          <cell r="H31">
            <v>2765.2697627019293</v>
          </cell>
          <cell r="K31">
            <v>9.0000000000000011E-2</v>
          </cell>
          <cell r="L31">
            <v>1514.7215767266189</v>
          </cell>
          <cell r="M31">
            <v>1827.3586232204466</v>
          </cell>
          <cell r="N31">
            <v>2139.9956697142743</v>
          </cell>
          <cell r="O31">
            <v>2452.6327162081016</v>
          </cell>
          <cell r="P31">
            <v>2765.2697627019293</v>
          </cell>
        </row>
        <row r="33">
          <cell r="C33" t="str">
            <v>WACC</v>
          </cell>
          <cell r="D33" t="str">
            <v>Implied Perpetuity Growth Rate</v>
          </cell>
          <cell r="K33" t="str">
            <v>WACC</v>
          </cell>
          <cell r="L33" t="str">
            <v>10% Equity Value in New Shares</v>
          </cell>
        </row>
        <row r="34">
          <cell r="C34">
            <v>6.9999999999999993E-2</v>
          </cell>
          <cell r="D34">
            <v>-4.2074572822118661</v>
          </cell>
          <cell r="E34">
            <v>-1.6316174568074115</v>
          </cell>
          <cell r="F34">
            <v>-1.8529976409484387E-2</v>
          </cell>
          <cell r="G34">
            <v>1.0865777748765271</v>
          </cell>
          <cell r="H34">
            <v>1.891016495147323</v>
          </cell>
          <cell r="K34">
            <v>6.9999999999999993E-2</v>
          </cell>
          <cell r="L34">
            <v>182.48187254549319</v>
          </cell>
          <cell r="M34">
            <v>220.58946667755183</v>
          </cell>
          <cell r="N34">
            <v>258.69706080961049</v>
          </cell>
          <cell r="O34">
            <v>296.80465494166918</v>
          </cell>
          <cell r="P34">
            <v>334.91224907372788</v>
          </cell>
        </row>
        <row r="35">
          <cell r="C35">
            <v>7.4999999999999997E-2</v>
          </cell>
          <cell r="D35">
            <v>-3.7598285779231362</v>
          </cell>
          <cell r="E35">
            <v>-1.1719521178205305</v>
          </cell>
          <cell r="F35">
            <v>0.44867315454187395</v>
          </cell>
          <cell r="G35">
            <v>1.5589449607404364</v>
          </cell>
          <cell r="H35">
            <v>2.3671427404517509</v>
          </cell>
          <cell r="K35">
            <v>7.4999999999999997E-2</v>
          </cell>
          <cell r="L35">
            <v>178.79703291175611</v>
          </cell>
          <cell r="M35">
            <v>216.0266096056591</v>
          </cell>
          <cell r="N35">
            <v>253.25618629956207</v>
          </cell>
          <cell r="O35">
            <v>290.48576299346502</v>
          </cell>
          <cell r="P35">
            <v>327.71533968736799</v>
          </cell>
        </row>
        <row r="36">
          <cell r="C36">
            <v>0.08</v>
          </cell>
          <cell r="D36">
            <v>-3.3121998736344067</v>
          </cell>
          <cell r="E36">
            <v>-0.71228677883364788</v>
          </cell>
          <cell r="F36">
            <v>0.91587628549323119</v>
          </cell>
          <cell r="G36">
            <v>2.0313121466043449</v>
          </cell>
          <cell r="H36">
            <v>2.8432689857561768</v>
          </cell>
          <cell r="K36">
            <v>0.08</v>
          </cell>
          <cell r="L36">
            <v>175.20744704681442</v>
          </cell>
          <cell r="M36">
            <v>211.58317071714296</v>
          </cell>
          <cell r="N36">
            <v>247.95889438747145</v>
          </cell>
          <cell r="O36">
            <v>284.33461805780001</v>
          </cell>
          <cell r="P36">
            <v>320.71034172812847</v>
          </cell>
        </row>
        <row r="37">
          <cell r="C37">
            <v>8.5000000000000006E-2</v>
          </cell>
          <cell r="D37">
            <v>-2.8645711693456768</v>
          </cell>
          <cell r="E37">
            <v>-0.2526214398467666</v>
          </cell>
          <cell r="F37">
            <v>1.3830794164445894</v>
          </cell>
          <cell r="G37">
            <v>2.5036793324682547</v>
          </cell>
          <cell r="H37">
            <v>3.3193952310606045</v>
          </cell>
          <cell r="K37">
            <v>8.5000000000000006E-2</v>
          </cell>
          <cell r="L37">
            <v>171.71017908114987</v>
          </cell>
          <cell r="M37">
            <v>207.25544180757754</v>
          </cell>
          <cell r="N37">
            <v>242.80070453400518</v>
          </cell>
          <cell r="O37">
            <v>278.34596726043281</v>
          </cell>
          <cell r="P37">
            <v>313.89122998686048</v>
          </cell>
        </row>
        <row r="38">
          <cell r="C38">
            <v>9.0000000000000011E-2</v>
          </cell>
          <cell r="D38">
            <v>-2.4169424650569464</v>
          </cell>
          <cell r="E38">
            <v>0.20704389914011465</v>
          </cell>
          <cell r="F38">
            <v>1.8502825473959477</v>
          </cell>
          <cell r="G38">
            <v>2.976046518332164</v>
          </cell>
          <cell r="H38">
            <v>3.7955214763650327</v>
          </cell>
          <cell r="K38">
            <v>9.0000000000000011E-2</v>
          </cell>
          <cell r="L38">
            <v>168.30239741406876</v>
          </cell>
          <cell r="M38">
            <v>203.03984702449407</v>
          </cell>
          <cell r="N38">
            <v>237.77729663491937</v>
          </cell>
          <cell r="O38">
            <v>272.51474624534461</v>
          </cell>
          <cell r="P38">
            <v>307.25219585576997</v>
          </cell>
        </row>
        <row r="40">
          <cell r="B40" t="str">
            <v xml:space="preserve">(a) </v>
          </cell>
          <cell r="C40" t="str">
            <v>Equity Value equals Firm Value less total straight and convertible debt, straight and convertible preferred stock and minority interest, plus cash, options and warrants proceeds and investments in unconsolidated subsidiaries.</v>
          </cell>
        </row>
        <row r="41">
          <cell r="B41" t="str">
            <v xml:space="preserve">(b) </v>
          </cell>
          <cell r="C41" t="str">
            <v>Equity Value per Share equals Equity Value divided by Diluted shares outstanding, before Treasury Stock Method share buy-back.</v>
          </cell>
        </row>
        <row r="42">
          <cell r="B42" t="str">
            <v>Terminal EBITDA Multiple Approach</v>
          </cell>
        </row>
        <row r="44">
          <cell r="I44" t="str">
            <v>Present Value</v>
          </cell>
        </row>
        <row r="45">
          <cell r="D45" t="str">
            <v>Present Value</v>
          </cell>
          <cell r="F45" t="str">
            <v>Present Value</v>
          </cell>
          <cell r="I45" t="str">
            <v>of Terminal Value</v>
          </cell>
        </row>
        <row r="46">
          <cell r="B46" t="str">
            <v>Discount</v>
          </cell>
          <cell r="D46" t="str">
            <v>of 2007</v>
          </cell>
          <cell r="F46" t="str">
            <v>of 2008 to 2011</v>
          </cell>
          <cell r="I46" t="str">
            <v>@ EBITDA Multiple of</v>
          </cell>
          <cell r="N46" t="str">
            <v xml:space="preserve">Firm Value @ EBITDA Multiple of </v>
          </cell>
        </row>
        <row r="47">
          <cell r="B47" t="str">
            <v>Rate</v>
          </cell>
          <cell r="D47" t="str">
            <v>Cash Flow</v>
          </cell>
          <cell r="F47" t="str">
            <v>Cash Flows</v>
          </cell>
          <cell r="I47">
            <v>8</v>
          </cell>
          <cell r="J47">
            <v>10</v>
          </cell>
          <cell r="K47">
            <v>12</v>
          </cell>
          <cell r="N47">
            <v>8</v>
          </cell>
          <cell r="O47">
            <v>10</v>
          </cell>
          <cell r="P47">
            <v>12</v>
          </cell>
        </row>
        <row r="48">
          <cell r="B48">
            <v>7.4999999999999997E-2</v>
          </cell>
          <cell r="D48">
            <v>22.966612014701134</v>
          </cell>
          <cell r="F48">
            <v>603.24771166578296</v>
          </cell>
          <cell r="I48">
            <v>1340.2647609805067</v>
          </cell>
          <cell r="J48">
            <v>1675.3309512256335</v>
          </cell>
          <cell r="K48">
            <v>2010.3971414707598</v>
          </cell>
          <cell r="N48">
            <v>1966.4790846609908</v>
          </cell>
          <cell r="O48">
            <v>2301.5452749061178</v>
          </cell>
          <cell r="P48">
            <v>2636.6114651512439</v>
          </cell>
        </row>
        <row r="50">
          <cell r="B50">
            <v>0.08</v>
          </cell>
          <cell r="D50">
            <v>22.913386886340096</v>
          </cell>
          <cell r="F50">
            <v>595.14034866371139</v>
          </cell>
          <cell r="I50">
            <v>1309.5260521318266</v>
          </cell>
          <cell r="J50">
            <v>1636.9075651647834</v>
          </cell>
          <cell r="K50">
            <v>1964.2890781977399</v>
          </cell>
          <cell r="N50">
            <v>1927.5797876818781</v>
          </cell>
          <cell r="O50">
            <v>2254.9613007148346</v>
          </cell>
          <cell r="P50">
            <v>2582.3428137477913</v>
          </cell>
        </row>
        <row r="52">
          <cell r="B52">
            <v>8.5000000000000006E-2</v>
          </cell>
          <cell r="D52">
            <v>22.860530098787258</v>
          </cell>
          <cell r="F52">
            <v>587.1923619765779</v>
          </cell>
          <cell r="I52">
            <v>1279.6294581513951</v>
          </cell>
          <cell r="J52">
            <v>1599.5368226892438</v>
          </cell>
          <cell r="K52">
            <v>1919.4441872270922</v>
          </cell>
          <cell r="N52">
            <v>1889.6823502267603</v>
          </cell>
          <cell r="O52">
            <v>2209.5897147646092</v>
          </cell>
          <cell r="P52">
            <v>2529.4970793024577</v>
          </cell>
        </row>
        <row r="55">
          <cell r="H55" t="str">
            <v>Plus:</v>
          </cell>
          <cell r="I55" t="str">
            <v>Plus:</v>
          </cell>
          <cell r="J55" t="str">
            <v>Plus:</v>
          </cell>
          <cell r="K55" t="str">
            <v>Less:</v>
          </cell>
          <cell r="L55" t="str">
            <v>Less:</v>
          </cell>
        </row>
        <row r="56">
          <cell r="B56" t="str">
            <v>Discount</v>
          </cell>
          <cell r="D56" t="str">
            <v xml:space="preserve">Firm Value @ EBITDA Multiple of </v>
          </cell>
          <cell r="H56" t="str">
            <v>Excess</v>
          </cell>
          <cell r="I56" t="str">
            <v>Opt./Warr.</v>
          </cell>
          <cell r="J56" t="str">
            <v xml:space="preserve">Inv. in </v>
          </cell>
          <cell r="K56" t="str">
            <v>Total</v>
          </cell>
          <cell r="L56" t="str">
            <v>Total</v>
          </cell>
          <cell r="N56" t="str">
            <v>Equity Value @ EBITDA Multiple of</v>
          </cell>
        </row>
        <row r="57">
          <cell r="B57" t="str">
            <v>Rate</v>
          </cell>
          <cell r="D57">
            <v>8</v>
          </cell>
          <cell r="E57">
            <v>10</v>
          </cell>
          <cell r="F57">
            <v>12</v>
          </cell>
          <cell r="H57" t="str">
            <v>Cash</v>
          </cell>
          <cell r="I57" t="str">
            <v>Proceeds</v>
          </cell>
          <cell r="J57" t="str">
            <v>Unc. Subs.</v>
          </cell>
          <cell r="K57" t="str">
            <v>Debt (a)</v>
          </cell>
          <cell r="L57" t="str">
            <v>Preferred (b)</v>
          </cell>
          <cell r="N57">
            <v>8</v>
          </cell>
          <cell r="O57">
            <v>10</v>
          </cell>
          <cell r="P57">
            <v>12</v>
          </cell>
        </row>
        <row r="58">
          <cell r="B58">
            <v>7.4999999999999997E-2</v>
          </cell>
          <cell r="D58">
            <v>1966.4790846609908</v>
          </cell>
          <cell r="E58">
            <v>2301.5452749061178</v>
          </cell>
          <cell r="F58">
            <v>2636.6114651512439</v>
          </cell>
          <cell r="N58">
            <v>1966.4790846609908</v>
          </cell>
          <cell r="O58">
            <v>2301.5452749061178</v>
          </cell>
          <cell r="P58">
            <v>2636.6114651512439</v>
          </cell>
        </row>
        <row r="60">
          <cell r="B60">
            <v>0.08</v>
          </cell>
          <cell r="D60">
            <v>1927.5797876818781</v>
          </cell>
          <cell r="E60">
            <v>2254.9613007148346</v>
          </cell>
          <cell r="F60">
            <v>2582.3428137477913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N60">
            <v>1927.5797876818781</v>
          </cell>
          <cell r="O60">
            <v>2254.9613007148346</v>
          </cell>
          <cell r="P60">
            <v>2582.3428137477913</v>
          </cell>
        </row>
        <row r="62">
          <cell r="B62">
            <v>8.5000000000000006E-2</v>
          </cell>
          <cell r="D62">
            <v>1889.6823502267603</v>
          </cell>
          <cell r="E62">
            <v>2209.5897147646092</v>
          </cell>
          <cell r="F62">
            <v>2529.4970793024577</v>
          </cell>
          <cell r="N62">
            <v>1889.6823502267603</v>
          </cell>
          <cell r="O62">
            <v>2209.5897147646092</v>
          </cell>
          <cell r="P62">
            <v>2529.4970793024577</v>
          </cell>
        </row>
        <row r="65">
          <cell r="D65" t="str">
            <v>Terminal Value / Firm Value</v>
          </cell>
          <cell r="I65" t="str">
            <v>Implied Perpetuity Growth Rate</v>
          </cell>
          <cell r="N65" t="str">
            <v>Equity Value per Share</v>
          </cell>
        </row>
        <row r="66">
          <cell r="B66" t="str">
            <v>Discount</v>
          </cell>
          <cell r="D66" t="str">
            <v xml:space="preserve">@ EBITDA Multiple of </v>
          </cell>
          <cell r="I66" t="str">
            <v xml:space="preserve">@ EBITDA Multiple of </v>
          </cell>
          <cell r="N66" t="str">
            <v xml:space="preserve">@ EBITDA Multiple of </v>
          </cell>
        </row>
        <row r="67">
          <cell r="B67" t="str">
            <v>Rate</v>
          </cell>
          <cell r="D67">
            <v>8</v>
          </cell>
          <cell r="E67">
            <v>10</v>
          </cell>
          <cell r="F67">
            <v>12</v>
          </cell>
          <cell r="I67">
            <v>8</v>
          </cell>
          <cell r="J67">
            <v>10</v>
          </cell>
          <cell r="K67">
            <v>12</v>
          </cell>
          <cell r="N67">
            <v>8</v>
          </cell>
          <cell r="O67">
            <v>10</v>
          </cell>
          <cell r="P67">
            <v>12</v>
          </cell>
        </row>
        <row r="68">
          <cell r="B68">
            <v>7.4999999999999997E-2</v>
          </cell>
          <cell r="D68">
            <v>68.155556366446703</v>
          </cell>
          <cell r="E68">
            <v>72.791570493609854</v>
          </cell>
          <cell r="F68">
            <v>76.249275558522129</v>
          </cell>
          <cell r="I68">
            <v>-1.1719521178205305</v>
          </cell>
          <cell r="J68">
            <v>0.44867315454187395</v>
          </cell>
          <cell r="K68">
            <v>1.5589449607404364</v>
          </cell>
          <cell r="N68" t="e">
            <v>#DIV/0!</v>
          </cell>
          <cell r="O68" t="e">
            <v>#DIV/0!</v>
          </cell>
          <cell r="P68" t="e">
            <v>#DIV/0!</v>
          </cell>
        </row>
        <row r="70">
          <cell r="B70">
            <v>0.08</v>
          </cell>
          <cell r="D70">
            <v>67.936282612024712</v>
          </cell>
          <cell r="E70">
            <v>72.591381707786965</v>
          </cell>
          <cell r="F70">
            <v>76.066162391001015</v>
          </cell>
          <cell r="I70">
            <v>-0.71228677883364788</v>
          </cell>
          <cell r="J70">
            <v>0.91587628549323119</v>
          </cell>
          <cell r="K70">
            <v>2.0313121466043449</v>
          </cell>
          <cell r="N70" t="e">
            <v>#DIV/0!</v>
          </cell>
          <cell r="O70" t="e">
            <v>#DIV/0!</v>
          </cell>
          <cell r="P70" t="e">
            <v>#DIV/0!</v>
          </cell>
        </row>
        <row r="72">
          <cell r="B72">
            <v>8.5000000000000006E-2</v>
          </cell>
          <cell r="D72">
            <v>67.716643381774759</v>
          </cell>
          <cell r="E72">
            <v>72.390671082556366</v>
          </cell>
          <cell r="F72">
            <v>75.882443309893219</v>
          </cell>
          <cell r="I72">
            <v>-0.2526214398467666</v>
          </cell>
          <cell r="J72">
            <v>1.3830794164445894</v>
          </cell>
          <cell r="K72">
            <v>2.5036793324682547</v>
          </cell>
          <cell r="N72" t="e">
            <v>#DIV/0!</v>
          </cell>
          <cell r="O72" t="e">
            <v>#DIV/0!</v>
          </cell>
          <cell r="P72" t="e">
            <v>#DIV/0!</v>
          </cell>
        </row>
        <row r="74">
          <cell r="B74" t="str">
            <v>(a) Total Debt includes straight and out-of-the-money convertible debt plus minority interest.</v>
          </cell>
        </row>
        <row r="75">
          <cell r="B75" t="str">
            <v>(b) Total Preferred includes straight and out-of-the-money convertible preferred stock.</v>
          </cell>
        </row>
        <row r="76">
          <cell r="B76" t="str">
            <v>Perpetuity Growth Approach</v>
          </cell>
        </row>
        <row r="78">
          <cell r="D78" t="str">
            <v>Perpetuity Growth Rate</v>
          </cell>
          <cell r="L78" t="str">
            <v>Perpetuity Growth Rate</v>
          </cell>
        </row>
        <row r="79">
          <cell r="D79">
            <v>0.05</v>
          </cell>
          <cell r="E79">
            <v>5.5E-2</v>
          </cell>
          <cell r="F79">
            <v>0.06</v>
          </cell>
          <cell r="G79">
            <v>6.5000000000000002E-2</v>
          </cell>
          <cell r="H79">
            <v>7.0000000000000007E-2</v>
          </cell>
          <cell r="L79">
            <v>0.05</v>
          </cell>
          <cell r="M79">
            <v>5.5E-2</v>
          </cell>
          <cell r="N79">
            <v>0.06</v>
          </cell>
          <cell r="O79">
            <v>6.5000000000000002E-2</v>
          </cell>
          <cell r="P79">
            <v>7.0000000000000007E-2</v>
          </cell>
        </row>
        <row r="81">
          <cell r="D81" t="str">
            <v>2012 Free Cash Flow</v>
          </cell>
        </row>
        <row r="82">
          <cell r="D82">
            <v>177.27964509604874</v>
          </cell>
          <cell r="E82">
            <v>178.12383388222037</v>
          </cell>
          <cell r="F82">
            <v>178.96802266839205</v>
          </cell>
          <cell r="G82">
            <v>179.81221145456371</v>
          </cell>
          <cell r="H82">
            <v>180.65640024073537</v>
          </cell>
        </row>
        <row r="84">
          <cell r="C84" t="str">
            <v>WACC</v>
          </cell>
          <cell r="D84" t="str">
            <v>Firm Value as of 12/31/06</v>
          </cell>
          <cell r="K84" t="str">
            <v>WACC</v>
          </cell>
          <cell r="L84" t="str">
            <v>Equity Value as of 12/31/06 (a)</v>
          </cell>
        </row>
        <row r="85">
          <cell r="C85">
            <v>6.9999999999999993E-2</v>
          </cell>
          <cell r="D85">
            <v>6954.4356425198284</v>
          </cell>
          <cell r="E85">
            <v>9101.1942526350667</v>
          </cell>
          <cell r="F85">
            <v>13394.711472865551</v>
          </cell>
          <cell r="G85">
            <v>26275.26313355703</v>
          </cell>
          <cell r="H85">
            <v>-9.2814156255066214E+18</v>
          </cell>
          <cell r="K85">
            <v>6.9999999999999993E-2</v>
          </cell>
          <cell r="L85">
            <v>6954.4356425198284</v>
          </cell>
          <cell r="M85">
            <v>9101.1942526350667</v>
          </cell>
          <cell r="N85">
            <v>13394.711472865551</v>
          </cell>
          <cell r="O85">
            <v>26275.26313355703</v>
          </cell>
          <cell r="P85">
            <v>-9.2814156255066214E+18</v>
          </cell>
        </row>
        <row r="86">
          <cell r="C86">
            <v>7.4999999999999997E-2</v>
          </cell>
          <cell r="D86">
            <v>5565.6410089451929</v>
          </cell>
          <cell r="E86">
            <v>6829.8990295784197</v>
          </cell>
          <cell r="F86">
            <v>8936.9957306338019</v>
          </cell>
          <cell r="G86">
            <v>13151.18913274457</v>
          </cell>
          <cell r="H86">
            <v>25793.769339076898</v>
          </cell>
          <cell r="K86">
            <v>7.4999999999999997E-2</v>
          </cell>
          <cell r="L86">
            <v>5565.6410089451929</v>
          </cell>
          <cell r="M86">
            <v>6829.8990295784197</v>
          </cell>
          <cell r="N86">
            <v>8936.9957306338019</v>
          </cell>
          <cell r="O86">
            <v>13151.18913274457</v>
          </cell>
          <cell r="P86">
            <v>25793.769339076898</v>
          </cell>
        </row>
        <row r="87">
          <cell r="C87">
            <v>0.08</v>
          </cell>
          <cell r="D87">
            <v>4639.8386564993161</v>
          </cell>
          <cell r="E87">
            <v>5467.1772688088777</v>
          </cell>
          <cell r="F87">
            <v>6708.1851872732213</v>
          </cell>
          <cell r="G87">
            <v>8776.531718047132</v>
          </cell>
          <cell r="H87">
            <v>12913.224779594952</v>
          </cell>
          <cell r="K87">
            <v>0.08</v>
          </cell>
          <cell r="L87">
            <v>4639.8386564993161</v>
          </cell>
          <cell r="M87">
            <v>5467.1772688088777</v>
          </cell>
          <cell r="N87">
            <v>6708.1851872732213</v>
          </cell>
          <cell r="O87">
            <v>8776.531718047132</v>
          </cell>
          <cell r="P87">
            <v>12913.224779594952</v>
          </cell>
        </row>
        <row r="88">
          <cell r="C88">
            <v>8.5000000000000006E-2</v>
          </cell>
          <cell r="D88">
            <v>3978.5962238846641</v>
          </cell>
          <cell r="E88">
            <v>4558.7342421407093</v>
          </cell>
          <cell r="F88">
            <v>5370.9274676991736</v>
          </cell>
          <cell r="G88">
            <v>6589.2173060368696</v>
          </cell>
          <cell r="H88">
            <v>8619.7003699330326</v>
          </cell>
          <cell r="K88">
            <v>8.5000000000000006E-2</v>
          </cell>
          <cell r="L88">
            <v>3978.5962238846641</v>
          </cell>
          <cell r="M88">
            <v>4558.7342421407093</v>
          </cell>
          <cell r="N88">
            <v>5370.9274676991736</v>
          </cell>
          <cell r="O88">
            <v>6589.2173060368696</v>
          </cell>
          <cell r="P88">
            <v>8619.7003699330326</v>
          </cell>
        </row>
        <row r="89">
          <cell r="C89">
            <v>9.0000000000000011E-2</v>
          </cell>
          <cell r="D89">
            <v>3482.6979137316325</v>
          </cell>
          <cell r="E89">
            <v>3909.872641604868</v>
          </cell>
          <cell r="F89">
            <v>4479.4389454358497</v>
          </cell>
          <cell r="G89">
            <v>5276.8317707992237</v>
          </cell>
          <cell r="H89">
            <v>6472.9210088442851</v>
          </cell>
          <cell r="K89">
            <v>9.0000000000000011E-2</v>
          </cell>
          <cell r="L89">
            <v>3482.6979137316325</v>
          </cell>
          <cell r="M89">
            <v>3909.872641604868</v>
          </cell>
          <cell r="N89">
            <v>4479.4389454358497</v>
          </cell>
          <cell r="O89">
            <v>5276.8317707992237</v>
          </cell>
          <cell r="P89">
            <v>6472.9210088442851</v>
          </cell>
        </row>
        <row r="91">
          <cell r="C91" t="str">
            <v>WACC</v>
          </cell>
          <cell r="D91" t="str">
            <v>Terminal Value</v>
          </cell>
          <cell r="K91" t="str">
            <v>WACC</v>
          </cell>
          <cell r="L91" t="str">
            <v>Equity Value per Share as of 12/31/06 (b)</v>
          </cell>
        </row>
        <row r="92">
          <cell r="C92">
            <v>6.9999999999999993E-2</v>
          </cell>
          <cell r="D92">
            <v>8863.9822548024422</v>
          </cell>
          <cell r="E92">
            <v>11874.922258814697</v>
          </cell>
          <cell r="F92">
            <v>17896.802266839215</v>
          </cell>
          <cell r="G92">
            <v>35962.442290912812</v>
          </cell>
          <cell r="H92">
            <v>-1.3017665548900336E+19</v>
          </cell>
          <cell r="K92">
            <v>6.9999999999999993E-2</v>
          </cell>
          <cell r="L92" t="e">
            <v>#DIV/0!</v>
          </cell>
          <cell r="M92" t="e">
            <v>#DIV/0!</v>
          </cell>
          <cell r="N92" t="e">
            <v>#DIV/0!</v>
          </cell>
          <cell r="O92" t="e">
            <v>#DIV/0!</v>
          </cell>
          <cell r="P92" t="e">
            <v>#DIV/0!</v>
          </cell>
        </row>
        <row r="93">
          <cell r="C93">
            <v>7.4999999999999997E-2</v>
          </cell>
          <cell r="D93">
            <v>7091.1858038419514</v>
          </cell>
          <cell r="E93">
            <v>8906.1916941110194</v>
          </cell>
          <cell r="F93">
            <v>11931.201511226138</v>
          </cell>
          <cell r="G93">
            <v>17981.22114545638</v>
          </cell>
          <cell r="H93">
            <v>36131.280048147142</v>
          </cell>
          <cell r="K93">
            <v>7.4999999999999997E-2</v>
          </cell>
          <cell r="L93" t="e">
            <v>#DIV/0!</v>
          </cell>
          <cell r="M93" t="e">
            <v>#DIV/0!</v>
          </cell>
          <cell r="N93" t="e">
            <v>#DIV/0!</v>
          </cell>
          <cell r="O93" t="e">
            <v>#DIV/0!</v>
          </cell>
          <cell r="P93" t="e">
            <v>#DIV/0!</v>
          </cell>
        </row>
        <row r="94">
          <cell r="C94">
            <v>0.08</v>
          </cell>
          <cell r="D94">
            <v>5909.3215032016251</v>
          </cell>
          <cell r="E94">
            <v>7124.9533552888142</v>
          </cell>
          <cell r="F94">
            <v>8948.4011334196002</v>
          </cell>
          <cell r="G94">
            <v>11987.480763637581</v>
          </cell>
          <cell r="H94">
            <v>18065.640024073546</v>
          </cell>
          <cell r="K94">
            <v>0.08</v>
          </cell>
          <cell r="L94" t="e">
            <v>#DIV/0!</v>
          </cell>
          <cell r="M94" t="e">
            <v>#DIV/0!</v>
          </cell>
          <cell r="N94" t="e">
            <v>#DIV/0!</v>
          </cell>
          <cell r="O94" t="e">
            <v>#DIV/0!</v>
          </cell>
          <cell r="P94" t="e">
            <v>#DIV/0!</v>
          </cell>
        </row>
        <row r="95">
          <cell r="C95">
            <v>8.5000000000000006E-2</v>
          </cell>
          <cell r="D95">
            <v>5065.1327170299637</v>
          </cell>
          <cell r="E95">
            <v>5937.4611294073447</v>
          </cell>
          <cell r="F95">
            <v>7158.7209067356798</v>
          </cell>
          <cell r="G95">
            <v>8990.6105727281829</v>
          </cell>
          <cell r="H95">
            <v>12043.760016049026</v>
          </cell>
          <cell r="K95">
            <v>8.5000000000000006E-2</v>
          </cell>
          <cell r="L95" t="e">
            <v>#DIV/0!</v>
          </cell>
          <cell r="M95" t="e">
            <v>#DIV/0!</v>
          </cell>
          <cell r="N95" t="e">
            <v>#DIV/0!</v>
          </cell>
          <cell r="O95" t="e">
            <v>#DIV/0!</v>
          </cell>
          <cell r="P95" t="e">
            <v>#DIV/0!</v>
          </cell>
        </row>
        <row r="96">
          <cell r="C96">
            <v>9.0000000000000011E-2</v>
          </cell>
          <cell r="D96">
            <v>4431.9911274012175</v>
          </cell>
          <cell r="E96">
            <v>5089.2523966348663</v>
          </cell>
          <cell r="F96">
            <v>5965.6007556130662</v>
          </cell>
          <cell r="G96">
            <v>7192.4884581825463</v>
          </cell>
          <cell r="H96">
            <v>9032.8200120367674</v>
          </cell>
          <cell r="K96">
            <v>9.0000000000000011E-2</v>
          </cell>
          <cell r="L96" t="e">
            <v>#DIV/0!</v>
          </cell>
          <cell r="M96" t="e">
            <v>#DIV/0!</v>
          </cell>
          <cell r="N96" t="e">
            <v>#DIV/0!</v>
          </cell>
          <cell r="O96" t="e">
            <v>#DIV/0!</v>
          </cell>
          <cell r="P96" t="e">
            <v>#DIV/0!</v>
          </cell>
        </row>
        <row r="98">
          <cell r="C98" t="str">
            <v>WACC</v>
          </cell>
          <cell r="D98" t="str">
            <v>Terminal Value / Present Value</v>
          </cell>
          <cell r="K98" t="str">
            <v>WACC</v>
          </cell>
          <cell r="L98" t="str">
            <v>Implied Terminal EBITDA Multiple</v>
          </cell>
        </row>
        <row r="99">
          <cell r="C99">
            <v>6.9999999999999993E-2</v>
          </cell>
          <cell r="D99">
            <v>90.875768613378256</v>
          </cell>
          <cell r="E99">
            <v>93.027961143962131</v>
          </cell>
          <cell r="F99">
            <v>95.262766197371064</v>
          </cell>
          <cell r="G99">
            <v>97.585033510675629</v>
          </cell>
          <cell r="H99">
            <v>100</v>
          </cell>
          <cell r="K99">
            <v>6.9999999999999993E-2</v>
          </cell>
          <cell r="L99">
            <v>36.854111434304521</v>
          </cell>
          <cell r="M99">
            <v>49.372809604052385</v>
          </cell>
          <cell r="N99">
            <v>74.410205943548164</v>
          </cell>
          <cell r="O99">
            <v>149.52239496203566</v>
          </cell>
          <cell r="P99">
            <v>-5.4124036235942632E+16</v>
          </cell>
        </row>
        <row r="100">
          <cell r="C100">
            <v>7.4999999999999997E-2</v>
          </cell>
          <cell r="D100">
            <v>88.748567816824291</v>
          </cell>
          <cell r="E100">
            <v>90.83127992129134</v>
          </cell>
          <cell r="F100">
            <v>92.993010822037476</v>
          </cell>
          <cell r="G100">
            <v>95.23834447699258</v>
          </cell>
          <cell r="H100">
            <v>97.572226395264437</v>
          </cell>
          <cell r="K100">
            <v>7.4999999999999997E-2</v>
          </cell>
          <cell r="L100">
            <v>29.483289147443607</v>
          </cell>
          <cell r="M100">
            <v>37.029607203039276</v>
          </cell>
          <cell r="N100">
            <v>49.606803962365419</v>
          </cell>
          <cell r="O100">
            <v>74.761197481017732</v>
          </cell>
          <cell r="P100">
            <v>150.2243780369748</v>
          </cell>
        </row>
        <row r="101">
          <cell r="C101">
            <v>0.08</v>
          </cell>
          <cell r="D101">
            <v>86.679413201484849</v>
          </cell>
          <cell r="E101">
            <v>88.695194884640998</v>
          </cell>
          <cell r="F101">
            <v>90.786573144661787</v>
          </cell>
          <cell r="G101">
            <v>92.957881821595294</v>
          </cell>
          <cell r="H101">
            <v>95.213792479422494</v>
          </cell>
          <cell r="K101">
            <v>0.08</v>
          </cell>
          <cell r="L101">
            <v>24.569407622869665</v>
          </cell>
          <cell r="M101">
            <v>29.623685762431418</v>
          </cell>
          <cell r="N101">
            <v>37.205102971774053</v>
          </cell>
          <cell r="O101">
            <v>49.840798320678459</v>
          </cell>
          <cell r="P101">
            <v>75.112189018487285</v>
          </cell>
        </row>
        <row r="102">
          <cell r="C102">
            <v>8.5000000000000006E-2</v>
          </cell>
          <cell r="D102">
            <v>84.666629691823431</v>
          </cell>
          <cell r="E102">
            <v>86.617932529690648</v>
          </cell>
          <cell r="F102">
            <v>88.64157269402294</v>
          </cell>
          <cell r="G102">
            <v>90.741648609517696</v>
          </cell>
          <cell r="H102">
            <v>92.922574267159774</v>
          </cell>
          <cell r="K102">
            <v>8.5000000000000006E-2</v>
          </cell>
          <cell r="L102">
            <v>21.059492248173996</v>
          </cell>
          <cell r="M102">
            <v>24.686404802026178</v>
          </cell>
          <cell r="N102">
            <v>29.764082377419239</v>
          </cell>
          <cell r="O102">
            <v>37.380598740508837</v>
          </cell>
          <cell r="P102">
            <v>50.074792678991507</v>
          </cell>
        </row>
        <row r="103">
          <cell r="C103">
            <v>9.0000000000000011E-2</v>
          </cell>
          <cell r="D103">
            <v>82.708584231110038</v>
          </cell>
          <cell r="E103">
            <v>84.597764903395742</v>
          </cell>
          <cell r="F103">
            <v>86.556178495269151</v>
          </cell>
          <cell r="G103">
            <v>88.587701818157768</v>
          </cell>
          <cell r="H103">
            <v>90.696506640279324</v>
          </cell>
          <cell r="K103">
            <v>9.0000000000000011E-2</v>
          </cell>
          <cell r="L103">
            <v>18.427055717152243</v>
          </cell>
          <cell r="M103">
            <v>21.159775544593867</v>
          </cell>
          <cell r="N103">
            <v>24.803401981182699</v>
          </cell>
          <cell r="O103">
            <v>29.904478992407068</v>
          </cell>
          <cell r="P103">
            <v>37.556094509243621</v>
          </cell>
        </row>
        <row r="105">
          <cell r="B105" t="str">
            <v xml:space="preserve">(a) </v>
          </cell>
          <cell r="C105" t="str">
            <v>Equity Value equals Firm Value less total straight and convertible debt, straight and convertible preferred stock and minority interest, plus cash, options and warrants proceeds and investments in unconsolidated subsidiaries.</v>
          </cell>
        </row>
        <row r="106">
          <cell r="B106" t="str">
            <v xml:space="preserve">(b) </v>
          </cell>
          <cell r="C106" t="str">
            <v>Equity Value per Share equals Equity Value divided by Diluted shares outstanding, before Treasury Stock Method share buy-back.</v>
          </cell>
        </row>
        <row r="107">
          <cell r="B107" t="str">
            <v>DCF Assumptions</v>
          </cell>
        </row>
        <row r="110">
          <cell r="B110" t="str">
            <v>(RMB in millions, unless otherwise specified)</v>
          </cell>
        </row>
        <row r="111">
          <cell r="B111" t="str">
            <v>Terminal Multiple Based on</v>
          </cell>
          <cell r="J111" t="str">
            <v>DCF Assumptions</v>
          </cell>
        </row>
        <row r="112">
          <cell r="E112" t="str">
            <v>Data</v>
          </cell>
          <cell r="F112" t="str">
            <v>Mid-Range</v>
          </cell>
          <cell r="G112" t="str">
            <v>Sensitivity</v>
          </cell>
          <cell r="J112" t="str">
            <v>Balance sheet statistics from</v>
          </cell>
          <cell r="N112">
            <v>39082</v>
          </cell>
        </row>
        <row r="113">
          <cell r="B113">
            <v>1</v>
          </cell>
          <cell r="C113" t="str">
            <v>2011 Revenues</v>
          </cell>
          <cell r="E113">
            <v>2757.065814</v>
          </cell>
          <cell r="J113" t="str">
            <v>Excess Cash (Unrestricted)</v>
          </cell>
          <cell r="N113">
            <v>0</v>
          </cell>
        </row>
        <row r="114">
          <cell r="B114">
            <v>2</v>
          </cell>
          <cell r="C114" t="str">
            <v>2011 EBITDA</v>
          </cell>
          <cell r="E114">
            <v>240.51542446229422</v>
          </cell>
          <cell r="F114">
            <v>10</v>
          </cell>
          <cell r="G114">
            <v>2</v>
          </cell>
          <cell r="J114" t="str">
            <v>Options/Warrants Proceeds</v>
          </cell>
        </row>
        <row r="115">
          <cell r="B115">
            <v>3</v>
          </cell>
          <cell r="C115" t="str">
            <v>2011 EBIT</v>
          </cell>
          <cell r="E115">
            <v>218.22994653466503</v>
          </cell>
          <cell r="J115" t="str">
            <v>Investment in Uncons. Subs.</v>
          </cell>
          <cell r="N115">
            <v>0</v>
          </cell>
        </row>
        <row r="116">
          <cell r="B116">
            <v>4</v>
          </cell>
          <cell r="C116" t="str">
            <v>2011 Other</v>
          </cell>
          <cell r="E116">
            <v>1</v>
          </cell>
          <cell r="J116" t="str">
            <v>Minority Interest</v>
          </cell>
          <cell r="N116">
            <v>0</v>
          </cell>
        </row>
        <row r="117">
          <cell r="B117">
            <v>2</v>
          </cell>
          <cell r="C117" t="str">
            <v>2011 EBITDA</v>
          </cell>
          <cell r="E117">
            <v>240.51542446229422</v>
          </cell>
          <cell r="F117">
            <v>10</v>
          </cell>
          <cell r="G117">
            <v>2</v>
          </cell>
          <cell r="J117" t="str">
            <v>Straight debt plus out-of-the-money convertible debt</v>
          </cell>
          <cell r="N117">
            <v>0</v>
          </cell>
        </row>
        <row r="118">
          <cell r="J118" t="str">
            <v>Straight preferred plus out-of-the-money convertible</v>
          </cell>
        </row>
        <row r="119">
          <cell r="J119" t="str">
            <v>Diluted Shares (as Converted) (and not TSM)</v>
          </cell>
        </row>
        <row r="120">
          <cell r="B120" t="str">
            <v>Perpetuity Growth Approach</v>
          </cell>
          <cell r="J120" t="str">
            <v>Terminal Year Net Debt</v>
          </cell>
          <cell r="N120">
            <v>0</v>
          </cell>
        </row>
        <row r="121">
          <cell r="B121" t="str">
            <v>Perpetuity Growth Rate</v>
          </cell>
          <cell r="E121">
            <v>0.06</v>
          </cell>
          <cell r="J121" t="str">
            <v>Terminal Year Net Income</v>
          </cell>
          <cell r="N121">
            <v>185.53799417303509</v>
          </cell>
        </row>
        <row r="122">
          <cell r="B122" t="str">
            <v>Perpetuity Growth Rate Sensitivity</v>
          </cell>
          <cell r="E122">
            <v>5.0000000000000001E-3</v>
          </cell>
          <cell r="J122" t="str">
            <v>Latest Fiscal Year End</v>
          </cell>
          <cell r="N122">
            <v>39082</v>
          </cell>
        </row>
        <row r="123">
          <cell r="J123" t="str">
            <v>Valuation Date</v>
          </cell>
          <cell r="N123">
            <v>39082</v>
          </cell>
        </row>
        <row r="124">
          <cell r="J124" t="str">
            <v>Implied Days Before Valuation Date</v>
          </cell>
          <cell r="N124">
            <v>0</v>
          </cell>
        </row>
        <row r="125">
          <cell r="J125" t="str">
            <v>Implied Days Left After Valuation Date</v>
          </cell>
          <cell r="N125">
            <v>365</v>
          </cell>
        </row>
        <row r="127">
          <cell r="J127" t="str">
            <v>Stub Ratio</v>
          </cell>
          <cell r="N127">
            <v>1</v>
          </cell>
        </row>
      </sheetData>
      <sheetData sheetId="2"/>
      <sheetData sheetId="3" refreshError="1">
        <row r="1">
          <cell r="B1" t="str">
            <v>NBE</v>
          </cell>
        </row>
        <row r="2">
          <cell r="B2" t="str">
            <v>Five Year Discounted Cash Flow Analysis</v>
          </cell>
        </row>
        <row r="4">
          <cell r="B4" t="str">
            <v>Terminal EBITDA Multiple Approach</v>
          </cell>
        </row>
        <row r="6">
          <cell r="H6" t="str">
            <v>Projected Fiscal Year Ending December 31,</v>
          </cell>
        </row>
        <row r="7">
          <cell r="B7" t="str">
            <v>(RMB in millions, unless otherwise specified)</v>
          </cell>
          <cell r="G7">
            <v>2006</v>
          </cell>
          <cell r="H7">
            <v>207</v>
          </cell>
          <cell r="I7">
            <v>2008</v>
          </cell>
          <cell r="J7">
            <v>2009</v>
          </cell>
          <cell r="K7">
            <v>2010</v>
          </cell>
          <cell r="L7">
            <v>2011</v>
          </cell>
        </row>
        <row r="8">
          <cell r="B8" t="str">
            <v>EBIT</v>
          </cell>
          <cell r="H8">
            <v>410.51041253533072</v>
          </cell>
          <cell r="I8">
            <v>818.01687346515939</v>
          </cell>
          <cell r="J8">
            <v>1295.6323838984649</v>
          </cell>
          <cell r="K8">
            <v>2039.7291974672396</v>
          </cell>
          <cell r="L8">
            <v>2230.3227345192799</v>
          </cell>
        </row>
        <row r="9">
          <cell r="B9" t="str">
            <v>Marginal Tax Rate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3.653109731305614E-3</v>
          </cell>
        </row>
        <row r="10">
          <cell r="B10" t="str">
            <v>Less taxes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-8.1476136854245294</v>
          </cell>
        </row>
        <row r="11">
          <cell r="B11" t="str">
            <v xml:space="preserve">    Earnings Before Interest</v>
          </cell>
          <cell r="H11">
            <v>410.51041253533072</v>
          </cell>
          <cell r="I11">
            <v>818.01687346515939</v>
          </cell>
          <cell r="J11">
            <v>1295.6323838984649</v>
          </cell>
          <cell r="K11">
            <v>2039.7291974672396</v>
          </cell>
          <cell r="L11">
            <v>2222.1751208338555</v>
          </cell>
        </row>
        <row r="12">
          <cell r="B12" t="str">
            <v>Depreciation</v>
          </cell>
          <cell r="H12">
            <v>200.98462059620593</v>
          </cell>
          <cell r="I12">
            <v>402.28221544715439</v>
          </cell>
          <cell r="J12">
            <v>659.1106368563685</v>
          </cell>
          <cell r="K12">
            <v>1074.8396341463413</v>
          </cell>
          <cell r="L12">
            <v>1210.6600948509483</v>
          </cell>
        </row>
        <row r="13">
          <cell r="B13" t="str">
            <v>Change in Net Working Capital</v>
          </cell>
          <cell r="H13">
            <v>-249.14101608700616</v>
          </cell>
          <cell r="I13">
            <v>-57.333926640707944</v>
          </cell>
          <cell r="J13">
            <v>-77.352826556164075</v>
          </cell>
          <cell r="K13">
            <v>-130.08270948976281</v>
          </cell>
          <cell r="L13">
            <v>-50.572401034926145</v>
          </cell>
        </row>
        <row r="14">
          <cell r="B14" t="str">
            <v>Capital Expenditures</v>
          </cell>
          <cell r="H14">
            <v>-4473.9377442922378</v>
          </cell>
          <cell r="I14">
            <v>-4017.25</v>
          </cell>
          <cell r="J14">
            <v>-6518.75</v>
          </cell>
          <cell r="K14">
            <v>-2024</v>
          </cell>
          <cell r="L14">
            <v>-40.5</v>
          </cell>
        </row>
        <row r="15">
          <cell r="B15" t="str">
            <v xml:space="preserve">    Unlevered Free Cash Flow</v>
          </cell>
          <cell r="H15">
            <v>-4111.5837272477074</v>
          </cell>
          <cell r="I15">
            <v>-2854.284837728394</v>
          </cell>
          <cell r="J15">
            <v>-4641.3598058013304</v>
          </cell>
          <cell r="K15">
            <v>960.4861221238184</v>
          </cell>
          <cell r="L15">
            <v>3341.7628146498778</v>
          </cell>
        </row>
        <row r="16">
          <cell r="B16" t="str">
            <v>Terminal EBITDA</v>
          </cell>
          <cell r="L16">
            <v>3440.982829370228</v>
          </cell>
        </row>
        <row r="17">
          <cell r="B17" t="str">
            <v>Terminal Adjusted Free Cash Flow</v>
          </cell>
          <cell r="L17">
            <v>2171.6027197989297</v>
          </cell>
        </row>
        <row r="19">
          <cell r="D19" t="str">
            <v>Terminal EBITDA Multiple Range</v>
          </cell>
          <cell r="L19" t="str">
            <v>Terminal EBITDA Multiple Range</v>
          </cell>
          <cell r="R19" t="str">
            <v>WACC</v>
          </cell>
          <cell r="T19">
            <v>0.08</v>
          </cell>
        </row>
        <row r="20">
          <cell r="D20">
            <v>6</v>
          </cell>
          <cell r="E20">
            <v>8</v>
          </cell>
          <cell r="F20">
            <v>10</v>
          </cell>
          <cell r="G20">
            <v>12</v>
          </cell>
          <cell r="H20">
            <v>14</v>
          </cell>
          <cell r="L20">
            <v>6</v>
          </cell>
          <cell r="M20">
            <v>8</v>
          </cell>
          <cell r="N20">
            <v>10</v>
          </cell>
          <cell r="O20">
            <v>12</v>
          </cell>
          <cell r="P20">
            <v>14</v>
          </cell>
          <cell r="R20" t="str">
            <v>terminal EBITDA multiple</v>
          </cell>
          <cell r="T20">
            <v>10</v>
          </cell>
        </row>
        <row r="22">
          <cell r="D22" t="str">
            <v>Terminal Value</v>
          </cell>
          <cell r="L22" t="str">
            <v>Implied Terminal P/E Multiple</v>
          </cell>
          <cell r="R22" t="str">
            <v>sum of PV of unlevered FCFs</v>
          </cell>
          <cell r="T22">
            <v>-6958.2386281967056</v>
          </cell>
        </row>
        <row r="23">
          <cell r="D23">
            <v>20645.896976221367</v>
          </cell>
          <cell r="E23">
            <v>27527.862634961824</v>
          </cell>
          <cell r="F23">
            <v>34409.828293702281</v>
          </cell>
          <cell r="G23">
            <v>41291.793952442735</v>
          </cell>
          <cell r="H23">
            <v>48173.759611183195</v>
          </cell>
          <cell r="L23">
            <v>6.7994810276518312</v>
          </cell>
          <cell r="M23">
            <v>11.600175372102589</v>
          </cell>
          <cell r="N23">
            <v>16.400869716553345</v>
          </cell>
          <cell r="O23">
            <v>21.201564061004103</v>
          </cell>
          <cell r="P23">
            <v>26.00225840545486</v>
          </cell>
        </row>
        <row r="24">
          <cell r="R24" t="str">
            <v>FV of terminal value</v>
          </cell>
          <cell r="T24">
            <v>34409.828293702281</v>
          </cell>
        </row>
        <row r="25">
          <cell r="C25" t="str">
            <v>WACC</v>
          </cell>
          <cell r="D25" t="str">
            <v>Firm Value as of 12/31/06</v>
          </cell>
          <cell r="K25" t="str">
            <v>WACC</v>
          </cell>
          <cell r="L25" t="str">
            <v>Equity Value as of 12/31/06 (a)</v>
          </cell>
          <cell r="R25" t="str">
            <v>PV of terminal value</v>
          </cell>
          <cell r="T25">
            <v>23418.750949510388</v>
          </cell>
        </row>
        <row r="26">
          <cell r="C26">
            <v>16460.512321313683</v>
          </cell>
          <cell r="D26">
            <v>6</v>
          </cell>
          <cell r="E26">
            <v>8</v>
          </cell>
          <cell r="F26">
            <v>10</v>
          </cell>
          <cell r="G26">
            <v>12</v>
          </cell>
          <cell r="H26">
            <v>14</v>
          </cell>
          <cell r="L26">
            <v>6</v>
          </cell>
          <cell r="M26">
            <v>8</v>
          </cell>
          <cell r="N26">
            <v>10</v>
          </cell>
          <cell r="O26">
            <v>12</v>
          </cell>
          <cell r="P26">
            <v>14</v>
          </cell>
        </row>
        <row r="27">
          <cell r="C27">
            <v>6.9999999999999993E-2</v>
          </cell>
          <cell r="D27">
            <v>7711.2434844462978</v>
          </cell>
          <cell r="E27">
            <v>12617.989886809464</v>
          </cell>
          <cell r="F27">
            <v>17524.73628917263</v>
          </cell>
          <cell r="G27">
            <v>22431.482691535792</v>
          </cell>
          <cell r="H27">
            <v>27338.229093898961</v>
          </cell>
          <cell r="K27">
            <v>6.9999999999999993E-2</v>
          </cell>
          <cell r="L27">
            <v>7711.2434844462978</v>
          </cell>
          <cell r="M27">
            <v>12617.989886809464</v>
          </cell>
          <cell r="N27">
            <v>17524.73628917263</v>
          </cell>
          <cell r="O27">
            <v>22431.482691535792</v>
          </cell>
          <cell r="P27">
            <v>27338.229093898961</v>
          </cell>
          <cell r="R27" t="str">
            <v xml:space="preserve">   PV of EV</v>
          </cell>
          <cell r="T27">
            <v>16460.512321313683</v>
          </cell>
        </row>
        <row r="28">
          <cell r="C28">
            <v>7.4999999999999997E-2</v>
          </cell>
          <cell r="D28">
            <v>7397.2775784594705</v>
          </cell>
          <cell r="E28">
            <v>12190.970165592191</v>
          </cell>
          <cell r="F28">
            <v>16984.662752724907</v>
          </cell>
          <cell r="G28">
            <v>21778.355339857626</v>
          </cell>
          <cell r="H28">
            <v>26572.047926990344</v>
          </cell>
          <cell r="K28">
            <v>7.4999999999999997E-2</v>
          </cell>
          <cell r="L28">
            <v>7397.2775784594705</v>
          </cell>
          <cell r="M28">
            <v>12190.970165592191</v>
          </cell>
          <cell r="N28">
            <v>16984.662752724907</v>
          </cell>
          <cell r="O28">
            <v>21778.355339857626</v>
          </cell>
          <cell r="P28">
            <v>26572.047926990344</v>
          </cell>
          <cell r="R28" t="str">
            <v>less:  net debt</v>
          </cell>
          <cell r="T28">
            <v>0</v>
          </cell>
        </row>
        <row r="29">
          <cell r="C29">
            <v>0.08</v>
          </cell>
          <cell r="D29">
            <v>7093.011941509526</v>
          </cell>
          <cell r="E29">
            <v>11776.762131411608</v>
          </cell>
          <cell r="F29">
            <v>16460.512321313683</v>
          </cell>
          <cell r="G29">
            <v>21144.262511215758</v>
          </cell>
          <cell r="H29">
            <v>25828.012701117841</v>
          </cell>
          <cell r="K29">
            <v>0.08</v>
          </cell>
          <cell r="L29">
            <v>7093.011941509526</v>
          </cell>
          <cell r="M29">
            <v>11776.762131411608</v>
          </cell>
          <cell r="N29">
            <v>16460.512321313683</v>
          </cell>
          <cell r="O29">
            <v>21144.262511215758</v>
          </cell>
          <cell r="P29">
            <v>25828.012701117841</v>
          </cell>
        </row>
        <row r="30">
          <cell r="C30">
            <v>8.5000000000000006E-2</v>
          </cell>
          <cell r="D30">
            <v>6798.1218306839273</v>
          </cell>
          <cell r="E30">
            <v>11374.941595257455</v>
          </cell>
          <cell r="F30">
            <v>15951.761359830985</v>
          </cell>
          <cell r="G30">
            <v>20528.581124404511</v>
          </cell>
          <cell r="H30">
            <v>25105.400888978045</v>
          </cell>
          <cell r="K30">
            <v>8.5000000000000006E-2</v>
          </cell>
          <cell r="L30">
            <v>6798.1218306839273</v>
          </cell>
          <cell r="M30">
            <v>11374.941595257455</v>
          </cell>
          <cell r="N30">
            <v>15951.761359830985</v>
          </cell>
          <cell r="O30">
            <v>20528.581124404511</v>
          </cell>
          <cell r="P30">
            <v>25105.400888978045</v>
          </cell>
          <cell r="R30" t="str">
            <v xml:space="preserve">   Equity value</v>
          </cell>
          <cell r="T30">
            <v>16460.512321313683</v>
          </cell>
        </row>
        <row r="31">
          <cell r="C31">
            <v>9.0000000000000011E-2</v>
          </cell>
          <cell r="D31">
            <v>6512.2945930529122</v>
          </cell>
          <cell r="E31">
            <v>10985.100074095702</v>
          </cell>
          <cell r="F31">
            <v>15457.905555138495</v>
          </cell>
          <cell r="G31">
            <v>19930.711036181281</v>
          </cell>
          <cell r="H31">
            <v>24403.516517224074</v>
          </cell>
          <cell r="K31">
            <v>9.0000000000000011E-2</v>
          </cell>
          <cell r="L31">
            <v>6512.2945930529122</v>
          </cell>
          <cell r="M31">
            <v>10985.100074095702</v>
          </cell>
          <cell r="N31">
            <v>15457.905555138495</v>
          </cell>
          <cell r="O31">
            <v>19930.711036181281</v>
          </cell>
          <cell r="P31">
            <v>24403.516517224074</v>
          </cell>
        </row>
        <row r="33">
          <cell r="C33" t="str">
            <v>WACC</v>
          </cell>
          <cell r="D33" t="str">
            <v>Implied Perpetuity Growth Rate</v>
          </cell>
          <cell r="K33" t="str">
            <v>WACC</v>
          </cell>
          <cell r="L33" t="str">
            <v>10% Equity Value in New Shares</v>
          </cell>
        </row>
        <row r="34">
          <cell r="C34">
            <v>6.9999999999999993E-2</v>
          </cell>
          <cell r="D34">
            <v>-3.183477335994561</v>
          </cell>
          <cell r="E34">
            <v>-0.82376006581002337</v>
          </cell>
          <cell r="F34">
            <v>0.64810275101793557</v>
          </cell>
          <cell r="G34">
            <v>1.6538579860490861</v>
          </cell>
          <cell r="H34">
            <v>2.3846495434696249</v>
          </cell>
          <cell r="K34">
            <v>6.9999999999999993E-2</v>
          </cell>
          <cell r="L34">
            <v>856.80483160514416</v>
          </cell>
          <cell r="M34">
            <v>1401.9988763121628</v>
          </cell>
          <cell r="N34">
            <v>1947.1929210191811</v>
          </cell>
          <cell r="O34">
            <v>2492.3869657261989</v>
          </cell>
          <cell r="P34">
            <v>3037.5810104332177</v>
          </cell>
        </row>
        <row r="35">
          <cell r="C35">
            <v>7.4999999999999997E-2</v>
          </cell>
          <cell r="D35">
            <v>-2.7310636786861244</v>
          </cell>
          <cell r="E35">
            <v>-0.3603196922857711</v>
          </cell>
          <cell r="F35">
            <v>1.1184209881722256</v>
          </cell>
          <cell r="G35">
            <v>2.1288760140212779</v>
          </cell>
          <cell r="H35">
            <v>2.8630824852615393</v>
          </cell>
          <cell r="K35">
            <v>7.4999999999999997E-2</v>
          </cell>
          <cell r="L35">
            <v>821.91973093994113</v>
          </cell>
          <cell r="M35">
            <v>1354.5522406213547</v>
          </cell>
          <cell r="N35">
            <v>1887.1847503027675</v>
          </cell>
          <cell r="O35">
            <v>2419.817259984181</v>
          </cell>
          <cell r="P35">
            <v>2952.449769665594</v>
          </cell>
        </row>
        <row r="36">
          <cell r="C36">
            <v>0.08</v>
          </cell>
          <cell r="D36">
            <v>-2.278650021377687</v>
          </cell>
          <cell r="E36">
            <v>0.10312068123848267</v>
          </cell>
          <cell r="F36">
            <v>1.5887392253265156</v>
          </cell>
          <cell r="G36">
            <v>2.6038940419934709</v>
          </cell>
          <cell r="H36">
            <v>3.3415154270534542</v>
          </cell>
          <cell r="K36">
            <v>0.08</v>
          </cell>
          <cell r="L36">
            <v>788.11243794550285</v>
          </cell>
          <cell r="M36">
            <v>1308.5291257124009</v>
          </cell>
          <cell r="N36">
            <v>1828.9458134792983</v>
          </cell>
          <cell r="O36">
            <v>2349.3625012461957</v>
          </cell>
          <cell r="P36">
            <v>2869.7791890130939</v>
          </cell>
        </row>
        <row r="37">
          <cell r="C37">
            <v>8.5000000000000006E-2</v>
          </cell>
          <cell r="D37">
            <v>-1.8262363640692507</v>
          </cell>
          <cell r="E37">
            <v>0.56656105476273488</v>
          </cell>
          <cell r="F37">
            <v>2.0590574624808053</v>
          </cell>
          <cell r="G37">
            <v>3.0789120699656629</v>
          </cell>
          <cell r="H37">
            <v>3.8199483688453681</v>
          </cell>
          <cell r="K37">
            <v>8.5000000000000006E-2</v>
          </cell>
          <cell r="L37">
            <v>755.34687007599189</v>
          </cell>
          <cell r="M37">
            <v>1263.8823994730506</v>
          </cell>
          <cell r="N37">
            <v>1772.4179288701098</v>
          </cell>
          <cell r="O37">
            <v>2280.9534582671677</v>
          </cell>
          <cell r="P37">
            <v>2789.4889876642274</v>
          </cell>
        </row>
        <row r="38">
          <cell r="C38">
            <v>9.0000000000000011E-2</v>
          </cell>
          <cell r="D38">
            <v>-1.3738227067608129</v>
          </cell>
          <cell r="E38">
            <v>1.0300014282869872</v>
          </cell>
          <cell r="F38">
            <v>2.5293756996350956</v>
          </cell>
          <cell r="G38">
            <v>3.5539300979378559</v>
          </cell>
          <cell r="H38">
            <v>4.298381310637283</v>
          </cell>
          <cell r="K38">
            <v>9.0000000000000011E-2</v>
          </cell>
          <cell r="L38">
            <v>723.58828811699027</v>
          </cell>
          <cell r="M38">
            <v>1220.5666748995225</v>
          </cell>
          <cell r="N38">
            <v>1717.5450616820553</v>
          </cell>
          <cell r="O38">
            <v>2214.5234484645871</v>
          </cell>
          <cell r="P38">
            <v>2711.5018352471197</v>
          </cell>
        </row>
        <row r="40">
          <cell r="B40" t="str">
            <v xml:space="preserve">(a) </v>
          </cell>
          <cell r="C40" t="str">
            <v>Equity Value equals Firm Value less total straight and convertible debt, straight and convertible preferred stock and minority interest, plus cash, options and warrants proceeds and investments in unconsolidated subsidiaries.</v>
          </cell>
        </row>
        <row r="41">
          <cell r="B41" t="str">
            <v xml:space="preserve">(b) </v>
          </cell>
          <cell r="C41" t="str">
            <v>Equity Value per Share equals Equity Value divided by Diluted shares outstanding, before Treasury Stock Method share buy-back.</v>
          </cell>
        </row>
        <row r="42">
          <cell r="B42" t="str">
            <v>Terminal EBITDA Multiple Approach</v>
          </cell>
        </row>
        <row r="44">
          <cell r="I44" t="str">
            <v>Present Value</v>
          </cell>
        </row>
        <row r="45">
          <cell r="D45" t="str">
            <v>Present Value</v>
          </cell>
          <cell r="F45" t="str">
            <v>Present Value</v>
          </cell>
          <cell r="I45" t="str">
            <v>of Terminal Value</v>
          </cell>
        </row>
        <row r="46">
          <cell r="B46" t="str">
            <v>Discount</v>
          </cell>
          <cell r="D46" t="str">
            <v>of 2007</v>
          </cell>
          <cell r="F46" t="str">
            <v>of 2008 to 2011</v>
          </cell>
          <cell r="I46" t="str">
            <v>@ EBITDA Multiple of</v>
          </cell>
          <cell r="N46" t="str">
            <v xml:space="preserve">Firm Value @ EBITDA Multiple of </v>
          </cell>
        </row>
        <row r="47">
          <cell r="B47" t="str">
            <v>Rate</v>
          </cell>
          <cell r="D47" t="str">
            <v>Cash Flow</v>
          </cell>
          <cell r="F47" t="str">
            <v>Cash Flows</v>
          </cell>
          <cell r="I47">
            <v>8</v>
          </cell>
          <cell r="J47">
            <v>10</v>
          </cell>
          <cell r="K47">
            <v>12</v>
          </cell>
          <cell r="N47">
            <v>8</v>
          </cell>
          <cell r="O47">
            <v>10</v>
          </cell>
          <cell r="P47">
            <v>12</v>
          </cell>
        </row>
        <row r="48">
          <cell r="B48">
            <v>7.4999999999999997E-2</v>
          </cell>
          <cell r="D48">
            <v>-3965.5634804357533</v>
          </cell>
          <cell r="F48">
            <v>-3275.3946654076153</v>
          </cell>
          <cell r="I48">
            <v>19174.770348530874</v>
          </cell>
          <cell r="J48">
            <v>23968.462935663592</v>
          </cell>
          <cell r="K48">
            <v>28762.155522796307</v>
          </cell>
          <cell r="N48">
            <v>11933.812202687506</v>
          </cell>
          <cell r="O48">
            <v>16727.504789820225</v>
          </cell>
          <cell r="P48">
            <v>21521.19737695294</v>
          </cell>
        </row>
        <row r="50">
          <cell r="B50">
            <v>0.08</v>
          </cell>
          <cell r="D50">
            <v>-3956.3732862035808</v>
          </cell>
          <cell r="F50">
            <v>-3274.8404149314579</v>
          </cell>
          <cell r="I50">
            <v>18735.000759608312</v>
          </cell>
          <cell r="J50">
            <v>23418.750949510388</v>
          </cell>
          <cell r="K50">
            <v>28102.501139412463</v>
          </cell>
          <cell r="N50">
            <v>11503.787058473274</v>
          </cell>
          <cell r="O50">
            <v>16187.537248375349</v>
          </cell>
          <cell r="P50">
            <v>20871.287438277424</v>
          </cell>
        </row>
        <row r="52">
          <cell r="B52">
            <v>8.5000000000000006E-2</v>
          </cell>
          <cell r="D52">
            <v>-3947.2466920730003</v>
          </cell>
          <cell r="F52">
            <v>-3273.7070836440525</v>
          </cell>
          <cell r="I52">
            <v>18307.279058294112</v>
          </cell>
          <cell r="J52">
            <v>22884.098822867643</v>
          </cell>
          <cell r="K52">
            <v>27460.918587441171</v>
          </cell>
          <cell r="N52">
            <v>11086.32528257706</v>
          </cell>
          <cell r="O52">
            <v>15663.14504715059</v>
          </cell>
          <cell r="P52">
            <v>20239.964811724116</v>
          </cell>
        </row>
        <row r="55">
          <cell r="H55" t="str">
            <v>Plus:</v>
          </cell>
          <cell r="I55" t="str">
            <v>Plus:</v>
          </cell>
          <cell r="J55" t="str">
            <v>Plus:</v>
          </cell>
          <cell r="K55" t="str">
            <v>Less:</v>
          </cell>
          <cell r="L55" t="str">
            <v>Less:</v>
          </cell>
        </row>
        <row r="56">
          <cell r="B56" t="str">
            <v>Discount</v>
          </cell>
          <cell r="D56" t="str">
            <v xml:space="preserve">Firm Value @ EBITDA Multiple of </v>
          </cell>
          <cell r="H56" t="str">
            <v>Excess</v>
          </cell>
          <cell r="I56" t="str">
            <v>Opt./Warr.</v>
          </cell>
          <cell r="J56" t="str">
            <v xml:space="preserve">Inv. in </v>
          </cell>
          <cell r="K56" t="str">
            <v>Total</v>
          </cell>
          <cell r="L56" t="str">
            <v>Total</v>
          </cell>
          <cell r="N56" t="str">
            <v>Equity Value @ EBITDA Multiple of</v>
          </cell>
        </row>
        <row r="57">
          <cell r="B57" t="str">
            <v>Rate</v>
          </cell>
          <cell r="D57">
            <v>8</v>
          </cell>
          <cell r="E57">
            <v>10</v>
          </cell>
          <cell r="F57">
            <v>12</v>
          </cell>
          <cell r="H57" t="str">
            <v>Cash</v>
          </cell>
          <cell r="I57" t="str">
            <v>Proceeds</v>
          </cell>
          <cell r="J57" t="str">
            <v>Unc. Subs.</v>
          </cell>
          <cell r="K57" t="str">
            <v>Debt (a)</v>
          </cell>
          <cell r="L57" t="str">
            <v>Preferred (b)</v>
          </cell>
          <cell r="N57">
            <v>8</v>
          </cell>
          <cell r="O57">
            <v>10</v>
          </cell>
          <cell r="P57">
            <v>12</v>
          </cell>
        </row>
        <row r="58">
          <cell r="B58">
            <v>7.4999999999999997E-2</v>
          </cell>
          <cell r="D58">
            <v>11933.812202687506</v>
          </cell>
          <cell r="E58">
            <v>16727.504789820225</v>
          </cell>
          <cell r="F58">
            <v>21521.19737695294</v>
          </cell>
          <cell r="N58">
            <v>11933.812202687506</v>
          </cell>
          <cell r="O58">
            <v>16727.504789820225</v>
          </cell>
          <cell r="P58">
            <v>21521.19737695294</v>
          </cell>
        </row>
        <row r="60">
          <cell r="B60">
            <v>0.08</v>
          </cell>
          <cell r="D60">
            <v>11503.787058473274</v>
          </cell>
          <cell r="E60">
            <v>16187.537248375349</v>
          </cell>
          <cell r="F60">
            <v>20871.287438277424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N60">
            <v>11503.787058473274</v>
          </cell>
          <cell r="O60">
            <v>16187.537248375349</v>
          </cell>
          <cell r="P60">
            <v>20871.287438277424</v>
          </cell>
        </row>
        <row r="62">
          <cell r="B62">
            <v>8.5000000000000006E-2</v>
          </cell>
          <cell r="D62">
            <v>11086.32528257706</v>
          </cell>
          <cell r="E62">
            <v>15663.14504715059</v>
          </cell>
          <cell r="F62">
            <v>20239.964811724116</v>
          </cell>
          <cell r="N62">
            <v>11086.32528257706</v>
          </cell>
          <cell r="O62">
            <v>15663.14504715059</v>
          </cell>
          <cell r="P62">
            <v>20239.964811724116</v>
          </cell>
        </row>
        <row r="65">
          <cell r="D65" t="str">
            <v>Terminal Value / Firm Value</v>
          </cell>
          <cell r="I65" t="str">
            <v>Implied Perpetuity Growth Rate</v>
          </cell>
          <cell r="N65" t="str">
            <v>Equity Value per Share</v>
          </cell>
        </row>
        <row r="66">
          <cell r="B66" t="str">
            <v>Discount</v>
          </cell>
          <cell r="D66" t="str">
            <v xml:space="preserve">@ EBITDA Multiple of </v>
          </cell>
          <cell r="I66" t="str">
            <v xml:space="preserve">@ EBITDA Multiple of </v>
          </cell>
          <cell r="N66" t="str">
            <v xml:space="preserve">@ EBITDA Multiple of </v>
          </cell>
        </row>
        <row r="67">
          <cell r="B67" t="str">
            <v>Rate</v>
          </cell>
          <cell r="D67">
            <v>8</v>
          </cell>
          <cell r="E67">
            <v>10</v>
          </cell>
          <cell r="F67">
            <v>12</v>
          </cell>
          <cell r="I67">
            <v>8</v>
          </cell>
          <cell r="J67">
            <v>10</v>
          </cell>
          <cell r="K67">
            <v>12</v>
          </cell>
          <cell r="N67">
            <v>8</v>
          </cell>
          <cell r="O67">
            <v>10</v>
          </cell>
          <cell r="P67">
            <v>12</v>
          </cell>
        </row>
        <row r="68">
          <cell r="B68">
            <v>7.4999999999999997E-2</v>
          </cell>
          <cell r="D68">
            <v>160.67598536712936</v>
          </cell>
          <cell r="E68">
            <v>143.28773619751084</v>
          </cell>
          <cell r="F68">
            <v>133.64570297374678</v>
          </cell>
          <cell r="I68">
            <v>-0.3603196922857711</v>
          </cell>
          <cell r="J68">
            <v>1.1184209881722256</v>
          </cell>
          <cell r="K68">
            <v>2.1288760140212779</v>
          </cell>
          <cell r="N68" t="e">
            <v>#DIV/0!</v>
          </cell>
          <cell r="O68" t="e">
            <v>#DIV/0!</v>
          </cell>
          <cell r="P68" t="e">
            <v>#DIV/0!</v>
          </cell>
        </row>
        <row r="70">
          <cell r="B70">
            <v>0.08</v>
          </cell>
          <cell r="D70">
            <v>162.85941894072863</v>
          </cell>
          <cell r="E70">
            <v>144.67148764004108</v>
          </cell>
          <cell r="F70">
            <v>134.64670649819701</v>
          </cell>
          <cell r="I70">
            <v>0.10312068123848267</v>
          </cell>
          <cell r="J70">
            <v>1.5887392253265156</v>
          </cell>
          <cell r="K70">
            <v>2.6038940419934709</v>
          </cell>
          <cell r="N70" t="e">
            <v>#DIV/0!</v>
          </cell>
          <cell r="O70" t="e">
            <v>#DIV/0!</v>
          </cell>
          <cell r="P70" t="e">
            <v>#DIV/0!</v>
          </cell>
        </row>
        <row r="72">
          <cell r="B72">
            <v>8.5000000000000006E-2</v>
          </cell>
          <cell r="D72">
            <v>165.13387972717425</v>
          </cell>
          <cell r="E72">
            <v>146.10155721587137</v>
          </cell>
          <cell r="F72">
            <v>135.67671111529936</v>
          </cell>
          <cell r="I72">
            <v>0.56656105476273488</v>
          </cell>
          <cell r="J72">
            <v>2.0590574624808053</v>
          </cell>
          <cell r="K72">
            <v>3.0789120699656629</v>
          </cell>
          <cell r="N72" t="e">
            <v>#DIV/0!</v>
          </cell>
          <cell r="O72" t="e">
            <v>#DIV/0!</v>
          </cell>
          <cell r="P72" t="e">
            <v>#DIV/0!</v>
          </cell>
        </row>
        <row r="74">
          <cell r="B74" t="str">
            <v>(a) Total Debt includes straight and out-of-the-money convertible debt plus minority interest.</v>
          </cell>
        </row>
        <row r="75">
          <cell r="B75" t="str">
            <v>(b) Total Preferred includes straight and out-of-the-money convertible preferred stock.</v>
          </cell>
        </row>
        <row r="76">
          <cell r="B76" t="str">
            <v>Perpetuity Growth Approach</v>
          </cell>
        </row>
        <row r="78">
          <cell r="D78" t="str">
            <v>Perpetuity Growth Rate</v>
          </cell>
          <cell r="L78" t="str">
            <v>Perpetuity Growth Rate</v>
          </cell>
        </row>
        <row r="79">
          <cell r="D79">
            <v>0.05</v>
          </cell>
          <cell r="E79">
            <v>5.5E-2</v>
          </cell>
          <cell r="F79">
            <v>0.06</v>
          </cell>
          <cell r="G79">
            <v>6.5000000000000002E-2</v>
          </cell>
          <cell r="H79">
            <v>7.0000000000000007E-2</v>
          </cell>
          <cell r="L79">
            <v>0.05</v>
          </cell>
          <cell r="M79">
            <v>5.5E-2</v>
          </cell>
          <cell r="N79">
            <v>0.06</v>
          </cell>
          <cell r="O79">
            <v>6.5000000000000002E-2</v>
          </cell>
          <cell r="P79">
            <v>7.0000000000000007E-2</v>
          </cell>
        </row>
        <row r="81">
          <cell r="D81" t="str">
            <v>2012 Free Cash Flow</v>
          </cell>
        </row>
        <row r="82">
          <cell r="D82">
            <v>2280.1828557888762</v>
          </cell>
          <cell r="E82">
            <v>2291.0408693878708</v>
          </cell>
          <cell r="F82">
            <v>2301.8988829868654</v>
          </cell>
          <cell r="G82">
            <v>2312.75689658586</v>
          </cell>
          <cell r="H82">
            <v>2323.614910184855</v>
          </cell>
        </row>
        <row r="84">
          <cell r="C84" t="str">
            <v>WACC</v>
          </cell>
          <cell r="D84" t="str">
            <v>Firm Value as of 12/31/06</v>
          </cell>
          <cell r="K84" t="str">
            <v>WACC</v>
          </cell>
          <cell r="L84" t="str">
            <v>Equity Value as of 12/31/06 (a)</v>
          </cell>
        </row>
        <row r="85">
          <cell r="C85">
            <v>6.9999999999999993E-2</v>
          </cell>
          <cell r="D85">
            <v>74036.781592844345</v>
          </cell>
          <cell r="E85">
            <v>101648.53688291082</v>
          </cell>
          <cell r="F85">
            <v>156872.04746304371</v>
          </cell>
          <cell r="G85">
            <v>322542.57920344296</v>
          </cell>
          <cell r="H85">
            <v>-1.1937819920197304E+20</v>
          </cell>
          <cell r="K85">
            <v>6.9999999999999993E-2</v>
          </cell>
          <cell r="L85">
            <v>74036.781592844345</v>
          </cell>
          <cell r="M85">
            <v>101648.53688291082</v>
          </cell>
          <cell r="N85">
            <v>156872.04746304371</v>
          </cell>
          <cell r="O85">
            <v>322542.57920344296</v>
          </cell>
          <cell r="P85">
            <v>-1.1937819920197304E+20</v>
          </cell>
        </row>
        <row r="86">
          <cell r="C86">
            <v>7.4999999999999997E-2</v>
          </cell>
          <cell r="D86">
            <v>56290.283915615917</v>
          </cell>
          <cell r="E86">
            <v>72551.256586108459</v>
          </cell>
          <cell r="F86">
            <v>99652.877703596052</v>
          </cell>
          <cell r="G86">
            <v>153856.11993857127</v>
          </cell>
          <cell r="H86">
            <v>316465.84664349741</v>
          </cell>
          <cell r="K86">
            <v>7.4999999999999997E-2</v>
          </cell>
          <cell r="L86">
            <v>56290.283915615917</v>
          </cell>
          <cell r="M86">
            <v>72551.256586108459</v>
          </cell>
          <cell r="N86">
            <v>99652.877703596052</v>
          </cell>
          <cell r="O86">
            <v>153856.11993857127</v>
          </cell>
          <cell r="P86">
            <v>316465.84664349741</v>
          </cell>
        </row>
        <row r="87">
          <cell r="C87">
            <v>0.08</v>
          </cell>
          <cell r="D87">
            <v>44497.257559343183</v>
          </cell>
          <cell r="E87">
            <v>55138.543075784408</v>
          </cell>
          <cell r="F87">
            <v>71100.471350446242</v>
          </cell>
          <cell r="G87">
            <v>97703.685141549329</v>
          </cell>
          <cell r="H87">
            <v>150910.11272375559</v>
          </cell>
          <cell r="K87">
            <v>0.08</v>
          </cell>
          <cell r="L87">
            <v>44497.257559343183</v>
          </cell>
          <cell r="M87">
            <v>55138.543075784408</v>
          </cell>
          <cell r="N87">
            <v>71100.471350446242</v>
          </cell>
          <cell r="O87">
            <v>97703.685141549329</v>
          </cell>
          <cell r="P87">
            <v>150910.11272375559</v>
          </cell>
        </row>
        <row r="88">
          <cell r="C88">
            <v>8.5000000000000006E-2</v>
          </cell>
          <cell r="D88">
            <v>36105.479724372897</v>
          </cell>
          <cell r="E88">
            <v>43567.254382721716</v>
          </cell>
          <cell r="F88">
            <v>54013.738904410064</v>
          </cell>
          <cell r="G88">
            <v>69683.465686942611</v>
          </cell>
          <cell r="H88">
            <v>95799.67699116352</v>
          </cell>
          <cell r="K88">
            <v>8.5000000000000006E-2</v>
          </cell>
          <cell r="L88">
            <v>36105.479724372897</v>
          </cell>
          <cell r="M88">
            <v>43567.254382721716</v>
          </cell>
          <cell r="N88">
            <v>54013.738904410064</v>
          </cell>
          <cell r="O88">
            <v>69683.465686942611</v>
          </cell>
          <cell r="P88">
            <v>95799.67699116352</v>
          </cell>
        </row>
        <row r="89">
          <cell r="C89">
            <v>9.0000000000000011E-2</v>
          </cell>
          <cell r="D89">
            <v>29838.857221647377</v>
          </cell>
          <cell r="E89">
            <v>35333.207632802056</v>
          </cell>
          <cell r="F89">
            <v>42659.008181008292</v>
          </cell>
          <cell r="G89">
            <v>52915.128948497026</v>
          </cell>
          <cell r="H89">
            <v>68299.310099730166</v>
          </cell>
          <cell r="K89">
            <v>9.0000000000000011E-2</v>
          </cell>
          <cell r="L89">
            <v>29838.857221647377</v>
          </cell>
          <cell r="M89">
            <v>35333.207632802056</v>
          </cell>
          <cell r="N89">
            <v>42659.008181008292</v>
          </cell>
          <cell r="O89">
            <v>52915.128948497026</v>
          </cell>
          <cell r="P89">
            <v>68299.310099730166</v>
          </cell>
        </row>
        <row r="91">
          <cell r="C91" t="str">
            <v>WACC</v>
          </cell>
          <cell r="D91" t="str">
            <v>Terminal Value</v>
          </cell>
          <cell r="K91" t="str">
            <v>WACC</v>
          </cell>
          <cell r="L91" t="str">
            <v>Equity Value per Share as of 12/31/06 (b)</v>
          </cell>
        </row>
        <row r="92">
          <cell r="C92">
            <v>6.9999999999999993E-2</v>
          </cell>
          <cell r="D92">
            <v>114009.14278944387</v>
          </cell>
          <cell r="E92">
            <v>152736.05795919147</v>
          </cell>
          <cell r="F92">
            <v>230189.88829868665</v>
          </cell>
          <cell r="G92">
            <v>462551.37931717286</v>
          </cell>
          <cell r="H92">
            <v>-1.6743409989857667E+20</v>
          </cell>
          <cell r="K92">
            <v>6.9999999999999993E-2</v>
          </cell>
          <cell r="L92" t="e">
            <v>#DIV/0!</v>
          </cell>
          <cell r="M92" t="e">
            <v>#DIV/0!</v>
          </cell>
          <cell r="N92" t="e">
            <v>#DIV/0!</v>
          </cell>
          <cell r="O92" t="e">
            <v>#DIV/0!</v>
          </cell>
          <cell r="P92" t="e">
            <v>#DIV/0!</v>
          </cell>
        </row>
        <row r="93">
          <cell r="C93">
            <v>7.4999999999999997E-2</v>
          </cell>
          <cell r="D93">
            <v>91207.314231555065</v>
          </cell>
          <cell r="E93">
            <v>114552.04346939355</v>
          </cell>
          <cell r="F93">
            <v>153459.92553245771</v>
          </cell>
          <cell r="G93">
            <v>231275.68965858611</v>
          </cell>
          <cell r="H93">
            <v>464722.98203697189</v>
          </cell>
          <cell r="K93">
            <v>7.4999999999999997E-2</v>
          </cell>
          <cell r="L93" t="e">
            <v>#DIV/0!</v>
          </cell>
          <cell r="M93" t="e">
            <v>#DIV/0!</v>
          </cell>
          <cell r="N93" t="e">
            <v>#DIV/0!</v>
          </cell>
          <cell r="O93" t="e">
            <v>#DIV/0!</v>
          </cell>
          <cell r="P93" t="e">
            <v>#DIV/0!</v>
          </cell>
        </row>
        <row r="94">
          <cell r="C94">
            <v>0.08</v>
          </cell>
          <cell r="D94">
            <v>76006.095192962544</v>
          </cell>
          <cell r="E94">
            <v>91641.634775514831</v>
          </cell>
          <cell r="F94">
            <v>115094.94414934325</v>
          </cell>
          <cell r="G94">
            <v>154183.79310572401</v>
          </cell>
          <cell r="H94">
            <v>232361.49101848563</v>
          </cell>
          <cell r="K94">
            <v>0.08</v>
          </cell>
          <cell r="L94" t="e">
            <v>#DIV/0!</v>
          </cell>
          <cell r="M94" t="e">
            <v>#DIV/0!</v>
          </cell>
          <cell r="N94" t="e">
            <v>#DIV/0!</v>
          </cell>
          <cell r="O94" t="e">
            <v>#DIV/0!</v>
          </cell>
          <cell r="P94" t="e">
            <v>#DIV/0!</v>
          </cell>
        </row>
        <row r="95">
          <cell r="C95">
            <v>8.5000000000000006E-2</v>
          </cell>
          <cell r="D95">
            <v>65148.081593967887</v>
          </cell>
          <cell r="E95">
            <v>76368.028979595678</v>
          </cell>
          <cell r="F95">
            <v>92075.955319474582</v>
          </cell>
          <cell r="G95">
            <v>115637.84482929298</v>
          </cell>
          <cell r="H95">
            <v>154907.66067899033</v>
          </cell>
          <cell r="K95">
            <v>8.5000000000000006E-2</v>
          </cell>
          <cell r="L95" t="e">
            <v>#DIV/0!</v>
          </cell>
          <cell r="M95" t="e">
            <v>#DIV/0!</v>
          </cell>
          <cell r="N95" t="e">
            <v>#DIV/0!</v>
          </cell>
          <cell r="O95" t="e">
            <v>#DIV/0!</v>
          </cell>
          <cell r="P95" t="e">
            <v>#DIV/0!</v>
          </cell>
        </row>
        <row r="96">
          <cell r="C96">
            <v>9.0000000000000011E-2</v>
          </cell>
          <cell r="D96">
            <v>57004.57139472189</v>
          </cell>
          <cell r="E96">
            <v>65458.310553939147</v>
          </cell>
          <cell r="F96">
            <v>76729.962766228811</v>
          </cell>
          <cell r="G96">
            <v>92510.275863434363</v>
          </cell>
          <cell r="H96">
            <v>116180.74550924273</v>
          </cell>
          <cell r="K96">
            <v>9.0000000000000011E-2</v>
          </cell>
          <cell r="L96" t="e">
            <v>#DIV/0!</v>
          </cell>
          <cell r="M96" t="e">
            <v>#DIV/0!</v>
          </cell>
          <cell r="N96" t="e">
            <v>#DIV/0!</v>
          </cell>
          <cell r="O96" t="e">
            <v>#DIV/0!</v>
          </cell>
          <cell r="P96" t="e">
            <v>#DIV/0!</v>
          </cell>
        </row>
        <row r="98">
          <cell r="C98" t="str">
            <v>WACC</v>
          </cell>
          <cell r="D98" t="str">
            <v>Terminal Value / Present Value</v>
          </cell>
          <cell r="K98" t="str">
            <v>WACC</v>
          </cell>
          <cell r="L98" t="str">
            <v>Implied Terminal EBITDA Multiple</v>
          </cell>
        </row>
        <row r="99">
          <cell r="C99">
            <v>6.9999999999999993E-2</v>
          </cell>
          <cell r="D99">
            <v>109.79264818760028</v>
          </cell>
          <cell r="E99">
            <v>107.13257836574739</v>
          </cell>
          <cell r="F99">
            <v>104.62170390968937</v>
          </cell>
          <cell r="G99">
            <v>102.24781533300637</v>
          </cell>
          <cell r="H99">
            <v>100</v>
          </cell>
          <cell r="K99">
            <v>6.9999999999999993E-2</v>
          </cell>
          <cell r="L99">
            <v>33.132726445574832</v>
          </cell>
          <cell r="M99">
            <v>44.38733511121454</v>
          </cell>
          <cell r="N99">
            <v>66.896552442493942</v>
          </cell>
          <cell r="O99">
            <v>134.42420443633236</v>
          </cell>
          <cell r="P99">
            <v>-4.865880133706468E+16</v>
          </cell>
        </row>
        <row r="100">
          <cell r="C100">
            <v>7.4999999999999997E-2</v>
          </cell>
          <cell r="D100">
            <v>112.86360210351434</v>
          </cell>
          <cell r="E100">
            <v>109.98047240884014</v>
          </cell>
          <cell r="F100">
            <v>107.26618067907745</v>
          </cell>
          <cell r="G100">
            <v>104.70631792140242</v>
          </cell>
          <cell r="H100">
            <v>102.28806938336079</v>
          </cell>
          <cell r="K100">
            <v>7.4999999999999997E-2</v>
          </cell>
          <cell r="L100">
            <v>26.506181156459856</v>
          </cell>
          <cell r="M100">
            <v>33.290501333410887</v>
          </cell>
          <cell r="N100">
            <v>44.597701628329283</v>
          </cell>
          <cell r="O100">
            <v>67.212102218166081</v>
          </cell>
          <cell r="P100">
            <v>135.05530398767667</v>
          </cell>
        </row>
        <row r="101">
          <cell r="C101">
            <v>0.08</v>
          </cell>
          <cell r="D101">
            <v>116.25091993925966</v>
          </cell>
          <cell r="E101">
            <v>113.11462599074515</v>
          </cell>
          <cell r="F101">
            <v>110.17041598148232</v>
          </cell>
          <cell r="G101">
            <v>107.40116781742546</v>
          </cell>
          <cell r="H101">
            <v>104.7917356700753</v>
          </cell>
          <cell r="K101">
            <v>0.08</v>
          </cell>
          <cell r="L101">
            <v>22.088484297049877</v>
          </cell>
          <cell r="M101">
            <v>26.632401066728708</v>
          </cell>
          <cell r="N101">
            <v>33.44827622124695</v>
          </cell>
          <cell r="O101">
            <v>44.808068145444032</v>
          </cell>
          <cell r="P101">
            <v>67.527651993838234</v>
          </cell>
        </row>
        <row r="102">
          <cell r="C102">
            <v>8.5000000000000006E-2</v>
          </cell>
          <cell r="D102">
            <v>119.99960623938912</v>
          </cell>
          <cell r="E102">
            <v>116.57426862910324</v>
          </cell>
          <cell r="F102">
            <v>113.36873529250811</v>
          </cell>
          <cell r="G102">
            <v>110.3625066642891</v>
          </cell>
          <cell r="H102">
            <v>107.5375554516568</v>
          </cell>
          <cell r="K102">
            <v>8.5000000000000006E-2</v>
          </cell>
          <cell r="L102">
            <v>18.932986540328464</v>
          </cell>
          <cell r="M102">
            <v>22.193667555607252</v>
          </cell>
          <cell r="N102">
            <v>26.758620976997555</v>
          </cell>
          <cell r="O102">
            <v>33.606051109083019</v>
          </cell>
          <cell r="P102">
            <v>45.018434662558803</v>
          </cell>
        </row>
        <row r="103">
          <cell r="C103">
            <v>9.0000000000000011E-2</v>
          </cell>
          <cell r="D103">
            <v>124.16380371643854</v>
          </cell>
          <cell r="E103">
            <v>120.40630719180312</v>
          </cell>
          <cell r="F103">
            <v>116.90194685181919</v>
          </cell>
          <cell r="G103">
            <v>113.62597622559892</v>
          </cell>
          <cell r="H103">
            <v>110.55677265222582</v>
          </cell>
          <cell r="K103">
            <v>9.0000000000000011E-2</v>
          </cell>
          <cell r="L103">
            <v>16.566363222787405</v>
          </cell>
          <cell r="M103">
            <v>19.023143619091929</v>
          </cell>
          <cell r="N103">
            <v>22.298850814164627</v>
          </cell>
          <cell r="O103">
            <v>26.88484088726641</v>
          </cell>
          <cell r="P103">
            <v>33.763825996919095</v>
          </cell>
        </row>
        <row r="105">
          <cell r="B105" t="str">
            <v xml:space="preserve">(a) </v>
          </cell>
          <cell r="C105" t="str">
            <v>Equity Value equals Firm Value less total straight and convertible debt, straight and convertible preferred stock and minority interest, plus cash, options and warrants proceeds and investments in unconsolidated subsidiaries.</v>
          </cell>
        </row>
        <row r="106">
          <cell r="B106" t="str">
            <v xml:space="preserve">(b) </v>
          </cell>
          <cell r="C106" t="str">
            <v>Equity Value per Share equals Equity Value divided by Diluted shares outstanding, before Treasury Stock Method share buy-back.</v>
          </cell>
        </row>
        <row r="107">
          <cell r="B107" t="str">
            <v>DCF Assumptions</v>
          </cell>
        </row>
        <row r="110">
          <cell r="B110" t="str">
            <v>(RMB in millions, unless otherwise specified)</v>
          </cell>
        </row>
        <row r="111">
          <cell r="B111" t="str">
            <v>Terminal Multiple Based on</v>
          </cell>
          <cell r="J111" t="str">
            <v>DCF Assumptions</v>
          </cell>
        </row>
        <row r="112">
          <cell r="E112" t="str">
            <v>Data</v>
          </cell>
          <cell r="F112" t="str">
            <v>Mid-Range</v>
          </cell>
          <cell r="G112" t="str">
            <v>Sensitivity</v>
          </cell>
          <cell r="J112" t="str">
            <v>Balance sheet statistics from</v>
          </cell>
          <cell r="N112">
            <v>39082</v>
          </cell>
        </row>
        <row r="113">
          <cell r="B113">
            <v>1</v>
          </cell>
          <cell r="C113" t="str">
            <v>2011 Revenues</v>
          </cell>
          <cell r="E113">
            <v>8722.5633942829627</v>
          </cell>
          <cell r="J113" t="str">
            <v>Excess Cash (Unrestricted)</v>
          </cell>
          <cell r="N113">
            <v>0</v>
          </cell>
        </row>
        <row r="114">
          <cell r="B114">
            <v>2</v>
          </cell>
          <cell r="C114" t="str">
            <v>2011 EBITDA</v>
          </cell>
          <cell r="E114">
            <v>3440.982829370228</v>
          </cell>
          <cell r="F114">
            <v>10</v>
          </cell>
          <cell r="G114">
            <v>2</v>
          </cell>
          <cell r="J114" t="str">
            <v>Options/Warrants Proceeds</v>
          </cell>
        </row>
        <row r="115">
          <cell r="B115">
            <v>3</v>
          </cell>
          <cell r="C115" t="str">
            <v>2011 EBIT</v>
          </cell>
          <cell r="E115">
            <v>2230.3227345192799</v>
          </cell>
          <cell r="J115" t="str">
            <v>Investment in Uncons. Subs.</v>
          </cell>
          <cell r="N115">
            <v>0</v>
          </cell>
        </row>
        <row r="116">
          <cell r="B116">
            <v>4</v>
          </cell>
          <cell r="C116" t="str">
            <v>2011 Other</v>
          </cell>
          <cell r="E116">
            <v>1</v>
          </cell>
          <cell r="J116" t="str">
            <v>Minority Interest</v>
          </cell>
          <cell r="N116">
            <v>0</v>
          </cell>
        </row>
        <row r="117">
          <cell r="B117">
            <v>2</v>
          </cell>
          <cell r="C117" t="str">
            <v>2011 EBITDA</v>
          </cell>
          <cell r="E117">
            <v>3440.982829370228</v>
          </cell>
          <cell r="F117">
            <v>10</v>
          </cell>
          <cell r="G117">
            <v>2</v>
          </cell>
          <cell r="J117" t="str">
            <v>Straight debt plus out-of-the-money convertible debt</v>
          </cell>
          <cell r="N117">
            <v>0</v>
          </cell>
        </row>
        <row r="118">
          <cell r="J118" t="str">
            <v>Straight preferred plus out-of-the-money convertible</v>
          </cell>
        </row>
        <row r="119">
          <cell r="J119" t="str">
            <v>Diluted Shares (as Converted) (and not TSM)</v>
          </cell>
        </row>
        <row r="120">
          <cell r="B120" t="str">
            <v>Perpetuity Growth Approach</v>
          </cell>
          <cell r="J120" t="str">
            <v>Terminal Year Net Debt</v>
          </cell>
          <cell r="N120">
            <v>10898.59969543379</v>
          </cell>
        </row>
        <row r="121">
          <cell r="B121" t="str">
            <v>Perpetuity Growth Rate</v>
          </cell>
          <cell r="E121">
            <v>0.06</v>
          </cell>
          <cell r="J121" t="str">
            <v>Terminal Year Net Income</v>
          </cell>
          <cell r="N121">
            <v>1433.5354773618305</v>
          </cell>
        </row>
        <row r="122">
          <cell r="B122" t="str">
            <v>Perpetuity Growth Rate Sensitivity</v>
          </cell>
          <cell r="E122">
            <v>5.0000000000000001E-3</v>
          </cell>
          <cell r="J122" t="str">
            <v>Latest Fiscal Year End</v>
          </cell>
          <cell r="N122">
            <v>39082</v>
          </cell>
        </row>
        <row r="123">
          <cell r="J123" t="str">
            <v>Valuation Date</v>
          </cell>
          <cell r="N123">
            <v>39082</v>
          </cell>
        </row>
        <row r="124">
          <cell r="J124" t="str">
            <v>Implied Days Before Valuation Date</v>
          </cell>
          <cell r="N124">
            <v>0</v>
          </cell>
        </row>
        <row r="125">
          <cell r="J125" t="str">
            <v>Implied Days Left After Valuation Date</v>
          </cell>
          <cell r="N125">
            <v>365</v>
          </cell>
        </row>
        <row r="127">
          <cell r="J127" t="str">
            <v>Stub Ratio</v>
          </cell>
          <cell r="N127">
            <v>1</v>
          </cell>
        </row>
      </sheetData>
      <sheetData sheetId="4" refreshError="1"/>
      <sheetData sheetId="5" refreshError="1">
        <row r="2">
          <cell r="B2" t="str">
            <v>Dragon Power</v>
          </cell>
        </row>
        <row r="3">
          <cell r="B3" t="str">
            <v>Sensitivities</v>
          </cell>
        </row>
        <row r="5">
          <cell r="B5" t="str">
            <v>DCF Valuation Range Based on Consolidated Financials</v>
          </cell>
        </row>
        <row r="7">
          <cell r="B7" t="str">
            <v>USD mm, unless otherwise specified</v>
          </cell>
        </row>
        <row r="9">
          <cell r="B9" t="str">
            <v>Net Debt and MI as of 12-Dec-2006</v>
          </cell>
          <cell r="D9" t="str">
            <v>Terminal EBITDA Multiple Range</v>
          </cell>
          <cell r="K9" t="str">
            <v>Terminal EBITDA Multiple Range</v>
          </cell>
        </row>
        <row r="10">
          <cell r="B10">
            <v>99.706797385620916</v>
          </cell>
          <cell r="D10">
            <v>6</v>
          </cell>
          <cell r="E10">
            <v>8</v>
          </cell>
          <cell r="F10">
            <v>10</v>
          </cell>
          <cell r="G10">
            <v>12</v>
          </cell>
          <cell r="H10">
            <v>14</v>
          </cell>
          <cell r="K10">
            <v>6</v>
          </cell>
          <cell r="L10">
            <v>8</v>
          </cell>
          <cell r="M10">
            <v>10</v>
          </cell>
          <cell r="N10">
            <v>12</v>
          </cell>
          <cell r="O10">
            <v>14</v>
          </cell>
        </row>
        <row r="12">
          <cell r="D12" t="str">
            <v>Terminal Value</v>
          </cell>
          <cell r="K12" t="str">
            <v>Terminal Value</v>
          </cell>
        </row>
        <row r="13">
          <cell r="D13">
            <v>2698.8100622511593</v>
          </cell>
          <cell r="E13">
            <v>3598.413416334879</v>
          </cell>
          <cell r="F13">
            <v>4498.0167704185988</v>
          </cell>
          <cell r="G13">
            <v>5397.6201245023185</v>
          </cell>
          <cell r="H13">
            <v>6297.2234785860383</v>
          </cell>
          <cell r="K13">
            <v>2698.8100622511593</v>
          </cell>
          <cell r="L13">
            <v>3598.413416334879</v>
          </cell>
          <cell r="M13">
            <v>4498.0167704185988</v>
          </cell>
          <cell r="N13">
            <v>5397.6201245023185</v>
          </cell>
          <cell r="O13">
            <v>6297.2234785860383</v>
          </cell>
        </row>
        <row r="16">
          <cell r="C16" t="str">
            <v>WACC</v>
          </cell>
          <cell r="D16" t="str">
            <v>Firm Value as of 12/31/06</v>
          </cell>
          <cell r="J16" t="str">
            <v>WACC</v>
          </cell>
          <cell r="K16" t="str">
            <v>Equity Value as of 12/31/06</v>
          </cell>
        </row>
        <row r="17">
          <cell r="C17">
            <v>2151.7009570344676</v>
          </cell>
          <cell r="D17">
            <v>6</v>
          </cell>
          <cell r="E17">
            <v>8</v>
          </cell>
          <cell r="F17">
            <v>10</v>
          </cell>
          <cell r="G17">
            <v>12</v>
          </cell>
          <cell r="H17">
            <v>14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</row>
        <row r="18">
          <cell r="C18">
            <v>7.0000000000000007E-2</v>
          </cell>
          <cell r="D18">
            <v>1008.0056842413462</v>
          </cell>
          <cell r="E18">
            <v>1649.4104427201914</v>
          </cell>
          <cell r="F18">
            <v>2290.815201199036</v>
          </cell>
          <cell r="G18">
            <v>2932.2199596778814</v>
          </cell>
          <cell r="H18">
            <v>3573.624718156726</v>
          </cell>
          <cell r="J18">
            <v>7.0000000000000007E-2</v>
          </cell>
          <cell r="K18">
            <v>908.2988868557253</v>
          </cell>
          <cell r="L18">
            <v>1549.7036453345704</v>
          </cell>
          <cell r="M18">
            <v>2191.108403813415</v>
          </cell>
          <cell r="N18">
            <v>2832.5131622922604</v>
          </cell>
          <cell r="O18">
            <v>3473.9179207711049</v>
          </cell>
        </row>
        <row r="19">
          <cell r="C19">
            <v>7.4999999999999997E-2</v>
          </cell>
          <cell r="D19">
            <v>966.96438934110802</v>
          </cell>
          <cell r="E19">
            <v>1593.5908713192412</v>
          </cell>
          <cell r="F19">
            <v>2220.2173532973738</v>
          </cell>
          <cell r="G19">
            <v>2846.8438352755074</v>
          </cell>
          <cell r="H19">
            <v>3473.4703172536406</v>
          </cell>
          <cell r="J19">
            <v>7.4999999999999997E-2</v>
          </cell>
          <cell r="K19">
            <v>867.2575919554871</v>
          </cell>
          <cell r="L19">
            <v>1493.8840739336201</v>
          </cell>
          <cell r="M19">
            <v>2120.5105559117528</v>
          </cell>
          <cell r="N19">
            <v>2747.1370378898864</v>
          </cell>
          <cell r="O19">
            <v>3373.7635198680196</v>
          </cell>
        </row>
        <row r="20">
          <cell r="C20">
            <v>0.08</v>
          </cell>
          <cell r="D20">
            <v>927.19110346529737</v>
          </cell>
          <cell r="E20">
            <v>1539.4460302498828</v>
          </cell>
          <cell r="F20">
            <v>2151.7009570344676</v>
          </cell>
          <cell r="G20">
            <v>2763.9558838190528</v>
          </cell>
          <cell r="H20">
            <v>3376.2108106036385</v>
          </cell>
          <cell r="J20">
            <v>0.08</v>
          </cell>
          <cell r="K20">
            <v>827.48430607967646</v>
          </cell>
          <cell r="L20">
            <v>1439.7392328642618</v>
          </cell>
          <cell r="M20">
            <v>2051.9941596488466</v>
          </cell>
          <cell r="N20">
            <v>2664.2490864334318</v>
          </cell>
          <cell r="O20">
            <v>3276.5040132180175</v>
          </cell>
        </row>
        <row r="21">
          <cell r="C21">
            <v>8.5000000000000006E-2</v>
          </cell>
          <cell r="D21">
            <v>888.64337655999043</v>
          </cell>
          <cell r="E21">
            <v>1486.9204699682946</v>
          </cell>
          <cell r="F21">
            <v>2085.1975633765987</v>
          </cell>
          <cell r="G21">
            <v>2683.4746567849029</v>
          </cell>
          <cell r="H21">
            <v>3281.7517501932066</v>
          </cell>
          <cell r="J21">
            <v>8.5000000000000006E-2</v>
          </cell>
          <cell r="K21">
            <v>788.93657917436951</v>
          </cell>
          <cell r="L21">
            <v>1387.2136725826736</v>
          </cell>
          <cell r="M21">
            <v>1985.4907659909777</v>
          </cell>
          <cell r="N21">
            <v>2583.7678593992819</v>
          </cell>
          <cell r="O21">
            <v>3182.0449528075856</v>
          </cell>
        </row>
        <row r="22">
          <cell r="C22">
            <v>0.09</v>
          </cell>
          <cell r="D22">
            <v>851.2803389611654</v>
          </cell>
          <cell r="E22">
            <v>1435.9607939994385</v>
          </cell>
          <cell r="F22">
            <v>2020.6412490377118</v>
          </cell>
          <cell r="G22">
            <v>2605.3217040759841</v>
          </cell>
          <cell r="H22">
            <v>3190.0021591142577</v>
          </cell>
          <cell r="J22">
            <v>0.09</v>
          </cell>
          <cell r="K22">
            <v>751.57354157554448</v>
          </cell>
          <cell r="L22">
            <v>1336.2539966138174</v>
          </cell>
          <cell r="M22">
            <v>1920.934451652091</v>
          </cell>
          <cell r="N22">
            <v>2505.6149066903631</v>
          </cell>
          <cell r="O22">
            <v>3090.2953617286366</v>
          </cell>
        </row>
        <row r="26">
          <cell r="C26" t="str">
            <v>WACC</v>
          </cell>
          <cell r="D26" t="str">
            <v>Implied Perpetuity Growth Rate</v>
          </cell>
          <cell r="J26" t="str">
            <v>WACC</v>
          </cell>
          <cell r="K26" t="str">
            <v>50% Equity Value as of 12/31/06</v>
          </cell>
        </row>
        <row r="28">
          <cell r="B28">
            <v>0</v>
          </cell>
          <cell r="C28">
            <v>7.0000000000000007E-2</v>
          </cell>
          <cell r="D28">
            <v>-3.1834773359945583</v>
          </cell>
          <cell r="E28">
            <v>-0.82376006581002059</v>
          </cell>
          <cell r="F28">
            <v>0.64810275101793879</v>
          </cell>
          <cell r="G28">
            <v>1.6538579860490878</v>
          </cell>
          <cell r="H28">
            <v>2.3846495434696262</v>
          </cell>
          <cell r="J28">
            <v>7.0000000000000007E-2</v>
          </cell>
          <cell r="K28">
            <v>454.14944342786265</v>
          </cell>
          <cell r="L28">
            <v>774.85182266728521</v>
          </cell>
          <cell r="M28">
            <v>1095.5542019067075</v>
          </cell>
          <cell r="N28">
            <v>1416.2565811461302</v>
          </cell>
          <cell r="O28">
            <v>1736.9589603855525</v>
          </cell>
        </row>
        <row r="29">
          <cell r="B29">
            <v>0</v>
          </cell>
          <cell r="C29">
            <v>7.4999999999999997E-2</v>
          </cell>
          <cell r="D29">
            <v>-2.7310636786861222</v>
          </cell>
          <cell r="E29">
            <v>-0.36031969228576877</v>
          </cell>
          <cell r="F29">
            <v>1.1184209881722269</v>
          </cell>
          <cell r="G29">
            <v>2.1288760140212797</v>
          </cell>
          <cell r="H29">
            <v>2.8630824852615397</v>
          </cell>
          <cell r="J29">
            <v>7.4999999999999997E-2</v>
          </cell>
          <cell r="K29">
            <v>433.62879597774355</v>
          </cell>
          <cell r="L29">
            <v>746.94203696681006</v>
          </cell>
          <cell r="M29">
            <v>1060.2552779558764</v>
          </cell>
          <cell r="N29">
            <v>1373.5685189449432</v>
          </cell>
          <cell r="O29">
            <v>1686.8817599340098</v>
          </cell>
        </row>
        <row r="30">
          <cell r="B30">
            <v>0</v>
          </cell>
          <cell r="C30">
            <v>0.08</v>
          </cell>
          <cell r="D30">
            <v>-2.2786500213776857</v>
          </cell>
          <cell r="E30">
            <v>0.10312068123848378</v>
          </cell>
          <cell r="F30">
            <v>1.5887392253265162</v>
          </cell>
          <cell r="G30">
            <v>2.6038940419934717</v>
          </cell>
          <cell r="H30">
            <v>3.3415154270534551</v>
          </cell>
          <cell r="J30">
            <v>0.08</v>
          </cell>
          <cell r="K30">
            <v>413.74215303983823</v>
          </cell>
          <cell r="L30">
            <v>719.8696164321309</v>
          </cell>
          <cell r="M30">
            <v>1025.9970798244233</v>
          </cell>
          <cell r="N30">
            <v>1332.1245432167159</v>
          </cell>
          <cell r="O30">
            <v>1638.2520066090087</v>
          </cell>
        </row>
        <row r="31">
          <cell r="B31">
            <v>0</v>
          </cell>
          <cell r="C31">
            <v>8.5000000000000006E-2</v>
          </cell>
          <cell r="D31">
            <v>-1.8262363640692483</v>
          </cell>
          <cell r="E31">
            <v>0.56656105476273633</v>
          </cell>
          <cell r="F31">
            <v>2.0590574624808058</v>
          </cell>
          <cell r="G31">
            <v>3.0789120699656642</v>
          </cell>
          <cell r="H31">
            <v>3.819948368845369</v>
          </cell>
          <cell r="J31">
            <v>8.5000000000000006E-2</v>
          </cell>
          <cell r="K31">
            <v>394.46828958718476</v>
          </cell>
          <cell r="L31">
            <v>693.60683629133678</v>
          </cell>
          <cell r="M31">
            <v>992.74538299548885</v>
          </cell>
          <cell r="N31">
            <v>1291.8839296996409</v>
          </cell>
          <cell r="O31">
            <v>1591.0224764037928</v>
          </cell>
        </row>
        <row r="32">
          <cell r="B32">
            <v>0</v>
          </cell>
          <cell r="C32">
            <v>0.09</v>
          </cell>
          <cell r="D32">
            <v>-1.3738227067608129</v>
          </cell>
          <cell r="E32">
            <v>1.0300014282869874</v>
          </cell>
          <cell r="F32">
            <v>2.5293756996350951</v>
          </cell>
          <cell r="G32">
            <v>3.5539300979378554</v>
          </cell>
          <cell r="H32">
            <v>4.2983813106372812</v>
          </cell>
          <cell r="J32">
            <v>0.09</v>
          </cell>
          <cell r="K32">
            <v>375.78677078777224</v>
          </cell>
          <cell r="L32">
            <v>668.12699830690872</v>
          </cell>
          <cell r="M32">
            <v>960.46722582604548</v>
          </cell>
          <cell r="N32">
            <v>1252.8074533451816</v>
          </cell>
          <cell r="O32">
            <v>1545.1476808643183</v>
          </cell>
        </row>
        <row r="35">
          <cell r="B35" t="str">
            <v>Base Case Equity Value</v>
          </cell>
        </row>
        <row r="37">
          <cell r="B37" t="str">
            <v>Base Case - 50% of NBE Equity Value</v>
          </cell>
          <cell r="E37">
            <v>1025.9970798244233</v>
          </cell>
        </row>
        <row r="38">
          <cell r="B38" t="str">
            <v>WACC 8%; 10x EV/EBITDA Exit Multiple</v>
          </cell>
        </row>
        <row r="42">
          <cell r="B42" t="str">
            <v>NBE Sensitivity Analysis</v>
          </cell>
        </row>
        <row r="44">
          <cell r="B44" t="str">
            <v>Changes in heat rate degradation on NBE Equity Valuation</v>
          </cell>
        </row>
        <row r="45">
          <cell r="B45" t="str">
            <v>Annual heat rate degradation for 25MW plant - Base Case</v>
          </cell>
        </row>
        <row r="46">
          <cell r="E46">
            <v>5.0000000000000001E-3</v>
          </cell>
        </row>
        <row r="48">
          <cell r="G48" t="str">
            <v>Heat rate degradation per year</v>
          </cell>
        </row>
        <row r="49">
          <cell r="F49" t="str">
            <v>Base case</v>
          </cell>
          <cell r="G49">
            <v>5.0000000000000001E-3</v>
          </cell>
          <cell r="H49">
            <v>7.0000000000000001E-3</v>
          </cell>
          <cell r="I49">
            <v>9.0000000000000011E-3</v>
          </cell>
          <cell r="J49">
            <v>1.1000000000000001E-2</v>
          </cell>
          <cell r="K49">
            <v>1.3000000000000001E-2</v>
          </cell>
          <cell r="L49">
            <v>1.4999999999999999E-2</v>
          </cell>
          <cell r="M49">
            <v>1.7000000000000001E-2</v>
          </cell>
          <cell r="N49">
            <v>1.9000000000000003E-2</v>
          </cell>
          <cell r="O49">
            <v>2.1000000000000005E-2</v>
          </cell>
          <cell r="P49">
            <v>2.3000000000000007E-2</v>
          </cell>
          <cell r="Q49">
            <v>2.5000000000000001E-2</v>
          </cell>
          <cell r="R49">
            <v>2.700000000000001E-2</v>
          </cell>
          <cell r="S49">
            <v>2.9000000000000012E-2</v>
          </cell>
        </row>
        <row r="50">
          <cell r="B50" t="str">
            <v>50% of NBE Equity Value</v>
          </cell>
          <cell r="D50" t="str">
            <v>USD mm</v>
          </cell>
          <cell r="F50">
            <v>1025.9970798244233</v>
          </cell>
          <cell r="G50">
            <v>1025.9970798244233</v>
          </cell>
          <cell r="H50">
            <v>1025.9970798244233</v>
          </cell>
          <cell r="I50">
            <v>1025.9970798244233</v>
          </cell>
          <cell r="J50">
            <v>1025.9970798244233</v>
          </cell>
          <cell r="K50">
            <v>1025.9970798244233</v>
          </cell>
          <cell r="L50">
            <v>1025.9970798244233</v>
          </cell>
          <cell r="M50">
            <v>1025.9970798244233</v>
          </cell>
          <cell r="N50">
            <v>1025.9970798244233</v>
          </cell>
          <cell r="O50">
            <v>1025.9970798244233</v>
          </cell>
          <cell r="P50">
            <v>1025.9970798244233</v>
          </cell>
          <cell r="Q50">
            <v>1025.9970798244233</v>
          </cell>
          <cell r="R50">
            <v>1025.9970798244233</v>
          </cell>
          <cell r="S50">
            <v>1025.9970798244233</v>
          </cell>
        </row>
        <row r="51">
          <cell r="B51" t="str">
            <v>Changes from Base Equity Value (%)</v>
          </cell>
          <cell r="D51" t="str">
            <v>%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</row>
      </sheetData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Adjust"/>
      <sheetName val="Sensi"/>
      <sheetName val="CF"/>
      <sheetName val="P&amp;L"/>
      <sheetName val="BS"/>
      <sheetName val="Hedge dash"/>
      <sheetName val="Inputs"/>
      <sheetName val="InputT"/>
      <sheetName val="Flags"/>
      <sheetName val="Constr"/>
      <sheetName val="Op"/>
      <sheetName val="Rev"/>
      <sheetName val="Fund"/>
      <sheetName val="FinOp"/>
      <sheetName val="Res"/>
      <sheetName val="Tax"/>
      <sheetName val="Amo"/>
      <sheetName val="Annual"/>
      <sheetName val="Debt ratios"/>
      <sheetName val="Graph"/>
      <sheetName val="Hedge"/>
      <sheetName val="Sensi analysis"/>
      <sheetName val="Doc"/>
      <sheetName val="Doc hedge"/>
      <sheetName val="ESSA"/>
      <sheetName val="CTFA"/>
      <sheetName val="Hedging Schedule"/>
      <sheetName val="EIB"/>
      <sheetName val="Data book"/>
      <sheetName val="Doc blobs"/>
      <sheetName val="Model log"/>
      <sheetName val="Doc Sub loan"/>
    </sheetNames>
    <sheetDataSet>
      <sheetData sheetId="0" refreshError="1"/>
      <sheetData sheetId="1" refreshError="1"/>
      <sheetData sheetId="2" refreshError="1">
        <row r="22">
          <cell r="D22" t="str">
            <v>OK</v>
          </cell>
        </row>
        <row r="27">
          <cell r="E27">
            <v>2615021.2133918824</v>
          </cell>
        </row>
        <row r="28">
          <cell r="D28" t="str">
            <v>N/A</v>
          </cell>
        </row>
        <row r="34">
          <cell r="D34" t="str">
            <v>OK</v>
          </cell>
        </row>
        <row r="36">
          <cell r="D36" t="str">
            <v>OK</v>
          </cell>
        </row>
        <row r="47">
          <cell r="E47">
            <v>1973493.8752148389</v>
          </cell>
        </row>
        <row r="49">
          <cell r="D49" t="str">
            <v>N/A</v>
          </cell>
        </row>
        <row r="52">
          <cell r="E52">
            <v>0.70000000000000195</v>
          </cell>
        </row>
        <row r="58">
          <cell r="E58">
            <v>1.4480227369015235</v>
          </cell>
        </row>
        <row r="61">
          <cell r="D61" t="str">
            <v>N/A</v>
          </cell>
        </row>
        <row r="63">
          <cell r="D63" t="str">
            <v>N/A</v>
          </cell>
        </row>
        <row r="73">
          <cell r="E73">
            <v>1.3</v>
          </cell>
        </row>
        <row r="83"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31211.77256687258</v>
          </cell>
          <cell r="AJ83">
            <v>24607.499056929893</v>
          </cell>
          <cell r="AK83">
            <v>41571.205494234775</v>
          </cell>
          <cell r="AL83">
            <v>24015.827607254148</v>
          </cell>
          <cell r="AM83">
            <v>42522.85815254131</v>
          </cell>
          <cell r="AN83">
            <v>28508.545800479911</v>
          </cell>
          <cell r="AO83">
            <v>68288.740783355155</v>
          </cell>
          <cell r="AP83">
            <v>32539.960779101137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BQ83">
            <v>0</v>
          </cell>
          <cell r="BR83">
            <v>0</v>
          </cell>
          <cell r="BS83">
            <v>0</v>
          </cell>
          <cell r="BT83">
            <v>0</v>
          </cell>
          <cell r="BU83">
            <v>0</v>
          </cell>
          <cell r="BV83">
            <v>0</v>
          </cell>
          <cell r="BW83">
            <v>0</v>
          </cell>
          <cell r="BX83">
            <v>0</v>
          </cell>
        </row>
        <row r="90"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24642.949632612086</v>
          </cell>
          <cell r="Q90">
            <v>78297.356932536772</v>
          </cell>
          <cell r="R90">
            <v>39044.944774138108</v>
          </cell>
          <cell r="S90">
            <v>83469.601825484657</v>
          </cell>
          <cell r="T90">
            <v>39809.050546559709</v>
          </cell>
          <cell r="U90">
            <v>85956.299119742529</v>
          </cell>
          <cell r="V90">
            <v>43037.472920171167</v>
          </cell>
          <cell r="W90">
            <v>90302.74214434663</v>
          </cell>
          <cell r="X90">
            <v>45293.09740652403</v>
          </cell>
          <cell r="Y90">
            <v>89766.06608939133</v>
          </cell>
          <cell r="Z90">
            <v>48342.834528050022</v>
          </cell>
          <cell r="AA90">
            <v>92940.928210673999</v>
          </cell>
          <cell r="AB90">
            <v>50761.975286379304</v>
          </cell>
          <cell r="AC90">
            <v>94993.499997158215</v>
          </cell>
          <cell r="AD90">
            <v>54364.406599439149</v>
          </cell>
          <cell r="AE90">
            <v>96557.689610555535</v>
          </cell>
          <cell r="AF90">
            <v>57299.062336168339</v>
          </cell>
          <cell r="AG90">
            <v>98479.097352657904</v>
          </cell>
          <cell r="AH90">
            <v>59237.057699396231</v>
          </cell>
          <cell r="AI90">
            <v>96623.512389880736</v>
          </cell>
          <cell r="AJ90">
            <v>60916.044376105077</v>
          </cell>
          <cell r="AK90">
            <v>98671.590923660318</v>
          </cell>
          <cell r="AL90">
            <v>60795.231190723498</v>
          </cell>
          <cell r="AM90">
            <v>99289.953094184908</v>
          </cell>
          <cell r="AN90">
            <v>64130.715611179265</v>
          </cell>
          <cell r="AO90">
            <v>100894.34728524301</v>
          </cell>
          <cell r="AP90">
            <v>64077.444317624584</v>
          </cell>
          <cell r="AQ90">
            <v>55498.98223706206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>
            <v>0</v>
          </cell>
          <cell r="BQ90">
            <v>0</v>
          </cell>
          <cell r="BR90">
            <v>0</v>
          </cell>
          <cell r="BS90">
            <v>0</v>
          </cell>
          <cell r="BT90">
            <v>0</v>
          </cell>
          <cell r="BU90">
            <v>0</v>
          </cell>
          <cell r="BV90">
            <v>0</v>
          </cell>
          <cell r="BW90">
            <v>0</v>
          </cell>
          <cell r="BX90">
            <v>0</v>
          </cell>
        </row>
        <row r="103">
          <cell r="E103">
            <v>204255.75120074479</v>
          </cell>
        </row>
        <row r="104">
          <cell r="E104">
            <v>204255.75120074479</v>
          </cell>
        </row>
        <row r="111">
          <cell r="D111" t="str">
            <v>OK</v>
          </cell>
        </row>
        <row r="113">
          <cell r="C113">
            <v>10</v>
          </cell>
        </row>
        <row r="114">
          <cell r="C114">
            <v>1</v>
          </cell>
        </row>
        <row r="115">
          <cell r="C115">
            <v>0.01</v>
          </cell>
        </row>
        <row r="116">
          <cell r="C116">
            <v>1E-3</v>
          </cell>
        </row>
        <row r="117">
          <cell r="C117">
            <v>1E-4</v>
          </cell>
        </row>
      </sheetData>
      <sheetData sheetId="3" refreshError="1">
        <row r="7">
          <cell r="C7">
            <v>1</v>
          </cell>
          <cell r="D7">
            <v>2</v>
          </cell>
        </row>
        <row r="14">
          <cell r="C14">
            <v>1</v>
          </cell>
        </row>
        <row r="22">
          <cell r="E22">
            <v>1</v>
          </cell>
        </row>
        <row r="140">
          <cell r="E140">
            <v>42916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>
        <row r="7">
          <cell r="F7">
            <v>1</v>
          </cell>
        </row>
        <row r="9">
          <cell r="I9" t="str">
            <v>Debt case</v>
          </cell>
          <cell r="J9" t="str">
            <v>Scenario 2</v>
          </cell>
        </row>
        <row r="23">
          <cell r="G23">
            <v>41275</v>
          </cell>
        </row>
        <row r="25">
          <cell r="G25">
            <v>41773</v>
          </cell>
        </row>
        <row r="28">
          <cell r="G28">
            <v>52047</v>
          </cell>
        </row>
        <row r="33">
          <cell r="G33">
            <v>42917</v>
          </cell>
        </row>
        <row r="181">
          <cell r="C181" t="str">
            <v>P50 (MMD)</v>
          </cell>
        </row>
        <row r="182">
          <cell r="C182" t="str">
            <v>P50</v>
          </cell>
        </row>
        <row r="183">
          <cell r="C183" t="str">
            <v>P75-10 yrs</v>
          </cell>
        </row>
        <row r="184">
          <cell r="C184" t="str">
            <v>P90-10 yrs</v>
          </cell>
        </row>
        <row r="185">
          <cell r="C185" t="str">
            <v>P99-10 yrs</v>
          </cell>
        </row>
        <row r="186">
          <cell r="C186" t="str">
            <v>P90-1 yr</v>
          </cell>
        </row>
        <row r="187">
          <cell r="C187" t="str">
            <v>P99-1 yr</v>
          </cell>
        </row>
        <row r="575">
          <cell r="G575">
            <v>1.8481999999999998E-2</v>
          </cell>
        </row>
        <row r="576">
          <cell r="G576">
            <v>2.5000000000000001E-3</v>
          </cell>
        </row>
        <row r="577">
          <cell r="G577">
            <v>1</v>
          </cell>
        </row>
        <row r="578">
          <cell r="G578">
            <v>1</v>
          </cell>
        </row>
      </sheetData>
      <sheetData sheetId="9" refreshError="1">
        <row r="31">
          <cell r="D31" t="str">
            <v>OK</v>
          </cell>
        </row>
        <row r="163">
          <cell r="B163" t="str">
            <v>Pöyry high</v>
          </cell>
        </row>
        <row r="164">
          <cell r="B164" t="str">
            <v>Pöyry central</v>
          </cell>
        </row>
        <row r="165">
          <cell r="B165" t="str">
            <v>Pöyry low</v>
          </cell>
        </row>
      </sheetData>
      <sheetData sheetId="10" refreshError="1">
        <row r="12">
          <cell r="G12">
            <v>41275</v>
          </cell>
          <cell r="H12">
            <v>41456</v>
          </cell>
          <cell r="I12">
            <v>41640</v>
          </cell>
          <cell r="J12">
            <v>41821</v>
          </cell>
          <cell r="K12">
            <v>42005</v>
          </cell>
          <cell r="L12">
            <v>42186</v>
          </cell>
          <cell r="M12">
            <v>42370</v>
          </cell>
          <cell r="N12">
            <v>42552</v>
          </cell>
          <cell r="O12">
            <v>42736</v>
          </cell>
          <cell r="P12">
            <v>42917</v>
          </cell>
          <cell r="Q12">
            <v>43101</v>
          </cell>
          <cell r="R12">
            <v>43282</v>
          </cell>
          <cell r="S12">
            <v>43466</v>
          </cell>
          <cell r="T12">
            <v>43647</v>
          </cell>
          <cell r="U12">
            <v>43831</v>
          </cell>
          <cell r="V12">
            <v>44013</v>
          </cell>
          <cell r="W12">
            <v>44197</v>
          </cell>
          <cell r="X12">
            <v>44378</v>
          </cell>
          <cell r="Y12">
            <v>44562</v>
          </cell>
          <cell r="Z12">
            <v>44743</v>
          </cell>
          <cell r="AA12">
            <v>44927</v>
          </cell>
          <cell r="AB12">
            <v>45108</v>
          </cell>
          <cell r="AC12">
            <v>45292</v>
          </cell>
          <cell r="AD12">
            <v>45474</v>
          </cell>
          <cell r="AE12">
            <v>45658</v>
          </cell>
          <cell r="AF12">
            <v>45839</v>
          </cell>
          <cell r="AG12">
            <v>46023</v>
          </cell>
          <cell r="AH12">
            <v>46204</v>
          </cell>
          <cell r="AI12">
            <v>46388</v>
          </cell>
          <cell r="AJ12">
            <v>46569</v>
          </cell>
          <cell r="AK12">
            <v>46753</v>
          </cell>
          <cell r="AL12">
            <v>46935</v>
          </cell>
          <cell r="AM12">
            <v>47119</v>
          </cell>
          <cell r="AN12">
            <v>47300</v>
          </cell>
          <cell r="AO12">
            <v>47484</v>
          </cell>
          <cell r="AP12">
            <v>47665</v>
          </cell>
          <cell r="AQ12">
            <v>47849</v>
          </cell>
          <cell r="AR12">
            <v>48030</v>
          </cell>
          <cell r="AS12">
            <v>48214</v>
          </cell>
          <cell r="AT12">
            <v>48396</v>
          </cell>
          <cell r="AU12">
            <v>48580</v>
          </cell>
          <cell r="AV12">
            <v>48761</v>
          </cell>
          <cell r="AW12">
            <v>48945</v>
          </cell>
          <cell r="AX12">
            <v>49126</v>
          </cell>
          <cell r="AY12">
            <v>49310</v>
          </cell>
          <cell r="AZ12">
            <v>49491</v>
          </cell>
          <cell r="BA12">
            <v>49675</v>
          </cell>
          <cell r="BB12">
            <v>49857</v>
          </cell>
          <cell r="BC12">
            <v>50041</v>
          </cell>
          <cell r="BD12">
            <v>50222</v>
          </cell>
          <cell r="BE12">
            <v>50406</v>
          </cell>
          <cell r="BF12">
            <v>50587</v>
          </cell>
          <cell r="BG12">
            <v>50771</v>
          </cell>
          <cell r="BH12">
            <v>50952</v>
          </cell>
          <cell r="BI12">
            <v>51136</v>
          </cell>
          <cell r="BJ12">
            <v>51318</v>
          </cell>
          <cell r="BK12">
            <v>51502</v>
          </cell>
          <cell r="BL12">
            <v>51683</v>
          </cell>
          <cell r="BM12">
            <v>51867</v>
          </cell>
          <cell r="BN12">
            <v>52048</v>
          </cell>
          <cell r="BO12">
            <v>52232</v>
          </cell>
          <cell r="BP12">
            <v>52413</v>
          </cell>
          <cell r="BQ12">
            <v>52597</v>
          </cell>
          <cell r="BR12">
            <v>52779</v>
          </cell>
          <cell r="BS12">
            <v>52963</v>
          </cell>
          <cell r="BT12">
            <v>53144</v>
          </cell>
          <cell r="BU12">
            <v>53328</v>
          </cell>
          <cell r="BV12">
            <v>53509</v>
          </cell>
          <cell r="BW12">
            <v>53693</v>
          </cell>
          <cell r="BX12">
            <v>53874</v>
          </cell>
        </row>
        <row r="13">
          <cell r="G13">
            <v>41455</v>
          </cell>
          <cell r="H13">
            <v>41639</v>
          </cell>
          <cell r="I13">
            <v>41820</v>
          </cell>
          <cell r="J13">
            <v>42004</v>
          </cell>
          <cell r="K13">
            <v>42185</v>
          </cell>
          <cell r="L13">
            <v>42369</v>
          </cell>
          <cell r="M13">
            <v>42551</v>
          </cell>
          <cell r="N13">
            <v>42735</v>
          </cell>
          <cell r="O13">
            <v>42916</v>
          </cell>
          <cell r="P13">
            <v>43100</v>
          </cell>
          <cell r="Q13">
            <v>43281</v>
          </cell>
          <cell r="R13">
            <v>43465</v>
          </cell>
          <cell r="S13">
            <v>43646</v>
          </cell>
          <cell r="T13">
            <v>43830</v>
          </cell>
          <cell r="U13">
            <v>44012</v>
          </cell>
          <cell r="V13">
            <v>44196</v>
          </cell>
          <cell r="W13">
            <v>44377</v>
          </cell>
          <cell r="X13">
            <v>44561</v>
          </cell>
          <cell r="Y13">
            <v>44742</v>
          </cell>
          <cell r="Z13">
            <v>44926</v>
          </cell>
          <cell r="AA13">
            <v>45107</v>
          </cell>
          <cell r="AB13">
            <v>45291</v>
          </cell>
          <cell r="AC13">
            <v>45473</v>
          </cell>
          <cell r="AD13">
            <v>45657</v>
          </cell>
          <cell r="AE13">
            <v>45838</v>
          </cell>
          <cell r="AF13">
            <v>46022</v>
          </cell>
          <cell r="AG13">
            <v>46203</v>
          </cell>
          <cell r="AH13">
            <v>46387</v>
          </cell>
          <cell r="AI13">
            <v>46568</v>
          </cell>
          <cell r="AJ13">
            <v>46752</v>
          </cell>
          <cell r="AK13">
            <v>46934</v>
          </cell>
          <cell r="AL13">
            <v>47118</v>
          </cell>
          <cell r="AM13">
            <v>47299</v>
          </cell>
          <cell r="AN13">
            <v>47483</v>
          </cell>
          <cell r="AO13">
            <v>47664</v>
          </cell>
          <cell r="AP13">
            <v>47848</v>
          </cell>
          <cell r="AQ13">
            <v>48029</v>
          </cell>
          <cell r="AR13">
            <v>48213</v>
          </cell>
          <cell r="AS13">
            <v>48395</v>
          </cell>
          <cell r="AT13">
            <v>48579</v>
          </cell>
          <cell r="AU13">
            <v>48760</v>
          </cell>
          <cell r="AV13">
            <v>48944</v>
          </cell>
          <cell r="AW13">
            <v>49125</v>
          </cell>
          <cell r="AX13">
            <v>49309</v>
          </cell>
          <cell r="AY13">
            <v>49490</v>
          </cell>
          <cell r="AZ13">
            <v>49674</v>
          </cell>
          <cell r="BA13">
            <v>49856</v>
          </cell>
          <cell r="BB13">
            <v>50040</v>
          </cell>
          <cell r="BC13">
            <v>50221</v>
          </cell>
          <cell r="BD13">
            <v>50405</v>
          </cell>
          <cell r="BE13">
            <v>50586</v>
          </cell>
          <cell r="BF13">
            <v>50770</v>
          </cell>
          <cell r="BG13">
            <v>50951</v>
          </cell>
          <cell r="BH13">
            <v>51135</v>
          </cell>
          <cell r="BI13">
            <v>51317</v>
          </cell>
          <cell r="BJ13">
            <v>51501</v>
          </cell>
          <cell r="BK13">
            <v>51682</v>
          </cell>
          <cell r="BL13">
            <v>51866</v>
          </cell>
          <cell r="BM13">
            <v>52047</v>
          </cell>
          <cell r="BN13">
            <v>52231</v>
          </cell>
          <cell r="BO13">
            <v>52412</v>
          </cell>
          <cell r="BP13">
            <v>52596</v>
          </cell>
          <cell r="BQ13">
            <v>52778</v>
          </cell>
          <cell r="BR13">
            <v>52962</v>
          </cell>
          <cell r="BS13">
            <v>53143</v>
          </cell>
          <cell r="BT13">
            <v>53327</v>
          </cell>
          <cell r="BU13">
            <v>53508</v>
          </cell>
          <cell r="BV13">
            <v>53692</v>
          </cell>
          <cell r="BW13">
            <v>53873</v>
          </cell>
          <cell r="BX13">
            <v>54057</v>
          </cell>
        </row>
        <row r="156">
          <cell r="G156">
            <v>42917</v>
          </cell>
          <cell r="H156">
            <v>43101</v>
          </cell>
          <cell r="I156">
            <v>43282</v>
          </cell>
          <cell r="J156">
            <v>43466</v>
          </cell>
          <cell r="K156">
            <v>43647</v>
          </cell>
          <cell r="L156">
            <v>43831</v>
          </cell>
          <cell r="M156">
            <v>44013</v>
          </cell>
          <cell r="N156">
            <v>44197</v>
          </cell>
          <cell r="O156">
            <v>44378</v>
          </cell>
          <cell r="P156">
            <v>44562</v>
          </cell>
          <cell r="Q156">
            <v>44743</v>
          </cell>
          <cell r="R156">
            <v>44927</v>
          </cell>
          <cell r="S156">
            <v>45108</v>
          </cell>
          <cell r="T156">
            <v>45292</v>
          </cell>
          <cell r="U156">
            <v>45474</v>
          </cell>
          <cell r="V156">
            <v>45658</v>
          </cell>
          <cell r="W156">
            <v>45839</v>
          </cell>
          <cell r="X156">
            <v>46023</v>
          </cell>
          <cell r="Y156">
            <v>46204</v>
          </cell>
          <cell r="Z156">
            <v>46388</v>
          </cell>
          <cell r="AA156">
            <v>46569</v>
          </cell>
          <cell r="AB156">
            <v>46753</v>
          </cell>
          <cell r="AC156">
            <v>46935</v>
          </cell>
          <cell r="AD156">
            <v>47119</v>
          </cell>
          <cell r="AE156">
            <v>47300</v>
          </cell>
          <cell r="AF156">
            <v>47484</v>
          </cell>
          <cell r="AG156">
            <v>47665</v>
          </cell>
          <cell r="AH156">
            <v>47849</v>
          </cell>
          <cell r="AI156">
            <v>48030</v>
          </cell>
          <cell r="AJ156">
            <v>48214</v>
          </cell>
          <cell r="AK156">
            <v>48396</v>
          </cell>
          <cell r="AL156">
            <v>48580</v>
          </cell>
          <cell r="AM156">
            <v>48761</v>
          </cell>
          <cell r="AN156">
            <v>48945</v>
          </cell>
          <cell r="AO156">
            <v>49126</v>
          </cell>
          <cell r="AP156">
            <v>49310</v>
          </cell>
          <cell r="AQ156">
            <v>49491</v>
          </cell>
          <cell r="AR156">
            <v>49675</v>
          </cell>
          <cell r="AS156">
            <v>49857</v>
          </cell>
          <cell r="AT156">
            <v>50041</v>
          </cell>
          <cell r="AU156">
            <v>50222</v>
          </cell>
          <cell r="AV156">
            <v>50406</v>
          </cell>
          <cell r="AW156">
            <v>50587</v>
          </cell>
          <cell r="AX156">
            <v>50771</v>
          </cell>
          <cell r="AY156">
            <v>50952</v>
          </cell>
          <cell r="AZ156">
            <v>51136</v>
          </cell>
          <cell r="BA156">
            <v>51318</v>
          </cell>
          <cell r="BB156">
            <v>51502</v>
          </cell>
          <cell r="BC156">
            <v>51683</v>
          </cell>
          <cell r="BD156">
            <v>51867</v>
          </cell>
          <cell r="BE156" t="str">
            <v/>
          </cell>
          <cell r="BF156" t="str">
            <v/>
          </cell>
          <cell r="BG156" t="str">
            <v/>
          </cell>
          <cell r="BH156" t="str">
            <v/>
          </cell>
          <cell r="BI156" t="str">
            <v/>
          </cell>
          <cell r="BJ156" t="str">
            <v/>
          </cell>
          <cell r="BK156" t="str">
            <v/>
          </cell>
          <cell r="BL156" t="str">
            <v/>
          </cell>
          <cell r="BM156" t="str">
            <v/>
          </cell>
          <cell r="BN156" t="str">
            <v/>
          </cell>
          <cell r="BO156" t="str">
            <v/>
          </cell>
          <cell r="BP156" t="str">
            <v/>
          </cell>
          <cell r="BQ156" t="str">
            <v/>
          </cell>
          <cell r="BR156" t="str">
            <v/>
          </cell>
          <cell r="BS156" t="str">
            <v/>
          </cell>
          <cell r="BT156" t="str">
            <v/>
          </cell>
          <cell r="BU156" t="str">
            <v/>
          </cell>
          <cell r="BV156" t="str">
            <v/>
          </cell>
          <cell r="BW156" t="str">
            <v/>
          </cell>
          <cell r="BX156" t="str">
            <v/>
          </cell>
        </row>
        <row r="157">
          <cell r="G157">
            <v>43100</v>
          </cell>
          <cell r="H157">
            <v>43281</v>
          </cell>
          <cell r="I157">
            <v>43465</v>
          </cell>
          <cell r="J157">
            <v>43646</v>
          </cell>
          <cell r="K157">
            <v>43830</v>
          </cell>
          <cell r="L157">
            <v>44012</v>
          </cell>
          <cell r="M157">
            <v>44196</v>
          </cell>
          <cell r="N157">
            <v>44377</v>
          </cell>
          <cell r="O157">
            <v>44561</v>
          </cell>
          <cell r="P157">
            <v>44742</v>
          </cell>
          <cell r="Q157">
            <v>44926</v>
          </cell>
          <cell r="R157">
            <v>45107</v>
          </cell>
          <cell r="S157">
            <v>45291</v>
          </cell>
          <cell r="T157">
            <v>45473</v>
          </cell>
          <cell r="U157">
            <v>45657</v>
          </cell>
          <cell r="V157">
            <v>45838</v>
          </cell>
          <cell r="W157">
            <v>46022</v>
          </cell>
          <cell r="X157">
            <v>46203</v>
          </cell>
          <cell r="Y157">
            <v>46387</v>
          </cell>
          <cell r="Z157">
            <v>46568</v>
          </cell>
          <cell r="AA157">
            <v>46752</v>
          </cell>
          <cell r="AB157">
            <v>46934</v>
          </cell>
          <cell r="AC157">
            <v>47118</v>
          </cell>
          <cell r="AD157">
            <v>47299</v>
          </cell>
          <cell r="AE157">
            <v>47483</v>
          </cell>
          <cell r="AF157">
            <v>47664</v>
          </cell>
          <cell r="AG157">
            <v>47848</v>
          </cell>
          <cell r="AH157">
            <v>48029</v>
          </cell>
          <cell r="AI157">
            <v>48213</v>
          </cell>
          <cell r="AJ157">
            <v>48395</v>
          </cell>
          <cell r="AK157">
            <v>48579</v>
          </cell>
          <cell r="AL157">
            <v>48760</v>
          </cell>
          <cell r="AM157">
            <v>48944</v>
          </cell>
          <cell r="AN157">
            <v>49125</v>
          </cell>
          <cell r="AO157">
            <v>49309</v>
          </cell>
          <cell r="AP157">
            <v>49490</v>
          </cell>
          <cell r="AQ157">
            <v>49674</v>
          </cell>
          <cell r="AR157">
            <v>49856</v>
          </cell>
          <cell r="AS157">
            <v>50040</v>
          </cell>
          <cell r="AT157">
            <v>50221</v>
          </cell>
          <cell r="AU157">
            <v>50405</v>
          </cell>
          <cell r="AV157">
            <v>50586</v>
          </cell>
          <cell r="AW157">
            <v>50770</v>
          </cell>
          <cell r="AX157">
            <v>50951</v>
          </cell>
          <cell r="AY157">
            <v>51135</v>
          </cell>
          <cell r="AZ157">
            <v>51317</v>
          </cell>
          <cell r="BA157">
            <v>51501</v>
          </cell>
          <cell r="BB157">
            <v>51682</v>
          </cell>
          <cell r="BC157">
            <v>51866</v>
          </cell>
          <cell r="BD157">
            <v>52047</v>
          </cell>
          <cell r="BE157" t="str">
            <v/>
          </cell>
          <cell r="BF157" t="str">
            <v/>
          </cell>
          <cell r="BG157" t="str">
            <v/>
          </cell>
          <cell r="BH157" t="str">
            <v/>
          </cell>
          <cell r="BI157" t="str">
            <v/>
          </cell>
          <cell r="BJ157" t="str">
            <v/>
          </cell>
          <cell r="BK157" t="str">
            <v/>
          </cell>
          <cell r="BL157" t="str">
            <v/>
          </cell>
          <cell r="BM157" t="str">
            <v/>
          </cell>
          <cell r="BN157" t="str">
            <v/>
          </cell>
          <cell r="BO157" t="str">
            <v/>
          </cell>
          <cell r="BP157" t="str">
            <v/>
          </cell>
          <cell r="BQ157" t="str">
            <v/>
          </cell>
          <cell r="BR157" t="str">
            <v/>
          </cell>
          <cell r="BS157" t="str">
            <v/>
          </cell>
          <cell r="BT157" t="str">
            <v/>
          </cell>
          <cell r="BU157" t="str">
            <v/>
          </cell>
          <cell r="BV157" t="str">
            <v/>
          </cell>
          <cell r="BW157" t="str">
            <v/>
          </cell>
          <cell r="BX157" t="str">
            <v/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TES"/>
      <sheetName val="Key"/>
      <sheetName val="Assump"/>
      <sheetName val="Fund Flow"/>
      <sheetName val="P&amp;LStatements"/>
      <sheetName val="Capitexp"/>
      <sheetName val="sales"/>
      <sheetName val="Total Costs"/>
      <sheetName val="OH Manag"/>
      <sheetName val="fieldprod"/>
      <sheetName val="Cost Summary"/>
      <sheetName val="Statis.Prod.Sales"/>
      <sheetName val="Forecast to Dec 05"/>
      <sheetName val="Balance Sheet"/>
      <sheetName val="Base"/>
      <sheetName val="Factors cost"/>
      <sheetName val="P&amp;L proposed"/>
      <sheetName val="Factory"/>
      <sheetName val="Transport"/>
      <sheetName val="Auxiliary Section"/>
      <sheetName val="Field Prod Ohds"/>
      <sheetName val="Account"/>
      <sheetName val="Salary nn"/>
      <sheetName val="Salary nn (2)"/>
      <sheetName val="ROU Reimbursement"/>
      <sheetName val="ROU Cord"/>
      <sheetName val="OHD SUM"/>
      <sheetName val="IQS"/>
      <sheetName val="OH Accounts"/>
      <sheetName val="OH Comm"/>
      <sheetName val=" HR &amp; ADM"/>
      <sheetName val="OH Accra Office"/>
      <sheetName val="OH Medical"/>
      <sheetName val="OH Stores"/>
      <sheetName val="Financ"/>
      <sheetName val="Sale"/>
      <sheetName val="Ext Purch"/>
      <sheetName val="Monit E 1"/>
      <sheetName val="Monit E 2"/>
      <sheetName val="Monit E 3"/>
      <sheetName val="Monit E 4"/>
      <sheetName val="Monit E 5"/>
      <sheetName val="New Farm"/>
      <sheetName val="Old Farm"/>
      <sheetName val="Sum. Devp"/>
      <sheetName val="BudW Immature"/>
      <sheetName val="BudW mature"/>
      <sheetName val="Bag Nur 05 06"/>
      <sheetName val="Bag Nurs 06-07"/>
      <sheetName val="Stump 04-06"/>
      <sheetName val="Stump Nur 05-07"/>
      <sheetName val="Stump Nur 2006-08"/>
      <sheetName val="Land prep y-1"/>
      <sheetName val="Plant 2006 YO"/>
      <sheetName val="Plant 2005 Y1"/>
      <sheetName val="Plant 2004 Y2"/>
      <sheetName val="Plant 2003 Y3"/>
      <sheetName val="Plant 2001 Y5"/>
      <sheetName val="Plant 2000 Y6"/>
      <sheetName val="Plant  1999 Y7"/>
      <sheetName val="Plant 1988 Y8"/>
      <sheetName val="Field Devp Ohd"/>
      <sheetName val="New Tapping preparation "/>
      <sheetName val="factspares"/>
      <sheetName val="Annex1"/>
      <sheetName val="factprod"/>
      <sheetName val="Monitor"/>
      <sheetName val="Outgrowers"/>
      <sheetName val="Finfoc"/>
      <sheetName val="Contents"/>
      <sheetName val="Cover"/>
      <sheetName val="Analisys"/>
      <sheetName val="ACQUISI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rkusz1"/>
      <sheetName val="Arkusz2"/>
      <sheetName val="Zeszyt2"/>
      <sheetName val="Arkusz3"/>
    </sheetNames>
    <definedNames>
      <definedName name="aaaaaa" refersTo="#REF!"/>
      <definedName name="ag" refersTo="#REF!"/>
      <definedName name="asfafq" refersTo="#REF!"/>
      <definedName name="avaaaaav" refersTo="#REF!"/>
      <definedName name="ChangeRange" refersTo="#REF!"/>
      <definedName name="ContentsHelp" refersTo="#REF!"/>
      <definedName name="CreateTable" refersTo="#REF!"/>
      <definedName name="DeleteRange" refersTo="#REF!"/>
      <definedName name="DeleteTable" refersTo="#REF!"/>
      <definedName name="MerrillPrintIt" refersTo="#REF!"/>
      <definedName name="NewRange" refersTo="#REF!"/>
      <definedName name="qgq" refersTo="#REF!"/>
      <definedName name="RedefinePrintTableRange" refersTo="#REF!"/>
      <definedName name="shshryhasyhj" refersTo="#REF!"/>
      <definedName name="shss" refersTo="#REF!"/>
      <definedName name="ssy" refersTo="#REF!"/>
      <definedName name="vaaaaaavavv" refersTo="#REF!"/>
      <definedName name="wergqerrgqwergr" refersTo="#REF!"/>
      <definedName name="xfhs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Sum"/>
      <sheetName val="Sum (Banks)"/>
      <sheetName val="Notional Schedules"/>
      <sheetName val="Swing Table"/>
      <sheetName val="Output - FD"/>
      <sheetName val="Output - EIB"/>
      <sheetName val="Output - DBFM"/>
      <sheetName val="Output - EPCM"/>
      <sheetName val="Output - CB"/>
      <sheetName val="Results"/>
      <sheetName val="Data"/>
      <sheetName val="TB (monthly)"/>
      <sheetName val="TB"/>
      <sheetName val="Indices"/>
      <sheetName val="Rates"/>
      <sheetName val="Fund"/>
      <sheetName val="Costs"/>
      <sheetName val="Rev"/>
      <sheetName val="Fin"/>
      <sheetName val="Acc WC"/>
      <sheetName val="Tax (Fiscal)"/>
      <sheetName val="Tax (Accounting)"/>
      <sheetName val="Cash Ded"/>
      <sheetName val="Ratios"/>
      <sheetName val="Schedules (monthly)"/>
      <sheetName val="Schedules (quarterly)"/>
      <sheetName val="Macros"/>
      <sheetName val="Val"/>
      <sheetName val="Graphs"/>
      <sheetName val="Logbook"/>
      <sheetName val="Invulinstructie"/>
      <sheetName val="Input"/>
      <sheetName val="Indexeringsformule"/>
      <sheetName val="Output contante waarde DI"/>
      <sheetName val="Output gen. contante waarde"/>
      <sheetName val="Logboe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14">
          <cell r="H14">
            <v>1</v>
          </cell>
          <cell r="J14">
            <v>1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</row>
        <row r="15">
          <cell r="J15" t="str">
            <v xml:space="preserve">Base Case 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</row>
        <row r="16"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</row>
        <row r="17"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</row>
        <row r="18"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</row>
        <row r="19"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</row>
        <row r="21">
          <cell r="H21">
            <v>9828000</v>
          </cell>
          <cell r="J21">
            <v>9828000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</row>
        <row r="22">
          <cell r="J22">
            <v>9828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</row>
        <row r="23"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</row>
        <row r="24">
          <cell r="J24">
            <v>500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</row>
        <row r="25"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</row>
        <row r="26">
          <cell r="J26">
            <v>616000000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J28">
            <v>6.25E-2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</row>
        <row r="30">
          <cell r="J30">
            <v>0.25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J31">
            <v>0.25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J32">
            <v>0.25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</row>
        <row r="33">
          <cell r="J33">
            <v>0.25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</row>
        <row r="34"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</row>
        <row r="35"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</row>
        <row r="36"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</row>
        <row r="37"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</row>
        <row r="38"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</row>
        <row r="39"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</row>
        <row r="41"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</row>
        <row r="43"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</row>
        <row r="44"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</row>
        <row r="45">
          <cell r="J45">
            <v>1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</row>
        <row r="46"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  <row r="48"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</row>
        <row r="49"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</row>
        <row r="50"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</row>
        <row r="51"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</row>
        <row r="52">
          <cell r="J52">
            <v>1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</row>
        <row r="53"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</row>
        <row r="54">
          <cell r="J54">
            <v>1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</row>
        <row r="55"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</row>
        <row r="56">
          <cell r="H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</row>
        <row r="57"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</row>
        <row r="58"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</row>
        <row r="59">
          <cell r="J59">
            <v>1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</row>
        <row r="60"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</row>
        <row r="61">
          <cell r="J61">
            <v>1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</row>
        <row r="62"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</row>
        <row r="63">
          <cell r="J63">
            <v>1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</row>
        <row r="64"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</row>
        <row r="65">
          <cell r="J65">
            <v>1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</row>
        <row r="66"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</row>
        <row r="67">
          <cell r="J67">
            <v>1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</row>
        <row r="68"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</row>
        <row r="69">
          <cell r="J69">
            <v>1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</row>
        <row r="70"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</row>
        <row r="71">
          <cell r="J71">
            <v>1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</row>
        <row r="72"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</row>
        <row r="73"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</row>
        <row r="74"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</row>
        <row r="75"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</row>
        <row r="76"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</row>
        <row r="77">
          <cell r="J77">
            <v>1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</row>
        <row r="78">
          <cell r="J78">
            <v>1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</row>
        <row r="79">
          <cell r="J79">
            <v>1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</row>
        <row r="80">
          <cell r="J80">
            <v>1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</row>
        <row r="81"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</row>
        <row r="82"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</row>
        <row r="83"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</row>
        <row r="84"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</row>
        <row r="85">
          <cell r="J85">
            <v>1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</row>
        <row r="86">
          <cell r="J86">
            <v>15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</row>
        <row r="87">
          <cell r="J87">
            <v>1.5629083983736382E-2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</row>
        <row r="88"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</row>
        <row r="89"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</row>
        <row r="90"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</row>
        <row r="91"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</row>
        <row r="92">
          <cell r="J92">
            <v>47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</row>
        <row r="93"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</row>
        <row r="94">
          <cell r="J94">
            <v>1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</row>
        <row r="95"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</row>
        <row r="96"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</row>
        <row r="97">
          <cell r="J97">
            <v>2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</row>
        <row r="98"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</row>
        <row r="99"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</row>
        <row r="100"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</row>
        <row r="101"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</row>
        <row r="102">
          <cell r="J102">
            <v>0.91649999999999998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</row>
        <row r="103"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</row>
        <row r="104">
          <cell r="J104">
            <v>0.91649999999999998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</row>
        <row r="105"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</row>
        <row r="106">
          <cell r="J106">
            <v>0.91400000000000003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</row>
        <row r="107"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</row>
        <row r="108">
          <cell r="J108">
            <v>0.91400000000000003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</row>
        <row r="109"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</row>
        <row r="110">
          <cell r="J110">
            <v>1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</row>
        <row r="111"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</row>
        <row r="112"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</row>
        <row r="113">
          <cell r="J113">
            <v>17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</row>
        <row r="114"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</row>
        <row r="115">
          <cell r="J115">
            <v>1.2027702352854788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</row>
        <row r="116"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</row>
        <row r="117">
          <cell r="J117">
            <v>1.2523999999999997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</row>
        <row r="118">
          <cell r="J118">
            <v>1.2023999999999997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</row>
        <row r="119">
          <cell r="J119">
            <v>1.2023999999999997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</row>
        <row r="120">
          <cell r="J120">
            <v>1.2023999999999997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</row>
        <row r="121">
          <cell r="J121">
            <v>1.2023999999999997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</row>
        <row r="122"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</row>
        <row r="123"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</row>
        <row r="124"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</row>
        <row r="125"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</row>
        <row r="126"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</row>
        <row r="127"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</row>
        <row r="128"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</row>
        <row r="129">
          <cell r="J129">
            <v>1.2523999999999997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</row>
        <row r="130">
          <cell r="J130">
            <v>29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</row>
        <row r="131">
          <cell r="J131">
            <v>1.2023999999999997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</row>
        <row r="132">
          <cell r="J132">
            <v>55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</row>
        <row r="133">
          <cell r="J133">
            <v>1.2023999999999997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</row>
        <row r="134">
          <cell r="J134">
            <v>60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</row>
        <row r="135">
          <cell r="J135">
            <v>1.2023999999999997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</row>
        <row r="136">
          <cell r="J136">
            <v>70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</row>
        <row r="137">
          <cell r="J137">
            <v>1.2023999999999997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</row>
        <row r="138"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</row>
        <row r="139"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</row>
        <row r="140">
          <cell r="J140">
            <v>18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</row>
        <row r="141">
          <cell r="J141">
            <v>18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</row>
        <row r="142"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</row>
        <row r="143"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</row>
        <row r="144"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</row>
        <row r="145">
          <cell r="J145">
            <v>1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</row>
        <row r="146"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</row>
        <row r="147"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</row>
        <row r="148">
          <cell r="J148">
            <v>1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</row>
        <row r="149"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</row>
        <row r="150">
          <cell r="J150">
            <v>0.502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</row>
        <row r="151">
          <cell r="J151">
            <v>0.498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</row>
        <row r="152"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</row>
        <row r="153"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</row>
        <row r="154"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</row>
        <row r="155"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</row>
        <row r="156"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</row>
        <row r="157"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</row>
        <row r="158">
          <cell r="J158">
            <v>18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</row>
        <row r="159"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</row>
        <row r="160">
          <cell r="J160">
            <v>49430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</row>
        <row r="161"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</row>
        <row r="162">
          <cell r="J162">
            <v>49430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</row>
        <row r="163">
          <cell r="J163">
            <v>140000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</row>
        <row r="164">
          <cell r="J164">
            <v>202050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</row>
        <row r="165"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</row>
        <row r="166">
          <cell r="J166">
            <v>200650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</row>
        <row r="167"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</row>
        <row r="168"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</row>
        <row r="169">
          <cell r="J169">
            <v>5.5000000000000003E-4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</row>
        <row r="170"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</row>
        <row r="171">
          <cell r="J171">
            <v>1.09E-3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</row>
        <row r="172">
          <cell r="J172">
            <v>1.495E-2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</row>
        <row r="173"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</row>
        <row r="174"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</row>
        <row r="175"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</row>
        <row r="176"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</row>
        <row r="177"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</row>
        <row r="178"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</row>
        <row r="179">
          <cell r="J179">
            <v>1000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</row>
        <row r="180">
          <cell r="J180">
            <v>10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</row>
        <row r="181"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</row>
        <row r="182"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</row>
        <row r="183"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</row>
        <row r="184">
          <cell r="J184">
            <v>1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</row>
        <row r="185"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</row>
        <row r="186"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</row>
        <row r="187"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</row>
        <row r="188"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</row>
        <row r="189"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</row>
        <row r="190"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</row>
        <row r="191">
          <cell r="J191">
            <v>41893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</row>
        <row r="192">
          <cell r="J192">
            <v>41956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</row>
        <row r="193">
          <cell r="J193">
            <v>41956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</row>
        <row r="194">
          <cell r="J194">
            <v>1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</row>
        <row r="195">
          <cell r="J195">
            <v>1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</row>
        <row r="196">
          <cell r="J196">
            <v>18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</row>
        <row r="197"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</row>
        <row r="198">
          <cell r="J198">
            <v>47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</row>
        <row r="199">
          <cell r="J199">
            <v>43373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</row>
        <row r="200">
          <cell r="J200">
            <v>47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</row>
        <row r="201">
          <cell r="J201">
            <v>16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</row>
        <row r="202"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</row>
        <row r="203">
          <cell r="J203">
            <v>48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</row>
        <row r="204">
          <cell r="J204">
            <v>17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</row>
        <row r="205">
          <cell r="J205">
            <v>95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</row>
        <row r="206"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</row>
        <row r="207"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</row>
        <row r="208">
          <cell r="J208">
            <v>45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</row>
        <row r="209">
          <cell r="J209">
            <v>47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</row>
        <row r="210"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</row>
        <row r="211">
          <cell r="J211">
            <v>42226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</row>
        <row r="212">
          <cell r="J212">
            <v>42226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</row>
        <row r="213">
          <cell r="J213">
            <v>42227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</row>
        <row r="214">
          <cell r="J214">
            <v>10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</row>
        <row r="215">
          <cell r="J215">
            <v>4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</row>
        <row r="216"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</row>
        <row r="217">
          <cell r="J217">
            <v>43276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</row>
        <row r="218">
          <cell r="J218">
            <v>44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</row>
        <row r="219">
          <cell r="J219">
            <v>15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</row>
        <row r="220"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</row>
        <row r="221">
          <cell r="J221">
            <v>44546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</row>
        <row r="222">
          <cell r="J222">
            <v>86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</row>
        <row r="223">
          <cell r="J223">
            <v>29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</row>
        <row r="224"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</row>
        <row r="225">
          <cell r="J225">
            <v>20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</row>
        <row r="226">
          <cell r="J226">
            <v>50581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</row>
        <row r="227">
          <cell r="J227">
            <v>95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</row>
        <row r="228">
          <cell r="J228">
            <v>96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</row>
        <row r="229"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</row>
        <row r="230">
          <cell r="J230">
            <v>42226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</row>
        <row r="231">
          <cell r="J231">
            <v>43276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</row>
        <row r="232">
          <cell r="J232">
            <v>44546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</row>
        <row r="233"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</row>
        <row r="234">
          <cell r="J234">
            <v>47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</row>
        <row r="235"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</row>
        <row r="236"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</row>
        <row r="237"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</row>
        <row r="238">
          <cell r="J238">
            <v>1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</row>
        <row r="239">
          <cell r="J239">
            <v>2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</row>
        <row r="240">
          <cell r="J240">
            <v>3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</row>
        <row r="241">
          <cell r="J241">
            <v>4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</row>
        <row r="242">
          <cell r="J242">
            <v>3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</row>
        <row r="243">
          <cell r="J243">
            <v>6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</row>
        <row r="244">
          <cell r="J244">
            <v>9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</row>
        <row r="245">
          <cell r="J245">
            <v>12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</row>
        <row r="246"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</row>
        <row r="247">
          <cell r="J247">
            <v>4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</row>
        <row r="248">
          <cell r="J248">
            <v>2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</row>
        <row r="249">
          <cell r="J249">
            <v>4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</row>
        <row r="250">
          <cell r="J250">
            <v>12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</row>
        <row r="251">
          <cell r="J251">
            <v>1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</row>
        <row r="252">
          <cell r="J252">
            <v>3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</row>
        <row r="253">
          <cell r="J253">
            <v>30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</row>
        <row r="254">
          <cell r="J254">
            <v>90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</row>
        <row r="255">
          <cell r="J255">
            <v>360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</row>
        <row r="256">
          <cell r="J256">
            <v>365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</row>
        <row r="257">
          <cell r="J257">
            <v>365.25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</row>
        <row r="258"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</row>
        <row r="259">
          <cell r="J259">
            <v>1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</row>
        <row r="260"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</row>
        <row r="261"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</row>
        <row r="262">
          <cell r="J262">
            <v>43373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</row>
        <row r="263">
          <cell r="J263">
            <v>16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</row>
        <row r="264"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</row>
        <row r="265"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</row>
        <row r="266"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</row>
        <row r="267"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</row>
        <row r="268"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</row>
        <row r="269"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</row>
        <row r="270">
          <cell r="J270">
            <v>1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</row>
        <row r="271"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</row>
        <row r="272"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</row>
        <row r="273"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</row>
        <row r="274"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</row>
        <row r="275">
          <cell r="J275">
            <v>1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</row>
        <row r="276"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</row>
        <row r="277"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</row>
        <row r="278"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</row>
        <row r="279"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</row>
        <row r="280"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</row>
        <row r="281"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</row>
        <row r="282"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</row>
        <row r="283"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</row>
        <row r="284">
          <cell r="J284">
            <v>1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</row>
        <row r="285"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</row>
        <row r="286">
          <cell r="J286">
            <v>100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</row>
        <row r="287">
          <cell r="J287">
            <v>100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</row>
        <row r="288"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</row>
        <row r="289"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</row>
        <row r="290">
          <cell r="J290">
            <v>1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</row>
        <row r="291"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</row>
        <row r="292"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</row>
        <row r="293"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</row>
        <row r="294">
          <cell r="J294">
            <v>1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</row>
        <row r="295"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</row>
        <row r="296"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</row>
        <row r="297"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</row>
        <row r="298"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</row>
        <row r="299"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</row>
        <row r="300"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</row>
        <row r="301"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</row>
        <row r="302"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</row>
        <row r="303">
          <cell r="J303">
            <v>1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</row>
        <row r="304"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</row>
        <row r="305">
          <cell r="J305">
            <v>100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</row>
        <row r="306">
          <cell r="J306">
            <v>100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</row>
        <row r="307"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</row>
        <row r="308"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</row>
        <row r="309">
          <cell r="J309">
            <v>1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</row>
        <row r="310"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</row>
        <row r="311"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</row>
        <row r="312"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</row>
        <row r="313">
          <cell r="J313">
            <v>1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</row>
        <row r="314"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</row>
        <row r="315"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</row>
        <row r="316"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</row>
        <row r="317"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</row>
        <row r="318"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</row>
        <row r="319"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</row>
        <row r="320"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</row>
        <row r="321"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</row>
        <row r="322">
          <cell r="J322">
            <v>1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</row>
        <row r="323"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</row>
        <row r="324">
          <cell r="J324">
            <v>100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</row>
        <row r="325">
          <cell r="J325">
            <v>100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</row>
        <row r="326"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</row>
        <row r="327"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</row>
        <row r="328">
          <cell r="J328">
            <v>1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</row>
        <row r="329"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</row>
        <row r="330"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</row>
        <row r="331"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</row>
        <row r="332">
          <cell r="J332">
            <v>1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</row>
        <row r="333"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</row>
        <row r="334"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</row>
        <row r="335"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</row>
        <row r="336"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</row>
        <row r="337"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</row>
        <row r="338"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</row>
        <row r="339"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</row>
        <row r="340"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</row>
        <row r="341">
          <cell r="J341">
            <v>1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</row>
        <row r="342"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</row>
        <row r="343">
          <cell r="J343">
            <v>100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</row>
        <row r="344">
          <cell r="J344">
            <v>100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</row>
        <row r="345"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</row>
        <row r="346"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</row>
        <row r="347">
          <cell r="J347">
            <v>1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</row>
        <row r="348"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</row>
        <row r="349"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</row>
        <row r="350"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</row>
        <row r="351">
          <cell r="J351">
            <v>1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</row>
        <row r="352"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</row>
        <row r="353"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</row>
        <row r="354"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</row>
        <row r="355"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</row>
        <row r="356"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</row>
        <row r="357"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</row>
        <row r="358"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</row>
        <row r="359"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</row>
        <row r="360">
          <cell r="J360">
            <v>1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</row>
        <row r="361"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</row>
        <row r="362">
          <cell r="J362">
            <v>100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</row>
        <row r="363">
          <cell r="J363">
            <v>100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</row>
        <row r="364"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</row>
        <row r="365"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</row>
        <row r="366">
          <cell r="J366">
            <v>1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</row>
        <row r="367"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</row>
        <row r="368"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</row>
        <row r="369"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</row>
        <row r="370">
          <cell r="J370">
            <v>1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</row>
        <row r="371"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</row>
        <row r="372"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</row>
        <row r="373"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</row>
        <row r="374"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</row>
        <row r="375"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</row>
        <row r="376"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</row>
        <row r="377"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</row>
        <row r="378"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</row>
        <row r="379">
          <cell r="J379">
            <v>1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</row>
        <row r="380"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</row>
        <row r="381">
          <cell r="J381">
            <v>100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</row>
        <row r="382">
          <cell r="J382">
            <v>100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</row>
        <row r="383"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</row>
        <row r="384"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</row>
        <row r="385">
          <cell r="J385">
            <v>1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</row>
        <row r="386"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</row>
        <row r="387"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</row>
        <row r="388"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</row>
        <row r="389"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</row>
        <row r="390">
          <cell r="J390">
            <v>20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</row>
        <row r="391"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</row>
        <row r="392">
          <cell r="J392">
            <v>4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</row>
        <row r="393">
          <cell r="J393">
            <v>17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</row>
        <row r="394">
          <cell r="J394">
            <v>37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</row>
        <row r="395">
          <cell r="J395">
            <v>57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</row>
        <row r="396">
          <cell r="J396">
            <v>77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</row>
        <row r="397">
          <cell r="J397">
            <v>97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</row>
        <row r="398"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</row>
        <row r="399">
          <cell r="J399">
            <v>1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</row>
        <row r="400">
          <cell r="J400">
            <v>2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</row>
        <row r="401">
          <cell r="J401">
            <v>3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</row>
        <row r="402">
          <cell r="J402">
            <v>4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</row>
        <row r="403">
          <cell r="J403">
            <v>5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</row>
        <row r="404"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</row>
        <row r="405">
          <cell r="J405">
            <v>2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</row>
        <row r="406"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</row>
        <row r="407"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</row>
        <row r="408"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</row>
        <row r="409">
          <cell r="J409">
            <v>0.156999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</row>
        <row r="410">
          <cell r="J410">
            <v>3.5727000000000002E-2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</row>
        <row r="411">
          <cell r="J411">
            <v>3.7796999999999997E-2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</row>
        <row r="412">
          <cell r="J412">
            <v>4.9367000000000001E-2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</row>
        <row r="413">
          <cell r="J413">
            <v>4.0030999999999997E-2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</row>
        <row r="414"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</row>
        <row r="415"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</row>
        <row r="416">
          <cell r="J416">
            <v>8.0362000000000003E-2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</row>
        <row r="417">
          <cell r="J417">
            <v>2.9524000000000002E-2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</row>
        <row r="418">
          <cell r="J418">
            <v>2.2908000000000001E-2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</row>
        <row r="419">
          <cell r="J419">
            <v>2.6536000000000001E-2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</row>
        <row r="420">
          <cell r="J420">
            <v>2.4792000000000002E-2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</row>
        <row r="421"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</row>
        <row r="422"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</row>
        <row r="423">
          <cell r="J423">
            <v>9.783E-3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</row>
        <row r="424">
          <cell r="J424">
            <v>5.2319999999999997E-3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</row>
        <row r="425">
          <cell r="J425">
            <v>1.4238000000000001E-2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</row>
        <row r="426">
          <cell r="J426">
            <v>2.3695000000000001E-2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</row>
        <row r="427">
          <cell r="J427">
            <v>3.2569999999999999E-3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</row>
        <row r="428"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</row>
        <row r="429"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</row>
        <row r="430">
          <cell r="J430">
            <v>2.774E-3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</row>
        <row r="431">
          <cell r="J431">
            <v>2.8990000000000001E-3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</row>
        <row r="432">
          <cell r="J432">
            <v>4.6389999999999999E-3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</row>
        <row r="433">
          <cell r="J433">
            <v>1.431E-2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</row>
        <row r="434">
          <cell r="J434">
            <v>1.0201E-2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</row>
        <row r="435"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</row>
        <row r="436"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</row>
        <row r="437">
          <cell r="J437">
            <v>6.0130000000000001E-3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</row>
        <row r="438">
          <cell r="J438">
            <v>2.0019999999999999E-3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</row>
        <row r="439">
          <cell r="J439">
            <v>2.0439999999999998E-3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</row>
        <row r="440">
          <cell r="J440">
            <v>2.1649999999999998E-3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</row>
        <row r="441">
          <cell r="J441">
            <v>2.0500000000000002E-3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</row>
        <row r="442"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</row>
        <row r="443"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</row>
        <row r="444">
          <cell r="J444">
            <v>1.2362E-2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</row>
        <row r="445">
          <cell r="J445">
            <v>1.7700000000000001E-3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</row>
        <row r="446">
          <cell r="J446">
            <v>9.5699999999999995E-4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</row>
        <row r="447">
          <cell r="J447">
            <v>9.5699999999999995E-4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</row>
        <row r="448">
          <cell r="J448">
            <v>9.6100000000000005E-4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</row>
        <row r="449"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</row>
        <row r="450">
          <cell r="J450">
            <v>0.5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</row>
        <row r="451"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</row>
        <row r="452"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</row>
        <row r="453"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</row>
        <row r="454"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</row>
        <row r="455"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</row>
        <row r="456"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</row>
        <row r="457"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</row>
        <row r="458"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</row>
        <row r="459"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</row>
        <row r="460"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</row>
        <row r="461">
          <cell r="J461">
            <v>1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</row>
        <row r="462"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</row>
        <row r="463">
          <cell r="J463">
            <v>1.7399999999999999E-2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</row>
        <row r="464"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</row>
        <row r="465">
          <cell r="J465">
            <v>100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</row>
        <row r="466">
          <cell r="J466">
            <v>100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</row>
        <row r="467"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</row>
        <row r="468"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</row>
        <row r="469">
          <cell r="J469">
            <v>1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</row>
        <row r="470"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</row>
        <row r="471">
          <cell r="J471">
            <v>1.7399999999999999E-2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</row>
        <row r="472"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</row>
        <row r="473">
          <cell r="J473">
            <v>2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</row>
        <row r="474"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</row>
        <row r="475"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</row>
        <row r="476"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</row>
        <row r="477"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</row>
        <row r="478"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</row>
        <row r="479">
          <cell r="J479">
            <v>1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</row>
        <row r="480"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</row>
        <row r="481">
          <cell r="J481">
            <v>100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</row>
        <row r="482">
          <cell r="J482">
            <v>100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</row>
        <row r="483"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</row>
        <row r="484"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</row>
        <row r="485">
          <cell r="J485">
            <v>1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</row>
        <row r="486"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</row>
        <row r="487"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</row>
        <row r="488"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</row>
        <row r="489"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</row>
        <row r="490">
          <cell r="J490">
            <v>2013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</row>
        <row r="491"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</row>
        <row r="492">
          <cell r="J492">
            <v>1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</row>
        <row r="493"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</row>
        <row r="494"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</row>
        <row r="495"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</row>
        <row r="496"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</row>
        <row r="497">
          <cell r="J497">
            <v>1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</row>
        <row r="498">
          <cell r="J498">
            <v>1.5E-3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</row>
        <row r="499">
          <cell r="J499">
            <v>2.5000000000000001E-3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</row>
        <row r="500"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</row>
        <row r="501"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</row>
        <row r="502"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</row>
        <row r="503"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</row>
        <row r="504">
          <cell r="J504">
            <v>0.115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</row>
        <row r="505">
          <cell r="J505">
            <v>2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</row>
        <row r="506"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</row>
        <row r="507"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</row>
        <row r="508">
          <cell r="J508">
            <v>0.11219999999999999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</row>
        <row r="509"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</row>
        <row r="510"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</row>
        <row r="511"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</row>
        <row r="512"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</row>
        <row r="513"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</row>
        <row r="514"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</row>
        <row r="515">
          <cell r="J515">
            <v>1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</row>
        <row r="516"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</row>
        <row r="517">
          <cell r="J517">
            <v>1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</row>
        <row r="518"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</row>
        <row r="519"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</row>
        <row r="520"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</row>
        <row r="521"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</row>
        <row r="522"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</row>
        <row r="523"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</row>
        <row r="524"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</row>
        <row r="525"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</row>
        <row r="526"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</row>
        <row r="527"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</row>
        <row r="528"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</row>
        <row r="529"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</row>
        <row r="530"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</row>
        <row r="531">
          <cell r="J531">
            <v>5513.65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</row>
        <row r="532"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</row>
        <row r="533"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</row>
        <row r="534"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</row>
        <row r="535"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</row>
        <row r="536"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</row>
        <row r="537">
          <cell r="J537">
            <v>1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</row>
        <row r="538"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</row>
        <row r="539">
          <cell r="J539">
            <v>1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</row>
        <row r="540"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</row>
        <row r="541"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</row>
        <row r="542"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</row>
        <row r="543"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</row>
        <row r="544"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</row>
        <row r="545"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</row>
        <row r="546"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</row>
        <row r="547"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</row>
        <row r="548"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</row>
        <row r="549"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</row>
        <row r="550">
          <cell r="J550">
            <v>1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</row>
        <row r="551"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</row>
        <row r="552"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</row>
        <row r="553"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</row>
        <row r="554"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</row>
        <row r="555"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</row>
        <row r="556"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</row>
        <row r="557"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</row>
        <row r="558">
          <cell r="J558">
            <v>1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</row>
        <row r="559"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</row>
        <row r="560">
          <cell r="J560">
            <v>1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</row>
        <row r="561"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</row>
        <row r="562"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</row>
        <row r="563"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</row>
        <row r="564"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</row>
        <row r="565"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</row>
        <row r="566"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</row>
        <row r="567"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</row>
        <row r="568"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</row>
        <row r="569"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</row>
        <row r="570"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</row>
        <row r="571">
          <cell r="J571">
            <v>1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</row>
        <row r="572"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</row>
        <row r="573"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</row>
        <row r="574"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</row>
        <row r="575"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</row>
        <row r="576">
          <cell r="J576">
            <v>1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</row>
        <row r="577"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</row>
        <row r="578"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</row>
        <row r="579"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</row>
        <row r="580">
          <cell r="J580">
            <v>51.5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</row>
        <row r="581">
          <cell r="J581">
            <v>36.5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</row>
        <row r="582"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</row>
        <row r="583"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</row>
        <row r="584"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</row>
        <row r="585"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</row>
        <row r="586"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</row>
        <row r="587"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</row>
        <row r="588"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</row>
        <row r="589"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</row>
        <row r="590"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</row>
        <row r="591"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</row>
        <row r="592"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</row>
        <row r="593"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</row>
        <row r="594"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</row>
        <row r="595"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</row>
        <row r="596"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</row>
        <row r="597"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</row>
        <row r="598">
          <cell r="J598">
            <v>51.5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</row>
        <row r="599">
          <cell r="J599">
            <v>36.5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</row>
        <row r="600"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</row>
        <row r="601">
          <cell r="J601">
            <v>11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</row>
        <row r="602">
          <cell r="J602">
            <v>4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</row>
        <row r="603"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</row>
        <row r="604">
          <cell r="J604">
            <v>1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</row>
        <row r="605"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</row>
        <row r="606"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</row>
        <row r="607"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</row>
        <row r="608"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</row>
        <row r="609"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</row>
        <row r="610"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</row>
        <row r="611">
          <cell r="J611">
            <v>1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</row>
        <row r="612"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</row>
        <row r="613"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</row>
        <row r="614"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</row>
        <row r="615"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</row>
        <row r="616">
          <cell r="J616">
            <v>1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</row>
        <row r="617"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</row>
        <row r="618">
          <cell r="J618">
            <v>1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</row>
        <row r="619"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</row>
        <row r="620"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</row>
        <row r="621"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</row>
        <row r="622"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</row>
        <row r="623"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</row>
        <row r="624"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</row>
        <row r="625">
          <cell r="J625">
            <v>1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</row>
        <row r="626"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</row>
        <row r="627"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</row>
        <row r="628"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</row>
        <row r="629"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</row>
        <row r="630"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</row>
        <row r="631">
          <cell r="J631">
            <v>1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</row>
        <row r="632"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</row>
        <row r="633"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</row>
        <row r="634">
          <cell r="J634">
            <v>1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</row>
        <row r="635"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</row>
        <row r="636"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</row>
        <row r="637">
          <cell r="J637">
            <v>1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</row>
        <row r="638"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</row>
        <row r="639"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</row>
        <row r="640"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</row>
        <row r="641"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</row>
        <row r="642"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>
            <v>0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0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0</v>
          </cell>
        </row>
        <row r="643"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>
            <v>0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0</v>
          </cell>
        </row>
        <row r="644">
          <cell r="J644">
            <v>1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</row>
        <row r="645"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</row>
        <row r="646"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>
            <v>0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0</v>
          </cell>
        </row>
        <row r="647"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>
            <v>0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</row>
        <row r="648"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>
            <v>0</v>
          </cell>
          <cell r="AC648">
            <v>0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0</v>
          </cell>
        </row>
        <row r="649"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>
            <v>0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0</v>
          </cell>
        </row>
        <row r="650"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>
            <v>0</v>
          </cell>
          <cell r="AC650">
            <v>0</v>
          </cell>
          <cell r="AD650">
            <v>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>
            <v>0</v>
          </cell>
        </row>
        <row r="651"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0</v>
          </cell>
        </row>
        <row r="652"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>
            <v>0</v>
          </cell>
        </row>
        <row r="653"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</row>
        <row r="654">
          <cell r="J654">
            <v>140000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>
            <v>0</v>
          </cell>
        </row>
        <row r="655"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>
            <v>0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</row>
        <row r="656">
          <cell r="J656">
            <v>44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>
            <v>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0</v>
          </cell>
        </row>
        <row r="657">
          <cell r="J657">
            <v>15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>
            <v>0</v>
          </cell>
          <cell r="AC657">
            <v>0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0</v>
          </cell>
        </row>
        <row r="658">
          <cell r="J658">
            <v>1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>
            <v>0</v>
          </cell>
          <cell r="AC658">
            <v>0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0</v>
          </cell>
        </row>
        <row r="659"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</row>
        <row r="660">
          <cell r="J660">
            <v>10000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>
            <v>0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0</v>
          </cell>
        </row>
        <row r="661"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>
            <v>0</v>
          </cell>
          <cell r="AC661">
            <v>0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</row>
        <row r="662">
          <cell r="J662">
            <v>86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>
            <v>0</v>
          </cell>
          <cell r="AC662">
            <v>0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</row>
        <row r="663">
          <cell r="J663">
            <v>29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>
            <v>0</v>
          </cell>
          <cell r="AC663">
            <v>0</v>
          </cell>
          <cell r="AD663">
            <v>0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</row>
        <row r="664"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0</v>
          </cell>
        </row>
        <row r="665"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0</v>
          </cell>
        </row>
        <row r="666"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</row>
        <row r="667"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>
            <v>0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</row>
        <row r="668"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</row>
        <row r="669"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>
            <v>0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</row>
        <row r="670"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>
            <v>0</v>
          </cell>
          <cell r="AC670">
            <v>0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0</v>
          </cell>
        </row>
        <row r="671">
          <cell r="J671">
            <v>42186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</row>
        <row r="672">
          <cell r="J672">
            <v>42277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</row>
        <row r="673">
          <cell r="J673">
            <v>11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</row>
        <row r="674"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>
            <v>0</v>
          </cell>
          <cell r="AC674">
            <v>0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</row>
        <row r="675">
          <cell r="J675">
            <v>0.2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>
            <v>0</v>
          </cell>
          <cell r="AC675">
            <v>0</v>
          </cell>
          <cell r="AD675">
            <v>0</v>
          </cell>
          <cell r="AE675">
            <v>0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0</v>
          </cell>
        </row>
        <row r="676"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</row>
        <row r="677"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>
            <v>0</v>
          </cell>
          <cell r="AC677">
            <v>0</v>
          </cell>
          <cell r="AD677">
            <v>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>
            <v>0</v>
          </cell>
        </row>
        <row r="678"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>
            <v>0</v>
          </cell>
          <cell r="AC678">
            <v>0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0</v>
          </cell>
        </row>
        <row r="679"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  <cell r="Q679">
            <v>0</v>
          </cell>
          <cell r="R679">
            <v>0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>
            <v>0</v>
          </cell>
          <cell r="AC679">
            <v>0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0</v>
          </cell>
        </row>
        <row r="680"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>
            <v>0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</row>
        <row r="681">
          <cell r="J681">
            <v>90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>
            <v>0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</row>
        <row r="682">
          <cell r="J682">
            <v>30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Q682">
            <v>0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</row>
        <row r="683"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</row>
        <row r="684"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>
            <v>0</v>
          </cell>
          <cell r="R684">
            <v>0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>
            <v>0</v>
          </cell>
        </row>
        <row r="685">
          <cell r="J685">
            <v>30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>
            <v>0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</row>
        <row r="686">
          <cell r="J686">
            <v>90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>
            <v>0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</row>
        <row r="687"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  <cell r="Q687">
            <v>0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>
            <v>0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</row>
        <row r="688">
          <cell r="J688">
            <v>1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0</v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</row>
        <row r="689"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</row>
        <row r="690"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0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</row>
        <row r="691"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0</v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0</v>
          </cell>
        </row>
        <row r="692">
          <cell r="J692">
            <v>1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0</v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0</v>
          </cell>
        </row>
        <row r="693">
          <cell r="J693">
            <v>1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0</v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>
            <v>0</v>
          </cell>
        </row>
        <row r="694">
          <cell r="J694">
            <v>1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0</v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>
            <v>0</v>
          </cell>
        </row>
        <row r="695"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0</v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>
            <v>0</v>
          </cell>
          <cell r="AC695">
            <v>0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0</v>
          </cell>
        </row>
        <row r="696">
          <cell r="J696">
            <v>1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0</v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>
            <v>0</v>
          </cell>
          <cell r="AC696">
            <v>0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>
            <v>0</v>
          </cell>
        </row>
        <row r="697">
          <cell r="J697">
            <v>1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</row>
        <row r="698"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0</v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>
            <v>0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0</v>
          </cell>
        </row>
        <row r="699"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0</v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>
            <v>0</v>
          </cell>
          <cell r="AC699">
            <v>0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</row>
        <row r="700"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0</v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>
            <v>0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</row>
        <row r="701"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0</v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>
            <v>0</v>
          </cell>
          <cell r="AC701">
            <v>0</v>
          </cell>
          <cell r="AD701">
            <v>0</v>
          </cell>
          <cell r="AE701">
            <v>0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</row>
        <row r="702">
          <cell r="J702">
            <v>1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0</v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</row>
        <row r="703">
          <cell r="J703">
            <v>2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>
            <v>0</v>
          </cell>
          <cell r="AC703">
            <v>0</v>
          </cell>
          <cell r="AD703">
            <v>0</v>
          </cell>
          <cell r="AE703">
            <v>0</v>
          </cell>
          <cell r="AF703">
            <v>0</v>
          </cell>
          <cell r="AG703">
            <v>0</v>
          </cell>
          <cell r="AH703">
            <v>0</v>
          </cell>
          <cell r="AI703">
            <v>0</v>
          </cell>
          <cell r="AJ703">
            <v>0</v>
          </cell>
          <cell r="AK703">
            <v>0</v>
          </cell>
          <cell r="AL703">
            <v>0</v>
          </cell>
        </row>
        <row r="704"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0</v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>
            <v>0</v>
          </cell>
          <cell r="AC704">
            <v>0</v>
          </cell>
          <cell r="AD704">
            <v>0</v>
          </cell>
          <cell r="AE704">
            <v>0</v>
          </cell>
          <cell r="AF704">
            <v>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</row>
        <row r="705"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0</v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>
            <v>0</v>
          </cell>
          <cell r="AC705">
            <v>0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0</v>
          </cell>
          <cell r="AI705">
            <v>0</v>
          </cell>
          <cell r="AJ705">
            <v>0</v>
          </cell>
          <cell r="AK705">
            <v>0</v>
          </cell>
          <cell r="AL705">
            <v>0</v>
          </cell>
        </row>
        <row r="706"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0</v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</row>
        <row r="707">
          <cell r="J707">
            <v>0.01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0</v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>
            <v>0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</row>
        <row r="708"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0</v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>
            <v>0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</row>
        <row r="709"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>
            <v>0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</row>
        <row r="710">
          <cell r="J710">
            <v>5.0000000000000001E-3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0</v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>
            <v>0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0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</row>
        <row r="711">
          <cell r="J711">
            <v>-0.1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0</v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>
            <v>0</v>
          </cell>
          <cell r="AC711">
            <v>0</v>
          </cell>
          <cell r="AD711">
            <v>0</v>
          </cell>
          <cell r="AE711">
            <v>0</v>
          </cell>
          <cell r="AF711">
            <v>0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0</v>
          </cell>
        </row>
        <row r="712"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0</v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>
            <v>0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</row>
        <row r="713"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0</v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</row>
        <row r="714">
          <cell r="J714" t="str">
            <v>1M/3M EURIBOR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0</v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>
            <v>0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0</v>
          </cell>
          <cell r="AH714">
            <v>0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</row>
        <row r="715"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0</v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>
            <v>0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</row>
        <row r="716">
          <cell r="J716">
            <v>-0.1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</row>
        <row r="717"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0</v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>
            <v>0</v>
          </cell>
          <cell r="AC717">
            <v>0</v>
          </cell>
          <cell r="AD717">
            <v>0</v>
          </cell>
          <cell r="AE717">
            <v>0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</row>
        <row r="718"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0</v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>
            <v>0</v>
          </cell>
          <cell r="AC718">
            <v>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0</v>
          </cell>
        </row>
        <row r="719"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0</v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>
            <v>0</v>
          </cell>
          <cell r="AC719">
            <v>0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>
            <v>0</v>
          </cell>
        </row>
        <row r="720"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0</v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>
            <v>0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>
            <v>0</v>
          </cell>
        </row>
        <row r="721"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</row>
        <row r="722"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0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</row>
        <row r="723"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0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</row>
        <row r="724"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0</v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</row>
        <row r="725"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</row>
        <row r="726"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0</v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>
            <v>0</v>
          </cell>
        </row>
        <row r="727"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0</v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0</v>
          </cell>
        </row>
        <row r="728"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0</v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>
            <v>0</v>
          </cell>
          <cell r="AC728">
            <v>0</v>
          </cell>
          <cell r="AD728">
            <v>0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>
            <v>0</v>
          </cell>
        </row>
        <row r="729"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0</v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>
            <v>0</v>
          </cell>
        </row>
        <row r="730">
          <cell r="J730">
            <v>0.2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>
            <v>0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</row>
        <row r="731">
          <cell r="J731">
            <v>0.25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0</v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>
            <v>0</v>
          </cell>
          <cell r="AC731">
            <v>0</v>
          </cell>
          <cell r="AD731">
            <v>0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>
            <v>0</v>
          </cell>
        </row>
        <row r="732">
          <cell r="J732">
            <v>200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0</v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>
            <v>0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0</v>
          </cell>
        </row>
        <row r="733"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0</v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>
            <v>0</v>
          </cell>
          <cell r="AC733">
            <v>0</v>
          </cell>
          <cell r="AD733">
            <v>0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</row>
        <row r="734"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0</v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>
            <v>0</v>
          </cell>
          <cell r="AC734">
            <v>0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0</v>
          </cell>
          <cell r="AL734">
            <v>0</v>
          </cell>
        </row>
        <row r="735"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0</v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>
            <v>0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0</v>
          </cell>
          <cell r="AL735">
            <v>0</v>
          </cell>
        </row>
        <row r="736"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V736">
            <v>0</v>
          </cell>
          <cell r="W736">
            <v>0</v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>
            <v>0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0</v>
          </cell>
          <cell r="AI736">
            <v>0</v>
          </cell>
          <cell r="AJ736">
            <v>0</v>
          </cell>
          <cell r="AK736">
            <v>0</v>
          </cell>
          <cell r="AL736">
            <v>0</v>
          </cell>
        </row>
        <row r="737"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0</v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>
            <v>0</v>
          </cell>
          <cell r="AC737">
            <v>0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0</v>
          </cell>
          <cell r="AI737">
            <v>0</v>
          </cell>
          <cell r="AJ737">
            <v>0</v>
          </cell>
          <cell r="AK737">
            <v>0</v>
          </cell>
          <cell r="AL737">
            <v>0</v>
          </cell>
        </row>
        <row r="738">
          <cell r="J738">
            <v>9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0</v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>
            <v>0</v>
          </cell>
          <cell r="AC738">
            <v>0</v>
          </cell>
          <cell r="AD738">
            <v>0</v>
          </cell>
          <cell r="AE738">
            <v>0</v>
          </cell>
          <cell r="AF738">
            <v>0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0</v>
          </cell>
          <cell r="AL738">
            <v>0</v>
          </cell>
        </row>
        <row r="739">
          <cell r="J739">
            <v>36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>
            <v>0</v>
          </cell>
          <cell r="AC739">
            <v>0</v>
          </cell>
          <cell r="AD739">
            <v>0</v>
          </cell>
          <cell r="AE739">
            <v>0</v>
          </cell>
          <cell r="AF739">
            <v>0</v>
          </cell>
          <cell r="AG739">
            <v>0</v>
          </cell>
          <cell r="AH739">
            <v>0</v>
          </cell>
          <cell r="AI739">
            <v>0</v>
          </cell>
          <cell r="AJ739">
            <v>0</v>
          </cell>
          <cell r="AK739">
            <v>0</v>
          </cell>
          <cell r="AL739">
            <v>0</v>
          </cell>
        </row>
        <row r="740"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0</v>
          </cell>
          <cell r="V740">
            <v>0</v>
          </cell>
          <cell r="W740">
            <v>0</v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>
            <v>0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</row>
        <row r="741">
          <cell r="J741">
            <v>1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0</v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>
            <v>0</v>
          </cell>
          <cell r="AC741">
            <v>0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</row>
        <row r="742"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0</v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>
            <v>0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0</v>
          </cell>
        </row>
        <row r="743"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>
            <v>0</v>
          </cell>
          <cell r="AC743">
            <v>0</v>
          </cell>
          <cell r="AD743">
            <v>0</v>
          </cell>
          <cell r="AE743">
            <v>0</v>
          </cell>
          <cell r="AF743">
            <v>0</v>
          </cell>
          <cell r="AG743">
            <v>0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0</v>
          </cell>
        </row>
        <row r="744"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0</v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0</v>
          </cell>
          <cell r="AL744">
            <v>0</v>
          </cell>
        </row>
        <row r="745"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0</v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>
            <v>0</v>
          </cell>
          <cell r="AC745">
            <v>0</v>
          </cell>
          <cell r="AD745">
            <v>0</v>
          </cell>
          <cell r="AE745">
            <v>0</v>
          </cell>
          <cell r="AF745">
            <v>0</v>
          </cell>
          <cell r="AG745">
            <v>0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</row>
        <row r="746">
          <cell r="J746">
            <v>2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0</v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</row>
        <row r="747"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0</v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>
            <v>0</v>
          </cell>
          <cell r="AC747">
            <v>0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</row>
        <row r="748"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>
            <v>0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</row>
        <row r="749">
          <cell r="J749">
            <v>1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0</v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>
            <v>0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0</v>
          </cell>
          <cell r="AH749">
            <v>0</v>
          </cell>
          <cell r="AI749">
            <v>0</v>
          </cell>
          <cell r="AJ749">
            <v>0</v>
          </cell>
          <cell r="AK749">
            <v>0</v>
          </cell>
          <cell r="AL749">
            <v>0</v>
          </cell>
        </row>
        <row r="750">
          <cell r="J750">
            <v>1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>
            <v>0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>
            <v>0</v>
          </cell>
        </row>
        <row r="751"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0</v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>
            <v>0</v>
          </cell>
          <cell r="AC751">
            <v>0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0</v>
          </cell>
        </row>
        <row r="752"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V752">
            <v>0</v>
          </cell>
          <cell r="W752">
            <v>0</v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>
            <v>0</v>
          </cell>
          <cell r="AC752">
            <v>0</v>
          </cell>
          <cell r="AD752">
            <v>0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>
            <v>0</v>
          </cell>
        </row>
        <row r="753">
          <cell r="J753">
            <v>0.21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0</v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>
            <v>0</v>
          </cell>
          <cell r="AC753">
            <v>0</v>
          </cell>
          <cell r="AD753">
            <v>0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0</v>
          </cell>
        </row>
        <row r="754"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>
            <v>0</v>
          </cell>
        </row>
        <row r="755"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0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0</v>
          </cell>
        </row>
        <row r="756"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Q756">
            <v>0</v>
          </cell>
          <cell r="R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</row>
        <row r="757">
          <cell r="J757">
            <v>1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  <cell r="Q757">
            <v>0</v>
          </cell>
          <cell r="R757">
            <v>0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0</v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</row>
        <row r="758"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>
            <v>0</v>
          </cell>
        </row>
        <row r="759"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Q759">
            <v>0</v>
          </cell>
          <cell r="R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0</v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</row>
        <row r="760">
          <cell r="J760">
            <v>1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  <cell r="Q760">
            <v>0</v>
          </cell>
          <cell r="R760">
            <v>0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0</v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</row>
        <row r="761"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  <cell r="Q761">
            <v>0</v>
          </cell>
          <cell r="R761">
            <v>0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>
            <v>0</v>
          </cell>
        </row>
        <row r="762">
          <cell r="J762">
            <v>1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  <cell r="Q762">
            <v>0</v>
          </cell>
          <cell r="R762">
            <v>0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0</v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>
            <v>0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0</v>
          </cell>
        </row>
        <row r="763">
          <cell r="J763">
            <v>1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</row>
        <row r="764"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0</v>
          </cell>
          <cell r="R764">
            <v>0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>
            <v>0</v>
          </cell>
          <cell r="AC764">
            <v>0</v>
          </cell>
          <cell r="AD764">
            <v>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>
            <v>0</v>
          </cell>
        </row>
        <row r="765">
          <cell r="J765">
            <v>30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>
            <v>0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</row>
        <row r="766"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>
            <v>0</v>
          </cell>
          <cell r="AC766">
            <v>0</v>
          </cell>
          <cell r="AD766">
            <v>0</v>
          </cell>
          <cell r="AE766">
            <v>0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0</v>
          </cell>
        </row>
        <row r="767"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Q767">
            <v>0</v>
          </cell>
          <cell r="R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0</v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>
            <v>0</v>
          </cell>
          <cell r="AC767">
            <v>0</v>
          </cell>
          <cell r="AD767">
            <v>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>
            <v>0</v>
          </cell>
        </row>
        <row r="768"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0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0</v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0</v>
          </cell>
        </row>
        <row r="769">
          <cell r="J769">
            <v>2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0</v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>
            <v>0</v>
          </cell>
          <cell r="AC769">
            <v>0</v>
          </cell>
          <cell r="AD769">
            <v>0</v>
          </cell>
          <cell r="AE769">
            <v>0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>
            <v>0</v>
          </cell>
        </row>
        <row r="770"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0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>
            <v>0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>
            <v>0</v>
          </cell>
        </row>
        <row r="771"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0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>
            <v>0</v>
          </cell>
          <cell r="AC771">
            <v>0</v>
          </cell>
          <cell r="AD771">
            <v>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</row>
        <row r="772">
          <cell r="J772">
            <v>1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</row>
        <row r="773"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>
            <v>0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0</v>
          </cell>
        </row>
        <row r="774"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0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0</v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</row>
        <row r="775">
          <cell r="J775">
            <v>1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0</v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>
            <v>0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</row>
        <row r="776">
          <cell r="J776">
            <v>2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0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</row>
        <row r="777"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V777">
            <v>0</v>
          </cell>
          <cell r="W777">
            <v>0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>
            <v>0</v>
          </cell>
        </row>
        <row r="778">
          <cell r="J778">
            <v>1.4999999999999999E-2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0</v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</row>
        <row r="779"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>
            <v>0</v>
          </cell>
        </row>
        <row r="780">
          <cell r="J780">
            <v>1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0</v>
          </cell>
        </row>
        <row r="781"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0</v>
          </cell>
        </row>
        <row r="782"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</row>
        <row r="783"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0</v>
          </cell>
        </row>
        <row r="784"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</row>
        <row r="785">
          <cell r="J785">
            <v>2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>
            <v>0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0</v>
          </cell>
        </row>
        <row r="786"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  <cell r="Q786">
            <v>0</v>
          </cell>
          <cell r="R786">
            <v>0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0</v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>
            <v>0</v>
          </cell>
        </row>
        <row r="787"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0</v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>
            <v>0</v>
          </cell>
          <cell r="AC787">
            <v>0</v>
          </cell>
          <cell r="AD787">
            <v>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>
            <v>0</v>
          </cell>
        </row>
        <row r="788">
          <cell r="J788">
            <v>3000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0</v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0</v>
          </cell>
        </row>
        <row r="789"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Q789">
            <v>0</v>
          </cell>
          <cell r="R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0</v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>
            <v>0</v>
          </cell>
        </row>
        <row r="790"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Q790">
            <v>0</v>
          </cell>
          <cell r="R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0</v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>
            <v>0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0</v>
          </cell>
        </row>
        <row r="791">
          <cell r="J791">
            <v>1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  <cell r="Q791">
            <v>0</v>
          </cell>
          <cell r="R791">
            <v>0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0</v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0</v>
          </cell>
        </row>
        <row r="792">
          <cell r="J792">
            <v>1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0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0</v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>
            <v>0</v>
          </cell>
          <cell r="AC792">
            <v>0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</row>
        <row r="793"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0</v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0</v>
          </cell>
        </row>
        <row r="794"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0</v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</row>
        <row r="795">
          <cell r="J795">
            <v>0.01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0</v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0</v>
          </cell>
        </row>
        <row r="796">
          <cell r="J796">
            <v>0.02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0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</row>
        <row r="797">
          <cell r="J797">
            <v>0.02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0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>
            <v>0</v>
          </cell>
        </row>
        <row r="798">
          <cell r="J798">
            <v>0.02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</row>
        <row r="799">
          <cell r="J799">
            <v>0.02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</row>
        <row r="800">
          <cell r="J800">
            <v>0.02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>
            <v>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</row>
        <row r="801">
          <cell r="J801">
            <v>0.02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0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>
            <v>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>
            <v>0</v>
          </cell>
        </row>
        <row r="802"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</row>
        <row r="803"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>
            <v>0</v>
          </cell>
        </row>
        <row r="804"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0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</row>
        <row r="805"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</row>
        <row r="806">
          <cell r="J806">
            <v>17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  <cell r="Q806">
            <v>0</v>
          </cell>
          <cell r="R806">
            <v>0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0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>
            <v>0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</row>
        <row r="807">
          <cell r="J807">
            <v>96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0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>
            <v>0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0</v>
          </cell>
        </row>
        <row r="808"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  <cell r="W808">
            <v>0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</row>
        <row r="809">
          <cell r="J809">
            <v>96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>
            <v>0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</row>
        <row r="810"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0</v>
          </cell>
          <cell r="Q810">
            <v>0</v>
          </cell>
          <cell r="R810">
            <v>0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</row>
        <row r="811">
          <cell r="J811">
            <v>1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>
            <v>0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</row>
        <row r="812"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Q812">
            <v>0</v>
          </cell>
          <cell r="R812">
            <v>0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>
            <v>0</v>
          </cell>
          <cell r="AC812">
            <v>0</v>
          </cell>
          <cell r="AD812">
            <v>0</v>
          </cell>
          <cell r="AE812">
            <v>0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</row>
        <row r="813"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Q813">
            <v>0</v>
          </cell>
          <cell r="R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>
            <v>0</v>
          </cell>
          <cell r="AC813">
            <v>0</v>
          </cell>
          <cell r="AD813">
            <v>0</v>
          </cell>
          <cell r="AE813">
            <v>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</row>
        <row r="814"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>
            <v>0</v>
          </cell>
        </row>
        <row r="815"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Q815">
            <v>0</v>
          </cell>
          <cell r="R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>
            <v>0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</row>
        <row r="816">
          <cell r="J816">
            <v>15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>
            <v>0</v>
          </cell>
        </row>
        <row r="817">
          <cell r="J817">
            <v>96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>
            <v>0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</row>
        <row r="818"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>
            <v>0</v>
          </cell>
          <cell r="AC818">
            <v>0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</row>
        <row r="819"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>
            <v>0</v>
          </cell>
          <cell r="AC819">
            <v>0</v>
          </cell>
          <cell r="AD819">
            <v>0</v>
          </cell>
          <cell r="AE819">
            <v>0</v>
          </cell>
          <cell r="AF819">
            <v>0</v>
          </cell>
          <cell r="AG819">
            <v>0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</row>
        <row r="820"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>
            <v>0</v>
          </cell>
          <cell r="AC820">
            <v>0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</row>
        <row r="821"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0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>
            <v>0</v>
          </cell>
          <cell r="AC821">
            <v>0</v>
          </cell>
          <cell r="AD821">
            <v>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>
            <v>0</v>
          </cell>
        </row>
        <row r="822"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  <cell r="Q822">
            <v>0</v>
          </cell>
          <cell r="R822">
            <v>0</v>
          </cell>
          <cell r="S822">
            <v>0</v>
          </cell>
          <cell r="T822">
            <v>0</v>
          </cell>
          <cell r="U822">
            <v>0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>
            <v>0</v>
          </cell>
        </row>
        <row r="823">
          <cell r="J823">
            <v>8.5999999999999965E-2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>
            <v>0</v>
          </cell>
          <cell r="AC823">
            <v>0</v>
          </cell>
          <cell r="AD823">
            <v>0</v>
          </cell>
          <cell r="AE823">
            <v>0</v>
          </cell>
          <cell r="AF823">
            <v>0</v>
          </cell>
          <cell r="AG823">
            <v>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>
            <v>0</v>
          </cell>
        </row>
        <row r="824">
          <cell r="J824">
            <v>0.91400000000000003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  <cell r="O824">
            <v>0</v>
          </cell>
          <cell r="P824">
            <v>0</v>
          </cell>
          <cell r="Q824">
            <v>0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>
            <v>0</v>
          </cell>
          <cell r="AC824">
            <v>0</v>
          </cell>
          <cell r="AD824">
            <v>0</v>
          </cell>
          <cell r="AE824">
            <v>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>
            <v>0</v>
          </cell>
        </row>
        <row r="825"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>
            <v>0</v>
          </cell>
          <cell r="AC825">
            <v>0</v>
          </cell>
          <cell r="AD825">
            <v>0</v>
          </cell>
          <cell r="AE825">
            <v>0</v>
          </cell>
          <cell r="AF825">
            <v>0</v>
          </cell>
          <cell r="AG825">
            <v>0</v>
          </cell>
          <cell r="AH825">
            <v>0</v>
          </cell>
          <cell r="AI825">
            <v>0</v>
          </cell>
          <cell r="AJ825">
            <v>0</v>
          </cell>
          <cell r="AK825">
            <v>0</v>
          </cell>
          <cell r="AL825">
            <v>0</v>
          </cell>
        </row>
        <row r="826">
          <cell r="J826">
            <v>1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>
            <v>0</v>
          </cell>
          <cell r="AC826">
            <v>0</v>
          </cell>
          <cell r="AD826">
            <v>0</v>
          </cell>
          <cell r="AE826">
            <v>0</v>
          </cell>
          <cell r="AF826">
            <v>0</v>
          </cell>
          <cell r="AG826">
            <v>0</v>
          </cell>
          <cell r="AH826">
            <v>0</v>
          </cell>
          <cell r="AI826">
            <v>0</v>
          </cell>
          <cell r="AJ826">
            <v>0</v>
          </cell>
          <cell r="AK826">
            <v>0</v>
          </cell>
          <cell r="AL826">
            <v>0</v>
          </cell>
        </row>
        <row r="827">
          <cell r="J827">
            <v>0.91400000000000003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  <cell r="Q827">
            <v>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>
            <v>0</v>
          </cell>
          <cell r="AC827">
            <v>0</v>
          </cell>
          <cell r="AD827">
            <v>0</v>
          </cell>
          <cell r="AE827">
            <v>0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>
            <v>0</v>
          </cell>
        </row>
        <row r="828">
          <cell r="J828">
            <v>30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  <cell r="Q828">
            <v>0</v>
          </cell>
          <cell r="R828">
            <v>0</v>
          </cell>
          <cell r="S828">
            <v>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>
            <v>0</v>
          </cell>
          <cell r="AC828">
            <v>0</v>
          </cell>
          <cell r="AD828">
            <v>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>
            <v>0</v>
          </cell>
        </row>
        <row r="829"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  <cell r="Q829">
            <v>0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>
            <v>0</v>
          </cell>
          <cell r="AC829">
            <v>0</v>
          </cell>
          <cell r="AD829">
            <v>0</v>
          </cell>
          <cell r="AE829">
            <v>0</v>
          </cell>
          <cell r="AF829">
            <v>0</v>
          </cell>
          <cell r="AG829">
            <v>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>
            <v>0</v>
          </cell>
        </row>
        <row r="830"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>
            <v>0</v>
          </cell>
          <cell r="AC830">
            <v>0</v>
          </cell>
          <cell r="AD830">
            <v>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>
            <v>0</v>
          </cell>
        </row>
        <row r="831"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</v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>
            <v>0</v>
          </cell>
          <cell r="AC831">
            <v>0</v>
          </cell>
          <cell r="AD831">
            <v>0</v>
          </cell>
          <cell r="AE831">
            <v>0</v>
          </cell>
          <cell r="AF831">
            <v>0</v>
          </cell>
          <cell r="AG831">
            <v>0</v>
          </cell>
          <cell r="AH831">
            <v>0</v>
          </cell>
          <cell r="AI831">
            <v>0</v>
          </cell>
          <cell r="AJ831">
            <v>0</v>
          </cell>
          <cell r="AK831">
            <v>0</v>
          </cell>
          <cell r="AL831">
            <v>0</v>
          </cell>
        </row>
        <row r="832"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0</v>
          </cell>
          <cell r="V832">
            <v>0</v>
          </cell>
          <cell r="W832">
            <v>0</v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>
            <v>0</v>
          </cell>
          <cell r="AC832">
            <v>0</v>
          </cell>
          <cell r="AD832">
            <v>0</v>
          </cell>
          <cell r="AE832">
            <v>0</v>
          </cell>
          <cell r="AF832">
            <v>0</v>
          </cell>
          <cell r="AG832">
            <v>0</v>
          </cell>
          <cell r="AH832">
            <v>0</v>
          </cell>
          <cell r="AI832">
            <v>0</v>
          </cell>
          <cell r="AJ832">
            <v>0</v>
          </cell>
          <cell r="AK832">
            <v>0</v>
          </cell>
          <cell r="AL832">
            <v>0</v>
          </cell>
        </row>
        <row r="833"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>
            <v>0</v>
          </cell>
          <cell r="AC833">
            <v>0</v>
          </cell>
          <cell r="AD833">
            <v>0</v>
          </cell>
          <cell r="AE833">
            <v>0</v>
          </cell>
          <cell r="AF833">
            <v>0</v>
          </cell>
          <cell r="AG833">
            <v>0</v>
          </cell>
          <cell r="AH833">
            <v>0</v>
          </cell>
          <cell r="AI833">
            <v>0</v>
          </cell>
          <cell r="AJ833">
            <v>0</v>
          </cell>
          <cell r="AK833">
            <v>0</v>
          </cell>
          <cell r="AL833">
            <v>0</v>
          </cell>
        </row>
        <row r="834">
          <cell r="J834">
            <v>1.2523999999999997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0</v>
          </cell>
          <cell r="V834">
            <v>0</v>
          </cell>
          <cell r="W834">
            <v>0</v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>
            <v>0</v>
          </cell>
          <cell r="AC834">
            <v>0</v>
          </cell>
          <cell r="AD834">
            <v>0</v>
          </cell>
          <cell r="AE834">
            <v>0</v>
          </cell>
          <cell r="AF834">
            <v>0</v>
          </cell>
          <cell r="AG834">
            <v>0</v>
          </cell>
          <cell r="AH834">
            <v>0</v>
          </cell>
          <cell r="AI834">
            <v>0</v>
          </cell>
          <cell r="AJ834">
            <v>0</v>
          </cell>
          <cell r="AK834">
            <v>0</v>
          </cell>
          <cell r="AL834">
            <v>0</v>
          </cell>
        </row>
        <row r="835">
          <cell r="J835">
            <v>1.23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0</v>
          </cell>
          <cell r="V835">
            <v>0</v>
          </cell>
          <cell r="W835">
            <v>0</v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>
            <v>0</v>
          </cell>
          <cell r="AC835">
            <v>0</v>
          </cell>
          <cell r="AD835">
            <v>0</v>
          </cell>
          <cell r="AE835">
            <v>0</v>
          </cell>
          <cell r="AF835">
            <v>0</v>
          </cell>
          <cell r="AG835">
            <v>0</v>
          </cell>
          <cell r="AH835">
            <v>0</v>
          </cell>
          <cell r="AI835">
            <v>0</v>
          </cell>
          <cell r="AJ835">
            <v>0</v>
          </cell>
          <cell r="AK835">
            <v>0</v>
          </cell>
          <cell r="AL835">
            <v>0</v>
          </cell>
        </row>
        <row r="836"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>
            <v>0</v>
          </cell>
          <cell r="AC836">
            <v>0</v>
          </cell>
          <cell r="AD836">
            <v>0</v>
          </cell>
          <cell r="AE836">
            <v>0</v>
          </cell>
          <cell r="AF836">
            <v>0</v>
          </cell>
          <cell r="AG836">
            <v>0</v>
          </cell>
          <cell r="AH836">
            <v>0</v>
          </cell>
          <cell r="AI836">
            <v>0</v>
          </cell>
          <cell r="AJ836">
            <v>0</v>
          </cell>
          <cell r="AK836">
            <v>0</v>
          </cell>
          <cell r="AL836">
            <v>0</v>
          </cell>
        </row>
        <row r="837"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  <cell r="W837">
            <v>0</v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>
            <v>0</v>
          </cell>
          <cell r="AC837">
            <v>0</v>
          </cell>
          <cell r="AD837">
            <v>0</v>
          </cell>
          <cell r="AE837">
            <v>0</v>
          </cell>
          <cell r="AF837">
            <v>0</v>
          </cell>
          <cell r="AG837">
            <v>0</v>
          </cell>
          <cell r="AH837">
            <v>0</v>
          </cell>
          <cell r="AI837">
            <v>0</v>
          </cell>
          <cell r="AJ837">
            <v>0</v>
          </cell>
          <cell r="AK837">
            <v>0</v>
          </cell>
          <cell r="AL837">
            <v>0</v>
          </cell>
        </row>
        <row r="838">
          <cell r="J838">
            <v>1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0</v>
          </cell>
          <cell r="V838">
            <v>0</v>
          </cell>
          <cell r="W838">
            <v>0</v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>
            <v>0</v>
          </cell>
          <cell r="AC838">
            <v>0</v>
          </cell>
          <cell r="AD838">
            <v>0</v>
          </cell>
          <cell r="AE838">
            <v>0</v>
          </cell>
          <cell r="AF838">
            <v>0</v>
          </cell>
          <cell r="AG838">
            <v>0</v>
          </cell>
          <cell r="AH838">
            <v>0</v>
          </cell>
          <cell r="AI838">
            <v>0</v>
          </cell>
          <cell r="AJ838">
            <v>0</v>
          </cell>
          <cell r="AK838">
            <v>0</v>
          </cell>
          <cell r="AL838">
            <v>0</v>
          </cell>
        </row>
        <row r="839"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>
            <v>0</v>
          </cell>
          <cell r="R839">
            <v>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0</v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>
            <v>0</v>
          </cell>
          <cell r="AC839">
            <v>0</v>
          </cell>
          <cell r="AD839">
            <v>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>
            <v>0</v>
          </cell>
        </row>
        <row r="840"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  <cell r="Q840">
            <v>0</v>
          </cell>
          <cell r="R840">
            <v>0</v>
          </cell>
          <cell r="S840">
            <v>0</v>
          </cell>
          <cell r="T840">
            <v>0</v>
          </cell>
          <cell r="U840">
            <v>0</v>
          </cell>
          <cell r="V840">
            <v>0</v>
          </cell>
          <cell r="W840">
            <v>0</v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>
            <v>0</v>
          </cell>
          <cell r="AC840">
            <v>0</v>
          </cell>
          <cell r="AD840">
            <v>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>
            <v>0</v>
          </cell>
        </row>
        <row r="841">
          <cell r="J841">
            <v>1.18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  <cell r="Q841">
            <v>0</v>
          </cell>
          <cell r="R841">
            <v>0</v>
          </cell>
          <cell r="S841">
            <v>0</v>
          </cell>
          <cell r="T841">
            <v>0</v>
          </cell>
          <cell r="U841">
            <v>0</v>
          </cell>
          <cell r="V841">
            <v>0</v>
          </cell>
          <cell r="W841">
            <v>0</v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>
            <v>0</v>
          </cell>
          <cell r="AC841">
            <v>0</v>
          </cell>
          <cell r="AD841">
            <v>0</v>
          </cell>
          <cell r="AE841">
            <v>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>
            <v>0</v>
          </cell>
        </row>
        <row r="842">
          <cell r="J842">
            <v>1.22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O842">
            <v>0</v>
          </cell>
          <cell r="P842">
            <v>0</v>
          </cell>
          <cell r="Q842">
            <v>0</v>
          </cell>
          <cell r="R842">
            <v>0</v>
          </cell>
          <cell r="S842">
            <v>0</v>
          </cell>
          <cell r="T842">
            <v>0</v>
          </cell>
          <cell r="U842">
            <v>0</v>
          </cell>
          <cell r="V842">
            <v>0</v>
          </cell>
          <cell r="W842">
            <v>0</v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>
            <v>0</v>
          </cell>
          <cell r="AC842">
            <v>0</v>
          </cell>
          <cell r="AD842">
            <v>0</v>
          </cell>
          <cell r="AE842">
            <v>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>
            <v>0</v>
          </cell>
        </row>
        <row r="843"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V843">
            <v>0</v>
          </cell>
          <cell r="W843">
            <v>0</v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>
            <v>0</v>
          </cell>
          <cell r="AC843">
            <v>0</v>
          </cell>
          <cell r="AD843">
            <v>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>
            <v>0</v>
          </cell>
        </row>
        <row r="844">
          <cell r="J844">
            <v>1.1000000000000001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  <cell r="O844">
            <v>0</v>
          </cell>
          <cell r="P844">
            <v>0</v>
          </cell>
          <cell r="Q844">
            <v>0</v>
          </cell>
          <cell r="R844">
            <v>0</v>
          </cell>
          <cell r="S844">
            <v>0</v>
          </cell>
          <cell r="T844">
            <v>0</v>
          </cell>
          <cell r="U844">
            <v>0</v>
          </cell>
          <cell r="V844">
            <v>0</v>
          </cell>
          <cell r="W844">
            <v>0</v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>
            <v>0</v>
          </cell>
          <cell r="AC844">
            <v>0</v>
          </cell>
          <cell r="AD844">
            <v>0</v>
          </cell>
          <cell r="AE844">
            <v>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>
            <v>0</v>
          </cell>
        </row>
        <row r="845">
          <cell r="J845">
            <v>1.1499999999999999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  <cell r="Q845">
            <v>0</v>
          </cell>
          <cell r="R845">
            <v>0</v>
          </cell>
          <cell r="S845">
            <v>0</v>
          </cell>
          <cell r="T845">
            <v>0</v>
          </cell>
          <cell r="U845">
            <v>0</v>
          </cell>
          <cell r="V845">
            <v>0</v>
          </cell>
          <cell r="W845">
            <v>0</v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>
            <v>0</v>
          </cell>
          <cell r="AC845">
            <v>0</v>
          </cell>
          <cell r="AD845">
            <v>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>
            <v>0</v>
          </cell>
        </row>
        <row r="846"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  <cell r="Q846">
            <v>0</v>
          </cell>
          <cell r="R846">
            <v>0</v>
          </cell>
          <cell r="S846">
            <v>0</v>
          </cell>
          <cell r="T846">
            <v>0</v>
          </cell>
          <cell r="U846">
            <v>0</v>
          </cell>
          <cell r="V846">
            <v>0</v>
          </cell>
          <cell r="W846">
            <v>0</v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>
            <v>0</v>
          </cell>
          <cell r="AC846">
            <v>0</v>
          </cell>
          <cell r="AD846">
            <v>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>
            <v>0</v>
          </cell>
        </row>
        <row r="847"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>
            <v>0</v>
          </cell>
          <cell r="AC847">
            <v>0</v>
          </cell>
          <cell r="AD847">
            <v>0</v>
          </cell>
          <cell r="AE847">
            <v>0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>
            <v>0</v>
          </cell>
        </row>
        <row r="848">
          <cell r="J848">
            <v>1.05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  <cell r="Q848">
            <v>0</v>
          </cell>
          <cell r="R848">
            <v>0</v>
          </cell>
          <cell r="S848">
            <v>0</v>
          </cell>
          <cell r="T848">
            <v>0</v>
          </cell>
          <cell r="U848">
            <v>0</v>
          </cell>
          <cell r="V848">
            <v>0</v>
          </cell>
          <cell r="W848">
            <v>0</v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>
            <v>0</v>
          </cell>
          <cell r="AC848">
            <v>0</v>
          </cell>
          <cell r="AD848">
            <v>0</v>
          </cell>
          <cell r="AE848">
            <v>0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>
            <v>0</v>
          </cell>
        </row>
        <row r="849">
          <cell r="J849">
            <v>1.1000000000000001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  <cell r="Q849">
            <v>0</v>
          </cell>
          <cell r="R849">
            <v>0</v>
          </cell>
          <cell r="S849">
            <v>0</v>
          </cell>
          <cell r="T849">
            <v>0</v>
          </cell>
          <cell r="U849">
            <v>0</v>
          </cell>
          <cell r="V849">
            <v>0</v>
          </cell>
          <cell r="W849">
            <v>0</v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>
            <v>0</v>
          </cell>
          <cell r="AC849">
            <v>0</v>
          </cell>
          <cell r="AD849">
            <v>0</v>
          </cell>
          <cell r="AE849">
            <v>0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>
            <v>0</v>
          </cell>
        </row>
        <row r="850"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  <cell r="Q850">
            <v>0</v>
          </cell>
          <cell r="R850">
            <v>0</v>
          </cell>
          <cell r="S850">
            <v>0</v>
          </cell>
          <cell r="T850">
            <v>0</v>
          </cell>
          <cell r="U850">
            <v>0</v>
          </cell>
          <cell r="V850">
            <v>0</v>
          </cell>
          <cell r="W850">
            <v>0</v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>
            <v>0</v>
          </cell>
          <cell r="AC850">
            <v>0</v>
          </cell>
          <cell r="AD850">
            <v>0</v>
          </cell>
          <cell r="AE850">
            <v>0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>
            <v>0</v>
          </cell>
        </row>
        <row r="851">
          <cell r="J851">
            <v>1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  <cell r="Q851">
            <v>0</v>
          </cell>
          <cell r="R851">
            <v>0</v>
          </cell>
          <cell r="S851">
            <v>0</v>
          </cell>
          <cell r="T851">
            <v>0</v>
          </cell>
          <cell r="U851">
            <v>0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>
            <v>0</v>
          </cell>
          <cell r="AC851">
            <v>0</v>
          </cell>
          <cell r="AD851">
            <v>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>
            <v>0</v>
          </cell>
        </row>
        <row r="852">
          <cell r="J852">
            <v>1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>
            <v>0</v>
          </cell>
          <cell r="AC852">
            <v>0</v>
          </cell>
          <cell r="AD852">
            <v>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>
            <v>0</v>
          </cell>
        </row>
        <row r="853"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>
            <v>0</v>
          </cell>
          <cell r="AC853">
            <v>0</v>
          </cell>
          <cell r="AD853">
            <v>0</v>
          </cell>
          <cell r="AE853">
            <v>0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>
            <v>0</v>
          </cell>
        </row>
        <row r="854"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  <cell r="Q854">
            <v>0</v>
          </cell>
          <cell r="R854">
            <v>0</v>
          </cell>
          <cell r="S854">
            <v>0</v>
          </cell>
          <cell r="T854">
            <v>0</v>
          </cell>
          <cell r="U854">
            <v>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>
            <v>0</v>
          </cell>
          <cell r="AC854">
            <v>0</v>
          </cell>
          <cell r="AD854">
            <v>0</v>
          </cell>
          <cell r="AE854">
            <v>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>
            <v>0</v>
          </cell>
        </row>
        <row r="855">
          <cell r="J855">
            <v>1E-3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>
            <v>0</v>
          </cell>
        </row>
        <row r="856">
          <cell r="J856">
            <v>1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>
            <v>0</v>
          </cell>
        </row>
        <row r="857"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>
            <v>0</v>
          </cell>
          <cell r="AC857">
            <v>0</v>
          </cell>
          <cell r="AD857">
            <v>0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>
            <v>0</v>
          </cell>
        </row>
        <row r="858">
          <cell r="J858">
            <v>1.2523999999999997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>
            <v>0</v>
          </cell>
        </row>
        <row r="859">
          <cell r="J859">
            <v>29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>
            <v>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>
            <v>0</v>
          </cell>
        </row>
        <row r="860">
          <cell r="J860">
            <v>1.2023999999999997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>
            <v>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>
            <v>0</v>
          </cell>
        </row>
        <row r="861">
          <cell r="J861">
            <v>55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>
            <v>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>
            <v>0</v>
          </cell>
        </row>
        <row r="862">
          <cell r="J862">
            <v>1.2023999999999997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>
            <v>0</v>
          </cell>
        </row>
        <row r="863">
          <cell r="J863">
            <v>60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>
            <v>0</v>
          </cell>
        </row>
        <row r="864">
          <cell r="J864">
            <v>1.2023999999999997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>
            <v>0</v>
          </cell>
        </row>
        <row r="865">
          <cell r="J865">
            <v>70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>
            <v>0</v>
          </cell>
        </row>
        <row r="866">
          <cell r="J866">
            <v>1.2023999999999997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>
            <v>0</v>
          </cell>
        </row>
        <row r="867"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>
            <v>0</v>
          </cell>
        </row>
        <row r="868"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>
            <v>0</v>
          </cell>
        </row>
        <row r="869">
          <cell r="J869">
            <v>0.02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>
            <v>0</v>
          </cell>
        </row>
        <row r="870"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>
            <v>0</v>
          </cell>
        </row>
        <row r="871"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>
            <v>0</v>
          </cell>
        </row>
        <row r="872"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>
            <v>0</v>
          </cell>
        </row>
        <row r="873"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>
            <v>0</v>
          </cell>
        </row>
        <row r="874"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>
            <v>0</v>
          </cell>
        </row>
        <row r="875"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>
            <v>0</v>
          </cell>
        </row>
        <row r="876">
          <cell r="J876">
            <v>43281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>
            <v>0</v>
          </cell>
        </row>
        <row r="877">
          <cell r="J877">
            <v>91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>
            <v>0</v>
          </cell>
          <cell r="AC877">
            <v>0</v>
          </cell>
          <cell r="AD877">
            <v>0</v>
          </cell>
          <cell r="AE877">
            <v>0</v>
          </cell>
          <cell r="AF877">
            <v>0</v>
          </cell>
          <cell r="AG877">
            <v>0</v>
          </cell>
          <cell r="AH877">
            <v>0</v>
          </cell>
          <cell r="AI877">
            <v>0</v>
          </cell>
          <cell r="AJ877">
            <v>0</v>
          </cell>
          <cell r="AK877">
            <v>0</v>
          </cell>
          <cell r="AL877">
            <v>0</v>
          </cell>
        </row>
        <row r="878">
          <cell r="J878">
            <v>1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>
            <v>0</v>
          </cell>
        </row>
        <row r="879"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>
            <v>0</v>
          </cell>
        </row>
        <row r="880"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>
            <v>0</v>
          </cell>
        </row>
        <row r="881">
          <cell r="A881" t="str">
            <v>Cash Equity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>
            <v>0</v>
          </cell>
        </row>
        <row r="882"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>
            <v>0</v>
          </cell>
        </row>
        <row r="883">
          <cell r="J883">
            <v>18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>
            <v>0</v>
          </cell>
          <cell r="AC883">
            <v>0</v>
          </cell>
          <cell r="AD883">
            <v>0</v>
          </cell>
          <cell r="AE883">
            <v>0</v>
          </cell>
          <cell r="AF883">
            <v>0</v>
          </cell>
          <cell r="AG883">
            <v>0</v>
          </cell>
          <cell r="AH883">
            <v>0</v>
          </cell>
          <cell r="AI883">
            <v>0</v>
          </cell>
          <cell r="AJ883">
            <v>0</v>
          </cell>
          <cell r="AK883">
            <v>0</v>
          </cell>
          <cell r="AL883">
            <v>0</v>
          </cell>
        </row>
        <row r="884">
          <cell r="J884">
            <v>18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>
            <v>0</v>
          </cell>
          <cell r="AC884">
            <v>0</v>
          </cell>
          <cell r="AD884">
            <v>0</v>
          </cell>
          <cell r="AE884">
            <v>0</v>
          </cell>
          <cell r="AF884">
            <v>0</v>
          </cell>
          <cell r="AG884">
            <v>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>
            <v>0</v>
          </cell>
        </row>
        <row r="885">
          <cell r="J885">
            <v>1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>
            <v>0</v>
          </cell>
          <cell r="AC885">
            <v>0</v>
          </cell>
          <cell r="AD885">
            <v>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>
            <v>0</v>
          </cell>
        </row>
        <row r="886">
          <cell r="J886">
            <v>1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>
            <v>0</v>
          </cell>
          <cell r="AC886">
            <v>0</v>
          </cell>
          <cell r="AD886">
            <v>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>
            <v>0</v>
          </cell>
        </row>
        <row r="887"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>
            <v>0</v>
          </cell>
          <cell r="AC887">
            <v>0</v>
          </cell>
          <cell r="AD887">
            <v>0</v>
          </cell>
          <cell r="AE887">
            <v>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>
            <v>0</v>
          </cell>
        </row>
        <row r="888"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>
            <v>0</v>
          </cell>
          <cell r="AC888">
            <v>0</v>
          </cell>
          <cell r="AD888">
            <v>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>
            <v>0</v>
          </cell>
        </row>
        <row r="889"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>
            <v>0</v>
          </cell>
        </row>
        <row r="890"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>
            <v>0</v>
          </cell>
        </row>
        <row r="891"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>
            <v>0</v>
          </cell>
        </row>
        <row r="892">
          <cell r="J892">
            <v>3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>
            <v>0</v>
          </cell>
        </row>
        <row r="893"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>
            <v>0</v>
          </cell>
        </row>
        <row r="894"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>
            <v>0</v>
          </cell>
        </row>
        <row r="895"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>
            <v>0</v>
          </cell>
        </row>
        <row r="896">
          <cell r="J896">
            <v>86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>
            <v>0</v>
          </cell>
        </row>
        <row r="897">
          <cell r="J897">
            <v>86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>
            <v>0</v>
          </cell>
        </row>
        <row r="898">
          <cell r="J898">
            <v>29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>
            <v>0</v>
          </cell>
        </row>
        <row r="899">
          <cell r="J899">
            <v>29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>
            <v>0</v>
          </cell>
        </row>
        <row r="900"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>
            <v>0</v>
          </cell>
        </row>
        <row r="901"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>
            <v>0</v>
          </cell>
        </row>
        <row r="902">
          <cell r="A902" t="str">
            <v>Equity Bridge Facility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  <cell r="AL902">
            <v>0</v>
          </cell>
        </row>
        <row r="903"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>
            <v>0</v>
          </cell>
        </row>
        <row r="904">
          <cell r="J904">
            <v>1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>
            <v>0</v>
          </cell>
        </row>
        <row r="905"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>
            <v>0</v>
          </cell>
        </row>
        <row r="906"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  <cell r="AL906">
            <v>0</v>
          </cell>
        </row>
        <row r="907">
          <cell r="J907">
            <v>1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>
            <v>0</v>
          </cell>
        </row>
        <row r="908">
          <cell r="J908">
            <v>1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>
            <v>0</v>
          </cell>
        </row>
        <row r="909">
          <cell r="J909">
            <v>1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>
            <v>0</v>
          </cell>
        </row>
        <row r="910">
          <cell r="J910">
            <v>1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>
            <v>0</v>
          </cell>
        </row>
        <row r="911"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>
            <v>0</v>
          </cell>
        </row>
        <row r="912">
          <cell r="J912">
            <v>1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>
            <v>0</v>
          </cell>
        </row>
        <row r="913"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>
            <v>0</v>
          </cell>
        </row>
        <row r="914">
          <cell r="J914">
            <v>49430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>
            <v>0</v>
          </cell>
        </row>
        <row r="915">
          <cell r="J915">
            <v>12357.5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>
            <v>0</v>
          </cell>
        </row>
        <row r="916">
          <cell r="J916">
            <v>37072.5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>
            <v>0</v>
          </cell>
        </row>
        <row r="917"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>
            <v>0</v>
          </cell>
        </row>
        <row r="918">
          <cell r="J918">
            <v>1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>
            <v>0</v>
          </cell>
        </row>
        <row r="919">
          <cell r="J919">
            <v>44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>
            <v>0</v>
          </cell>
        </row>
        <row r="920">
          <cell r="J920">
            <v>1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</row>
        <row r="921">
          <cell r="J921">
            <v>15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>
            <v>0</v>
          </cell>
        </row>
        <row r="922"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>
            <v>0</v>
          </cell>
        </row>
        <row r="923">
          <cell r="J923">
            <v>3.6666666666666665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>
            <v>0</v>
          </cell>
        </row>
        <row r="924"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>
            <v>0</v>
          </cell>
        </row>
        <row r="925">
          <cell r="J925">
            <v>1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>
            <v>0</v>
          </cell>
        </row>
        <row r="926"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>
            <v>0</v>
          </cell>
        </row>
        <row r="927"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>
            <v>0</v>
          </cell>
        </row>
        <row r="928"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>
            <v>0</v>
          </cell>
        </row>
        <row r="929">
          <cell r="J929">
            <v>100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0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>
            <v>0</v>
          </cell>
        </row>
        <row r="930">
          <cell r="J930">
            <v>10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</row>
        <row r="931"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</row>
        <row r="932">
          <cell r="J932">
            <v>1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</row>
        <row r="933"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>
            <v>0</v>
          </cell>
        </row>
        <row r="934"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>
            <v>0</v>
          </cell>
        </row>
        <row r="935"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0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>
            <v>0</v>
          </cell>
        </row>
        <row r="936"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>
            <v>0</v>
          </cell>
        </row>
        <row r="937">
          <cell r="J937">
            <v>44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>
            <v>0</v>
          </cell>
        </row>
        <row r="938">
          <cell r="J938">
            <v>15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>
            <v>0</v>
          </cell>
        </row>
        <row r="939">
          <cell r="J939">
            <v>43281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>
            <v>0</v>
          </cell>
        </row>
        <row r="940"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>
            <v>0</v>
          </cell>
        </row>
        <row r="941">
          <cell r="J941">
            <v>44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>
            <v>0</v>
          </cell>
        </row>
        <row r="942">
          <cell r="J942">
            <v>15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>
            <v>0</v>
          </cell>
        </row>
        <row r="943">
          <cell r="J943">
            <v>43281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>
            <v>0</v>
          </cell>
        </row>
        <row r="944"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>
            <v>0</v>
          </cell>
        </row>
        <row r="945">
          <cell r="J945">
            <v>5.5000000000000003E-4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>
            <v>0</v>
          </cell>
        </row>
        <row r="946"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>
            <v>0</v>
          </cell>
        </row>
        <row r="947">
          <cell r="J947">
            <v>1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>
            <v>0</v>
          </cell>
        </row>
        <row r="948"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>
            <v>0</v>
          </cell>
        </row>
        <row r="949">
          <cell r="J949">
            <v>2.75E-2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0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>
            <v>0</v>
          </cell>
        </row>
        <row r="950">
          <cell r="J950">
            <v>2.5000000000000001E-2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0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>
            <v>0</v>
          </cell>
        </row>
        <row r="951">
          <cell r="J951">
            <v>0.04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>
            <v>0</v>
          </cell>
        </row>
        <row r="952">
          <cell r="J952">
            <v>7.4999999999999997E-3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0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>
            <v>0</v>
          </cell>
        </row>
        <row r="953"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>
            <v>0</v>
          </cell>
        </row>
        <row r="954"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>
            <v>0</v>
          </cell>
        </row>
        <row r="955"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>
            <v>0</v>
          </cell>
        </row>
        <row r="956"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>
            <v>0</v>
          </cell>
        </row>
        <row r="957">
          <cell r="J957">
            <v>0.01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>
            <v>0</v>
          </cell>
        </row>
        <row r="958">
          <cell r="J958">
            <v>0.01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>
            <v>0</v>
          </cell>
        </row>
        <row r="959">
          <cell r="J959">
            <v>0.01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>
            <v>0</v>
          </cell>
        </row>
        <row r="960">
          <cell r="J960">
            <v>8.0000000000000004E-4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>
            <v>0</v>
          </cell>
        </row>
        <row r="961">
          <cell r="J961" t="str">
            <v>Swap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>
            <v>0</v>
          </cell>
        </row>
        <row r="962"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>
            <v>0</v>
          </cell>
        </row>
        <row r="963">
          <cell r="J963">
            <v>1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>
            <v>0</v>
          </cell>
        </row>
        <row r="964"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>
            <v>0</v>
          </cell>
        </row>
        <row r="965"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>
            <v>0</v>
          </cell>
        </row>
        <row r="966">
          <cell r="J966">
            <v>0.01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>
            <v>0</v>
          </cell>
        </row>
        <row r="967">
          <cell r="J967">
            <v>0.01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>
            <v>0</v>
          </cell>
        </row>
        <row r="968">
          <cell r="J968">
            <v>0.01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>
            <v>0</v>
          </cell>
        </row>
        <row r="969"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  <cell r="AL969">
            <v>0</v>
          </cell>
        </row>
        <row r="970">
          <cell r="J970">
            <v>0.3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>
            <v>0</v>
          </cell>
        </row>
        <row r="971">
          <cell r="J971">
            <v>3.0000000000000001E-3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>
            <v>0</v>
          </cell>
        </row>
        <row r="972">
          <cell r="J972">
            <v>2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>
            <v>0</v>
          </cell>
        </row>
        <row r="973"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>
            <v>0</v>
          </cell>
        </row>
        <row r="974">
          <cell r="J974">
            <v>1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>
            <v>0</v>
          </cell>
        </row>
        <row r="975"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>
            <v>0</v>
          </cell>
        </row>
        <row r="976"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>
            <v>0</v>
          </cell>
        </row>
        <row r="977">
          <cell r="A977" t="str">
            <v>n/a - NOT IN USE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>
            <v>0</v>
          </cell>
        </row>
        <row r="978"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>
            <v>0</v>
          </cell>
        </row>
        <row r="979"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>
            <v>0</v>
          </cell>
        </row>
        <row r="980"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>
            <v>0</v>
          </cell>
        </row>
        <row r="981"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>
            <v>0</v>
          </cell>
        </row>
        <row r="982"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>
            <v>0</v>
          </cell>
        </row>
        <row r="983"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>
            <v>0</v>
          </cell>
        </row>
        <row r="984"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>
            <v>0</v>
          </cell>
        </row>
        <row r="985"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>
            <v>0</v>
          </cell>
        </row>
        <row r="986"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0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>
            <v>0</v>
          </cell>
        </row>
        <row r="987"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0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>
            <v>0</v>
          </cell>
        </row>
        <row r="988"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0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  <cell r="AL988">
            <v>0</v>
          </cell>
        </row>
        <row r="989"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0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  <cell r="AL989">
            <v>0</v>
          </cell>
        </row>
        <row r="990"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0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>
            <v>0</v>
          </cell>
        </row>
        <row r="991">
          <cell r="J991">
            <v>1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0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>
            <v>0</v>
          </cell>
        </row>
        <row r="992">
          <cell r="J992">
            <v>47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0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>
            <v>0</v>
          </cell>
        </row>
        <row r="993">
          <cell r="J993">
            <v>1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0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>
            <v>0</v>
          </cell>
        </row>
        <row r="994">
          <cell r="J994">
            <v>16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>
            <v>0</v>
          </cell>
        </row>
        <row r="995"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>
            <v>0</v>
          </cell>
        </row>
        <row r="996">
          <cell r="J996">
            <v>3.9166666666666665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>
            <v>0</v>
          </cell>
        </row>
        <row r="997"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  <cell r="AL997">
            <v>0</v>
          </cell>
        </row>
        <row r="998">
          <cell r="J998">
            <v>1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>
            <v>0</v>
          </cell>
        </row>
        <row r="999"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>
            <v>0</v>
          </cell>
        </row>
        <row r="1000"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0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>
            <v>0</v>
          </cell>
        </row>
        <row r="1001">
          <cell r="J1001">
            <v>0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>
            <v>0</v>
          </cell>
        </row>
        <row r="1002">
          <cell r="J1002">
            <v>100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>
            <v>0</v>
          </cell>
        </row>
        <row r="1003">
          <cell r="J1003">
            <v>100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>
            <v>0</v>
          </cell>
        </row>
        <row r="1004">
          <cell r="J1004">
            <v>0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0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>
            <v>0</v>
          </cell>
        </row>
        <row r="1005">
          <cell r="J1005">
            <v>1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0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>
            <v>0</v>
          </cell>
        </row>
        <row r="1006"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0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>
            <v>0</v>
          </cell>
        </row>
        <row r="1007"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>
            <v>0</v>
          </cell>
        </row>
        <row r="1008"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>
            <v>0</v>
          </cell>
        </row>
        <row r="1009">
          <cell r="J1009">
            <v>0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>
            <v>0</v>
          </cell>
        </row>
        <row r="1010">
          <cell r="J1010">
            <v>47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>
            <v>0</v>
          </cell>
        </row>
        <row r="1011">
          <cell r="J1011">
            <v>16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>
            <v>0</v>
          </cell>
        </row>
        <row r="1012">
          <cell r="J1012">
            <v>43373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>
            <v>0</v>
          </cell>
        </row>
        <row r="1013">
          <cell r="J1013">
            <v>0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>
            <v>0</v>
          </cell>
        </row>
        <row r="1014">
          <cell r="J1014">
            <v>0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>
            <v>0</v>
          </cell>
        </row>
        <row r="1015"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>
            <v>0</v>
          </cell>
        </row>
        <row r="1016">
          <cell r="J1016">
            <v>1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>
            <v>0</v>
          </cell>
        </row>
        <row r="1017"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>
            <v>0</v>
          </cell>
        </row>
        <row r="1018">
          <cell r="J1018">
            <v>0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>
            <v>0</v>
          </cell>
        </row>
        <row r="1019">
          <cell r="J1019">
            <v>1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>
            <v>0</v>
          </cell>
        </row>
        <row r="1020"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>
            <v>0</v>
          </cell>
        </row>
        <row r="1021">
          <cell r="J1021">
            <v>0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>
            <v>0</v>
          </cell>
        </row>
        <row r="1022"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>
            <v>0</v>
          </cell>
        </row>
        <row r="1023">
          <cell r="J1023" t="str">
            <v>Fix rate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>
            <v>0</v>
          </cell>
        </row>
        <row r="1024">
          <cell r="J1024">
            <v>0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>
            <v>0</v>
          </cell>
        </row>
        <row r="1025">
          <cell r="J1025">
            <v>2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>
            <v>0</v>
          </cell>
        </row>
        <row r="1026"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>
            <v>0</v>
          </cell>
        </row>
        <row r="1027">
          <cell r="J1027">
            <v>0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>
            <v>0</v>
          </cell>
        </row>
        <row r="1028">
          <cell r="J1028">
            <v>0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>
            <v>0</v>
          </cell>
        </row>
        <row r="1029">
          <cell r="J1029">
            <v>0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>
            <v>0</v>
          </cell>
        </row>
        <row r="1030">
          <cell r="J1030">
            <v>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>
            <v>0</v>
          </cell>
        </row>
        <row r="1031">
          <cell r="J1031">
            <v>0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>
            <v>0</v>
          </cell>
        </row>
        <row r="1032">
          <cell r="J1032">
            <v>2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>
            <v>0</v>
          </cell>
        </row>
        <row r="1033">
          <cell r="J1033">
            <v>0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>
            <v>0</v>
          </cell>
        </row>
        <row r="1034"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>
            <v>0</v>
          </cell>
        </row>
        <row r="1035"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>
            <v>0</v>
          </cell>
        </row>
        <row r="1036">
          <cell r="J1036">
            <v>0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>
            <v>0</v>
          </cell>
        </row>
        <row r="1037">
          <cell r="J1037">
            <v>0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0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>
            <v>0</v>
          </cell>
        </row>
        <row r="1038"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>
            <v>0</v>
          </cell>
        </row>
        <row r="1039">
          <cell r="A1039" t="str">
            <v>Shareholder Loan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0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>
            <v>0</v>
          </cell>
        </row>
        <row r="1040">
          <cell r="J1040">
            <v>0</v>
          </cell>
          <cell r="K1040">
            <v>0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>
            <v>0</v>
          </cell>
        </row>
        <row r="1041">
          <cell r="J1041">
            <v>1</v>
          </cell>
          <cell r="K1041">
            <v>0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>
            <v>0</v>
          </cell>
        </row>
        <row r="1042"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>
            <v>0</v>
          </cell>
        </row>
        <row r="1043">
          <cell r="J1043">
            <v>49430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>
            <v>0</v>
          </cell>
        </row>
        <row r="1044"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>
            <v>0</v>
          </cell>
        </row>
        <row r="1045">
          <cell r="J1045">
            <v>1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>
            <v>0</v>
          </cell>
        </row>
        <row r="1046">
          <cell r="J1046">
            <v>44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>
            <v>0</v>
          </cell>
        </row>
        <row r="1047">
          <cell r="J1047">
            <v>1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>
            <v>0</v>
          </cell>
        </row>
        <row r="1048">
          <cell r="J1048">
            <v>15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>
            <v>0</v>
          </cell>
        </row>
        <row r="1049"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>
            <v>0</v>
          </cell>
        </row>
        <row r="1050">
          <cell r="J1050">
            <v>3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>
            <v>0</v>
          </cell>
        </row>
        <row r="1051">
          <cell r="J1051">
            <v>0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>
            <v>0</v>
          </cell>
        </row>
        <row r="1052">
          <cell r="J1052">
            <v>0</v>
          </cell>
          <cell r="K1052">
            <v>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>
            <v>0</v>
          </cell>
        </row>
        <row r="1053"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>
            <v>0</v>
          </cell>
        </row>
        <row r="1054">
          <cell r="J1054">
            <v>0</v>
          </cell>
          <cell r="K1054">
            <v>0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>
            <v>0</v>
          </cell>
        </row>
        <row r="1055">
          <cell r="J1055">
            <v>1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>
            <v>0</v>
          </cell>
        </row>
        <row r="1056"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>
            <v>0</v>
          </cell>
        </row>
        <row r="1057"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>
            <v>0</v>
          </cell>
        </row>
        <row r="1058"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>
            <v>0</v>
          </cell>
        </row>
        <row r="1059">
          <cell r="J1059">
            <v>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>
            <v>0</v>
          </cell>
        </row>
        <row r="1060">
          <cell r="J1060">
            <v>78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>
            <v>0</v>
          </cell>
        </row>
        <row r="1061">
          <cell r="J1061">
            <v>96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>
            <v>0</v>
          </cell>
        </row>
        <row r="1062">
          <cell r="J1062">
            <v>50678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>
            <v>0</v>
          </cell>
        </row>
        <row r="1063"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>
            <v>0</v>
          </cell>
        </row>
        <row r="1064">
          <cell r="J1064">
            <v>78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>
            <v>0</v>
          </cell>
        </row>
        <row r="1065">
          <cell r="J1065">
            <v>96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>
            <v>0</v>
          </cell>
        </row>
        <row r="1066"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>
            <v>0</v>
          </cell>
        </row>
        <row r="1067">
          <cell r="J1067">
            <v>97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>
            <v>0</v>
          </cell>
        </row>
        <row r="1068"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>
            <v>0</v>
          </cell>
        </row>
        <row r="1069">
          <cell r="J1069">
            <v>7.0000000000000007E-2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>
            <v>0</v>
          </cell>
        </row>
        <row r="1070">
          <cell r="J1070">
            <v>7.0000000000000007E-2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  <cell r="AL1070">
            <v>0</v>
          </cell>
        </row>
        <row r="1071">
          <cell r="J1071" t="str">
            <v>Fix rate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>
            <v>0</v>
          </cell>
        </row>
        <row r="1072"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>
            <v>0</v>
          </cell>
        </row>
        <row r="1073">
          <cell r="J1073">
            <v>1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>
            <v>0</v>
          </cell>
        </row>
        <row r="1074"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>
            <v>0</v>
          </cell>
        </row>
        <row r="1075"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>
            <v>0</v>
          </cell>
        </row>
        <row r="1076">
          <cell r="J1076">
            <v>0.02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>
            <v>0</v>
          </cell>
        </row>
        <row r="1077">
          <cell r="J1077">
            <v>7.0000000000000007E-2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>
            <v>0</v>
          </cell>
        </row>
        <row r="1078">
          <cell r="J1078">
            <v>0.09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>
            <v>0</v>
          </cell>
        </row>
        <row r="1079"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>
            <v>0</v>
          </cell>
        </row>
        <row r="1080">
          <cell r="A1080" t="str">
            <v>Milestone Bridge Facility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>
            <v>0</v>
          </cell>
        </row>
        <row r="1081"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>
            <v>0</v>
          </cell>
        </row>
        <row r="1082">
          <cell r="J1082">
            <v>1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>
            <v>0</v>
          </cell>
        </row>
        <row r="1083"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>
            <v>0</v>
          </cell>
        </row>
        <row r="1084">
          <cell r="J1084">
            <v>140000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>
            <v>0</v>
          </cell>
        </row>
        <row r="1085"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>
            <v>0</v>
          </cell>
        </row>
        <row r="1086">
          <cell r="J1086">
            <v>1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>
            <v>0</v>
          </cell>
        </row>
        <row r="1087">
          <cell r="J1087">
            <v>44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>
            <v>0</v>
          </cell>
        </row>
        <row r="1088">
          <cell r="J1088">
            <v>1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>
            <v>0</v>
          </cell>
        </row>
        <row r="1089">
          <cell r="J1089">
            <v>15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>
            <v>0</v>
          </cell>
        </row>
        <row r="1090"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>
            <v>0</v>
          </cell>
        </row>
        <row r="1091">
          <cell r="J1091">
            <v>3.6666666666666665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>
            <v>0</v>
          </cell>
        </row>
        <row r="1092"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>
            <v>0</v>
          </cell>
        </row>
        <row r="1093">
          <cell r="J1093">
            <v>2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>
            <v>0</v>
          </cell>
        </row>
        <row r="1094">
          <cell r="J1094">
            <v>0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>
            <v>0</v>
          </cell>
        </row>
        <row r="1095">
          <cell r="J1095">
            <v>0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>
            <v>0</v>
          </cell>
        </row>
        <row r="1096">
          <cell r="J1096">
            <v>1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>
            <v>0</v>
          </cell>
        </row>
        <row r="1097"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>
            <v>0</v>
          </cell>
        </row>
        <row r="1098">
          <cell r="J1098">
            <v>500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>
            <v>0</v>
          </cell>
        </row>
        <row r="1099">
          <cell r="J1099">
            <v>50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>
            <v>0</v>
          </cell>
        </row>
        <row r="1100"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>
            <v>0</v>
          </cell>
        </row>
        <row r="1101">
          <cell r="J1101">
            <v>1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>
            <v>0</v>
          </cell>
        </row>
        <row r="1102"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>
            <v>0</v>
          </cell>
        </row>
        <row r="1103"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>
            <v>0</v>
          </cell>
        </row>
        <row r="1104"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>
            <v>0</v>
          </cell>
        </row>
        <row r="1105"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>
            <v>0</v>
          </cell>
        </row>
        <row r="1106"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>
            <v>0</v>
          </cell>
        </row>
        <row r="1107">
          <cell r="J1107">
            <v>16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>
            <v>0</v>
          </cell>
        </row>
        <row r="1108">
          <cell r="J1108">
            <v>16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>
            <v>0</v>
          </cell>
        </row>
        <row r="1109">
          <cell r="J1109">
            <v>43312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>
            <v>0</v>
          </cell>
        </row>
        <row r="1110">
          <cell r="J1110">
            <v>0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>
            <v>0</v>
          </cell>
        </row>
        <row r="1111">
          <cell r="J1111">
            <v>1.09E-3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>
            <v>0</v>
          </cell>
        </row>
        <row r="1112"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>
            <v>0</v>
          </cell>
        </row>
        <row r="1113">
          <cell r="J1113">
            <v>1.2500000000000001E-2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>
            <v>0</v>
          </cell>
        </row>
        <row r="1114">
          <cell r="J1114">
            <v>8.0000000000000004E-4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>
            <v>0</v>
          </cell>
        </row>
        <row r="1115">
          <cell r="J1115" t="str">
            <v>Swap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>
            <v>0</v>
          </cell>
        </row>
        <row r="1116"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>
            <v>0</v>
          </cell>
        </row>
        <row r="1117">
          <cell r="J1117">
            <v>1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>
            <v>0</v>
          </cell>
        </row>
        <row r="1118"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>
            <v>0</v>
          </cell>
        </row>
        <row r="1119"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>
            <v>0</v>
          </cell>
        </row>
        <row r="1120">
          <cell r="J1120">
            <v>1.2500000000000001E-2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>
            <v>0</v>
          </cell>
        </row>
        <row r="1121">
          <cell r="J1121">
            <v>0.3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>
            <v>0</v>
          </cell>
        </row>
        <row r="1122">
          <cell r="J1122">
            <v>3.7499999999999999E-3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>
            <v>0</v>
          </cell>
        </row>
        <row r="1123">
          <cell r="J1123">
            <v>10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>
            <v>0</v>
          </cell>
        </row>
        <row r="1124">
          <cell r="J1124">
            <v>0.3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>
            <v>0</v>
          </cell>
        </row>
        <row r="1125">
          <cell r="J1125">
            <v>3.7499999999999999E-3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>
            <v>0</v>
          </cell>
        </row>
        <row r="1126">
          <cell r="J1126">
            <v>2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>
            <v>0</v>
          </cell>
        </row>
        <row r="1127"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>
            <v>0</v>
          </cell>
        </row>
        <row r="1128"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>
            <v>0</v>
          </cell>
        </row>
        <row r="1129">
          <cell r="A1129" t="str">
            <v>Term Loan Facility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>
            <v>0</v>
          </cell>
        </row>
        <row r="1130"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>
            <v>0</v>
          </cell>
        </row>
        <row r="1131">
          <cell r="J1131">
            <v>1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>
            <v>0</v>
          </cell>
        </row>
        <row r="1132"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>
            <v>0</v>
          </cell>
        </row>
        <row r="1133">
          <cell r="J1133">
            <v>202050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>
            <v>0</v>
          </cell>
        </row>
        <row r="1134"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>
            <v>0</v>
          </cell>
        </row>
        <row r="1135">
          <cell r="J1135">
            <v>1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>
            <v>0</v>
          </cell>
        </row>
        <row r="1136">
          <cell r="J1136">
            <v>47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  <cell r="AL1136">
            <v>0</v>
          </cell>
        </row>
        <row r="1137">
          <cell r="J1137">
            <v>1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>
            <v>0</v>
          </cell>
        </row>
        <row r="1138">
          <cell r="J1138">
            <v>16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>
            <v>0</v>
          </cell>
        </row>
        <row r="1139">
          <cell r="J1139">
            <v>0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>
            <v>0</v>
          </cell>
        </row>
        <row r="1140">
          <cell r="J1140">
            <v>23.25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>
            <v>0</v>
          </cell>
        </row>
        <row r="1141">
          <cell r="J1141">
            <v>0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>
            <v>0</v>
          </cell>
        </row>
        <row r="1142">
          <cell r="J1142">
            <v>3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>
            <v>0</v>
          </cell>
        </row>
        <row r="1143">
          <cell r="J1143">
            <v>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>
            <v>0</v>
          </cell>
        </row>
        <row r="1144">
          <cell r="J1144">
            <v>0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>
            <v>0</v>
          </cell>
        </row>
        <row r="1145">
          <cell r="J1145">
            <v>0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>
            <v>0</v>
          </cell>
        </row>
        <row r="1146">
          <cell r="J1146">
            <v>2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>
            <v>0</v>
          </cell>
        </row>
        <row r="1147">
          <cell r="J1147">
            <v>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>
            <v>0</v>
          </cell>
        </row>
        <row r="1148">
          <cell r="J1148">
            <v>0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>
            <v>0</v>
          </cell>
        </row>
        <row r="1149">
          <cell r="J1149">
            <v>500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>
            <v>0</v>
          </cell>
        </row>
        <row r="1150">
          <cell r="J1150">
            <v>50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>
            <v>0</v>
          </cell>
        </row>
        <row r="1151">
          <cell r="J1151">
            <v>0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>
            <v>0</v>
          </cell>
        </row>
        <row r="1152">
          <cell r="J1152">
            <v>3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>
            <v>0</v>
          </cell>
        </row>
        <row r="1153">
          <cell r="J1153">
            <v>0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>
            <v>0</v>
          </cell>
        </row>
        <row r="1154">
          <cell r="J1154">
            <v>0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>
            <v>0</v>
          </cell>
        </row>
        <row r="1155">
          <cell r="J1155">
            <v>0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>
            <v>0</v>
          </cell>
        </row>
        <row r="1156">
          <cell r="J1156">
            <v>0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>
            <v>0</v>
          </cell>
        </row>
        <row r="1157">
          <cell r="J1157">
            <v>4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>
            <v>0</v>
          </cell>
        </row>
        <row r="1158">
          <cell r="J1158">
            <v>0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>
            <v>0</v>
          </cell>
        </row>
        <row r="1159">
          <cell r="J1159">
            <v>17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>
            <v>0</v>
          </cell>
        </row>
        <row r="1160">
          <cell r="J1160">
            <v>93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>
            <v>0</v>
          </cell>
        </row>
        <row r="1161">
          <cell r="J1161">
            <v>50405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>
            <v>0</v>
          </cell>
        </row>
        <row r="1162">
          <cell r="J1162">
            <v>0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>
            <v>0</v>
          </cell>
        </row>
        <row r="1163">
          <cell r="J1163">
            <v>17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>
            <v>0</v>
          </cell>
        </row>
        <row r="1164">
          <cell r="J1164">
            <v>93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>
            <v>0</v>
          </cell>
        </row>
        <row r="1165">
          <cell r="J1165">
            <v>0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>
            <v>0</v>
          </cell>
        </row>
        <row r="1166">
          <cell r="J1166">
            <v>94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>
            <v>0</v>
          </cell>
        </row>
        <row r="1167">
          <cell r="J1167">
            <v>0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>
            <v>0</v>
          </cell>
        </row>
        <row r="1168">
          <cell r="J1168">
            <v>0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>
            <v>0</v>
          </cell>
        </row>
        <row r="1169">
          <cell r="J1169">
            <v>1.495E-2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>
            <v>0</v>
          </cell>
        </row>
        <row r="1170">
          <cell r="J1170">
            <v>0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>
            <v>0</v>
          </cell>
        </row>
        <row r="1171">
          <cell r="J1171">
            <v>0</v>
          </cell>
          <cell r="K1171">
            <v>0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>
            <v>0</v>
          </cell>
        </row>
        <row r="1172">
          <cell r="J1172">
            <v>1.4999999999999999E-2</v>
          </cell>
          <cell r="K1172">
            <v>0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>
            <v>0</v>
          </cell>
        </row>
        <row r="1173">
          <cell r="J1173">
            <v>0</v>
          </cell>
          <cell r="K1173">
            <v>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>
            <v>0</v>
          </cell>
        </row>
        <row r="1174">
          <cell r="J1174">
            <v>0.3</v>
          </cell>
          <cell r="K1174">
            <v>0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>
            <v>0</v>
          </cell>
        </row>
        <row r="1175">
          <cell r="J1175">
            <v>3.8999999999999998E-3</v>
          </cell>
          <cell r="K1175">
            <v>0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>
            <v>0</v>
          </cell>
        </row>
        <row r="1176">
          <cell r="J1176">
            <v>10</v>
          </cell>
          <cell r="K1176">
            <v>0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>
            <v>0</v>
          </cell>
        </row>
        <row r="1177">
          <cell r="J1177">
            <v>0.3</v>
          </cell>
          <cell r="K1177">
            <v>0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>
            <v>0</v>
          </cell>
        </row>
        <row r="1178">
          <cell r="J1178">
            <v>3.8999999999999998E-3</v>
          </cell>
          <cell r="K1178">
            <v>0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>
            <v>0</v>
          </cell>
        </row>
        <row r="1179">
          <cell r="J1179">
            <v>2</v>
          </cell>
          <cell r="K1179">
            <v>0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>
            <v>0</v>
          </cell>
        </row>
        <row r="1180">
          <cell r="J1180">
            <v>0</v>
          </cell>
          <cell r="K1180">
            <v>0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>
            <v>0</v>
          </cell>
        </row>
        <row r="1181">
          <cell r="J1181">
            <v>1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>
            <v>0</v>
          </cell>
        </row>
        <row r="1182">
          <cell r="J1182">
            <v>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>
            <v>0</v>
          </cell>
        </row>
        <row r="1183">
          <cell r="J1183">
            <v>0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>
            <v>0</v>
          </cell>
        </row>
        <row r="1184">
          <cell r="J1184">
            <v>1.5E-3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>
            <v>0</v>
          </cell>
        </row>
        <row r="1185">
          <cell r="J1185" t="str">
            <v>Swap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>
            <v>0</v>
          </cell>
        </row>
        <row r="1186">
          <cell r="J1186">
            <v>0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>
            <v>0</v>
          </cell>
        </row>
        <row r="1187">
          <cell r="J1187">
            <v>1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  <cell r="AL1187">
            <v>0</v>
          </cell>
        </row>
        <row r="1188">
          <cell r="J1188">
            <v>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>
            <v>0</v>
          </cell>
        </row>
        <row r="1189">
          <cell r="J1189">
            <v>0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>
            <v>0</v>
          </cell>
        </row>
        <row r="1190">
          <cell r="J1190">
            <v>1.2999999999999999E-2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  <cell r="AL1190">
            <v>0</v>
          </cell>
        </row>
        <row r="1191">
          <cell r="J1191">
            <v>15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  <cell r="AL1191">
            <v>0</v>
          </cell>
        </row>
        <row r="1192">
          <cell r="J1192">
            <v>0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>
            <v>0</v>
          </cell>
        </row>
        <row r="1193">
          <cell r="J1193">
            <v>1.2999999999999999E-2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>
            <v>0</v>
          </cell>
        </row>
        <row r="1194">
          <cell r="J1194">
            <v>0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>
            <v>0</v>
          </cell>
        </row>
        <row r="1195">
          <cell r="J1195">
            <v>8.25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>
            <v>0</v>
          </cell>
        </row>
        <row r="1196">
          <cell r="J1196">
            <v>48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>
            <v>0</v>
          </cell>
        </row>
        <row r="1197">
          <cell r="J1197">
            <v>12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>
            <v>0</v>
          </cell>
        </row>
        <row r="1198">
          <cell r="J1198">
            <v>0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>
            <v>0</v>
          </cell>
        </row>
        <row r="1199">
          <cell r="J1199">
            <v>1.4E-2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>
            <v>0</v>
          </cell>
        </row>
        <row r="1200">
          <cell r="J1200">
            <v>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>
            <v>0</v>
          </cell>
        </row>
        <row r="1201">
          <cell r="J1201">
            <v>16.25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>
            <v>0</v>
          </cell>
        </row>
        <row r="1202">
          <cell r="J1202">
            <v>80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>
            <v>0</v>
          </cell>
        </row>
        <row r="1203">
          <cell r="J1203">
            <v>20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>
            <v>0</v>
          </cell>
        </row>
        <row r="1204">
          <cell r="J1204">
            <v>0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>
            <v>0</v>
          </cell>
        </row>
        <row r="1205">
          <cell r="J1205">
            <v>1.55E-2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>
            <v>0</v>
          </cell>
        </row>
        <row r="1206"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>
            <v>0</v>
          </cell>
        </row>
        <row r="1207">
          <cell r="J1207">
            <v>16.25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>
            <v>0</v>
          </cell>
        </row>
        <row r="1208">
          <cell r="J1208">
            <v>80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>
            <v>0</v>
          </cell>
        </row>
        <row r="1209">
          <cell r="J1209">
            <v>20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>
            <v>0</v>
          </cell>
        </row>
        <row r="1210">
          <cell r="J1210">
            <v>0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>
            <v>0</v>
          </cell>
        </row>
        <row r="1211">
          <cell r="J1211">
            <v>1.55E-2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>
            <v>0</v>
          </cell>
        </row>
        <row r="1212">
          <cell r="J1212">
            <v>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>
            <v>0</v>
          </cell>
        </row>
        <row r="1213">
          <cell r="J1213">
            <v>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>
            <v>0</v>
          </cell>
        </row>
        <row r="1214">
          <cell r="A1214" t="str">
            <v>n/a - NOT IN USE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>
            <v>0</v>
          </cell>
        </row>
        <row r="1215">
          <cell r="J1215">
            <v>0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>
            <v>0</v>
          </cell>
        </row>
        <row r="1216">
          <cell r="J1216">
            <v>0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>
            <v>0</v>
          </cell>
        </row>
        <row r="1217">
          <cell r="J1217">
            <v>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>
            <v>0</v>
          </cell>
        </row>
        <row r="1218">
          <cell r="J1218">
            <v>0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>
            <v>0</v>
          </cell>
        </row>
        <row r="1219">
          <cell r="J1219">
            <v>0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>
            <v>0</v>
          </cell>
        </row>
        <row r="1220">
          <cell r="J1220">
            <v>1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>
            <v>0</v>
          </cell>
        </row>
        <row r="1221">
          <cell r="J1221">
            <v>44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>
            <v>0</v>
          </cell>
        </row>
        <row r="1222">
          <cell r="J1222">
            <v>1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>
            <v>0</v>
          </cell>
        </row>
        <row r="1223">
          <cell r="J1223">
            <v>15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>
            <v>0</v>
          </cell>
        </row>
        <row r="1224">
          <cell r="J1224">
            <v>0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>
            <v>0</v>
          </cell>
        </row>
        <row r="1225">
          <cell r="J1225">
            <v>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>
            <v>0</v>
          </cell>
        </row>
        <row r="1226">
          <cell r="J1226">
            <v>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>
            <v>0</v>
          </cell>
        </row>
        <row r="1227">
          <cell r="J1227">
            <v>2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>
            <v>0</v>
          </cell>
        </row>
        <row r="1228">
          <cell r="J1228">
            <v>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>
            <v>0</v>
          </cell>
        </row>
        <row r="1229"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>
            <v>0</v>
          </cell>
        </row>
        <row r="1230">
          <cell r="J1230">
            <v>100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0</v>
          </cell>
          <cell r="AA1230">
            <v>0</v>
          </cell>
          <cell r="AB1230">
            <v>0</v>
          </cell>
          <cell r="AC1230">
            <v>0</v>
          </cell>
          <cell r="AD1230">
            <v>0</v>
          </cell>
          <cell r="AE1230">
            <v>0</v>
          </cell>
          <cell r="AF1230">
            <v>0</v>
          </cell>
          <cell r="AG1230">
            <v>0</v>
          </cell>
          <cell r="AH1230">
            <v>0</v>
          </cell>
          <cell r="AI1230">
            <v>0</v>
          </cell>
          <cell r="AJ1230">
            <v>0</v>
          </cell>
          <cell r="AK1230">
            <v>0</v>
          </cell>
          <cell r="AL1230">
            <v>0</v>
          </cell>
        </row>
        <row r="1231">
          <cell r="J1231">
            <v>10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  <cell r="O1231">
            <v>0</v>
          </cell>
          <cell r="P1231">
            <v>0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0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>
            <v>0</v>
          </cell>
        </row>
        <row r="1232"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0</v>
          </cell>
          <cell r="AA1232">
            <v>0</v>
          </cell>
          <cell r="AB1232">
            <v>0</v>
          </cell>
          <cell r="AC1232">
            <v>0</v>
          </cell>
          <cell r="AD1232">
            <v>0</v>
          </cell>
          <cell r="AE1232">
            <v>0</v>
          </cell>
          <cell r="AF1232">
            <v>0</v>
          </cell>
          <cell r="AG1232">
            <v>0</v>
          </cell>
          <cell r="AH1232">
            <v>0</v>
          </cell>
          <cell r="AI1232">
            <v>0</v>
          </cell>
          <cell r="AJ1232">
            <v>0</v>
          </cell>
          <cell r="AK1232">
            <v>0</v>
          </cell>
          <cell r="AL1232">
            <v>0</v>
          </cell>
        </row>
        <row r="1233">
          <cell r="J1233">
            <v>1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  <cell r="O1233">
            <v>0</v>
          </cell>
          <cell r="P1233">
            <v>0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0</v>
          </cell>
          <cell r="AA1233">
            <v>0</v>
          </cell>
          <cell r="AB1233">
            <v>0</v>
          </cell>
          <cell r="AC1233">
            <v>0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>
            <v>0</v>
          </cell>
        </row>
        <row r="1234"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0</v>
          </cell>
          <cell r="AA1234">
            <v>0</v>
          </cell>
          <cell r="AB1234">
            <v>0</v>
          </cell>
          <cell r="AC1234">
            <v>0</v>
          </cell>
          <cell r="AD1234">
            <v>0</v>
          </cell>
          <cell r="AE1234">
            <v>0</v>
          </cell>
          <cell r="AF1234">
            <v>0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>
            <v>0</v>
          </cell>
        </row>
        <row r="1235"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  <cell r="O1235">
            <v>0</v>
          </cell>
          <cell r="P1235">
            <v>0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0</v>
          </cell>
          <cell r="AA1235">
            <v>0</v>
          </cell>
          <cell r="AB1235">
            <v>0</v>
          </cell>
          <cell r="AC1235">
            <v>0</v>
          </cell>
          <cell r="AD1235">
            <v>0</v>
          </cell>
          <cell r="AE1235">
            <v>0</v>
          </cell>
          <cell r="AF1235">
            <v>0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>
            <v>0</v>
          </cell>
        </row>
        <row r="1236"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  <cell r="O1236">
            <v>0</v>
          </cell>
          <cell r="P1236">
            <v>0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0</v>
          </cell>
          <cell r="AA1236">
            <v>0</v>
          </cell>
          <cell r="AB1236">
            <v>0</v>
          </cell>
          <cell r="AC1236">
            <v>0</v>
          </cell>
          <cell r="AD1236">
            <v>0</v>
          </cell>
          <cell r="AE1236">
            <v>0</v>
          </cell>
          <cell r="AF1236">
            <v>0</v>
          </cell>
          <cell r="AG1236">
            <v>0</v>
          </cell>
          <cell r="AH1236">
            <v>0</v>
          </cell>
          <cell r="AI1236">
            <v>0</v>
          </cell>
          <cell r="AJ1236">
            <v>0</v>
          </cell>
          <cell r="AK1236">
            <v>0</v>
          </cell>
          <cell r="AL1236">
            <v>0</v>
          </cell>
        </row>
        <row r="1237"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  <cell r="O1237">
            <v>0</v>
          </cell>
          <cell r="P1237">
            <v>0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0</v>
          </cell>
          <cell r="AA1237">
            <v>0</v>
          </cell>
          <cell r="AB1237">
            <v>0</v>
          </cell>
          <cell r="AC1237">
            <v>0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>
            <v>0</v>
          </cell>
        </row>
        <row r="1238"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  <cell r="O1238">
            <v>0</v>
          </cell>
          <cell r="P1238">
            <v>0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0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>
            <v>0</v>
          </cell>
        </row>
        <row r="1239">
          <cell r="J1239">
            <v>15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  <cell r="O1239">
            <v>0</v>
          </cell>
          <cell r="P1239">
            <v>0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0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>
            <v>0</v>
          </cell>
        </row>
        <row r="1240">
          <cell r="J1240">
            <v>1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0</v>
          </cell>
          <cell r="AA1240">
            <v>0</v>
          </cell>
          <cell r="AB1240">
            <v>0</v>
          </cell>
          <cell r="AC1240">
            <v>0</v>
          </cell>
          <cell r="AD1240">
            <v>0</v>
          </cell>
          <cell r="AE1240">
            <v>0</v>
          </cell>
          <cell r="AF1240">
            <v>0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>
            <v>0</v>
          </cell>
        </row>
        <row r="1241">
          <cell r="J1241">
            <v>43312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0</v>
          </cell>
          <cell r="AA1241">
            <v>0</v>
          </cell>
          <cell r="AB1241">
            <v>0</v>
          </cell>
          <cell r="AC1241">
            <v>0</v>
          </cell>
          <cell r="AD1241">
            <v>0</v>
          </cell>
          <cell r="AE1241">
            <v>0</v>
          </cell>
          <cell r="AF1241">
            <v>0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>
            <v>0</v>
          </cell>
        </row>
        <row r="1242"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0</v>
          </cell>
          <cell r="AA1242">
            <v>0</v>
          </cell>
          <cell r="AB1242">
            <v>0</v>
          </cell>
          <cell r="AC1242">
            <v>0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>
            <v>0</v>
          </cell>
        </row>
        <row r="1243"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0</v>
          </cell>
          <cell r="AA1243">
            <v>0</v>
          </cell>
          <cell r="AB1243">
            <v>0</v>
          </cell>
          <cell r="AC1243">
            <v>0</v>
          </cell>
          <cell r="AD1243">
            <v>0</v>
          </cell>
          <cell r="AE1243">
            <v>0</v>
          </cell>
          <cell r="AF1243">
            <v>0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>
            <v>0</v>
          </cell>
        </row>
        <row r="1244"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0</v>
          </cell>
          <cell r="AA1244">
            <v>0</v>
          </cell>
          <cell r="AB1244">
            <v>0</v>
          </cell>
          <cell r="AC1244">
            <v>0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>
            <v>0</v>
          </cell>
        </row>
        <row r="1245"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0</v>
          </cell>
          <cell r="AA1245">
            <v>0</v>
          </cell>
          <cell r="AB1245">
            <v>0</v>
          </cell>
          <cell r="AC1245">
            <v>0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>
            <v>0</v>
          </cell>
        </row>
        <row r="1246"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0</v>
          </cell>
          <cell r="AA1246">
            <v>0</v>
          </cell>
          <cell r="AB1246">
            <v>0</v>
          </cell>
          <cell r="AC1246">
            <v>0</v>
          </cell>
          <cell r="AD1246">
            <v>0</v>
          </cell>
          <cell r="AE1246">
            <v>0</v>
          </cell>
          <cell r="AF1246">
            <v>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>
            <v>0</v>
          </cell>
        </row>
        <row r="1247"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  <cell r="O1247">
            <v>0</v>
          </cell>
          <cell r="P1247">
            <v>0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0</v>
          </cell>
          <cell r="AA1247">
            <v>0</v>
          </cell>
          <cell r="AB1247">
            <v>0</v>
          </cell>
          <cell r="AC1247">
            <v>0</v>
          </cell>
          <cell r="AD1247">
            <v>0</v>
          </cell>
          <cell r="AE1247">
            <v>0</v>
          </cell>
          <cell r="AF1247">
            <v>0</v>
          </cell>
          <cell r="AG1247">
            <v>0</v>
          </cell>
          <cell r="AH1247">
            <v>0</v>
          </cell>
          <cell r="AI1247">
            <v>0</v>
          </cell>
          <cell r="AJ1247">
            <v>0</v>
          </cell>
          <cell r="AK1247">
            <v>0</v>
          </cell>
          <cell r="AL1247">
            <v>0</v>
          </cell>
        </row>
        <row r="1248"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  <cell r="P1248">
            <v>0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0</v>
          </cell>
          <cell r="AA1248">
            <v>0</v>
          </cell>
          <cell r="AB1248">
            <v>0</v>
          </cell>
          <cell r="AC1248">
            <v>0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>
            <v>0</v>
          </cell>
        </row>
        <row r="1249"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0</v>
          </cell>
          <cell r="AA1249">
            <v>0</v>
          </cell>
          <cell r="AB1249">
            <v>0</v>
          </cell>
          <cell r="AC1249">
            <v>0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>
            <v>0</v>
          </cell>
        </row>
        <row r="1250">
          <cell r="J1250" t="str">
            <v>Swap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  <cell r="O1250">
            <v>0</v>
          </cell>
          <cell r="P1250">
            <v>0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0</v>
          </cell>
          <cell r="AA1250">
            <v>0</v>
          </cell>
          <cell r="AB1250">
            <v>0</v>
          </cell>
          <cell r="AC1250">
            <v>0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>
            <v>0</v>
          </cell>
        </row>
        <row r="1251"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  <cell r="O1251">
            <v>0</v>
          </cell>
          <cell r="P1251">
            <v>0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0</v>
          </cell>
          <cell r="AA1251">
            <v>0</v>
          </cell>
          <cell r="AB1251">
            <v>0</v>
          </cell>
          <cell r="AC1251">
            <v>0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>
            <v>0</v>
          </cell>
        </row>
        <row r="1252">
          <cell r="J1252">
            <v>1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0</v>
          </cell>
          <cell r="AA1252">
            <v>0</v>
          </cell>
          <cell r="AB1252">
            <v>0</v>
          </cell>
          <cell r="AC1252">
            <v>0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>
            <v>0</v>
          </cell>
        </row>
        <row r="1253"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  <cell r="O1253">
            <v>0</v>
          </cell>
          <cell r="P1253">
            <v>0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0</v>
          </cell>
          <cell r="AA1253">
            <v>0</v>
          </cell>
          <cell r="AB1253">
            <v>0</v>
          </cell>
          <cell r="AC1253">
            <v>0</v>
          </cell>
          <cell r="AD1253">
            <v>0</v>
          </cell>
          <cell r="AE1253">
            <v>0</v>
          </cell>
          <cell r="AF1253">
            <v>0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>
            <v>0</v>
          </cell>
        </row>
        <row r="1254"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  <cell r="P1254">
            <v>0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0</v>
          </cell>
          <cell r="AA1254">
            <v>0</v>
          </cell>
          <cell r="AB1254">
            <v>0</v>
          </cell>
          <cell r="AC1254">
            <v>0</v>
          </cell>
          <cell r="AD1254">
            <v>0</v>
          </cell>
          <cell r="AE1254">
            <v>0</v>
          </cell>
          <cell r="AF1254">
            <v>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>
            <v>0</v>
          </cell>
        </row>
        <row r="1255"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  <cell r="O1255">
            <v>0</v>
          </cell>
          <cell r="P1255">
            <v>0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0</v>
          </cell>
          <cell r="AA1255">
            <v>0</v>
          </cell>
          <cell r="AB1255">
            <v>0</v>
          </cell>
          <cell r="AC1255">
            <v>0</v>
          </cell>
          <cell r="AD1255">
            <v>0</v>
          </cell>
          <cell r="AE1255">
            <v>0</v>
          </cell>
          <cell r="AF1255">
            <v>0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>
            <v>0</v>
          </cell>
        </row>
        <row r="1256"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  <cell r="O1256">
            <v>0</v>
          </cell>
          <cell r="P1256">
            <v>0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0</v>
          </cell>
          <cell r="AA1256">
            <v>0</v>
          </cell>
          <cell r="AB1256">
            <v>0</v>
          </cell>
          <cell r="AC1256">
            <v>0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>
            <v>0</v>
          </cell>
        </row>
        <row r="1257"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  <cell r="P1257">
            <v>0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0</v>
          </cell>
          <cell r="AA1257">
            <v>0</v>
          </cell>
          <cell r="AB1257">
            <v>0</v>
          </cell>
          <cell r="AC1257">
            <v>0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>
            <v>0</v>
          </cell>
        </row>
        <row r="1258">
          <cell r="J1258">
            <v>3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  <cell r="O1258">
            <v>0</v>
          </cell>
          <cell r="P1258">
            <v>0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0</v>
          </cell>
          <cell r="AA1258">
            <v>0</v>
          </cell>
          <cell r="AB1258">
            <v>0</v>
          </cell>
          <cell r="AC1258">
            <v>0</v>
          </cell>
          <cell r="AD1258">
            <v>0</v>
          </cell>
          <cell r="AE1258">
            <v>0</v>
          </cell>
          <cell r="AF1258">
            <v>0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>
            <v>0</v>
          </cell>
        </row>
        <row r="1259"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  <cell r="O1259">
            <v>0</v>
          </cell>
          <cell r="P1259">
            <v>0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0</v>
          </cell>
          <cell r="AA1259">
            <v>0</v>
          </cell>
          <cell r="AB1259">
            <v>0</v>
          </cell>
          <cell r="AC1259">
            <v>0</v>
          </cell>
          <cell r="AD1259">
            <v>0</v>
          </cell>
          <cell r="AE1259">
            <v>0</v>
          </cell>
          <cell r="AF1259">
            <v>0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>
            <v>0</v>
          </cell>
        </row>
        <row r="1260"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  <cell r="O1260">
            <v>0</v>
          </cell>
          <cell r="P1260">
            <v>0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0</v>
          </cell>
          <cell r="AA1260">
            <v>0</v>
          </cell>
          <cell r="AB1260">
            <v>0</v>
          </cell>
          <cell r="AC1260">
            <v>0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>
            <v>0</v>
          </cell>
        </row>
        <row r="1261">
          <cell r="A1261" t="str">
            <v>EIB Facility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  <cell r="O1261">
            <v>0</v>
          </cell>
          <cell r="P1261">
            <v>0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0</v>
          </cell>
          <cell r="AA1261">
            <v>0</v>
          </cell>
          <cell r="AB1261">
            <v>0</v>
          </cell>
          <cell r="AC1261">
            <v>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>
            <v>0</v>
          </cell>
        </row>
        <row r="1262"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  <cell r="O1262">
            <v>0</v>
          </cell>
          <cell r="P1262">
            <v>0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0</v>
          </cell>
          <cell r="AA1262">
            <v>0</v>
          </cell>
          <cell r="AB1262">
            <v>0</v>
          </cell>
          <cell r="AC1262">
            <v>0</v>
          </cell>
          <cell r="AD1262">
            <v>0</v>
          </cell>
          <cell r="AE1262">
            <v>0</v>
          </cell>
          <cell r="AF1262">
            <v>0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>
            <v>0</v>
          </cell>
        </row>
        <row r="1263">
          <cell r="J1263">
            <v>1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  <cell r="O1263">
            <v>0</v>
          </cell>
          <cell r="P1263">
            <v>0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0</v>
          </cell>
          <cell r="AA1263">
            <v>0</v>
          </cell>
          <cell r="AB1263">
            <v>0</v>
          </cell>
          <cell r="AC1263">
            <v>0</v>
          </cell>
          <cell r="AD1263">
            <v>0</v>
          </cell>
          <cell r="AE1263">
            <v>0</v>
          </cell>
          <cell r="AF1263">
            <v>0</v>
          </cell>
          <cell r="AG1263">
            <v>0</v>
          </cell>
          <cell r="AH1263">
            <v>0</v>
          </cell>
          <cell r="AI1263">
            <v>0</v>
          </cell>
          <cell r="AJ1263">
            <v>0</v>
          </cell>
          <cell r="AK1263">
            <v>0</v>
          </cell>
          <cell r="AL1263">
            <v>0</v>
          </cell>
        </row>
        <row r="1264"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  <cell r="O1264">
            <v>0</v>
          </cell>
          <cell r="P1264">
            <v>0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0</v>
          </cell>
          <cell r="AA1264">
            <v>0</v>
          </cell>
          <cell r="AB1264">
            <v>0</v>
          </cell>
          <cell r="AC1264">
            <v>0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>
            <v>0</v>
          </cell>
        </row>
        <row r="1265">
          <cell r="J1265">
            <v>200650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  <cell r="O1265">
            <v>0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0</v>
          </cell>
          <cell r="AA1265">
            <v>0</v>
          </cell>
          <cell r="AB1265">
            <v>0</v>
          </cell>
          <cell r="AC1265">
            <v>0</v>
          </cell>
          <cell r="AD1265">
            <v>0</v>
          </cell>
          <cell r="AE1265">
            <v>0</v>
          </cell>
          <cell r="AF1265">
            <v>0</v>
          </cell>
          <cell r="AG1265">
            <v>0</v>
          </cell>
          <cell r="AH1265">
            <v>0</v>
          </cell>
          <cell r="AI1265">
            <v>0</v>
          </cell>
          <cell r="AJ1265">
            <v>0</v>
          </cell>
          <cell r="AK1265">
            <v>0</v>
          </cell>
          <cell r="AL1265">
            <v>0</v>
          </cell>
        </row>
        <row r="1266"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0</v>
          </cell>
          <cell r="AA1266">
            <v>0</v>
          </cell>
          <cell r="AB1266">
            <v>0</v>
          </cell>
          <cell r="AC1266">
            <v>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>
            <v>0</v>
          </cell>
        </row>
        <row r="1267">
          <cell r="J1267">
            <v>200650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0</v>
          </cell>
          <cell r="AA1267">
            <v>0</v>
          </cell>
          <cell r="AB1267">
            <v>0</v>
          </cell>
          <cell r="AC1267">
            <v>0</v>
          </cell>
          <cell r="AD1267">
            <v>0</v>
          </cell>
          <cell r="AE1267">
            <v>0</v>
          </cell>
          <cell r="AF1267">
            <v>0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>
            <v>0</v>
          </cell>
        </row>
        <row r="1268">
          <cell r="J1268">
            <v>1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0</v>
          </cell>
          <cell r="AA1268">
            <v>0</v>
          </cell>
          <cell r="AB1268">
            <v>0</v>
          </cell>
          <cell r="AC1268">
            <v>0</v>
          </cell>
          <cell r="AD1268">
            <v>0</v>
          </cell>
          <cell r="AE1268">
            <v>0</v>
          </cell>
          <cell r="AF1268">
            <v>0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>
            <v>0</v>
          </cell>
        </row>
        <row r="1269"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0</v>
          </cell>
          <cell r="AA1269">
            <v>0</v>
          </cell>
          <cell r="AB1269">
            <v>0</v>
          </cell>
          <cell r="AC1269">
            <v>0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>
            <v>0</v>
          </cell>
        </row>
        <row r="1270"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  <cell r="P1270">
            <v>0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0</v>
          </cell>
          <cell r="AA1270">
            <v>0</v>
          </cell>
          <cell r="AB1270">
            <v>0</v>
          </cell>
          <cell r="AC1270">
            <v>0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>
            <v>0</v>
          </cell>
        </row>
        <row r="1271">
          <cell r="J1271">
            <v>300000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  <cell r="P1271">
            <v>0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0</v>
          </cell>
          <cell r="AA1271">
            <v>0</v>
          </cell>
          <cell r="AB1271">
            <v>0</v>
          </cell>
          <cell r="AC1271">
            <v>0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>
            <v>0</v>
          </cell>
        </row>
        <row r="1272"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  <cell r="O1272">
            <v>0</v>
          </cell>
          <cell r="P1272">
            <v>0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0</v>
          </cell>
          <cell r="AA1272">
            <v>0</v>
          </cell>
          <cell r="AB1272">
            <v>0</v>
          </cell>
          <cell r="AC1272">
            <v>0</v>
          </cell>
          <cell r="AD1272">
            <v>0</v>
          </cell>
          <cell r="AE1272">
            <v>0</v>
          </cell>
          <cell r="AF1272">
            <v>0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>
            <v>0</v>
          </cell>
        </row>
        <row r="1273">
          <cell r="J1273">
            <v>0.498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0</v>
          </cell>
          <cell r="AA1273">
            <v>0</v>
          </cell>
          <cell r="AB1273">
            <v>0</v>
          </cell>
          <cell r="AC1273">
            <v>0</v>
          </cell>
          <cell r="AD1273">
            <v>0</v>
          </cell>
          <cell r="AE1273">
            <v>0</v>
          </cell>
          <cell r="AF1273">
            <v>0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>
            <v>0</v>
          </cell>
        </row>
        <row r="1274"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0</v>
          </cell>
          <cell r="AA1274">
            <v>0</v>
          </cell>
          <cell r="AB1274">
            <v>0</v>
          </cell>
          <cell r="AC1274">
            <v>0</v>
          </cell>
          <cell r="AD1274">
            <v>0</v>
          </cell>
          <cell r="AE1274">
            <v>0</v>
          </cell>
          <cell r="AF1274">
            <v>0</v>
          </cell>
          <cell r="AG1274">
            <v>0</v>
          </cell>
          <cell r="AH1274">
            <v>0</v>
          </cell>
          <cell r="AI1274">
            <v>0</v>
          </cell>
          <cell r="AJ1274">
            <v>0</v>
          </cell>
          <cell r="AK1274">
            <v>0</v>
          </cell>
          <cell r="AL1274">
            <v>0</v>
          </cell>
        </row>
        <row r="1275">
          <cell r="J1275">
            <v>1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0</v>
          </cell>
          <cell r="AA1275">
            <v>0</v>
          </cell>
          <cell r="AB1275">
            <v>0</v>
          </cell>
          <cell r="AC1275">
            <v>0</v>
          </cell>
          <cell r="AD1275">
            <v>0</v>
          </cell>
          <cell r="AE1275">
            <v>0</v>
          </cell>
          <cell r="AF1275">
            <v>0</v>
          </cell>
          <cell r="AG1275">
            <v>0</v>
          </cell>
          <cell r="AH1275">
            <v>0</v>
          </cell>
          <cell r="AI1275">
            <v>0</v>
          </cell>
          <cell r="AJ1275">
            <v>0</v>
          </cell>
          <cell r="AK1275">
            <v>0</v>
          </cell>
          <cell r="AL1275">
            <v>0</v>
          </cell>
        </row>
        <row r="1276">
          <cell r="J1276">
            <v>47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0</v>
          </cell>
          <cell r="AA1276">
            <v>0</v>
          </cell>
          <cell r="AB1276">
            <v>0</v>
          </cell>
          <cell r="AC1276">
            <v>0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>
            <v>0</v>
          </cell>
        </row>
        <row r="1277">
          <cell r="J1277">
            <v>1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  <cell r="O1277">
            <v>0</v>
          </cell>
          <cell r="P1277">
            <v>0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0</v>
          </cell>
          <cell r="AA1277">
            <v>0</v>
          </cell>
          <cell r="AB1277">
            <v>0</v>
          </cell>
          <cell r="AC1277">
            <v>0</v>
          </cell>
          <cell r="AD1277">
            <v>0</v>
          </cell>
          <cell r="AE1277">
            <v>0</v>
          </cell>
          <cell r="AF1277">
            <v>0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>
            <v>0</v>
          </cell>
        </row>
        <row r="1278">
          <cell r="J1278">
            <v>16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0</v>
          </cell>
          <cell r="AA1278">
            <v>0</v>
          </cell>
          <cell r="AB1278">
            <v>0</v>
          </cell>
          <cell r="AC1278">
            <v>0</v>
          </cell>
          <cell r="AD1278">
            <v>0</v>
          </cell>
          <cell r="AE1278">
            <v>0</v>
          </cell>
          <cell r="AF1278">
            <v>0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>
            <v>0</v>
          </cell>
        </row>
        <row r="1279"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0</v>
          </cell>
          <cell r="AA1279">
            <v>0</v>
          </cell>
          <cell r="AB1279">
            <v>0</v>
          </cell>
          <cell r="AC1279">
            <v>0</v>
          </cell>
          <cell r="AD1279">
            <v>0</v>
          </cell>
          <cell r="AE1279">
            <v>0</v>
          </cell>
          <cell r="AF1279">
            <v>0</v>
          </cell>
          <cell r="AG1279">
            <v>0</v>
          </cell>
          <cell r="AH1279">
            <v>0</v>
          </cell>
          <cell r="AI1279">
            <v>0</v>
          </cell>
          <cell r="AJ1279">
            <v>0</v>
          </cell>
          <cell r="AK1279">
            <v>0</v>
          </cell>
          <cell r="AL1279">
            <v>0</v>
          </cell>
        </row>
        <row r="1280">
          <cell r="J1280">
            <v>22.25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0</v>
          </cell>
          <cell r="AA1280">
            <v>0</v>
          </cell>
          <cell r="AB1280">
            <v>0</v>
          </cell>
          <cell r="AC1280">
            <v>0</v>
          </cell>
          <cell r="AD1280">
            <v>0</v>
          </cell>
          <cell r="AE1280">
            <v>0</v>
          </cell>
          <cell r="AF1280">
            <v>0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>
            <v>0</v>
          </cell>
        </row>
        <row r="1281"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  <cell r="O1281">
            <v>0</v>
          </cell>
          <cell r="P1281">
            <v>0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0</v>
          </cell>
          <cell r="AA1281">
            <v>0</v>
          </cell>
          <cell r="AB1281">
            <v>0</v>
          </cell>
          <cell r="AC1281">
            <v>0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>
            <v>0</v>
          </cell>
        </row>
        <row r="1282">
          <cell r="J1282">
            <v>2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  <cell r="O1282">
            <v>0</v>
          </cell>
          <cell r="P1282">
            <v>0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0</v>
          </cell>
          <cell r="AA1282">
            <v>0</v>
          </cell>
          <cell r="AB1282">
            <v>0</v>
          </cell>
          <cell r="AC1282">
            <v>0</v>
          </cell>
          <cell r="AD1282">
            <v>0</v>
          </cell>
          <cell r="AE1282">
            <v>0</v>
          </cell>
          <cell r="AF1282">
            <v>0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>
            <v>0</v>
          </cell>
        </row>
        <row r="1283"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  <cell r="O1283">
            <v>0</v>
          </cell>
          <cell r="P1283">
            <v>0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0</v>
          </cell>
          <cell r="AA1283">
            <v>0</v>
          </cell>
          <cell r="AB1283">
            <v>0</v>
          </cell>
          <cell r="AC1283">
            <v>0</v>
          </cell>
          <cell r="AD1283">
            <v>0</v>
          </cell>
          <cell r="AE1283">
            <v>0</v>
          </cell>
          <cell r="AF1283">
            <v>0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>
            <v>0</v>
          </cell>
        </row>
        <row r="1284"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  <cell r="P1284">
            <v>0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0</v>
          </cell>
          <cell r="AA1284">
            <v>0</v>
          </cell>
          <cell r="AB1284">
            <v>0</v>
          </cell>
          <cell r="AC1284">
            <v>0</v>
          </cell>
          <cell r="AD1284">
            <v>0</v>
          </cell>
          <cell r="AE1284">
            <v>0</v>
          </cell>
          <cell r="AF1284">
            <v>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>
            <v>0</v>
          </cell>
        </row>
        <row r="1285">
          <cell r="J1285">
            <v>500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  <cell r="O1285">
            <v>0</v>
          </cell>
          <cell r="P1285">
            <v>0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0</v>
          </cell>
          <cell r="AA1285">
            <v>0</v>
          </cell>
          <cell r="AB1285">
            <v>0</v>
          </cell>
          <cell r="AC1285">
            <v>0</v>
          </cell>
          <cell r="AD1285">
            <v>0</v>
          </cell>
          <cell r="AE1285">
            <v>0</v>
          </cell>
          <cell r="AF1285">
            <v>0</v>
          </cell>
          <cell r="AG1285">
            <v>0</v>
          </cell>
          <cell r="AH1285">
            <v>0</v>
          </cell>
          <cell r="AI1285">
            <v>0</v>
          </cell>
          <cell r="AJ1285">
            <v>0</v>
          </cell>
          <cell r="AK1285">
            <v>0</v>
          </cell>
          <cell r="AL1285">
            <v>0</v>
          </cell>
        </row>
        <row r="1286">
          <cell r="J1286">
            <v>50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0</v>
          </cell>
          <cell r="AA1286">
            <v>0</v>
          </cell>
          <cell r="AB1286">
            <v>0</v>
          </cell>
          <cell r="AC1286">
            <v>0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>
            <v>0</v>
          </cell>
        </row>
        <row r="1287"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  <cell r="O1287">
            <v>0</v>
          </cell>
          <cell r="P1287">
            <v>0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0</v>
          </cell>
          <cell r="AA1287">
            <v>0</v>
          </cell>
          <cell r="AB1287">
            <v>0</v>
          </cell>
          <cell r="AC1287">
            <v>0</v>
          </cell>
          <cell r="AD1287">
            <v>0</v>
          </cell>
          <cell r="AE1287">
            <v>0</v>
          </cell>
          <cell r="AF1287">
            <v>0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>
            <v>0</v>
          </cell>
        </row>
        <row r="1288">
          <cell r="J1288">
            <v>3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  <cell r="O1288">
            <v>0</v>
          </cell>
          <cell r="P1288">
            <v>0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0</v>
          </cell>
          <cell r="AA1288">
            <v>0</v>
          </cell>
          <cell r="AB1288">
            <v>0</v>
          </cell>
          <cell r="AC1288">
            <v>0</v>
          </cell>
          <cell r="AD1288">
            <v>0</v>
          </cell>
          <cell r="AE1288">
            <v>0</v>
          </cell>
          <cell r="AF1288">
            <v>0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>
            <v>0</v>
          </cell>
        </row>
        <row r="1289"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  <cell r="O1289">
            <v>0</v>
          </cell>
          <cell r="P1289">
            <v>0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0</v>
          </cell>
          <cell r="AA1289">
            <v>0</v>
          </cell>
          <cell r="AB1289">
            <v>0</v>
          </cell>
          <cell r="AC1289">
            <v>0</v>
          </cell>
          <cell r="AD1289">
            <v>0</v>
          </cell>
          <cell r="AE1289">
            <v>0</v>
          </cell>
          <cell r="AF1289">
            <v>0</v>
          </cell>
          <cell r="AG1289">
            <v>0</v>
          </cell>
          <cell r="AH1289">
            <v>0</v>
          </cell>
          <cell r="AI1289">
            <v>0</v>
          </cell>
          <cell r="AJ1289">
            <v>0</v>
          </cell>
          <cell r="AK1289">
            <v>0</v>
          </cell>
          <cell r="AL1289">
            <v>0</v>
          </cell>
        </row>
        <row r="1290"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  <cell r="O1290">
            <v>0</v>
          </cell>
          <cell r="P1290">
            <v>0</v>
          </cell>
          <cell r="Q1290">
            <v>0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0</v>
          </cell>
          <cell r="AA1290">
            <v>0</v>
          </cell>
          <cell r="AB1290">
            <v>0</v>
          </cell>
          <cell r="AC1290">
            <v>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>
            <v>0</v>
          </cell>
        </row>
        <row r="1291"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0</v>
          </cell>
          <cell r="AA1291">
            <v>0</v>
          </cell>
          <cell r="AB1291">
            <v>0</v>
          </cell>
          <cell r="AC1291">
            <v>0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>
            <v>0</v>
          </cell>
        </row>
        <row r="1292">
          <cell r="J1292">
            <v>0.45950000000000002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  <cell r="O1292">
            <v>0</v>
          </cell>
          <cell r="P1292">
            <v>0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0</v>
          </cell>
          <cell r="AA1292">
            <v>0</v>
          </cell>
          <cell r="AB1292">
            <v>0</v>
          </cell>
          <cell r="AC1292">
            <v>0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>
            <v>0</v>
          </cell>
        </row>
        <row r="1293">
          <cell r="J1293">
            <v>0.33216579100992411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  <cell r="P1293">
            <v>0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0</v>
          </cell>
          <cell r="AA1293">
            <v>0</v>
          </cell>
          <cell r="AB1293">
            <v>0</v>
          </cell>
          <cell r="AC1293">
            <v>0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>
            <v>0</v>
          </cell>
        </row>
        <row r="1294"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  <cell r="O1294">
            <v>0</v>
          </cell>
          <cell r="P1294">
            <v>0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0</v>
          </cell>
          <cell r="AA1294">
            <v>0</v>
          </cell>
          <cell r="AB1294">
            <v>0</v>
          </cell>
          <cell r="AC1294">
            <v>0</v>
          </cell>
          <cell r="AD1294">
            <v>0</v>
          </cell>
          <cell r="AE1294">
            <v>0</v>
          </cell>
          <cell r="AF1294">
            <v>0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>
            <v>0</v>
          </cell>
        </row>
        <row r="1295"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  <cell r="O1295">
            <v>0</v>
          </cell>
          <cell r="P1295">
            <v>0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0</v>
          </cell>
          <cell r="AA1295">
            <v>0</v>
          </cell>
          <cell r="AB1295">
            <v>0</v>
          </cell>
          <cell r="AC1295">
            <v>0</v>
          </cell>
          <cell r="AD1295">
            <v>0</v>
          </cell>
          <cell r="AE1295">
            <v>0</v>
          </cell>
          <cell r="AF1295">
            <v>0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>
            <v>0</v>
          </cell>
        </row>
        <row r="1296"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  <cell r="O1296">
            <v>0</v>
          </cell>
          <cell r="P1296">
            <v>0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0</v>
          </cell>
          <cell r="AA1296">
            <v>0</v>
          </cell>
          <cell r="AB1296">
            <v>0</v>
          </cell>
          <cell r="AC1296">
            <v>0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>
            <v>0</v>
          </cell>
        </row>
        <row r="1297"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  <cell r="O1297">
            <v>0</v>
          </cell>
          <cell r="P1297">
            <v>0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0</v>
          </cell>
          <cell r="AA1297">
            <v>0</v>
          </cell>
          <cell r="AB1297">
            <v>0</v>
          </cell>
          <cell r="AC1297">
            <v>0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>
            <v>0</v>
          </cell>
        </row>
        <row r="1298">
          <cell r="J1298">
            <v>17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  <cell r="O1298">
            <v>0</v>
          </cell>
          <cell r="P1298">
            <v>0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0</v>
          </cell>
          <cell r="AA1298">
            <v>0</v>
          </cell>
          <cell r="AB1298">
            <v>0</v>
          </cell>
          <cell r="AC1298">
            <v>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>
            <v>0</v>
          </cell>
        </row>
        <row r="1299">
          <cell r="J1299">
            <v>89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  <cell r="O1299">
            <v>0</v>
          </cell>
          <cell r="P1299">
            <v>0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0</v>
          </cell>
          <cell r="AA1299">
            <v>0</v>
          </cell>
          <cell r="AB1299">
            <v>0</v>
          </cell>
          <cell r="AC1299">
            <v>0</v>
          </cell>
          <cell r="AD1299">
            <v>0</v>
          </cell>
          <cell r="AE1299">
            <v>0</v>
          </cell>
          <cell r="AF1299">
            <v>0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>
            <v>0</v>
          </cell>
        </row>
        <row r="1300">
          <cell r="J1300">
            <v>50040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  <cell r="O1300">
            <v>0</v>
          </cell>
          <cell r="P1300">
            <v>0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0</v>
          </cell>
          <cell r="AA1300">
            <v>0</v>
          </cell>
          <cell r="AB1300">
            <v>0</v>
          </cell>
          <cell r="AC1300">
            <v>0</v>
          </cell>
          <cell r="AD1300">
            <v>0</v>
          </cell>
          <cell r="AE1300">
            <v>0</v>
          </cell>
          <cell r="AF1300">
            <v>0</v>
          </cell>
          <cell r="AG1300">
            <v>0</v>
          </cell>
          <cell r="AH1300">
            <v>0</v>
          </cell>
          <cell r="AI1300">
            <v>0</v>
          </cell>
          <cell r="AJ1300">
            <v>0</v>
          </cell>
          <cell r="AK1300">
            <v>0</v>
          </cell>
          <cell r="AL1300">
            <v>0</v>
          </cell>
        </row>
        <row r="1301"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  <cell r="O1301">
            <v>0</v>
          </cell>
          <cell r="P1301">
            <v>0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0</v>
          </cell>
          <cell r="AA1301">
            <v>0</v>
          </cell>
          <cell r="AB1301">
            <v>0</v>
          </cell>
          <cell r="AC1301">
            <v>0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>
            <v>0</v>
          </cell>
        </row>
        <row r="1302">
          <cell r="J1302">
            <v>17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  <cell r="O1302">
            <v>0</v>
          </cell>
          <cell r="P1302">
            <v>0</v>
          </cell>
          <cell r="Q1302">
            <v>0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0</v>
          </cell>
          <cell r="AA1302">
            <v>0</v>
          </cell>
          <cell r="AB1302">
            <v>0</v>
          </cell>
          <cell r="AC1302">
            <v>0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>
            <v>0</v>
          </cell>
        </row>
        <row r="1303">
          <cell r="J1303">
            <v>89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  <cell r="P1303">
            <v>0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0</v>
          </cell>
          <cell r="AA1303">
            <v>0</v>
          </cell>
          <cell r="AB1303">
            <v>0</v>
          </cell>
          <cell r="AC1303">
            <v>0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>
            <v>0</v>
          </cell>
        </row>
        <row r="1304"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  <cell r="O1304">
            <v>0</v>
          </cell>
          <cell r="P1304">
            <v>0</v>
          </cell>
          <cell r="Q1304">
            <v>0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0</v>
          </cell>
          <cell r="AA1304">
            <v>0</v>
          </cell>
          <cell r="AB1304">
            <v>0</v>
          </cell>
          <cell r="AC1304">
            <v>0</v>
          </cell>
          <cell r="AD1304">
            <v>0</v>
          </cell>
          <cell r="AE1304">
            <v>0</v>
          </cell>
          <cell r="AF1304">
            <v>0</v>
          </cell>
          <cell r="AG1304">
            <v>0</v>
          </cell>
          <cell r="AH1304">
            <v>0</v>
          </cell>
          <cell r="AI1304">
            <v>0</v>
          </cell>
          <cell r="AJ1304">
            <v>0</v>
          </cell>
          <cell r="AK1304">
            <v>0</v>
          </cell>
          <cell r="AL1304">
            <v>0</v>
          </cell>
        </row>
        <row r="1305">
          <cell r="J1305">
            <v>90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  <cell r="P1305">
            <v>0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0</v>
          </cell>
          <cell r="AA1305">
            <v>0</v>
          </cell>
          <cell r="AB1305">
            <v>0</v>
          </cell>
          <cell r="AC1305">
            <v>0</v>
          </cell>
          <cell r="AD1305">
            <v>0</v>
          </cell>
          <cell r="AE1305">
            <v>0</v>
          </cell>
          <cell r="AF1305">
            <v>0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>
            <v>0</v>
          </cell>
        </row>
        <row r="1306"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  <cell r="O1306">
            <v>0</v>
          </cell>
          <cell r="P1306">
            <v>0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0</v>
          </cell>
          <cell r="AA1306">
            <v>0</v>
          </cell>
          <cell r="AB1306">
            <v>0</v>
          </cell>
          <cell r="AC1306">
            <v>0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>
            <v>0</v>
          </cell>
        </row>
        <row r="1307"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  <cell r="O1307">
            <v>0</v>
          </cell>
          <cell r="P1307">
            <v>0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0</v>
          </cell>
          <cell r="AA1307">
            <v>0</v>
          </cell>
          <cell r="AB1307">
            <v>0</v>
          </cell>
          <cell r="AC1307">
            <v>0</v>
          </cell>
          <cell r="AD1307">
            <v>0</v>
          </cell>
          <cell r="AE1307">
            <v>0</v>
          </cell>
          <cell r="AF1307">
            <v>0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>
            <v>0</v>
          </cell>
        </row>
        <row r="1308"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  <cell r="O1308">
            <v>0</v>
          </cell>
          <cell r="P1308">
            <v>0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0</v>
          </cell>
          <cell r="AA1308">
            <v>0</v>
          </cell>
          <cell r="AB1308">
            <v>0</v>
          </cell>
          <cell r="AC1308">
            <v>0</v>
          </cell>
          <cell r="AD1308">
            <v>0</v>
          </cell>
          <cell r="AE1308">
            <v>0</v>
          </cell>
          <cell r="AF1308">
            <v>0</v>
          </cell>
          <cell r="AG1308">
            <v>0</v>
          </cell>
          <cell r="AH1308">
            <v>0</v>
          </cell>
          <cell r="AI1308">
            <v>0</v>
          </cell>
          <cell r="AJ1308">
            <v>0</v>
          </cell>
          <cell r="AK1308">
            <v>0</v>
          </cell>
          <cell r="AL1308">
            <v>0</v>
          </cell>
        </row>
        <row r="1309"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  <cell r="O1309">
            <v>0</v>
          </cell>
          <cell r="P1309">
            <v>0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0</v>
          </cell>
          <cell r="AA1309">
            <v>0</v>
          </cell>
          <cell r="AB1309">
            <v>0</v>
          </cell>
          <cell r="AC1309">
            <v>0</v>
          </cell>
          <cell r="AD1309">
            <v>0</v>
          </cell>
          <cell r="AE1309">
            <v>0</v>
          </cell>
          <cell r="AF1309">
            <v>0</v>
          </cell>
          <cell r="AG1309">
            <v>0</v>
          </cell>
          <cell r="AH1309">
            <v>0</v>
          </cell>
          <cell r="AI1309">
            <v>0</v>
          </cell>
          <cell r="AJ1309">
            <v>0</v>
          </cell>
          <cell r="AK1309">
            <v>0</v>
          </cell>
          <cell r="AL1309">
            <v>0</v>
          </cell>
        </row>
        <row r="1310">
          <cell r="J1310" t="str">
            <v>Fix rate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  <cell r="P1310">
            <v>0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0</v>
          </cell>
          <cell r="AA1310">
            <v>0</v>
          </cell>
          <cell r="AB1310">
            <v>0</v>
          </cell>
          <cell r="AC1310">
            <v>0</v>
          </cell>
          <cell r="AD1310">
            <v>0</v>
          </cell>
          <cell r="AE1310">
            <v>0</v>
          </cell>
          <cell r="AF1310">
            <v>0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>
            <v>0</v>
          </cell>
        </row>
        <row r="1311"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0</v>
          </cell>
          <cell r="AA1311">
            <v>0</v>
          </cell>
          <cell r="AB1311">
            <v>0</v>
          </cell>
          <cell r="AC1311">
            <v>0</v>
          </cell>
          <cell r="AD1311">
            <v>0</v>
          </cell>
          <cell r="AE1311">
            <v>0</v>
          </cell>
          <cell r="AF1311">
            <v>0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>
            <v>0</v>
          </cell>
        </row>
        <row r="1312">
          <cell r="J1312">
            <v>2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  <cell r="P1312">
            <v>0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0</v>
          </cell>
          <cell r="AA1312">
            <v>0</v>
          </cell>
          <cell r="AB1312">
            <v>0</v>
          </cell>
          <cell r="AC1312">
            <v>0</v>
          </cell>
          <cell r="AD1312">
            <v>0</v>
          </cell>
          <cell r="AE1312">
            <v>0</v>
          </cell>
          <cell r="AF1312">
            <v>0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>
            <v>0</v>
          </cell>
        </row>
        <row r="1313"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  <cell r="O1313">
            <v>0</v>
          </cell>
          <cell r="P1313">
            <v>0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0</v>
          </cell>
          <cell r="AA1313">
            <v>0</v>
          </cell>
          <cell r="AB1313">
            <v>0</v>
          </cell>
          <cell r="AC1313">
            <v>0</v>
          </cell>
          <cell r="AD1313">
            <v>0</v>
          </cell>
          <cell r="AE1313">
            <v>0</v>
          </cell>
          <cell r="AF1313">
            <v>0</v>
          </cell>
          <cell r="AG1313">
            <v>0</v>
          </cell>
          <cell r="AH1313">
            <v>0</v>
          </cell>
          <cell r="AI1313">
            <v>0</v>
          </cell>
          <cell r="AJ1313">
            <v>0</v>
          </cell>
          <cell r="AK1313">
            <v>0</v>
          </cell>
          <cell r="AL1313">
            <v>0</v>
          </cell>
        </row>
        <row r="1314"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  <cell r="O1314">
            <v>0</v>
          </cell>
          <cell r="P1314">
            <v>0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0</v>
          </cell>
          <cell r="AA1314">
            <v>0</v>
          </cell>
          <cell r="AB1314">
            <v>0</v>
          </cell>
          <cell r="AC1314">
            <v>0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>
            <v>0</v>
          </cell>
        </row>
        <row r="1315">
          <cell r="J1315">
            <v>5.4999999999999997E-3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  <cell r="O1315">
            <v>0</v>
          </cell>
          <cell r="P1315">
            <v>0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0</v>
          </cell>
          <cell r="AA1315">
            <v>0</v>
          </cell>
          <cell r="AB1315">
            <v>0</v>
          </cell>
          <cell r="AC1315">
            <v>0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>
            <v>0</v>
          </cell>
        </row>
        <row r="1316"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  <cell r="P1316">
            <v>0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0</v>
          </cell>
          <cell r="AA1316">
            <v>0</v>
          </cell>
          <cell r="AB1316">
            <v>0</v>
          </cell>
          <cell r="AC1316">
            <v>0</v>
          </cell>
          <cell r="AD1316">
            <v>0</v>
          </cell>
          <cell r="AE1316">
            <v>0</v>
          </cell>
          <cell r="AF1316">
            <v>0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>
            <v>0</v>
          </cell>
        </row>
        <row r="1317">
          <cell r="J1317">
            <v>1.9480000000000001E-2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0</v>
          </cell>
          <cell r="AA1317">
            <v>0</v>
          </cell>
          <cell r="AB1317">
            <v>0</v>
          </cell>
          <cell r="AC1317">
            <v>0</v>
          </cell>
          <cell r="AD1317">
            <v>0</v>
          </cell>
          <cell r="AE1317">
            <v>0</v>
          </cell>
          <cell r="AF1317">
            <v>0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>
            <v>0</v>
          </cell>
        </row>
        <row r="1318"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  <cell r="O1318">
            <v>0</v>
          </cell>
          <cell r="P1318">
            <v>0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0</v>
          </cell>
          <cell r="AA1318">
            <v>0</v>
          </cell>
          <cell r="AB1318">
            <v>0</v>
          </cell>
          <cell r="AC1318">
            <v>0</v>
          </cell>
          <cell r="AD1318">
            <v>0</v>
          </cell>
          <cell r="AE1318">
            <v>0</v>
          </cell>
          <cell r="AF1318">
            <v>0</v>
          </cell>
          <cell r="AG1318">
            <v>0</v>
          </cell>
          <cell r="AH1318">
            <v>0</v>
          </cell>
          <cell r="AI1318">
            <v>0</v>
          </cell>
          <cell r="AJ1318">
            <v>0</v>
          </cell>
          <cell r="AK1318">
            <v>0</v>
          </cell>
          <cell r="AL1318">
            <v>0</v>
          </cell>
        </row>
        <row r="1319">
          <cell r="J1319">
            <v>0.01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  <cell r="P1319">
            <v>0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0</v>
          </cell>
          <cell r="AA1319">
            <v>0</v>
          </cell>
          <cell r="AB1319">
            <v>0</v>
          </cell>
          <cell r="AC1319">
            <v>0</v>
          </cell>
          <cell r="AD1319">
            <v>0</v>
          </cell>
          <cell r="AE1319">
            <v>0</v>
          </cell>
          <cell r="AF1319">
            <v>0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>
            <v>0</v>
          </cell>
        </row>
        <row r="1320">
          <cell r="J1320">
            <v>0.5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  <cell r="P1320">
            <v>0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0</v>
          </cell>
          <cell r="AA1320">
            <v>0</v>
          </cell>
          <cell r="AB1320">
            <v>0</v>
          </cell>
          <cell r="AC1320">
            <v>0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>
            <v>0</v>
          </cell>
        </row>
        <row r="1321">
          <cell r="J1321">
            <v>2.7499999999999998E-3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  <cell r="O1321">
            <v>0</v>
          </cell>
          <cell r="P1321">
            <v>0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0</v>
          </cell>
          <cell r="AA1321">
            <v>0</v>
          </cell>
          <cell r="AB1321">
            <v>0</v>
          </cell>
          <cell r="AC1321">
            <v>0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>
            <v>0</v>
          </cell>
        </row>
        <row r="1322">
          <cell r="J1322">
            <v>3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0</v>
          </cell>
          <cell r="AA1322">
            <v>0</v>
          </cell>
          <cell r="AB1322">
            <v>0</v>
          </cell>
          <cell r="AC1322">
            <v>0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>
            <v>0</v>
          </cell>
        </row>
        <row r="1323"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0</v>
          </cell>
          <cell r="AA1323">
            <v>0</v>
          </cell>
          <cell r="AB1323">
            <v>0</v>
          </cell>
          <cell r="AC1323">
            <v>0</v>
          </cell>
          <cell r="AD1323">
            <v>0</v>
          </cell>
          <cell r="AE1323">
            <v>0</v>
          </cell>
          <cell r="AF1323">
            <v>0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>
            <v>0</v>
          </cell>
        </row>
        <row r="1324">
          <cell r="J1324">
            <v>2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  <cell r="O1324">
            <v>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0</v>
          </cell>
          <cell r="AA1324">
            <v>0</v>
          </cell>
          <cell r="AB1324">
            <v>0</v>
          </cell>
          <cell r="AC1324">
            <v>0</v>
          </cell>
          <cell r="AD1324">
            <v>0</v>
          </cell>
          <cell r="AE1324">
            <v>0</v>
          </cell>
          <cell r="AF1324">
            <v>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>
            <v>0</v>
          </cell>
        </row>
        <row r="1325"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0</v>
          </cell>
          <cell r="AA1325">
            <v>0</v>
          </cell>
          <cell r="AB1325">
            <v>0</v>
          </cell>
          <cell r="AC1325">
            <v>0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>
            <v>0</v>
          </cell>
        </row>
        <row r="1326"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  <cell r="P1326">
            <v>0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0</v>
          </cell>
          <cell r="AA1326">
            <v>0</v>
          </cell>
          <cell r="AB1326">
            <v>0</v>
          </cell>
          <cell r="AC1326">
            <v>0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>
            <v>0</v>
          </cell>
        </row>
        <row r="1327"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  <cell r="P1327">
            <v>0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0</v>
          </cell>
          <cell r="AA1327">
            <v>0</v>
          </cell>
          <cell r="AB1327">
            <v>0</v>
          </cell>
          <cell r="AC1327">
            <v>0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>
            <v>0</v>
          </cell>
        </row>
        <row r="1328">
          <cell r="A1328" t="str">
            <v>n/a - NOT IN USE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0</v>
          </cell>
          <cell r="AA1328">
            <v>0</v>
          </cell>
          <cell r="AB1328">
            <v>0</v>
          </cell>
          <cell r="AC1328">
            <v>0</v>
          </cell>
          <cell r="AD1328">
            <v>0</v>
          </cell>
          <cell r="AE1328">
            <v>0</v>
          </cell>
          <cell r="AF1328">
            <v>0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>
            <v>0</v>
          </cell>
        </row>
        <row r="1329"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  <cell r="P1329">
            <v>0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0</v>
          </cell>
          <cell r="AA1329">
            <v>0</v>
          </cell>
          <cell r="AB1329">
            <v>0</v>
          </cell>
          <cell r="AC1329">
            <v>0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>
            <v>0</v>
          </cell>
        </row>
        <row r="1330"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0</v>
          </cell>
          <cell r="AA1330">
            <v>0</v>
          </cell>
          <cell r="AB1330">
            <v>0</v>
          </cell>
          <cell r="AC1330">
            <v>0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>
            <v>0</v>
          </cell>
        </row>
        <row r="1331"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  <cell r="P1331">
            <v>0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0</v>
          </cell>
          <cell r="AA1331">
            <v>0</v>
          </cell>
          <cell r="AB1331">
            <v>0</v>
          </cell>
          <cell r="AC1331">
            <v>0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>
            <v>0</v>
          </cell>
        </row>
        <row r="1332"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0</v>
          </cell>
          <cell r="AA1332">
            <v>0</v>
          </cell>
          <cell r="AB1332">
            <v>0</v>
          </cell>
          <cell r="AC1332">
            <v>0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>
            <v>0</v>
          </cell>
        </row>
        <row r="1333">
          <cell r="J1333">
            <v>29400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  <cell r="P1333">
            <v>0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0</v>
          </cell>
          <cell r="AA1333">
            <v>0</v>
          </cell>
          <cell r="AB1333">
            <v>0</v>
          </cell>
          <cell r="AC1333">
            <v>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>
            <v>0</v>
          </cell>
        </row>
        <row r="1334"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0</v>
          </cell>
          <cell r="AA1334">
            <v>0</v>
          </cell>
          <cell r="AB1334">
            <v>0</v>
          </cell>
          <cell r="AC1334">
            <v>0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>
            <v>0</v>
          </cell>
        </row>
        <row r="1335">
          <cell r="J1335">
            <v>1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0</v>
          </cell>
          <cell r="AA1335">
            <v>0</v>
          </cell>
          <cell r="AB1335">
            <v>0</v>
          </cell>
          <cell r="AC1335">
            <v>0</v>
          </cell>
          <cell r="AD1335">
            <v>0</v>
          </cell>
          <cell r="AE1335">
            <v>0</v>
          </cell>
          <cell r="AF1335">
            <v>0</v>
          </cell>
          <cell r="AG1335">
            <v>0</v>
          </cell>
          <cell r="AH1335">
            <v>0</v>
          </cell>
          <cell r="AI1335">
            <v>0</v>
          </cell>
          <cell r="AJ1335">
            <v>0</v>
          </cell>
          <cell r="AK1335">
            <v>0</v>
          </cell>
          <cell r="AL1335">
            <v>0</v>
          </cell>
        </row>
        <row r="1336">
          <cell r="J1336">
            <v>29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0</v>
          </cell>
          <cell r="AA1336">
            <v>0</v>
          </cell>
          <cell r="AB1336">
            <v>0</v>
          </cell>
          <cell r="AC1336">
            <v>0</v>
          </cell>
          <cell r="AD1336">
            <v>0</v>
          </cell>
          <cell r="AE1336">
            <v>0</v>
          </cell>
          <cell r="AF1336">
            <v>0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>
            <v>0</v>
          </cell>
        </row>
        <row r="1337">
          <cell r="J1337">
            <v>1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  <cell r="P1337">
            <v>0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0</v>
          </cell>
          <cell r="AA1337">
            <v>0</v>
          </cell>
          <cell r="AB1337">
            <v>0</v>
          </cell>
          <cell r="AC1337">
            <v>0</v>
          </cell>
          <cell r="AD1337">
            <v>0</v>
          </cell>
          <cell r="AE1337">
            <v>0</v>
          </cell>
          <cell r="AF1337">
            <v>0</v>
          </cell>
          <cell r="AG1337">
            <v>0</v>
          </cell>
          <cell r="AH1337">
            <v>0</v>
          </cell>
          <cell r="AI1337">
            <v>0</v>
          </cell>
          <cell r="AJ1337">
            <v>0</v>
          </cell>
          <cell r="AK1337">
            <v>0</v>
          </cell>
          <cell r="AL1337">
            <v>0</v>
          </cell>
        </row>
        <row r="1338">
          <cell r="J1338">
            <v>10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0</v>
          </cell>
          <cell r="AA1338">
            <v>0</v>
          </cell>
          <cell r="AB1338">
            <v>0</v>
          </cell>
          <cell r="AC1338">
            <v>0</v>
          </cell>
          <cell r="AD1338">
            <v>0</v>
          </cell>
          <cell r="AE1338">
            <v>0</v>
          </cell>
          <cell r="AF1338">
            <v>0</v>
          </cell>
          <cell r="AG1338">
            <v>0</v>
          </cell>
          <cell r="AH1338">
            <v>0</v>
          </cell>
          <cell r="AI1338">
            <v>0</v>
          </cell>
          <cell r="AJ1338">
            <v>0</v>
          </cell>
          <cell r="AK1338">
            <v>0</v>
          </cell>
          <cell r="AL1338">
            <v>0</v>
          </cell>
        </row>
        <row r="1339"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  <cell r="O1339">
            <v>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0</v>
          </cell>
          <cell r="AA1339">
            <v>0</v>
          </cell>
          <cell r="AB1339">
            <v>0</v>
          </cell>
          <cell r="AC1339">
            <v>0</v>
          </cell>
          <cell r="AD1339">
            <v>0</v>
          </cell>
          <cell r="AE1339">
            <v>0</v>
          </cell>
          <cell r="AF1339">
            <v>0</v>
          </cell>
          <cell r="AG1339">
            <v>0</v>
          </cell>
          <cell r="AH1339">
            <v>0</v>
          </cell>
          <cell r="AI1339">
            <v>0</v>
          </cell>
          <cell r="AJ1339">
            <v>0</v>
          </cell>
          <cell r="AK1339">
            <v>0</v>
          </cell>
          <cell r="AL1339">
            <v>0</v>
          </cell>
        </row>
        <row r="1340"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  <cell r="O1340">
            <v>0</v>
          </cell>
          <cell r="P1340">
            <v>0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0</v>
          </cell>
          <cell r="AA1340">
            <v>0</v>
          </cell>
          <cell r="AB1340">
            <v>0</v>
          </cell>
          <cell r="AC1340">
            <v>0</v>
          </cell>
          <cell r="AD1340">
            <v>0</v>
          </cell>
          <cell r="AE1340">
            <v>0</v>
          </cell>
          <cell r="AF1340">
            <v>0</v>
          </cell>
          <cell r="AG1340">
            <v>0</v>
          </cell>
          <cell r="AH1340">
            <v>0</v>
          </cell>
          <cell r="AI1340">
            <v>0</v>
          </cell>
          <cell r="AJ1340">
            <v>0</v>
          </cell>
          <cell r="AK1340">
            <v>0</v>
          </cell>
          <cell r="AL1340">
            <v>0</v>
          </cell>
        </row>
        <row r="1341"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0</v>
          </cell>
          <cell r="AA1341">
            <v>0</v>
          </cell>
          <cell r="AB1341">
            <v>0</v>
          </cell>
          <cell r="AC1341">
            <v>0</v>
          </cell>
          <cell r="AD1341">
            <v>0</v>
          </cell>
          <cell r="AE1341">
            <v>0</v>
          </cell>
          <cell r="AF1341">
            <v>0</v>
          </cell>
          <cell r="AG1341">
            <v>0</v>
          </cell>
          <cell r="AH1341">
            <v>0</v>
          </cell>
          <cell r="AI1341">
            <v>0</v>
          </cell>
          <cell r="AJ1341">
            <v>0</v>
          </cell>
          <cell r="AK1341">
            <v>0</v>
          </cell>
          <cell r="AL1341">
            <v>0</v>
          </cell>
        </row>
        <row r="1342">
          <cell r="J1342">
            <v>1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0</v>
          </cell>
          <cell r="AA1342">
            <v>0</v>
          </cell>
          <cell r="AB1342">
            <v>0</v>
          </cell>
          <cell r="AC1342">
            <v>0</v>
          </cell>
          <cell r="AD1342">
            <v>0</v>
          </cell>
          <cell r="AE1342">
            <v>0</v>
          </cell>
          <cell r="AF1342">
            <v>0</v>
          </cell>
          <cell r="AG1342">
            <v>0</v>
          </cell>
          <cell r="AH1342">
            <v>0</v>
          </cell>
          <cell r="AI1342">
            <v>0</v>
          </cell>
          <cell r="AJ1342">
            <v>0</v>
          </cell>
          <cell r="AK1342">
            <v>0</v>
          </cell>
          <cell r="AL1342">
            <v>0</v>
          </cell>
        </row>
        <row r="1343"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  <cell r="O1343">
            <v>0</v>
          </cell>
          <cell r="P1343">
            <v>0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0</v>
          </cell>
          <cell r="AA1343">
            <v>0</v>
          </cell>
          <cell r="AB1343">
            <v>0</v>
          </cell>
          <cell r="AC1343">
            <v>0</v>
          </cell>
          <cell r="AD1343">
            <v>0</v>
          </cell>
          <cell r="AE1343">
            <v>0</v>
          </cell>
          <cell r="AF1343">
            <v>0</v>
          </cell>
          <cell r="AG1343">
            <v>0</v>
          </cell>
          <cell r="AH1343">
            <v>0</v>
          </cell>
          <cell r="AI1343">
            <v>0</v>
          </cell>
          <cell r="AJ1343">
            <v>0</v>
          </cell>
          <cell r="AK1343">
            <v>0</v>
          </cell>
          <cell r="AL1343">
            <v>0</v>
          </cell>
        </row>
        <row r="1344"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0</v>
          </cell>
          <cell r="AA1344">
            <v>0</v>
          </cell>
          <cell r="AB1344">
            <v>0</v>
          </cell>
          <cell r="AC1344">
            <v>0</v>
          </cell>
          <cell r="AD1344">
            <v>0</v>
          </cell>
          <cell r="AE1344">
            <v>0</v>
          </cell>
          <cell r="AF1344">
            <v>0</v>
          </cell>
          <cell r="AG1344">
            <v>0</v>
          </cell>
          <cell r="AH1344">
            <v>0</v>
          </cell>
          <cell r="AI1344">
            <v>0</v>
          </cell>
          <cell r="AJ1344">
            <v>0</v>
          </cell>
          <cell r="AK1344">
            <v>0</v>
          </cell>
          <cell r="AL1344">
            <v>0</v>
          </cell>
        </row>
        <row r="1345">
          <cell r="J1345">
            <v>1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  <cell r="O1345">
            <v>0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0</v>
          </cell>
          <cell r="AA1345">
            <v>0</v>
          </cell>
          <cell r="AB1345">
            <v>0</v>
          </cell>
          <cell r="AC1345">
            <v>0</v>
          </cell>
          <cell r="AD1345">
            <v>0</v>
          </cell>
          <cell r="AE1345">
            <v>0</v>
          </cell>
          <cell r="AF1345">
            <v>0</v>
          </cell>
          <cell r="AG1345">
            <v>0</v>
          </cell>
          <cell r="AH1345">
            <v>0</v>
          </cell>
          <cell r="AI1345">
            <v>0</v>
          </cell>
          <cell r="AJ1345">
            <v>0</v>
          </cell>
          <cell r="AK1345">
            <v>0</v>
          </cell>
          <cell r="AL1345">
            <v>0</v>
          </cell>
        </row>
        <row r="1346"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>
            <v>0</v>
          </cell>
        </row>
        <row r="1347"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>
            <v>0</v>
          </cell>
        </row>
        <row r="1348"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>
            <v>0</v>
          </cell>
        </row>
        <row r="1349">
          <cell r="J1349">
            <v>1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>
            <v>0</v>
          </cell>
        </row>
        <row r="1350"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>
            <v>0</v>
          </cell>
        </row>
        <row r="1351"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>
            <v>0</v>
          </cell>
        </row>
        <row r="1352">
          <cell r="J1352">
            <v>1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>
            <v>0</v>
          </cell>
        </row>
        <row r="1353"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>
            <v>0</v>
          </cell>
        </row>
        <row r="1354"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>
            <v>0</v>
          </cell>
        </row>
        <row r="1355"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>
            <v>0</v>
          </cell>
        </row>
        <row r="1356"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>
            <v>0</v>
          </cell>
        </row>
        <row r="1357"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>
            <v>0</v>
          </cell>
        </row>
        <row r="1358"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>
            <v>0</v>
          </cell>
        </row>
        <row r="1359">
          <cell r="J1359" t="str">
            <v>Floating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>
            <v>0</v>
          </cell>
        </row>
        <row r="1360"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>
            <v>0</v>
          </cell>
        </row>
        <row r="1361"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>
            <v>0</v>
          </cell>
        </row>
        <row r="1362"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>
            <v>0</v>
          </cell>
        </row>
        <row r="1363"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>
            <v>0</v>
          </cell>
        </row>
        <row r="1364"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>
            <v>0</v>
          </cell>
        </row>
        <row r="1365"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>
            <v>0</v>
          </cell>
        </row>
        <row r="1366"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>
            <v>0</v>
          </cell>
        </row>
        <row r="1367"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>
            <v>0</v>
          </cell>
        </row>
        <row r="1368"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>
            <v>0</v>
          </cell>
        </row>
        <row r="1369"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>
            <v>0</v>
          </cell>
        </row>
        <row r="1370"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>
            <v>0</v>
          </cell>
        </row>
        <row r="1371"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>
            <v>0</v>
          </cell>
        </row>
        <row r="1372">
          <cell r="J1372" t="str">
            <v>Multiple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>
            <v>0</v>
          </cell>
        </row>
        <row r="1373"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>
            <v>0</v>
          </cell>
        </row>
        <row r="1374">
          <cell r="J1374">
            <v>1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>
            <v>0</v>
          </cell>
        </row>
        <row r="1375">
          <cell r="J1375">
            <v>47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>
            <v>0</v>
          </cell>
        </row>
        <row r="1376">
          <cell r="J1376">
            <v>1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>
            <v>0</v>
          </cell>
        </row>
        <row r="1377">
          <cell r="J1377">
            <v>93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>
            <v>0</v>
          </cell>
        </row>
        <row r="1378"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>
            <v>0</v>
          </cell>
        </row>
        <row r="1379"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>
            <v>0</v>
          </cell>
        </row>
        <row r="1380"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>
            <v>0</v>
          </cell>
        </row>
        <row r="1381"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>
            <v>0</v>
          </cell>
        </row>
        <row r="1382">
          <cell r="J1382">
            <v>1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>
            <v>0</v>
          </cell>
        </row>
        <row r="1383"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>
            <v>0</v>
          </cell>
        </row>
        <row r="1384"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>
            <v>0</v>
          </cell>
        </row>
        <row r="1385">
          <cell r="J1385">
            <v>1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>
            <v>0</v>
          </cell>
        </row>
        <row r="1386">
          <cell r="J1386">
            <v>93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>
            <v>0</v>
          </cell>
        </row>
        <row r="1387"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>
            <v>0</v>
          </cell>
        </row>
        <row r="1388">
          <cell r="J1388">
            <v>94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>
            <v>0</v>
          </cell>
        </row>
        <row r="1389"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>
            <v>0</v>
          </cell>
        </row>
        <row r="1390"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>
            <v>0</v>
          </cell>
        </row>
        <row r="1391"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>
            <v>0</v>
          </cell>
        </row>
        <row r="1392">
          <cell r="J1392" t="str">
            <v>Floating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>
            <v>0</v>
          </cell>
        </row>
        <row r="1393"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>
            <v>0</v>
          </cell>
        </row>
        <row r="1394"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>
            <v>0</v>
          </cell>
        </row>
        <row r="1395"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>
            <v>0</v>
          </cell>
        </row>
        <row r="1396">
          <cell r="J1396">
            <v>2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>
            <v>0</v>
          </cell>
        </row>
        <row r="1397"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>
            <v>0</v>
          </cell>
        </row>
        <row r="1398"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>
            <v>0</v>
          </cell>
        </row>
        <row r="1399"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>
            <v>0</v>
          </cell>
        </row>
        <row r="1400"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>
            <v>0</v>
          </cell>
        </row>
        <row r="1401">
          <cell r="J1401">
            <v>1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>
            <v>0</v>
          </cell>
        </row>
        <row r="1402"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>
            <v>0</v>
          </cell>
        </row>
        <row r="1403">
          <cell r="J1403">
            <v>1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>
            <v>0</v>
          </cell>
        </row>
        <row r="1404">
          <cell r="J1404">
            <v>47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>
            <v>0</v>
          </cell>
        </row>
        <row r="1405">
          <cell r="J1405">
            <v>16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>
            <v>0</v>
          </cell>
        </row>
        <row r="1406">
          <cell r="J1406">
            <v>29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>
            <v>0</v>
          </cell>
        </row>
        <row r="1407">
          <cell r="J1407">
            <v>14700.109069722223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>
            <v>0</v>
          </cell>
        </row>
        <row r="1408"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>
            <v>0</v>
          </cell>
        </row>
        <row r="1409"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>
            <v>0</v>
          </cell>
        </row>
        <row r="1410">
          <cell r="J1410">
            <v>1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>
            <v>0</v>
          </cell>
        </row>
        <row r="1411"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>
            <v>0</v>
          </cell>
        </row>
        <row r="1412">
          <cell r="J1412">
            <v>1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>
            <v>0</v>
          </cell>
        </row>
        <row r="1413">
          <cell r="J1413">
            <v>16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>
            <v>0</v>
          </cell>
        </row>
        <row r="1414">
          <cell r="J1414">
            <v>29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>
            <v>0</v>
          </cell>
        </row>
        <row r="1415"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>
            <v>0</v>
          </cell>
        </row>
        <row r="1416">
          <cell r="J1416">
            <v>1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>
            <v>0</v>
          </cell>
        </row>
        <row r="1417"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>
            <v>0</v>
          </cell>
        </row>
        <row r="1418"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>
            <v>0</v>
          </cell>
        </row>
        <row r="1419"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>
            <v>0</v>
          </cell>
        </row>
        <row r="1420"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>
            <v>0</v>
          </cell>
        </row>
        <row r="1421">
          <cell r="J1421">
            <v>1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>
            <v>0</v>
          </cell>
        </row>
        <row r="1422"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>
            <v>0</v>
          </cell>
        </row>
        <row r="1423">
          <cell r="J1423">
            <v>1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>
            <v>0</v>
          </cell>
        </row>
        <row r="1424">
          <cell r="J1424">
            <v>1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>
            <v>0</v>
          </cell>
        </row>
        <row r="1425"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>
            <v>0</v>
          </cell>
        </row>
        <row r="1426">
          <cell r="J1426">
            <v>1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>
            <v>0</v>
          </cell>
        </row>
        <row r="1427"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0</v>
          </cell>
          <cell r="AG1427">
            <v>0</v>
          </cell>
          <cell r="AH1427">
            <v>0</v>
          </cell>
          <cell r="AI1427">
            <v>0</v>
          </cell>
          <cell r="AJ1427">
            <v>0</v>
          </cell>
          <cell r="AK1427">
            <v>0</v>
          </cell>
          <cell r="AL1427">
            <v>0</v>
          </cell>
        </row>
        <row r="1428"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>
            <v>0</v>
          </cell>
        </row>
        <row r="1429"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</v>
          </cell>
          <cell r="AF1429">
            <v>0</v>
          </cell>
          <cell r="AG1429">
            <v>0</v>
          </cell>
          <cell r="AH1429">
            <v>0</v>
          </cell>
          <cell r="AI1429">
            <v>0</v>
          </cell>
          <cell r="AJ1429">
            <v>0</v>
          </cell>
          <cell r="AK1429">
            <v>0</v>
          </cell>
          <cell r="AL1429">
            <v>0</v>
          </cell>
        </row>
        <row r="1430"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</v>
          </cell>
          <cell r="AF1430">
            <v>0</v>
          </cell>
          <cell r="AG1430">
            <v>0</v>
          </cell>
          <cell r="AH1430">
            <v>0</v>
          </cell>
          <cell r="AI1430">
            <v>0</v>
          </cell>
          <cell r="AJ1430">
            <v>0</v>
          </cell>
          <cell r="AK1430">
            <v>0</v>
          </cell>
          <cell r="AL1430">
            <v>0</v>
          </cell>
        </row>
        <row r="1431"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</v>
          </cell>
          <cell r="AF1431">
            <v>0</v>
          </cell>
          <cell r="AG1431">
            <v>0</v>
          </cell>
          <cell r="AH1431">
            <v>0</v>
          </cell>
          <cell r="AI1431">
            <v>0</v>
          </cell>
          <cell r="AJ1431">
            <v>0</v>
          </cell>
          <cell r="AK1431">
            <v>0</v>
          </cell>
          <cell r="AL1431">
            <v>0</v>
          </cell>
        </row>
        <row r="1432"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>
            <v>0</v>
          </cell>
        </row>
        <row r="1433"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</v>
          </cell>
          <cell r="AF1433">
            <v>0</v>
          </cell>
          <cell r="AG1433">
            <v>0</v>
          </cell>
          <cell r="AH1433">
            <v>0</v>
          </cell>
          <cell r="AI1433">
            <v>0</v>
          </cell>
          <cell r="AJ1433">
            <v>0</v>
          </cell>
          <cell r="AK1433">
            <v>0</v>
          </cell>
          <cell r="AL1433">
            <v>0</v>
          </cell>
        </row>
        <row r="1434"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0</v>
          </cell>
          <cell r="AF1434">
            <v>0</v>
          </cell>
          <cell r="AG1434">
            <v>0</v>
          </cell>
          <cell r="AH1434">
            <v>0</v>
          </cell>
          <cell r="AI1434">
            <v>0</v>
          </cell>
          <cell r="AJ1434">
            <v>0</v>
          </cell>
          <cell r="AK1434">
            <v>0</v>
          </cell>
          <cell r="AL1434">
            <v>0</v>
          </cell>
        </row>
        <row r="1435"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>
            <v>0</v>
          </cell>
        </row>
        <row r="1436"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>
            <v>0</v>
          </cell>
        </row>
        <row r="1437"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</v>
          </cell>
          <cell r="AF1437">
            <v>0</v>
          </cell>
          <cell r="AG1437">
            <v>0</v>
          </cell>
          <cell r="AH1437">
            <v>0</v>
          </cell>
          <cell r="AI1437">
            <v>0</v>
          </cell>
          <cell r="AJ1437">
            <v>0</v>
          </cell>
          <cell r="AK1437">
            <v>0</v>
          </cell>
          <cell r="AL1437">
            <v>0</v>
          </cell>
        </row>
        <row r="1438"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</v>
          </cell>
          <cell r="AF1438">
            <v>0</v>
          </cell>
          <cell r="AG1438">
            <v>0</v>
          </cell>
          <cell r="AH1438">
            <v>0</v>
          </cell>
          <cell r="AI1438">
            <v>0</v>
          </cell>
          <cell r="AJ1438">
            <v>0</v>
          </cell>
          <cell r="AK1438">
            <v>0</v>
          </cell>
          <cell r="AL1438">
            <v>0</v>
          </cell>
        </row>
        <row r="1439"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</v>
          </cell>
          <cell r="AF1439">
            <v>0</v>
          </cell>
          <cell r="AG1439">
            <v>0</v>
          </cell>
          <cell r="AH1439">
            <v>0</v>
          </cell>
          <cell r="AI1439">
            <v>0</v>
          </cell>
          <cell r="AJ1439">
            <v>0</v>
          </cell>
          <cell r="AK1439">
            <v>0</v>
          </cell>
          <cell r="AL1439">
            <v>0</v>
          </cell>
        </row>
        <row r="1440"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</v>
          </cell>
          <cell r="AF1440">
            <v>0</v>
          </cell>
          <cell r="AG1440">
            <v>0</v>
          </cell>
          <cell r="AH1440">
            <v>0</v>
          </cell>
          <cell r="AI1440">
            <v>0</v>
          </cell>
          <cell r="AJ1440">
            <v>0</v>
          </cell>
          <cell r="AK1440">
            <v>0</v>
          </cell>
          <cell r="AL1440">
            <v>0</v>
          </cell>
        </row>
        <row r="1441"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</v>
          </cell>
          <cell r="AF1441">
            <v>0</v>
          </cell>
          <cell r="AG1441">
            <v>0</v>
          </cell>
          <cell r="AH1441">
            <v>0</v>
          </cell>
          <cell r="AI1441">
            <v>0</v>
          </cell>
          <cell r="AJ1441">
            <v>0</v>
          </cell>
          <cell r="AK1441">
            <v>0</v>
          </cell>
          <cell r="AL1441">
            <v>0</v>
          </cell>
        </row>
        <row r="1442"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>
            <v>0</v>
          </cell>
        </row>
        <row r="1443"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>
            <v>0</v>
          </cell>
        </row>
        <row r="1444"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>
            <v>0</v>
          </cell>
        </row>
        <row r="1445"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>
            <v>0</v>
          </cell>
        </row>
        <row r="1446"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0</v>
          </cell>
          <cell r="AG1446">
            <v>0</v>
          </cell>
          <cell r="AH1446">
            <v>0</v>
          </cell>
          <cell r="AI1446">
            <v>0</v>
          </cell>
          <cell r="AJ1446">
            <v>0</v>
          </cell>
          <cell r="AK1446">
            <v>0</v>
          </cell>
          <cell r="AL1446">
            <v>0</v>
          </cell>
        </row>
        <row r="1447"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>
            <v>0</v>
          </cell>
        </row>
        <row r="1448"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0</v>
          </cell>
          <cell r="AF1448">
            <v>0</v>
          </cell>
          <cell r="AG1448">
            <v>0</v>
          </cell>
          <cell r="AH1448">
            <v>0</v>
          </cell>
          <cell r="AI1448">
            <v>0</v>
          </cell>
          <cell r="AJ1448">
            <v>0</v>
          </cell>
          <cell r="AK1448">
            <v>0</v>
          </cell>
          <cell r="AL1448">
            <v>0</v>
          </cell>
        </row>
        <row r="1449"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  <cell r="O1449">
            <v>0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>
            <v>0</v>
          </cell>
        </row>
        <row r="1450"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>
            <v>0</v>
          </cell>
        </row>
        <row r="1451"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0</v>
          </cell>
          <cell r="AF1451">
            <v>0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>
            <v>0</v>
          </cell>
        </row>
        <row r="1452"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0</v>
          </cell>
          <cell r="AF1452">
            <v>0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>
            <v>0</v>
          </cell>
        </row>
        <row r="1453"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0</v>
          </cell>
          <cell r="AF1453">
            <v>0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>
            <v>0</v>
          </cell>
        </row>
        <row r="1454"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0</v>
          </cell>
          <cell r="AG1454">
            <v>0</v>
          </cell>
          <cell r="AH1454">
            <v>0</v>
          </cell>
          <cell r="AI1454">
            <v>0</v>
          </cell>
          <cell r="AJ1454">
            <v>0</v>
          </cell>
          <cell r="AK1454">
            <v>0</v>
          </cell>
          <cell r="AL1454">
            <v>0</v>
          </cell>
        </row>
        <row r="1455"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0</v>
          </cell>
          <cell r="AG1455">
            <v>0</v>
          </cell>
          <cell r="AH1455">
            <v>0</v>
          </cell>
          <cell r="AI1455">
            <v>0</v>
          </cell>
          <cell r="AJ1455">
            <v>0</v>
          </cell>
          <cell r="AK1455">
            <v>0</v>
          </cell>
          <cell r="AL1455">
            <v>0</v>
          </cell>
        </row>
        <row r="1456"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0</v>
          </cell>
          <cell r="AG1456">
            <v>0</v>
          </cell>
          <cell r="AH1456">
            <v>0</v>
          </cell>
          <cell r="AI1456">
            <v>0</v>
          </cell>
          <cell r="AJ1456">
            <v>0</v>
          </cell>
          <cell r="AK1456">
            <v>0</v>
          </cell>
          <cell r="AL1456">
            <v>0</v>
          </cell>
        </row>
        <row r="1457"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>
            <v>0</v>
          </cell>
        </row>
        <row r="1458"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0</v>
          </cell>
          <cell r="AF1458">
            <v>0</v>
          </cell>
          <cell r="AG1458">
            <v>0</v>
          </cell>
          <cell r="AH1458">
            <v>0</v>
          </cell>
          <cell r="AI1458">
            <v>0</v>
          </cell>
          <cell r="AJ1458">
            <v>0</v>
          </cell>
          <cell r="AK1458">
            <v>0</v>
          </cell>
          <cell r="AL1458">
            <v>0</v>
          </cell>
        </row>
        <row r="1459"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>
            <v>0</v>
          </cell>
        </row>
        <row r="1460"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0</v>
          </cell>
          <cell r="AF1460">
            <v>0</v>
          </cell>
          <cell r="AG1460">
            <v>0</v>
          </cell>
          <cell r="AH1460">
            <v>0</v>
          </cell>
          <cell r="AI1460">
            <v>0</v>
          </cell>
          <cell r="AJ1460">
            <v>0</v>
          </cell>
          <cell r="AK1460">
            <v>0</v>
          </cell>
          <cell r="AL1460">
            <v>0</v>
          </cell>
        </row>
        <row r="1461"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>
            <v>0</v>
          </cell>
        </row>
        <row r="1462"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0</v>
          </cell>
          <cell r="AF1462">
            <v>0</v>
          </cell>
          <cell r="AG1462">
            <v>0</v>
          </cell>
          <cell r="AH1462">
            <v>0</v>
          </cell>
          <cell r="AI1462">
            <v>0</v>
          </cell>
          <cell r="AJ1462">
            <v>0</v>
          </cell>
          <cell r="AK1462">
            <v>0</v>
          </cell>
          <cell r="AL1462">
            <v>0</v>
          </cell>
        </row>
        <row r="1463"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</v>
          </cell>
          <cell r="AI1463">
            <v>0</v>
          </cell>
          <cell r="AJ1463">
            <v>0</v>
          </cell>
          <cell r="AK1463">
            <v>0</v>
          </cell>
          <cell r="AL1463">
            <v>0</v>
          </cell>
        </row>
        <row r="1464"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0</v>
          </cell>
          <cell r="AF1464">
            <v>0</v>
          </cell>
          <cell r="AG1464">
            <v>0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>
            <v>0</v>
          </cell>
        </row>
        <row r="1465"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>
            <v>0</v>
          </cell>
        </row>
        <row r="1466"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>
            <v>0</v>
          </cell>
        </row>
        <row r="1467"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0</v>
          </cell>
          <cell r="AF1467">
            <v>0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>
            <v>0</v>
          </cell>
        </row>
        <row r="1468"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0</v>
          </cell>
          <cell r="AF1468">
            <v>0</v>
          </cell>
          <cell r="AG1468">
            <v>0</v>
          </cell>
          <cell r="AH1468">
            <v>0</v>
          </cell>
          <cell r="AI1468">
            <v>0</v>
          </cell>
          <cell r="AJ1468">
            <v>0</v>
          </cell>
          <cell r="AK1468">
            <v>0</v>
          </cell>
          <cell r="AL1468">
            <v>0</v>
          </cell>
        </row>
        <row r="1469"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0</v>
          </cell>
          <cell r="AF1469">
            <v>0</v>
          </cell>
          <cell r="AG1469">
            <v>0</v>
          </cell>
          <cell r="AH1469">
            <v>0</v>
          </cell>
          <cell r="AI1469">
            <v>0</v>
          </cell>
          <cell r="AJ1469">
            <v>0</v>
          </cell>
          <cell r="AK1469">
            <v>0</v>
          </cell>
          <cell r="AL1469">
            <v>0</v>
          </cell>
        </row>
        <row r="1470"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>
            <v>0</v>
          </cell>
        </row>
        <row r="1471">
          <cell r="J1471">
            <v>0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  <cell r="O1471">
            <v>0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>
            <v>0</v>
          </cell>
        </row>
        <row r="1472"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>
            <v>0</v>
          </cell>
        </row>
        <row r="1473"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>
            <v>0</v>
          </cell>
        </row>
        <row r="1474"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>
            <v>0</v>
          </cell>
        </row>
        <row r="1475"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0</v>
          </cell>
          <cell r="AF1475">
            <v>0</v>
          </cell>
          <cell r="AG1475">
            <v>0</v>
          </cell>
          <cell r="AH1475">
            <v>0</v>
          </cell>
          <cell r="AI1475">
            <v>0</v>
          </cell>
          <cell r="AJ1475">
            <v>0</v>
          </cell>
          <cell r="AK1475">
            <v>0</v>
          </cell>
          <cell r="AL1475">
            <v>0</v>
          </cell>
        </row>
        <row r="1476"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0</v>
          </cell>
          <cell r="AF1476">
            <v>0</v>
          </cell>
          <cell r="AG1476">
            <v>0</v>
          </cell>
          <cell r="AH1476">
            <v>0</v>
          </cell>
          <cell r="AI1476">
            <v>0</v>
          </cell>
          <cell r="AJ1476">
            <v>0</v>
          </cell>
          <cell r="AK1476">
            <v>0</v>
          </cell>
          <cell r="AL1476">
            <v>0</v>
          </cell>
        </row>
        <row r="1477"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>
            <v>0</v>
          </cell>
        </row>
        <row r="1478">
          <cell r="J1478">
            <v>0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>
            <v>0</v>
          </cell>
        </row>
        <row r="1479">
          <cell r="J1479">
            <v>0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>
            <v>0</v>
          </cell>
        </row>
        <row r="1480"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>
            <v>0</v>
          </cell>
        </row>
        <row r="1481">
          <cell r="J1481">
            <v>93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>
            <v>0</v>
          </cell>
        </row>
        <row r="1482"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>
            <v>0</v>
          </cell>
        </row>
        <row r="1483">
          <cell r="J1483">
            <v>29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>
            <v>0</v>
          </cell>
        </row>
        <row r="1484"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0</v>
          </cell>
          <cell r="Y1484">
            <v>0</v>
          </cell>
          <cell r="Z1484">
            <v>0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0</v>
          </cell>
          <cell r="AF1484">
            <v>0</v>
          </cell>
          <cell r="AG1484">
            <v>0</v>
          </cell>
          <cell r="AH1484">
            <v>0</v>
          </cell>
          <cell r="AI1484">
            <v>0</v>
          </cell>
          <cell r="AJ1484">
            <v>0</v>
          </cell>
          <cell r="AK1484">
            <v>0</v>
          </cell>
          <cell r="AL1484">
            <v>0</v>
          </cell>
        </row>
        <row r="1485"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>
            <v>0</v>
          </cell>
        </row>
        <row r="1486"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>
            <v>0</v>
          </cell>
        </row>
        <row r="1487"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0</v>
          </cell>
          <cell r="Y1487">
            <v>0</v>
          </cell>
          <cell r="Z1487">
            <v>0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>
            <v>0</v>
          </cell>
        </row>
        <row r="1488">
          <cell r="J1488">
            <v>1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>
            <v>0</v>
          </cell>
        </row>
        <row r="1489">
          <cell r="J1489">
            <v>1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>
            <v>0</v>
          </cell>
        </row>
        <row r="1490">
          <cell r="J1490">
            <v>1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>
            <v>0</v>
          </cell>
        </row>
        <row r="1491">
          <cell r="J1491">
            <v>1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  <cell r="AI1491">
            <v>0</v>
          </cell>
          <cell r="AJ1491">
            <v>0</v>
          </cell>
          <cell r="AK1491">
            <v>0</v>
          </cell>
          <cell r="AL1491">
            <v>0</v>
          </cell>
        </row>
        <row r="1492"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>
            <v>0</v>
          </cell>
        </row>
        <row r="1493"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0</v>
          </cell>
          <cell r="AF1493">
            <v>0</v>
          </cell>
          <cell r="AG1493">
            <v>0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>
            <v>0</v>
          </cell>
        </row>
        <row r="1494">
          <cell r="J1494">
            <v>0.33333333333333331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0</v>
          </cell>
          <cell r="Y1494">
            <v>0</v>
          </cell>
          <cell r="Z1494">
            <v>0</v>
          </cell>
          <cell r="AA1494">
            <v>0</v>
          </cell>
          <cell r="AB1494">
            <v>0</v>
          </cell>
          <cell r="AC1494">
            <v>0</v>
          </cell>
          <cell r="AD1494">
            <v>0</v>
          </cell>
          <cell r="AE1494">
            <v>0</v>
          </cell>
          <cell r="AF1494">
            <v>0</v>
          </cell>
          <cell r="AG1494">
            <v>0</v>
          </cell>
          <cell r="AH1494">
            <v>0</v>
          </cell>
          <cell r="AI1494">
            <v>0</v>
          </cell>
          <cell r="AJ1494">
            <v>0</v>
          </cell>
          <cell r="AK1494">
            <v>0</v>
          </cell>
          <cell r="AL1494">
            <v>0</v>
          </cell>
        </row>
        <row r="1495">
          <cell r="J1495">
            <v>0.33333333333333331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>
            <v>0</v>
          </cell>
        </row>
        <row r="1496">
          <cell r="J1496">
            <v>0.33333333333333331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0</v>
          </cell>
          <cell r="AF1496">
            <v>0</v>
          </cell>
          <cell r="AG1496">
            <v>0</v>
          </cell>
          <cell r="AH1496">
            <v>0</v>
          </cell>
          <cell r="AI1496">
            <v>0</v>
          </cell>
          <cell r="AJ1496">
            <v>0</v>
          </cell>
          <cell r="AK1496">
            <v>0</v>
          </cell>
          <cell r="AL1496">
            <v>0</v>
          </cell>
        </row>
        <row r="1497">
          <cell r="J1497">
            <v>0.33333333333333331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0</v>
          </cell>
          <cell r="AF1497">
            <v>0</v>
          </cell>
          <cell r="AG1497">
            <v>0</v>
          </cell>
          <cell r="AH1497">
            <v>0</v>
          </cell>
          <cell r="AI1497">
            <v>0</v>
          </cell>
          <cell r="AJ1497">
            <v>0</v>
          </cell>
          <cell r="AK1497">
            <v>0</v>
          </cell>
          <cell r="AL1497">
            <v>0</v>
          </cell>
        </row>
        <row r="1498">
          <cell r="J1498">
            <v>0.66666666666666663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0</v>
          </cell>
          <cell r="AF1498">
            <v>0</v>
          </cell>
          <cell r="AG1498">
            <v>0</v>
          </cell>
          <cell r="AH1498">
            <v>0</v>
          </cell>
          <cell r="AI1498">
            <v>0</v>
          </cell>
          <cell r="AJ1498">
            <v>0</v>
          </cell>
          <cell r="AK1498">
            <v>0</v>
          </cell>
          <cell r="AL1498">
            <v>0</v>
          </cell>
        </row>
        <row r="1499">
          <cell r="J1499">
            <v>0.66666666666666663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>
            <v>0</v>
          </cell>
        </row>
        <row r="1500">
          <cell r="J1500">
            <v>0.66666666666666663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  <cell r="AE1500">
            <v>0</v>
          </cell>
          <cell r="AF1500">
            <v>0</v>
          </cell>
          <cell r="AG1500">
            <v>0</v>
          </cell>
          <cell r="AH1500">
            <v>0</v>
          </cell>
          <cell r="AI1500">
            <v>0</v>
          </cell>
          <cell r="AJ1500">
            <v>0</v>
          </cell>
          <cell r="AK1500">
            <v>0</v>
          </cell>
          <cell r="AL1500">
            <v>0</v>
          </cell>
        </row>
        <row r="1501">
          <cell r="J1501">
            <v>0.66666666666666663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>
            <v>0</v>
          </cell>
        </row>
        <row r="1502">
          <cell r="J1502">
            <v>1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>
            <v>0</v>
          </cell>
        </row>
        <row r="1503">
          <cell r="J1503">
            <v>1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0</v>
          </cell>
          <cell r="Y1503">
            <v>0</v>
          </cell>
          <cell r="Z1503">
            <v>0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>
            <v>0</v>
          </cell>
        </row>
        <row r="1504">
          <cell r="J1504">
            <v>1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0</v>
          </cell>
          <cell r="Y1504">
            <v>0</v>
          </cell>
          <cell r="Z1504">
            <v>0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0</v>
          </cell>
          <cell r="AF1504">
            <v>0</v>
          </cell>
          <cell r="AG1504">
            <v>0</v>
          </cell>
          <cell r="AH1504">
            <v>0</v>
          </cell>
          <cell r="AI1504">
            <v>0</v>
          </cell>
          <cell r="AJ1504">
            <v>0</v>
          </cell>
          <cell r="AK1504">
            <v>0</v>
          </cell>
          <cell r="AL1504">
            <v>0</v>
          </cell>
        </row>
        <row r="1505">
          <cell r="J1505">
            <v>1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>
            <v>0</v>
          </cell>
        </row>
        <row r="1506"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>
            <v>0</v>
          </cell>
        </row>
        <row r="1507"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>
            <v>0</v>
          </cell>
        </row>
        <row r="1508"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0</v>
          </cell>
          <cell r="Y1508">
            <v>0</v>
          </cell>
          <cell r="Z1508">
            <v>0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0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>
            <v>0</v>
          </cell>
        </row>
        <row r="1509"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>
            <v>0</v>
          </cell>
        </row>
        <row r="1510"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0</v>
          </cell>
          <cell r="AF1510">
            <v>0</v>
          </cell>
          <cell r="AG1510">
            <v>0</v>
          </cell>
          <cell r="AH1510">
            <v>0</v>
          </cell>
          <cell r="AI1510">
            <v>0</v>
          </cell>
          <cell r="AJ1510">
            <v>0</v>
          </cell>
          <cell r="AK1510">
            <v>0</v>
          </cell>
          <cell r="AL1510">
            <v>0</v>
          </cell>
        </row>
        <row r="1511"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0</v>
          </cell>
          <cell r="AF1511">
            <v>0</v>
          </cell>
          <cell r="AG1511">
            <v>0</v>
          </cell>
          <cell r="AH1511">
            <v>0</v>
          </cell>
          <cell r="AI1511">
            <v>0</v>
          </cell>
          <cell r="AJ1511">
            <v>0</v>
          </cell>
          <cell r="AK1511">
            <v>0</v>
          </cell>
          <cell r="AL1511">
            <v>0</v>
          </cell>
        </row>
        <row r="1512"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0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>
            <v>0</v>
          </cell>
        </row>
        <row r="1513"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>
            <v>0</v>
          </cell>
        </row>
        <row r="1514"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0</v>
          </cell>
          <cell r="AF1514">
            <v>0</v>
          </cell>
          <cell r="AG1514">
            <v>0</v>
          </cell>
          <cell r="AH1514">
            <v>0</v>
          </cell>
          <cell r="AI1514">
            <v>0</v>
          </cell>
          <cell r="AJ1514">
            <v>0</v>
          </cell>
          <cell r="AK1514">
            <v>0</v>
          </cell>
          <cell r="AL1514">
            <v>0</v>
          </cell>
        </row>
        <row r="1515"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</v>
          </cell>
          <cell r="AJ1515">
            <v>0</v>
          </cell>
          <cell r="AK1515">
            <v>0</v>
          </cell>
          <cell r="AL1515">
            <v>0</v>
          </cell>
        </row>
        <row r="1516"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>
            <v>0</v>
          </cell>
        </row>
        <row r="1517"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>
            <v>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>
        <row r="6">
          <cell r="L6">
            <v>0</v>
          </cell>
        </row>
        <row r="138">
          <cell r="E138" t="str">
            <v>OK</v>
          </cell>
        </row>
      </sheetData>
      <sheetData sheetId="17" refreshError="1"/>
      <sheetData sheetId="18" refreshError="1"/>
      <sheetData sheetId="19" refreshError="1">
        <row r="6">
          <cell r="L6">
            <v>0</v>
          </cell>
        </row>
        <row r="466">
          <cell r="E466">
            <v>8.1911710468736132E-3</v>
          </cell>
        </row>
        <row r="468">
          <cell r="E468">
            <v>8.1911710468605126E-3</v>
          </cell>
        </row>
        <row r="477">
          <cell r="E477">
            <v>6.6971736890835132E-3</v>
          </cell>
        </row>
        <row r="479">
          <cell r="E479">
            <v>6.697173689082847E-3</v>
          </cell>
        </row>
        <row r="488">
          <cell r="E488">
            <v>0</v>
          </cell>
        </row>
        <row r="490">
          <cell r="E490">
            <v>0</v>
          </cell>
        </row>
        <row r="499">
          <cell r="E499">
            <v>0</v>
          </cell>
        </row>
        <row r="501">
          <cell r="E501">
            <v>0</v>
          </cell>
        </row>
        <row r="510">
          <cell r="E510">
            <v>6.4749350758133151E-3</v>
          </cell>
        </row>
        <row r="512">
          <cell r="E512">
            <v>0</v>
          </cell>
        </row>
        <row r="521">
          <cell r="E521">
            <v>0</v>
          </cell>
        </row>
        <row r="523">
          <cell r="E523">
            <v>0</v>
          </cell>
        </row>
        <row r="532">
          <cell r="E532">
            <v>1.0842702107274338E-2</v>
          </cell>
        </row>
        <row r="534">
          <cell r="E534">
            <v>0</v>
          </cell>
        </row>
        <row r="543">
          <cell r="E543">
            <v>0</v>
          </cell>
        </row>
        <row r="545">
          <cell r="E545">
            <v>0</v>
          </cell>
        </row>
        <row r="554">
          <cell r="E554">
            <v>1.7758514038866302E-2</v>
          </cell>
        </row>
        <row r="556">
          <cell r="E556">
            <v>1.7758514082941046E-2</v>
          </cell>
        </row>
      </sheetData>
      <sheetData sheetId="20" refreshError="1"/>
      <sheetData sheetId="21" refreshError="1"/>
      <sheetData sheetId="22" refreshError="1">
        <row r="18">
          <cell r="E18">
            <v>1.0800468373276972E-2</v>
          </cell>
        </row>
        <row r="90">
          <cell r="F90" t="str">
            <v>CHECK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>
        <row r="67">
          <cell r="E67">
            <v>1E-3</v>
          </cell>
        </row>
        <row r="68">
          <cell r="E68">
            <v>6.3960000000000003E-2</v>
          </cell>
        </row>
        <row r="210">
          <cell r="G210">
            <v>63</v>
          </cell>
        </row>
        <row r="239">
          <cell r="L239">
            <v>2.5529114554546234E-4</v>
          </cell>
        </row>
      </sheetData>
      <sheetData sheetId="28" refreshError="1">
        <row r="55">
          <cell r="E55" t="str">
            <v>OK</v>
          </cell>
        </row>
        <row r="97">
          <cell r="F97" t="str">
            <v>OK</v>
          </cell>
        </row>
      </sheetData>
      <sheetData sheetId="29" refreshError="1"/>
      <sheetData sheetId="30" refreshError="1"/>
      <sheetData sheetId="31" refreshError="1"/>
      <sheetData sheetId="32" refreshError="1">
        <row r="17">
          <cell r="I17">
            <v>2013</v>
          </cell>
          <cell r="Q17">
            <v>9828000</v>
          </cell>
          <cell r="W17">
            <v>41274</v>
          </cell>
        </row>
        <row r="19">
          <cell r="Q19">
            <v>1965600</v>
          </cell>
          <cell r="W19">
            <v>41274</v>
          </cell>
        </row>
        <row r="21">
          <cell r="Q21">
            <v>140000000</v>
          </cell>
          <cell r="W21">
            <v>42226</v>
          </cell>
        </row>
        <row r="23">
          <cell r="Q23">
            <v>10000000</v>
          </cell>
        </row>
        <row r="25">
          <cell r="W25">
            <v>43276</v>
          </cell>
        </row>
        <row r="27">
          <cell r="W27">
            <v>43276</v>
          </cell>
        </row>
        <row r="29">
          <cell r="W29">
            <v>44546</v>
          </cell>
        </row>
        <row r="31">
          <cell r="Q31">
            <v>1.6610864880561849E-4</v>
          </cell>
          <cell r="W31">
            <v>44546</v>
          </cell>
        </row>
        <row r="33">
          <cell r="W33">
            <v>50581</v>
          </cell>
        </row>
        <row r="35">
          <cell r="O35">
            <v>20</v>
          </cell>
          <cell r="W35">
            <v>50581</v>
          </cell>
        </row>
      </sheetData>
      <sheetData sheetId="33" refreshError="1">
        <row r="15">
          <cell r="G15">
            <v>5</v>
          </cell>
        </row>
        <row r="24">
          <cell r="C24" t="str">
            <v>jaar t</v>
          </cell>
          <cell r="D24">
            <v>0</v>
          </cell>
          <cell r="E24" t="str">
            <v>Indexgetalt,p</v>
          </cell>
          <cell r="F24" t="str">
            <v>Indexgetalt,p</v>
          </cell>
        </row>
        <row r="25">
          <cell r="C25">
            <v>0</v>
          </cell>
          <cell r="D25">
            <v>0</v>
          </cell>
          <cell r="E25">
            <v>0</v>
          </cell>
          <cell r="F25" t="str">
            <v>geneutral.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</row>
        <row r="27">
          <cell r="C27">
            <v>2013</v>
          </cell>
          <cell r="D27">
            <v>0</v>
          </cell>
          <cell r="E27">
            <v>1</v>
          </cell>
          <cell r="F27">
            <v>1</v>
          </cell>
        </row>
        <row r="28">
          <cell r="C28">
            <v>2014</v>
          </cell>
          <cell r="D28">
            <v>0</v>
          </cell>
          <cell r="E28">
            <v>1</v>
          </cell>
          <cell r="F28">
            <v>1</v>
          </cell>
        </row>
        <row r="29">
          <cell r="C29">
            <v>2015</v>
          </cell>
          <cell r="D29">
            <v>0</v>
          </cell>
          <cell r="E29">
            <v>1.01180337464104</v>
          </cell>
          <cell r="F29">
            <v>1.01180337464104</v>
          </cell>
        </row>
        <row r="30">
          <cell r="C30">
            <v>2016</v>
          </cell>
          <cell r="D30">
            <v>0</v>
          </cell>
          <cell r="E30">
            <v>1.0179359923237805</v>
          </cell>
          <cell r="F30">
            <v>1.0179359923237805</v>
          </cell>
        </row>
        <row r="31">
          <cell r="C31">
            <v>2017</v>
          </cell>
          <cell r="D31">
            <v>0</v>
          </cell>
          <cell r="E31">
            <v>1.0242297121740129</v>
          </cell>
          <cell r="F31">
            <v>1.0242297121740129</v>
          </cell>
        </row>
        <row r="32">
          <cell r="C32">
            <v>2018</v>
          </cell>
          <cell r="D32">
            <v>0</v>
          </cell>
          <cell r="E32">
            <v>1.0306902118889614</v>
          </cell>
          <cell r="F32">
            <v>1.0306902118889614</v>
          </cell>
        </row>
        <row r="33">
          <cell r="C33">
            <v>2019</v>
          </cell>
          <cell r="D33">
            <v>0</v>
          </cell>
          <cell r="E33">
            <v>1.0110749220463515</v>
          </cell>
          <cell r="F33">
            <v>1.0110749220463515</v>
          </cell>
        </row>
        <row r="34">
          <cell r="C34">
            <v>2020</v>
          </cell>
          <cell r="D34">
            <v>0</v>
          </cell>
          <cell r="E34">
            <v>1.013110182212686</v>
          </cell>
          <cell r="F34">
            <v>1.013110182212686</v>
          </cell>
        </row>
        <row r="35">
          <cell r="C35">
            <v>2021</v>
          </cell>
          <cell r="D35">
            <v>0</v>
          </cell>
          <cell r="E35">
            <v>1.0152053052540724</v>
          </cell>
          <cell r="F35">
            <v>1.0152053052540724</v>
          </cell>
        </row>
        <row r="36">
          <cell r="C36">
            <v>2022</v>
          </cell>
          <cell r="D36">
            <v>0</v>
          </cell>
          <cell r="E36">
            <v>1.0173626906091795</v>
          </cell>
          <cell r="F36">
            <v>1.0173626906091795</v>
          </cell>
        </row>
        <row r="37">
          <cell r="C37">
            <v>2023</v>
          </cell>
          <cell r="D37">
            <v>0</v>
          </cell>
          <cell r="E37">
            <v>1.0195848609716984</v>
          </cell>
          <cell r="F37">
            <v>1.0195848609716984</v>
          </cell>
        </row>
        <row r="38">
          <cell r="C38">
            <v>2024</v>
          </cell>
          <cell r="D38">
            <v>0</v>
          </cell>
          <cell r="E38">
            <v>1.0274173553515715</v>
          </cell>
          <cell r="F38">
            <v>1.0274173553515715</v>
          </cell>
        </row>
        <row r="39">
          <cell r="C39">
            <v>2025</v>
          </cell>
          <cell r="D39">
            <v>0</v>
          </cell>
          <cell r="E39">
            <v>1.0304522822580597</v>
          </cell>
          <cell r="F39">
            <v>1.0304522822580597</v>
          </cell>
        </row>
        <row r="40">
          <cell r="C40">
            <v>2026</v>
          </cell>
          <cell r="D40">
            <v>0</v>
          </cell>
          <cell r="E40">
            <v>1.0335952866856712</v>
          </cell>
          <cell r="F40">
            <v>1.0335952866856712</v>
          </cell>
        </row>
        <row r="41">
          <cell r="C41">
            <v>2027</v>
          </cell>
          <cell r="D41">
            <v>0</v>
          </cell>
          <cell r="E41">
            <v>1.0368511923806736</v>
          </cell>
          <cell r="F41">
            <v>1.0368511923806736</v>
          </cell>
        </row>
        <row r="42">
          <cell r="C42">
            <v>2028</v>
          </cell>
          <cell r="D42">
            <v>0</v>
          </cell>
          <cell r="E42">
            <v>1.0402250725806894</v>
          </cell>
          <cell r="F42">
            <v>1.0402250725806894</v>
          </cell>
        </row>
        <row r="43">
          <cell r="C43">
            <v>2029</v>
          </cell>
          <cell r="D43">
            <v>0</v>
          </cell>
          <cell r="E43">
            <v>1.0638446889335174</v>
          </cell>
          <cell r="F43">
            <v>1.0638446889335174</v>
          </cell>
        </row>
        <row r="44">
          <cell r="C44">
            <v>2030</v>
          </cell>
          <cell r="D44">
            <v>0</v>
          </cell>
          <cell r="E44">
            <v>1.0691481335484216</v>
          </cell>
          <cell r="F44">
            <v>1.0691481335484216</v>
          </cell>
        </row>
        <row r="45">
          <cell r="C45">
            <v>2031</v>
          </cell>
          <cell r="D45">
            <v>0</v>
          </cell>
          <cell r="E45">
            <v>1.0746489005113753</v>
          </cell>
          <cell r="F45">
            <v>1.0746489005113753</v>
          </cell>
        </row>
        <row r="46">
          <cell r="C46">
            <v>2032</v>
          </cell>
          <cell r="D46">
            <v>0</v>
          </cell>
          <cell r="E46">
            <v>1.0803558906189481</v>
          </cell>
          <cell r="F46">
            <v>1.0803558906189481</v>
          </cell>
        </row>
        <row r="47">
          <cell r="C47">
            <v>2033</v>
          </cell>
          <cell r="D47">
            <v>0</v>
          </cell>
          <cell r="E47">
            <v>1.0862784582610916</v>
          </cell>
          <cell r="F47">
            <v>1.0862784582610916</v>
          </cell>
        </row>
        <row r="48">
          <cell r="C48">
            <v>2034</v>
          </cell>
          <cell r="D48">
            <v>0</v>
          </cell>
          <cell r="E48">
            <v>1.0495356665774946</v>
          </cell>
          <cell r="F48">
            <v>1.0495356665774946</v>
          </cell>
        </row>
        <row r="49">
          <cell r="C49">
            <v>2035</v>
          </cell>
          <cell r="D49">
            <v>0</v>
          </cell>
          <cell r="E49">
            <v>1.0527567240121463</v>
          </cell>
          <cell r="F49">
            <v>1.0527567240121463</v>
          </cell>
        </row>
        <row r="50">
          <cell r="C50">
            <v>2036</v>
          </cell>
          <cell r="D50">
            <v>0</v>
          </cell>
          <cell r="E50">
            <v>1.0560836165898484</v>
          </cell>
          <cell r="F50">
            <v>1.0560836165898484</v>
          </cell>
        </row>
        <row r="51">
          <cell r="C51">
            <v>2037</v>
          </cell>
          <cell r="D51">
            <v>0</v>
          </cell>
          <cell r="E51">
            <v>1.0595211715788784</v>
          </cell>
          <cell r="F51">
            <v>1.0595211715788784</v>
          </cell>
        </row>
        <row r="52">
          <cell r="C52">
            <v>2038</v>
          </cell>
          <cell r="D52">
            <v>0</v>
          </cell>
          <cell r="E52">
            <v>1.0630744914927757</v>
          </cell>
          <cell r="F52">
            <v>1.0630744914927757</v>
          </cell>
        </row>
        <row r="53">
          <cell r="C53">
            <v>2039</v>
          </cell>
          <cell r="D53">
            <v>0</v>
          </cell>
          <cell r="E53">
            <v>1</v>
          </cell>
          <cell r="F53">
            <v>1</v>
          </cell>
        </row>
        <row r="54">
          <cell r="C54">
            <v>2040</v>
          </cell>
          <cell r="D54">
            <v>0</v>
          </cell>
          <cell r="E54">
            <v>1</v>
          </cell>
          <cell r="F54">
            <v>1</v>
          </cell>
        </row>
        <row r="55">
          <cell r="C55">
            <v>2041</v>
          </cell>
          <cell r="D55">
            <v>0</v>
          </cell>
          <cell r="E55">
            <v>1</v>
          </cell>
          <cell r="F55">
            <v>1</v>
          </cell>
        </row>
        <row r="56">
          <cell r="C56">
            <v>2042</v>
          </cell>
          <cell r="D56">
            <v>0</v>
          </cell>
          <cell r="E56">
            <v>1</v>
          </cell>
          <cell r="F56">
            <v>1</v>
          </cell>
        </row>
        <row r="57">
          <cell r="C57">
            <v>2043</v>
          </cell>
          <cell r="D57">
            <v>0</v>
          </cell>
          <cell r="E57">
            <v>1</v>
          </cell>
          <cell r="F57">
            <v>1</v>
          </cell>
        </row>
        <row r="58">
          <cell r="C58">
            <v>2044</v>
          </cell>
          <cell r="D58">
            <v>0</v>
          </cell>
          <cell r="E58">
            <v>1</v>
          </cell>
          <cell r="F58">
            <v>1</v>
          </cell>
        </row>
        <row r="59">
          <cell r="C59">
            <v>2045</v>
          </cell>
          <cell r="D59">
            <v>0</v>
          </cell>
          <cell r="E59">
            <v>1</v>
          </cell>
          <cell r="F59">
            <v>1</v>
          </cell>
        </row>
        <row r="60">
          <cell r="C60">
            <v>2046</v>
          </cell>
          <cell r="D60">
            <v>0</v>
          </cell>
          <cell r="E60">
            <v>1</v>
          </cell>
          <cell r="F60">
            <v>1</v>
          </cell>
        </row>
        <row r="61">
          <cell r="C61">
            <v>2047</v>
          </cell>
          <cell r="D61">
            <v>0</v>
          </cell>
          <cell r="E61">
            <v>1</v>
          </cell>
          <cell r="F61">
            <v>1</v>
          </cell>
        </row>
        <row r="62">
          <cell r="C62">
            <v>2048</v>
          </cell>
          <cell r="D62">
            <v>0</v>
          </cell>
          <cell r="E62">
            <v>1</v>
          </cell>
          <cell r="F62">
            <v>1</v>
          </cell>
        </row>
        <row r="63">
          <cell r="C63">
            <v>2049</v>
          </cell>
          <cell r="D63">
            <v>0</v>
          </cell>
          <cell r="E63">
            <v>1</v>
          </cell>
          <cell r="F63">
            <v>1</v>
          </cell>
        </row>
        <row r="64">
          <cell r="C64">
            <v>2050</v>
          </cell>
          <cell r="D64">
            <v>0</v>
          </cell>
          <cell r="E64">
            <v>1</v>
          </cell>
          <cell r="F64">
            <v>1</v>
          </cell>
        </row>
        <row r="65">
          <cell r="C65">
            <v>2051</v>
          </cell>
          <cell r="D65">
            <v>0</v>
          </cell>
          <cell r="E65">
            <v>1</v>
          </cell>
          <cell r="F65">
            <v>1</v>
          </cell>
        </row>
        <row r="66">
          <cell r="C66">
            <v>2052</v>
          </cell>
          <cell r="D66">
            <v>0</v>
          </cell>
          <cell r="E66">
            <v>1</v>
          </cell>
          <cell r="F66">
            <v>1</v>
          </cell>
        </row>
      </sheetData>
      <sheetData sheetId="34" refreshError="1"/>
      <sheetData sheetId="35" refreshError="1"/>
      <sheetData sheetId="3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AV"/>
      <sheetName val="Capitalisation"/>
      <sheetName val="Share Price"/>
      <sheetName val="Val Calcs"/>
      <sheetName val="Financials"/>
      <sheetName val="Feasibility Study"/>
      <sheetName val="Time"/>
      <sheetName val="Macroeconomic Inputs"/>
      <sheetName val="Financing Inputs"/>
      <sheetName val="Mining Inputs"/>
      <sheetName val="Mining Reserves"/>
      <sheetName val="Mining Inputs - TBA"/>
      <sheetName val="Kapolowe"/>
      <sheetName val="Rail Inputs"/>
      <sheetName val="Rail Inputs - TBA"/>
      <sheetName val="Rail Concession"/>
      <sheetName val="Port Inputs"/>
      <sheetName val="Port Inputs - TBA"/>
      <sheetName val="Port Concession"/>
      <sheetName val="Macro Data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47">
          <cell r="L347">
            <v>0.12</v>
          </cell>
        </row>
        <row r="712">
          <cell r="L712">
            <v>0.11679671723364593</v>
          </cell>
        </row>
      </sheetData>
      <sheetData sheetId="16" refreshError="1"/>
      <sheetData sheetId="17" refreshError="1"/>
      <sheetData sheetId="18" refreshError="1"/>
      <sheetData sheetId="19">
        <row r="36">
          <cell r="J36" t="b">
            <v>0</v>
          </cell>
        </row>
        <row r="72">
          <cell r="J72" t="b">
            <v>0</v>
          </cell>
        </row>
      </sheetData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AV"/>
      <sheetName val="Capitalisation"/>
      <sheetName val="Share Price"/>
      <sheetName val="Val Calcs"/>
      <sheetName val="M&amp;A Precedents"/>
      <sheetName val="Corporate"/>
      <sheetName val="Time"/>
      <sheetName val="Macroeconomic Inputs"/>
      <sheetName val="Financing Inputs"/>
      <sheetName val="Mining Inputs"/>
      <sheetName val="Mining Reserves"/>
      <sheetName val="Mining Inputs - TBA"/>
      <sheetName val="Kapolowe"/>
      <sheetName val="Konkola"/>
      <sheetName val="Kolwezi"/>
      <sheetName val="Rail Inputs"/>
      <sheetName val="Rail Inputs - TBA"/>
      <sheetName val="Rail Concession"/>
      <sheetName val="Port Inputs"/>
      <sheetName val="Port Inputs - TBA"/>
      <sheetName val="Port Concession"/>
      <sheetName val="Macro Data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2">
          <cell r="J12">
            <v>2023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>
        <row r="347">
          <cell r="L347">
            <v>0.16</v>
          </cell>
        </row>
        <row r="712">
          <cell r="L712">
            <v>0.16002650783691075</v>
          </cell>
        </row>
      </sheetData>
      <sheetData sheetId="18"/>
      <sheetData sheetId="19"/>
      <sheetData sheetId="20"/>
      <sheetData sheetId="21">
        <row r="36">
          <cell r="J36" t="b">
            <v>1</v>
          </cell>
        </row>
        <row r="72">
          <cell r="J72" t="b">
            <v>1</v>
          </cell>
        </row>
      </sheetData>
      <sheetData sheetId="2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ensitivities"/>
      <sheetName val="Integrity"/>
      <sheetName val="Income Statement"/>
      <sheetName val="Cash Flow"/>
      <sheetName val="Balance Sheet"/>
      <sheetName val="Scenario"/>
      <sheetName val="Assumptions"/>
      <sheetName val="Operations"/>
      <sheetName val="Financing"/>
      <sheetName val="Outputs"/>
      <sheetName val="IS Annual"/>
      <sheetName val="CF Annual"/>
      <sheetName val="BS Annual"/>
      <sheetName val="Miscellaneo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K2">
            <v>0.15650805830955508</v>
          </cell>
        </row>
      </sheetData>
      <sheetData sheetId="8"/>
      <sheetData sheetId="9">
        <row r="42">
          <cell r="K42">
            <v>160.41038702867081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"/>
      <sheetName val="InputC"/>
      <sheetName val="InputT"/>
      <sheetName val="Sens"/>
      <sheetName val="WACC"/>
      <sheetName val="Misc"/>
      <sheetName val="Macro"/>
      <sheetName val="Time"/>
      <sheetName val="IS"/>
      <sheetName val="CF"/>
      <sheetName val="BS"/>
      <sheetName val="Ops"/>
      <sheetName val="CAPEX"/>
      <sheetName val="Pricing"/>
      <sheetName val="Fund"/>
      <sheetName val="Debt"/>
      <sheetName val="Distribution"/>
      <sheetName val="T&amp;D"/>
      <sheetName val="Accounts"/>
      <sheetName val="Ratio"/>
      <sheetName val="Val"/>
      <sheetName val="Valuation"/>
      <sheetName val="Graph"/>
      <sheetName val="Tariff"/>
      <sheetName val="Data"/>
      <sheetName val="Bodmer NOL"/>
      <sheetName val="Greenfield Offshore Wind Valuat"/>
    </sheetNames>
    <definedNames>
      <definedName name="RunModel"/>
    </definedNames>
    <sheetDataSet>
      <sheetData sheetId="0"/>
      <sheetData sheetId="1"/>
      <sheetData sheetId="2"/>
      <sheetData sheetId="3"/>
      <sheetData sheetId="4"/>
      <sheetData sheetId="5"/>
      <sheetData sheetId="6">
        <row r="30">
          <cell r="L30" t="b">
            <v>1</v>
          </cell>
        </row>
      </sheetData>
      <sheetData sheetId="7"/>
      <sheetData sheetId="8"/>
      <sheetData sheetId="9"/>
      <sheetData sheetId="10">
        <row r="52">
          <cell r="L52" t="b">
            <v>1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1">
          <cell r="E1">
            <v>0.27500000000000002</v>
          </cell>
        </row>
      </sheetData>
      <sheetData sheetId="2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InpC"/>
      <sheetName val="Uitleg"/>
      <sheetName val="Begroting"/>
      <sheetName val="verdeling risicovoorziening"/>
      <sheetName val="Kostenboek2013"/>
      <sheetName val="Tabel Board pp 2013"/>
      <sheetName val="Kostenboek2014"/>
      <sheetName val="Tabel Board pp 2014"/>
      <sheetName val="GRAPH"/>
      <sheetName val="codering"/>
      <sheetName val="Optimalisaties"/>
      <sheetName val="IndexGroup"/>
      <sheetName val="InpFinModCalcREAL"/>
      <sheetName val="InpFinModCalcEXPL"/>
      <sheetName val="ASR"/>
      <sheetName val="ASR2"/>
      <sheetName val="Planning"/>
    </sheetNames>
    <sheetDataSet>
      <sheetData sheetId="0"/>
      <sheetData sheetId="1">
        <row r="10">
          <cell r="F10">
            <v>43276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"/>
      <sheetName val="Results"/>
      <sheetName val="LCoE"/>
      <sheetName val="InpC"/>
      <sheetName val="InpT"/>
      <sheetName val="InpTech"/>
      <sheetName val="Sens"/>
      <sheetName val="IS"/>
      <sheetName val="CF"/>
      <sheetName val="BS"/>
      <sheetName val="Macro"/>
      <sheetName val="Time"/>
      <sheetName val="Pricing"/>
      <sheetName val="WACC"/>
      <sheetName val="CAPEX"/>
      <sheetName val="Ops"/>
      <sheetName val="Tariff"/>
      <sheetName val="Fund"/>
      <sheetName val="Debt"/>
      <sheetName val="Equity"/>
      <sheetName val="T&amp;D"/>
      <sheetName val="Accounts"/>
      <sheetName val="Val"/>
      <sheetName val="Ratio"/>
      <sheetName val="Amor"/>
      <sheetName val="Graphs"/>
      <sheetName val="Data"/>
      <sheetName val="Bodmer N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3">
          <cell r="L23" t="b">
            <v>1</v>
          </cell>
        </row>
        <row r="26">
          <cell r="L26" t="b">
            <v>0</v>
          </cell>
        </row>
      </sheetData>
      <sheetData sheetId="11"/>
      <sheetData sheetId="12"/>
      <sheetData sheetId="13"/>
      <sheetData sheetId="14"/>
      <sheetData sheetId="15"/>
      <sheetData sheetId="16">
        <row r="30">
          <cell r="L30">
            <v>0.14000000000000001</v>
          </cell>
        </row>
        <row r="31">
          <cell r="L31">
            <v>0.11391054987907412</v>
          </cell>
        </row>
        <row r="37">
          <cell r="L37">
            <v>1.9760290769974376</v>
          </cell>
        </row>
        <row r="49">
          <cell r="L49">
            <v>0.22759186125061809</v>
          </cell>
        </row>
        <row r="64">
          <cell r="L64">
            <v>0.28711507850806545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InputC"/>
      <sheetName val="InputT"/>
      <sheetName val="Sens"/>
      <sheetName val="WACC"/>
      <sheetName val="Misc"/>
      <sheetName val="Macro"/>
      <sheetName val="Time"/>
      <sheetName val="IS"/>
      <sheetName val="CF"/>
      <sheetName val="BS"/>
      <sheetName val="Ops"/>
      <sheetName val="CAPEX"/>
      <sheetName val="Pricing"/>
      <sheetName val="Fund"/>
      <sheetName val="Debt"/>
      <sheetName val="Equity"/>
      <sheetName val="Distribution"/>
      <sheetName val="T&amp;D"/>
      <sheetName val="Accounts"/>
      <sheetName val="Ratio"/>
      <sheetName val="Val"/>
      <sheetName val="Valuation"/>
      <sheetName val="Graph"/>
      <sheetName val="Tariff"/>
      <sheetName val="Data"/>
      <sheetName val="Bodmer NOL"/>
    </sheetNames>
    <sheetDataSet>
      <sheetData sheetId="0"/>
      <sheetData sheetId="1">
        <row r="219">
          <cell r="J219">
            <v>0.7</v>
          </cell>
        </row>
      </sheetData>
      <sheetData sheetId="2">
        <row r="5">
          <cell r="Q5" t="str">
            <v>Year:</v>
          </cell>
        </row>
      </sheetData>
      <sheetData sheetId="3"/>
      <sheetData sheetId="4"/>
      <sheetData sheetId="5"/>
      <sheetData sheetId="6">
        <row r="30">
          <cell r="L30" t="b">
            <v>1</v>
          </cell>
        </row>
      </sheetData>
      <sheetData sheetId="7">
        <row r="23">
          <cell r="R23">
            <v>31</v>
          </cell>
        </row>
      </sheetData>
      <sheetData sheetId="8"/>
      <sheetData sheetId="9"/>
      <sheetData sheetId="10">
        <row r="31">
          <cell r="Q31">
            <v>0</v>
          </cell>
        </row>
      </sheetData>
      <sheetData sheetId="11"/>
      <sheetData sheetId="12"/>
      <sheetData sheetId="13"/>
      <sheetData sheetId="14">
        <row r="89">
          <cell r="R89">
            <v>0</v>
          </cell>
        </row>
      </sheetData>
      <sheetData sheetId="15">
        <row r="24">
          <cell r="R24">
            <v>0</v>
          </cell>
        </row>
      </sheetData>
      <sheetData sheetId="16"/>
      <sheetData sheetId="17"/>
      <sheetData sheetId="18"/>
      <sheetData sheetId="19">
        <row r="26">
          <cell r="S26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>
        <row r="1">
          <cell r="E1">
            <v>0.27500000000000002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"/>
      <sheetName val="Data"/>
      <sheetName val="Capitalisation"/>
      <sheetName val="M&amp;A Precedents"/>
      <sheetName val="Trading Comps"/>
      <sheetName val="Share Price"/>
      <sheetName val="Macro Inputs"/>
      <sheetName val="Financing Inputs"/>
      <sheetName val="Mining Inputs"/>
      <sheetName val="Mining Reserves"/>
      <sheetName val="Mining Inputs - TBA"/>
      <sheetName val="Time"/>
    </sheetNames>
    <sheetDataSet>
      <sheetData sheetId="0"/>
      <sheetData sheetId="1"/>
      <sheetData sheetId="2"/>
      <sheetData sheetId="3"/>
      <sheetData sheetId="4"/>
      <sheetData sheetId="5">
        <row r="2">
          <cell r="A2">
            <v>43269</v>
          </cell>
          <cell r="E2">
            <v>16.799999</v>
          </cell>
        </row>
        <row r="3">
          <cell r="A3">
            <v>43270</v>
          </cell>
          <cell r="E3">
            <v>16.260000000000002</v>
          </cell>
        </row>
        <row r="4">
          <cell r="A4">
            <v>43271</v>
          </cell>
          <cell r="E4">
            <v>16.299999</v>
          </cell>
        </row>
        <row r="5">
          <cell r="A5">
            <v>43272</v>
          </cell>
          <cell r="E5">
            <v>16.360001</v>
          </cell>
        </row>
        <row r="6">
          <cell r="A6">
            <v>43273</v>
          </cell>
          <cell r="E6">
            <v>16.440000999999999</v>
          </cell>
        </row>
        <row r="7">
          <cell r="A7">
            <v>43276</v>
          </cell>
          <cell r="E7">
            <v>15.74</v>
          </cell>
        </row>
        <row r="8">
          <cell r="A8">
            <v>43277</v>
          </cell>
          <cell r="E8">
            <v>16.25</v>
          </cell>
        </row>
        <row r="9">
          <cell r="A9">
            <v>43278</v>
          </cell>
          <cell r="E9">
            <v>16.899999999999999</v>
          </cell>
        </row>
        <row r="10">
          <cell r="A10">
            <v>43279</v>
          </cell>
          <cell r="E10">
            <v>16.790001</v>
          </cell>
        </row>
        <row r="11">
          <cell r="A11">
            <v>43280</v>
          </cell>
          <cell r="E11">
            <v>17.260000000000002</v>
          </cell>
        </row>
        <row r="12">
          <cell r="A12">
            <v>43283</v>
          </cell>
          <cell r="E12">
            <v>17.16</v>
          </cell>
        </row>
        <row r="13">
          <cell r="A13">
            <v>43284</v>
          </cell>
          <cell r="E13">
            <v>17.07</v>
          </cell>
        </row>
        <row r="14">
          <cell r="A14">
            <v>43286</v>
          </cell>
          <cell r="E14">
            <v>16.969999000000001</v>
          </cell>
        </row>
        <row r="15">
          <cell r="A15">
            <v>43287</v>
          </cell>
          <cell r="E15">
            <v>17.510000000000002</v>
          </cell>
        </row>
        <row r="16">
          <cell r="A16">
            <v>43290</v>
          </cell>
          <cell r="E16">
            <v>18.110001</v>
          </cell>
        </row>
        <row r="17">
          <cell r="A17">
            <v>43291</v>
          </cell>
          <cell r="E17">
            <v>18.110001</v>
          </cell>
        </row>
        <row r="18">
          <cell r="A18">
            <v>43292</v>
          </cell>
          <cell r="E18">
            <v>17.41</v>
          </cell>
        </row>
        <row r="19">
          <cell r="A19">
            <v>43293</v>
          </cell>
          <cell r="E19">
            <v>17.290001</v>
          </cell>
        </row>
        <row r="20">
          <cell r="A20">
            <v>43294</v>
          </cell>
          <cell r="E20">
            <v>16.799999</v>
          </cell>
        </row>
        <row r="21">
          <cell r="A21">
            <v>43297</v>
          </cell>
          <cell r="E21">
            <v>16.77</v>
          </cell>
        </row>
        <row r="22">
          <cell r="A22">
            <v>43298</v>
          </cell>
          <cell r="E22">
            <v>16.77</v>
          </cell>
        </row>
        <row r="23">
          <cell r="A23">
            <v>43299</v>
          </cell>
          <cell r="E23">
            <v>17.079999999999998</v>
          </cell>
        </row>
        <row r="24">
          <cell r="A24">
            <v>43300</v>
          </cell>
          <cell r="E24">
            <v>15.8</v>
          </cell>
        </row>
        <row r="25">
          <cell r="A25">
            <v>43301</v>
          </cell>
          <cell r="E25">
            <v>15.75</v>
          </cell>
        </row>
        <row r="26">
          <cell r="A26">
            <v>43304</v>
          </cell>
          <cell r="E26">
            <v>15.83</v>
          </cell>
        </row>
        <row r="27">
          <cell r="A27">
            <v>43305</v>
          </cell>
          <cell r="E27">
            <v>16.07</v>
          </cell>
        </row>
        <row r="28">
          <cell r="A28">
            <v>43306</v>
          </cell>
          <cell r="E28">
            <v>15.86</v>
          </cell>
        </row>
        <row r="29">
          <cell r="A29">
            <v>43307</v>
          </cell>
          <cell r="E29">
            <v>15.97</v>
          </cell>
        </row>
        <row r="30">
          <cell r="A30">
            <v>43308</v>
          </cell>
          <cell r="E30">
            <v>15.99</v>
          </cell>
        </row>
        <row r="31">
          <cell r="A31">
            <v>43311</v>
          </cell>
          <cell r="E31">
            <v>16.079999999999998</v>
          </cell>
        </row>
        <row r="32">
          <cell r="A32">
            <v>43312</v>
          </cell>
          <cell r="E32">
            <v>16.5</v>
          </cell>
        </row>
        <row r="33">
          <cell r="A33">
            <v>43313</v>
          </cell>
          <cell r="E33">
            <v>15.58</v>
          </cell>
        </row>
        <row r="34">
          <cell r="A34">
            <v>43314</v>
          </cell>
          <cell r="E34">
            <v>15.43</v>
          </cell>
        </row>
        <row r="35">
          <cell r="A35">
            <v>43315</v>
          </cell>
          <cell r="E35">
            <v>15.71</v>
          </cell>
        </row>
        <row r="36">
          <cell r="A36">
            <v>43318</v>
          </cell>
          <cell r="E36">
            <v>15.4</v>
          </cell>
        </row>
        <row r="37">
          <cell r="A37">
            <v>43319</v>
          </cell>
          <cell r="E37">
            <v>15.36</v>
          </cell>
        </row>
        <row r="38">
          <cell r="A38">
            <v>43320</v>
          </cell>
          <cell r="E38">
            <v>15.39</v>
          </cell>
        </row>
        <row r="39">
          <cell r="A39">
            <v>43321</v>
          </cell>
          <cell r="E39">
            <v>15.31</v>
          </cell>
        </row>
        <row r="40">
          <cell r="A40">
            <v>43322</v>
          </cell>
          <cell r="E40">
            <v>15.11</v>
          </cell>
        </row>
        <row r="41">
          <cell r="A41">
            <v>43325</v>
          </cell>
          <cell r="E41">
            <v>14.92</v>
          </cell>
        </row>
        <row r="42">
          <cell r="A42">
            <v>43326</v>
          </cell>
          <cell r="E42">
            <v>14.8</v>
          </cell>
        </row>
        <row r="43">
          <cell r="A43">
            <v>43327</v>
          </cell>
          <cell r="E43">
            <v>13.66</v>
          </cell>
        </row>
        <row r="44">
          <cell r="A44">
            <v>43328</v>
          </cell>
          <cell r="E44">
            <v>13.77</v>
          </cell>
        </row>
        <row r="45">
          <cell r="A45">
            <v>43329</v>
          </cell>
          <cell r="E45">
            <v>13.97</v>
          </cell>
        </row>
        <row r="46">
          <cell r="A46">
            <v>43332</v>
          </cell>
          <cell r="E46">
            <v>14.12</v>
          </cell>
        </row>
        <row r="47">
          <cell r="A47">
            <v>43333</v>
          </cell>
          <cell r="E47">
            <v>14.32</v>
          </cell>
        </row>
        <row r="48">
          <cell r="A48">
            <v>43334</v>
          </cell>
          <cell r="E48">
            <v>14.53</v>
          </cell>
        </row>
        <row r="49">
          <cell r="A49">
            <v>43335</v>
          </cell>
          <cell r="E49">
            <v>14.18</v>
          </cell>
        </row>
        <row r="50">
          <cell r="A50">
            <v>43336</v>
          </cell>
          <cell r="E50">
            <v>14.47</v>
          </cell>
        </row>
        <row r="51">
          <cell r="A51">
            <v>43339</v>
          </cell>
          <cell r="E51">
            <v>14.73</v>
          </cell>
        </row>
        <row r="52">
          <cell r="A52">
            <v>43340</v>
          </cell>
          <cell r="E52">
            <v>14.66</v>
          </cell>
        </row>
        <row r="53">
          <cell r="A53">
            <v>43341</v>
          </cell>
          <cell r="E53">
            <v>14.67</v>
          </cell>
        </row>
        <row r="54">
          <cell r="A54">
            <v>43342</v>
          </cell>
          <cell r="E54">
            <v>14.15</v>
          </cell>
        </row>
        <row r="55">
          <cell r="A55">
            <v>43343</v>
          </cell>
          <cell r="E55">
            <v>14.05</v>
          </cell>
        </row>
        <row r="56">
          <cell r="A56">
            <v>43347</v>
          </cell>
          <cell r="E56">
            <v>13.48</v>
          </cell>
        </row>
        <row r="57">
          <cell r="A57">
            <v>43348</v>
          </cell>
          <cell r="E57">
            <v>13.67</v>
          </cell>
        </row>
        <row r="58">
          <cell r="A58">
            <v>43349</v>
          </cell>
          <cell r="E58">
            <v>13.57</v>
          </cell>
        </row>
        <row r="59">
          <cell r="A59">
            <v>43350</v>
          </cell>
          <cell r="E59">
            <v>13.18</v>
          </cell>
        </row>
        <row r="60">
          <cell r="A60">
            <v>43353</v>
          </cell>
          <cell r="E60">
            <v>13.2</v>
          </cell>
        </row>
        <row r="61">
          <cell r="A61">
            <v>43354</v>
          </cell>
          <cell r="E61">
            <v>13.04</v>
          </cell>
        </row>
        <row r="62">
          <cell r="A62">
            <v>43355</v>
          </cell>
          <cell r="E62">
            <v>13.63</v>
          </cell>
        </row>
        <row r="63">
          <cell r="A63">
            <v>43356</v>
          </cell>
          <cell r="E63">
            <v>13.58</v>
          </cell>
        </row>
        <row r="64">
          <cell r="A64">
            <v>43357</v>
          </cell>
          <cell r="E64">
            <v>13.69</v>
          </cell>
        </row>
        <row r="65">
          <cell r="A65">
            <v>43360</v>
          </cell>
          <cell r="E65">
            <v>13.72</v>
          </cell>
        </row>
        <row r="66">
          <cell r="A66">
            <v>43361</v>
          </cell>
          <cell r="E66">
            <v>14.01</v>
          </cell>
        </row>
        <row r="67">
          <cell r="A67">
            <v>43362</v>
          </cell>
          <cell r="E67">
            <v>14.3</v>
          </cell>
        </row>
        <row r="68">
          <cell r="A68">
            <v>43363</v>
          </cell>
          <cell r="E68">
            <v>14.39</v>
          </cell>
        </row>
        <row r="69">
          <cell r="A69">
            <v>43364</v>
          </cell>
          <cell r="E69">
            <v>14.61</v>
          </cell>
        </row>
        <row r="70">
          <cell r="A70">
            <v>43367</v>
          </cell>
          <cell r="E70">
            <v>14.24</v>
          </cell>
        </row>
        <row r="71">
          <cell r="A71">
            <v>43368</v>
          </cell>
          <cell r="E71">
            <v>14.49</v>
          </cell>
        </row>
        <row r="72">
          <cell r="A72">
            <v>43369</v>
          </cell>
          <cell r="E72">
            <v>14</v>
          </cell>
        </row>
        <row r="73">
          <cell r="A73">
            <v>43370</v>
          </cell>
          <cell r="E73">
            <v>13.87</v>
          </cell>
        </row>
        <row r="74">
          <cell r="A74">
            <v>43371</v>
          </cell>
          <cell r="E74">
            <v>13.92</v>
          </cell>
        </row>
        <row r="75">
          <cell r="A75">
            <v>43374</v>
          </cell>
          <cell r="E75">
            <v>13.7</v>
          </cell>
        </row>
        <row r="76">
          <cell r="A76">
            <v>43375</v>
          </cell>
          <cell r="E76">
            <v>13.89</v>
          </cell>
        </row>
        <row r="77">
          <cell r="A77">
            <v>43376</v>
          </cell>
          <cell r="E77">
            <v>13.95</v>
          </cell>
        </row>
        <row r="78">
          <cell r="A78">
            <v>43377</v>
          </cell>
          <cell r="E78">
            <v>13.63</v>
          </cell>
        </row>
        <row r="79">
          <cell r="A79">
            <v>43378</v>
          </cell>
          <cell r="E79">
            <v>13.27</v>
          </cell>
        </row>
        <row r="80">
          <cell r="A80">
            <v>43381</v>
          </cell>
          <cell r="E80">
            <v>13.29</v>
          </cell>
        </row>
        <row r="81">
          <cell r="A81">
            <v>43382</v>
          </cell>
          <cell r="E81">
            <v>13.18</v>
          </cell>
        </row>
        <row r="82">
          <cell r="A82">
            <v>43383</v>
          </cell>
          <cell r="E82">
            <v>12.77</v>
          </cell>
        </row>
        <row r="83">
          <cell r="A83">
            <v>43384</v>
          </cell>
          <cell r="E83">
            <v>13.23</v>
          </cell>
        </row>
        <row r="84">
          <cell r="A84">
            <v>43385</v>
          </cell>
          <cell r="E84">
            <v>12.74</v>
          </cell>
        </row>
        <row r="85">
          <cell r="A85">
            <v>43388</v>
          </cell>
          <cell r="E85">
            <v>12.83</v>
          </cell>
        </row>
        <row r="86">
          <cell r="A86">
            <v>43389</v>
          </cell>
          <cell r="E86">
            <v>12.68</v>
          </cell>
        </row>
        <row r="87">
          <cell r="A87">
            <v>43390</v>
          </cell>
          <cell r="E87">
            <v>12.4</v>
          </cell>
        </row>
        <row r="88">
          <cell r="A88">
            <v>43391</v>
          </cell>
          <cell r="E88">
            <v>12.14</v>
          </cell>
        </row>
        <row r="89">
          <cell r="A89">
            <v>43392</v>
          </cell>
          <cell r="E89">
            <v>12.02</v>
          </cell>
        </row>
        <row r="90">
          <cell r="A90">
            <v>43395</v>
          </cell>
          <cell r="E90">
            <v>12</v>
          </cell>
        </row>
        <row r="91">
          <cell r="A91">
            <v>43396</v>
          </cell>
          <cell r="E91">
            <v>11.61</v>
          </cell>
        </row>
        <row r="92">
          <cell r="A92">
            <v>43397</v>
          </cell>
          <cell r="E92">
            <v>10.7</v>
          </cell>
        </row>
        <row r="93">
          <cell r="A93">
            <v>43398</v>
          </cell>
          <cell r="E93">
            <v>11.25</v>
          </cell>
        </row>
        <row r="94">
          <cell r="A94">
            <v>43399</v>
          </cell>
          <cell r="E94">
            <v>11.5</v>
          </cell>
        </row>
        <row r="95">
          <cell r="A95">
            <v>43402</v>
          </cell>
          <cell r="E95">
            <v>11.09</v>
          </cell>
        </row>
        <row r="96">
          <cell r="A96">
            <v>43403</v>
          </cell>
          <cell r="E96">
            <v>11.41</v>
          </cell>
        </row>
        <row r="97">
          <cell r="A97">
            <v>43404</v>
          </cell>
          <cell r="E97">
            <v>11.65</v>
          </cell>
        </row>
        <row r="98">
          <cell r="A98">
            <v>43405</v>
          </cell>
          <cell r="E98">
            <v>12.28</v>
          </cell>
        </row>
        <row r="99">
          <cell r="A99">
            <v>43406</v>
          </cell>
          <cell r="E99">
            <v>12.24</v>
          </cell>
        </row>
        <row r="100">
          <cell r="A100">
            <v>43409</v>
          </cell>
          <cell r="E100">
            <v>12.22</v>
          </cell>
        </row>
        <row r="101">
          <cell r="A101">
            <v>43410</v>
          </cell>
          <cell r="E101">
            <v>12.2</v>
          </cell>
        </row>
        <row r="102">
          <cell r="A102">
            <v>43411</v>
          </cell>
          <cell r="E102">
            <v>12.33</v>
          </cell>
        </row>
        <row r="103">
          <cell r="A103">
            <v>43412</v>
          </cell>
          <cell r="E103">
            <v>11.93</v>
          </cell>
        </row>
        <row r="104">
          <cell r="A104">
            <v>43413</v>
          </cell>
          <cell r="E104">
            <v>11.35</v>
          </cell>
        </row>
        <row r="105">
          <cell r="A105">
            <v>43416</v>
          </cell>
          <cell r="E105">
            <v>11.16</v>
          </cell>
        </row>
        <row r="106">
          <cell r="A106">
            <v>43417</v>
          </cell>
          <cell r="E106">
            <v>11.25</v>
          </cell>
        </row>
        <row r="107">
          <cell r="A107">
            <v>43418</v>
          </cell>
          <cell r="E107">
            <v>11.54</v>
          </cell>
        </row>
        <row r="108">
          <cell r="A108">
            <v>43419</v>
          </cell>
          <cell r="E108">
            <v>11.96</v>
          </cell>
        </row>
        <row r="109">
          <cell r="A109">
            <v>43420</v>
          </cell>
          <cell r="E109">
            <v>11.96</v>
          </cell>
        </row>
        <row r="110">
          <cell r="A110">
            <v>43423</v>
          </cell>
          <cell r="E110">
            <v>11.51</v>
          </cell>
        </row>
        <row r="111">
          <cell r="A111">
            <v>43424</v>
          </cell>
          <cell r="E111">
            <v>10.88</v>
          </cell>
        </row>
        <row r="112">
          <cell r="A112">
            <v>43425</v>
          </cell>
          <cell r="E112">
            <v>11.41</v>
          </cell>
        </row>
        <row r="113">
          <cell r="A113">
            <v>43427</v>
          </cell>
          <cell r="E113">
            <v>10.77</v>
          </cell>
        </row>
        <row r="114">
          <cell r="A114">
            <v>43430</v>
          </cell>
          <cell r="E114">
            <v>11.09</v>
          </cell>
        </row>
        <row r="115">
          <cell r="A115">
            <v>43431</v>
          </cell>
          <cell r="E115">
            <v>11.24</v>
          </cell>
        </row>
        <row r="116">
          <cell r="A116">
            <v>43432</v>
          </cell>
          <cell r="E116">
            <v>11.97</v>
          </cell>
        </row>
        <row r="117">
          <cell r="A117">
            <v>43433</v>
          </cell>
          <cell r="E117">
            <v>11.82</v>
          </cell>
        </row>
        <row r="118">
          <cell r="A118">
            <v>43434</v>
          </cell>
          <cell r="E118">
            <v>11.94</v>
          </cell>
        </row>
        <row r="119">
          <cell r="A119">
            <v>43437</v>
          </cell>
          <cell r="E119">
            <v>12.09</v>
          </cell>
        </row>
        <row r="120">
          <cell r="A120">
            <v>43438</v>
          </cell>
          <cell r="E120">
            <v>11.5</v>
          </cell>
        </row>
        <row r="121">
          <cell r="A121">
            <v>43440</v>
          </cell>
          <cell r="E121">
            <v>11.15</v>
          </cell>
        </row>
        <row r="122">
          <cell r="A122">
            <v>43441</v>
          </cell>
          <cell r="E122">
            <v>10.92</v>
          </cell>
        </row>
        <row r="123">
          <cell r="A123">
            <v>43444</v>
          </cell>
          <cell r="E123">
            <v>10.69</v>
          </cell>
        </row>
        <row r="124">
          <cell r="A124">
            <v>43445</v>
          </cell>
          <cell r="E124">
            <v>10.76</v>
          </cell>
        </row>
        <row r="125">
          <cell r="A125">
            <v>43446</v>
          </cell>
          <cell r="E125">
            <v>11.07</v>
          </cell>
        </row>
        <row r="126">
          <cell r="A126">
            <v>43447</v>
          </cell>
          <cell r="E126">
            <v>10.92</v>
          </cell>
        </row>
        <row r="127">
          <cell r="A127">
            <v>43448</v>
          </cell>
          <cell r="E127">
            <v>10.57</v>
          </cell>
        </row>
        <row r="128">
          <cell r="A128">
            <v>43451</v>
          </cell>
          <cell r="E128">
            <v>10.59</v>
          </cell>
        </row>
        <row r="129">
          <cell r="A129">
            <v>43452</v>
          </cell>
          <cell r="E129">
            <v>10.6</v>
          </cell>
        </row>
        <row r="130">
          <cell r="A130">
            <v>43453</v>
          </cell>
          <cell r="E130">
            <v>10.18</v>
          </cell>
        </row>
        <row r="131">
          <cell r="A131">
            <v>43454</v>
          </cell>
          <cell r="E131">
            <v>10.24</v>
          </cell>
        </row>
        <row r="132">
          <cell r="A132">
            <v>43455</v>
          </cell>
          <cell r="E132">
            <v>10.050000000000001</v>
          </cell>
        </row>
        <row r="133">
          <cell r="A133">
            <v>43458</v>
          </cell>
          <cell r="E133">
            <v>9.7799999999999994</v>
          </cell>
        </row>
        <row r="134">
          <cell r="A134">
            <v>43460</v>
          </cell>
          <cell r="E134">
            <v>10.4</v>
          </cell>
        </row>
        <row r="135">
          <cell r="A135">
            <v>43461</v>
          </cell>
          <cell r="E135">
            <v>10.67</v>
          </cell>
        </row>
        <row r="136">
          <cell r="A136">
            <v>43462</v>
          </cell>
          <cell r="E136">
            <v>10.47</v>
          </cell>
        </row>
        <row r="137">
          <cell r="A137">
            <v>43465</v>
          </cell>
          <cell r="E137">
            <v>10.31</v>
          </cell>
        </row>
        <row r="138">
          <cell r="A138">
            <v>43467</v>
          </cell>
          <cell r="E138">
            <v>10.36</v>
          </cell>
        </row>
        <row r="139">
          <cell r="A139">
            <v>43468</v>
          </cell>
          <cell r="E139">
            <v>10.07</v>
          </cell>
        </row>
        <row r="140">
          <cell r="A140">
            <v>43469</v>
          </cell>
          <cell r="E140">
            <v>10.82</v>
          </cell>
        </row>
        <row r="141">
          <cell r="A141">
            <v>43472</v>
          </cell>
          <cell r="E141">
            <v>11</v>
          </cell>
        </row>
        <row r="142">
          <cell r="A142">
            <v>43473</v>
          </cell>
          <cell r="E142">
            <v>11.2</v>
          </cell>
        </row>
        <row r="143">
          <cell r="A143">
            <v>43474</v>
          </cell>
          <cell r="E143">
            <v>11.51</v>
          </cell>
        </row>
        <row r="144">
          <cell r="A144">
            <v>43475</v>
          </cell>
          <cell r="E144">
            <v>11.51</v>
          </cell>
        </row>
        <row r="145">
          <cell r="A145">
            <v>43476</v>
          </cell>
          <cell r="E145">
            <v>11.6</v>
          </cell>
        </row>
        <row r="146">
          <cell r="A146">
            <v>43479</v>
          </cell>
          <cell r="E146">
            <v>11.55</v>
          </cell>
        </row>
        <row r="147">
          <cell r="A147">
            <v>43480</v>
          </cell>
          <cell r="E147">
            <v>11.57</v>
          </cell>
        </row>
        <row r="148">
          <cell r="A148">
            <v>43481</v>
          </cell>
          <cell r="E148">
            <v>11.89</v>
          </cell>
        </row>
        <row r="149">
          <cell r="A149">
            <v>43482</v>
          </cell>
          <cell r="E149">
            <v>12.13</v>
          </cell>
        </row>
        <row r="150">
          <cell r="A150">
            <v>43483</v>
          </cell>
          <cell r="E150">
            <v>12.56</v>
          </cell>
        </row>
        <row r="151">
          <cell r="A151">
            <v>43487</v>
          </cell>
          <cell r="E151">
            <v>12.38</v>
          </cell>
        </row>
        <row r="152">
          <cell r="A152">
            <v>43488</v>
          </cell>
          <cell r="E152">
            <v>12.31</v>
          </cell>
        </row>
        <row r="153">
          <cell r="A153">
            <v>43489</v>
          </cell>
          <cell r="E153">
            <v>10.7</v>
          </cell>
        </row>
        <row r="154">
          <cell r="A154">
            <v>43490</v>
          </cell>
          <cell r="E154">
            <v>11.24</v>
          </cell>
        </row>
        <row r="155">
          <cell r="A155">
            <v>43493</v>
          </cell>
          <cell r="E155">
            <v>10.28</v>
          </cell>
        </row>
        <row r="156">
          <cell r="A156">
            <v>43494</v>
          </cell>
          <cell r="E156">
            <v>10.45</v>
          </cell>
        </row>
        <row r="157">
          <cell r="A157">
            <v>43495</v>
          </cell>
          <cell r="E157">
            <v>11.27</v>
          </cell>
        </row>
        <row r="158">
          <cell r="A158">
            <v>43496</v>
          </cell>
          <cell r="E158">
            <v>11.64</v>
          </cell>
        </row>
        <row r="159">
          <cell r="A159">
            <v>43497</v>
          </cell>
          <cell r="E159">
            <v>11.51</v>
          </cell>
        </row>
        <row r="160">
          <cell r="A160">
            <v>43500</v>
          </cell>
          <cell r="E160">
            <v>11.86</v>
          </cell>
        </row>
        <row r="161">
          <cell r="A161">
            <v>43501</v>
          </cell>
          <cell r="E161">
            <v>11.87</v>
          </cell>
        </row>
        <row r="162">
          <cell r="A162">
            <v>43502</v>
          </cell>
          <cell r="E162">
            <v>11.91</v>
          </cell>
        </row>
        <row r="163">
          <cell r="A163">
            <v>43503</v>
          </cell>
          <cell r="E163">
            <v>11.86</v>
          </cell>
        </row>
        <row r="164">
          <cell r="A164">
            <v>43504</v>
          </cell>
          <cell r="E164">
            <v>11.61</v>
          </cell>
        </row>
        <row r="165">
          <cell r="A165">
            <v>43507</v>
          </cell>
          <cell r="E165">
            <v>11.53</v>
          </cell>
        </row>
        <row r="166">
          <cell r="A166">
            <v>43508</v>
          </cell>
          <cell r="E166">
            <v>11.49</v>
          </cell>
        </row>
        <row r="167">
          <cell r="A167">
            <v>43509</v>
          </cell>
          <cell r="E167">
            <v>12.29</v>
          </cell>
        </row>
        <row r="168">
          <cell r="A168">
            <v>43510</v>
          </cell>
          <cell r="E168">
            <v>12.16</v>
          </cell>
        </row>
        <row r="169">
          <cell r="A169">
            <v>43511</v>
          </cell>
          <cell r="E169">
            <v>12.28</v>
          </cell>
        </row>
        <row r="170">
          <cell r="A170">
            <v>43515</v>
          </cell>
          <cell r="E170">
            <v>13.09</v>
          </cell>
        </row>
        <row r="171">
          <cell r="A171">
            <v>43516</v>
          </cell>
          <cell r="E171">
            <v>13.35</v>
          </cell>
        </row>
        <row r="172">
          <cell r="A172">
            <v>43517</v>
          </cell>
          <cell r="E172">
            <v>13.02</v>
          </cell>
        </row>
        <row r="173">
          <cell r="A173">
            <v>43518</v>
          </cell>
          <cell r="E173">
            <v>13.22</v>
          </cell>
        </row>
        <row r="174">
          <cell r="A174">
            <v>43521</v>
          </cell>
          <cell r="E174">
            <v>13.26</v>
          </cell>
        </row>
        <row r="175">
          <cell r="A175">
            <v>43522</v>
          </cell>
          <cell r="E175">
            <v>13.18</v>
          </cell>
        </row>
        <row r="176">
          <cell r="A176">
            <v>43523</v>
          </cell>
          <cell r="E176">
            <v>13.16</v>
          </cell>
        </row>
        <row r="177">
          <cell r="A177">
            <v>43524</v>
          </cell>
          <cell r="E177">
            <v>12.9</v>
          </cell>
        </row>
        <row r="178">
          <cell r="A178">
            <v>43525</v>
          </cell>
          <cell r="E178">
            <v>12.87</v>
          </cell>
        </row>
        <row r="179">
          <cell r="A179">
            <v>43528</v>
          </cell>
          <cell r="E179">
            <v>12.78</v>
          </cell>
        </row>
        <row r="180">
          <cell r="A180">
            <v>43529</v>
          </cell>
          <cell r="E180">
            <v>12.84</v>
          </cell>
        </row>
        <row r="181">
          <cell r="A181">
            <v>43530</v>
          </cell>
          <cell r="E181">
            <v>12.54</v>
          </cell>
        </row>
        <row r="182">
          <cell r="A182">
            <v>43531</v>
          </cell>
          <cell r="E182">
            <v>12.31</v>
          </cell>
        </row>
        <row r="183">
          <cell r="A183">
            <v>43532</v>
          </cell>
          <cell r="E183">
            <v>12.09</v>
          </cell>
        </row>
        <row r="184">
          <cell r="A184">
            <v>43535</v>
          </cell>
          <cell r="E184">
            <v>12.36</v>
          </cell>
        </row>
        <row r="185">
          <cell r="A185">
            <v>43536</v>
          </cell>
          <cell r="E185">
            <v>12.65</v>
          </cell>
        </row>
        <row r="186">
          <cell r="A186">
            <v>43537</v>
          </cell>
          <cell r="E186">
            <v>12.66</v>
          </cell>
        </row>
        <row r="187">
          <cell r="A187">
            <v>43538</v>
          </cell>
          <cell r="E187">
            <v>12.32</v>
          </cell>
        </row>
        <row r="188">
          <cell r="A188">
            <v>43539</v>
          </cell>
          <cell r="E188">
            <v>12.35</v>
          </cell>
        </row>
        <row r="189">
          <cell r="A189">
            <v>43542</v>
          </cell>
          <cell r="E189">
            <v>12.62</v>
          </cell>
        </row>
        <row r="190">
          <cell r="A190">
            <v>43543</v>
          </cell>
          <cell r="E190">
            <v>12.68</v>
          </cell>
        </row>
        <row r="191">
          <cell r="A191">
            <v>43544</v>
          </cell>
          <cell r="E191">
            <v>12.82</v>
          </cell>
        </row>
        <row r="192">
          <cell r="A192">
            <v>43545</v>
          </cell>
          <cell r="E192">
            <v>12.92</v>
          </cell>
        </row>
        <row r="193">
          <cell r="A193">
            <v>43546</v>
          </cell>
          <cell r="E193">
            <v>12.18</v>
          </cell>
        </row>
        <row r="194">
          <cell r="A194">
            <v>43549</v>
          </cell>
          <cell r="E194">
            <v>12.38</v>
          </cell>
        </row>
        <row r="195">
          <cell r="A195">
            <v>43550</v>
          </cell>
          <cell r="E195">
            <v>12.7</v>
          </cell>
        </row>
        <row r="196">
          <cell r="A196">
            <v>43551</v>
          </cell>
          <cell r="E196">
            <v>12.71</v>
          </cell>
        </row>
        <row r="197">
          <cell r="A197">
            <v>43552</v>
          </cell>
          <cell r="E197">
            <v>12.73</v>
          </cell>
        </row>
        <row r="198">
          <cell r="A198">
            <v>43553</v>
          </cell>
          <cell r="E198">
            <v>12.89</v>
          </cell>
        </row>
        <row r="199">
          <cell r="A199">
            <v>43556</v>
          </cell>
          <cell r="E199">
            <v>13.1</v>
          </cell>
        </row>
        <row r="200">
          <cell r="A200">
            <v>43557</v>
          </cell>
          <cell r="E200">
            <v>13.12</v>
          </cell>
        </row>
        <row r="201">
          <cell r="A201">
            <v>43558</v>
          </cell>
          <cell r="E201">
            <v>13.16</v>
          </cell>
        </row>
        <row r="202">
          <cell r="A202">
            <v>43559</v>
          </cell>
          <cell r="E202">
            <v>13.56</v>
          </cell>
        </row>
        <row r="203">
          <cell r="A203">
            <v>43560</v>
          </cell>
          <cell r="E203">
            <v>13.33</v>
          </cell>
        </row>
        <row r="204">
          <cell r="A204">
            <v>43563</v>
          </cell>
          <cell r="E204">
            <v>13.74</v>
          </cell>
        </row>
        <row r="205">
          <cell r="A205">
            <v>43564</v>
          </cell>
          <cell r="E205">
            <v>13.38</v>
          </cell>
        </row>
        <row r="206">
          <cell r="A206">
            <v>43565</v>
          </cell>
          <cell r="E206">
            <v>13.49</v>
          </cell>
        </row>
        <row r="207">
          <cell r="A207">
            <v>43566</v>
          </cell>
          <cell r="E207">
            <v>13.41</v>
          </cell>
        </row>
        <row r="208">
          <cell r="A208">
            <v>43567</v>
          </cell>
          <cell r="E208">
            <v>13.7</v>
          </cell>
        </row>
        <row r="209">
          <cell r="A209">
            <v>43570</v>
          </cell>
          <cell r="E209">
            <v>13.69</v>
          </cell>
        </row>
        <row r="210">
          <cell r="A210">
            <v>43571</v>
          </cell>
          <cell r="E210">
            <v>14.16</v>
          </cell>
        </row>
        <row r="211">
          <cell r="A211">
            <v>43572</v>
          </cell>
          <cell r="E211">
            <v>14.2</v>
          </cell>
        </row>
        <row r="212">
          <cell r="A212">
            <v>43573</v>
          </cell>
          <cell r="E212">
            <v>14</v>
          </cell>
        </row>
        <row r="213">
          <cell r="A213">
            <v>43577</v>
          </cell>
          <cell r="E213">
            <v>13.65</v>
          </cell>
        </row>
        <row r="214">
          <cell r="A214">
            <v>43578</v>
          </cell>
          <cell r="E214">
            <v>13.46</v>
          </cell>
        </row>
        <row r="215">
          <cell r="A215">
            <v>43579</v>
          </cell>
          <cell r="E215">
            <v>13.58</v>
          </cell>
        </row>
        <row r="216">
          <cell r="A216">
            <v>43580</v>
          </cell>
          <cell r="E216">
            <v>12.21</v>
          </cell>
        </row>
        <row r="217">
          <cell r="A217">
            <v>43581</v>
          </cell>
          <cell r="E217">
            <v>12.5</v>
          </cell>
        </row>
        <row r="218">
          <cell r="A218">
            <v>43584</v>
          </cell>
          <cell r="E218">
            <v>12.43</v>
          </cell>
        </row>
        <row r="219">
          <cell r="A219">
            <v>43585</v>
          </cell>
          <cell r="E219">
            <v>12.31</v>
          </cell>
        </row>
        <row r="220">
          <cell r="A220">
            <v>43586</v>
          </cell>
          <cell r="E220">
            <v>11.71</v>
          </cell>
        </row>
        <row r="221">
          <cell r="A221">
            <v>43587</v>
          </cell>
          <cell r="E221">
            <v>11.51</v>
          </cell>
        </row>
        <row r="222">
          <cell r="A222">
            <v>43588</v>
          </cell>
          <cell r="E222">
            <v>11.95</v>
          </cell>
        </row>
        <row r="223">
          <cell r="A223">
            <v>43591</v>
          </cell>
          <cell r="E223">
            <v>11.72</v>
          </cell>
        </row>
        <row r="224">
          <cell r="A224">
            <v>43592</v>
          </cell>
          <cell r="E224">
            <v>11.44</v>
          </cell>
        </row>
        <row r="225">
          <cell r="A225">
            <v>43593</v>
          </cell>
          <cell r="E225">
            <v>11.37</v>
          </cell>
        </row>
        <row r="226">
          <cell r="A226">
            <v>43594</v>
          </cell>
          <cell r="E226">
            <v>11.28</v>
          </cell>
        </row>
        <row r="227">
          <cell r="A227">
            <v>43595</v>
          </cell>
          <cell r="E227">
            <v>11.37</v>
          </cell>
        </row>
        <row r="228">
          <cell r="A228">
            <v>43598</v>
          </cell>
          <cell r="E228">
            <v>10.71</v>
          </cell>
        </row>
        <row r="229">
          <cell r="A229">
            <v>43599</v>
          </cell>
          <cell r="E229">
            <v>10.86</v>
          </cell>
        </row>
        <row r="230">
          <cell r="A230">
            <v>43600</v>
          </cell>
          <cell r="E230">
            <v>10.85</v>
          </cell>
        </row>
        <row r="231">
          <cell r="A231">
            <v>43601</v>
          </cell>
          <cell r="E231">
            <v>10.66</v>
          </cell>
        </row>
        <row r="232">
          <cell r="A232">
            <v>43602</v>
          </cell>
          <cell r="E232">
            <v>10.37</v>
          </cell>
        </row>
        <row r="233">
          <cell r="A233">
            <v>43605</v>
          </cell>
          <cell r="E233">
            <v>10.199999999999999</v>
          </cell>
        </row>
        <row r="234">
          <cell r="A234">
            <v>43606</v>
          </cell>
          <cell r="E234">
            <v>10.35</v>
          </cell>
        </row>
        <row r="235">
          <cell r="A235">
            <v>43607</v>
          </cell>
          <cell r="E235">
            <v>10.06</v>
          </cell>
        </row>
        <row r="236">
          <cell r="A236">
            <v>43608</v>
          </cell>
          <cell r="E236">
            <v>9.9499999999999993</v>
          </cell>
        </row>
        <row r="237">
          <cell r="A237">
            <v>43609</v>
          </cell>
          <cell r="E237">
            <v>10.08</v>
          </cell>
        </row>
        <row r="238">
          <cell r="A238">
            <v>43613</v>
          </cell>
          <cell r="E238">
            <v>10.029999999999999</v>
          </cell>
        </row>
        <row r="239">
          <cell r="A239">
            <v>43614</v>
          </cell>
          <cell r="E239">
            <v>9.99</v>
          </cell>
        </row>
        <row r="240">
          <cell r="A240">
            <v>43615</v>
          </cell>
          <cell r="E240">
            <v>9.82</v>
          </cell>
        </row>
        <row r="241">
          <cell r="A241">
            <v>43616</v>
          </cell>
          <cell r="E241">
            <v>9.7100000000000009</v>
          </cell>
        </row>
        <row r="242">
          <cell r="A242">
            <v>43619</v>
          </cell>
          <cell r="E242">
            <v>9.92</v>
          </cell>
        </row>
        <row r="243">
          <cell r="A243">
            <v>43620</v>
          </cell>
          <cell r="E243">
            <v>10.32</v>
          </cell>
        </row>
        <row r="244">
          <cell r="A244">
            <v>43621</v>
          </cell>
          <cell r="E244">
            <v>10.1</v>
          </cell>
        </row>
        <row r="245">
          <cell r="A245">
            <v>43622</v>
          </cell>
          <cell r="E245">
            <v>10.19</v>
          </cell>
        </row>
        <row r="246">
          <cell r="A246">
            <v>43623</v>
          </cell>
          <cell r="E246">
            <v>10.35</v>
          </cell>
        </row>
        <row r="247">
          <cell r="A247">
            <v>43626</v>
          </cell>
          <cell r="E247">
            <v>10.61</v>
          </cell>
        </row>
        <row r="248">
          <cell r="A248">
            <v>43627</v>
          </cell>
          <cell r="E248">
            <v>10.62</v>
          </cell>
        </row>
        <row r="249">
          <cell r="A249">
            <v>43628</v>
          </cell>
          <cell r="E249">
            <v>10.59</v>
          </cell>
        </row>
        <row r="250">
          <cell r="A250">
            <v>43629</v>
          </cell>
          <cell r="E250">
            <v>10.83</v>
          </cell>
        </row>
        <row r="251">
          <cell r="A251">
            <v>43630</v>
          </cell>
          <cell r="E251">
            <v>10.65</v>
          </cell>
        </row>
        <row r="252">
          <cell r="A252">
            <v>43633</v>
          </cell>
          <cell r="E252">
            <v>10.74</v>
          </cell>
        </row>
        <row r="253">
          <cell r="A253">
            <v>43634</v>
          </cell>
          <cell r="E253">
            <v>11.13</v>
          </cell>
        </row>
        <row r="254">
          <cell r="A254">
            <v>43635</v>
          </cell>
          <cell r="E254">
            <v>11.19</v>
          </cell>
        </row>
        <row r="255">
          <cell r="A255">
            <v>43636</v>
          </cell>
          <cell r="E255">
            <v>11.38</v>
          </cell>
        </row>
        <row r="256">
          <cell r="A256">
            <v>43637</v>
          </cell>
          <cell r="E256">
            <v>11.34</v>
          </cell>
        </row>
        <row r="257">
          <cell r="A257">
            <v>43640</v>
          </cell>
          <cell r="E257">
            <v>11.34</v>
          </cell>
        </row>
        <row r="258">
          <cell r="A258">
            <v>43641</v>
          </cell>
          <cell r="E258">
            <v>11.34</v>
          </cell>
        </row>
        <row r="259">
          <cell r="A259">
            <v>43642</v>
          </cell>
          <cell r="E259">
            <v>11.49</v>
          </cell>
        </row>
        <row r="260">
          <cell r="A260">
            <v>43643</v>
          </cell>
          <cell r="E260">
            <v>11.56</v>
          </cell>
        </row>
        <row r="261">
          <cell r="A261">
            <v>43644</v>
          </cell>
          <cell r="E261">
            <v>11.61</v>
          </cell>
        </row>
        <row r="262">
          <cell r="A262">
            <v>43647</v>
          </cell>
          <cell r="E262">
            <v>11.45</v>
          </cell>
        </row>
        <row r="263">
          <cell r="A263">
            <v>43648</v>
          </cell>
          <cell r="E263">
            <v>11.45</v>
          </cell>
        </row>
        <row r="264">
          <cell r="A264">
            <v>43649</v>
          </cell>
          <cell r="E264">
            <v>11.31</v>
          </cell>
        </row>
        <row r="265">
          <cell r="A265">
            <v>43651</v>
          </cell>
          <cell r="E265">
            <v>11.29</v>
          </cell>
        </row>
        <row r="266">
          <cell r="A266">
            <v>43654</v>
          </cell>
          <cell r="E266">
            <v>11.22</v>
          </cell>
        </row>
        <row r="267">
          <cell r="A267">
            <v>43655</v>
          </cell>
          <cell r="E267">
            <v>10.87</v>
          </cell>
        </row>
        <row r="268">
          <cell r="A268">
            <v>43656</v>
          </cell>
          <cell r="E268">
            <v>10.95</v>
          </cell>
        </row>
        <row r="269">
          <cell r="A269">
            <v>43657</v>
          </cell>
          <cell r="E269">
            <v>11.1</v>
          </cell>
        </row>
        <row r="270">
          <cell r="A270">
            <v>43658</v>
          </cell>
          <cell r="E270">
            <v>11.02</v>
          </cell>
        </row>
        <row r="271">
          <cell r="A271">
            <v>43661</v>
          </cell>
          <cell r="E271">
            <v>11.14</v>
          </cell>
        </row>
        <row r="272">
          <cell r="A272">
            <v>43662</v>
          </cell>
          <cell r="E272">
            <v>11.12</v>
          </cell>
        </row>
        <row r="273">
          <cell r="A273">
            <v>43663</v>
          </cell>
          <cell r="E273">
            <v>11.06</v>
          </cell>
        </row>
        <row r="274">
          <cell r="A274">
            <v>43664</v>
          </cell>
          <cell r="E274">
            <v>11.15</v>
          </cell>
        </row>
        <row r="275">
          <cell r="A275">
            <v>43665</v>
          </cell>
          <cell r="E275">
            <v>11.49</v>
          </cell>
        </row>
        <row r="276">
          <cell r="A276">
            <v>43668</v>
          </cell>
          <cell r="E276">
            <v>11.49</v>
          </cell>
        </row>
        <row r="277">
          <cell r="A277">
            <v>43669</v>
          </cell>
          <cell r="E277">
            <v>11.65</v>
          </cell>
        </row>
        <row r="278">
          <cell r="A278">
            <v>43670</v>
          </cell>
          <cell r="E278">
            <v>11.94</v>
          </cell>
        </row>
        <row r="279">
          <cell r="A279">
            <v>43671</v>
          </cell>
          <cell r="E279">
            <v>11.42</v>
          </cell>
        </row>
        <row r="280">
          <cell r="A280">
            <v>43672</v>
          </cell>
          <cell r="E280">
            <v>11.56</v>
          </cell>
        </row>
        <row r="281">
          <cell r="A281">
            <v>43675</v>
          </cell>
          <cell r="E281">
            <v>11.61</v>
          </cell>
        </row>
        <row r="282">
          <cell r="A282">
            <v>43676</v>
          </cell>
          <cell r="E282">
            <v>11.47</v>
          </cell>
        </row>
        <row r="283">
          <cell r="A283">
            <v>43677</v>
          </cell>
          <cell r="E283">
            <v>11.06</v>
          </cell>
        </row>
        <row r="284">
          <cell r="A284">
            <v>43678</v>
          </cell>
          <cell r="E284">
            <v>10.7</v>
          </cell>
        </row>
        <row r="285">
          <cell r="A285">
            <v>43679</v>
          </cell>
          <cell r="E285">
            <v>10.3</v>
          </cell>
        </row>
        <row r="286">
          <cell r="A286">
            <v>43682</v>
          </cell>
          <cell r="E286">
            <v>10.07</v>
          </cell>
        </row>
        <row r="287">
          <cell r="A287">
            <v>43683</v>
          </cell>
          <cell r="E287">
            <v>10.14</v>
          </cell>
        </row>
        <row r="288">
          <cell r="A288">
            <v>43684</v>
          </cell>
          <cell r="E288">
            <v>10.08</v>
          </cell>
        </row>
        <row r="289">
          <cell r="A289">
            <v>43685</v>
          </cell>
          <cell r="E289">
            <v>10.119999999999999</v>
          </cell>
        </row>
        <row r="290">
          <cell r="A290">
            <v>43686</v>
          </cell>
          <cell r="E290">
            <v>9.75</v>
          </cell>
        </row>
        <row r="291">
          <cell r="A291">
            <v>43689</v>
          </cell>
          <cell r="E291">
            <v>9.52</v>
          </cell>
        </row>
        <row r="292">
          <cell r="A292">
            <v>43690</v>
          </cell>
          <cell r="E292">
            <v>9.89</v>
          </cell>
        </row>
        <row r="293">
          <cell r="A293">
            <v>43691</v>
          </cell>
          <cell r="E293">
            <v>9.36</v>
          </cell>
        </row>
        <row r="294">
          <cell r="A294">
            <v>43692</v>
          </cell>
          <cell r="E294">
            <v>8.99</v>
          </cell>
        </row>
        <row r="295">
          <cell r="A295">
            <v>43693</v>
          </cell>
          <cell r="E295">
            <v>9.1</v>
          </cell>
        </row>
        <row r="296">
          <cell r="A296">
            <v>43696</v>
          </cell>
          <cell r="E296">
            <v>9.25</v>
          </cell>
        </row>
        <row r="297">
          <cell r="A297">
            <v>43697</v>
          </cell>
          <cell r="E297">
            <v>9.19</v>
          </cell>
        </row>
        <row r="298">
          <cell r="A298">
            <v>43698</v>
          </cell>
          <cell r="E298">
            <v>9.14</v>
          </cell>
        </row>
        <row r="299">
          <cell r="A299">
            <v>43699</v>
          </cell>
          <cell r="E299">
            <v>9.1300000000000008</v>
          </cell>
        </row>
        <row r="300">
          <cell r="A300">
            <v>43700</v>
          </cell>
          <cell r="E300">
            <v>8.83</v>
          </cell>
        </row>
        <row r="301">
          <cell r="A301">
            <v>43703</v>
          </cell>
          <cell r="E301">
            <v>8.84</v>
          </cell>
        </row>
        <row r="302">
          <cell r="A302">
            <v>43704</v>
          </cell>
          <cell r="E302">
            <v>8.7100000000000009</v>
          </cell>
        </row>
        <row r="303">
          <cell r="A303">
            <v>43705</v>
          </cell>
          <cell r="E303">
            <v>8.9499999999999993</v>
          </cell>
        </row>
        <row r="304">
          <cell r="A304">
            <v>43706</v>
          </cell>
          <cell r="E304">
            <v>9.1199999999999992</v>
          </cell>
        </row>
        <row r="305">
          <cell r="A305">
            <v>43707</v>
          </cell>
          <cell r="E305">
            <v>9.19</v>
          </cell>
        </row>
        <row r="306">
          <cell r="A306">
            <v>43711</v>
          </cell>
          <cell r="E306">
            <v>9.07</v>
          </cell>
        </row>
        <row r="307">
          <cell r="A307">
            <v>43712</v>
          </cell>
          <cell r="E307">
            <v>9.2899999999999991</v>
          </cell>
        </row>
        <row r="308">
          <cell r="A308">
            <v>43713</v>
          </cell>
          <cell r="E308">
            <v>9.5299999999999994</v>
          </cell>
        </row>
        <row r="309">
          <cell r="A309">
            <v>43714</v>
          </cell>
          <cell r="E309">
            <v>9.42</v>
          </cell>
        </row>
        <row r="310">
          <cell r="A310">
            <v>43717</v>
          </cell>
          <cell r="E310">
            <v>9.6999999999999993</v>
          </cell>
        </row>
        <row r="311">
          <cell r="A311">
            <v>43718</v>
          </cell>
          <cell r="E311">
            <v>10.119999999999999</v>
          </cell>
        </row>
        <row r="312">
          <cell r="A312">
            <v>43719</v>
          </cell>
          <cell r="E312">
            <v>10.08</v>
          </cell>
        </row>
        <row r="313">
          <cell r="A313">
            <v>43720</v>
          </cell>
          <cell r="E313">
            <v>10.37</v>
          </cell>
        </row>
        <row r="314">
          <cell r="A314">
            <v>43721</v>
          </cell>
          <cell r="E314">
            <v>10.76</v>
          </cell>
        </row>
        <row r="315">
          <cell r="A315">
            <v>43724</v>
          </cell>
          <cell r="E315">
            <v>10.47</v>
          </cell>
        </row>
        <row r="316">
          <cell r="A316">
            <v>43725</v>
          </cell>
          <cell r="E316">
            <v>10.41</v>
          </cell>
        </row>
        <row r="317">
          <cell r="A317">
            <v>43726</v>
          </cell>
          <cell r="E317">
            <v>10.36</v>
          </cell>
        </row>
        <row r="318">
          <cell r="A318">
            <v>43727</v>
          </cell>
          <cell r="E318">
            <v>10.45</v>
          </cell>
        </row>
        <row r="319">
          <cell r="A319">
            <v>43728</v>
          </cell>
          <cell r="E319">
            <v>10.47</v>
          </cell>
        </row>
        <row r="320">
          <cell r="A320">
            <v>43731</v>
          </cell>
          <cell r="E320">
            <v>10.33</v>
          </cell>
        </row>
        <row r="321">
          <cell r="A321">
            <v>43732</v>
          </cell>
          <cell r="E321">
            <v>10.01</v>
          </cell>
        </row>
        <row r="322">
          <cell r="A322">
            <v>43733</v>
          </cell>
          <cell r="E322">
            <v>10.07</v>
          </cell>
        </row>
        <row r="323">
          <cell r="A323">
            <v>43734</v>
          </cell>
          <cell r="E323">
            <v>9.8000000000000007</v>
          </cell>
        </row>
        <row r="324">
          <cell r="A324">
            <v>43735</v>
          </cell>
          <cell r="E324">
            <v>9.65</v>
          </cell>
        </row>
        <row r="325">
          <cell r="A325">
            <v>43738</v>
          </cell>
          <cell r="E325">
            <v>9.57</v>
          </cell>
        </row>
        <row r="326">
          <cell r="A326">
            <v>43739</v>
          </cell>
          <cell r="E326">
            <v>9.17</v>
          </cell>
        </row>
        <row r="327">
          <cell r="A327">
            <v>43740</v>
          </cell>
          <cell r="E327">
            <v>8.8699999999999992</v>
          </cell>
        </row>
        <row r="328">
          <cell r="A328">
            <v>43741</v>
          </cell>
          <cell r="E328">
            <v>8.86</v>
          </cell>
        </row>
        <row r="329">
          <cell r="A329">
            <v>43742</v>
          </cell>
          <cell r="E329">
            <v>8.83</v>
          </cell>
        </row>
        <row r="330">
          <cell r="A330">
            <v>43745</v>
          </cell>
          <cell r="E330">
            <v>8.76</v>
          </cell>
        </row>
        <row r="331">
          <cell r="A331">
            <v>43746</v>
          </cell>
          <cell r="E331">
            <v>8.51</v>
          </cell>
        </row>
        <row r="332">
          <cell r="A332">
            <v>43747</v>
          </cell>
          <cell r="E332">
            <v>8.5500000000000007</v>
          </cell>
        </row>
        <row r="333">
          <cell r="A333">
            <v>43748</v>
          </cell>
          <cell r="E333">
            <v>8.9600000000000009</v>
          </cell>
        </row>
        <row r="334">
          <cell r="A334">
            <v>43749</v>
          </cell>
          <cell r="E334">
            <v>9.5500000000000007</v>
          </cell>
        </row>
        <row r="335">
          <cell r="A335">
            <v>43752</v>
          </cell>
          <cell r="E335">
            <v>9.5</v>
          </cell>
        </row>
        <row r="336">
          <cell r="A336">
            <v>43753</v>
          </cell>
          <cell r="E336">
            <v>9.52</v>
          </cell>
        </row>
        <row r="337">
          <cell r="A337">
            <v>43754</v>
          </cell>
          <cell r="E337">
            <v>9.5</v>
          </cell>
        </row>
        <row r="338">
          <cell r="A338">
            <v>43755</v>
          </cell>
          <cell r="E338">
            <v>9.44</v>
          </cell>
        </row>
        <row r="339">
          <cell r="A339">
            <v>43756</v>
          </cell>
          <cell r="E339">
            <v>9.58</v>
          </cell>
        </row>
        <row r="340">
          <cell r="A340">
            <v>43759</v>
          </cell>
          <cell r="E340">
            <v>9.82</v>
          </cell>
        </row>
        <row r="341">
          <cell r="A341">
            <v>43760</v>
          </cell>
          <cell r="E341">
            <v>9.93</v>
          </cell>
        </row>
        <row r="342">
          <cell r="A342">
            <v>43761</v>
          </cell>
          <cell r="E342">
            <v>10.130000000000001</v>
          </cell>
        </row>
        <row r="343">
          <cell r="A343">
            <v>43762</v>
          </cell>
          <cell r="E343">
            <v>9.59</v>
          </cell>
        </row>
        <row r="344">
          <cell r="A344">
            <v>43763</v>
          </cell>
          <cell r="E344">
            <v>10.14</v>
          </cell>
        </row>
        <row r="345">
          <cell r="A345">
            <v>43766</v>
          </cell>
          <cell r="E345">
            <v>10.24</v>
          </cell>
        </row>
        <row r="346">
          <cell r="A346">
            <v>43767</v>
          </cell>
          <cell r="E346">
            <v>10.23</v>
          </cell>
        </row>
        <row r="347">
          <cell r="A347">
            <v>43768</v>
          </cell>
          <cell r="E347">
            <v>10.130000000000001</v>
          </cell>
        </row>
        <row r="348">
          <cell r="A348">
            <v>43769</v>
          </cell>
          <cell r="E348">
            <v>9.82</v>
          </cell>
        </row>
        <row r="349">
          <cell r="A349">
            <v>43770</v>
          </cell>
          <cell r="E349">
            <v>10.52</v>
          </cell>
        </row>
        <row r="350">
          <cell r="A350">
            <v>43773</v>
          </cell>
          <cell r="E350">
            <v>10.8</v>
          </cell>
        </row>
        <row r="351">
          <cell r="A351">
            <v>43774</v>
          </cell>
          <cell r="E351">
            <v>10.91</v>
          </cell>
        </row>
        <row r="352">
          <cell r="A352">
            <v>43775</v>
          </cell>
          <cell r="E352">
            <v>10.64</v>
          </cell>
        </row>
        <row r="353">
          <cell r="A353">
            <v>43776</v>
          </cell>
          <cell r="E353">
            <v>11.27</v>
          </cell>
        </row>
        <row r="354">
          <cell r="A354">
            <v>43777</v>
          </cell>
          <cell r="E354">
            <v>11.52</v>
          </cell>
        </row>
        <row r="355">
          <cell r="A355">
            <v>43780</v>
          </cell>
          <cell r="E355">
            <v>11.09</v>
          </cell>
        </row>
        <row r="356">
          <cell r="A356">
            <v>43781</v>
          </cell>
          <cell r="E356">
            <v>11.04</v>
          </cell>
        </row>
        <row r="357">
          <cell r="A357">
            <v>43782</v>
          </cell>
          <cell r="E357">
            <v>10.84</v>
          </cell>
        </row>
        <row r="358">
          <cell r="A358">
            <v>43783</v>
          </cell>
          <cell r="E358">
            <v>10.81</v>
          </cell>
        </row>
        <row r="359">
          <cell r="A359">
            <v>43784</v>
          </cell>
          <cell r="E359">
            <v>11.16</v>
          </cell>
        </row>
        <row r="360">
          <cell r="A360">
            <v>43787</v>
          </cell>
          <cell r="E360">
            <v>11.01</v>
          </cell>
        </row>
        <row r="361">
          <cell r="A361">
            <v>43788</v>
          </cell>
          <cell r="E361">
            <v>11.28</v>
          </cell>
        </row>
        <row r="362">
          <cell r="A362">
            <v>43789</v>
          </cell>
          <cell r="E362">
            <v>11.03</v>
          </cell>
        </row>
        <row r="363">
          <cell r="A363">
            <v>43790</v>
          </cell>
          <cell r="E363">
            <v>11.01</v>
          </cell>
        </row>
        <row r="364">
          <cell r="A364">
            <v>43791</v>
          </cell>
          <cell r="E364">
            <v>11.35</v>
          </cell>
        </row>
        <row r="365">
          <cell r="A365">
            <v>43794</v>
          </cell>
          <cell r="E365">
            <v>11.66</v>
          </cell>
        </row>
        <row r="366">
          <cell r="A366">
            <v>43795</v>
          </cell>
          <cell r="E366">
            <v>11.71</v>
          </cell>
        </row>
        <row r="367">
          <cell r="A367">
            <v>43796</v>
          </cell>
          <cell r="E367">
            <v>11.61</v>
          </cell>
        </row>
        <row r="368">
          <cell r="A368">
            <v>43798</v>
          </cell>
          <cell r="E368">
            <v>11.38</v>
          </cell>
        </row>
        <row r="369">
          <cell r="A369">
            <v>43801</v>
          </cell>
          <cell r="E369">
            <v>11.45</v>
          </cell>
        </row>
        <row r="370">
          <cell r="A370">
            <v>43802</v>
          </cell>
          <cell r="E370">
            <v>10.92</v>
          </cell>
        </row>
        <row r="371">
          <cell r="A371">
            <v>43803</v>
          </cell>
          <cell r="E371">
            <v>11.11</v>
          </cell>
        </row>
        <row r="372">
          <cell r="A372">
            <v>43804</v>
          </cell>
          <cell r="E372">
            <v>11.33</v>
          </cell>
        </row>
        <row r="373">
          <cell r="A373">
            <v>43805</v>
          </cell>
          <cell r="E373">
            <v>11.64</v>
          </cell>
        </row>
        <row r="374">
          <cell r="A374">
            <v>43808</v>
          </cell>
          <cell r="E374">
            <v>12.1</v>
          </cell>
        </row>
        <row r="375">
          <cell r="A375">
            <v>43809</v>
          </cell>
          <cell r="E375">
            <v>12.28</v>
          </cell>
        </row>
        <row r="376">
          <cell r="A376">
            <v>43810</v>
          </cell>
          <cell r="E376">
            <v>12.84</v>
          </cell>
        </row>
        <row r="377">
          <cell r="A377">
            <v>43811</v>
          </cell>
          <cell r="E377">
            <v>13.06</v>
          </cell>
        </row>
        <row r="378">
          <cell r="A378">
            <v>43812</v>
          </cell>
          <cell r="E378">
            <v>12.87</v>
          </cell>
        </row>
        <row r="379">
          <cell r="A379">
            <v>43815</v>
          </cell>
          <cell r="E379">
            <v>12.95</v>
          </cell>
        </row>
        <row r="380">
          <cell r="A380">
            <v>43816</v>
          </cell>
          <cell r="E380">
            <v>12.96</v>
          </cell>
        </row>
        <row r="381">
          <cell r="A381">
            <v>43817</v>
          </cell>
          <cell r="E381">
            <v>12.98</v>
          </cell>
        </row>
        <row r="382">
          <cell r="A382">
            <v>43818</v>
          </cell>
          <cell r="E382">
            <v>13</v>
          </cell>
        </row>
        <row r="383">
          <cell r="A383">
            <v>43819</v>
          </cell>
          <cell r="E383">
            <v>12.71</v>
          </cell>
        </row>
        <row r="384">
          <cell r="A384">
            <v>43822</v>
          </cell>
          <cell r="E384">
            <v>12.85</v>
          </cell>
        </row>
        <row r="385">
          <cell r="A385">
            <v>43823</v>
          </cell>
          <cell r="E385">
            <v>12.99</v>
          </cell>
        </row>
        <row r="386">
          <cell r="A386">
            <v>43825</v>
          </cell>
          <cell r="E386">
            <v>13.17</v>
          </cell>
        </row>
        <row r="387">
          <cell r="A387">
            <v>43826</v>
          </cell>
          <cell r="E387">
            <v>13.03</v>
          </cell>
        </row>
        <row r="388">
          <cell r="A388">
            <v>43829</v>
          </cell>
          <cell r="E388">
            <v>13.01</v>
          </cell>
        </row>
        <row r="389">
          <cell r="A389">
            <v>43830</v>
          </cell>
          <cell r="E389">
            <v>13.12</v>
          </cell>
        </row>
        <row r="390">
          <cell r="A390">
            <v>43832</v>
          </cell>
          <cell r="E390">
            <v>13.2</v>
          </cell>
        </row>
        <row r="391">
          <cell r="A391">
            <v>43833</v>
          </cell>
          <cell r="E391">
            <v>12.8</v>
          </cell>
        </row>
        <row r="392">
          <cell r="A392">
            <v>43836</v>
          </cell>
          <cell r="E392">
            <v>12.85</v>
          </cell>
        </row>
        <row r="393">
          <cell r="A393">
            <v>43837</v>
          </cell>
          <cell r="E393">
            <v>13.05</v>
          </cell>
        </row>
        <row r="394">
          <cell r="A394">
            <v>43838</v>
          </cell>
          <cell r="E394">
            <v>13.18</v>
          </cell>
        </row>
        <row r="395">
          <cell r="A395">
            <v>43839</v>
          </cell>
          <cell r="E395">
            <v>12.96</v>
          </cell>
        </row>
        <row r="396">
          <cell r="A396">
            <v>43840</v>
          </cell>
          <cell r="E396">
            <v>12.9</v>
          </cell>
        </row>
        <row r="397">
          <cell r="A397">
            <v>43843</v>
          </cell>
          <cell r="E397">
            <v>13.53</v>
          </cell>
        </row>
        <row r="398">
          <cell r="A398">
            <v>43844</v>
          </cell>
          <cell r="E398">
            <v>13.21</v>
          </cell>
        </row>
        <row r="399">
          <cell r="A399">
            <v>43845</v>
          </cell>
          <cell r="E399">
            <v>12.98</v>
          </cell>
        </row>
        <row r="400">
          <cell r="A400">
            <v>43846</v>
          </cell>
          <cell r="E400">
            <v>12.85</v>
          </cell>
        </row>
        <row r="401">
          <cell r="A401">
            <v>43847</v>
          </cell>
          <cell r="E401">
            <v>12.87</v>
          </cell>
        </row>
        <row r="402">
          <cell r="A402">
            <v>43851</v>
          </cell>
          <cell r="E402">
            <v>12.27</v>
          </cell>
        </row>
        <row r="403">
          <cell r="A403">
            <v>43852</v>
          </cell>
          <cell r="E403">
            <v>12.32</v>
          </cell>
        </row>
        <row r="404">
          <cell r="A404">
            <v>43853</v>
          </cell>
          <cell r="E404">
            <v>11.97</v>
          </cell>
        </row>
        <row r="405">
          <cell r="A405">
            <v>43854</v>
          </cell>
          <cell r="E405">
            <v>11.84</v>
          </cell>
        </row>
        <row r="406">
          <cell r="A406">
            <v>43857</v>
          </cell>
          <cell r="E406">
            <v>10.9</v>
          </cell>
        </row>
        <row r="407">
          <cell r="A407">
            <v>43858</v>
          </cell>
          <cell r="E407">
            <v>11.3</v>
          </cell>
        </row>
        <row r="408">
          <cell r="A408">
            <v>43859</v>
          </cell>
          <cell r="E408">
            <v>11.29</v>
          </cell>
        </row>
        <row r="409">
          <cell r="A409">
            <v>43860</v>
          </cell>
          <cell r="E409">
            <v>11.32</v>
          </cell>
        </row>
        <row r="410">
          <cell r="A410">
            <v>43861</v>
          </cell>
          <cell r="E410">
            <v>11.1</v>
          </cell>
        </row>
        <row r="411">
          <cell r="A411">
            <v>43864</v>
          </cell>
          <cell r="E411">
            <v>11.44</v>
          </cell>
        </row>
        <row r="412">
          <cell r="A412">
            <v>43865</v>
          </cell>
          <cell r="E412">
            <v>12.04</v>
          </cell>
        </row>
        <row r="413">
          <cell r="A413">
            <v>43866</v>
          </cell>
          <cell r="E413">
            <v>12.41</v>
          </cell>
        </row>
        <row r="414">
          <cell r="A414">
            <v>43867</v>
          </cell>
          <cell r="E414">
            <v>12.32</v>
          </cell>
        </row>
        <row r="415">
          <cell r="A415">
            <v>43868</v>
          </cell>
          <cell r="E415">
            <v>11.8</v>
          </cell>
        </row>
        <row r="416">
          <cell r="A416">
            <v>43871</v>
          </cell>
          <cell r="E416">
            <v>12.17</v>
          </cell>
        </row>
        <row r="417">
          <cell r="A417">
            <v>43872</v>
          </cell>
          <cell r="E417">
            <v>12.4</v>
          </cell>
        </row>
        <row r="418">
          <cell r="A418">
            <v>43873</v>
          </cell>
          <cell r="E418">
            <v>12.67</v>
          </cell>
        </row>
        <row r="419">
          <cell r="A419">
            <v>43874</v>
          </cell>
          <cell r="E419">
            <v>12.61</v>
          </cell>
        </row>
        <row r="420">
          <cell r="A420">
            <v>43875</v>
          </cell>
          <cell r="E420">
            <v>12.24</v>
          </cell>
        </row>
        <row r="421">
          <cell r="A421">
            <v>43879</v>
          </cell>
          <cell r="E421">
            <v>12.02</v>
          </cell>
        </row>
        <row r="422">
          <cell r="A422">
            <v>43880</v>
          </cell>
          <cell r="E422">
            <v>12.1</v>
          </cell>
        </row>
        <row r="423">
          <cell r="A423">
            <v>43881</v>
          </cell>
          <cell r="E423">
            <v>12.08</v>
          </cell>
        </row>
        <row r="424">
          <cell r="A424">
            <v>43882</v>
          </cell>
          <cell r="E424">
            <v>11.94</v>
          </cell>
        </row>
        <row r="425">
          <cell r="A425">
            <v>43885</v>
          </cell>
          <cell r="E425">
            <v>11.24</v>
          </cell>
        </row>
        <row r="426">
          <cell r="A426">
            <v>43886</v>
          </cell>
          <cell r="E426">
            <v>10.73</v>
          </cell>
        </row>
        <row r="427">
          <cell r="A427">
            <v>43887</v>
          </cell>
          <cell r="E427">
            <v>10.46</v>
          </cell>
        </row>
        <row r="428">
          <cell r="A428">
            <v>43888</v>
          </cell>
          <cell r="E428">
            <v>9.8000000000000007</v>
          </cell>
        </row>
        <row r="429">
          <cell r="A429">
            <v>43889</v>
          </cell>
          <cell r="E429">
            <v>9.9600000000000009</v>
          </cell>
        </row>
        <row r="430">
          <cell r="A430">
            <v>43892</v>
          </cell>
          <cell r="E430">
            <v>10.5</v>
          </cell>
        </row>
        <row r="431">
          <cell r="A431">
            <v>43893</v>
          </cell>
          <cell r="E431">
            <v>10.07</v>
          </cell>
        </row>
        <row r="432">
          <cell r="A432">
            <v>43894</v>
          </cell>
          <cell r="E432">
            <v>10.45</v>
          </cell>
        </row>
        <row r="433">
          <cell r="A433">
            <v>43895</v>
          </cell>
          <cell r="E433">
            <v>9.99</v>
          </cell>
        </row>
        <row r="434">
          <cell r="A434">
            <v>43896</v>
          </cell>
          <cell r="E434">
            <v>9.43</v>
          </cell>
        </row>
        <row r="435">
          <cell r="A435">
            <v>43899</v>
          </cell>
          <cell r="E435">
            <v>8.23</v>
          </cell>
        </row>
        <row r="436">
          <cell r="A436">
            <v>43900</v>
          </cell>
          <cell r="E436">
            <v>9</v>
          </cell>
        </row>
        <row r="437">
          <cell r="A437">
            <v>43901</v>
          </cell>
          <cell r="E437">
            <v>8.1199999999999992</v>
          </cell>
        </row>
        <row r="438">
          <cell r="A438">
            <v>43902</v>
          </cell>
          <cell r="E438">
            <v>7.17</v>
          </cell>
        </row>
        <row r="439">
          <cell r="A439">
            <v>43903</v>
          </cell>
          <cell r="E439">
            <v>7.53</v>
          </cell>
        </row>
        <row r="440">
          <cell r="A440">
            <v>43906</v>
          </cell>
          <cell r="E440">
            <v>6.24</v>
          </cell>
        </row>
        <row r="441">
          <cell r="A441">
            <v>43907</v>
          </cell>
          <cell r="E441">
            <v>6.48</v>
          </cell>
        </row>
        <row r="442">
          <cell r="A442">
            <v>43908</v>
          </cell>
          <cell r="E442">
            <v>5.31</v>
          </cell>
        </row>
        <row r="443">
          <cell r="A443">
            <v>43909</v>
          </cell>
          <cell r="E443">
            <v>5.74</v>
          </cell>
        </row>
        <row r="444">
          <cell r="A444">
            <v>43910</v>
          </cell>
          <cell r="E444">
            <v>5.52</v>
          </cell>
        </row>
        <row r="445">
          <cell r="A445">
            <v>43913</v>
          </cell>
          <cell r="E445">
            <v>5.39</v>
          </cell>
        </row>
        <row r="446">
          <cell r="A446">
            <v>43914</v>
          </cell>
          <cell r="E446">
            <v>6.99</v>
          </cell>
        </row>
        <row r="447">
          <cell r="A447">
            <v>43915</v>
          </cell>
          <cell r="E447">
            <v>7.25</v>
          </cell>
        </row>
        <row r="448">
          <cell r="A448">
            <v>43916</v>
          </cell>
          <cell r="E448">
            <v>6.99</v>
          </cell>
        </row>
        <row r="449">
          <cell r="A449">
            <v>43917</v>
          </cell>
          <cell r="E449">
            <v>6.2</v>
          </cell>
        </row>
        <row r="450">
          <cell r="A450">
            <v>43920</v>
          </cell>
          <cell r="E450">
            <v>6.24</v>
          </cell>
        </row>
        <row r="451">
          <cell r="A451">
            <v>43921</v>
          </cell>
          <cell r="E451">
            <v>6.75</v>
          </cell>
        </row>
        <row r="452">
          <cell r="A452">
            <v>43922</v>
          </cell>
          <cell r="E452">
            <v>6.31</v>
          </cell>
        </row>
        <row r="453">
          <cell r="A453">
            <v>43923</v>
          </cell>
          <cell r="E453">
            <v>6.39</v>
          </cell>
        </row>
        <row r="454">
          <cell r="A454">
            <v>43924</v>
          </cell>
          <cell r="E454">
            <v>6.32</v>
          </cell>
        </row>
        <row r="455">
          <cell r="A455">
            <v>43927</v>
          </cell>
          <cell r="E455">
            <v>7.19</v>
          </cell>
        </row>
        <row r="456">
          <cell r="A456">
            <v>43928</v>
          </cell>
          <cell r="E456">
            <v>7.59</v>
          </cell>
        </row>
        <row r="457">
          <cell r="A457">
            <v>43929</v>
          </cell>
          <cell r="E457">
            <v>8.0299999999999994</v>
          </cell>
        </row>
        <row r="458">
          <cell r="A458">
            <v>43930</v>
          </cell>
          <cell r="E458">
            <v>8.19</v>
          </cell>
        </row>
        <row r="459">
          <cell r="A459">
            <v>43934</v>
          </cell>
          <cell r="E459">
            <v>8.3000000000000007</v>
          </cell>
        </row>
        <row r="460">
          <cell r="A460">
            <v>43935</v>
          </cell>
          <cell r="E460">
            <v>8.32</v>
          </cell>
        </row>
        <row r="461">
          <cell r="A461">
            <v>43936</v>
          </cell>
          <cell r="E461">
            <v>7.67</v>
          </cell>
        </row>
        <row r="462">
          <cell r="A462">
            <v>43937</v>
          </cell>
          <cell r="E462">
            <v>7.58</v>
          </cell>
        </row>
        <row r="463">
          <cell r="A463">
            <v>43938</v>
          </cell>
          <cell r="E463">
            <v>8.34</v>
          </cell>
        </row>
        <row r="464">
          <cell r="A464">
            <v>43941</v>
          </cell>
          <cell r="E464">
            <v>8.02</v>
          </cell>
        </row>
        <row r="465">
          <cell r="A465">
            <v>43942</v>
          </cell>
          <cell r="E465">
            <v>7.41</v>
          </cell>
        </row>
        <row r="466">
          <cell r="A466">
            <v>43943</v>
          </cell>
          <cell r="E466">
            <v>7.64</v>
          </cell>
        </row>
        <row r="467">
          <cell r="A467">
            <v>43944</v>
          </cell>
          <cell r="E467">
            <v>7.81</v>
          </cell>
        </row>
        <row r="468">
          <cell r="A468">
            <v>43945</v>
          </cell>
          <cell r="E468">
            <v>8.48</v>
          </cell>
        </row>
        <row r="469">
          <cell r="A469">
            <v>43948</v>
          </cell>
          <cell r="E469">
            <v>8.85</v>
          </cell>
        </row>
        <row r="470">
          <cell r="A470">
            <v>43949</v>
          </cell>
          <cell r="E470">
            <v>8.92</v>
          </cell>
        </row>
        <row r="471">
          <cell r="A471">
            <v>43950</v>
          </cell>
          <cell r="E471">
            <v>9.26</v>
          </cell>
        </row>
        <row r="472">
          <cell r="A472">
            <v>43951</v>
          </cell>
          <cell r="E472">
            <v>8.83</v>
          </cell>
        </row>
        <row r="473">
          <cell r="A473">
            <v>43952</v>
          </cell>
          <cell r="E473">
            <v>8.4600000000000009</v>
          </cell>
        </row>
        <row r="474">
          <cell r="A474">
            <v>43955</v>
          </cell>
          <cell r="E474">
            <v>8.6999999999999993</v>
          </cell>
        </row>
        <row r="475">
          <cell r="A475">
            <v>43956</v>
          </cell>
          <cell r="E475">
            <v>8.8000000000000007</v>
          </cell>
        </row>
        <row r="476">
          <cell r="A476">
            <v>43957</v>
          </cell>
          <cell r="E476">
            <v>8.59</v>
          </cell>
        </row>
        <row r="477">
          <cell r="A477">
            <v>43958</v>
          </cell>
          <cell r="E477">
            <v>8.9700000000000006</v>
          </cell>
        </row>
        <row r="478">
          <cell r="A478">
            <v>43959</v>
          </cell>
          <cell r="E478">
            <v>9.2100000000000009</v>
          </cell>
        </row>
        <row r="479">
          <cell r="A479">
            <v>43962</v>
          </cell>
          <cell r="E479">
            <v>8.98</v>
          </cell>
        </row>
        <row r="480">
          <cell r="A480">
            <v>43963</v>
          </cell>
          <cell r="E480">
            <v>8.67</v>
          </cell>
        </row>
        <row r="481">
          <cell r="A481">
            <v>43964</v>
          </cell>
          <cell r="E481">
            <v>8.4</v>
          </cell>
        </row>
        <row r="482">
          <cell r="A482">
            <v>43965</v>
          </cell>
          <cell r="E482">
            <v>8.2899999999999991</v>
          </cell>
        </row>
        <row r="483">
          <cell r="A483">
            <v>43966</v>
          </cell>
          <cell r="E483">
            <v>8.48</v>
          </cell>
        </row>
        <row r="484">
          <cell r="A484">
            <v>43969</v>
          </cell>
          <cell r="E484">
            <v>9.18</v>
          </cell>
        </row>
        <row r="485">
          <cell r="A485">
            <v>43970</v>
          </cell>
          <cell r="E485">
            <v>9.14</v>
          </cell>
        </row>
        <row r="486">
          <cell r="A486">
            <v>43971</v>
          </cell>
          <cell r="E486">
            <v>9.1199999999999992</v>
          </cell>
        </row>
        <row r="487">
          <cell r="A487">
            <v>43972</v>
          </cell>
          <cell r="E487">
            <v>8.9</v>
          </cell>
        </row>
        <row r="488">
          <cell r="A488">
            <v>43973</v>
          </cell>
          <cell r="E488">
            <v>8.74</v>
          </cell>
        </row>
        <row r="489">
          <cell r="A489">
            <v>43977</v>
          </cell>
          <cell r="E489">
            <v>9.26</v>
          </cell>
        </row>
        <row r="490">
          <cell r="A490">
            <v>43978</v>
          </cell>
          <cell r="E490">
            <v>9.2899999999999991</v>
          </cell>
        </row>
        <row r="491">
          <cell r="A491">
            <v>43979</v>
          </cell>
          <cell r="E491">
            <v>9.09</v>
          </cell>
        </row>
        <row r="492">
          <cell r="A492">
            <v>43980</v>
          </cell>
          <cell r="E492">
            <v>9.07</v>
          </cell>
        </row>
        <row r="493">
          <cell r="A493">
            <v>43983</v>
          </cell>
          <cell r="E493">
            <v>9.34</v>
          </cell>
        </row>
        <row r="494">
          <cell r="A494">
            <v>43984</v>
          </cell>
          <cell r="E494">
            <v>9.75</v>
          </cell>
        </row>
        <row r="495">
          <cell r="A495">
            <v>43985</v>
          </cell>
          <cell r="E495">
            <v>10.14</v>
          </cell>
        </row>
        <row r="496">
          <cell r="A496">
            <v>43986</v>
          </cell>
          <cell r="E496">
            <v>10.199999999999999</v>
          </cell>
        </row>
        <row r="497">
          <cell r="A497">
            <v>43987</v>
          </cell>
          <cell r="E497">
            <v>10.86</v>
          </cell>
        </row>
        <row r="498">
          <cell r="A498">
            <v>43990</v>
          </cell>
          <cell r="E498">
            <v>11.25</v>
          </cell>
        </row>
        <row r="499">
          <cell r="A499">
            <v>43991</v>
          </cell>
          <cell r="E499">
            <v>11.27</v>
          </cell>
        </row>
        <row r="500">
          <cell r="A500">
            <v>43992</v>
          </cell>
          <cell r="E500">
            <v>11.47</v>
          </cell>
        </row>
        <row r="501">
          <cell r="A501">
            <v>43993</v>
          </cell>
          <cell r="E501">
            <v>9.91</v>
          </cell>
        </row>
        <row r="502">
          <cell r="A502">
            <v>43994</v>
          </cell>
          <cell r="E502">
            <v>10.49</v>
          </cell>
        </row>
        <row r="503">
          <cell r="A503">
            <v>43997</v>
          </cell>
          <cell r="E503">
            <v>10.47</v>
          </cell>
        </row>
        <row r="504">
          <cell r="A504">
            <v>43998</v>
          </cell>
          <cell r="E504">
            <v>10.78</v>
          </cell>
        </row>
        <row r="505">
          <cell r="A505">
            <v>43999</v>
          </cell>
          <cell r="E505">
            <v>10.7</v>
          </cell>
        </row>
        <row r="506">
          <cell r="A506">
            <v>44000</v>
          </cell>
          <cell r="E506">
            <v>10.56</v>
          </cell>
        </row>
        <row r="507">
          <cell r="A507">
            <v>44001</v>
          </cell>
          <cell r="E507">
            <v>10.5</v>
          </cell>
        </row>
        <row r="508">
          <cell r="A508">
            <v>44004</v>
          </cell>
          <cell r="E508">
            <v>10.79</v>
          </cell>
        </row>
        <row r="509">
          <cell r="A509">
            <v>44005</v>
          </cell>
          <cell r="E509">
            <v>11.08</v>
          </cell>
        </row>
        <row r="510">
          <cell r="A510">
            <v>44006</v>
          </cell>
          <cell r="E510">
            <v>10.57</v>
          </cell>
        </row>
        <row r="511">
          <cell r="A511">
            <v>44007</v>
          </cell>
          <cell r="E511">
            <v>11.08</v>
          </cell>
        </row>
        <row r="512">
          <cell r="A512">
            <v>44008</v>
          </cell>
          <cell r="E512">
            <v>10.79</v>
          </cell>
        </row>
        <row r="513">
          <cell r="A513">
            <v>44011</v>
          </cell>
          <cell r="E513">
            <v>11.04</v>
          </cell>
        </row>
        <row r="514">
          <cell r="A514">
            <v>44012</v>
          </cell>
          <cell r="E514">
            <v>11.57</v>
          </cell>
        </row>
        <row r="515">
          <cell r="A515">
            <v>44013</v>
          </cell>
          <cell r="E515">
            <v>11.49</v>
          </cell>
        </row>
        <row r="516">
          <cell r="A516">
            <v>44014</v>
          </cell>
          <cell r="E516">
            <v>11.5</v>
          </cell>
        </row>
        <row r="517">
          <cell r="A517">
            <v>44018</v>
          </cell>
          <cell r="E517">
            <v>12.75</v>
          </cell>
        </row>
        <row r="518">
          <cell r="A518">
            <v>44019</v>
          </cell>
          <cell r="E518">
            <v>12.73</v>
          </cell>
        </row>
        <row r="519">
          <cell r="A519">
            <v>44020</v>
          </cell>
          <cell r="E519">
            <v>12.82</v>
          </cell>
        </row>
        <row r="520">
          <cell r="A520">
            <v>44021</v>
          </cell>
          <cell r="E520">
            <v>12.89</v>
          </cell>
        </row>
        <row r="521">
          <cell r="A521">
            <v>44022</v>
          </cell>
          <cell r="E521">
            <v>12.97</v>
          </cell>
        </row>
        <row r="522">
          <cell r="A522">
            <v>44025</v>
          </cell>
          <cell r="E522">
            <v>13.02</v>
          </cell>
        </row>
        <row r="523">
          <cell r="A523">
            <v>44026</v>
          </cell>
          <cell r="E523">
            <v>13.5</v>
          </cell>
        </row>
        <row r="524">
          <cell r="A524">
            <v>44027</v>
          </cell>
          <cell r="E524">
            <v>13.53</v>
          </cell>
        </row>
        <row r="525">
          <cell r="A525">
            <v>44028</v>
          </cell>
          <cell r="E525">
            <v>13.47</v>
          </cell>
        </row>
        <row r="526">
          <cell r="A526">
            <v>44029</v>
          </cell>
          <cell r="E526">
            <v>13.58</v>
          </cell>
        </row>
        <row r="527">
          <cell r="A527">
            <v>44032</v>
          </cell>
          <cell r="E527">
            <v>13.43</v>
          </cell>
        </row>
        <row r="528">
          <cell r="A528">
            <v>44033</v>
          </cell>
          <cell r="E528">
            <v>13.38</v>
          </cell>
        </row>
        <row r="529">
          <cell r="A529">
            <v>44034</v>
          </cell>
          <cell r="E529">
            <v>13.62</v>
          </cell>
        </row>
        <row r="530">
          <cell r="A530">
            <v>44035</v>
          </cell>
          <cell r="E530">
            <v>13.32</v>
          </cell>
        </row>
        <row r="531">
          <cell r="A531">
            <v>44036</v>
          </cell>
          <cell r="E531">
            <v>13.12</v>
          </cell>
        </row>
        <row r="532">
          <cell r="A532">
            <v>44039</v>
          </cell>
          <cell r="E532">
            <v>13.56</v>
          </cell>
        </row>
        <row r="533">
          <cell r="A533">
            <v>44040</v>
          </cell>
          <cell r="E533">
            <v>13.23</v>
          </cell>
        </row>
        <row r="534">
          <cell r="A534">
            <v>44041</v>
          </cell>
          <cell r="E534">
            <v>13.3</v>
          </cell>
        </row>
        <row r="535">
          <cell r="A535">
            <v>44042</v>
          </cell>
          <cell r="E535">
            <v>12.94</v>
          </cell>
        </row>
        <row r="536">
          <cell r="A536">
            <v>44043</v>
          </cell>
          <cell r="E536">
            <v>12.92</v>
          </cell>
        </row>
        <row r="537">
          <cell r="A537">
            <v>44046</v>
          </cell>
          <cell r="E537">
            <v>13.1</v>
          </cell>
        </row>
        <row r="538">
          <cell r="A538">
            <v>44047</v>
          </cell>
          <cell r="E538">
            <v>12.95</v>
          </cell>
        </row>
        <row r="539">
          <cell r="A539">
            <v>44048</v>
          </cell>
          <cell r="E539">
            <v>13.97</v>
          </cell>
        </row>
        <row r="540">
          <cell r="A540">
            <v>44049</v>
          </cell>
          <cell r="E540">
            <v>14.56</v>
          </cell>
        </row>
        <row r="541">
          <cell r="A541">
            <v>44050</v>
          </cell>
          <cell r="E541">
            <v>13.96</v>
          </cell>
        </row>
        <row r="542">
          <cell r="A542">
            <v>44053</v>
          </cell>
          <cell r="E542">
            <v>14.38</v>
          </cell>
        </row>
        <row r="543">
          <cell r="A543">
            <v>44054</v>
          </cell>
          <cell r="E543">
            <v>13.96</v>
          </cell>
        </row>
        <row r="544">
          <cell r="A544">
            <v>44055</v>
          </cell>
          <cell r="E544">
            <v>13.97</v>
          </cell>
        </row>
        <row r="545">
          <cell r="A545">
            <v>44056</v>
          </cell>
          <cell r="E545">
            <v>13.79</v>
          </cell>
        </row>
        <row r="546">
          <cell r="A546">
            <v>44057</v>
          </cell>
          <cell r="E546">
            <v>13.78</v>
          </cell>
        </row>
        <row r="547">
          <cell r="A547">
            <v>44060</v>
          </cell>
          <cell r="E547">
            <v>14.1</v>
          </cell>
        </row>
        <row r="548">
          <cell r="A548">
            <v>44061</v>
          </cell>
          <cell r="E548">
            <v>14.41</v>
          </cell>
        </row>
        <row r="549">
          <cell r="A549">
            <v>44062</v>
          </cell>
          <cell r="E549">
            <v>14.94</v>
          </cell>
        </row>
        <row r="550">
          <cell r="A550">
            <v>44063</v>
          </cell>
          <cell r="E550">
            <v>14.7</v>
          </cell>
        </row>
        <row r="551">
          <cell r="A551">
            <v>44064</v>
          </cell>
          <cell r="E551">
            <v>14.36</v>
          </cell>
        </row>
        <row r="552">
          <cell r="A552">
            <v>44067</v>
          </cell>
          <cell r="E552">
            <v>14.56</v>
          </cell>
        </row>
        <row r="553">
          <cell r="A553">
            <v>44068</v>
          </cell>
          <cell r="E553">
            <v>14.46</v>
          </cell>
        </row>
        <row r="554">
          <cell r="A554">
            <v>44069</v>
          </cell>
          <cell r="E554">
            <v>15.01</v>
          </cell>
        </row>
        <row r="555">
          <cell r="A555">
            <v>44070</v>
          </cell>
          <cell r="E555">
            <v>14.9</v>
          </cell>
        </row>
        <row r="556">
          <cell r="A556">
            <v>44071</v>
          </cell>
          <cell r="E556">
            <v>15.65</v>
          </cell>
        </row>
        <row r="557">
          <cell r="A557">
            <v>44074</v>
          </cell>
          <cell r="E557">
            <v>15.61</v>
          </cell>
        </row>
        <row r="558">
          <cell r="A558">
            <v>44075</v>
          </cell>
          <cell r="E558">
            <v>16.18</v>
          </cell>
        </row>
        <row r="559">
          <cell r="A559">
            <v>44076</v>
          </cell>
          <cell r="E559">
            <v>16.27</v>
          </cell>
        </row>
        <row r="560">
          <cell r="A560">
            <v>44077</v>
          </cell>
          <cell r="E560">
            <v>15.56</v>
          </cell>
        </row>
        <row r="561">
          <cell r="A561">
            <v>44078</v>
          </cell>
          <cell r="E561">
            <v>16.02</v>
          </cell>
        </row>
        <row r="562">
          <cell r="A562">
            <v>44082</v>
          </cell>
          <cell r="E562">
            <v>15.72</v>
          </cell>
        </row>
        <row r="563">
          <cell r="A563">
            <v>44083</v>
          </cell>
          <cell r="E563">
            <v>16.139999</v>
          </cell>
        </row>
        <row r="564">
          <cell r="A564">
            <v>44084</v>
          </cell>
          <cell r="E564">
            <v>15.77</v>
          </cell>
        </row>
        <row r="565">
          <cell r="A565">
            <v>44085</v>
          </cell>
          <cell r="E565">
            <v>16.27</v>
          </cell>
        </row>
        <row r="566">
          <cell r="A566">
            <v>44088</v>
          </cell>
          <cell r="E566">
            <v>16.360001</v>
          </cell>
        </row>
        <row r="567">
          <cell r="A567">
            <v>44089</v>
          </cell>
          <cell r="E567">
            <v>16.41</v>
          </cell>
        </row>
        <row r="568">
          <cell r="A568">
            <v>44090</v>
          </cell>
          <cell r="E568">
            <v>16.780000999999999</v>
          </cell>
        </row>
        <row r="569">
          <cell r="A569">
            <v>44091</v>
          </cell>
          <cell r="E569">
            <v>17.030000999999999</v>
          </cell>
        </row>
        <row r="570">
          <cell r="A570">
            <v>44092</v>
          </cell>
          <cell r="E570">
            <v>17</v>
          </cell>
        </row>
        <row r="571">
          <cell r="A571">
            <v>44095</v>
          </cell>
          <cell r="E571">
            <v>15.65</v>
          </cell>
        </row>
        <row r="572">
          <cell r="A572">
            <v>44096</v>
          </cell>
          <cell r="E572">
            <v>15.68</v>
          </cell>
        </row>
        <row r="573">
          <cell r="A573">
            <v>44097</v>
          </cell>
          <cell r="E573">
            <v>14.77</v>
          </cell>
        </row>
        <row r="574">
          <cell r="A574">
            <v>44098</v>
          </cell>
          <cell r="E574">
            <v>15.38</v>
          </cell>
        </row>
        <row r="575">
          <cell r="A575">
            <v>44099</v>
          </cell>
          <cell r="E575">
            <v>15.3</v>
          </cell>
        </row>
        <row r="576">
          <cell r="A576">
            <v>44102</v>
          </cell>
          <cell r="E576">
            <v>15.9</v>
          </cell>
        </row>
        <row r="577">
          <cell r="A577">
            <v>44103</v>
          </cell>
          <cell r="E577">
            <v>15.32</v>
          </cell>
        </row>
        <row r="578">
          <cell r="A578">
            <v>44104</v>
          </cell>
          <cell r="E578">
            <v>15.64</v>
          </cell>
        </row>
        <row r="579">
          <cell r="A579">
            <v>44105</v>
          </cell>
          <cell r="E579">
            <v>15.55</v>
          </cell>
        </row>
        <row r="580">
          <cell r="A580">
            <v>44106</v>
          </cell>
          <cell r="E580">
            <v>15.94</v>
          </cell>
        </row>
        <row r="581">
          <cell r="A581">
            <v>44109</v>
          </cell>
          <cell r="E581">
            <v>16.32</v>
          </cell>
        </row>
        <row r="582">
          <cell r="A582">
            <v>44110</v>
          </cell>
          <cell r="E582">
            <v>15.72</v>
          </cell>
        </row>
        <row r="583">
          <cell r="A583">
            <v>44111</v>
          </cell>
          <cell r="E583">
            <v>16.879999000000002</v>
          </cell>
        </row>
        <row r="584">
          <cell r="A584">
            <v>44112</v>
          </cell>
          <cell r="E584">
            <v>16.799999</v>
          </cell>
        </row>
        <row r="585">
          <cell r="A585">
            <v>44113</v>
          </cell>
          <cell r="E585">
            <v>17.23</v>
          </cell>
        </row>
        <row r="586">
          <cell r="A586">
            <v>44116</v>
          </cell>
          <cell r="E586">
            <v>16.809999000000001</v>
          </cell>
        </row>
        <row r="587">
          <cell r="A587">
            <v>44117</v>
          </cell>
          <cell r="E587">
            <v>16.82</v>
          </cell>
        </row>
        <row r="588">
          <cell r="A588">
            <v>44118</v>
          </cell>
          <cell r="E588">
            <v>16.940000999999999</v>
          </cell>
        </row>
        <row r="589">
          <cell r="A589">
            <v>44119</v>
          </cell>
          <cell r="E589">
            <v>17.209999</v>
          </cell>
        </row>
        <row r="590">
          <cell r="A590">
            <v>44120</v>
          </cell>
          <cell r="E590">
            <v>17.149999999999999</v>
          </cell>
        </row>
        <row r="591">
          <cell r="A591">
            <v>44123</v>
          </cell>
          <cell r="E591">
            <v>17.139999</v>
          </cell>
        </row>
        <row r="592">
          <cell r="A592">
            <v>44124</v>
          </cell>
          <cell r="E592">
            <v>17.610001</v>
          </cell>
        </row>
        <row r="593">
          <cell r="A593">
            <v>44125</v>
          </cell>
          <cell r="E593">
            <v>17.719999000000001</v>
          </cell>
        </row>
        <row r="594">
          <cell r="A594">
            <v>44126</v>
          </cell>
          <cell r="E594">
            <v>18.350000000000001</v>
          </cell>
        </row>
        <row r="595">
          <cell r="A595">
            <v>44127</v>
          </cell>
          <cell r="E595">
            <v>18.360001</v>
          </cell>
        </row>
        <row r="596">
          <cell r="A596">
            <v>44130</v>
          </cell>
          <cell r="E596">
            <v>17.360001</v>
          </cell>
        </row>
        <row r="597">
          <cell r="A597">
            <v>44131</v>
          </cell>
          <cell r="E597">
            <v>17.719999000000001</v>
          </cell>
        </row>
        <row r="598">
          <cell r="A598">
            <v>44132</v>
          </cell>
          <cell r="E598">
            <v>16.870000999999998</v>
          </cell>
        </row>
        <row r="599">
          <cell r="A599">
            <v>44133</v>
          </cell>
          <cell r="E599">
            <v>17.48</v>
          </cell>
        </row>
        <row r="600">
          <cell r="A600">
            <v>44134</v>
          </cell>
          <cell r="E600">
            <v>17.34</v>
          </cell>
        </row>
        <row r="601">
          <cell r="A601">
            <v>44137</v>
          </cell>
          <cell r="E601">
            <v>18.239999999999998</v>
          </cell>
        </row>
        <row r="602">
          <cell r="A602">
            <v>44138</v>
          </cell>
          <cell r="E602">
            <v>18.77</v>
          </cell>
        </row>
        <row r="603">
          <cell r="A603">
            <v>44139</v>
          </cell>
          <cell r="E603">
            <v>18</v>
          </cell>
        </row>
        <row r="604">
          <cell r="A604">
            <v>44140</v>
          </cell>
          <cell r="E604">
            <v>18.82</v>
          </cell>
        </row>
        <row r="605">
          <cell r="A605">
            <v>44141</v>
          </cell>
          <cell r="E605">
            <v>19.120000999999998</v>
          </cell>
        </row>
        <row r="606">
          <cell r="A606">
            <v>44144</v>
          </cell>
          <cell r="E606">
            <v>19.790001</v>
          </cell>
        </row>
        <row r="607">
          <cell r="A607">
            <v>44145</v>
          </cell>
          <cell r="E607">
            <v>19.82</v>
          </cell>
        </row>
        <row r="608">
          <cell r="A608">
            <v>44146</v>
          </cell>
          <cell r="E608">
            <v>19.530000999999999</v>
          </cell>
        </row>
        <row r="609">
          <cell r="A609">
            <v>44147</v>
          </cell>
          <cell r="E609">
            <v>19.52</v>
          </cell>
        </row>
        <row r="610">
          <cell r="A610">
            <v>44148</v>
          </cell>
          <cell r="E610">
            <v>20.139999</v>
          </cell>
        </row>
        <row r="611">
          <cell r="A611">
            <v>44151</v>
          </cell>
          <cell r="E611">
            <v>21</v>
          </cell>
        </row>
        <row r="612">
          <cell r="A612">
            <v>44152</v>
          </cell>
          <cell r="E612">
            <v>21.030000999999999</v>
          </cell>
        </row>
        <row r="613">
          <cell r="A613">
            <v>44153</v>
          </cell>
          <cell r="E613">
            <v>20.709999</v>
          </cell>
        </row>
        <row r="614">
          <cell r="A614">
            <v>44154</v>
          </cell>
          <cell r="E614">
            <v>21.110001</v>
          </cell>
        </row>
        <row r="615">
          <cell r="A615">
            <v>44155</v>
          </cell>
          <cell r="E615">
            <v>21.25</v>
          </cell>
        </row>
        <row r="616">
          <cell r="A616">
            <v>44158</v>
          </cell>
          <cell r="E616">
            <v>21.91</v>
          </cell>
        </row>
        <row r="617">
          <cell r="A617">
            <v>44159</v>
          </cell>
          <cell r="E617">
            <v>23.110001</v>
          </cell>
        </row>
        <row r="618">
          <cell r="A618">
            <v>44160</v>
          </cell>
          <cell r="E618">
            <v>23.540001</v>
          </cell>
        </row>
        <row r="619">
          <cell r="A619">
            <v>44162</v>
          </cell>
          <cell r="E619">
            <v>23.52</v>
          </cell>
        </row>
        <row r="620">
          <cell r="A620">
            <v>44165</v>
          </cell>
          <cell r="E620">
            <v>23.389999</v>
          </cell>
        </row>
        <row r="621">
          <cell r="A621">
            <v>44166</v>
          </cell>
          <cell r="E621">
            <v>23.639999</v>
          </cell>
        </row>
        <row r="622">
          <cell r="A622">
            <v>44167</v>
          </cell>
          <cell r="E622">
            <v>24.08</v>
          </cell>
        </row>
        <row r="623">
          <cell r="A623">
            <v>44168</v>
          </cell>
          <cell r="E623">
            <v>24.389999</v>
          </cell>
        </row>
        <row r="624">
          <cell r="A624">
            <v>44169</v>
          </cell>
          <cell r="E624">
            <v>25.059999000000001</v>
          </cell>
        </row>
        <row r="625">
          <cell r="A625">
            <v>44172</v>
          </cell>
          <cell r="E625">
            <v>24.58</v>
          </cell>
        </row>
        <row r="626">
          <cell r="A626">
            <v>44173</v>
          </cell>
          <cell r="E626">
            <v>24.469999000000001</v>
          </cell>
        </row>
        <row r="627">
          <cell r="A627">
            <v>44174</v>
          </cell>
          <cell r="E627">
            <v>24.459999</v>
          </cell>
        </row>
        <row r="628">
          <cell r="A628">
            <v>44175</v>
          </cell>
          <cell r="E628">
            <v>24.860001</v>
          </cell>
        </row>
        <row r="629">
          <cell r="A629">
            <v>44176</v>
          </cell>
          <cell r="E629">
            <v>24.610001</v>
          </cell>
        </row>
        <row r="630">
          <cell r="A630">
            <v>44179</v>
          </cell>
          <cell r="E630">
            <v>23.799999</v>
          </cell>
        </row>
        <row r="631">
          <cell r="A631">
            <v>44180</v>
          </cell>
          <cell r="E631">
            <v>24.299999</v>
          </cell>
        </row>
        <row r="632">
          <cell r="A632">
            <v>44181</v>
          </cell>
          <cell r="E632">
            <v>24.389999</v>
          </cell>
        </row>
        <row r="633">
          <cell r="A633">
            <v>44182</v>
          </cell>
          <cell r="E633">
            <v>24.719999000000001</v>
          </cell>
        </row>
        <row r="634">
          <cell r="A634">
            <v>44183</v>
          </cell>
          <cell r="E634">
            <v>24.629999000000002</v>
          </cell>
        </row>
        <row r="635">
          <cell r="A635">
            <v>44186</v>
          </cell>
          <cell r="E635">
            <v>24.860001</v>
          </cell>
        </row>
        <row r="636">
          <cell r="A636">
            <v>44187</v>
          </cell>
          <cell r="E636">
            <v>24.25</v>
          </cell>
        </row>
        <row r="637">
          <cell r="A637">
            <v>44188</v>
          </cell>
          <cell r="E637">
            <v>24.860001</v>
          </cell>
        </row>
        <row r="638">
          <cell r="A638">
            <v>44189</v>
          </cell>
          <cell r="E638">
            <v>24.790001</v>
          </cell>
        </row>
        <row r="639">
          <cell r="A639">
            <v>44193</v>
          </cell>
          <cell r="E639">
            <v>24.629999000000002</v>
          </cell>
        </row>
        <row r="640">
          <cell r="A640">
            <v>44194</v>
          </cell>
          <cell r="E640">
            <v>24.74</v>
          </cell>
        </row>
        <row r="641">
          <cell r="A641">
            <v>44195</v>
          </cell>
          <cell r="E641">
            <v>26.530000999999999</v>
          </cell>
        </row>
        <row r="642">
          <cell r="A642">
            <v>44196</v>
          </cell>
          <cell r="E642">
            <v>26.02</v>
          </cell>
        </row>
        <row r="643">
          <cell r="A643">
            <v>44200</v>
          </cell>
          <cell r="E643">
            <v>27.139999</v>
          </cell>
        </row>
        <row r="644">
          <cell r="A644">
            <v>44201</v>
          </cell>
          <cell r="E644">
            <v>28.370000999999998</v>
          </cell>
        </row>
        <row r="645">
          <cell r="A645">
            <v>44202</v>
          </cell>
          <cell r="E645">
            <v>30.16</v>
          </cell>
        </row>
        <row r="646">
          <cell r="A646">
            <v>44203</v>
          </cell>
          <cell r="E646">
            <v>31.17</v>
          </cell>
        </row>
        <row r="647">
          <cell r="A647">
            <v>44204</v>
          </cell>
          <cell r="E647">
            <v>31.15</v>
          </cell>
        </row>
        <row r="648">
          <cell r="A648">
            <v>44207</v>
          </cell>
          <cell r="E648">
            <v>30.32</v>
          </cell>
        </row>
        <row r="649">
          <cell r="A649">
            <v>44208</v>
          </cell>
          <cell r="E649">
            <v>30.99</v>
          </cell>
        </row>
        <row r="650">
          <cell r="A650">
            <v>44209</v>
          </cell>
          <cell r="E650">
            <v>30.559999000000001</v>
          </cell>
        </row>
        <row r="651">
          <cell r="A651">
            <v>44210</v>
          </cell>
          <cell r="E651">
            <v>31.99</v>
          </cell>
        </row>
        <row r="652">
          <cell r="A652">
            <v>44211</v>
          </cell>
          <cell r="E652">
            <v>30.35</v>
          </cell>
        </row>
        <row r="653">
          <cell r="A653">
            <v>44215</v>
          </cell>
          <cell r="E653">
            <v>31.709999</v>
          </cell>
        </row>
        <row r="654">
          <cell r="A654">
            <v>44216</v>
          </cell>
          <cell r="E654">
            <v>30.969999000000001</v>
          </cell>
        </row>
        <row r="655">
          <cell r="A655">
            <v>44217</v>
          </cell>
          <cell r="E655">
            <v>30.040001</v>
          </cell>
        </row>
        <row r="656">
          <cell r="A656">
            <v>44218</v>
          </cell>
          <cell r="E656">
            <v>30.49</v>
          </cell>
        </row>
        <row r="657">
          <cell r="A657">
            <v>44221</v>
          </cell>
          <cell r="E657">
            <v>28.98</v>
          </cell>
        </row>
        <row r="658">
          <cell r="A658">
            <v>44222</v>
          </cell>
          <cell r="E658">
            <v>27.01</v>
          </cell>
        </row>
        <row r="659">
          <cell r="A659">
            <v>44223</v>
          </cell>
          <cell r="E659">
            <v>25.790001</v>
          </cell>
        </row>
        <row r="660">
          <cell r="A660">
            <v>44224</v>
          </cell>
          <cell r="E660">
            <v>27.790001</v>
          </cell>
        </row>
        <row r="661">
          <cell r="A661">
            <v>44225</v>
          </cell>
          <cell r="E661">
            <v>26.91</v>
          </cell>
        </row>
        <row r="662">
          <cell r="A662">
            <v>44228</v>
          </cell>
          <cell r="E662">
            <v>28.23</v>
          </cell>
        </row>
        <row r="663">
          <cell r="A663">
            <v>44229</v>
          </cell>
          <cell r="E663">
            <v>28.139999</v>
          </cell>
        </row>
        <row r="664">
          <cell r="A664">
            <v>44230</v>
          </cell>
          <cell r="E664">
            <v>29.200001</v>
          </cell>
        </row>
        <row r="665">
          <cell r="A665">
            <v>44231</v>
          </cell>
          <cell r="E665">
            <v>29.799999</v>
          </cell>
        </row>
        <row r="666">
          <cell r="A666">
            <v>44232</v>
          </cell>
          <cell r="E666">
            <v>31.73</v>
          </cell>
        </row>
        <row r="667">
          <cell r="A667">
            <v>44235</v>
          </cell>
          <cell r="E667">
            <v>32.119999</v>
          </cell>
        </row>
        <row r="668">
          <cell r="A668">
            <v>44236</v>
          </cell>
          <cell r="E668">
            <v>32.020000000000003</v>
          </cell>
        </row>
        <row r="669">
          <cell r="A669">
            <v>44237</v>
          </cell>
          <cell r="E669">
            <v>31.24</v>
          </cell>
        </row>
        <row r="670">
          <cell r="A670">
            <v>44238</v>
          </cell>
          <cell r="E670">
            <v>30.99</v>
          </cell>
        </row>
        <row r="671">
          <cell r="A671">
            <v>44239</v>
          </cell>
          <cell r="E671">
            <v>31.23</v>
          </cell>
        </row>
        <row r="672">
          <cell r="A672">
            <v>44243</v>
          </cell>
          <cell r="E672">
            <v>32.900002000000001</v>
          </cell>
        </row>
        <row r="673">
          <cell r="A673">
            <v>44244</v>
          </cell>
          <cell r="E673">
            <v>34.150002000000001</v>
          </cell>
        </row>
        <row r="674">
          <cell r="A674">
            <v>44245</v>
          </cell>
          <cell r="E674">
            <v>34.139999000000003</v>
          </cell>
        </row>
        <row r="675">
          <cell r="A675">
            <v>44246</v>
          </cell>
          <cell r="E675">
            <v>37.490001999999997</v>
          </cell>
        </row>
        <row r="676">
          <cell r="A676">
            <v>44249</v>
          </cell>
          <cell r="E676">
            <v>38.080002</v>
          </cell>
        </row>
        <row r="677">
          <cell r="A677">
            <v>44250</v>
          </cell>
          <cell r="E677">
            <v>37.849997999999999</v>
          </cell>
        </row>
        <row r="678">
          <cell r="A678">
            <v>44251</v>
          </cell>
          <cell r="E678">
            <v>37.889999000000003</v>
          </cell>
        </row>
        <row r="679">
          <cell r="A679">
            <v>44252</v>
          </cell>
          <cell r="E679">
            <v>35.68</v>
          </cell>
        </row>
        <row r="680">
          <cell r="A680">
            <v>44253</v>
          </cell>
          <cell r="E680">
            <v>33.909999999999997</v>
          </cell>
        </row>
        <row r="681">
          <cell r="A681">
            <v>44256</v>
          </cell>
          <cell r="E681">
            <v>34.900002000000001</v>
          </cell>
        </row>
        <row r="682">
          <cell r="A682">
            <v>44257</v>
          </cell>
          <cell r="E682">
            <v>35.18</v>
          </cell>
        </row>
        <row r="683">
          <cell r="A683">
            <v>44258</v>
          </cell>
          <cell r="E683">
            <v>35</v>
          </cell>
        </row>
        <row r="684">
          <cell r="A684">
            <v>44259</v>
          </cell>
          <cell r="E684">
            <v>32.700001</v>
          </cell>
        </row>
        <row r="685">
          <cell r="A685">
            <v>44260</v>
          </cell>
          <cell r="E685">
            <v>35.020000000000003</v>
          </cell>
        </row>
        <row r="686">
          <cell r="A686">
            <v>44263</v>
          </cell>
          <cell r="E686">
            <v>34.43</v>
          </cell>
        </row>
        <row r="687">
          <cell r="A687">
            <v>44264</v>
          </cell>
          <cell r="E687">
            <v>33.860000999999997</v>
          </cell>
        </row>
        <row r="688">
          <cell r="A688">
            <v>44265</v>
          </cell>
          <cell r="E688">
            <v>34.459999000000003</v>
          </cell>
        </row>
        <row r="689">
          <cell r="A689">
            <v>44266</v>
          </cell>
          <cell r="E689">
            <v>37.470001000000003</v>
          </cell>
        </row>
        <row r="690">
          <cell r="A690">
            <v>44267</v>
          </cell>
          <cell r="E690">
            <v>37.419998</v>
          </cell>
        </row>
        <row r="691">
          <cell r="A691">
            <v>44270</v>
          </cell>
          <cell r="E691">
            <v>36.959999000000003</v>
          </cell>
        </row>
        <row r="692">
          <cell r="A692">
            <v>44271</v>
          </cell>
          <cell r="E692">
            <v>34.990001999999997</v>
          </cell>
        </row>
        <row r="693">
          <cell r="A693">
            <v>44272</v>
          </cell>
          <cell r="E693">
            <v>36.110000999999997</v>
          </cell>
        </row>
        <row r="694">
          <cell r="A694">
            <v>44273</v>
          </cell>
          <cell r="E694">
            <v>35.419998</v>
          </cell>
        </row>
        <row r="695">
          <cell r="A695">
            <v>44274</v>
          </cell>
          <cell r="E695">
            <v>34.990001999999997</v>
          </cell>
        </row>
        <row r="696">
          <cell r="A696">
            <v>44277</v>
          </cell>
          <cell r="E696">
            <v>35.009998000000003</v>
          </cell>
        </row>
        <row r="697">
          <cell r="A697">
            <v>44278</v>
          </cell>
          <cell r="E697">
            <v>32.200001</v>
          </cell>
        </row>
        <row r="698">
          <cell r="A698">
            <v>44279</v>
          </cell>
          <cell r="E698">
            <v>31.610001</v>
          </cell>
        </row>
        <row r="699">
          <cell r="A699">
            <v>44280</v>
          </cell>
          <cell r="E699">
            <v>31.110001</v>
          </cell>
        </row>
        <row r="700">
          <cell r="A700">
            <v>44281</v>
          </cell>
          <cell r="E700">
            <v>32.959999000000003</v>
          </cell>
        </row>
        <row r="701">
          <cell r="A701">
            <v>44284</v>
          </cell>
          <cell r="E701">
            <v>32.099997999999999</v>
          </cell>
        </row>
        <row r="702">
          <cell r="A702">
            <v>44285</v>
          </cell>
          <cell r="E702">
            <v>32.68</v>
          </cell>
        </row>
        <row r="703">
          <cell r="A703">
            <v>44286</v>
          </cell>
          <cell r="E703">
            <v>32.93</v>
          </cell>
        </row>
        <row r="704">
          <cell r="A704">
            <v>44287</v>
          </cell>
          <cell r="E704">
            <v>33.759998000000003</v>
          </cell>
        </row>
        <row r="705">
          <cell r="A705">
            <v>44291</v>
          </cell>
          <cell r="E705">
            <v>35.360000999999997</v>
          </cell>
        </row>
        <row r="706">
          <cell r="A706">
            <v>44292</v>
          </cell>
          <cell r="E706">
            <v>35.009998000000003</v>
          </cell>
        </row>
        <row r="707">
          <cell r="A707">
            <v>44293</v>
          </cell>
          <cell r="E707">
            <v>33.979999999999997</v>
          </cell>
        </row>
        <row r="708">
          <cell r="A708">
            <v>44294</v>
          </cell>
          <cell r="E708">
            <v>34.369999</v>
          </cell>
        </row>
        <row r="709">
          <cell r="A709">
            <v>44295</v>
          </cell>
          <cell r="E709">
            <v>34.040000999999997</v>
          </cell>
        </row>
        <row r="710">
          <cell r="A710">
            <v>44298</v>
          </cell>
          <cell r="E710">
            <v>33.669998</v>
          </cell>
        </row>
        <row r="711">
          <cell r="A711">
            <v>44299</v>
          </cell>
          <cell r="E711">
            <v>33.729999999999997</v>
          </cell>
        </row>
        <row r="712">
          <cell r="A712">
            <v>44300</v>
          </cell>
          <cell r="E712">
            <v>36.310001</v>
          </cell>
        </row>
        <row r="713">
          <cell r="A713">
            <v>44301</v>
          </cell>
          <cell r="E713">
            <v>37.830002</v>
          </cell>
        </row>
        <row r="714">
          <cell r="A714">
            <v>44302</v>
          </cell>
          <cell r="E714">
            <v>38.139999000000003</v>
          </cell>
        </row>
        <row r="715">
          <cell r="A715">
            <v>44305</v>
          </cell>
          <cell r="E715">
            <v>37.330002</v>
          </cell>
        </row>
        <row r="716">
          <cell r="A716">
            <v>44306</v>
          </cell>
          <cell r="E716">
            <v>35.880001</v>
          </cell>
        </row>
        <row r="717">
          <cell r="A717">
            <v>44307</v>
          </cell>
          <cell r="E717">
            <v>35.900002000000001</v>
          </cell>
        </row>
        <row r="718">
          <cell r="A718">
            <v>44308</v>
          </cell>
          <cell r="E718">
            <v>34.740001999999997</v>
          </cell>
        </row>
        <row r="719">
          <cell r="A719">
            <v>44309</v>
          </cell>
          <cell r="E719">
            <v>36.540000999999997</v>
          </cell>
        </row>
        <row r="720">
          <cell r="A720">
            <v>44312</v>
          </cell>
          <cell r="E720">
            <v>39.049999</v>
          </cell>
        </row>
        <row r="721">
          <cell r="A721">
            <v>44313</v>
          </cell>
          <cell r="E721">
            <v>38.689999</v>
          </cell>
        </row>
        <row r="722">
          <cell r="A722">
            <v>44314</v>
          </cell>
          <cell r="E722">
            <v>39.349997999999999</v>
          </cell>
        </row>
        <row r="723">
          <cell r="A723">
            <v>44315</v>
          </cell>
          <cell r="E723">
            <v>38.400002000000001</v>
          </cell>
        </row>
        <row r="724">
          <cell r="A724">
            <v>44316</v>
          </cell>
          <cell r="E724">
            <v>37.709999000000003</v>
          </cell>
        </row>
        <row r="725">
          <cell r="A725">
            <v>44319</v>
          </cell>
          <cell r="E725">
            <v>38.709999000000003</v>
          </cell>
        </row>
        <row r="726">
          <cell r="A726">
            <v>44320</v>
          </cell>
          <cell r="E726">
            <v>39.220001000000003</v>
          </cell>
        </row>
        <row r="727">
          <cell r="A727">
            <v>44321</v>
          </cell>
          <cell r="E727">
            <v>41.540000999999997</v>
          </cell>
        </row>
        <row r="728">
          <cell r="A728">
            <v>44322</v>
          </cell>
          <cell r="E728">
            <v>42.07</v>
          </cell>
        </row>
        <row r="729">
          <cell r="A729">
            <v>44323</v>
          </cell>
          <cell r="E729">
            <v>43.970001000000003</v>
          </cell>
        </row>
        <row r="730">
          <cell r="A730">
            <v>44326</v>
          </cell>
          <cell r="E730">
            <v>42.740001999999997</v>
          </cell>
        </row>
        <row r="731">
          <cell r="A731">
            <v>44327</v>
          </cell>
          <cell r="E731">
            <v>44.799999</v>
          </cell>
        </row>
        <row r="732">
          <cell r="A732">
            <v>44328</v>
          </cell>
          <cell r="E732">
            <v>42.75</v>
          </cell>
        </row>
        <row r="733">
          <cell r="A733">
            <v>44329</v>
          </cell>
          <cell r="E733">
            <v>41.970001000000003</v>
          </cell>
        </row>
        <row r="734">
          <cell r="A734">
            <v>44330</v>
          </cell>
          <cell r="E734">
            <v>42.290000999999997</v>
          </cell>
        </row>
        <row r="735">
          <cell r="A735">
            <v>44333</v>
          </cell>
          <cell r="E735">
            <v>44.18</v>
          </cell>
        </row>
        <row r="736">
          <cell r="A736">
            <v>44334</v>
          </cell>
          <cell r="E736">
            <v>43.630001</v>
          </cell>
        </row>
        <row r="737">
          <cell r="A737">
            <v>44335</v>
          </cell>
          <cell r="E737">
            <v>40.720001000000003</v>
          </cell>
        </row>
        <row r="738">
          <cell r="A738">
            <v>44336</v>
          </cell>
          <cell r="E738">
            <v>41.220001000000003</v>
          </cell>
        </row>
        <row r="739">
          <cell r="A739">
            <v>44337</v>
          </cell>
          <cell r="E739">
            <v>40.869999</v>
          </cell>
        </row>
        <row r="740">
          <cell r="A740">
            <v>44340</v>
          </cell>
          <cell r="E740">
            <v>41.57</v>
          </cell>
        </row>
        <row r="741">
          <cell r="A741">
            <v>44341</v>
          </cell>
          <cell r="E741">
            <v>40.68</v>
          </cell>
        </row>
        <row r="742">
          <cell r="A742">
            <v>44342</v>
          </cell>
          <cell r="E742">
            <v>41.32</v>
          </cell>
        </row>
        <row r="743">
          <cell r="A743">
            <v>44343</v>
          </cell>
          <cell r="E743">
            <v>42.59</v>
          </cell>
        </row>
        <row r="744">
          <cell r="A744">
            <v>44344</v>
          </cell>
          <cell r="E744">
            <v>42.720001000000003</v>
          </cell>
        </row>
        <row r="745">
          <cell r="A745">
            <v>44348</v>
          </cell>
          <cell r="E745">
            <v>44.209999000000003</v>
          </cell>
        </row>
        <row r="746">
          <cell r="A746">
            <v>44349</v>
          </cell>
          <cell r="E746">
            <v>43.34</v>
          </cell>
        </row>
        <row r="747">
          <cell r="A747">
            <v>44350</v>
          </cell>
          <cell r="E747">
            <v>41.869999</v>
          </cell>
        </row>
        <row r="748">
          <cell r="A748">
            <v>44351</v>
          </cell>
          <cell r="E748">
            <v>41.73</v>
          </cell>
        </row>
        <row r="749">
          <cell r="A749">
            <v>44354</v>
          </cell>
          <cell r="E749">
            <v>41.259998000000003</v>
          </cell>
        </row>
        <row r="750">
          <cell r="A750">
            <v>44355</v>
          </cell>
          <cell r="E750">
            <v>41.380001</v>
          </cell>
        </row>
        <row r="751">
          <cell r="A751">
            <v>44356</v>
          </cell>
          <cell r="E751">
            <v>40.700001</v>
          </cell>
        </row>
        <row r="752">
          <cell r="A752">
            <v>44357</v>
          </cell>
          <cell r="E752">
            <v>40.139999000000003</v>
          </cell>
        </row>
        <row r="753">
          <cell r="A753">
            <v>44358</v>
          </cell>
          <cell r="E753">
            <v>40.849997999999999</v>
          </cell>
        </row>
        <row r="754">
          <cell r="A754">
            <v>44361</v>
          </cell>
          <cell r="E754">
            <v>39.479999999999997</v>
          </cell>
        </row>
        <row r="755">
          <cell r="A755">
            <v>44362</v>
          </cell>
          <cell r="E755">
            <v>37.599997999999999</v>
          </cell>
        </row>
        <row r="756">
          <cell r="A756">
            <v>44363</v>
          </cell>
          <cell r="E756">
            <v>37.060001</v>
          </cell>
        </row>
        <row r="757">
          <cell r="A757">
            <v>44364</v>
          </cell>
          <cell r="E757">
            <v>35.150002000000001</v>
          </cell>
        </row>
        <row r="758">
          <cell r="A758">
            <v>44365</v>
          </cell>
          <cell r="E758">
            <v>34.959999000000003</v>
          </cell>
        </row>
        <row r="759">
          <cell r="A759">
            <v>44368</v>
          </cell>
          <cell r="E759">
            <v>35.779998999999997</v>
          </cell>
        </row>
        <row r="760">
          <cell r="A760">
            <v>44369</v>
          </cell>
          <cell r="E760">
            <v>36.490001999999997</v>
          </cell>
        </row>
        <row r="761">
          <cell r="A761">
            <v>44370</v>
          </cell>
          <cell r="E761">
            <v>37.18</v>
          </cell>
        </row>
        <row r="762">
          <cell r="A762">
            <v>44371</v>
          </cell>
          <cell r="E762">
            <v>37.520000000000003</v>
          </cell>
        </row>
        <row r="763">
          <cell r="A763">
            <v>44372</v>
          </cell>
          <cell r="E763">
            <v>37.240001999999997</v>
          </cell>
        </row>
        <row r="764">
          <cell r="A764">
            <v>44375</v>
          </cell>
          <cell r="E764">
            <v>36.740001999999997</v>
          </cell>
        </row>
        <row r="765">
          <cell r="A765">
            <v>44376</v>
          </cell>
          <cell r="E765">
            <v>37.270000000000003</v>
          </cell>
        </row>
        <row r="766">
          <cell r="A766">
            <v>44377</v>
          </cell>
          <cell r="E766">
            <v>37.110000999999997</v>
          </cell>
        </row>
        <row r="767">
          <cell r="A767">
            <v>44378</v>
          </cell>
          <cell r="E767">
            <v>37.090000000000003</v>
          </cell>
        </row>
        <row r="768">
          <cell r="A768">
            <v>44379</v>
          </cell>
          <cell r="E768">
            <v>37.139999000000003</v>
          </cell>
        </row>
        <row r="769">
          <cell r="A769">
            <v>44383</v>
          </cell>
          <cell r="E769">
            <v>36</v>
          </cell>
        </row>
        <row r="770">
          <cell r="A770">
            <v>44384</v>
          </cell>
          <cell r="E770">
            <v>36.209999000000003</v>
          </cell>
        </row>
        <row r="771">
          <cell r="A771">
            <v>44385</v>
          </cell>
          <cell r="E771">
            <v>34.689999</v>
          </cell>
        </row>
        <row r="772">
          <cell r="A772">
            <v>44386</v>
          </cell>
          <cell r="E772">
            <v>36.5</v>
          </cell>
        </row>
        <row r="773">
          <cell r="A773">
            <v>44389</v>
          </cell>
          <cell r="E773">
            <v>36.529998999999997</v>
          </cell>
        </row>
        <row r="774">
          <cell r="A774">
            <v>44390</v>
          </cell>
          <cell r="E774">
            <v>35.729999999999997</v>
          </cell>
        </row>
        <row r="775">
          <cell r="A775">
            <v>44391</v>
          </cell>
          <cell r="E775">
            <v>34.520000000000003</v>
          </cell>
        </row>
        <row r="776">
          <cell r="A776">
            <v>44392</v>
          </cell>
          <cell r="E776">
            <v>34.389999000000003</v>
          </cell>
        </row>
        <row r="777">
          <cell r="A777">
            <v>44393</v>
          </cell>
          <cell r="E777">
            <v>33.200001</v>
          </cell>
        </row>
        <row r="778">
          <cell r="A778">
            <v>44396</v>
          </cell>
          <cell r="E778">
            <v>32.400002000000001</v>
          </cell>
        </row>
        <row r="779">
          <cell r="A779">
            <v>44397</v>
          </cell>
          <cell r="E779">
            <v>32.950001</v>
          </cell>
        </row>
        <row r="780">
          <cell r="A780">
            <v>44398</v>
          </cell>
          <cell r="E780">
            <v>34.650002000000001</v>
          </cell>
        </row>
        <row r="781">
          <cell r="A781">
            <v>44399</v>
          </cell>
          <cell r="E781">
            <v>34.799999</v>
          </cell>
        </row>
        <row r="782">
          <cell r="A782">
            <v>44400</v>
          </cell>
          <cell r="E782">
            <v>35.189999</v>
          </cell>
        </row>
        <row r="783">
          <cell r="A783">
            <v>44403</v>
          </cell>
          <cell r="E783">
            <v>36.650002000000001</v>
          </cell>
        </row>
        <row r="784">
          <cell r="A784">
            <v>44404</v>
          </cell>
          <cell r="E784">
            <v>36.349997999999999</v>
          </cell>
        </row>
        <row r="785">
          <cell r="A785">
            <v>44405</v>
          </cell>
          <cell r="E785">
            <v>36.68</v>
          </cell>
        </row>
        <row r="786">
          <cell r="A786">
            <v>44406</v>
          </cell>
          <cell r="E786">
            <v>38.470001000000003</v>
          </cell>
        </row>
        <row r="787">
          <cell r="A787">
            <v>44407</v>
          </cell>
          <cell r="E787">
            <v>38.099997999999999</v>
          </cell>
        </row>
        <row r="788">
          <cell r="A788">
            <v>44410</v>
          </cell>
          <cell r="E788">
            <v>36.619999</v>
          </cell>
        </row>
        <row r="789">
          <cell r="A789">
            <v>44411</v>
          </cell>
          <cell r="E789">
            <v>36.639999000000003</v>
          </cell>
        </row>
        <row r="790">
          <cell r="A790">
            <v>44412</v>
          </cell>
          <cell r="E790">
            <v>35.650002000000001</v>
          </cell>
        </row>
        <row r="791">
          <cell r="A791">
            <v>44413</v>
          </cell>
          <cell r="E791">
            <v>35.849997999999999</v>
          </cell>
        </row>
        <row r="792">
          <cell r="A792">
            <v>44414</v>
          </cell>
          <cell r="E792">
            <v>36.860000999999997</v>
          </cell>
        </row>
        <row r="793">
          <cell r="A793">
            <v>44417</v>
          </cell>
          <cell r="E793">
            <v>36.459999000000003</v>
          </cell>
        </row>
        <row r="794">
          <cell r="A794">
            <v>44418</v>
          </cell>
          <cell r="E794">
            <v>38.220001000000003</v>
          </cell>
        </row>
        <row r="795">
          <cell r="A795">
            <v>44419</v>
          </cell>
          <cell r="E795">
            <v>38.729999999999997</v>
          </cell>
        </row>
        <row r="796">
          <cell r="A796">
            <v>44420</v>
          </cell>
          <cell r="E796">
            <v>38.389999000000003</v>
          </cell>
        </row>
        <row r="797">
          <cell r="A797">
            <v>44421</v>
          </cell>
          <cell r="E797">
            <v>38.099997999999999</v>
          </cell>
        </row>
        <row r="798">
          <cell r="A798">
            <v>44424</v>
          </cell>
          <cell r="E798">
            <v>36.840000000000003</v>
          </cell>
        </row>
        <row r="799">
          <cell r="A799">
            <v>44425</v>
          </cell>
          <cell r="E799">
            <v>34.709999000000003</v>
          </cell>
        </row>
        <row r="800">
          <cell r="A800">
            <v>44426</v>
          </cell>
          <cell r="E800">
            <v>33.880001</v>
          </cell>
        </row>
        <row r="801">
          <cell r="A801">
            <v>44427</v>
          </cell>
          <cell r="E801">
            <v>32.419998</v>
          </cell>
        </row>
        <row r="802">
          <cell r="A802">
            <v>44428</v>
          </cell>
          <cell r="E802">
            <v>32.799999</v>
          </cell>
        </row>
        <row r="803">
          <cell r="A803">
            <v>44431</v>
          </cell>
          <cell r="E803">
            <v>34.200001</v>
          </cell>
        </row>
        <row r="804">
          <cell r="A804">
            <v>44432</v>
          </cell>
          <cell r="E804">
            <v>35.209999000000003</v>
          </cell>
        </row>
        <row r="805">
          <cell r="A805">
            <v>44433</v>
          </cell>
          <cell r="E805">
            <v>35.110000999999997</v>
          </cell>
        </row>
        <row r="806">
          <cell r="A806">
            <v>44434</v>
          </cell>
          <cell r="E806">
            <v>34.540000999999997</v>
          </cell>
        </row>
        <row r="807">
          <cell r="A807">
            <v>44435</v>
          </cell>
          <cell r="E807">
            <v>36.57</v>
          </cell>
        </row>
        <row r="808">
          <cell r="A808">
            <v>44438</v>
          </cell>
          <cell r="E808">
            <v>36.639999000000003</v>
          </cell>
        </row>
        <row r="809">
          <cell r="A809">
            <v>44439</v>
          </cell>
          <cell r="E809">
            <v>36.389999000000003</v>
          </cell>
        </row>
        <row r="810">
          <cell r="A810">
            <v>44440</v>
          </cell>
          <cell r="E810">
            <v>35.889999000000003</v>
          </cell>
        </row>
        <row r="811">
          <cell r="A811">
            <v>44441</v>
          </cell>
          <cell r="E811">
            <v>36.270000000000003</v>
          </cell>
        </row>
        <row r="812">
          <cell r="A812">
            <v>44442</v>
          </cell>
          <cell r="E812">
            <v>36.139999000000003</v>
          </cell>
        </row>
        <row r="813">
          <cell r="A813">
            <v>44446</v>
          </cell>
          <cell r="E813">
            <v>36.360000999999997</v>
          </cell>
        </row>
        <row r="814">
          <cell r="A814">
            <v>44447</v>
          </cell>
          <cell r="E814">
            <v>34.369999</v>
          </cell>
        </row>
        <row r="815">
          <cell r="A815">
            <v>44448</v>
          </cell>
          <cell r="E815">
            <v>34.810001</v>
          </cell>
        </row>
        <row r="816">
          <cell r="A816">
            <v>44449</v>
          </cell>
          <cell r="E816">
            <v>35.479999999999997</v>
          </cell>
        </row>
        <row r="817">
          <cell r="A817">
            <v>44452</v>
          </cell>
          <cell r="E817">
            <v>35.290000999999997</v>
          </cell>
        </row>
        <row r="818">
          <cell r="A818">
            <v>44453</v>
          </cell>
          <cell r="E818">
            <v>34.790000999999997</v>
          </cell>
        </row>
        <row r="819">
          <cell r="A819">
            <v>44454</v>
          </cell>
          <cell r="E819">
            <v>36.740001999999997</v>
          </cell>
        </row>
        <row r="820">
          <cell r="A820">
            <v>44455</v>
          </cell>
          <cell r="E820">
            <v>34.299999</v>
          </cell>
        </row>
        <row r="821">
          <cell r="A821">
            <v>44456</v>
          </cell>
          <cell r="E821">
            <v>33.049999</v>
          </cell>
        </row>
        <row r="822">
          <cell r="A822">
            <v>44459</v>
          </cell>
          <cell r="E822">
            <v>31.17</v>
          </cell>
        </row>
        <row r="823">
          <cell r="A823">
            <v>44460</v>
          </cell>
          <cell r="E823">
            <v>30.48</v>
          </cell>
        </row>
        <row r="824">
          <cell r="A824">
            <v>44461</v>
          </cell>
          <cell r="E824">
            <v>31.559999000000001</v>
          </cell>
        </row>
        <row r="825">
          <cell r="A825">
            <v>44462</v>
          </cell>
          <cell r="E825">
            <v>32.110000999999997</v>
          </cell>
        </row>
        <row r="826">
          <cell r="A826">
            <v>44463</v>
          </cell>
          <cell r="E826">
            <v>32.240001999999997</v>
          </cell>
        </row>
        <row r="827">
          <cell r="A827">
            <v>44466</v>
          </cell>
          <cell r="E827">
            <v>33.909999999999997</v>
          </cell>
        </row>
        <row r="828">
          <cell r="A828">
            <v>44467</v>
          </cell>
          <cell r="E828">
            <v>33.57</v>
          </cell>
        </row>
        <row r="829">
          <cell r="A829">
            <v>44468</v>
          </cell>
          <cell r="E829">
            <v>33.110000999999997</v>
          </cell>
        </row>
        <row r="830">
          <cell r="A830">
            <v>44469</v>
          </cell>
          <cell r="E830">
            <v>32.529998999999997</v>
          </cell>
        </row>
        <row r="831">
          <cell r="A831">
            <v>44470</v>
          </cell>
          <cell r="E831">
            <v>32.840000000000003</v>
          </cell>
        </row>
        <row r="832">
          <cell r="A832">
            <v>44473</v>
          </cell>
          <cell r="E832">
            <v>32.709999000000003</v>
          </cell>
        </row>
        <row r="833">
          <cell r="A833">
            <v>44474</v>
          </cell>
          <cell r="E833">
            <v>32.200001</v>
          </cell>
        </row>
        <row r="834">
          <cell r="A834">
            <v>44475</v>
          </cell>
          <cell r="E834">
            <v>31.709999</v>
          </cell>
        </row>
        <row r="835">
          <cell r="A835">
            <v>44476</v>
          </cell>
          <cell r="E835">
            <v>34.32</v>
          </cell>
        </row>
        <row r="836">
          <cell r="A836">
            <v>44477</v>
          </cell>
          <cell r="E836">
            <v>34.130001</v>
          </cell>
        </row>
        <row r="837">
          <cell r="A837">
            <v>44480</v>
          </cell>
          <cell r="E837">
            <v>35.229999999999997</v>
          </cell>
        </row>
        <row r="838">
          <cell r="A838">
            <v>44481</v>
          </cell>
          <cell r="E838">
            <v>34.610000999999997</v>
          </cell>
        </row>
        <row r="839">
          <cell r="A839">
            <v>44482</v>
          </cell>
          <cell r="E839">
            <v>35.82</v>
          </cell>
        </row>
        <row r="840">
          <cell r="A840">
            <v>44483</v>
          </cell>
          <cell r="E840">
            <v>37.130001</v>
          </cell>
        </row>
        <row r="841">
          <cell r="A841">
            <v>44484</v>
          </cell>
          <cell r="E841">
            <v>38.639999000000003</v>
          </cell>
        </row>
        <row r="842">
          <cell r="A842">
            <v>44487</v>
          </cell>
          <cell r="E842">
            <v>38.540000999999997</v>
          </cell>
        </row>
        <row r="843">
          <cell r="A843">
            <v>44488</v>
          </cell>
          <cell r="E843">
            <v>38.849997999999999</v>
          </cell>
        </row>
        <row r="844">
          <cell r="A844">
            <v>44489</v>
          </cell>
          <cell r="E844">
            <v>38.93</v>
          </cell>
        </row>
        <row r="845">
          <cell r="A845">
            <v>44490</v>
          </cell>
          <cell r="E845">
            <v>38.419998</v>
          </cell>
        </row>
        <row r="846">
          <cell r="A846">
            <v>44491</v>
          </cell>
          <cell r="E846">
            <v>37.669998</v>
          </cell>
        </row>
        <row r="847">
          <cell r="A847">
            <v>44494</v>
          </cell>
          <cell r="E847">
            <v>39.340000000000003</v>
          </cell>
        </row>
        <row r="848">
          <cell r="A848">
            <v>44495</v>
          </cell>
          <cell r="E848">
            <v>38.849997999999999</v>
          </cell>
        </row>
        <row r="849">
          <cell r="A849">
            <v>44496</v>
          </cell>
          <cell r="E849">
            <v>37</v>
          </cell>
        </row>
        <row r="850">
          <cell r="A850">
            <v>44497</v>
          </cell>
          <cell r="E850">
            <v>38.099997999999999</v>
          </cell>
        </row>
        <row r="851">
          <cell r="A851">
            <v>44498</v>
          </cell>
          <cell r="E851">
            <v>37.720001000000003</v>
          </cell>
        </row>
        <row r="852">
          <cell r="A852">
            <v>44501</v>
          </cell>
          <cell r="E852">
            <v>38.330002</v>
          </cell>
        </row>
        <row r="853">
          <cell r="A853">
            <v>44502</v>
          </cell>
          <cell r="E853">
            <v>38.549999</v>
          </cell>
        </row>
        <row r="854">
          <cell r="A854">
            <v>44503</v>
          </cell>
          <cell r="E854">
            <v>38.229999999999997</v>
          </cell>
        </row>
        <row r="855">
          <cell r="A855">
            <v>44504</v>
          </cell>
          <cell r="E855">
            <v>37</v>
          </cell>
        </row>
        <row r="856">
          <cell r="A856">
            <v>44505</v>
          </cell>
          <cell r="E856">
            <v>37.040000999999997</v>
          </cell>
        </row>
        <row r="857">
          <cell r="A857">
            <v>44508</v>
          </cell>
          <cell r="E857">
            <v>39.43</v>
          </cell>
        </row>
        <row r="858">
          <cell r="A858">
            <v>44509</v>
          </cell>
          <cell r="E858">
            <v>39.200001</v>
          </cell>
        </row>
        <row r="859">
          <cell r="A859">
            <v>44510</v>
          </cell>
          <cell r="E859">
            <v>37.520000000000003</v>
          </cell>
        </row>
        <row r="860">
          <cell r="A860">
            <v>44511</v>
          </cell>
          <cell r="E860">
            <v>40.900002000000001</v>
          </cell>
        </row>
        <row r="861">
          <cell r="A861">
            <v>44512</v>
          </cell>
          <cell r="E861">
            <v>41.23</v>
          </cell>
        </row>
        <row r="862">
          <cell r="A862">
            <v>44515</v>
          </cell>
          <cell r="E862">
            <v>40.860000999999997</v>
          </cell>
        </row>
        <row r="863">
          <cell r="A863">
            <v>44516</v>
          </cell>
          <cell r="E863">
            <v>39.599997999999999</v>
          </cell>
        </row>
        <row r="864">
          <cell r="A864">
            <v>44517</v>
          </cell>
          <cell r="E864">
            <v>38.869999</v>
          </cell>
        </row>
        <row r="865">
          <cell r="A865">
            <v>44518</v>
          </cell>
          <cell r="E865">
            <v>38.790000999999997</v>
          </cell>
        </row>
        <row r="866">
          <cell r="A866">
            <v>44519</v>
          </cell>
          <cell r="E866">
            <v>38.279998999999997</v>
          </cell>
        </row>
        <row r="867">
          <cell r="A867">
            <v>44522</v>
          </cell>
          <cell r="E867">
            <v>37.740001999999997</v>
          </cell>
        </row>
        <row r="868">
          <cell r="A868">
            <v>44523</v>
          </cell>
          <cell r="E868">
            <v>38.68</v>
          </cell>
        </row>
        <row r="869">
          <cell r="A869">
            <v>44524</v>
          </cell>
          <cell r="E869">
            <v>38.650002000000001</v>
          </cell>
        </row>
        <row r="870">
          <cell r="A870">
            <v>44526</v>
          </cell>
          <cell r="E870">
            <v>37.240001999999997</v>
          </cell>
        </row>
        <row r="871">
          <cell r="A871">
            <v>44529</v>
          </cell>
          <cell r="E871">
            <v>37.979999999999997</v>
          </cell>
        </row>
        <row r="872">
          <cell r="A872">
            <v>44530</v>
          </cell>
          <cell r="E872">
            <v>37.080002</v>
          </cell>
        </row>
        <row r="873">
          <cell r="A873">
            <v>44531</v>
          </cell>
          <cell r="E873">
            <v>36.229999999999997</v>
          </cell>
        </row>
        <row r="874">
          <cell r="A874">
            <v>44532</v>
          </cell>
          <cell r="E874">
            <v>37.099997999999999</v>
          </cell>
        </row>
        <row r="875">
          <cell r="A875">
            <v>44533</v>
          </cell>
          <cell r="E875">
            <v>36.560001</v>
          </cell>
        </row>
        <row r="876">
          <cell r="A876">
            <v>44536</v>
          </cell>
          <cell r="E876">
            <v>37.369999</v>
          </cell>
        </row>
        <row r="877">
          <cell r="A877">
            <v>44537</v>
          </cell>
          <cell r="E877">
            <v>38.770000000000003</v>
          </cell>
        </row>
        <row r="878">
          <cell r="A878">
            <v>44538</v>
          </cell>
          <cell r="E878">
            <v>38.720001000000003</v>
          </cell>
        </row>
        <row r="879">
          <cell r="A879">
            <v>44539</v>
          </cell>
          <cell r="E879">
            <v>38.470001000000003</v>
          </cell>
        </row>
        <row r="880">
          <cell r="A880">
            <v>44540</v>
          </cell>
          <cell r="E880">
            <v>38.369999</v>
          </cell>
        </row>
        <row r="881">
          <cell r="A881">
            <v>44543</v>
          </cell>
          <cell r="E881">
            <v>37.630001</v>
          </cell>
        </row>
        <row r="882">
          <cell r="A882">
            <v>44544</v>
          </cell>
          <cell r="E882">
            <v>37.959999000000003</v>
          </cell>
        </row>
        <row r="883">
          <cell r="A883">
            <v>44545</v>
          </cell>
          <cell r="E883">
            <v>37.25</v>
          </cell>
        </row>
        <row r="884">
          <cell r="A884">
            <v>44546</v>
          </cell>
          <cell r="E884">
            <v>38.279998999999997</v>
          </cell>
        </row>
        <row r="885">
          <cell r="A885">
            <v>44547</v>
          </cell>
          <cell r="E885">
            <v>38</v>
          </cell>
        </row>
        <row r="886">
          <cell r="A886">
            <v>44550</v>
          </cell>
          <cell r="E886">
            <v>37.419998</v>
          </cell>
        </row>
        <row r="887">
          <cell r="A887">
            <v>44551</v>
          </cell>
          <cell r="E887">
            <v>39.18</v>
          </cell>
        </row>
        <row r="888">
          <cell r="A888">
            <v>44552</v>
          </cell>
          <cell r="E888">
            <v>40.139999000000003</v>
          </cell>
        </row>
        <row r="889">
          <cell r="A889">
            <v>44553</v>
          </cell>
          <cell r="E889">
            <v>41.130001</v>
          </cell>
        </row>
        <row r="890">
          <cell r="A890">
            <v>44557</v>
          </cell>
          <cell r="E890">
            <v>41.990001999999997</v>
          </cell>
        </row>
        <row r="891">
          <cell r="A891">
            <v>44558</v>
          </cell>
          <cell r="E891">
            <v>41.990001999999997</v>
          </cell>
        </row>
        <row r="892">
          <cell r="A892">
            <v>44559</v>
          </cell>
          <cell r="E892">
            <v>41.98</v>
          </cell>
        </row>
        <row r="893">
          <cell r="A893">
            <v>44560</v>
          </cell>
          <cell r="E893">
            <v>41.619999</v>
          </cell>
        </row>
        <row r="894">
          <cell r="A894">
            <v>44561</v>
          </cell>
          <cell r="E894">
            <v>41.73</v>
          </cell>
        </row>
        <row r="895">
          <cell r="A895">
            <v>44564</v>
          </cell>
          <cell r="E895">
            <v>41.48</v>
          </cell>
        </row>
        <row r="896">
          <cell r="A896">
            <v>44565</v>
          </cell>
          <cell r="E896">
            <v>42.150002000000001</v>
          </cell>
        </row>
        <row r="897">
          <cell r="A897">
            <v>44566</v>
          </cell>
          <cell r="E897">
            <v>41.68</v>
          </cell>
        </row>
        <row r="898">
          <cell r="A898">
            <v>44567</v>
          </cell>
          <cell r="E898">
            <v>40.529998999999997</v>
          </cell>
        </row>
        <row r="899">
          <cell r="A899">
            <v>44568</v>
          </cell>
          <cell r="E899">
            <v>41.880001</v>
          </cell>
        </row>
        <row r="900">
          <cell r="A900">
            <v>44571</v>
          </cell>
          <cell r="E900">
            <v>41.619999</v>
          </cell>
        </row>
        <row r="901">
          <cell r="A901">
            <v>44572</v>
          </cell>
          <cell r="E901">
            <v>42.990001999999997</v>
          </cell>
        </row>
        <row r="902">
          <cell r="A902">
            <v>44573</v>
          </cell>
          <cell r="E902">
            <v>45.150002000000001</v>
          </cell>
        </row>
        <row r="903">
          <cell r="A903">
            <v>44574</v>
          </cell>
          <cell r="E903">
            <v>44.330002</v>
          </cell>
        </row>
        <row r="904">
          <cell r="A904">
            <v>44575</v>
          </cell>
          <cell r="E904">
            <v>44.080002</v>
          </cell>
        </row>
        <row r="905">
          <cell r="A905">
            <v>44579</v>
          </cell>
          <cell r="E905">
            <v>44.290000999999997</v>
          </cell>
        </row>
        <row r="906">
          <cell r="A906">
            <v>44580</v>
          </cell>
          <cell r="E906">
            <v>44.080002</v>
          </cell>
        </row>
        <row r="907">
          <cell r="A907">
            <v>44581</v>
          </cell>
          <cell r="E907">
            <v>43.189999</v>
          </cell>
        </row>
        <row r="908">
          <cell r="A908">
            <v>44582</v>
          </cell>
          <cell r="E908">
            <v>40.990001999999997</v>
          </cell>
        </row>
        <row r="909">
          <cell r="A909">
            <v>44585</v>
          </cell>
          <cell r="E909">
            <v>39.959999000000003</v>
          </cell>
        </row>
        <row r="910">
          <cell r="A910">
            <v>44586</v>
          </cell>
          <cell r="E910">
            <v>39.630001</v>
          </cell>
        </row>
        <row r="911">
          <cell r="A911">
            <v>44587</v>
          </cell>
          <cell r="E911">
            <v>38.43</v>
          </cell>
        </row>
        <row r="912">
          <cell r="A912">
            <v>44588</v>
          </cell>
          <cell r="E912">
            <v>37.099997999999999</v>
          </cell>
        </row>
        <row r="913">
          <cell r="A913">
            <v>44589</v>
          </cell>
          <cell r="E913">
            <v>36.040000999999997</v>
          </cell>
        </row>
        <row r="914">
          <cell r="A914">
            <v>44592</v>
          </cell>
          <cell r="E914">
            <v>37.220001000000003</v>
          </cell>
        </row>
        <row r="915">
          <cell r="A915">
            <v>44593</v>
          </cell>
          <cell r="E915">
            <v>39.020000000000003</v>
          </cell>
        </row>
        <row r="916">
          <cell r="A916">
            <v>44594</v>
          </cell>
          <cell r="E916">
            <v>39.389999000000003</v>
          </cell>
        </row>
        <row r="917">
          <cell r="A917">
            <v>44595</v>
          </cell>
          <cell r="E917">
            <v>38.200001</v>
          </cell>
        </row>
        <row r="918">
          <cell r="A918">
            <v>44596</v>
          </cell>
          <cell r="E918">
            <v>38.419998</v>
          </cell>
        </row>
        <row r="919">
          <cell r="A919">
            <v>44599</v>
          </cell>
          <cell r="E919">
            <v>38.900002000000001</v>
          </cell>
        </row>
        <row r="920">
          <cell r="A920">
            <v>44600</v>
          </cell>
          <cell r="E920">
            <v>40.630001</v>
          </cell>
        </row>
        <row r="921">
          <cell r="A921">
            <v>44601</v>
          </cell>
          <cell r="E921">
            <v>43.560001</v>
          </cell>
        </row>
        <row r="922">
          <cell r="A922">
            <v>44602</v>
          </cell>
          <cell r="E922">
            <v>43.91</v>
          </cell>
        </row>
        <row r="923">
          <cell r="A923">
            <v>44603</v>
          </cell>
          <cell r="E923">
            <v>42.799999</v>
          </cell>
        </row>
        <row r="924">
          <cell r="A924">
            <v>44606</v>
          </cell>
          <cell r="E924">
            <v>42.450001</v>
          </cell>
        </row>
        <row r="925">
          <cell r="A925">
            <v>44607</v>
          </cell>
          <cell r="E925">
            <v>43.669998</v>
          </cell>
        </row>
        <row r="926">
          <cell r="A926">
            <v>44608</v>
          </cell>
          <cell r="E926">
            <v>44.25</v>
          </cell>
        </row>
        <row r="927">
          <cell r="A927">
            <v>44609</v>
          </cell>
          <cell r="E927">
            <v>43.209999000000003</v>
          </cell>
        </row>
        <row r="928">
          <cell r="A928">
            <v>44610</v>
          </cell>
          <cell r="E928">
            <v>43.02</v>
          </cell>
        </row>
        <row r="929">
          <cell r="A929">
            <v>44614</v>
          </cell>
          <cell r="E929">
            <v>42.360000999999997</v>
          </cell>
        </row>
        <row r="930">
          <cell r="A930">
            <v>44615</v>
          </cell>
          <cell r="E930">
            <v>42.459999000000003</v>
          </cell>
        </row>
        <row r="931">
          <cell r="A931">
            <v>44616</v>
          </cell>
          <cell r="E931">
            <v>43.720001000000003</v>
          </cell>
        </row>
        <row r="932">
          <cell r="A932">
            <v>44617</v>
          </cell>
          <cell r="E932">
            <v>46.34</v>
          </cell>
        </row>
        <row r="933">
          <cell r="A933">
            <v>44620</v>
          </cell>
          <cell r="E933">
            <v>46.950001</v>
          </cell>
        </row>
        <row r="934">
          <cell r="A934">
            <v>44621</v>
          </cell>
          <cell r="E934">
            <v>47.91</v>
          </cell>
        </row>
        <row r="935">
          <cell r="A935">
            <v>44622</v>
          </cell>
          <cell r="E935">
            <v>48.16</v>
          </cell>
        </row>
        <row r="936">
          <cell r="A936">
            <v>44623</v>
          </cell>
          <cell r="E936">
            <v>49.09</v>
          </cell>
        </row>
        <row r="937">
          <cell r="A937">
            <v>44624</v>
          </cell>
          <cell r="E937">
            <v>50.110000999999997</v>
          </cell>
        </row>
        <row r="938">
          <cell r="A938">
            <v>44627</v>
          </cell>
          <cell r="E938">
            <v>47.150002000000001</v>
          </cell>
        </row>
        <row r="939">
          <cell r="A939">
            <v>44628</v>
          </cell>
          <cell r="E939">
            <v>46.669998</v>
          </cell>
        </row>
        <row r="940">
          <cell r="A940">
            <v>44629</v>
          </cell>
          <cell r="E940">
            <v>46.990001999999997</v>
          </cell>
        </row>
        <row r="941">
          <cell r="A941">
            <v>44630</v>
          </cell>
          <cell r="E941">
            <v>47.709999000000003</v>
          </cell>
        </row>
        <row r="942">
          <cell r="A942">
            <v>44631</v>
          </cell>
          <cell r="E942">
            <v>46.93</v>
          </cell>
        </row>
        <row r="943">
          <cell r="A943">
            <v>44634</v>
          </cell>
          <cell r="E943">
            <v>44.52</v>
          </cell>
        </row>
        <row r="944">
          <cell r="A944">
            <v>44635</v>
          </cell>
          <cell r="E944">
            <v>44.279998999999997</v>
          </cell>
        </row>
        <row r="945">
          <cell r="A945">
            <v>44636</v>
          </cell>
          <cell r="E945">
            <v>46.419998</v>
          </cell>
        </row>
        <row r="946">
          <cell r="A946">
            <v>44637</v>
          </cell>
          <cell r="E946">
            <v>48.59</v>
          </cell>
        </row>
        <row r="947">
          <cell r="A947">
            <v>44638</v>
          </cell>
          <cell r="E947">
            <v>48.080002</v>
          </cell>
        </row>
        <row r="948">
          <cell r="A948">
            <v>44641</v>
          </cell>
          <cell r="E948">
            <v>49.509998000000003</v>
          </cell>
        </row>
        <row r="949">
          <cell r="A949">
            <v>44642</v>
          </cell>
          <cell r="E949">
            <v>49.860000999999997</v>
          </cell>
        </row>
        <row r="950">
          <cell r="A950">
            <v>44643</v>
          </cell>
          <cell r="E950">
            <v>49.810001</v>
          </cell>
        </row>
        <row r="951">
          <cell r="A951">
            <v>44644</v>
          </cell>
          <cell r="E951">
            <v>51.450001</v>
          </cell>
        </row>
        <row r="952">
          <cell r="A952">
            <v>44645</v>
          </cell>
          <cell r="E952">
            <v>51.93</v>
          </cell>
        </row>
        <row r="953">
          <cell r="A953">
            <v>44648</v>
          </cell>
          <cell r="E953">
            <v>50.27</v>
          </cell>
        </row>
        <row r="954">
          <cell r="A954">
            <v>44649</v>
          </cell>
          <cell r="E954">
            <v>50.09</v>
          </cell>
        </row>
        <row r="955">
          <cell r="A955">
            <v>44650</v>
          </cell>
          <cell r="E955">
            <v>50.779998999999997</v>
          </cell>
        </row>
        <row r="956">
          <cell r="A956">
            <v>44651</v>
          </cell>
          <cell r="E956">
            <v>49.740001999999997</v>
          </cell>
        </row>
        <row r="957">
          <cell r="A957">
            <v>44652</v>
          </cell>
          <cell r="E957">
            <v>50.959999000000003</v>
          </cell>
        </row>
        <row r="958">
          <cell r="A958">
            <v>44655</v>
          </cell>
          <cell r="E958">
            <v>50.900002000000001</v>
          </cell>
        </row>
        <row r="959">
          <cell r="A959">
            <v>44656</v>
          </cell>
          <cell r="E959">
            <v>49.09</v>
          </cell>
        </row>
        <row r="960">
          <cell r="A960">
            <v>44657</v>
          </cell>
          <cell r="E960">
            <v>48.060001</v>
          </cell>
        </row>
        <row r="961">
          <cell r="A961">
            <v>44658</v>
          </cell>
          <cell r="E961">
            <v>48.48</v>
          </cell>
        </row>
        <row r="962">
          <cell r="A962">
            <v>44659</v>
          </cell>
          <cell r="E962">
            <v>48.970001000000003</v>
          </cell>
        </row>
        <row r="963">
          <cell r="A963">
            <v>44662</v>
          </cell>
          <cell r="E963">
            <v>47.720001000000003</v>
          </cell>
        </row>
        <row r="964">
          <cell r="A964">
            <v>44663</v>
          </cell>
          <cell r="E964">
            <v>48</v>
          </cell>
        </row>
        <row r="965">
          <cell r="A965">
            <v>44664</v>
          </cell>
          <cell r="E965">
            <v>49.43</v>
          </cell>
        </row>
        <row r="966">
          <cell r="A966">
            <v>44665</v>
          </cell>
          <cell r="E966">
            <v>49.189999</v>
          </cell>
        </row>
        <row r="967">
          <cell r="A967">
            <v>44669</v>
          </cell>
          <cell r="E967">
            <v>50.77</v>
          </cell>
        </row>
        <row r="968">
          <cell r="A968">
            <v>44670</v>
          </cell>
          <cell r="E968">
            <v>50.639999000000003</v>
          </cell>
        </row>
        <row r="969">
          <cell r="A969">
            <v>44671</v>
          </cell>
          <cell r="E969">
            <v>49.900002000000001</v>
          </cell>
        </row>
        <row r="970">
          <cell r="A970">
            <v>44672</v>
          </cell>
          <cell r="E970">
            <v>44.950001</v>
          </cell>
        </row>
        <row r="971">
          <cell r="A971">
            <v>44673</v>
          </cell>
          <cell r="E971">
            <v>41.91</v>
          </cell>
        </row>
        <row r="972">
          <cell r="A972">
            <v>44676</v>
          </cell>
          <cell r="E972">
            <v>41.650002000000001</v>
          </cell>
        </row>
        <row r="973">
          <cell r="A973">
            <v>44677</v>
          </cell>
          <cell r="E973">
            <v>40.18</v>
          </cell>
        </row>
        <row r="974">
          <cell r="A974">
            <v>44678</v>
          </cell>
          <cell r="E974">
            <v>41.689999</v>
          </cell>
        </row>
        <row r="975">
          <cell r="A975">
            <v>44679</v>
          </cell>
          <cell r="E975">
            <v>41.84</v>
          </cell>
        </row>
        <row r="976">
          <cell r="A976">
            <v>44680</v>
          </cell>
          <cell r="E976">
            <v>40.549999</v>
          </cell>
        </row>
        <row r="977">
          <cell r="A977">
            <v>44683</v>
          </cell>
          <cell r="E977">
            <v>40.18</v>
          </cell>
        </row>
        <row r="978">
          <cell r="A978">
            <v>44684</v>
          </cell>
          <cell r="E978">
            <v>40.150002000000001</v>
          </cell>
        </row>
        <row r="979">
          <cell r="A979">
            <v>44685</v>
          </cell>
          <cell r="E979">
            <v>41.299999</v>
          </cell>
        </row>
        <row r="980">
          <cell r="A980">
            <v>44686</v>
          </cell>
          <cell r="E980">
            <v>39.639999000000003</v>
          </cell>
        </row>
        <row r="981">
          <cell r="A981">
            <v>44687</v>
          </cell>
          <cell r="E981">
            <v>37.880001</v>
          </cell>
        </row>
        <row r="982">
          <cell r="A982">
            <v>44690</v>
          </cell>
          <cell r="E982">
            <v>35.520000000000003</v>
          </cell>
        </row>
        <row r="983">
          <cell r="A983">
            <v>44691</v>
          </cell>
          <cell r="E983">
            <v>36.07</v>
          </cell>
        </row>
        <row r="984">
          <cell r="A984">
            <v>44692</v>
          </cell>
          <cell r="E984">
            <v>35.909999999999997</v>
          </cell>
        </row>
        <row r="985">
          <cell r="A985">
            <v>44693</v>
          </cell>
          <cell r="E985">
            <v>34.340000000000003</v>
          </cell>
        </row>
        <row r="986">
          <cell r="A986">
            <v>44694</v>
          </cell>
          <cell r="E986">
            <v>35.040000999999997</v>
          </cell>
        </row>
        <row r="987">
          <cell r="A987">
            <v>44697</v>
          </cell>
          <cell r="E987">
            <v>35.150002000000001</v>
          </cell>
        </row>
        <row r="988">
          <cell r="A988">
            <v>44698</v>
          </cell>
          <cell r="E988">
            <v>37.639999000000003</v>
          </cell>
        </row>
        <row r="989">
          <cell r="A989">
            <v>44699</v>
          </cell>
          <cell r="E989">
            <v>35.340000000000003</v>
          </cell>
        </row>
        <row r="990">
          <cell r="A990">
            <v>44700</v>
          </cell>
          <cell r="E990">
            <v>36.720001000000003</v>
          </cell>
        </row>
        <row r="991">
          <cell r="A991">
            <v>44701</v>
          </cell>
          <cell r="E991">
            <v>36.310001</v>
          </cell>
        </row>
        <row r="992">
          <cell r="A992">
            <v>44704</v>
          </cell>
          <cell r="E992">
            <v>38.349997999999999</v>
          </cell>
        </row>
        <row r="993">
          <cell r="A993">
            <v>44705</v>
          </cell>
          <cell r="E993">
            <v>37.479999999999997</v>
          </cell>
        </row>
        <row r="994">
          <cell r="A994">
            <v>44706</v>
          </cell>
          <cell r="E994">
            <v>37.830002</v>
          </cell>
        </row>
        <row r="995">
          <cell r="A995">
            <v>44707</v>
          </cell>
          <cell r="E995">
            <v>38.490001999999997</v>
          </cell>
        </row>
        <row r="996">
          <cell r="A996">
            <v>44708</v>
          </cell>
          <cell r="E996">
            <v>39.650002000000001</v>
          </cell>
        </row>
        <row r="997">
          <cell r="A997">
            <v>44712</v>
          </cell>
          <cell r="E997">
            <v>39.080002</v>
          </cell>
        </row>
        <row r="998">
          <cell r="A998">
            <v>44713</v>
          </cell>
          <cell r="E998">
            <v>39.639999000000003</v>
          </cell>
        </row>
        <row r="999">
          <cell r="A999">
            <v>44714</v>
          </cell>
          <cell r="E999">
            <v>41.720001000000003</v>
          </cell>
        </row>
        <row r="1000">
          <cell r="A1000">
            <v>44715</v>
          </cell>
          <cell r="E1000">
            <v>41.330002</v>
          </cell>
        </row>
        <row r="1001">
          <cell r="A1001">
            <v>44718</v>
          </cell>
          <cell r="E1001">
            <v>42.779998999999997</v>
          </cell>
        </row>
        <row r="1002">
          <cell r="A1002">
            <v>44719</v>
          </cell>
          <cell r="E1002">
            <v>43.389999000000003</v>
          </cell>
        </row>
        <row r="1003">
          <cell r="A1003">
            <v>44720</v>
          </cell>
          <cell r="E1003">
            <v>42.200001</v>
          </cell>
        </row>
        <row r="1004">
          <cell r="A1004">
            <v>44721</v>
          </cell>
          <cell r="E1004">
            <v>40.520000000000003</v>
          </cell>
        </row>
        <row r="1005">
          <cell r="A1005">
            <v>44722</v>
          </cell>
          <cell r="E1005">
            <v>40.209999000000003</v>
          </cell>
        </row>
        <row r="1006">
          <cell r="A1006">
            <v>44725</v>
          </cell>
          <cell r="E1006">
            <v>37.169998</v>
          </cell>
        </row>
        <row r="1007">
          <cell r="A1007">
            <v>44726</v>
          </cell>
          <cell r="E1007">
            <v>36.82</v>
          </cell>
        </row>
        <row r="1008">
          <cell r="A1008">
            <v>44727</v>
          </cell>
          <cell r="E1008">
            <v>36.900002000000001</v>
          </cell>
        </row>
        <row r="1009">
          <cell r="A1009">
            <v>44728</v>
          </cell>
          <cell r="E1009">
            <v>34.869999</v>
          </cell>
        </row>
        <row r="1010">
          <cell r="A1010">
            <v>44729</v>
          </cell>
          <cell r="E1010">
            <v>33.82</v>
          </cell>
        </row>
        <row r="1011">
          <cell r="A1011">
            <v>44733</v>
          </cell>
          <cell r="E1011">
            <v>34.029998999999997</v>
          </cell>
        </row>
        <row r="1012">
          <cell r="A1012">
            <v>44734</v>
          </cell>
          <cell r="E1012">
            <v>31.32</v>
          </cell>
        </row>
        <row r="1013">
          <cell r="A1013">
            <v>44735</v>
          </cell>
          <cell r="E1013">
            <v>29.57</v>
          </cell>
        </row>
        <row r="1014">
          <cell r="A1014">
            <v>44736</v>
          </cell>
          <cell r="E1014">
            <v>30.99</v>
          </cell>
        </row>
        <row r="1015">
          <cell r="A1015">
            <v>44739</v>
          </cell>
          <cell r="E1015">
            <v>31.02</v>
          </cell>
        </row>
        <row r="1016">
          <cell r="A1016">
            <v>44740</v>
          </cell>
          <cell r="E1016">
            <v>30.780000999999999</v>
          </cell>
        </row>
        <row r="1017">
          <cell r="A1017">
            <v>44741</v>
          </cell>
          <cell r="E1017">
            <v>30.290001</v>
          </cell>
        </row>
        <row r="1018">
          <cell r="A1018">
            <v>44742</v>
          </cell>
          <cell r="E1018">
            <v>29.26</v>
          </cell>
        </row>
        <row r="1019">
          <cell r="A1019">
            <v>44743</v>
          </cell>
          <cell r="E1019">
            <v>29.200001</v>
          </cell>
        </row>
        <row r="1020">
          <cell r="A1020">
            <v>44747</v>
          </cell>
          <cell r="E1020">
            <v>27.26</v>
          </cell>
        </row>
        <row r="1021">
          <cell r="A1021">
            <v>44748</v>
          </cell>
          <cell r="E1021">
            <v>27.379999000000002</v>
          </cell>
        </row>
        <row r="1022">
          <cell r="A1022">
            <v>44749</v>
          </cell>
          <cell r="E1022">
            <v>29.219999000000001</v>
          </cell>
        </row>
        <row r="1023">
          <cell r="A1023">
            <v>44750</v>
          </cell>
          <cell r="E1023">
            <v>28</v>
          </cell>
        </row>
        <row r="1024">
          <cell r="A1024">
            <v>44753</v>
          </cell>
          <cell r="E1024">
            <v>26.91</v>
          </cell>
        </row>
        <row r="1025">
          <cell r="A1025">
            <v>44754</v>
          </cell>
          <cell r="E1025">
            <v>26.299999</v>
          </cell>
        </row>
        <row r="1026">
          <cell r="A1026">
            <v>44755</v>
          </cell>
          <cell r="E1026">
            <v>26.440000999999999</v>
          </cell>
        </row>
        <row r="1027">
          <cell r="A1027">
            <v>44756</v>
          </cell>
          <cell r="E1027">
            <v>25.09</v>
          </cell>
        </row>
        <row r="1028">
          <cell r="A1028">
            <v>44757</v>
          </cell>
          <cell r="E1028">
            <v>25.82</v>
          </cell>
        </row>
        <row r="1029">
          <cell r="A1029">
            <v>44760</v>
          </cell>
          <cell r="E1029">
            <v>27.42</v>
          </cell>
        </row>
        <row r="1030">
          <cell r="A1030">
            <v>44761</v>
          </cell>
          <cell r="E1030">
            <v>28.5</v>
          </cell>
        </row>
        <row r="1031">
          <cell r="A1031">
            <v>44762</v>
          </cell>
          <cell r="E1031">
            <v>28.57</v>
          </cell>
        </row>
        <row r="1032">
          <cell r="A1032">
            <v>44763</v>
          </cell>
          <cell r="E1032">
            <v>28.91</v>
          </cell>
        </row>
        <row r="1033">
          <cell r="A1033">
            <v>44764</v>
          </cell>
          <cell r="E1033">
            <v>27.76</v>
          </cell>
        </row>
        <row r="1034">
          <cell r="A1034">
            <v>44767</v>
          </cell>
          <cell r="E1034">
            <v>28.290001</v>
          </cell>
        </row>
        <row r="1035">
          <cell r="A1035">
            <v>44768</v>
          </cell>
          <cell r="E1035">
            <v>27.93</v>
          </cell>
        </row>
        <row r="1036">
          <cell r="A1036">
            <v>44769</v>
          </cell>
          <cell r="E1036">
            <v>29.290001</v>
          </cell>
        </row>
        <row r="1037">
          <cell r="A1037">
            <v>44770</v>
          </cell>
          <cell r="E1037">
            <v>29.83</v>
          </cell>
        </row>
        <row r="1038">
          <cell r="A1038">
            <v>44771</v>
          </cell>
          <cell r="E1038">
            <v>31.549999</v>
          </cell>
        </row>
        <row r="1039">
          <cell r="A1039">
            <v>44774</v>
          </cell>
          <cell r="E1039">
            <v>29.98</v>
          </cell>
        </row>
        <row r="1040">
          <cell r="A1040">
            <v>44775</v>
          </cell>
          <cell r="E1040">
            <v>29.33</v>
          </cell>
        </row>
        <row r="1041">
          <cell r="A1041">
            <v>44776</v>
          </cell>
          <cell r="E1041">
            <v>28.690000999999999</v>
          </cell>
        </row>
        <row r="1042">
          <cell r="A1042">
            <v>44777</v>
          </cell>
          <cell r="E1042">
            <v>28.76</v>
          </cell>
        </row>
        <row r="1043">
          <cell r="A1043">
            <v>44778</v>
          </cell>
          <cell r="E1043">
            <v>30.27</v>
          </cell>
        </row>
        <row r="1044">
          <cell r="A1044">
            <v>44781</v>
          </cell>
          <cell r="E1044">
            <v>30.620000999999998</v>
          </cell>
        </row>
        <row r="1045">
          <cell r="A1045">
            <v>44782</v>
          </cell>
          <cell r="E1045">
            <v>30.049999</v>
          </cell>
        </row>
        <row r="1046">
          <cell r="A1046">
            <v>44783</v>
          </cell>
          <cell r="E1046">
            <v>31.4</v>
          </cell>
        </row>
        <row r="1047">
          <cell r="A1047">
            <v>44784</v>
          </cell>
          <cell r="E1047">
            <v>31.67</v>
          </cell>
        </row>
        <row r="1048">
          <cell r="A1048">
            <v>44785</v>
          </cell>
          <cell r="E1048">
            <v>31.620000999999998</v>
          </cell>
        </row>
        <row r="1049">
          <cell r="A1049">
            <v>44788</v>
          </cell>
          <cell r="E1049">
            <v>30.5</v>
          </cell>
        </row>
        <row r="1050">
          <cell r="A1050">
            <v>44789</v>
          </cell>
          <cell r="E1050">
            <v>31.389999</v>
          </cell>
        </row>
        <row r="1051">
          <cell r="A1051">
            <v>44790</v>
          </cell>
          <cell r="E1051">
            <v>30.25</v>
          </cell>
        </row>
        <row r="1052">
          <cell r="A1052">
            <v>44791</v>
          </cell>
          <cell r="E1052">
            <v>31.23</v>
          </cell>
        </row>
        <row r="1053">
          <cell r="A1053">
            <v>44792</v>
          </cell>
          <cell r="E1053">
            <v>30.450001</v>
          </cell>
        </row>
        <row r="1054">
          <cell r="A1054">
            <v>44795</v>
          </cell>
          <cell r="E1054">
            <v>29.860001</v>
          </cell>
        </row>
        <row r="1055">
          <cell r="A1055">
            <v>44796</v>
          </cell>
          <cell r="E1055">
            <v>31.790001</v>
          </cell>
        </row>
        <row r="1056">
          <cell r="A1056">
            <v>44797</v>
          </cell>
          <cell r="E1056">
            <v>31.32</v>
          </cell>
        </row>
        <row r="1057">
          <cell r="A1057">
            <v>44798</v>
          </cell>
          <cell r="E1057">
            <v>33.229999999999997</v>
          </cell>
        </row>
        <row r="1058">
          <cell r="A1058">
            <v>44799</v>
          </cell>
          <cell r="E1058">
            <v>32.189999</v>
          </cell>
        </row>
        <row r="1059">
          <cell r="A1059">
            <v>44802</v>
          </cell>
          <cell r="E1059">
            <v>31.5</v>
          </cell>
        </row>
        <row r="1060">
          <cell r="A1060">
            <v>44803</v>
          </cell>
          <cell r="E1060">
            <v>29.76</v>
          </cell>
        </row>
        <row r="1061">
          <cell r="A1061">
            <v>44804</v>
          </cell>
          <cell r="E1061">
            <v>29.6</v>
          </cell>
        </row>
        <row r="1062">
          <cell r="A1062">
            <v>44805</v>
          </cell>
          <cell r="E1062">
            <v>28.09</v>
          </cell>
        </row>
        <row r="1063">
          <cell r="A1063">
            <v>44806</v>
          </cell>
          <cell r="E1063">
            <v>28.299999</v>
          </cell>
        </row>
        <row r="1064">
          <cell r="A1064">
            <v>44810</v>
          </cell>
          <cell r="E1064">
            <v>28.120000999999998</v>
          </cell>
        </row>
        <row r="1065">
          <cell r="A1065">
            <v>44811</v>
          </cell>
          <cell r="E1065">
            <v>28.379999000000002</v>
          </cell>
        </row>
        <row r="1066">
          <cell r="A1066">
            <v>44812</v>
          </cell>
          <cell r="E1066">
            <v>30.620000999999998</v>
          </cell>
        </row>
        <row r="1067">
          <cell r="A1067">
            <v>44813</v>
          </cell>
          <cell r="E1067">
            <v>32.169998</v>
          </cell>
        </row>
        <row r="1068">
          <cell r="A1068">
            <v>44816</v>
          </cell>
          <cell r="E1068">
            <v>32.169998</v>
          </cell>
        </row>
        <row r="1069">
          <cell r="A1069">
            <v>44817</v>
          </cell>
          <cell r="E1069">
            <v>31.049999</v>
          </cell>
        </row>
        <row r="1070">
          <cell r="A1070">
            <v>44818</v>
          </cell>
          <cell r="E1070">
            <v>30.030000999999999</v>
          </cell>
        </row>
        <row r="1071">
          <cell r="A1071">
            <v>44819</v>
          </cell>
          <cell r="E1071">
            <v>29.780000999999999</v>
          </cell>
        </row>
        <row r="1072">
          <cell r="A1072">
            <v>44820</v>
          </cell>
          <cell r="E1072">
            <v>29.33</v>
          </cell>
        </row>
        <row r="1073">
          <cell r="A1073">
            <v>44823</v>
          </cell>
          <cell r="E1073">
            <v>30.49</v>
          </cell>
        </row>
        <row r="1074">
          <cell r="A1074">
            <v>44824</v>
          </cell>
          <cell r="E1074">
            <v>29.719999000000001</v>
          </cell>
        </row>
        <row r="1075">
          <cell r="A1075">
            <v>44825</v>
          </cell>
          <cell r="E1075">
            <v>28.1</v>
          </cell>
        </row>
        <row r="1076">
          <cell r="A1076">
            <v>44826</v>
          </cell>
          <cell r="E1076">
            <v>28.35</v>
          </cell>
        </row>
        <row r="1077">
          <cell r="A1077">
            <v>44827</v>
          </cell>
          <cell r="E1077">
            <v>26.68</v>
          </cell>
        </row>
        <row r="1078">
          <cell r="A1078">
            <v>44830</v>
          </cell>
          <cell r="E1078">
            <v>26.5</v>
          </cell>
        </row>
        <row r="1079">
          <cell r="A1079">
            <v>44831</v>
          </cell>
          <cell r="E1079">
            <v>26.870000999999998</v>
          </cell>
        </row>
        <row r="1080">
          <cell r="A1080">
            <v>44832</v>
          </cell>
          <cell r="E1080">
            <v>27.860001</v>
          </cell>
        </row>
        <row r="1081">
          <cell r="A1081">
            <v>44833</v>
          </cell>
          <cell r="E1081">
            <v>28.17</v>
          </cell>
        </row>
        <row r="1082">
          <cell r="A1082">
            <v>44834</v>
          </cell>
          <cell r="E1082">
            <v>27.33</v>
          </cell>
        </row>
        <row r="1083">
          <cell r="A1083">
            <v>44837</v>
          </cell>
          <cell r="E1083">
            <v>29.34</v>
          </cell>
        </row>
        <row r="1084">
          <cell r="A1084">
            <v>44838</v>
          </cell>
          <cell r="E1084">
            <v>30.780000999999999</v>
          </cell>
        </row>
        <row r="1085">
          <cell r="A1085">
            <v>44839</v>
          </cell>
          <cell r="E1085">
            <v>30.51</v>
          </cell>
        </row>
        <row r="1086">
          <cell r="A1086">
            <v>44840</v>
          </cell>
          <cell r="E1086">
            <v>29.82</v>
          </cell>
        </row>
        <row r="1087">
          <cell r="A1087">
            <v>44841</v>
          </cell>
          <cell r="E1087">
            <v>28.950001</v>
          </cell>
        </row>
        <row r="1088">
          <cell r="A1088">
            <v>44844</v>
          </cell>
          <cell r="E1088">
            <v>29.26</v>
          </cell>
        </row>
        <row r="1089">
          <cell r="A1089">
            <v>44845</v>
          </cell>
          <cell r="E1089">
            <v>29.18</v>
          </cell>
        </row>
        <row r="1090">
          <cell r="A1090">
            <v>44846</v>
          </cell>
          <cell r="E1090">
            <v>28.84</v>
          </cell>
        </row>
        <row r="1091">
          <cell r="A1091">
            <v>44847</v>
          </cell>
          <cell r="E1091">
            <v>29.360001</v>
          </cell>
        </row>
        <row r="1092">
          <cell r="A1092">
            <v>44848</v>
          </cell>
          <cell r="E1092">
            <v>27.639999</v>
          </cell>
        </row>
        <row r="1093">
          <cell r="A1093">
            <v>44851</v>
          </cell>
          <cell r="E1093">
            <v>28.82</v>
          </cell>
        </row>
        <row r="1094">
          <cell r="A1094">
            <v>44852</v>
          </cell>
          <cell r="E1094">
            <v>28.49</v>
          </cell>
        </row>
        <row r="1095">
          <cell r="A1095">
            <v>44853</v>
          </cell>
          <cell r="E1095">
            <v>28.360001</v>
          </cell>
        </row>
        <row r="1096">
          <cell r="A1096">
            <v>44854</v>
          </cell>
          <cell r="E1096">
            <v>29.120000999999998</v>
          </cell>
        </row>
        <row r="1097">
          <cell r="A1097">
            <v>44855</v>
          </cell>
          <cell r="E1097">
            <v>32.029998999999997</v>
          </cell>
        </row>
        <row r="1098">
          <cell r="A1098">
            <v>44858</v>
          </cell>
          <cell r="E1098">
            <v>31.049999</v>
          </cell>
        </row>
        <row r="1099">
          <cell r="A1099">
            <v>44859</v>
          </cell>
          <cell r="E1099">
            <v>31.67</v>
          </cell>
        </row>
        <row r="1100">
          <cell r="A1100">
            <v>44860</v>
          </cell>
          <cell r="E1100">
            <v>33.340000000000003</v>
          </cell>
        </row>
        <row r="1101">
          <cell r="A1101">
            <v>44861</v>
          </cell>
          <cell r="E1101">
            <v>32.740001999999997</v>
          </cell>
        </row>
        <row r="1102">
          <cell r="A1102">
            <v>44862</v>
          </cell>
          <cell r="E1102">
            <v>32.200001</v>
          </cell>
        </row>
        <row r="1103">
          <cell r="A1103">
            <v>44865</v>
          </cell>
          <cell r="E1103">
            <v>31.690000999999999</v>
          </cell>
        </row>
        <row r="1104">
          <cell r="A1104">
            <v>44866</v>
          </cell>
          <cell r="E1104">
            <v>32.900002000000001</v>
          </cell>
        </row>
        <row r="1105">
          <cell r="A1105">
            <v>44867</v>
          </cell>
          <cell r="E1105">
            <v>31.01</v>
          </cell>
        </row>
        <row r="1106">
          <cell r="A1106">
            <v>44868</v>
          </cell>
          <cell r="E1106">
            <v>31.559999000000001</v>
          </cell>
        </row>
        <row r="1107">
          <cell r="A1107">
            <v>44869</v>
          </cell>
          <cell r="E1107">
            <v>35.189999</v>
          </cell>
        </row>
        <row r="1108">
          <cell r="A1108">
            <v>44872</v>
          </cell>
          <cell r="E1108">
            <v>34.450001</v>
          </cell>
        </row>
        <row r="1109">
          <cell r="A1109">
            <v>44873</v>
          </cell>
          <cell r="E1109">
            <v>35.459999000000003</v>
          </cell>
        </row>
        <row r="1110">
          <cell r="A1110">
            <v>44874</v>
          </cell>
          <cell r="E1110">
            <v>34.029998999999997</v>
          </cell>
        </row>
        <row r="1111">
          <cell r="A1111">
            <v>44875</v>
          </cell>
          <cell r="E1111">
            <v>36.75</v>
          </cell>
        </row>
        <row r="1112">
          <cell r="A1112">
            <v>44876</v>
          </cell>
          <cell r="E1112">
            <v>38.040000999999997</v>
          </cell>
        </row>
        <row r="1113">
          <cell r="A1113">
            <v>44879</v>
          </cell>
          <cell r="E1113">
            <v>37.889999000000003</v>
          </cell>
        </row>
        <row r="1114">
          <cell r="A1114">
            <v>44880</v>
          </cell>
          <cell r="E1114">
            <v>38.090000000000003</v>
          </cell>
        </row>
        <row r="1115">
          <cell r="A1115">
            <v>44881</v>
          </cell>
          <cell r="E1115">
            <v>37.380001</v>
          </cell>
        </row>
        <row r="1116">
          <cell r="A1116">
            <v>44882</v>
          </cell>
          <cell r="E1116">
            <v>36.360000999999997</v>
          </cell>
        </row>
        <row r="1117">
          <cell r="A1117">
            <v>44883</v>
          </cell>
          <cell r="E1117">
            <v>36.340000000000003</v>
          </cell>
        </row>
        <row r="1118">
          <cell r="A1118">
            <v>44886</v>
          </cell>
          <cell r="E1118">
            <v>36.130001</v>
          </cell>
        </row>
        <row r="1119">
          <cell r="A1119">
            <v>44887</v>
          </cell>
          <cell r="E1119">
            <v>37.860000999999997</v>
          </cell>
        </row>
        <row r="1120">
          <cell r="A1120">
            <v>44888</v>
          </cell>
          <cell r="E1120">
            <v>38.040000999999997</v>
          </cell>
        </row>
        <row r="1121">
          <cell r="A1121">
            <v>44890</v>
          </cell>
          <cell r="E1121">
            <v>37.150002000000001</v>
          </cell>
        </row>
        <row r="1122">
          <cell r="A1122">
            <v>44893</v>
          </cell>
          <cell r="E1122">
            <v>36.189999</v>
          </cell>
        </row>
        <row r="1123">
          <cell r="A1123">
            <v>44894</v>
          </cell>
          <cell r="E1123">
            <v>37.509998000000003</v>
          </cell>
        </row>
        <row r="1124">
          <cell r="A1124">
            <v>44895</v>
          </cell>
          <cell r="E1124">
            <v>39.799999</v>
          </cell>
        </row>
        <row r="1125">
          <cell r="A1125">
            <v>44896</v>
          </cell>
          <cell r="E1125">
            <v>39.57</v>
          </cell>
        </row>
        <row r="1126">
          <cell r="A1126">
            <v>44897</v>
          </cell>
          <cell r="E1126">
            <v>40.220001000000003</v>
          </cell>
        </row>
        <row r="1127">
          <cell r="A1127">
            <v>44900</v>
          </cell>
          <cell r="E1127">
            <v>38.860000999999997</v>
          </cell>
        </row>
        <row r="1128">
          <cell r="A1128">
            <v>44901</v>
          </cell>
          <cell r="E1128">
            <v>38.459999000000003</v>
          </cell>
        </row>
        <row r="1129">
          <cell r="A1129">
            <v>44902</v>
          </cell>
          <cell r="E1129">
            <v>38.549999</v>
          </cell>
        </row>
        <row r="1130">
          <cell r="A1130">
            <v>44903</v>
          </cell>
          <cell r="E1130">
            <v>39.860000999999997</v>
          </cell>
        </row>
        <row r="1131">
          <cell r="A1131">
            <v>44904</v>
          </cell>
          <cell r="E1131">
            <v>38.590000000000003</v>
          </cell>
        </row>
        <row r="1132">
          <cell r="A1132">
            <v>44907</v>
          </cell>
          <cell r="E1132">
            <v>38.880001</v>
          </cell>
        </row>
        <row r="1133">
          <cell r="A1133">
            <v>44908</v>
          </cell>
          <cell r="E1133">
            <v>39.259998000000003</v>
          </cell>
        </row>
        <row r="1134">
          <cell r="A1134">
            <v>44909</v>
          </cell>
          <cell r="E1134">
            <v>39.43</v>
          </cell>
        </row>
        <row r="1135">
          <cell r="A1135">
            <v>44910</v>
          </cell>
          <cell r="E1135">
            <v>38.150002000000001</v>
          </cell>
        </row>
        <row r="1136">
          <cell r="A1136">
            <v>44911</v>
          </cell>
          <cell r="E1136">
            <v>38.360000999999997</v>
          </cell>
        </row>
        <row r="1137">
          <cell r="A1137">
            <v>44914</v>
          </cell>
          <cell r="E1137">
            <v>37.360000999999997</v>
          </cell>
        </row>
        <row r="1138">
          <cell r="A1138">
            <v>44915</v>
          </cell>
          <cell r="E1138">
            <v>37.799999</v>
          </cell>
        </row>
        <row r="1139">
          <cell r="A1139">
            <v>44916</v>
          </cell>
          <cell r="E1139">
            <v>38.450001</v>
          </cell>
        </row>
        <row r="1140">
          <cell r="A1140">
            <v>44917</v>
          </cell>
          <cell r="E1140">
            <v>37.669998</v>
          </cell>
        </row>
        <row r="1141">
          <cell r="A1141">
            <v>44918</v>
          </cell>
          <cell r="E1141">
            <v>38.099997999999999</v>
          </cell>
        </row>
        <row r="1142">
          <cell r="A1142">
            <v>44922</v>
          </cell>
          <cell r="E1142">
            <v>38.880001</v>
          </cell>
        </row>
        <row r="1143">
          <cell r="A1143">
            <v>44923</v>
          </cell>
          <cell r="E1143">
            <v>37.880001</v>
          </cell>
        </row>
        <row r="1144">
          <cell r="A1144">
            <v>44924</v>
          </cell>
          <cell r="E1144">
            <v>38.310001</v>
          </cell>
        </row>
        <row r="1145">
          <cell r="A1145">
            <v>44925</v>
          </cell>
          <cell r="E1145">
            <v>38</v>
          </cell>
        </row>
        <row r="1146">
          <cell r="A1146">
            <v>44929</v>
          </cell>
          <cell r="E1146">
            <v>37.919998</v>
          </cell>
        </row>
        <row r="1147">
          <cell r="A1147">
            <v>44930</v>
          </cell>
          <cell r="E1147">
            <v>39</v>
          </cell>
        </row>
        <row r="1148">
          <cell r="A1148">
            <v>44931</v>
          </cell>
          <cell r="E1148">
            <v>39.840000000000003</v>
          </cell>
        </row>
        <row r="1149">
          <cell r="A1149">
            <v>44932</v>
          </cell>
          <cell r="E1149">
            <v>42.279998999999997</v>
          </cell>
        </row>
        <row r="1150">
          <cell r="A1150">
            <v>44935</v>
          </cell>
          <cell r="E1150">
            <v>42.830002</v>
          </cell>
        </row>
        <row r="1151">
          <cell r="A1151">
            <v>44936</v>
          </cell>
          <cell r="E1151">
            <v>44.709999000000003</v>
          </cell>
        </row>
        <row r="1152">
          <cell r="A1152">
            <v>44937</v>
          </cell>
          <cell r="E1152">
            <v>45.32</v>
          </cell>
        </row>
        <row r="1153">
          <cell r="A1153">
            <v>44938</v>
          </cell>
          <cell r="E1153">
            <v>45.099997999999999</v>
          </cell>
        </row>
        <row r="1154">
          <cell r="A1154">
            <v>44939</v>
          </cell>
          <cell r="E1154">
            <v>45.049999</v>
          </cell>
        </row>
        <row r="1155">
          <cell r="A1155">
            <v>44943</v>
          </cell>
          <cell r="E1155">
            <v>44.150002000000001</v>
          </cell>
        </row>
        <row r="1156">
          <cell r="A1156">
            <v>44944</v>
          </cell>
          <cell r="E1156">
            <v>43.919998</v>
          </cell>
        </row>
        <row r="1157">
          <cell r="A1157">
            <v>44945</v>
          </cell>
          <cell r="E1157">
            <v>44.139999000000003</v>
          </cell>
        </row>
        <row r="1158">
          <cell r="A1158">
            <v>44946</v>
          </cell>
          <cell r="E1158">
            <v>45.41</v>
          </cell>
        </row>
        <row r="1159">
          <cell r="A1159">
            <v>44949</v>
          </cell>
          <cell r="E1159">
            <v>44.950001</v>
          </cell>
        </row>
        <row r="1160">
          <cell r="A1160">
            <v>44950</v>
          </cell>
          <cell r="E1160">
            <v>44.59</v>
          </cell>
        </row>
        <row r="1161">
          <cell r="A1161">
            <v>44951</v>
          </cell>
          <cell r="E1161">
            <v>46.639999000000003</v>
          </cell>
        </row>
        <row r="1162">
          <cell r="A1162">
            <v>44952</v>
          </cell>
          <cell r="E1162">
            <v>45.450001</v>
          </cell>
        </row>
        <row r="1163">
          <cell r="A1163">
            <v>44953</v>
          </cell>
          <cell r="E1163">
            <v>44.82</v>
          </cell>
        </row>
        <row r="1164">
          <cell r="A1164">
            <v>44956</v>
          </cell>
          <cell r="E1164">
            <v>43.98</v>
          </cell>
        </row>
        <row r="1165">
          <cell r="A1165">
            <v>44957</v>
          </cell>
          <cell r="E1165">
            <v>44.619999</v>
          </cell>
        </row>
        <row r="1166">
          <cell r="A1166">
            <v>44958</v>
          </cell>
          <cell r="E1166">
            <v>44.810001</v>
          </cell>
        </row>
        <row r="1167">
          <cell r="A1167">
            <v>44959</v>
          </cell>
          <cell r="E1167">
            <v>43.709999000000003</v>
          </cell>
        </row>
        <row r="1168">
          <cell r="A1168">
            <v>44960</v>
          </cell>
          <cell r="E1168">
            <v>43.16</v>
          </cell>
        </row>
        <row r="1169">
          <cell r="A1169">
            <v>44963</v>
          </cell>
          <cell r="E1169">
            <v>42.950001</v>
          </cell>
        </row>
        <row r="1170">
          <cell r="A1170">
            <v>44964</v>
          </cell>
          <cell r="E1170">
            <v>43.689999</v>
          </cell>
        </row>
        <row r="1171">
          <cell r="A1171">
            <v>44965</v>
          </cell>
          <cell r="E1171">
            <v>43.02</v>
          </cell>
        </row>
        <row r="1172">
          <cell r="A1172">
            <v>44966</v>
          </cell>
          <cell r="E1172">
            <v>42.939999</v>
          </cell>
        </row>
        <row r="1173">
          <cell r="A1173">
            <v>44967</v>
          </cell>
          <cell r="E1173">
            <v>42.360000999999997</v>
          </cell>
        </row>
        <row r="1174">
          <cell r="A1174">
            <v>44970</v>
          </cell>
          <cell r="E1174">
            <v>42.110000999999997</v>
          </cell>
        </row>
        <row r="1175">
          <cell r="A1175">
            <v>44971</v>
          </cell>
          <cell r="E1175">
            <v>42.98</v>
          </cell>
        </row>
        <row r="1176">
          <cell r="A1176">
            <v>44972</v>
          </cell>
          <cell r="E1176">
            <v>42.310001</v>
          </cell>
        </row>
        <row r="1177">
          <cell r="A1177">
            <v>44973</v>
          </cell>
          <cell r="E1177">
            <v>42.759998000000003</v>
          </cell>
        </row>
        <row r="1178">
          <cell r="A1178">
            <v>44974</v>
          </cell>
          <cell r="E1178">
            <v>41.740001999999997</v>
          </cell>
        </row>
        <row r="1179">
          <cell r="A1179">
            <v>44978</v>
          </cell>
          <cell r="E1179">
            <v>42.66</v>
          </cell>
        </row>
        <row r="1180">
          <cell r="A1180">
            <v>44979</v>
          </cell>
          <cell r="E1180">
            <v>41.790000999999997</v>
          </cell>
        </row>
        <row r="1181">
          <cell r="A1181">
            <v>44980</v>
          </cell>
          <cell r="E1181">
            <v>40.590000000000003</v>
          </cell>
        </row>
        <row r="1182">
          <cell r="A1182">
            <v>44981</v>
          </cell>
          <cell r="E1182">
            <v>39.889999000000003</v>
          </cell>
        </row>
        <row r="1183">
          <cell r="A1183">
            <v>44984</v>
          </cell>
          <cell r="E1183">
            <v>40.110000999999997</v>
          </cell>
        </row>
        <row r="1184">
          <cell r="A1184">
            <v>44985</v>
          </cell>
          <cell r="E1184">
            <v>40.970001000000003</v>
          </cell>
        </row>
        <row r="1185">
          <cell r="A1185">
            <v>44986</v>
          </cell>
          <cell r="E1185">
            <v>43</v>
          </cell>
        </row>
        <row r="1186">
          <cell r="A1186">
            <v>44987</v>
          </cell>
          <cell r="E1186">
            <v>42.82</v>
          </cell>
        </row>
        <row r="1187">
          <cell r="A1187">
            <v>44988</v>
          </cell>
          <cell r="E1187">
            <v>43.73</v>
          </cell>
        </row>
        <row r="1188">
          <cell r="A1188">
            <v>44991</v>
          </cell>
          <cell r="E1188">
            <v>42.73</v>
          </cell>
        </row>
        <row r="1189">
          <cell r="A1189">
            <v>44992</v>
          </cell>
          <cell r="E1189">
            <v>40.139999000000003</v>
          </cell>
        </row>
        <row r="1190">
          <cell r="A1190">
            <v>44993</v>
          </cell>
          <cell r="E1190">
            <v>40.540000999999997</v>
          </cell>
        </row>
        <row r="1191">
          <cell r="A1191">
            <v>44994</v>
          </cell>
          <cell r="E1191">
            <v>39.169998</v>
          </cell>
        </row>
        <row r="1192">
          <cell r="A1192">
            <v>44995</v>
          </cell>
          <cell r="E1192">
            <v>37.880001</v>
          </cell>
        </row>
        <row r="1193">
          <cell r="A1193">
            <v>44998</v>
          </cell>
          <cell r="E1193">
            <v>37.610000999999997</v>
          </cell>
        </row>
        <row r="1194">
          <cell r="A1194">
            <v>44999</v>
          </cell>
          <cell r="E1194">
            <v>38.040000999999997</v>
          </cell>
        </row>
        <row r="1195">
          <cell r="A1195">
            <v>45000</v>
          </cell>
          <cell r="E1195">
            <v>35.509998000000003</v>
          </cell>
        </row>
        <row r="1196">
          <cell r="A1196">
            <v>45001</v>
          </cell>
          <cell r="E1196">
            <v>36.099997999999999</v>
          </cell>
        </row>
        <row r="1197">
          <cell r="A1197">
            <v>45002</v>
          </cell>
          <cell r="E1197">
            <v>36.229999999999997</v>
          </cell>
        </row>
        <row r="1198">
          <cell r="A1198">
            <v>45005</v>
          </cell>
          <cell r="E1198">
            <v>37.450001</v>
          </cell>
        </row>
        <row r="1199">
          <cell r="A1199">
            <v>45006</v>
          </cell>
          <cell r="E1199">
            <v>38.259998000000003</v>
          </cell>
        </row>
        <row r="1200">
          <cell r="A1200">
            <v>45007</v>
          </cell>
          <cell r="E1200">
            <v>37.840000000000003</v>
          </cell>
        </row>
        <row r="1201">
          <cell r="A1201">
            <v>45008</v>
          </cell>
          <cell r="E1201">
            <v>37.790000999999997</v>
          </cell>
        </row>
        <row r="1202">
          <cell r="A1202">
            <v>45009</v>
          </cell>
          <cell r="E1202">
            <v>38.009998000000003</v>
          </cell>
        </row>
        <row r="1203">
          <cell r="A1203">
            <v>45012</v>
          </cell>
          <cell r="E1203">
            <v>37.979999999999997</v>
          </cell>
        </row>
        <row r="1204">
          <cell r="A1204">
            <v>45013</v>
          </cell>
          <cell r="E1204">
            <v>38.369999</v>
          </cell>
        </row>
        <row r="1205">
          <cell r="A1205">
            <v>45014</v>
          </cell>
          <cell r="E1205">
            <v>39.439999</v>
          </cell>
        </row>
        <row r="1206">
          <cell r="A1206">
            <v>45015</v>
          </cell>
          <cell r="E1206">
            <v>40.200001</v>
          </cell>
        </row>
        <row r="1207">
          <cell r="A1207">
            <v>45016</v>
          </cell>
          <cell r="E1207">
            <v>40.909999999999997</v>
          </cell>
        </row>
        <row r="1208">
          <cell r="A1208">
            <v>45019</v>
          </cell>
          <cell r="E1208">
            <v>41.200001</v>
          </cell>
        </row>
        <row r="1209">
          <cell r="A1209">
            <v>45020</v>
          </cell>
          <cell r="E1209">
            <v>40.259998000000003</v>
          </cell>
        </row>
        <row r="1210">
          <cell r="A1210">
            <v>45021</v>
          </cell>
          <cell r="E1210">
            <v>40.32</v>
          </cell>
        </row>
        <row r="1211">
          <cell r="A1211">
            <v>45022</v>
          </cell>
          <cell r="E1211">
            <v>40.290000999999997</v>
          </cell>
        </row>
        <row r="1212">
          <cell r="A1212">
            <v>45026</v>
          </cell>
          <cell r="E1212">
            <v>40.130001</v>
          </cell>
        </row>
        <row r="1213">
          <cell r="A1213">
            <v>45027</v>
          </cell>
          <cell r="E1213">
            <v>41.130001</v>
          </cell>
        </row>
        <row r="1214">
          <cell r="A1214">
            <v>45028</v>
          </cell>
          <cell r="E1214">
            <v>41.119999</v>
          </cell>
        </row>
        <row r="1215">
          <cell r="A1215">
            <v>45029</v>
          </cell>
          <cell r="E1215">
            <v>42.950001</v>
          </cell>
        </row>
        <row r="1216">
          <cell r="A1216">
            <v>45030</v>
          </cell>
          <cell r="E1216">
            <v>43.16</v>
          </cell>
        </row>
        <row r="1217">
          <cell r="A1217">
            <v>45033</v>
          </cell>
          <cell r="E1217">
            <v>42.119999</v>
          </cell>
        </row>
        <row r="1218">
          <cell r="A1218">
            <v>45034</v>
          </cell>
          <cell r="E1218">
            <v>42.959999000000003</v>
          </cell>
        </row>
        <row r="1219">
          <cell r="A1219">
            <v>45035</v>
          </cell>
          <cell r="E1219">
            <v>41.889999000000003</v>
          </cell>
        </row>
        <row r="1220">
          <cell r="A1220">
            <v>45036</v>
          </cell>
          <cell r="E1220">
            <v>41.360000999999997</v>
          </cell>
        </row>
        <row r="1221">
          <cell r="A1221">
            <v>45037</v>
          </cell>
          <cell r="E1221">
            <v>39.659999999999997</v>
          </cell>
        </row>
        <row r="1222">
          <cell r="A1222">
            <v>45040</v>
          </cell>
          <cell r="E1222">
            <v>39.529998999999997</v>
          </cell>
        </row>
        <row r="1223">
          <cell r="A1223">
            <v>45041</v>
          </cell>
          <cell r="E1223">
            <v>37.75</v>
          </cell>
        </row>
        <row r="1224">
          <cell r="A1224">
            <v>45042</v>
          </cell>
          <cell r="E1224">
            <v>37.279998999999997</v>
          </cell>
        </row>
        <row r="1225">
          <cell r="A1225">
            <v>45043</v>
          </cell>
          <cell r="E1225">
            <v>37.470001000000003</v>
          </cell>
        </row>
        <row r="1226">
          <cell r="A1226">
            <v>45044</v>
          </cell>
          <cell r="E1226">
            <v>37.909999999999997</v>
          </cell>
        </row>
        <row r="1227">
          <cell r="A1227">
            <v>45047</v>
          </cell>
          <cell r="E1227">
            <v>37.630001</v>
          </cell>
        </row>
        <row r="1228">
          <cell r="A1228">
            <v>45048</v>
          </cell>
          <cell r="E1228">
            <v>36.599997999999999</v>
          </cell>
        </row>
        <row r="1229">
          <cell r="A1229">
            <v>45049</v>
          </cell>
          <cell r="E1229">
            <v>36.330002</v>
          </cell>
        </row>
        <row r="1230">
          <cell r="A1230">
            <v>45050</v>
          </cell>
          <cell r="E1230">
            <v>35.220001000000003</v>
          </cell>
        </row>
        <row r="1231">
          <cell r="A1231">
            <v>45051</v>
          </cell>
          <cell r="E1231">
            <v>36.470001000000003</v>
          </cell>
        </row>
        <row r="1232">
          <cell r="A1232">
            <v>45054</v>
          </cell>
          <cell r="E1232">
            <v>36.560001</v>
          </cell>
        </row>
        <row r="1233">
          <cell r="A1233">
            <v>45055</v>
          </cell>
          <cell r="E1233">
            <v>36.659999999999997</v>
          </cell>
        </row>
        <row r="1234">
          <cell r="A1234">
            <v>45056</v>
          </cell>
          <cell r="E1234">
            <v>36.240001999999997</v>
          </cell>
        </row>
        <row r="1235">
          <cell r="A1235">
            <v>45057</v>
          </cell>
          <cell r="E1235">
            <v>34.540000999999997</v>
          </cell>
        </row>
        <row r="1236">
          <cell r="A1236">
            <v>45058</v>
          </cell>
          <cell r="E1236">
            <v>34.990001999999997</v>
          </cell>
        </row>
        <row r="1237">
          <cell r="A1237">
            <v>45061</v>
          </cell>
          <cell r="E1237">
            <v>36.130001</v>
          </cell>
        </row>
        <row r="1238">
          <cell r="A1238">
            <v>45062</v>
          </cell>
          <cell r="E1238">
            <v>35.25</v>
          </cell>
        </row>
        <row r="1239">
          <cell r="A1239">
            <v>45063</v>
          </cell>
          <cell r="E1239">
            <v>35.82</v>
          </cell>
        </row>
        <row r="1240">
          <cell r="A1240">
            <v>45064</v>
          </cell>
          <cell r="E1240">
            <v>35.68</v>
          </cell>
        </row>
        <row r="1241">
          <cell r="A1241">
            <v>45065</v>
          </cell>
          <cell r="E1241">
            <v>35.729999999999997</v>
          </cell>
        </row>
        <row r="1242">
          <cell r="A1242">
            <v>45068</v>
          </cell>
          <cell r="E1242">
            <v>35.619999</v>
          </cell>
        </row>
        <row r="1243">
          <cell r="A1243">
            <v>45069</v>
          </cell>
          <cell r="E1243">
            <v>34.68</v>
          </cell>
        </row>
        <row r="1244">
          <cell r="A1244">
            <v>45070</v>
          </cell>
          <cell r="E1244">
            <v>33.209999000000003</v>
          </cell>
        </row>
        <row r="1245">
          <cell r="A1245">
            <v>45071</v>
          </cell>
          <cell r="E1245">
            <v>33.630001</v>
          </cell>
        </row>
        <row r="1246">
          <cell r="A1246">
            <v>45072</v>
          </cell>
          <cell r="E1246">
            <v>34.770000000000003</v>
          </cell>
        </row>
        <row r="1247">
          <cell r="A1247">
            <v>45076</v>
          </cell>
          <cell r="E1247">
            <v>34.229999999999997</v>
          </cell>
        </row>
        <row r="1248">
          <cell r="A1248">
            <v>45077</v>
          </cell>
          <cell r="E1248">
            <v>34.340000000000003</v>
          </cell>
        </row>
        <row r="1249">
          <cell r="A1249">
            <v>45078</v>
          </cell>
          <cell r="E1249">
            <v>35.470001000000003</v>
          </cell>
        </row>
        <row r="1250">
          <cell r="A1250">
            <v>45079</v>
          </cell>
          <cell r="E1250">
            <v>37.189999</v>
          </cell>
        </row>
        <row r="1251">
          <cell r="A1251">
            <v>45082</v>
          </cell>
          <cell r="E1251">
            <v>37.040000999999997</v>
          </cell>
        </row>
        <row r="1252">
          <cell r="A1252">
            <v>45083</v>
          </cell>
          <cell r="E1252">
            <v>37.740001999999997</v>
          </cell>
        </row>
        <row r="1253">
          <cell r="A1253">
            <v>45084</v>
          </cell>
          <cell r="E1253">
            <v>37.57</v>
          </cell>
        </row>
        <row r="1254">
          <cell r="A1254">
            <v>45085</v>
          </cell>
          <cell r="E1254">
            <v>37.840000000000003</v>
          </cell>
        </row>
        <row r="1255">
          <cell r="A1255">
            <v>45086</v>
          </cell>
          <cell r="E1255">
            <v>37.889999000000003</v>
          </cell>
        </row>
        <row r="1256">
          <cell r="A1256">
            <v>45089</v>
          </cell>
          <cell r="E1256">
            <v>37.82</v>
          </cell>
        </row>
        <row r="1257">
          <cell r="A1257">
            <v>45090</v>
          </cell>
          <cell r="E1257">
            <v>39.82</v>
          </cell>
        </row>
        <row r="1258">
          <cell r="A1258">
            <v>45091</v>
          </cell>
          <cell r="E1258">
            <v>40.060001</v>
          </cell>
        </row>
      </sheetData>
      <sheetData sheetId="6"/>
      <sheetData sheetId="7"/>
      <sheetData sheetId="8">
        <row r="12">
          <cell r="J12">
            <v>2023</v>
          </cell>
        </row>
      </sheetData>
      <sheetData sheetId="9"/>
      <sheetData sheetId="10"/>
      <sheetData sheetId="1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"/>
      <sheetName val="Data"/>
      <sheetName val="Capitalisation"/>
      <sheetName val="M&amp;A Precedents"/>
      <sheetName val="Trading Comps"/>
      <sheetName val="Share Price"/>
      <sheetName val="Macro Inputs"/>
      <sheetName val="Financing Inputs"/>
      <sheetName val="Mining Inputs"/>
      <sheetName val="Mining Reserves"/>
      <sheetName val="Mining Inputs - TBA"/>
      <sheetName val="Kapolowe"/>
      <sheetName val="Time"/>
    </sheetNames>
    <sheetDataSet>
      <sheetData sheetId="0"/>
      <sheetData sheetId="1"/>
      <sheetData sheetId="2"/>
      <sheetData sheetId="3"/>
      <sheetData sheetId="4"/>
      <sheetData sheetId="5"/>
      <sheetData sheetId="6">
        <row r="11">
          <cell r="P11">
            <v>0.02</v>
          </cell>
        </row>
      </sheetData>
      <sheetData sheetId="7">
        <row r="36">
          <cell r="J36">
            <v>0.35</v>
          </cell>
        </row>
      </sheetData>
      <sheetData sheetId="8">
        <row r="61">
          <cell r="D61" t="str">
            <v>Plant &amp; Equipment</v>
          </cell>
        </row>
      </sheetData>
      <sheetData sheetId="9">
        <row r="18">
          <cell r="G18">
            <v>156</v>
          </cell>
        </row>
      </sheetData>
      <sheetData sheetId="10">
        <row r="6">
          <cell r="P6">
            <v>2023</v>
          </cell>
        </row>
      </sheetData>
      <sheetData sheetId="11"/>
      <sheetData sheetId="12">
        <row r="6">
          <cell r="P6">
            <v>2023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Table of contents"/>
      <sheetName val="Results"/>
      <sheetName val="Sens"/>
      <sheetName val="Inputs"/>
      <sheetName val="InputT"/>
      <sheetName val="Fwd Matrix"/>
      <sheetName val="Macro"/>
      <sheetName val="Flag"/>
      <sheetName val="Cons"/>
      <sheetName val="Fund"/>
      <sheetName val="Ops"/>
      <sheetName val="FinOp"/>
      <sheetName val="Accounting &amp; Tax"/>
      <sheetName val="Accounts"/>
      <sheetName val="Hedge"/>
      <sheetName val="FinStats"/>
      <sheetName val="Annual_FinStats"/>
      <sheetName val="Ratios"/>
      <sheetName val="Checks"/>
      <sheetName val="Graphs Data"/>
      <sheetName val="Format"/>
      <sheetName val="Hedging schedule"/>
      <sheetName val="Repayment schedule"/>
      <sheetName val="Merkur Example for Operations"/>
    </sheetNames>
    <sheetDataSet>
      <sheetData sheetId="0"/>
      <sheetData sheetId="1"/>
      <sheetData sheetId="2"/>
      <sheetData sheetId="3">
        <row r="10">
          <cell r="F10" t="str">
            <v>A</v>
          </cell>
          <cell r="G10" t="str">
            <v>Base Case</v>
          </cell>
        </row>
        <row r="15">
          <cell r="D15">
            <v>0</v>
          </cell>
        </row>
        <row r="16">
          <cell r="D16">
            <v>0</v>
          </cell>
        </row>
        <row r="114">
          <cell r="I114" t="str">
            <v>Base Case</v>
          </cell>
          <cell r="J114" t="str">
            <v>WTG 3M delays</v>
          </cell>
          <cell r="K114" t="str">
            <v>WTG 6M delays</v>
          </cell>
        </row>
      </sheetData>
      <sheetData sheetId="4">
        <row r="5">
          <cell r="G5" t="str">
            <v>Bank Case</v>
          </cell>
        </row>
        <row r="23">
          <cell r="D23">
            <v>43555</v>
          </cell>
        </row>
        <row r="31">
          <cell r="G31">
            <v>43556</v>
          </cell>
        </row>
        <row r="33">
          <cell r="G33">
            <v>52687</v>
          </cell>
        </row>
        <row r="117">
          <cell r="B117" t="str">
            <v>P50</v>
          </cell>
        </row>
        <row r="118">
          <cell r="B118" t="str">
            <v>P90</v>
          </cell>
        </row>
        <row r="119">
          <cell r="B119" t="str">
            <v>P99</v>
          </cell>
        </row>
        <row r="120">
          <cell r="B120" t="str">
            <v>Spare</v>
          </cell>
        </row>
        <row r="373">
          <cell r="G373">
            <v>0.85</v>
          </cell>
        </row>
        <row r="379">
          <cell r="G379">
            <v>1.25</v>
          </cell>
        </row>
        <row r="503">
          <cell r="B503" t="str">
            <v>CPI Power Prices</v>
          </cell>
        </row>
        <row r="504">
          <cell r="B504" t="str">
            <v>CPI</v>
          </cell>
        </row>
        <row r="505">
          <cell r="B505" t="str">
            <v>Escalation at 1.5%</v>
          </cell>
        </row>
        <row r="506">
          <cell r="B506" t="str">
            <v>Escalation at 2%</v>
          </cell>
        </row>
        <row r="507">
          <cell r="B507" t="str">
            <v>None</v>
          </cell>
        </row>
      </sheetData>
      <sheetData sheetId="5">
        <row r="305">
          <cell r="B305" t="str">
            <v>Poyry update Q4 2017 (real 2015)</v>
          </cell>
        </row>
        <row r="306">
          <cell r="B306" t="str">
            <v>Spare 2</v>
          </cell>
        </row>
        <row r="307">
          <cell r="B307" t="str">
            <v>Spare 3</v>
          </cell>
        </row>
        <row r="308">
          <cell r="B308" t="str">
            <v>Spare 4</v>
          </cell>
        </row>
        <row r="309">
          <cell r="B309" t="str">
            <v>Spare 5</v>
          </cell>
        </row>
      </sheetData>
      <sheetData sheetId="6"/>
      <sheetData sheetId="7">
        <row r="28">
          <cell r="D28" t="b">
            <v>1</v>
          </cell>
        </row>
        <row r="35">
          <cell r="D35" t="b">
            <v>1</v>
          </cell>
        </row>
        <row r="40">
          <cell r="D40">
            <v>270157.40585075272</v>
          </cell>
        </row>
        <row r="42">
          <cell r="D42" t="b">
            <v>1</v>
          </cell>
        </row>
        <row r="49">
          <cell r="D49" t="b">
            <v>1</v>
          </cell>
        </row>
        <row r="58">
          <cell r="D58" t="b">
            <v>1</v>
          </cell>
        </row>
        <row r="75">
          <cell r="D75">
            <v>0</v>
          </cell>
        </row>
        <row r="77">
          <cell r="D77">
            <v>1335500.4280472158</v>
          </cell>
        </row>
        <row r="78">
          <cell r="D78">
            <v>1335500.4280472158</v>
          </cell>
        </row>
        <row r="86">
          <cell r="D86">
            <v>0.85</v>
          </cell>
        </row>
        <row r="89">
          <cell r="D89" t="b">
            <v>1</v>
          </cell>
        </row>
        <row r="90">
          <cell r="D90" t="b">
            <v>1</v>
          </cell>
        </row>
        <row r="98">
          <cell r="D98">
            <v>1.2785633420365274</v>
          </cell>
        </row>
        <row r="101">
          <cell r="D101" t="b">
            <v>1</v>
          </cell>
        </row>
        <row r="102">
          <cell r="D102" t="b">
            <v>1</v>
          </cell>
        </row>
        <row r="115"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6811.1126248153669</v>
          </cell>
          <cell r="AW115">
            <v>0</v>
          </cell>
          <cell r="AX115">
            <v>6531.018074505062</v>
          </cell>
          <cell r="AY115">
            <v>0</v>
          </cell>
          <cell r="AZ115">
            <v>6717.1884173560356</v>
          </cell>
          <cell r="BA115">
            <v>0</v>
          </cell>
          <cell r="BB115">
            <v>6314.1048172873925</v>
          </cell>
          <cell r="BC115">
            <v>0</v>
          </cell>
          <cell r="BD115">
            <v>6651.7938896464002</v>
          </cell>
          <cell r="BE115">
            <v>0</v>
          </cell>
          <cell r="BF115">
            <v>6286.6833553592505</v>
          </cell>
          <cell r="BG115">
            <v>0</v>
          </cell>
          <cell r="BH115">
            <v>6510.6465127803458</v>
          </cell>
          <cell r="BI115">
            <v>0</v>
          </cell>
          <cell r="BJ115">
            <v>6270.9386335904073</v>
          </cell>
          <cell r="BK115">
            <v>0</v>
          </cell>
          <cell r="BL115">
            <v>6480.1628030573156</v>
          </cell>
          <cell r="BM115">
            <v>0</v>
          </cell>
          <cell r="BN115">
            <v>6299.8872607453523</v>
          </cell>
          <cell r="BO115">
            <v>0</v>
          </cell>
          <cell r="BP115">
            <v>6397.2174491755177</v>
          </cell>
          <cell r="BQ115">
            <v>0</v>
          </cell>
          <cell r="BR115">
            <v>6123.3111818367688</v>
          </cell>
          <cell r="BS115">
            <v>0</v>
          </cell>
          <cell r="BT115">
            <v>6198.232711851304</v>
          </cell>
          <cell r="BU115">
            <v>0</v>
          </cell>
          <cell r="BV115">
            <v>2.5011104298755527E-12</v>
          </cell>
          <cell r="BW115">
            <v>0</v>
          </cell>
          <cell r="BX115">
            <v>2.5011104298755527E-12</v>
          </cell>
          <cell r="BY115">
            <v>0</v>
          </cell>
          <cell r="BZ115">
            <v>2.5011104298755527E-12</v>
          </cell>
          <cell r="CA115">
            <v>0</v>
          </cell>
          <cell r="CB115">
            <v>2.5011104298755527E-12</v>
          </cell>
          <cell r="CC115">
            <v>0</v>
          </cell>
          <cell r="CD115">
            <v>2.5011104298755527E-12</v>
          </cell>
          <cell r="CE115">
            <v>0</v>
          </cell>
          <cell r="CF115">
            <v>2.5011104298755527E-12</v>
          </cell>
          <cell r="CG115">
            <v>0</v>
          </cell>
          <cell r="CH115">
            <v>2.5011104298755527E-12</v>
          </cell>
          <cell r="CI115">
            <v>0</v>
          </cell>
          <cell r="CJ115">
            <v>0</v>
          </cell>
          <cell r="CK115">
            <v>0</v>
          </cell>
          <cell r="CL115">
            <v>0</v>
          </cell>
          <cell r="CM115">
            <v>0</v>
          </cell>
          <cell r="CN115">
            <v>0</v>
          </cell>
          <cell r="CO115">
            <v>0</v>
          </cell>
          <cell r="CP115">
            <v>0</v>
          </cell>
          <cell r="CQ115">
            <v>0</v>
          </cell>
          <cell r="CR115">
            <v>0</v>
          </cell>
          <cell r="CS115">
            <v>0</v>
          </cell>
          <cell r="CT115">
            <v>0</v>
          </cell>
          <cell r="CU115">
            <v>0</v>
          </cell>
          <cell r="CV115">
            <v>0</v>
          </cell>
          <cell r="CW115">
            <v>0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I115">
            <v>0</v>
          </cell>
          <cell r="DJ115">
            <v>0</v>
          </cell>
          <cell r="DK115">
            <v>0</v>
          </cell>
          <cell r="DL115">
            <v>0</v>
          </cell>
          <cell r="DM115">
            <v>0</v>
          </cell>
          <cell r="DN115">
            <v>0</v>
          </cell>
          <cell r="DO115">
            <v>0</v>
          </cell>
          <cell r="DP115">
            <v>0</v>
          </cell>
          <cell r="DQ115">
            <v>0</v>
          </cell>
          <cell r="DR115">
            <v>0</v>
          </cell>
          <cell r="DS115">
            <v>0</v>
          </cell>
          <cell r="DT115">
            <v>0</v>
          </cell>
          <cell r="DU115">
            <v>0</v>
          </cell>
          <cell r="DV115">
            <v>0</v>
          </cell>
          <cell r="DW115">
            <v>0</v>
          </cell>
          <cell r="DX115">
            <v>0</v>
          </cell>
          <cell r="DY115">
            <v>0</v>
          </cell>
          <cell r="DZ115">
            <v>0</v>
          </cell>
        </row>
        <row r="116">
          <cell r="D116">
            <v>0</v>
          </cell>
        </row>
        <row r="118">
          <cell r="D118">
            <v>48579</v>
          </cell>
        </row>
        <row r="119">
          <cell r="D119">
            <v>48579</v>
          </cell>
        </row>
        <row r="125"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9.0326436044478893</v>
          </cell>
          <cell r="AW125">
            <v>0</v>
          </cell>
          <cell r="AX125">
            <v>8.1143151854980236</v>
          </cell>
          <cell r="AY125">
            <v>0</v>
          </cell>
          <cell r="AZ125">
            <v>7.7786970325130778</v>
          </cell>
          <cell r="BA125">
            <v>0</v>
          </cell>
          <cell r="BB125">
            <v>6.7846764245149362</v>
          </cell>
          <cell r="BC125">
            <v>0</v>
          </cell>
          <cell r="BD125">
            <v>6.5671264151674364</v>
          </cell>
          <cell r="BE125">
            <v>0</v>
          </cell>
          <cell r="BF125">
            <v>5.6843951995505106</v>
          </cell>
          <cell r="BG125">
            <v>0</v>
          </cell>
          <cell r="BH125">
            <v>5.3306271533501652</v>
          </cell>
          <cell r="BI125">
            <v>0</v>
          </cell>
          <cell r="BJ125">
            <v>4.6163943160860841</v>
          </cell>
          <cell r="BK125">
            <v>0</v>
          </cell>
          <cell r="BL125">
            <v>4.2361169414992723</v>
          </cell>
          <cell r="BM125">
            <v>0</v>
          </cell>
          <cell r="BN125">
            <v>3.6270880301778101</v>
          </cell>
          <cell r="BO125">
            <v>0</v>
          </cell>
          <cell r="BP125">
            <v>3.2088502142801039</v>
          </cell>
          <cell r="BQ125">
            <v>0</v>
          </cell>
          <cell r="BR125">
            <v>2.6697978860093943</v>
          </cell>
          <cell r="BS125">
            <v>0</v>
          </cell>
          <cell r="BT125">
            <v>2.3635574010827312</v>
          </cell>
          <cell r="BU125">
            <v>0</v>
          </cell>
          <cell r="BV125">
            <v>0</v>
          </cell>
          <cell r="BW125">
            <v>0</v>
          </cell>
          <cell r="BX125">
            <v>0</v>
          </cell>
          <cell r="BY125">
            <v>0</v>
          </cell>
          <cell r="BZ125">
            <v>0</v>
          </cell>
          <cell r="CA125">
            <v>0</v>
          </cell>
          <cell r="CB125">
            <v>0</v>
          </cell>
          <cell r="CC125">
            <v>0</v>
          </cell>
          <cell r="CD125">
            <v>0</v>
          </cell>
          <cell r="CE125">
            <v>0</v>
          </cell>
          <cell r="CF125">
            <v>0</v>
          </cell>
          <cell r="CG125">
            <v>0</v>
          </cell>
          <cell r="CH125">
            <v>0</v>
          </cell>
          <cell r="CI125">
            <v>0</v>
          </cell>
          <cell r="CJ125">
            <v>0</v>
          </cell>
          <cell r="CK125">
            <v>0</v>
          </cell>
          <cell r="CL125">
            <v>0</v>
          </cell>
          <cell r="CM125">
            <v>0</v>
          </cell>
          <cell r="CN125">
            <v>0</v>
          </cell>
          <cell r="CO125">
            <v>0</v>
          </cell>
          <cell r="CP125">
            <v>0</v>
          </cell>
          <cell r="CQ125">
            <v>0</v>
          </cell>
          <cell r="CR125">
            <v>0</v>
          </cell>
          <cell r="CS125">
            <v>0</v>
          </cell>
          <cell r="CT125">
            <v>0</v>
          </cell>
          <cell r="CU125">
            <v>0</v>
          </cell>
          <cell r="CV125">
            <v>0</v>
          </cell>
          <cell r="CW125">
            <v>0</v>
          </cell>
          <cell r="CX125">
            <v>0</v>
          </cell>
          <cell r="CY125">
            <v>0</v>
          </cell>
          <cell r="CZ125">
            <v>0</v>
          </cell>
          <cell r="DA125">
            <v>0</v>
          </cell>
          <cell r="DB125">
            <v>0</v>
          </cell>
          <cell r="DC125">
            <v>0</v>
          </cell>
          <cell r="DD125">
            <v>0</v>
          </cell>
          <cell r="DE125">
            <v>0</v>
          </cell>
          <cell r="DF125">
            <v>0</v>
          </cell>
          <cell r="DG125">
            <v>0</v>
          </cell>
          <cell r="DH125">
            <v>0</v>
          </cell>
          <cell r="DI125">
            <v>0</v>
          </cell>
          <cell r="DJ125">
            <v>0</v>
          </cell>
          <cell r="DK125">
            <v>0</v>
          </cell>
          <cell r="DL125">
            <v>0</v>
          </cell>
          <cell r="DM125">
            <v>0</v>
          </cell>
          <cell r="DN125">
            <v>0</v>
          </cell>
          <cell r="DO125">
            <v>0</v>
          </cell>
          <cell r="DP125">
            <v>0</v>
          </cell>
          <cell r="DQ125">
            <v>0</v>
          </cell>
          <cell r="DR125">
            <v>0</v>
          </cell>
          <cell r="DS125">
            <v>0</v>
          </cell>
          <cell r="DT125">
            <v>0</v>
          </cell>
          <cell r="DU125">
            <v>0</v>
          </cell>
          <cell r="DV125">
            <v>0</v>
          </cell>
          <cell r="DW125">
            <v>0</v>
          </cell>
          <cell r="DX125">
            <v>0</v>
          </cell>
          <cell r="DY125">
            <v>0</v>
          </cell>
          <cell r="DZ125">
            <v>0</v>
          </cell>
        </row>
        <row r="132">
          <cell r="D132" t="b">
            <v>1</v>
          </cell>
        </row>
      </sheetData>
      <sheetData sheetId="8"/>
      <sheetData sheetId="9">
        <row r="70">
          <cell r="G70">
            <v>18840.599999999999</v>
          </cell>
        </row>
      </sheetData>
      <sheetData sheetId="10">
        <row r="16">
          <cell r="G16">
            <v>1399091.8420391199</v>
          </cell>
        </row>
      </sheetData>
      <sheetData sheetId="11">
        <row r="22">
          <cell r="D22">
            <v>1845956.9431022699</v>
          </cell>
        </row>
      </sheetData>
      <sheetData sheetId="12">
        <row r="225">
          <cell r="D225">
            <v>48579</v>
          </cell>
        </row>
      </sheetData>
      <sheetData sheetId="13"/>
      <sheetData sheetId="14"/>
      <sheetData sheetId="15">
        <row r="7">
          <cell r="D7">
            <v>0</v>
          </cell>
        </row>
      </sheetData>
      <sheetData sheetId="16"/>
      <sheetData sheetId="17"/>
      <sheetData sheetId="18">
        <row r="50">
          <cell r="D50">
            <v>1.3031047843460215</v>
          </cell>
        </row>
      </sheetData>
      <sheetData sheetId="19">
        <row r="9">
          <cell r="B9" t="str">
            <v>Master Check</v>
          </cell>
        </row>
      </sheetData>
      <sheetData sheetId="20">
        <row r="5">
          <cell r="I5">
            <v>42643</v>
          </cell>
        </row>
      </sheetData>
      <sheetData sheetId="21">
        <row r="1">
          <cell r="B1" t="str">
            <v xml:space="preserve">Merkur Offshore </v>
          </cell>
        </row>
        <row r="8">
          <cell r="I8">
            <v>42583</v>
          </cell>
        </row>
        <row r="10">
          <cell r="I10">
            <v>3</v>
          </cell>
        </row>
        <row r="12">
          <cell r="I12">
            <v>4</v>
          </cell>
        </row>
        <row r="14">
          <cell r="I14">
            <v>365</v>
          </cell>
        </row>
        <row r="17">
          <cell r="I17">
            <v>12</v>
          </cell>
        </row>
        <row r="20">
          <cell r="I20" t="str">
            <v>[EUR '000]</v>
          </cell>
        </row>
        <row r="22">
          <cell r="I22">
            <v>1.0000000000000001E-5</v>
          </cell>
        </row>
        <row r="26">
          <cell r="B26">
            <v>1</v>
          </cell>
        </row>
        <row r="27">
          <cell r="B27">
            <v>0</v>
          </cell>
        </row>
      </sheetData>
      <sheetData sheetId="22"/>
      <sheetData sheetId="23"/>
      <sheetData sheetId="2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- SPV"/>
      <sheetName val="Statements - SPV"/>
      <sheetName val="Sheet2"/>
      <sheetName val="Summary"/>
      <sheetName val="Buyout"/>
      <sheetName val="Statements - SPV (2)"/>
      <sheetName val="Sens"/>
      <sheetName val="InputC"/>
      <sheetName val="InputT"/>
      <sheetName val="Medgaz"/>
      <sheetName val="Timing"/>
      <sheetName val="IS"/>
      <sheetName val="CF"/>
      <sheetName val="BS"/>
      <sheetName val="CAPEX"/>
      <sheetName val="Ops"/>
      <sheetName val="Tariff"/>
      <sheetName val="Financing"/>
      <sheetName val="T&amp;D"/>
      <sheetName val="Equity"/>
      <sheetName val="Valuation"/>
      <sheetName val="Macro"/>
      <sheetName val="Amortisation"/>
      <sheetName val="Statements"/>
      <sheetName val="Graph"/>
      <sheetName val="Sheet1"/>
    </sheetNames>
    <sheetDataSet>
      <sheetData sheetId="0"/>
      <sheetData sheetId="1"/>
      <sheetData sheetId="2"/>
      <sheetData sheetId="3">
        <row r="10">
          <cell r="L10">
            <v>7.0000000000000007E-2</v>
          </cell>
        </row>
      </sheetData>
      <sheetData sheetId="4"/>
      <sheetData sheetId="5"/>
      <sheetData sheetId="6"/>
      <sheetData sheetId="7">
        <row r="65">
          <cell r="J65">
            <v>0.08</v>
          </cell>
        </row>
      </sheetData>
      <sheetData sheetId="8"/>
      <sheetData sheetId="9"/>
      <sheetData sheetId="10"/>
      <sheetData sheetId="11"/>
      <sheetData sheetId="12">
        <row r="11">
          <cell r="P11">
            <v>0</v>
          </cell>
        </row>
      </sheetData>
      <sheetData sheetId="13">
        <row r="28">
          <cell r="P28">
            <v>1702.1669999999995</v>
          </cell>
        </row>
      </sheetData>
      <sheetData sheetId="14"/>
      <sheetData sheetId="15"/>
      <sheetData sheetId="16">
        <row r="33">
          <cell r="J33">
            <v>0.08</v>
          </cell>
        </row>
        <row r="34">
          <cell r="J34">
            <v>7.9633962528978808E-2</v>
          </cell>
        </row>
        <row r="39">
          <cell r="J39">
            <v>33.828980851101541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enario"/>
      <sheetName val="Inputs"/>
      <sheetName val="Ops"/>
      <sheetName val="Cons"/>
      <sheetName val="Timing"/>
      <sheetName val="T&amp;A"/>
      <sheetName val="Copy"/>
      <sheetName val="IFS"/>
      <sheetName val="Valuation"/>
      <sheetName val="Debt"/>
      <sheetName val="Legend"/>
      <sheetName val="Names"/>
      <sheetName val="Chec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1">
          <cell r="F21">
            <v>31.1035</v>
          </cell>
        </row>
      </sheetData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Invoice.xlt"/>
      <sheetName val="unleverred"/>
    </sheetNames>
    <definedNames>
      <definedName name="GoAssetChart"/>
      <definedName name="GoBack"/>
      <definedName name="GoBalanceSheet"/>
      <definedName name="GoCashFlow"/>
      <definedName name="GoData"/>
      <definedName name="GoIncomeChart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enario"/>
      <sheetName val="Integrity"/>
      <sheetName val="NTBA"/>
      <sheetName val="TBA"/>
      <sheetName val="Income Statement"/>
      <sheetName val="Cash Flow"/>
      <sheetName val="Balance Sheet"/>
      <sheetName val="Timing"/>
      <sheetName val="CAPEX"/>
      <sheetName val="Financing"/>
      <sheetName val="Revenues"/>
      <sheetName val="OPEX"/>
      <sheetName val="Tax &amp; Dep"/>
      <sheetName val="Debt"/>
      <sheetName val="Equity"/>
      <sheetName val="Ratios"/>
      <sheetName val="Returns"/>
    </sheetNames>
    <sheetDataSet>
      <sheetData sheetId="0"/>
      <sheetData sheetId="1"/>
      <sheetData sheetId="2">
        <row r="474">
          <cell r="J474">
            <v>0</v>
          </cell>
        </row>
      </sheetData>
      <sheetData sheetId="3"/>
      <sheetData sheetId="4"/>
      <sheetData sheetId="5"/>
      <sheetData sheetId="6"/>
      <sheetData sheetId="7">
        <row r="55">
          <cell r="J55">
            <v>43770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A"/>
      <sheetName val="Cover"/>
      <sheetName val="Key"/>
      <sheetName val="DataBook"/>
      <sheetName val="Scenario Output"/>
      <sheetName val="Sens"/>
      <sheetName val="AFS"/>
      <sheetName val="IFS"/>
      <sheetName val="ProjectSummary"/>
      <sheetName val="Charts"/>
      <sheetName val="InputC"/>
      <sheetName val="InputS"/>
      <sheetName val="Check"/>
      <sheetName val="DataGraph"/>
      <sheetName val="TimeCons"/>
      <sheetName val="Dev"/>
      <sheetName val="Capex"/>
      <sheetName val="ConsFin"/>
      <sheetName val="Time"/>
      <sheetName val="Esc"/>
      <sheetName val="Rev"/>
      <sheetName val="Opex"/>
      <sheetName val="Debt"/>
      <sheetName val="Tax&amp;Dep"/>
      <sheetName val="Ratios"/>
      <sheetName val="Equity"/>
      <sheetName val="SHRetur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437">
          <cell r="G437">
            <v>12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 avec différé"/>
    </sheetNames>
    <definedNames>
      <definedName name="Solde_Final" refersTo="='Plan avec différé'!$I$18:$I$497" sheetId="0"/>
    </definedNames>
    <sheetDataSet>
      <sheetData sheetId="0">
        <row r="4">
          <cell r="D4">
            <v>8000000</v>
          </cell>
        </row>
        <row r="18">
          <cell r="I18">
            <v>8000000</v>
          </cell>
        </row>
        <row r="19">
          <cell r="I19">
            <v>8000000</v>
          </cell>
        </row>
        <row r="20">
          <cell r="I20">
            <v>8000000</v>
          </cell>
        </row>
        <row r="21">
          <cell r="I21">
            <v>8000000</v>
          </cell>
        </row>
        <row r="22">
          <cell r="I22">
            <v>8000000</v>
          </cell>
        </row>
        <row r="23">
          <cell r="I23">
            <v>8000000</v>
          </cell>
        </row>
        <row r="24">
          <cell r="I24">
            <v>8000000</v>
          </cell>
        </row>
        <row r="25">
          <cell r="I25">
            <v>8000000</v>
          </cell>
        </row>
        <row r="26">
          <cell r="I26">
            <v>8000000</v>
          </cell>
        </row>
        <row r="27">
          <cell r="I27">
            <v>8000000</v>
          </cell>
        </row>
        <row r="28">
          <cell r="I28">
            <v>8000000</v>
          </cell>
        </row>
        <row r="29">
          <cell r="I29">
            <v>8000000</v>
          </cell>
        </row>
        <row r="30">
          <cell r="I30">
            <v>8000000</v>
          </cell>
        </row>
        <row r="31">
          <cell r="I31">
            <v>8000000</v>
          </cell>
        </row>
        <row r="32">
          <cell r="I32">
            <v>8000000</v>
          </cell>
        </row>
        <row r="33">
          <cell r="I33">
            <v>8000000</v>
          </cell>
        </row>
        <row r="34">
          <cell r="I34">
            <v>8000000</v>
          </cell>
        </row>
        <row r="35">
          <cell r="I35">
            <v>8000000</v>
          </cell>
        </row>
        <row r="36">
          <cell r="I36">
            <v>8000000</v>
          </cell>
        </row>
        <row r="37">
          <cell r="I37">
            <v>8000000</v>
          </cell>
        </row>
        <row r="38">
          <cell r="I38">
            <v>8000000</v>
          </cell>
        </row>
        <row r="39">
          <cell r="I39">
            <v>8000000</v>
          </cell>
        </row>
        <row r="40">
          <cell r="I40">
            <v>8000000</v>
          </cell>
        </row>
        <row r="41">
          <cell r="I41">
            <v>8000000</v>
          </cell>
        </row>
        <row r="42">
          <cell r="I42">
            <v>9036036.5997236539</v>
          </cell>
        </row>
        <row r="43">
          <cell r="I43">
            <v>10123875.029433491</v>
          </cell>
        </row>
        <row r="44">
          <cell r="I44">
            <v>11266105.380628819</v>
          </cell>
        </row>
        <row r="45">
          <cell r="I45">
            <v>12465447.249383913</v>
          </cell>
        </row>
        <row r="46">
          <cell r="I46">
            <v>13724756.211576764</v>
          </cell>
        </row>
        <row r="47">
          <cell r="I47">
            <v>15047030.621879255</v>
          </cell>
        </row>
        <row r="48">
          <cell r="I48">
            <v>16435418.752696872</v>
          </cell>
        </row>
        <row r="49">
          <cell r="I49">
            <v>17893226.290055368</v>
          </cell>
        </row>
        <row r="50">
          <cell r="I50">
            <v>19423924.204281788</v>
          </cell>
        </row>
        <row r="51">
          <cell r="I51">
            <v>21031157.01421953</v>
          </cell>
        </row>
        <row r="52">
          <cell r="I52">
            <v>22718751.464654159</v>
          </cell>
        </row>
        <row r="53">
          <cell r="I53">
            <v>24490725.637610521</v>
          </cell>
        </row>
        <row r="54">
          <cell r="I54">
            <v>26351298.519214701</v>
          </cell>
        </row>
        <row r="55">
          <cell r="I55">
            <v>28304900.044899091</v>
          </cell>
        </row>
        <row r="56">
          <cell r="I56">
            <v>30356181.6468677</v>
          </cell>
        </row>
        <row r="57">
          <cell r="I57">
            <v>32510027.328934737</v>
          </cell>
        </row>
        <row r="58">
          <cell r="I58">
            <v>34771565.295105129</v>
          </cell>
        </row>
        <row r="59">
          <cell r="I59">
            <v>37146180.159584038</v>
          </cell>
        </row>
        <row r="60">
          <cell r="I60">
            <v>39639525.767286897</v>
          </cell>
        </row>
        <row r="61">
          <cell r="I61">
            <v>42257538.655374892</v>
          </cell>
        </row>
        <row r="62">
          <cell r="I62">
            <v>45006452.187867291</v>
          </cell>
        </row>
        <row r="63">
          <cell r="I63">
            <v>47892811.396984309</v>
          </cell>
        </row>
        <row r="64">
          <cell r="I64">
            <v>50923488.566557176</v>
          </cell>
        </row>
        <row r="65">
          <cell r="I65">
            <v>54105699.594608687</v>
          </cell>
        </row>
        <row r="66">
          <cell r="I66">
            <v>57447021.174062774</v>
          </cell>
        </row>
        <row r="67">
          <cell r="I67">
            <v>60955408.832489565</v>
          </cell>
        </row>
        <row r="68">
          <cell r="I68">
            <v>64639215.873837695</v>
          </cell>
        </row>
        <row r="69">
          <cell r="I69">
            <v>68507213.267253235</v>
          </cell>
        </row>
        <row r="70">
          <cell r="I70">
            <v>72568610.530339554</v>
          </cell>
        </row>
        <row r="71">
          <cell r="I71">
            <v>76833077.65658018</v>
          </cell>
        </row>
        <row r="72">
          <cell r="I72">
            <v>81310768.139132842</v>
          </cell>
        </row>
        <row r="73">
          <cell r="I73">
            <v>86012343.145813137</v>
          </cell>
        </row>
        <row r="74">
          <cell r="I74">
            <v>90948996.902827442</v>
          </cell>
        </row>
        <row r="75">
          <cell r="I75">
            <v>96132483.34769246</v>
          </cell>
        </row>
        <row r="76">
          <cell r="I76">
            <v>101575144.11480074</v>
          </cell>
        </row>
        <row r="77">
          <cell r="I77">
            <v>107289937.92026442</v>
          </cell>
        </row>
        <row r="78">
          <cell r="I78">
            <v>113290471.41600129</v>
          </cell>
        </row>
        <row r="79">
          <cell r="I79">
            <v>119591031.58652501</v>
          </cell>
        </row>
        <row r="80">
          <cell r="I80">
            <v>126206619.76557492</v>
          </cell>
        </row>
        <row r="81">
          <cell r="I81">
            <v>133152987.35357732</v>
          </cell>
        </row>
        <row r="82">
          <cell r="I82">
            <v>140446673.32097983</v>
          </cell>
        </row>
        <row r="83">
          <cell r="I83">
            <v>148105043.58675247</v>
          </cell>
        </row>
        <row r="84">
          <cell r="I84">
            <v>156146332.36581376</v>
          </cell>
        </row>
        <row r="85">
          <cell r="I85">
            <v>164589685.58382809</v>
          </cell>
        </row>
        <row r="86">
          <cell r="I86">
            <v>173455206.46274316</v>
          </cell>
        </row>
        <row r="87">
          <cell r="I87">
            <v>182764003.38560396</v>
          </cell>
        </row>
        <row r="88">
          <cell r="I88">
            <v>192538240.15460783</v>
          </cell>
        </row>
        <row r="89">
          <cell r="I89">
            <v>202801188.76206189</v>
          </cell>
        </row>
        <row r="90">
          <cell r="I90">
            <v>213577284.79988864</v>
          </cell>
        </row>
        <row r="91">
          <cell r="I91">
            <v>224892185.63960671</v>
          </cell>
        </row>
        <row r="92">
          <cell r="I92">
            <v>236772831.52131072</v>
          </cell>
        </row>
        <row r="93">
          <cell r="I93">
            <v>249247509.69709989</v>
          </cell>
        </row>
        <row r="94">
          <cell r="I94">
            <v>262345921.78167856</v>
          </cell>
        </row>
        <row r="95">
          <cell r="I95">
            <v>276099254.47048616</v>
          </cell>
        </row>
        <row r="96">
          <cell r="I96">
            <v>290540253.79373413</v>
          </cell>
        </row>
        <row r="97">
          <cell r="I97">
            <v>305703303.08314449</v>
          </cell>
        </row>
        <row r="98">
          <cell r="I98">
            <v>321624504.83702534</v>
          </cell>
        </row>
        <row r="99">
          <cell r="I99">
            <v>338341766.67860025</v>
          </cell>
        </row>
        <row r="100">
          <cell r="I100">
            <v>355894891.6122539</v>
          </cell>
        </row>
        <row r="101">
          <cell r="I101">
            <v>374325672.79259026</v>
          </cell>
        </row>
        <row r="102">
          <cell r="I102">
            <v>393677993.03194344</v>
          </cell>
        </row>
        <row r="103">
          <cell r="I103">
            <v>413997929.28326428</v>
          </cell>
        </row>
        <row r="104">
          <cell r="I104">
            <v>435333862.34715116</v>
          </cell>
        </row>
        <row r="105">
          <cell r="I105">
            <v>457736592.06423235</v>
          </cell>
        </row>
        <row r="106">
          <cell r="I106">
            <v>481259458.26716763</v>
          </cell>
        </row>
        <row r="107">
          <cell r="I107">
            <v>505958467.78024966</v>
          </cell>
        </row>
        <row r="108">
          <cell r="I108">
            <v>531892427.76898581</v>
          </cell>
        </row>
        <row r="109">
          <cell r="I109">
            <v>559123085.75715876</v>
          </cell>
        </row>
        <row r="110">
          <cell r="I110">
            <v>587715276.64474034</v>
          </cell>
        </row>
        <row r="111">
          <cell r="I111">
            <v>617737077.07670105</v>
          </cell>
        </row>
        <row r="112">
          <cell r="I112">
            <v>649259967.53025973</v>
          </cell>
        </row>
        <row r="113">
          <cell r="I113">
            <v>682359002.50649643</v>
          </cell>
        </row>
        <row r="114">
          <cell r="I114">
            <v>717112989.23154485</v>
          </cell>
        </row>
        <row r="115">
          <cell r="I115">
            <v>753604675.29284573</v>
          </cell>
        </row>
        <row r="116">
          <cell r="I116">
            <v>791920945.65721166</v>
          </cell>
        </row>
        <row r="117">
          <cell r="I117">
            <v>832153029.53979588</v>
          </cell>
        </row>
        <row r="118">
          <cell r="I118">
            <v>874396717.61650932</v>
          </cell>
        </row>
        <row r="119">
          <cell r="I119">
            <v>918752590.09705842</v>
          </cell>
        </row>
        <row r="120">
          <cell r="I120">
            <v>965326256.201635</v>
          </cell>
        </row>
        <row r="121">
          <cell r="I121">
            <v>1014228605.6114404</v>
          </cell>
        </row>
        <row r="122">
          <cell r="I122">
            <v>1065576072.4917361</v>
          </cell>
        </row>
        <row r="123">
          <cell r="I123">
            <v>1119490912.7160466</v>
          </cell>
        </row>
        <row r="124">
          <cell r="I124">
            <v>1176101494.9515727</v>
          </cell>
        </row>
        <row r="125">
          <cell r="I125">
            <v>1235542606.2988749</v>
          </cell>
        </row>
        <row r="126">
          <cell r="I126">
            <v>1297955773.2135422</v>
          </cell>
        </row>
        <row r="127">
          <cell r="I127">
            <v>1363489598.473943</v>
          </cell>
        </row>
        <row r="128">
          <cell r="I128">
            <v>1432300114.9973638</v>
          </cell>
        </row>
        <row r="129">
          <cell r="I129">
            <v>1504551157.3469558</v>
          </cell>
        </row>
        <row r="130">
          <cell r="I130">
            <v>1580414751.8140273</v>
          </cell>
        </row>
        <row r="131">
          <cell r="I131">
            <v>1660071526.0044522</v>
          </cell>
        </row>
        <row r="132">
          <cell r="I132">
            <v>1743711138.9043984</v>
          </cell>
        </row>
        <row r="133">
          <cell r="I133">
            <v>1831532732.449342</v>
          </cell>
        </row>
        <row r="134">
          <cell r="I134">
            <v>1923745405.6715329</v>
          </cell>
        </row>
        <row r="135">
          <cell r="I135">
            <v>2020568712.5548332</v>
          </cell>
        </row>
        <row r="136">
          <cell r="I136">
            <v>2122233184.7822986</v>
          </cell>
        </row>
        <row r="137">
          <cell r="I137">
            <v>2228980880.6211371</v>
          </cell>
        </row>
        <row r="138">
          <cell r="I138">
            <v>2341065961.2519178</v>
          </cell>
        </row>
        <row r="139">
          <cell r="I139">
            <v>2458755295.9142375</v>
          </cell>
        </row>
        <row r="140">
          <cell r="I140">
            <v>2582329097.3096728</v>
          </cell>
        </row>
        <row r="141">
          <cell r="I141">
            <v>2712081588.7748799</v>
          </cell>
        </row>
        <row r="142">
          <cell r="I142">
            <v>2848321704.8133478</v>
          </cell>
        </row>
        <row r="143">
          <cell r="I143">
            <v>2991373826.653739</v>
          </cell>
        </row>
        <row r="144">
          <cell r="I144">
            <v>3141578554.5861497</v>
          </cell>
        </row>
        <row r="145">
          <cell r="I145">
            <v>3299293518.9151807</v>
          </cell>
        </row>
        <row r="146">
          <cell r="I146">
            <v>3464894231.4606633</v>
          </cell>
        </row>
        <row r="147">
          <cell r="I147">
            <v>3638774979.63342</v>
          </cell>
        </row>
        <row r="148">
          <cell r="I148">
            <v>3821349765.2148147</v>
          </cell>
        </row>
        <row r="149">
          <cell r="I149">
            <v>4013053290.0752792</v>
          </cell>
        </row>
        <row r="150">
          <cell r="I150">
            <v>4214341991.1787667</v>
          </cell>
        </row>
        <row r="151">
          <cell r="I151">
            <v>4425695127.337429</v>
          </cell>
        </row>
        <row r="152">
          <cell r="I152">
            <v>4647615920.3040237</v>
          </cell>
        </row>
        <row r="153">
          <cell r="I153">
            <v>4880632752.9189482</v>
          </cell>
        </row>
        <row r="154">
          <cell r="I154">
            <v>5125300427.1646194</v>
          </cell>
        </row>
        <row r="155">
          <cell r="I155">
            <v>5382201485.1225739</v>
          </cell>
        </row>
        <row r="156">
          <cell r="I156">
            <v>5651947595.978426</v>
          </cell>
        </row>
        <row r="157">
          <cell r="I157">
            <v>5935181012.3770714</v>
          </cell>
        </row>
        <row r="158">
          <cell r="I158">
            <v>6232576099.5956488</v>
          </cell>
        </row>
        <row r="159">
          <cell r="I159">
            <v>6544840941.1751547</v>
          </cell>
        </row>
        <row r="160">
          <cell r="I160">
            <v>6872719024.8336363</v>
          </cell>
        </row>
        <row r="161">
          <cell r="I161">
            <v>7216991012.6750422</v>
          </cell>
        </row>
        <row r="162">
          <cell r="I162">
            <v>7578476599.9085178</v>
          </cell>
        </row>
        <row r="163">
          <cell r="I163">
            <v>7958036466.5036678</v>
          </cell>
        </row>
        <row r="164">
          <cell r="I164">
            <v>8356574326.4285746</v>
          </cell>
        </row>
        <row r="165">
          <cell r="I165">
            <v>8775039079.3497276</v>
          </cell>
        </row>
        <row r="166">
          <cell r="I166">
            <v>9214427069.9169369</v>
          </cell>
        </row>
        <row r="167">
          <cell r="I167">
            <v>9675784460.0125065</v>
          </cell>
        </row>
        <row r="168">
          <cell r="I168">
            <v>10160209719.612856</v>
          </cell>
        </row>
        <row r="169">
          <cell r="I169">
            <v>10668856242.193222</v>
          </cell>
        </row>
        <row r="170">
          <cell r="I170">
            <v>11202935090.902607</v>
          </cell>
        </row>
        <row r="171">
          <cell r="I171">
            <v>11763717882.047461</v>
          </cell>
        </row>
        <row r="172">
          <cell r="I172">
            <v>12352539812.749557</v>
          </cell>
        </row>
        <row r="173">
          <cell r="I173">
            <v>12970802839.986759</v>
          </cell>
        </row>
        <row r="174">
          <cell r="I174">
            <v>13619979018.585821</v>
          </cell>
        </row>
        <row r="175">
          <cell r="I175">
            <v>14301614006.114836</v>
          </cell>
        </row>
        <row r="176">
          <cell r="I176">
            <v>15017330743.020302</v>
          </cell>
        </row>
        <row r="177">
          <cell r="I177">
            <v>15768833316.77104</v>
          </cell>
        </row>
        <row r="178">
          <cell r="I178">
            <v>16557911019.209316</v>
          </cell>
        </row>
        <row r="179">
          <cell r="I179">
            <v>17386442606.769505</v>
          </cell>
        </row>
        <row r="180">
          <cell r="I180">
            <v>18256400773.707703</v>
          </cell>
        </row>
        <row r="181">
          <cell r="I181">
            <v>19169856848.992813</v>
          </cell>
        </row>
        <row r="182">
          <cell r="I182">
            <v>20128985728.042179</v>
          </cell>
        </row>
        <row r="183">
          <cell r="I183">
            <v>21136071051.04401</v>
          </cell>
        </row>
        <row r="184">
          <cell r="I184">
            <v>22193510640.195934</v>
          </cell>
        </row>
        <row r="185">
          <cell r="I185">
            <v>23303822208.805454</v>
          </cell>
        </row>
        <row r="186">
          <cell r="I186">
            <v>24469649355.845451</v>
          </cell>
        </row>
        <row r="187">
          <cell r="I187">
            <v>25693767860.237446</v>
          </cell>
        </row>
        <row r="188">
          <cell r="I188">
            <v>26979092289.849041</v>
          </cell>
        </row>
        <row r="189">
          <cell r="I189">
            <v>28328682940.941216</v>
          </cell>
        </row>
        <row r="190">
          <cell r="I190">
            <v>29745753124.588001</v>
          </cell>
        </row>
        <row r="191">
          <cell r="I191">
            <v>31233676817.417126</v>
          </cell>
        </row>
        <row r="192">
          <cell r="I192">
            <v>32795996694.887707</v>
          </cell>
        </row>
        <row r="193">
          <cell r="I193">
            <v>34436432566.231819</v>
          </cell>
        </row>
        <row r="194">
          <cell r="I194">
            <v>36158890231.143135</v>
          </cell>
        </row>
        <row r="195">
          <cell r="I195">
            <v>37967470779.300018</v>
          </cell>
        </row>
        <row r="196">
          <cell r="I196">
            <v>39866480354.864746</v>
          </cell>
        </row>
        <row r="197">
          <cell r="I197">
            <v>41860440409.20771</v>
          </cell>
        </row>
        <row r="198">
          <cell r="I198">
            <v>43954098466.267822</v>
          </cell>
        </row>
        <row r="199">
          <cell r="I199">
            <v>46152439426.180939</v>
          </cell>
        </row>
        <row r="200">
          <cell r="I200">
            <v>48460697434.089706</v>
          </cell>
        </row>
        <row r="201">
          <cell r="I201">
            <v>50884368342.393913</v>
          </cell>
        </row>
        <row r="202">
          <cell r="I202">
            <v>53429222796.113335</v>
          </cell>
        </row>
        <row r="203">
          <cell r="I203">
            <v>56101319972.518723</v>
          </cell>
        </row>
        <row r="204">
          <cell r="I204">
            <v>58907022007.744385</v>
          </cell>
        </row>
        <row r="205">
          <cell r="I205">
            <v>61853009144.731331</v>
          </cell>
        </row>
        <row r="206">
          <cell r="I206">
            <v>64946295638.567619</v>
          </cell>
        </row>
        <row r="207">
          <cell r="I207">
            <v>68194246457.095726</v>
          </cell>
        </row>
        <row r="208">
          <cell r="I208">
            <v>71604594816.550232</v>
          </cell>
        </row>
        <row r="209">
          <cell r="I209">
            <v>75185460593.977463</v>
          </cell>
        </row>
        <row r="210">
          <cell r="I210">
            <v>78945369660.276062</v>
          </cell>
        </row>
        <row r="211">
          <cell r="I211">
            <v>82893274179.889587</v>
          </cell>
        </row>
        <row r="212">
          <cell r="I212">
            <v>87038573925.483795</v>
          </cell>
        </row>
        <row r="213">
          <cell r="I213">
            <v>91391138658.357712</v>
          </cell>
        </row>
        <row r="214">
          <cell r="I214">
            <v>95961331627.87532</v>
          </cell>
        </row>
        <row r="215">
          <cell r="I215">
            <v>100760034245.8688</v>
          </cell>
        </row>
        <row r="216">
          <cell r="I216">
            <v>105798671994.76196</v>
          </cell>
        </row>
        <row r="217">
          <cell r="I217">
            <v>111089241631.09979</v>
          </cell>
        </row>
        <row r="218">
          <cell r="I218">
            <v>116644339749.2545</v>
          </cell>
        </row>
        <row r="219">
          <cell r="I219">
            <v>122477192773.31696</v>
          </cell>
        </row>
        <row r="220">
          <cell r="I220">
            <v>128601688448.58252</v>
          </cell>
        </row>
        <row r="221">
          <cell r="I221">
            <v>135032408907.61137</v>
          </cell>
        </row>
        <row r="222">
          <cell r="I222">
            <v>141784665389.59167</v>
          </cell>
        </row>
        <row r="223">
          <cell r="I223">
            <v>148874534695.67099</v>
          </cell>
        </row>
        <row r="224">
          <cell r="I224">
            <v>156318897467.05426</v>
          </cell>
        </row>
        <row r="225">
          <cell r="I225">
            <v>164135478377.00668</v>
          </cell>
        </row>
        <row r="226">
          <cell r="I226">
            <v>172342888332.45673</v>
          </cell>
        </row>
        <row r="227">
          <cell r="I227">
            <v>180960668785.67929</v>
          </cell>
        </row>
        <row r="228">
          <cell r="I228">
            <v>190009338261.56299</v>
          </cell>
        </row>
        <row r="229">
          <cell r="I229">
            <v>199510441211.24088</v>
          </cell>
        </row>
        <row r="230">
          <cell r="I230">
            <v>209486599308.40265</v>
          </cell>
        </row>
        <row r="231">
          <cell r="I231">
            <v>219961565310.42252</v>
          </cell>
        </row>
        <row r="232">
          <cell r="I232">
            <v>230960279612.54337</v>
          </cell>
        </row>
        <row r="233">
          <cell r="I233">
            <v>242508929629.77026</v>
          </cell>
        </row>
        <row r="234">
          <cell r="I234">
            <v>254635012147.85849</v>
          </cell>
        </row>
        <row r="235">
          <cell r="I235">
            <v>267367398791.85114</v>
          </cell>
        </row>
        <row r="236">
          <cell r="I236">
            <v>280736404768.0434</v>
          </cell>
        </row>
        <row r="237">
          <cell r="I237">
            <v>294773861043.04529</v>
          </cell>
        </row>
        <row r="238">
          <cell r="I238">
            <v>309513190131.7973</v>
          </cell>
        </row>
        <row r="239">
          <cell r="I239">
            <v>324989485674.98688</v>
          </cell>
        </row>
        <row r="240">
          <cell r="I240">
            <v>341239595995.33594</v>
          </cell>
        </row>
        <row r="241">
          <cell r="I241">
            <v>358302211831.70245</v>
          </cell>
        </row>
        <row r="242">
          <cell r="I242">
            <v>376217958459.88733</v>
          </cell>
        </row>
        <row r="243">
          <cell r="I243">
            <v>395029492419.48145</v>
          </cell>
        </row>
        <row r="244">
          <cell r="I244">
            <v>414781603077.05524</v>
          </cell>
        </row>
        <row r="245">
          <cell r="I245">
            <v>435521319267.50775</v>
          </cell>
        </row>
        <row r="246">
          <cell r="I246">
            <v>457298021267.48285</v>
          </cell>
        </row>
        <row r="247">
          <cell r="I247">
            <v>480163558367.45673</v>
          </cell>
        </row>
        <row r="248">
          <cell r="I248">
            <v>504172372322.42926</v>
          </cell>
        </row>
        <row r="249">
          <cell r="I249">
            <v>529381626975.15045</v>
          </cell>
        </row>
        <row r="250">
          <cell r="I250">
            <v>555851344360.50769</v>
          </cell>
        </row>
        <row r="251">
          <cell r="I251">
            <v>583644547615.13281</v>
          </cell>
        </row>
        <row r="252">
          <cell r="I252">
            <v>612827411032.48914</v>
          </cell>
        </row>
        <row r="253">
          <cell r="I253">
            <v>643469417620.71338</v>
          </cell>
        </row>
        <row r="254">
          <cell r="I254">
            <v>675643524538.34875</v>
          </cell>
        </row>
        <row r="255">
          <cell r="I255">
            <v>709426336801.86597</v>
          </cell>
        </row>
        <row r="256">
          <cell r="I256">
            <v>744898289678.55896</v>
          </cell>
        </row>
        <row r="257">
          <cell r="I257">
            <v>782143840199.08667</v>
          </cell>
        </row>
        <row r="258">
          <cell r="I258">
            <v>821251668245.64075</v>
          </cell>
        </row>
        <row r="259">
          <cell r="I259">
            <v>862314887694.52246</v>
          </cell>
        </row>
        <row r="260">
          <cell r="I260">
            <v>905431268115.84827</v>
          </cell>
        </row>
        <row r="261">
          <cell r="I261">
            <v>950703467558.24036</v>
          </cell>
        </row>
        <row r="262">
          <cell r="I262">
            <v>998239276972.75208</v>
          </cell>
        </row>
        <row r="263">
          <cell r="I263">
            <v>1048151876857.9894</v>
          </cell>
        </row>
        <row r="264">
          <cell r="I264">
            <v>1100560106737.4885</v>
          </cell>
        </row>
        <row r="265">
          <cell r="I265">
            <v>1155588748110.9626</v>
          </cell>
        </row>
        <row r="266">
          <cell r="I266">
            <v>1213368821553.1106</v>
          </cell>
        </row>
        <row r="267">
          <cell r="I267">
            <v>1274037898667.366</v>
          </cell>
        </row>
        <row r="268">
          <cell r="I268">
            <v>1337740429637.334</v>
          </cell>
        </row>
        <row r="269">
          <cell r="I269">
            <v>1404628087155.8003</v>
          </cell>
        </row>
        <row r="270">
          <cell r="I270">
            <v>1474860127550.1899</v>
          </cell>
        </row>
        <row r="271">
          <cell r="I271">
            <v>1548603769964.2991</v>
          </cell>
        </row>
        <row r="272">
          <cell r="I272">
            <v>1626034594499.1138</v>
          </cell>
        </row>
        <row r="273">
          <cell r="I273">
            <v>1707336960260.6692</v>
          </cell>
        </row>
        <row r="274">
          <cell r="I274">
            <v>1792704444310.3022</v>
          </cell>
        </row>
        <row r="275">
          <cell r="I275">
            <v>1882340302562.417</v>
          </cell>
        </row>
        <row r="276">
          <cell r="I276">
            <v>1976457953727.1375</v>
          </cell>
        </row>
        <row r="277">
          <cell r="I277">
            <v>2075281487450.094</v>
          </cell>
        </row>
        <row r="278">
          <cell r="I278">
            <v>2179046197859.1985</v>
          </cell>
        </row>
        <row r="279">
          <cell r="I279">
            <v>2287999143788.7583</v>
          </cell>
        </row>
        <row r="280">
          <cell r="I280">
            <v>2402399737014.7959</v>
          </cell>
        </row>
        <row r="281">
          <cell r="I281">
            <v>2522520359902.1353</v>
          </cell>
        </row>
        <row r="282">
          <cell r="I282">
            <v>2648647013933.8418</v>
          </cell>
        </row>
        <row r="283">
          <cell r="I283">
            <v>2781080000667.1338</v>
          </cell>
        </row>
        <row r="284">
          <cell r="I284">
            <v>2920134636737.0903</v>
          </cell>
        </row>
        <row r="285">
          <cell r="I285">
            <v>3066142004610.5444</v>
          </cell>
        </row>
        <row r="286">
          <cell r="I286">
            <v>3219449740877.6714</v>
          </cell>
        </row>
        <row r="287">
          <cell r="I287">
            <v>3380422863958.1548</v>
          </cell>
        </row>
        <row r="288">
          <cell r="I288">
            <v>3549444643192.6621</v>
          </cell>
        </row>
        <row r="289">
          <cell r="I289">
            <v>3726917511388.895</v>
          </cell>
        </row>
        <row r="290">
          <cell r="I290">
            <v>3913264022994.9395</v>
          </cell>
        </row>
        <row r="291">
          <cell r="I291">
            <v>4108927860181.2861</v>
          </cell>
        </row>
        <row r="292">
          <cell r="I292">
            <v>4314374889226.9502</v>
          </cell>
        </row>
        <row r="293">
          <cell r="I293">
            <v>4530094269724.8975</v>
          </cell>
        </row>
        <row r="294">
          <cell r="I294">
            <v>4756599619247.7422</v>
          </cell>
        </row>
        <row r="295">
          <cell r="I295">
            <v>4994430236246.7295</v>
          </cell>
        </row>
        <row r="296">
          <cell r="I296">
            <v>5244152384095.666</v>
          </cell>
        </row>
        <row r="297">
          <cell r="I297">
            <v>5506360639337.0488</v>
          </cell>
        </row>
        <row r="298">
          <cell r="I298">
            <v>5781679307340.501</v>
          </cell>
        </row>
        <row r="299">
          <cell r="I299">
            <v>6070763908744.126</v>
          </cell>
        </row>
        <row r="300">
          <cell r="I300">
            <v>6374302740217.9316</v>
          </cell>
        </row>
        <row r="301">
          <cell r="I301">
            <v>6693018513265.4277</v>
          </cell>
        </row>
        <row r="302">
          <cell r="I302">
            <v>7027670074965.2988</v>
          </cell>
        </row>
        <row r="303">
          <cell r="I303">
            <v>7379054214750.1631</v>
          </cell>
        </row>
        <row r="304">
          <cell r="I304">
            <v>7748007561524.2715</v>
          </cell>
        </row>
        <row r="305">
          <cell r="I305">
            <v>8135408575637.085</v>
          </cell>
        </row>
        <row r="306">
          <cell r="I306">
            <v>8542179640455.5391</v>
          </cell>
        </row>
        <row r="307">
          <cell r="I307">
            <v>8969289258514.916</v>
          </cell>
        </row>
        <row r="308">
          <cell r="I308">
            <v>9417754357477.2617</v>
          </cell>
        </row>
        <row r="309">
          <cell r="I309">
            <v>9888642711387.7246</v>
          </cell>
        </row>
        <row r="310">
          <cell r="I310">
            <v>10383075482993.711</v>
          </cell>
        </row>
        <row r="311">
          <cell r="I311">
            <v>10902229893179.996</v>
          </cell>
        </row>
        <row r="312">
          <cell r="I312">
            <v>11447342023875.596</v>
          </cell>
        </row>
        <row r="313">
          <cell r="I313">
            <v>12019709761105.975</v>
          </cell>
        </row>
        <row r="314">
          <cell r="I314">
            <v>12620695885197.873</v>
          </cell>
        </row>
        <row r="315">
          <cell r="I315">
            <v>13251731315494.367</v>
          </cell>
        </row>
        <row r="316">
          <cell r="I316">
            <v>13914318517305.686</v>
          </cell>
        </row>
        <row r="317">
          <cell r="I317">
            <v>14610035079207.57</v>
          </cell>
        </row>
        <row r="318">
          <cell r="I318">
            <v>15340537469204.549</v>
          </cell>
        </row>
        <row r="319">
          <cell r="I319">
            <v>16107564978701.377</v>
          </cell>
        </row>
        <row r="320">
          <cell r="I320">
            <v>16912943863673.045</v>
          </cell>
        </row>
        <row r="321">
          <cell r="I321">
            <v>17758591692893.297</v>
          </cell>
        </row>
        <row r="322">
          <cell r="I322">
            <v>18646521913574.563</v>
          </cell>
        </row>
        <row r="323">
          <cell r="I323">
            <v>19578848645289.891</v>
          </cell>
        </row>
        <row r="324">
          <cell r="I324">
            <v>20557791713590.984</v>
          </cell>
        </row>
        <row r="325">
          <cell r="I325">
            <v>21585681935307.133</v>
          </cell>
        </row>
        <row r="326">
          <cell r="I326">
            <v>22664966668109.09</v>
          </cell>
        </row>
        <row r="327">
          <cell r="I327">
            <v>23798215637551.145</v>
          </cell>
        </row>
        <row r="328">
          <cell r="I328">
            <v>24988127055465.301</v>
          </cell>
        </row>
        <row r="329">
          <cell r="I329">
            <v>26237534044275.164</v>
          </cell>
        </row>
        <row r="330">
          <cell r="I330">
            <v>27549411382525.523</v>
          </cell>
        </row>
        <row r="331">
          <cell r="I331">
            <v>28926882587688.398</v>
          </cell>
        </row>
        <row r="332">
          <cell r="I332">
            <v>30373227353109.418</v>
          </cell>
        </row>
        <row r="333">
          <cell r="I333">
            <v>31891889356801.488</v>
          </cell>
        </row>
        <row r="334">
          <cell r="I334">
            <v>33486484460678.164</v>
          </cell>
        </row>
        <row r="335">
          <cell r="I335">
            <v>35160809319748.672</v>
          </cell>
        </row>
        <row r="336">
          <cell r="I336">
            <v>36918850421772.703</v>
          </cell>
        </row>
        <row r="337">
          <cell r="I337">
            <v>38764793578897.938</v>
          </cell>
        </row>
        <row r="338">
          <cell r="I338">
            <v>40703033893879.438</v>
          </cell>
        </row>
        <row r="339">
          <cell r="I339">
            <v>42738186224610.008</v>
          </cell>
        </row>
        <row r="340">
          <cell r="I340">
            <v>44875096171877.109</v>
          </cell>
        </row>
        <row r="341">
          <cell r="I341">
            <v>47118851616507.563</v>
          </cell>
        </row>
        <row r="342">
          <cell r="I342">
            <v>49474794833369.539</v>
          </cell>
        </row>
        <row r="343">
          <cell r="I343">
            <v>51948535211074.617</v>
          </cell>
        </row>
        <row r="344">
          <cell r="I344">
            <v>54545962607664.945</v>
          </cell>
        </row>
        <row r="345">
          <cell r="I345">
            <v>57273261374084.789</v>
          </cell>
        </row>
        <row r="346">
          <cell r="I346">
            <v>60136925078825.625</v>
          </cell>
        </row>
        <row r="347">
          <cell r="I347">
            <v>63143771968803.508</v>
          </cell>
        </row>
        <row r="348">
          <cell r="I348">
            <v>66300961203280.281</v>
          </cell>
        </row>
        <row r="349">
          <cell r="I349">
            <v>69616009899480.898</v>
          </cell>
        </row>
        <row r="350">
          <cell r="I350">
            <v>73096811030491.547</v>
          </cell>
        </row>
        <row r="351">
          <cell r="I351">
            <v>76751652218052.719</v>
          </cell>
        </row>
        <row r="352">
          <cell r="I352">
            <v>80589235464991.953</v>
          </cell>
        </row>
        <row r="353">
          <cell r="I353">
            <v>84618697874278.156</v>
          </cell>
        </row>
        <row r="354">
          <cell r="I354">
            <v>88849633404028.656</v>
          </cell>
        </row>
        <row r="355">
          <cell r="I355">
            <v>93292115710266.688</v>
          </cell>
        </row>
        <row r="356">
          <cell r="I356">
            <v>97956722131816.625</v>
          </cell>
        </row>
        <row r="357">
          <cell r="I357">
            <v>102854558874444.06</v>
          </cell>
        </row>
        <row r="358">
          <cell r="I358">
            <v>107997287454202.86</v>
          </cell>
        </row>
        <row r="359">
          <cell r="I359">
            <v>113397152462949.61</v>
          </cell>
        </row>
        <row r="360">
          <cell r="I360">
            <v>119067010722133.69</v>
          </cell>
        </row>
        <row r="361">
          <cell r="I361">
            <v>125020361894276.97</v>
          </cell>
        </row>
        <row r="362">
          <cell r="I362">
            <v>131271380625027.42</v>
          </cell>
        </row>
        <row r="363">
          <cell r="I363">
            <v>137834950292315.39</v>
          </cell>
        </row>
        <row r="364">
          <cell r="I364">
            <v>144726698442967.75</v>
          </cell>
        </row>
        <row r="365">
          <cell r="I365">
            <v>151963034001152.75</v>
          </cell>
        </row>
        <row r="366">
          <cell r="I366">
            <v>159561186337247</v>
          </cell>
        </row>
        <row r="367">
          <cell r="I367">
            <v>167539246290145.94</v>
          </cell>
        </row>
        <row r="368">
          <cell r="I368">
            <v>175916209240689.84</v>
          </cell>
        </row>
        <row r="369">
          <cell r="I369">
            <v>184712020338760.94</v>
          </cell>
        </row>
        <row r="370">
          <cell r="I370">
            <v>193947621991735.59</v>
          </cell>
        </row>
        <row r="371">
          <cell r="I371">
            <v>203645003727358.97</v>
          </cell>
        </row>
        <row r="372">
          <cell r="I372">
            <v>213827254549763.53</v>
          </cell>
        </row>
        <row r="373">
          <cell r="I373">
            <v>224518617913288.31</v>
          </cell>
        </row>
        <row r="374">
          <cell r="I374">
            <v>235744549444989.31</v>
          </cell>
        </row>
        <row r="375">
          <cell r="I375">
            <v>247531777553275.38</v>
          </cell>
        </row>
        <row r="376">
          <cell r="I376">
            <v>259908367066975.75</v>
          </cell>
        </row>
        <row r="377">
          <cell r="I377">
            <v>272903786056361.13</v>
          </cell>
        </row>
        <row r="378">
          <cell r="I378">
            <v>286548975995215.75</v>
          </cell>
        </row>
        <row r="379">
          <cell r="I379">
            <v>300876425431013.13</v>
          </cell>
        </row>
        <row r="380">
          <cell r="I380">
            <v>315920247338600.38</v>
          </cell>
        </row>
        <row r="381">
          <cell r="I381">
            <v>331716260341567</v>
          </cell>
        </row>
        <row r="382">
          <cell r="I382">
            <v>348302073994681.94</v>
          </cell>
        </row>
        <row r="383">
          <cell r="I383">
            <v>365717178330452.63</v>
          </cell>
        </row>
        <row r="384">
          <cell r="I384">
            <v>384003037883011.88</v>
          </cell>
        </row>
        <row r="385">
          <cell r="I385">
            <v>403203190413199.06</v>
          </cell>
        </row>
        <row r="386">
          <cell r="I386">
            <v>423363350569895.63</v>
          </cell>
        </row>
        <row r="387">
          <cell r="I387">
            <v>444531518734427</v>
          </cell>
        </row>
        <row r="388">
          <cell r="I388">
            <v>466758095307184.94</v>
          </cell>
        </row>
        <row r="389">
          <cell r="I389">
            <v>490096000708580.81</v>
          </cell>
        </row>
        <row r="390">
          <cell r="I390">
            <v>514600801380046.44</v>
          </cell>
        </row>
        <row r="391">
          <cell r="I391">
            <v>540330842085085.38</v>
          </cell>
        </row>
        <row r="392">
          <cell r="I392">
            <v>567347384825376.25</v>
          </cell>
        </row>
        <row r="393">
          <cell r="I393">
            <v>595714754702681.63</v>
          </cell>
        </row>
        <row r="394">
          <cell r="I394">
            <v>625500493073852.25</v>
          </cell>
        </row>
        <row r="395">
          <cell r="I395">
            <v>656775518363581.5</v>
          </cell>
        </row>
        <row r="396">
          <cell r="I396">
            <v>689614294917797.13</v>
          </cell>
        </row>
        <row r="397">
          <cell r="I397">
            <v>724095010299723.63</v>
          </cell>
        </row>
        <row r="398">
          <cell r="I398">
            <v>760299761450746.38</v>
          </cell>
        </row>
        <row r="399">
          <cell r="I399">
            <v>798314750159320.25</v>
          </cell>
        </row>
        <row r="400">
          <cell r="I400">
            <v>838230488303322.88</v>
          </cell>
        </row>
        <row r="401">
          <cell r="I401">
            <v>880142013354525.63</v>
          </cell>
        </row>
        <row r="402">
          <cell r="I402">
            <v>924149114658288.5</v>
          </cell>
        </row>
        <row r="403">
          <cell r="I403">
            <v>970356571027239.5</v>
          </cell>
        </row>
        <row r="404">
          <cell r="I404">
            <v>1018874400214638.1</v>
          </cell>
        </row>
        <row r="405">
          <cell r="I405">
            <v>1069818120861406.6</v>
          </cell>
        </row>
        <row r="406">
          <cell r="I406">
            <v>1123309027540513.5</v>
          </cell>
        </row>
        <row r="407">
          <cell r="I407">
            <v>1179474479553575.8</v>
          </cell>
        </row>
        <row r="408">
          <cell r="I408">
            <v>1238448204167291.3</v>
          </cell>
        </row>
        <row r="409">
          <cell r="I409">
            <v>1300370615011692.5</v>
          </cell>
        </row>
        <row r="410">
          <cell r="I410">
            <v>1365389146398313.8</v>
          </cell>
        </row>
        <row r="411">
          <cell r="I411">
            <v>1433658604354266</v>
          </cell>
        </row>
        <row r="412">
          <cell r="I412">
            <v>1505341535208016</v>
          </cell>
        </row>
        <row r="413">
          <cell r="I413">
            <v>1580608612604453.5</v>
          </cell>
        </row>
        <row r="414">
          <cell r="I414">
            <v>1659639043870712.8</v>
          </cell>
        </row>
        <row r="415">
          <cell r="I415">
            <v>1742620996700285</v>
          </cell>
        </row>
        <row r="416">
          <cell r="I416">
            <v>1829752047171335.8</v>
          </cell>
        </row>
        <row r="417">
          <cell r="I417">
            <v>1921239650165939.3</v>
          </cell>
        </row>
        <row r="418">
          <cell r="I418">
            <v>2017301633310272.8</v>
          </cell>
        </row>
        <row r="419">
          <cell r="I419">
            <v>2118166715611823</v>
          </cell>
        </row>
        <row r="420">
          <cell r="I420">
            <v>2224075052028450.8</v>
          </cell>
        </row>
        <row r="421">
          <cell r="I421">
            <v>2335278805265910</v>
          </cell>
        </row>
        <row r="422">
          <cell r="I422">
            <v>2452042746165242</v>
          </cell>
        </row>
        <row r="423">
          <cell r="I423">
            <v>2574644884109540.5</v>
          </cell>
        </row>
        <row r="424">
          <cell r="I424">
            <v>2703377128951054</v>
          </cell>
        </row>
        <row r="425">
          <cell r="I425">
            <v>2838545986034643.5</v>
          </cell>
        </row>
        <row r="426">
          <cell r="I426">
            <v>2980473285972412.5</v>
          </cell>
        </row>
        <row r="427">
          <cell r="I427">
            <v>3129496950907069.5</v>
          </cell>
        </row>
        <row r="428">
          <cell r="I428">
            <v>3285971799088459.5</v>
          </cell>
        </row>
        <row r="429">
          <cell r="I429">
            <v>3450270389678919</v>
          </cell>
        </row>
        <row r="430">
          <cell r="I430">
            <v>3622783909798901.5</v>
          </cell>
        </row>
        <row r="431">
          <cell r="I431">
            <v>3803923105924883</v>
          </cell>
        </row>
        <row r="432">
          <cell r="I432">
            <v>3994119261857164</v>
          </cell>
        </row>
        <row r="433">
          <cell r="I433">
            <v>4193825225586059</v>
          </cell>
        </row>
        <row r="434">
          <cell r="I434">
            <v>4403516487501398.5</v>
          </cell>
        </row>
        <row r="435">
          <cell r="I435">
            <v>4623692312512505</v>
          </cell>
        </row>
        <row r="436">
          <cell r="I436">
            <v>4854876928774167</v>
          </cell>
        </row>
        <row r="437">
          <cell r="I437">
            <v>5097620775848912</v>
          </cell>
        </row>
        <row r="438">
          <cell r="I438">
            <v>5352501815277394</v>
          </cell>
        </row>
        <row r="439">
          <cell r="I439">
            <v>5620126906677300</v>
          </cell>
        </row>
        <row r="440">
          <cell r="I440">
            <v>5901133252647202</v>
          </cell>
        </row>
        <row r="441">
          <cell r="I441">
            <v>6196189915915599</v>
          </cell>
        </row>
        <row r="442">
          <cell r="I442">
            <v>6505999412347416</v>
          </cell>
        </row>
        <row r="443">
          <cell r="I443">
            <v>6831299383600823</v>
          </cell>
        </row>
        <row r="444">
          <cell r="I444">
            <v>7172864353416901</v>
          </cell>
        </row>
        <row r="445">
          <cell r="I445">
            <v>7531507571723783</v>
          </cell>
        </row>
        <row r="446">
          <cell r="I446">
            <v>7908082950946009</v>
          </cell>
        </row>
        <row r="447">
          <cell r="I447">
            <v>8303487099129346</v>
          </cell>
        </row>
        <row r="448">
          <cell r="I448">
            <v>8718661454721850</v>
          </cell>
        </row>
        <row r="449">
          <cell r="I449">
            <v>9154594528093980</v>
          </cell>
        </row>
        <row r="450">
          <cell r="I450">
            <v>9612324255134716</v>
          </cell>
        </row>
        <row r="451">
          <cell r="I451">
            <v>1.0092940468527488E+16</v>
          </cell>
        </row>
        <row r="452">
          <cell r="I452">
            <v>1.05975874925899E+16</v>
          </cell>
        </row>
        <row r="453">
          <cell r="I453">
            <v>1.1127466867855432E+16</v>
          </cell>
        </row>
        <row r="454">
          <cell r="I454">
            <v>1.168384021188424E+16</v>
          </cell>
        </row>
        <row r="455">
          <cell r="I455">
            <v>1.2268032223114488E+16</v>
          </cell>
        </row>
        <row r="456">
          <cell r="I456">
            <v>1.2881433834906248E+16</v>
          </cell>
        </row>
        <row r="457">
          <cell r="I457">
            <v>1.3525505527287596E+16</v>
          </cell>
        </row>
        <row r="458">
          <cell r="I458">
            <v>1.4201780804288012E+16</v>
          </cell>
        </row>
        <row r="459">
          <cell r="I459">
            <v>1.491186984513845E+16</v>
          </cell>
        </row>
        <row r="460">
          <cell r="I460">
            <v>1.565746333803141E+16</v>
          </cell>
        </row>
        <row r="461">
          <cell r="I461">
            <v>1.6440336505569018E+16</v>
          </cell>
        </row>
        <row r="462">
          <cell r="I462">
            <v>1.7262353331483506E+16</v>
          </cell>
        </row>
        <row r="463">
          <cell r="I463">
            <v>1.812547099869372E+16</v>
          </cell>
        </row>
        <row r="464">
          <cell r="I464">
            <v>1.9031744549264444E+16</v>
          </cell>
        </row>
        <row r="465">
          <cell r="I465">
            <v>1.9983331777363704E+16</v>
          </cell>
        </row>
        <row r="466">
          <cell r="I466">
            <v>2.0982498366867924E+16</v>
          </cell>
        </row>
        <row r="467">
          <cell r="I467">
            <v>2.2031623285847356E+16</v>
          </cell>
        </row>
        <row r="468">
          <cell r="I468">
            <v>2.313320445077576E+16</v>
          </cell>
        </row>
        <row r="469">
          <cell r="I469">
            <v>2.4289864673950584E+16</v>
          </cell>
        </row>
        <row r="470">
          <cell r="I470">
            <v>2.5504357908284148E+16</v>
          </cell>
        </row>
        <row r="471">
          <cell r="I471">
            <v>2.6779575804334392E+16</v>
          </cell>
        </row>
        <row r="472">
          <cell r="I472">
            <v>2.8118554595187148E+16</v>
          </cell>
        </row>
        <row r="473">
          <cell r="I473">
            <v>2.9524482325582544E+16</v>
          </cell>
        </row>
        <row r="474">
          <cell r="I474">
            <v>3.1000706442497708E+16</v>
          </cell>
        </row>
        <row r="475">
          <cell r="I475">
            <v>3.2550741765258632E+16</v>
          </cell>
        </row>
        <row r="476">
          <cell r="I476">
            <v>3.41782788541576E+16</v>
          </cell>
        </row>
        <row r="477">
          <cell r="I477">
            <v>3.5887192797501516E+16</v>
          </cell>
        </row>
        <row r="478">
          <cell r="I478">
            <v>3.7681552438012632E+16</v>
          </cell>
        </row>
        <row r="479">
          <cell r="I479">
            <v>3.9565630060549304E+16</v>
          </cell>
        </row>
        <row r="480">
          <cell r="I480">
            <v>4.1543911564212808E+16</v>
          </cell>
        </row>
        <row r="481">
          <cell r="I481">
            <v>4.3621107143059488E+16</v>
          </cell>
        </row>
        <row r="482">
          <cell r="I482">
            <v>4.5802162500848496E+16</v>
          </cell>
        </row>
        <row r="483">
          <cell r="I483">
            <v>4.809227062652696E+16</v>
          </cell>
        </row>
        <row r="484">
          <cell r="I484">
            <v>5.0496884158489344E+16</v>
          </cell>
        </row>
        <row r="485">
          <cell r="I485">
            <v>5.3021728367049848E+16</v>
          </cell>
        </row>
        <row r="486">
          <cell r="I486">
            <v>5.5672814786038376E+16</v>
          </cell>
        </row>
        <row r="487">
          <cell r="I487">
            <v>5.8456455525976328E+16</v>
          </cell>
        </row>
        <row r="488">
          <cell r="I488">
            <v>6.1379278302911184E+16</v>
          </cell>
        </row>
        <row r="489">
          <cell r="I489">
            <v>6.4448242218692784E+16</v>
          </cell>
        </row>
        <row r="490">
          <cell r="I490">
            <v>6.7670654330263456E+16</v>
          </cell>
        </row>
        <row r="491">
          <cell r="I491">
            <v>7.1054187047412664E+16</v>
          </cell>
        </row>
        <row r="492">
          <cell r="I492">
            <v>7.4606896400419328E+16</v>
          </cell>
        </row>
        <row r="493">
          <cell r="I493">
            <v>7.8337241221076336E+16</v>
          </cell>
        </row>
        <row r="494">
          <cell r="I494">
            <v>8.2254103282766192E+16</v>
          </cell>
        </row>
        <row r="495">
          <cell r="I495">
            <v>8.6366808447540544E+16</v>
          </cell>
        </row>
        <row r="496">
          <cell r="I496">
            <v>9.06851488705536E+16</v>
          </cell>
        </row>
        <row r="497">
          <cell r="I497">
            <v>9.5219406314717312E+16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Control"/>
      <sheetName val="Assumption Sheets =&gt;"/>
      <sheetName val="General_Assumptions"/>
      <sheetName val="Corporate_Assumptions"/>
      <sheetName val="Operating_Assumptions"/>
      <sheetName val="Copper Price Forecasts"/>
      <sheetName val="Model Sheets =&gt;"/>
      <sheetName val="Kipoi Project"/>
      <sheetName val="Corporate"/>
      <sheetName val="SXEW Input Sheets =&gt;"/>
      <sheetName val="Hybrid V Rev.B - Sched - series"/>
      <sheetName val="Hybrid V Rev.B - Opex"/>
      <sheetName val="Hybrid Ver1. SXEW T - Sched"/>
      <sheetName val="Hybrid Ver1. SXEW T - Opex"/>
      <sheetName val="Hybrid V Rev.D - Sched - series"/>
      <sheetName val="Hybrid V Rev.D - Opex"/>
    </sheetNames>
    <sheetDataSet>
      <sheetData sheetId="0" refreshError="1"/>
      <sheetData sheetId="1" refreshError="1">
        <row r="18">
          <cell r="J18">
            <v>1</v>
          </cell>
        </row>
        <row r="31">
          <cell r="J31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E6B0C-4B59-41B8-8A81-8F78F1A380AD}">
  <sheetPr codeName="Sheet13">
    <tabColor theme="0"/>
  </sheetPr>
  <dimension ref="B3:AR161"/>
  <sheetViews>
    <sheetView topLeftCell="A124" zoomScale="70" zoomScaleNormal="70" workbookViewId="0">
      <selection activeCell="I150" sqref="I150"/>
    </sheetView>
  </sheetViews>
  <sheetFormatPr defaultRowHeight="12.75" x14ac:dyDescent="0.2"/>
  <cols>
    <col min="1" max="1" width="9.140625" style="358"/>
    <col min="2" max="2" width="24.5703125" style="358" bestFit="1" customWidth="1"/>
    <col min="3" max="3" width="21.85546875" style="358" bestFit="1" customWidth="1"/>
    <col min="4" max="16384" width="9.140625" style="358"/>
  </cols>
  <sheetData>
    <row r="3" spans="2:10" x14ac:dyDescent="0.2">
      <c r="B3" s="358" t="s">
        <v>359</v>
      </c>
      <c r="C3" s="358" t="s">
        <v>360</v>
      </c>
    </row>
    <row r="5" spans="2:10" x14ac:dyDescent="0.2">
      <c r="B5" s="358" t="s">
        <v>362</v>
      </c>
      <c r="C5" s="358" t="s">
        <v>361</v>
      </c>
    </row>
    <row r="9" spans="2:10" x14ac:dyDescent="0.2">
      <c r="D9" s="567" t="s">
        <v>353</v>
      </c>
      <c r="E9" s="567" t="s">
        <v>431</v>
      </c>
      <c r="F9" s="568" t="s">
        <v>688</v>
      </c>
    </row>
    <row r="10" spans="2:10" x14ac:dyDescent="0.2">
      <c r="C10" s="358" t="s">
        <v>436</v>
      </c>
      <c r="D10" s="360">
        <v>32</v>
      </c>
      <c r="E10" s="360">
        <v>51</v>
      </c>
      <c r="F10" s="566">
        <f>Summary!F38</f>
        <v>0.1</v>
      </c>
      <c r="J10" s="358" t="str">
        <f>C10</f>
        <v>Equity Research</v>
      </c>
    </row>
    <row r="11" spans="2:10" x14ac:dyDescent="0.2">
      <c r="C11" s="358" t="s">
        <v>435</v>
      </c>
      <c r="D11" s="361">
        <v>25</v>
      </c>
      <c r="E11" s="361">
        <v>36</v>
      </c>
      <c r="F11" s="566">
        <f>Summary!F34</f>
        <v>0.1</v>
      </c>
      <c r="I11" s="358" t="s">
        <v>353</v>
      </c>
      <c r="J11" s="507">
        <f>D10</f>
        <v>32</v>
      </c>
    </row>
    <row r="12" spans="2:10" x14ac:dyDescent="0.2">
      <c r="C12" s="358" t="s">
        <v>433</v>
      </c>
      <c r="D12" s="359">
        <f>'Share Price'!J19</f>
        <v>25.09</v>
      </c>
      <c r="E12" s="359">
        <f>'Share Price'!J20</f>
        <v>51.93</v>
      </c>
      <c r="F12" s="566">
        <f>Summary!F31</f>
        <v>0.1</v>
      </c>
      <c r="I12" s="358" t="s">
        <v>431</v>
      </c>
      <c r="J12" s="507">
        <f>E10</f>
        <v>51</v>
      </c>
    </row>
    <row r="13" spans="2:10" x14ac:dyDescent="0.2">
      <c r="C13" s="358" t="s">
        <v>434</v>
      </c>
      <c r="D13" s="360">
        <v>35</v>
      </c>
      <c r="E13" s="360">
        <v>49</v>
      </c>
      <c r="F13" s="566">
        <f>Summary!F28</f>
        <v>0.1</v>
      </c>
    </row>
    <row r="14" spans="2:10" x14ac:dyDescent="0.2">
      <c r="C14" s="358" t="s">
        <v>439</v>
      </c>
      <c r="D14" s="359">
        <f ca="1">'Net Asset Value'!$P$46</f>
        <v>24.026012206246989</v>
      </c>
      <c r="E14" s="359">
        <f ca="1">'Net Asset Value'!$R$46</f>
        <v>36.039018309370491</v>
      </c>
      <c r="F14" s="566">
        <f>Summary!F25</f>
        <v>0.1</v>
      </c>
    </row>
    <row r="15" spans="2:10" x14ac:dyDescent="0.2">
      <c r="C15" s="358" t="s">
        <v>12</v>
      </c>
      <c r="D15" s="359">
        <f ca="1">'Val Calcs'!$K$44</f>
        <v>22.512180356643736</v>
      </c>
      <c r="E15" s="359">
        <f ca="1">'Val Calcs'!$K$43</f>
        <v>38.732387536850936</v>
      </c>
      <c r="F15" s="566">
        <f>Summary!F22</f>
        <v>0.1</v>
      </c>
    </row>
    <row r="16" spans="2:10" x14ac:dyDescent="0.2">
      <c r="C16" s="358" t="s">
        <v>438</v>
      </c>
      <c r="D16" s="359">
        <f ca="1">'Net Asset Value'!$L$46</f>
        <v>34.036850625516571</v>
      </c>
      <c r="E16" s="359">
        <f ca="1">'Net Asset Value'!$N$46</f>
        <v>48.052024412493978</v>
      </c>
      <c r="F16" s="566">
        <f>Summary!F19</f>
        <v>0.4</v>
      </c>
    </row>
    <row r="17" spans="3:5" x14ac:dyDescent="0.2">
      <c r="C17" s="533" t="s">
        <v>687</v>
      </c>
      <c r="D17" s="569">
        <f ca="1">SUMPRODUCT(D10:D16,$F$10:$F$16)/SUM($F$10:$F$16)</f>
        <v>29.977559506495702</v>
      </c>
      <c r="E17" s="569">
        <f ca="1">SUMPRODUCT(E10:E16,$F$10:$F$16)/SUM($F$10:$F$16)</f>
        <v>45.490950349619737</v>
      </c>
    </row>
    <row r="19" spans="3:5" x14ac:dyDescent="0.2">
      <c r="C19" s="358" t="s">
        <v>439</v>
      </c>
      <c r="D19" s="359">
        <f ca="1">'Net Asset Value'!$P$46</f>
        <v>24.026012206246989</v>
      </c>
      <c r="E19" s="359">
        <f ca="1">'Net Asset Value'!$R$46</f>
        <v>36.039018309370491</v>
      </c>
    </row>
    <row r="20" spans="3:5" x14ac:dyDescent="0.2">
      <c r="C20" s="358" t="s">
        <v>12</v>
      </c>
      <c r="D20" s="359">
        <f ca="1">'Val Calcs'!$K$44</f>
        <v>22.512180356643736</v>
      </c>
      <c r="E20" s="359">
        <f ca="1">'Val Calcs'!$K$43</f>
        <v>38.732387536850936</v>
      </c>
    </row>
    <row r="24" spans="3:5" x14ac:dyDescent="0.2">
      <c r="C24" s="358" t="s">
        <v>438</v>
      </c>
      <c r="D24" s="359">
        <f ca="1">'Net Asset Value'!$L$46</f>
        <v>34.036850625516571</v>
      </c>
      <c r="E24" s="359">
        <f ca="1">'Net Asset Value'!$N$46</f>
        <v>48.052024412493978</v>
      </c>
    </row>
    <row r="25" spans="3:5" x14ac:dyDescent="0.2">
      <c r="C25" s="358" t="s">
        <v>439</v>
      </c>
      <c r="D25" s="359">
        <f ca="1">'Net Asset Value'!$P$46</f>
        <v>24.026012206246989</v>
      </c>
      <c r="E25" s="359">
        <f ca="1">'Net Asset Value'!$R$46</f>
        <v>36.039018309370491</v>
      </c>
    </row>
    <row r="30" spans="3:5" x14ac:dyDescent="0.2">
      <c r="C30" s="358" t="s">
        <v>434</v>
      </c>
      <c r="D30" s="360">
        <v>35</v>
      </c>
      <c r="E30" s="360">
        <v>49</v>
      </c>
    </row>
    <row r="31" spans="3:5" x14ac:dyDescent="0.2">
      <c r="C31" s="358" t="s">
        <v>436</v>
      </c>
      <c r="D31" s="360">
        <v>32</v>
      </c>
      <c r="E31" s="360">
        <v>51</v>
      </c>
    </row>
    <row r="32" spans="3:5" x14ac:dyDescent="0.2">
      <c r="C32" s="358" t="s">
        <v>435</v>
      </c>
      <c r="D32" s="361">
        <v>25</v>
      </c>
      <c r="E32" s="361">
        <v>36</v>
      </c>
    </row>
    <row r="40" spans="4:44" x14ac:dyDescent="0.2">
      <c r="I40" s="509"/>
      <c r="J40" s="509"/>
      <c r="K40" s="509"/>
      <c r="L40" s="509"/>
      <c r="M40" s="509"/>
      <c r="N40" s="509"/>
      <c r="O40" s="509"/>
      <c r="P40" s="509"/>
      <c r="Q40" s="509"/>
      <c r="R40" s="509"/>
      <c r="S40" s="509"/>
      <c r="T40" s="509"/>
      <c r="U40" s="509"/>
      <c r="V40" s="509"/>
      <c r="W40" s="509"/>
      <c r="X40" s="509"/>
      <c r="Y40" s="509"/>
      <c r="Z40" s="509"/>
      <c r="AA40" s="509"/>
      <c r="AB40" s="509"/>
      <c r="AC40" s="509"/>
      <c r="AD40" s="509"/>
      <c r="AE40" s="509"/>
      <c r="AF40" s="509"/>
      <c r="AG40" s="509"/>
      <c r="AH40" s="509"/>
      <c r="AI40" s="509"/>
      <c r="AJ40" s="509"/>
      <c r="AK40" s="509"/>
    </row>
    <row r="41" spans="4:44" x14ac:dyDescent="0.2">
      <c r="I41" s="509"/>
      <c r="J41" s="509"/>
      <c r="K41" s="509"/>
      <c r="L41" s="509"/>
      <c r="M41" s="509"/>
      <c r="N41" s="509"/>
      <c r="O41" s="509"/>
      <c r="P41" s="509"/>
      <c r="Q41" s="509"/>
      <c r="R41" s="509"/>
      <c r="S41" s="509"/>
      <c r="T41" s="509"/>
      <c r="U41" s="509"/>
      <c r="V41" s="509"/>
      <c r="W41" s="509"/>
      <c r="X41" s="509"/>
      <c r="Y41" s="509"/>
      <c r="Z41" s="509"/>
      <c r="AA41" s="509"/>
      <c r="AB41" s="509"/>
      <c r="AC41" s="509"/>
      <c r="AD41" s="509"/>
      <c r="AE41" s="509"/>
      <c r="AF41" s="509"/>
      <c r="AG41" s="509"/>
      <c r="AH41" s="509"/>
      <c r="AI41" s="509"/>
      <c r="AJ41" s="509"/>
      <c r="AK41" s="509"/>
    </row>
    <row r="42" spans="4:44" x14ac:dyDescent="0.2">
      <c r="E42" s="533">
        <f>'Financial Statements'!R5</f>
        <v>2023</v>
      </c>
      <c r="F42" s="533">
        <f>'Financial Statements'!S5</f>
        <v>2024</v>
      </c>
      <c r="G42" s="533">
        <f>'Financial Statements'!T5</f>
        <v>2025</v>
      </c>
      <c r="H42" s="533">
        <f>'Financial Statements'!U5</f>
        <v>2026</v>
      </c>
      <c r="I42" s="533">
        <f>'Financial Statements'!V5</f>
        <v>2027</v>
      </c>
      <c r="J42" s="533">
        <f>'Financial Statements'!W5</f>
        <v>2028</v>
      </c>
      <c r="K42" s="533">
        <f>'Financial Statements'!X5</f>
        <v>2029</v>
      </c>
      <c r="L42" s="533">
        <f>'Financial Statements'!Y5</f>
        <v>2030</v>
      </c>
      <c r="M42" s="533">
        <f>'Financial Statements'!Z5</f>
        <v>2031</v>
      </c>
      <c r="N42" s="533">
        <f>'Financial Statements'!AA5</f>
        <v>2032</v>
      </c>
      <c r="O42" s="533">
        <f>'Financial Statements'!AB5</f>
        <v>2033</v>
      </c>
      <c r="P42" s="533">
        <f>'Financial Statements'!AC5</f>
        <v>2034</v>
      </c>
      <c r="Q42" s="533">
        <f>'Financial Statements'!AD5</f>
        <v>2035</v>
      </c>
      <c r="R42" s="533">
        <f>'Financial Statements'!AE5</f>
        <v>2036</v>
      </c>
      <c r="S42" s="533">
        <f>'Financial Statements'!AF5</f>
        <v>2037</v>
      </c>
      <c r="T42" s="533">
        <f>'Financial Statements'!AG5</f>
        <v>2038</v>
      </c>
      <c r="U42" s="533">
        <f>'Financial Statements'!AH5</f>
        <v>2039</v>
      </c>
      <c r="V42" s="533">
        <f>'Financial Statements'!AI5</f>
        <v>2040</v>
      </c>
      <c r="W42" s="533">
        <f>'Financial Statements'!AJ5</f>
        <v>2041</v>
      </c>
      <c r="X42" s="533">
        <f>'Financial Statements'!AK5</f>
        <v>2042</v>
      </c>
      <c r="Y42" s="533">
        <f>'Financial Statements'!AL5</f>
        <v>2043</v>
      </c>
      <c r="Z42" s="533">
        <f>'Financial Statements'!AM5</f>
        <v>2044</v>
      </c>
      <c r="AA42" s="533">
        <f>'Financial Statements'!AN5</f>
        <v>2045</v>
      </c>
      <c r="AB42" s="533">
        <f>'Financial Statements'!AO5</f>
        <v>2046</v>
      </c>
      <c r="AC42" s="533">
        <f>'Financial Statements'!AP5</f>
        <v>2047</v>
      </c>
      <c r="AD42" s="533">
        <f>'Financial Statements'!AQ5</f>
        <v>2048</v>
      </c>
      <c r="AE42" s="533">
        <f>'Financial Statements'!AR5</f>
        <v>2049</v>
      </c>
      <c r="AF42" s="533">
        <f>'Financial Statements'!AS5</f>
        <v>2050</v>
      </c>
      <c r="AG42" s="533">
        <f>'Financial Statements'!AT5</f>
        <v>2051</v>
      </c>
      <c r="AH42" s="533">
        <f>'Financial Statements'!AU5</f>
        <v>2052</v>
      </c>
      <c r="AI42" s="533">
        <f>'Financial Statements'!AV5</f>
        <v>2053</v>
      </c>
    </row>
    <row r="43" spans="4:44" x14ac:dyDescent="0.2">
      <c r="D43" s="358" t="s">
        <v>184</v>
      </c>
      <c r="E43" s="507">
        <f>'Financial Statements'!R14</f>
        <v>0</v>
      </c>
      <c r="F43" s="507">
        <f>'Financial Statements'!S14</f>
        <v>0</v>
      </c>
      <c r="G43" s="507">
        <f>'Financial Statements'!T14</f>
        <v>0</v>
      </c>
      <c r="H43" s="507">
        <f>'Financial Statements'!U14</f>
        <v>0</v>
      </c>
      <c r="I43" s="507">
        <f>'Financial Statements'!V14</f>
        <v>0</v>
      </c>
      <c r="J43" s="507">
        <f>'Financial Statements'!W14</f>
        <v>0</v>
      </c>
      <c r="K43" s="507">
        <f>'Financial Statements'!X14</f>
        <v>93.79109623965067</v>
      </c>
      <c r="L43" s="507">
        <f>'Financial Statements'!Y14</f>
        <v>100.92718361204493</v>
      </c>
      <c r="M43" s="507">
        <f>'Financial Statements'!Z14</f>
        <v>109.15784807733954</v>
      </c>
      <c r="N43" s="507">
        <f>'Financial Statements'!AA14</f>
        <v>118.83322704658616</v>
      </c>
      <c r="O43" s="507">
        <f>'Financial Statements'!AB14</f>
        <v>100.78735360303955</v>
      </c>
      <c r="P43" s="507">
        <f>'Financial Statements'!AC14</f>
        <v>89.40338560985478</v>
      </c>
      <c r="Q43" s="507">
        <f>'Financial Statements'!AD14</f>
        <v>99.97451538069754</v>
      </c>
      <c r="R43" s="507">
        <f>'Financial Statements'!AE14</f>
        <v>111.10297172286903</v>
      </c>
      <c r="S43" s="507">
        <f>'Financial Statements'!AF14</f>
        <v>127.31057041517008</v>
      </c>
      <c r="T43" s="507">
        <f>'Financial Statements'!AG14</f>
        <v>148.76450981573259</v>
      </c>
      <c r="U43" s="507">
        <f>'Financial Statements'!AH14</f>
        <v>118.29116590357339</v>
      </c>
      <c r="V43" s="507">
        <f>'Financial Statements'!AI14</f>
        <v>93.277155115946726</v>
      </c>
      <c r="W43" s="507">
        <f>'Financial Statements'!AJ14</f>
        <v>130.80838085247549</v>
      </c>
      <c r="X43" s="507">
        <f>'Financial Statements'!AK14</f>
        <v>111.83192672279023</v>
      </c>
      <c r="Y43" s="507">
        <f>'Financial Statements'!AL14</f>
        <v>171.50664798926852</v>
      </c>
      <c r="Z43" s="507">
        <f>'Financial Statements'!AM14</f>
        <v>125.36714305601353</v>
      </c>
      <c r="AA43" s="507">
        <f>'Financial Statements'!AN14</f>
        <v>112.09513678018516</v>
      </c>
      <c r="AB43" s="507">
        <f>'Financial Statements'!AO14</f>
        <v>164.56449244498219</v>
      </c>
      <c r="AC43" s="507">
        <f>'Financial Statements'!AP14</f>
        <v>175.06696390167116</v>
      </c>
      <c r="AD43" s="507">
        <f>'Financial Statements'!AQ14</f>
        <v>130.69271058534747</v>
      </c>
      <c r="AE43" s="507">
        <f>'Financial Statements'!AR14</f>
        <v>200.6344716444832</v>
      </c>
      <c r="AF43" s="507">
        <f>'Financial Statements'!AS14</f>
        <v>419.14268692679389</v>
      </c>
      <c r="AG43" s="507">
        <f>'Financial Statements'!AT14</f>
        <v>407.2638112648944</v>
      </c>
      <c r="AH43" s="507">
        <f>'Financial Statements'!AU14</f>
        <v>428.73215067703779</v>
      </c>
      <c r="AI43" s="507">
        <f>'Financial Statements'!AV14</f>
        <v>418.20113651334958</v>
      </c>
      <c r="AJ43" s="507"/>
      <c r="AK43" s="507"/>
      <c r="AL43" s="507"/>
      <c r="AM43" s="507"/>
      <c r="AN43" s="507"/>
      <c r="AO43" s="507"/>
      <c r="AP43" s="507"/>
      <c r="AQ43" s="507"/>
      <c r="AR43" s="507"/>
    </row>
    <row r="69" spans="4:35" x14ac:dyDescent="0.2">
      <c r="E69" s="533">
        <f>E42</f>
        <v>2023</v>
      </c>
      <c r="F69" s="533">
        <f t="shared" ref="F69:AI69" si="0">F42</f>
        <v>2024</v>
      </c>
      <c r="G69" s="533">
        <f t="shared" si="0"/>
        <v>2025</v>
      </c>
      <c r="H69" s="533">
        <f t="shared" si="0"/>
        <v>2026</v>
      </c>
      <c r="I69" s="533">
        <f t="shared" si="0"/>
        <v>2027</v>
      </c>
      <c r="J69" s="533">
        <f t="shared" si="0"/>
        <v>2028</v>
      </c>
      <c r="K69" s="533">
        <f t="shared" si="0"/>
        <v>2029</v>
      </c>
      <c r="L69" s="533">
        <f t="shared" si="0"/>
        <v>2030</v>
      </c>
      <c r="M69" s="533">
        <f t="shared" si="0"/>
        <v>2031</v>
      </c>
      <c r="N69" s="533">
        <f t="shared" si="0"/>
        <v>2032</v>
      </c>
      <c r="O69" s="533">
        <f t="shared" si="0"/>
        <v>2033</v>
      </c>
      <c r="P69" s="533">
        <f t="shared" si="0"/>
        <v>2034</v>
      </c>
      <c r="Q69" s="533">
        <f t="shared" si="0"/>
        <v>2035</v>
      </c>
      <c r="R69" s="533">
        <f t="shared" si="0"/>
        <v>2036</v>
      </c>
      <c r="S69" s="533">
        <f t="shared" si="0"/>
        <v>2037</v>
      </c>
      <c r="T69" s="533">
        <f t="shared" si="0"/>
        <v>2038</v>
      </c>
      <c r="U69" s="533">
        <f t="shared" si="0"/>
        <v>2039</v>
      </c>
      <c r="V69" s="533">
        <f t="shared" si="0"/>
        <v>2040</v>
      </c>
      <c r="W69" s="533">
        <f t="shared" si="0"/>
        <v>2041</v>
      </c>
      <c r="X69" s="533">
        <f t="shared" si="0"/>
        <v>2042</v>
      </c>
      <c r="Y69" s="533">
        <f t="shared" si="0"/>
        <v>2043</v>
      </c>
      <c r="Z69" s="533">
        <f t="shared" si="0"/>
        <v>2044</v>
      </c>
      <c r="AA69" s="533">
        <f t="shared" si="0"/>
        <v>2045</v>
      </c>
      <c r="AB69" s="533">
        <f t="shared" si="0"/>
        <v>2046</v>
      </c>
      <c r="AC69" s="533">
        <f t="shared" si="0"/>
        <v>2047</v>
      </c>
      <c r="AD69" s="533">
        <f t="shared" si="0"/>
        <v>2048</v>
      </c>
      <c r="AE69" s="533">
        <f t="shared" si="0"/>
        <v>2049</v>
      </c>
      <c r="AF69" s="533">
        <f t="shared" si="0"/>
        <v>2050</v>
      </c>
      <c r="AG69" s="533">
        <f t="shared" si="0"/>
        <v>2051</v>
      </c>
      <c r="AH69" s="533">
        <f t="shared" si="0"/>
        <v>2052</v>
      </c>
      <c r="AI69" s="533">
        <f t="shared" si="0"/>
        <v>2053</v>
      </c>
    </row>
    <row r="70" spans="4:35" x14ac:dyDescent="0.2">
      <c r="D70" s="358" t="str">
        <f>'Financial Statements'!B78</f>
        <v>Shareholder Loan - Interest Payment</v>
      </c>
      <c r="E70" s="507">
        <f>'Financial Statements'!R78</f>
        <v>0</v>
      </c>
      <c r="F70" s="507">
        <f>'Financial Statements'!S78</f>
        <v>0</v>
      </c>
      <c r="G70" s="507">
        <f>'Financial Statements'!T78</f>
        <v>0</v>
      </c>
      <c r="H70" s="507">
        <f>'Financial Statements'!U78</f>
        <v>0</v>
      </c>
      <c r="I70" s="507">
        <f>'Financial Statements'!V78</f>
        <v>0</v>
      </c>
      <c r="J70" s="507">
        <f>'Financial Statements'!W78</f>
        <v>0</v>
      </c>
      <c r="K70" s="507">
        <f>'Financial Statements'!X78</f>
        <v>10.357479971504242</v>
      </c>
      <c r="L70" s="507">
        <f>'Financial Statements'!Y78</f>
        <v>9.7061085474922493</v>
      </c>
      <c r="M70" s="507">
        <f>'Financial Statements'!Z78</f>
        <v>4.5837506587203398</v>
      </c>
      <c r="N70" s="507">
        <f>'Financial Statements'!AA78</f>
        <v>0</v>
      </c>
      <c r="O70" s="507">
        <f>'Financial Statements'!AB78</f>
        <v>0</v>
      </c>
      <c r="P70" s="507">
        <f>'Financial Statements'!AC78</f>
        <v>0</v>
      </c>
      <c r="Q70" s="507">
        <f>'Financial Statements'!AD78</f>
        <v>0</v>
      </c>
      <c r="R70" s="507">
        <f>'Financial Statements'!AE78</f>
        <v>0</v>
      </c>
      <c r="S70" s="507">
        <f>'Financial Statements'!AF78</f>
        <v>0</v>
      </c>
      <c r="T70" s="507">
        <f>'Financial Statements'!AG78</f>
        <v>0</v>
      </c>
      <c r="U70" s="507">
        <f>'Financial Statements'!AH78</f>
        <v>0</v>
      </c>
      <c r="V70" s="507">
        <f>'Financial Statements'!AI78</f>
        <v>0</v>
      </c>
      <c r="W70" s="507">
        <f>'Financial Statements'!AJ78</f>
        <v>0</v>
      </c>
      <c r="X70" s="507">
        <f>'Financial Statements'!AK78</f>
        <v>0</v>
      </c>
      <c r="Y70" s="507">
        <f>'Financial Statements'!AL78</f>
        <v>0</v>
      </c>
      <c r="Z70" s="507">
        <f>'Financial Statements'!AM78</f>
        <v>0</v>
      </c>
      <c r="AA70" s="507">
        <f>'Financial Statements'!AN78</f>
        <v>0</v>
      </c>
      <c r="AB70" s="507">
        <f>'Financial Statements'!AO78</f>
        <v>0</v>
      </c>
      <c r="AC70" s="507">
        <f>'Financial Statements'!AP78</f>
        <v>0</v>
      </c>
      <c r="AD70" s="507">
        <f>'Financial Statements'!AQ78</f>
        <v>0</v>
      </c>
      <c r="AE70" s="507">
        <f>'Financial Statements'!AR78</f>
        <v>0</v>
      </c>
      <c r="AF70" s="507">
        <f>'Financial Statements'!AS78</f>
        <v>0</v>
      </c>
      <c r="AG70" s="507">
        <f>'Financial Statements'!AT78</f>
        <v>0</v>
      </c>
      <c r="AH70" s="507">
        <f>'Financial Statements'!AU78</f>
        <v>0</v>
      </c>
      <c r="AI70" s="507">
        <f>'Financial Statements'!AV78</f>
        <v>0</v>
      </c>
    </row>
    <row r="71" spans="4:35" x14ac:dyDescent="0.2">
      <c r="D71" s="358" t="str">
        <f>'Financial Statements'!B79</f>
        <v>Shareholder Loan - Principal Repayment</v>
      </c>
      <c r="E71" s="507">
        <f>'Financial Statements'!R79</f>
        <v>0</v>
      </c>
      <c r="F71" s="507">
        <f>'Financial Statements'!S79</f>
        <v>0</v>
      </c>
      <c r="G71" s="507">
        <f>'Financial Statements'!T79</f>
        <v>0</v>
      </c>
      <c r="H71" s="507">
        <f>'Financial Statements'!U79</f>
        <v>0</v>
      </c>
      <c r="I71" s="507">
        <f>'Financial Statements'!V79</f>
        <v>0</v>
      </c>
      <c r="J71" s="507">
        <f>'Financial Statements'!W79</f>
        <v>0</v>
      </c>
      <c r="K71" s="507">
        <f>'Financial Statements'!X79</f>
        <v>3.2568571200599656</v>
      </c>
      <c r="L71" s="507">
        <f>'Financial Statements'!Y79</f>
        <v>25.61178944385955</v>
      </c>
      <c r="M71" s="507">
        <f>'Financial Statements'!Z79</f>
        <v>22.918753293601696</v>
      </c>
      <c r="N71" s="507">
        <f>'Financial Statements'!AA79</f>
        <v>0</v>
      </c>
      <c r="O71" s="507">
        <f>'Financial Statements'!AB79</f>
        <v>0</v>
      </c>
      <c r="P71" s="507">
        <f>'Financial Statements'!AC79</f>
        <v>0</v>
      </c>
      <c r="Q71" s="507">
        <f>'Financial Statements'!AD79</f>
        <v>0</v>
      </c>
      <c r="R71" s="507">
        <f>'Financial Statements'!AE79</f>
        <v>0</v>
      </c>
      <c r="S71" s="507">
        <f>'Financial Statements'!AF79</f>
        <v>0</v>
      </c>
      <c r="T71" s="507">
        <f>'Financial Statements'!AG79</f>
        <v>0</v>
      </c>
      <c r="U71" s="507">
        <f>'Financial Statements'!AH79</f>
        <v>0</v>
      </c>
      <c r="V71" s="507">
        <f>'Financial Statements'!AI79</f>
        <v>0</v>
      </c>
      <c r="W71" s="507">
        <f>'Financial Statements'!AJ79</f>
        <v>0</v>
      </c>
      <c r="X71" s="507">
        <f>'Financial Statements'!AK79</f>
        <v>0</v>
      </c>
      <c r="Y71" s="507">
        <f>'Financial Statements'!AL79</f>
        <v>0</v>
      </c>
      <c r="Z71" s="507">
        <f>'Financial Statements'!AM79</f>
        <v>0</v>
      </c>
      <c r="AA71" s="507">
        <f>'Financial Statements'!AN79</f>
        <v>0</v>
      </c>
      <c r="AB71" s="507">
        <f>'Financial Statements'!AO79</f>
        <v>0</v>
      </c>
      <c r="AC71" s="507">
        <f>'Financial Statements'!AP79</f>
        <v>0</v>
      </c>
      <c r="AD71" s="507">
        <f>'Financial Statements'!AQ79</f>
        <v>0</v>
      </c>
      <c r="AE71" s="507">
        <f>'Financial Statements'!AR79</f>
        <v>0</v>
      </c>
      <c r="AF71" s="507">
        <f>'Financial Statements'!AS79</f>
        <v>0</v>
      </c>
      <c r="AG71" s="507">
        <f>'Financial Statements'!AT79</f>
        <v>0</v>
      </c>
      <c r="AH71" s="507">
        <f>'Financial Statements'!AU79</f>
        <v>0</v>
      </c>
      <c r="AI71" s="507">
        <f>'Financial Statements'!AV79</f>
        <v>0</v>
      </c>
    </row>
    <row r="72" spans="4:35" x14ac:dyDescent="0.2">
      <c r="D72" s="358" t="str">
        <f>'Financial Statements'!B80</f>
        <v>Dividends Distributed</v>
      </c>
      <c r="E72" s="507">
        <f ca="1">'Financial Statements'!R80</f>
        <v>0</v>
      </c>
      <c r="F72" s="507">
        <f ca="1">'Financial Statements'!S80</f>
        <v>0</v>
      </c>
      <c r="G72" s="507">
        <f ca="1">'Financial Statements'!T80</f>
        <v>0</v>
      </c>
      <c r="H72" s="507">
        <f ca="1">'Financial Statements'!U80</f>
        <v>0</v>
      </c>
      <c r="I72" s="507">
        <f ca="1">'Financial Statements'!V80</f>
        <v>0</v>
      </c>
      <c r="J72" s="507">
        <f ca="1">'Financial Statements'!W80</f>
        <v>0</v>
      </c>
      <c r="K72" s="507">
        <f ca="1">'Financial Statements'!X80</f>
        <v>0</v>
      </c>
      <c r="L72" s="507">
        <f ca="1">'Financial Statements'!Y80</f>
        <v>1.000409564538181</v>
      </c>
      <c r="M72" s="507">
        <f ca="1">'Financial Statements'!Z80</f>
        <v>13.636377736274561</v>
      </c>
      <c r="N72" s="507">
        <f ca="1">'Financial Statements'!AA80</f>
        <v>49.516298895731595</v>
      </c>
      <c r="O72" s="507">
        <f ca="1">'Financial Statements'!AB80</f>
        <v>37.947316212852584</v>
      </c>
      <c r="P72" s="507">
        <f ca="1">'Financial Statements'!AC80</f>
        <v>29.867564776367161</v>
      </c>
      <c r="Q72" s="507">
        <f ca="1">'Financial Statements'!AD80</f>
        <v>42.173672447189595</v>
      </c>
      <c r="R72" s="507">
        <f ca="1">'Financial Statements'!AE80</f>
        <v>48.92329088341296</v>
      </c>
      <c r="S72" s="507">
        <f ca="1">'Financial Statements'!AF80</f>
        <v>57.190051098567203</v>
      </c>
      <c r="T72" s="507">
        <f ca="1">'Financial Statements'!AG80</f>
        <v>74.340611628852614</v>
      </c>
      <c r="U72" s="507">
        <f ca="1">'Financial Statements'!AH80</f>
        <v>55.843987953905312</v>
      </c>
      <c r="V72" s="507">
        <f ca="1">'Financial Statements'!AI80</f>
        <v>38.466735302896261</v>
      </c>
      <c r="W72" s="507">
        <f ca="1">'Financial Statements'!AJ80</f>
        <v>62.181128708246156</v>
      </c>
      <c r="X72" s="507">
        <f ca="1">'Financial Statements'!AK80</f>
        <v>52.915968383608174</v>
      </c>
      <c r="Y72" s="507">
        <f ca="1">'Financial Statements'!AL80</f>
        <v>90.687699936719241</v>
      </c>
      <c r="Z72" s="507">
        <f ca="1">'Financial Statements'!AM80</f>
        <v>69.255451922005108</v>
      </c>
      <c r="AA72" s="507">
        <f ca="1">'Financial Statements'!AN80</f>
        <v>60.921425386707817</v>
      </c>
      <c r="AB72" s="507">
        <f ca="1">'Financial Statements'!AO80</f>
        <v>116.31824895024135</v>
      </c>
      <c r="AC72" s="507">
        <f ca="1">'Financial Statements'!AP80</f>
        <v>121.42817602848082</v>
      </c>
      <c r="AD72" s="507">
        <f ca="1">'Financial Statements'!AQ80</f>
        <v>98.315197411027015</v>
      </c>
      <c r="AE72" s="507">
        <f ca="1">'Financial Statements'!AR80</f>
        <v>138.16675260346582</v>
      </c>
      <c r="AF72" s="507">
        <f ca="1">'Financial Statements'!AS80</f>
        <v>290.61933893215416</v>
      </c>
      <c r="AG72" s="507">
        <f ca="1">'Financial Statements'!AT80</f>
        <v>294.47160367440154</v>
      </c>
      <c r="AH72" s="507">
        <f ca="1">'Financial Statements'!AU80</f>
        <v>306.75843308060655</v>
      </c>
      <c r="AI72" s="507">
        <f ca="1">'Financial Statements'!AV80</f>
        <v>302.01666300786621</v>
      </c>
    </row>
    <row r="73" spans="4:35" x14ac:dyDescent="0.2">
      <c r="D73" s="358" t="str">
        <f>'Financial Statements'!B81</f>
        <v>Equity Redemption</v>
      </c>
      <c r="E73" s="507">
        <f ca="1">'Financial Statements'!R81</f>
        <v>0</v>
      </c>
      <c r="F73" s="507">
        <f ca="1">'Financial Statements'!S81</f>
        <v>0</v>
      </c>
      <c r="G73" s="507">
        <f ca="1">'Financial Statements'!T81</f>
        <v>0</v>
      </c>
      <c r="H73" s="507">
        <f ca="1">'Financial Statements'!U81</f>
        <v>0</v>
      </c>
      <c r="I73" s="507">
        <f ca="1">'Financial Statements'!V81</f>
        <v>0</v>
      </c>
      <c r="J73" s="507">
        <f ca="1">'Financial Statements'!W81</f>
        <v>0</v>
      </c>
      <c r="K73" s="507">
        <f ca="1">'Financial Statements'!X81</f>
        <v>0</v>
      </c>
      <c r="L73" s="507">
        <f ca="1">'Financial Statements'!Y81</f>
        <v>0</v>
      </c>
      <c r="M73" s="507">
        <f ca="1">'Financial Statements'!Z81</f>
        <v>0</v>
      </c>
      <c r="N73" s="507">
        <f ca="1">'Financial Statements'!AA81</f>
        <v>0</v>
      </c>
      <c r="O73" s="507">
        <f ca="1">'Financial Statements'!AB81</f>
        <v>0</v>
      </c>
      <c r="P73" s="507">
        <f ca="1">'Financial Statements'!AC81</f>
        <v>0</v>
      </c>
      <c r="Q73" s="507">
        <f ca="1">'Financial Statements'!AD81</f>
        <v>0</v>
      </c>
      <c r="R73" s="507">
        <f ca="1">'Financial Statements'!AE81</f>
        <v>0</v>
      </c>
      <c r="S73" s="507">
        <f ca="1">'Financial Statements'!AF81</f>
        <v>0</v>
      </c>
      <c r="T73" s="507">
        <f ca="1">'Financial Statements'!AG81</f>
        <v>0</v>
      </c>
      <c r="U73" s="507">
        <f ca="1">'Financial Statements'!AH81</f>
        <v>0</v>
      </c>
      <c r="V73" s="507">
        <f ca="1">'Financial Statements'!AI81</f>
        <v>0</v>
      </c>
      <c r="W73" s="507">
        <f ca="1">'Financial Statements'!AJ81</f>
        <v>0</v>
      </c>
      <c r="X73" s="507">
        <f ca="1">'Financial Statements'!AK81</f>
        <v>0</v>
      </c>
      <c r="Y73" s="507">
        <f ca="1">'Financial Statements'!AL81</f>
        <v>0</v>
      </c>
      <c r="Z73" s="507">
        <f ca="1">'Financial Statements'!AM81</f>
        <v>0</v>
      </c>
      <c r="AA73" s="507">
        <f ca="1">'Financial Statements'!AN81</f>
        <v>0</v>
      </c>
      <c r="AB73" s="507">
        <f ca="1">'Financial Statements'!AO81</f>
        <v>0</v>
      </c>
      <c r="AC73" s="507">
        <f ca="1">'Financial Statements'!AP81</f>
        <v>0</v>
      </c>
      <c r="AD73" s="507">
        <f ca="1">'Financial Statements'!AQ81</f>
        <v>0</v>
      </c>
      <c r="AE73" s="507">
        <f ca="1">'Financial Statements'!AR81</f>
        <v>0</v>
      </c>
      <c r="AF73" s="507">
        <f ca="1">'Financial Statements'!AS81</f>
        <v>0</v>
      </c>
      <c r="AG73" s="507">
        <f ca="1">'Financial Statements'!AT81</f>
        <v>0</v>
      </c>
      <c r="AH73" s="507">
        <f ca="1">'Financial Statements'!AU81</f>
        <v>0</v>
      </c>
      <c r="AI73" s="507">
        <f ca="1">'Financial Statements'!AV81</f>
        <v>0</v>
      </c>
    </row>
    <row r="74" spans="4:35" x14ac:dyDescent="0.2">
      <c r="D74" s="533" t="s">
        <v>153</v>
      </c>
      <c r="E74" s="507">
        <f ca="1">SUM(E70:E73)</f>
        <v>0</v>
      </c>
      <c r="F74" s="507">
        <f t="shared" ref="F74:AI74" ca="1" si="1">SUM(F70:F73)</f>
        <v>0</v>
      </c>
      <c r="G74" s="507">
        <f t="shared" ca="1" si="1"/>
        <v>0</v>
      </c>
      <c r="H74" s="507">
        <f t="shared" ca="1" si="1"/>
        <v>0</v>
      </c>
      <c r="I74" s="507">
        <f t="shared" ca="1" si="1"/>
        <v>0</v>
      </c>
      <c r="J74" s="507">
        <f t="shared" ca="1" si="1"/>
        <v>0</v>
      </c>
      <c r="K74" s="507">
        <f t="shared" ca="1" si="1"/>
        <v>13.614337091564208</v>
      </c>
      <c r="L74" s="507">
        <f t="shared" ca="1" si="1"/>
        <v>36.31830755588998</v>
      </c>
      <c r="M74" s="507">
        <f t="shared" ca="1" si="1"/>
        <v>41.138881688596598</v>
      </c>
      <c r="N74" s="507">
        <f t="shared" ca="1" si="1"/>
        <v>49.516298895731595</v>
      </c>
      <c r="O74" s="507">
        <f t="shared" ca="1" si="1"/>
        <v>37.947316212852584</v>
      </c>
      <c r="P74" s="507">
        <f t="shared" ca="1" si="1"/>
        <v>29.867564776367161</v>
      </c>
      <c r="Q74" s="507">
        <f t="shared" ca="1" si="1"/>
        <v>42.173672447189595</v>
      </c>
      <c r="R74" s="507">
        <f t="shared" ca="1" si="1"/>
        <v>48.92329088341296</v>
      </c>
      <c r="S74" s="507">
        <f t="shared" ca="1" si="1"/>
        <v>57.190051098567203</v>
      </c>
      <c r="T74" s="507">
        <f t="shared" ca="1" si="1"/>
        <v>74.340611628852614</v>
      </c>
      <c r="U74" s="507">
        <f t="shared" ca="1" si="1"/>
        <v>55.843987953905312</v>
      </c>
      <c r="V74" s="507">
        <f t="shared" ca="1" si="1"/>
        <v>38.466735302896261</v>
      </c>
      <c r="W74" s="507">
        <f t="shared" ca="1" si="1"/>
        <v>62.181128708246156</v>
      </c>
      <c r="X74" s="507">
        <f t="shared" ca="1" si="1"/>
        <v>52.915968383608174</v>
      </c>
      <c r="Y74" s="507">
        <f t="shared" ca="1" si="1"/>
        <v>90.687699936719241</v>
      </c>
      <c r="Z74" s="507">
        <f t="shared" ca="1" si="1"/>
        <v>69.255451922005108</v>
      </c>
      <c r="AA74" s="507">
        <f t="shared" ca="1" si="1"/>
        <v>60.921425386707817</v>
      </c>
      <c r="AB74" s="507">
        <f t="shared" ca="1" si="1"/>
        <v>116.31824895024135</v>
      </c>
      <c r="AC74" s="507">
        <f t="shared" ca="1" si="1"/>
        <v>121.42817602848082</v>
      </c>
      <c r="AD74" s="507">
        <f t="shared" ca="1" si="1"/>
        <v>98.315197411027015</v>
      </c>
      <c r="AE74" s="507">
        <f t="shared" ca="1" si="1"/>
        <v>138.16675260346582</v>
      </c>
      <c r="AF74" s="507">
        <f t="shared" ca="1" si="1"/>
        <v>290.61933893215416</v>
      </c>
      <c r="AG74" s="507">
        <f t="shared" ca="1" si="1"/>
        <v>294.47160367440154</v>
      </c>
      <c r="AH74" s="507">
        <f t="shared" ca="1" si="1"/>
        <v>306.75843308060655</v>
      </c>
      <c r="AI74" s="507">
        <f t="shared" ca="1" si="1"/>
        <v>302.01666300786621</v>
      </c>
    </row>
    <row r="104" spans="4:35" x14ac:dyDescent="0.2">
      <c r="E104" s="533">
        <f t="shared" ref="E104:AI104" si="2">E69</f>
        <v>2023</v>
      </c>
      <c r="F104" s="533">
        <f t="shared" si="2"/>
        <v>2024</v>
      </c>
      <c r="G104" s="533">
        <f t="shared" si="2"/>
        <v>2025</v>
      </c>
      <c r="H104" s="533">
        <f t="shared" si="2"/>
        <v>2026</v>
      </c>
      <c r="I104" s="533">
        <f t="shared" si="2"/>
        <v>2027</v>
      </c>
      <c r="J104" s="533">
        <f t="shared" si="2"/>
        <v>2028</v>
      </c>
      <c r="K104" s="533">
        <f t="shared" si="2"/>
        <v>2029</v>
      </c>
      <c r="L104" s="533">
        <f t="shared" si="2"/>
        <v>2030</v>
      </c>
      <c r="M104" s="533">
        <f t="shared" si="2"/>
        <v>2031</v>
      </c>
      <c r="N104" s="533">
        <f t="shared" si="2"/>
        <v>2032</v>
      </c>
      <c r="O104" s="533">
        <f t="shared" si="2"/>
        <v>2033</v>
      </c>
      <c r="P104" s="533">
        <f t="shared" si="2"/>
        <v>2034</v>
      </c>
      <c r="Q104" s="533">
        <f t="shared" si="2"/>
        <v>2035</v>
      </c>
      <c r="R104" s="533">
        <f t="shared" si="2"/>
        <v>2036</v>
      </c>
      <c r="S104" s="533">
        <f t="shared" si="2"/>
        <v>2037</v>
      </c>
      <c r="T104" s="533">
        <f t="shared" si="2"/>
        <v>2038</v>
      </c>
      <c r="U104" s="533">
        <f t="shared" si="2"/>
        <v>2039</v>
      </c>
      <c r="V104" s="533">
        <f t="shared" si="2"/>
        <v>2040</v>
      </c>
      <c r="W104" s="533">
        <f t="shared" si="2"/>
        <v>2041</v>
      </c>
      <c r="X104" s="533">
        <f t="shared" si="2"/>
        <v>2042</v>
      </c>
      <c r="Y104" s="533">
        <f t="shared" si="2"/>
        <v>2043</v>
      </c>
      <c r="Z104" s="533">
        <f t="shared" si="2"/>
        <v>2044</v>
      </c>
      <c r="AA104" s="533">
        <f t="shared" si="2"/>
        <v>2045</v>
      </c>
      <c r="AB104" s="533">
        <f t="shared" si="2"/>
        <v>2046</v>
      </c>
      <c r="AC104" s="533">
        <f t="shared" si="2"/>
        <v>2047</v>
      </c>
      <c r="AD104" s="533">
        <f t="shared" si="2"/>
        <v>2048</v>
      </c>
      <c r="AE104" s="533">
        <f t="shared" si="2"/>
        <v>2049</v>
      </c>
      <c r="AF104" s="533">
        <f t="shared" si="2"/>
        <v>2050</v>
      </c>
      <c r="AG104" s="533">
        <f t="shared" si="2"/>
        <v>2051</v>
      </c>
      <c r="AH104" s="533">
        <f t="shared" si="2"/>
        <v>2052</v>
      </c>
      <c r="AI104" s="533">
        <f t="shared" si="2"/>
        <v>2053</v>
      </c>
    </row>
    <row r="105" spans="4:35" x14ac:dyDescent="0.2">
      <c r="D105" s="358" t="s">
        <v>198</v>
      </c>
      <c r="E105" s="507">
        <f>'Financial Statements'!R44</f>
        <v>0</v>
      </c>
      <c r="F105" s="507">
        <f>'Financial Statements'!S44</f>
        <v>0</v>
      </c>
      <c r="G105" s="507">
        <f>'Financial Statements'!T44</f>
        <v>0</v>
      </c>
      <c r="H105" s="507">
        <f>'Financial Statements'!U44</f>
        <v>0</v>
      </c>
      <c r="I105" s="507">
        <f>'Financial Statements'!V44</f>
        <v>0</v>
      </c>
      <c r="J105" s="507">
        <f>'Financial Statements'!W44</f>
        <v>0</v>
      </c>
      <c r="K105" s="507">
        <f>'Financial Statements'!X44</f>
        <v>3.1705645065793755</v>
      </c>
      <c r="L105" s="507">
        <f>'Financial Statements'!Y44</f>
        <v>3.6934611754497273</v>
      </c>
      <c r="M105" s="507">
        <f>'Financial Statements'!Z44</f>
        <v>4.9596245079124337</v>
      </c>
      <c r="N105" s="507">
        <f>'Financial Statements'!AA44</f>
        <v>4.5628701718270754</v>
      </c>
      <c r="O105" s="507">
        <f>'Financial Statements'!AB44</f>
        <v>4.0719924346953054</v>
      </c>
      <c r="P105" s="507">
        <f>'Financial Statements'!AC44</f>
        <v>6.0177959905257614</v>
      </c>
      <c r="Q105" s="507">
        <f>'Financial Statements'!AD44</f>
        <v>4.2623980235556704</v>
      </c>
      <c r="R105" s="507">
        <f>'Financial Statements'!AE44</f>
        <v>1.8963554313408746</v>
      </c>
      <c r="S105" s="507">
        <f>'Financial Statements'!AF44</f>
        <v>4.1017027754092492</v>
      </c>
      <c r="T105" s="507">
        <f>'Financial Statements'!AG44</f>
        <v>3.6267903455254697</v>
      </c>
      <c r="U105" s="507">
        <f>'Financial Statements'!AH44</f>
        <v>3.7968342577590199</v>
      </c>
      <c r="V105" s="507">
        <f>'Financial Statements'!AI44</f>
        <v>5.3584389254109723</v>
      </c>
      <c r="W105" s="507">
        <f>'Financial Statements'!AJ44</f>
        <v>4.699196544195507</v>
      </c>
      <c r="X105" s="507">
        <f>'Financial Statements'!AK44</f>
        <v>5.2012556483881411</v>
      </c>
      <c r="Y105" s="507">
        <f>'Financial Statements'!AL44</f>
        <v>5.5585843931057095</v>
      </c>
      <c r="Z105" s="507">
        <f>'Financial Statements'!AM44</f>
        <v>4.1514212910770487</v>
      </c>
      <c r="AA105" s="507">
        <f>'Financial Statements'!AN44</f>
        <v>4.6345026758544314</v>
      </c>
      <c r="AB105" s="507">
        <f>'Financial Statements'!AO44</f>
        <v>6.7204880797039674</v>
      </c>
      <c r="AC105" s="507">
        <f>'Financial Statements'!AP44</f>
        <v>8.0773164416835161</v>
      </c>
      <c r="AD105" s="507">
        <f>'Financial Statements'!AQ44</f>
        <v>4.8435561470503696</v>
      </c>
      <c r="AE105" s="507">
        <f>'Financial Statements'!AR44</f>
        <v>5.0063726565594289</v>
      </c>
      <c r="AF105" s="507">
        <f>'Financial Statements'!AS44</f>
        <v>0</v>
      </c>
      <c r="AG105" s="507">
        <f>'Financial Statements'!AT44</f>
        <v>0</v>
      </c>
      <c r="AH105" s="507">
        <f>'Financial Statements'!AU44</f>
        <v>0</v>
      </c>
      <c r="AI105" s="507">
        <f>'Financial Statements'!AV44</f>
        <v>0</v>
      </c>
    </row>
    <row r="106" spans="4:35" x14ac:dyDescent="0.2">
      <c r="D106" s="358" t="s">
        <v>139</v>
      </c>
      <c r="E106" s="507">
        <f>'Manganese Mine'!R101</f>
        <v>0</v>
      </c>
      <c r="F106" s="507">
        <f>'Manganese Mine'!S101</f>
        <v>0</v>
      </c>
      <c r="G106" s="507">
        <f>'Manganese Mine'!T101</f>
        <v>0</v>
      </c>
      <c r="H106" s="507">
        <f>'Manganese Mine'!U101</f>
        <v>0</v>
      </c>
      <c r="I106" s="507">
        <f>'Manganese Mine'!V101</f>
        <v>0</v>
      </c>
      <c r="J106" s="507">
        <f>'Manganese Mine'!W101</f>
        <v>0</v>
      </c>
      <c r="K106" s="507">
        <f>'Manganese Mine'!X101</f>
        <v>200</v>
      </c>
      <c r="L106" s="507">
        <f>'Manganese Mine'!Y101</f>
        <v>208</v>
      </c>
      <c r="M106" s="507">
        <f>'Manganese Mine'!Z101</f>
        <v>208</v>
      </c>
      <c r="N106" s="507">
        <f>'Manganese Mine'!AA101</f>
        <v>201</v>
      </c>
      <c r="O106" s="507">
        <f>'Manganese Mine'!AB101</f>
        <v>202</v>
      </c>
      <c r="P106" s="507">
        <f>'Manganese Mine'!AC101</f>
        <v>192</v>
      </c>
      <c r="Q106" s="507">
        <f>'Manganese Mine'!AD101</f>
        <v>192</v>
      </c>
      <c r="R106" s="507">
        <f>'Manganese Mine'!AE101</f>
        <v>201</v>
      </c>
      <c r="S106" s="507">
        <f>'Manganese Mine'!AF101</f>
        <v>192</v>
      </c>
      <c r="T106" s="507">
        <f>'Manganese Mine'!AG101</f>
        <v>207</v>
      </c>
      <c r="U106" s="507">
        <f>'Manganese Mine'!AH101</f>
        <v>329</v>
      </c>
      <c r="V106" s="507">
        <f>'Manganese Mine'!AI101</f>
        <v>300</v>
      </c>
      <c r="W106" s="507">
        <f>'Manganese Mine'!AJ101</f>
        <v>300</v>
      </c>
      <c r="X106" s="507">
        <f>'Manganese Mine'!AK101</f>
        <v>300</v>
      </c>
      <c r="Y106" s="507">
        <f>'Manganese Mine'!AL101</f>
        <v>300</v>
      </c>
      <c r="Z106" s="507">
        <f>'Manganese Mine'!AM101</f>
        <v>300</v>
      </c>
      <c r="AA106" s="507">
        <f>'Manganese Mine'!AN101</f>
        <v>300</v>
      </c>
      <c r="AB106" s="507">
        <f>'Manganese Mine'!AO101</f>
        <v>300</v>
      </c>
      <c r="AC106" s="507">
        <f>'Manganese Mine'!AP101</f>
        <v>300</v>
      </c>
      <c r="AD106" s="507">
        <f>'Manganese Mine'!AQ101</f>
        <v>300</v>
      </c>
      <c r="AE106" s="507">
        <f>'Manganese Mine'!AR101</f>
        <v>178</v>
      </c>
      <c r="AF106" s="507">
        <f>'Manganese Mine'!AS101</f>
        <v>0</v>
      </c>
      <c r="AG106" s="507">
        <f>'Manganese Mine'!AT101</f>
        <v>0</v>
      </c>
      <c r="AH106" s="507">
        <f>'Manganese Mine'!AU101</f>
        <v>0</v>
      </c>
      <c r="AI106" s="507">
        <f>'Manganese Mine'!AV101</f>
        <v>0</v>
      </c>
    </row>
    <row r="130" spans="4:35" x14ac:dyDescent="0.2">
      <c r="E130" s="533">
        <f>E104</f>
        <v>2023</v>
      </c>
      <c r="F130" s="533">
        <f t="shared" ref="F130:AI130" si="3">F104</f>
        <v>2024</v>
      </c>
      <c r="G130" s="533">
        <f t="shared" si="3"/>
        <v>2025</v>
      </c>
      <c r="H130" s="533">
        <f t="shared" si="3"/>
        <v>2026</v>
      </c>
      <c r="I130" s="533">
        <f t="shared" si="3"/>
        <v>2027</v>
      </c>
      <c r="J130" s="533">
        <f t="shared" si="3"/>
        <v>2028</v>
      </c>
      <c r="K130" s="533">
        <f t="shared" si="3"/>
        <v>2029</v>
      </c>
      <c r="L130" s="533">
        <f t="shared" si="3"/>
        <v>2030</v>
      </c>
      <c r="M130" s="533">
        <f t="shared" si="3"/>
        <v>2031</v>
      </c>
      <c r="N130" s="533">
        <f t="shared" si="3"/>
        <v>2032</v>
      </c>
      <c r="O130" s="533">
        <f t="shared" si="3"/>
        <v>2033</v>
      </c>
      <c r="P130" s="533">
        <f t="shared" si="3"/>
        <v>2034</v>
      </c>
      <c r="Q130" s="533">
        <f t="shared" si="3"/>
        <v>2035</v>
      </c>
      <c r="R130" s="533">
        <f t="shared" si="3"/>
        <v>2036</v>
      </c>
      <c r="S130" s="533">
        <f t="shared" si="3"/>
        <v>2037</v>
      </c>
      <c r="T130" s="533">
        <f t="shared" si="3"/>
        <v>2038</v>
      </c>
      <c r="U130" s="533">
        <f t="shared" si="3"/>
        <v>2039</v>
      </c>
      <c r="V130" s="533">
        <f t="shared" si="3"/>
        <v>2040</v>
      </c>
      <c r="W130" s="533">
        <f t="shared" si="3"/>
        <v>2041</v>
      </c>
      <c r="X130" s="533">
        <f t="shared" si="3"/>
        <v>2042</v>
      </c>
      <c r="Y130" s="533">
        <f t="shared" si="3"/>
        <v>2043</v>
      </c>
      <c r="Z130" s="533">
        <f t="shared" si="3"/>
        <v>2044</v>
      </c>
      <c r="AA130" s="533">
        <f t="shared" si="3"/>
        <v>2045</v>
      </c>
      <c r="AB130" s="533">
        <f t="shared" si="3"/>
        <v>2046</v>
      </c>
      <c r="AC130" s="533">
        <f t="shared" si="3"/>
        <v>2047</v>
      </c>
      <c r="AD130" s="533">
        <f t="shared" si="3"/>
        <v>2048</v>
      </c>
      <c r="AE130" s="533">
        <f t="shared" si="3"/>
        <v>2049</v>
      </c>
      <c r="AF130" s="533">
        <f t="shared" si="3"/>
        <v>2050</v>
      </c>
      <c r="AG130" s="533">
        <f t="shared" si="3"/>
        <v>2051</v>
      </c>
      <c r="AH130" s="533">
        <f t="shared" si="3"/>
        <v>2052</v>
      </c>
      <c r="AI130" s="533">
        <f t="shared" si="3"/>
        <v>2053</v>
      </c>
    </row>
    <row r="131" spans="4:35" x14ac:dyDescent="0.2">
      <c r="D131" s="358" t="s">
        <v>203</v>
      </c>
      <c r="E131" s="570">
        <f>'Financial Statements'!R58</f>
        <v>0</v>
      </c>
      <c r="F131" s="570">
        <f>'Financial Statements'!S58</f>
        <v>0</v>
      </c>
      <c r="G131" s="570">
        <f>'Financial Statements'!T58</f>
        <v>0</v>
      </c>
      <c r="H131" s="570">
        <f>'Financial Statements'!U58</f>
        <v>0</v>
      </c>
      <c r="I131" s="570">
        <f>'Financial Statements'!V58</f>
        <v>0</v>
      </c>
      <c r="J131" s="570">
        <f>'Financial Statements'!W58</f>
        <v>0</v>
      </c>
      <c r="K131" s="570">
        <f>'Financial Statements'!X58</f>
        <v>24.370541109421755</v>
      </c>
      <c r="L131" s="570">
        <f>'Financial Statements'!Y58</f>
        <v>24.370541109421755</v>
      </c>
      <c r="M131" s="570">
        <f>'Financial Statements'!Z58</f>
        <v>24.370541109421755</v>
      </c>
      <c r="N131" s="570">
        <f>'Financial Statements'!AA58</f>
        <v>24.370541109421755</v>
      </c>
      <c r="O131" s="570">
        <f>'Financial Statements'!AB58</f>
        <v>24.370541109421755</v>
      </c>
      <c r="P131" s="570">
        <f>'Financial Statements'!AC58</f>
        <v>24.370541109421755</v>
      </c>
      <c r="Q131" s="570">
        <f>'Financial Statements'!AD58</f>
        <v>24.370541109421755</v>
      </c>
      <c r="R131" s="570">
        <f>'Financial Statements'!AE58</f>
        <v>24.370541109421755</v>
      </c>
      <c r="S131" s="570">
        <f>'Financial Statements'!AF58</f>
        <v>24.370541109421755</v>
      </c>
      <c r="T131" s="570">
        <f>'Financial Statements'!AG58</f>
        <v>24.370541109421755</v>
      </c>
      <c r="U131" s="570">
        <f>'Financial Statements'!AH58</f>
        <v>24.370541109421755</v>
      </c>
      <c r="V131" s="570">
        <f>'Financial Statements'!AI58</f>
        <v>24.370541109421755</v>
      </c>
      <c r="W131" s="570">
        <f>'Financial Statements'!AJ58</f>
        <v>24.370541109421755</v>
      </c>
      <c r="X131" s="570">
        <f>'Financial Statements'!AK58</f>
        <v>24.370541109421755</v>
      </c>
      <c r="Y131" s="570">
        <f>'Financial Statements'!AL58</f>
        <v>24.370541109421755</v>
      </c>
      <c r="Z131" s="570">
        <f>'Financial Statements'!AM58</f>
        <v>24.370541109421755</v>
      </c>
      <c r="AA131" s="570">
        <f>'Financial Statements'!AN58</f>
        <v>24.370541109421662</v>
      </c>
      <c r="AB131" s="570">
        <f>'Financial Statements'!AO58</f>
        <v>0</v>
      </c>
      <c r="AC131" s="570">
        <f>'Financial Statements'!AP58</f>
        <v>0</v>
      </c>
      <c r="AD131" s="570">
        <f>'Financial Statements'!AQ58</f>
        <v>0</v>
      </c>
      <c r="AE131" s="570">
        <f>'Financial Statements'!AR58</f>
        <v>0</v>
      </c>
      <c r="AF131" s="570">
        <f>'Financial Statements'!AS58</f>
        <v>0</v>
      </c>
      <c r="AG131" s="570">
        <f>'Financial Statements'!AT58</f>
        <v>0</v>
      </c>
      <c r="AH131" s="570">
        <f>'Financial Statements'!AU58</f>
        <v>0</v>
      </c>
      <c r="AI131" s="570">
        <f>'Financial Statements'!AV58</f>
        <v>0</v>
      </c>
    </row>
    <row r="132" spans="4:35" x14ac:dyDescent="0.2">
      <c r="D132" s="358" t="s">
        <v>204</v>
      </c>
      <c r="E132" s="570">
        <f>'Financial Statements'!R59</f>
        <v>0</v>
      </c>
      <c r="F132" s="570">
        <f>'Financial Statements'!S59</f>
        <v>0</v>
      </c>
      <c r="G132" s="570">
        <f>'Financial Statements'!T59</f>
        <v>0</v>
      </c>
      <c r="H132" s="570">
        <f>'Financial Statements'!U59</f>
        <v>0</v>
      </c>
      <c r="I132" s="570">
        <f>'Financial Statements'!V59</f>
        <v>0</v>
      </c>
      <c r="J132" s="570">
        <f>'Financial Statements'!W59</f>
        <v>0</v>
      </c>
      <c r="K132" s="570">
        <f>'Financial Statements'!X59</f>
        <v>18.643463948707641</v>
      </c>
      <c r="L132" s="570">
        <f>'Financial Statements'!Y59</f>
        <v>17.546789598783661</v>
      </c>
      <c r="M132" s="570">
        <f>'Financial Statements'!Z59</f>
        <v>16.450115248859682</v>
      </c>
      <c r="N132" s="570">
        <f>'Financial Statements'!AA59</f>
        <v>15.353440898935704</v>
      </c>
      <c r="O132" s="570">
        <f>'Financial Statements'!AB59</f>
        <v>14.256766549011724</v>
      </c>
      <c r="P132" s="570">
        <f>'Financial Statements'!AC59</f>
        <v>13.160092199087744</v>
      </c>
      <c r="Q132" s="570">
        <f>'Financial Statements'!AD59</f>
        <v>12.063417849163766</v>
      </c>
      <c r="R132" s="570">
        <f>'Financial Statements'!AE59</f>
        <v>10.966743499239787</v>
      </c>
      <c r="S132" s="570">
        <f>'Financial Statements'!AF59</f>
        <v>9.8700691493158068</v>
      </c>
      <c r="T132" s="570">
        <f>'Financial Statements'!AG59</f>
        <v>8.7733947993918271</v>
      </c>
      <c r="U132" s="570">
        <f>'Financial Statements'!AH59</f>
        <v>7.6767204494678483</v>
      </c>
      <c r="V132" s="570">
        <f>'Financial Statements'!AI59</f>
        <v>6.5800460995438685</v>
      </c>
      <c r="W132" s="570">
        <f>'Financial Statements'!AJ59</f>
        <v>5.4833717496198897</v>
      </c>
      <c r="X132" s="570">
        <f>'Financial Statements'!AK59</f>
        <v>4.3866973996959109</v>
      </c>
      <c r="Y132" s="570">
        <f>'Financial Statements'!AL59</f>
        <v>3.2900230497719325</v>
      </c>
      <c r="Z132" s="570">
        <f>'Financial Statements'!AM59</f>
        <v>2.1933486998479537</v>
      </c>
      <c r="AA132" s="570">
        <f>'Financial Statements'!AN59</f>
        <v>1.0966743499239748</v>
      </c>
      <c r="AB132" s="570">
        <f>'Financial Statements'!AO59</f>
        <v>0</v>
      </c>
      <c r="AC132" s="570">
        <f>'Financial Statements'!AP59</f>
        <v>0</v>
      </c>
      <c r="AD132" s="570">
        <f>'Financial Statements'!AQ59</f>
        <v>0</v>
      </c>
      <c r="AE132" s="570">
        <f>'Financial Statements'!AR59</f>
        <v>0</v>
      </c>
      <c r="AF132" s="570">
        <f>'Financial Statements'!AS59</f>
        <v>0</v>
      </c>
      <c r="AG132" s="570">
        <f>'Financial Statements'!AT59</f>
        <v>0</v>
      </c>
      <c r="AH132" s="570">
        <f>'Financial Statements'!AU59</f>
        <v>0</v>
      </c>
      <c r="AI132" s="570">
        <f>'Financial Statements'!AV59</f>
        <v>0</v>
      </c>
    </row>
    <row r="133" spans="4:35" x14ac:dyDescent="0.2">
      <c r="D133" s="358" t="s">
        <v>40</v>
      </c>
      <c r="E133" s="570">
        <f>'Financial Statements'!R60</f>
        <v>0</v>
      </c>
      <c r="F133" s="570">
        <f>'Financial Statements'!S60</f>
        <v>0</v>
      </c>
      <c r="G133" s="570">
        <f>'Financial Statements'!T60</f>
        <v>0</v>
      </c>
      <c r="H133" s="570">
        <f>'Financial Statements'!U60</f>
        <v>0</v>
      </c>
      <c r="I133" s="570">
        <f>'Financial Statements'!V60</f>
        <v>0</v>
      </c>
      <c r="J133" s="570">
        <f>'Financial Statements'!W60</f>
        <v>0</v>
      </c>
      <c r="K133" s="570">
        <f>'Financial Statements'!X60</f>
        <v>0</v>
      </c>
      <c r="L133" s="570">
        <f>'Financial Statements'!Y60</f>
        <v>0</v>
      </c>
      <c r="M133" s="570">
        <f>'Financial Statements'!Z60</f>
        <v>0</v>
      </c>
      <c r="N133" s="570">
        <f>'Financial Statements'!AA60</f>
        <v>0</v>
      </c>
      <c r="O133" s="570">
        <f>'Financial Statements'!AB60</f>
        <v>0</v>
      </c>
      <c r="P133" s="570">
        <f>'Financial Statements'!AC60</f>
        <v>0</v>
      </c>
      <c r="Q133" s="570">
        <f>'Financial Statements'!AD60</f>
        <v>0</v>
      </c>
      <c r="R133" s="570">
        <f>'Financial Statements'!AE60</f>
        <v>0</v>
      </c>
      <c r="S133" s="570">
        <f>'Financial Statements'!AF60</f>
        <v>0</v>
      </c>
      <c r="T133" s="570">
        <f>'Financial Statements'!AG60</f>
        <v>0</v>
      </c>
      <c r="U133" s="570">
        <f>'Financial Statements'!AH60</f>
        <v>0</v>
      </c>
      <c r="V133" s="570">
        <f>'Financial Statements'!AI60</f>
        <v>0</v>
      </c>
      <c r="W133" s="570">
        <f>'Financial Statements'!AJ60</f>
        <v>0</v>
      </c>
      <c r="X133" s="570">
        <f>'Financial Statements'!AK60</f>
        <v>0</v>
      </c>
      <c r="Y133" s="570">
        <f>'Financial Statements'!AL60</f>
        <v>0</v>
      </c>
      <c r="Z133" s="570">
        <f>'Financial Statements'!AM60</f>
        <v>0</v>
      </c>
      <c r="AA133" s="570">
        <f>'Financial Statements'!AN60</f>
        <v>0</v>
      </c>
      <c r="AB133" s="570">
        <f>'Financial Statements'!AO60</f>
        <v>0</v>
      </c>
      <c r="AC133" s="570">
        <f>'Financial Statements'!AP60</f>
        <v>0</v>
      </c>
      <c r="AD133" s="570">
        <f>'Financial Statements'!AQ60</f>
        <v>0</v>
      </c>
      <c r="AE133" s="570">
        <f>'Financial Statements'!AR60</f>
        <v>0</v>
      </c>
      <c r="AF133" s="570">
        <f>'Financial Statements'!AS60</f>
        <v>0</v>
      </c>
      <c r="AG133" s="570">
        <f>'Financial Statements'!AT60</f>
        <v>0</v>
      </c>
      <c r="AH133" s="570">
        <f>'Financial Statements'!AU60</f>
        <v>0</v>
      </c>
      <c r="AI133" s="570">
        <f>'Financial Statements'!AV60</f>
        <v>0</v>
      </c>
    </row>
    <row r="134" spans="4:35" x14ac:dyDescent="0.2">
      <c r="D134" s="358" t="s">
        <v>92</v>
      </c>
      <c r="E134" s="571">
        <f>'Manganese Mine'!R1101</f>
        <v>0</v>
      </c>
      <c r="F134" s="571">
        <f>'Manganese Mine'!S1101</f>
        <v>0</v>
      </c>
      <c r="G134" s="571">
        <f>'Manganese Mine'!T1101</f>
        <v>0</v>
      </c>
      <c r="H134" s="571">
        <f>'Manganese Mine'!U1101</f>
        <v>0</v>
      </c>
      <c r="I134" s="571">
        <f>'Manganese Mine'!V1101</f>
        <v>0</v>
      </c>
      <c r="J134" s="571">
        <f>'Manganese Mine'!W1101</f>
        <v>0</v>
      </c>
      <c r="K134" s="571">
        <f>'Manganese Mine'!X1101</f>
        <v>1.4993343272120625</v>
      </c>
      <c r="L134" s="571">
        <f>'Manganese Mine'!Y1101</f>
        <v>1.9091091111892107</v>
      </c>
      <c r="M134" s="571">
        <f>'Manganese Mine'!Z1101</f>
        <v>2.0290917853749537</v>
      </c>
      <c r="N134" s="571">
        <f>'Manganese Mine'!AA1101</f>
        <v>2.2241629450929397</v>
      </c>
      <c r="O134" s="571">
        <f>'Manganese Mine'!AB1101</f>
        <v>2.0200622277504445</v>
      </c>
      <c r="P134" s="571">
        <f>'Manganese Mine'!AC1101</f>
        <v>1.8008932357526133</v>
      </c>
      <c r="Q134" s="571">
        <f>'Manganese Mine'!AD1101</f>
        <v>2.0444143065979645</v>
      </c>
      <c r="R134" s="571">
        <f>'Manganese Mine'!AE1101</f>
        <v>2.3799181104365101</v>
      </c>
      <c r="S134" s="571">
        <f>'Manganese Mine'!AF1101</f>
        <v>2.7207787326007535</v>
      </c>
      <c r="T134" s="571">
        <f>'Manganese Mine'!AG1101</f>
        <v>3.2337678734251534</v>
      </c>
      <c r="U134" s="571">
        <f>'Manganese Mine'!AH1101</f>
        <v>2.7965818678228871</v>
      </c>
      <c r="V134" s="571">
        <f>'Manganese Mine'!AI1101</f>
        <v>2.2719974668761953</v>
      </c>
      <c r="W134" s="571">
        <f>'Manganese Mine'!AJ1101</f>
        <v>3.0775831060687202</v>
      </c>
      <c r="X134" s="571">
        <f>'Manganese Mine'!AK1101</f>
        <v>2.8699802046665197</v>
      </c>
      <c r="Y134" s="571">
        <f>'Manganese Mine'!AL1101</f>
        <v>4.2406321532649986</v>
      </c>
      <c r="Z134" s="571">
        <f>'Manganese Mine'!AM1101</f>
        <v>3.5723391525349641</v>
      </c>
      <c r="AA134" s="571">
        <f>'Manganese Mine'!AN1101</f>
        <v>3.2291425659270123</v>
      </c>
      <c r="AB134" s="571">
        <f>'Manganese Mine'!AO1101</f>
        <v>0</v>
      </c>
      <c r="AC134" s="571">
        <f>'Manganese Mine'!AP1101</f>
        <v>0</v>
      </c>
      <c r="AD134" s="571">
        <f>'Manganese Mine'!AQ1101</f>
        <v>0</v>
      </c>
      <c r="AE134" s="571">
        <f>'Manganese Mine'!AR1101</f>
        <v>0</v>
      </c>
      <c r="AF134" s="571">
        <f>'Manganese Mine'!AS1101</f>
        <v>0</v>
      </c>
      <c r="AG134" s="571">
        <f>'Manganese Mine'!AT1101</f>
        <v>0</v>
      </c>
      <c r="AH134" s="571">
        <f>'Manganese Mine'!AU1101</f>
        <v>0</v>
      </c>
      <c r="AI134" s="571">
        <f>'Manganese Mine'!AV1101</f>
        <v>0</v>
      </c>
    </row>
    <row r="135" spans="4:35" x14ac:dyDescent="0.2">
      <c r="D135" s="358" t="s">
        <v>337</v>
      </c>
      <c r="E135" s="570">
        <f>'Financial Statements'!R55</f>
        <v>0</v>
      </c>
      <c r="F135" s="570">
        <f>'Financial Statements'!S55</f>
        <v>0</v>
      </c>
      <c r="G135" s="570">
        <f>'Financial Statements'!T55</f>
        <v>0</v>
      </c>
      <c r="H135" s="570">
        <f>'Financial Statements'!U55</f>
        <v>0</v>
      </c>
      <c r="I135" s="570">
        <f>'Financial Statements'!V55</f>
        <v>0</v>
      </c>
      <c r="J135" s="570">
        <f>'Financial Statements'!W55</f>
        <v>0</v>
      </c>
      <c r="K135" s="570">
        <f>'Financial Statements'!X55</f>
        <v>64.492366750699659</v>
      </c>
      <c r="L135" s="570">
        <f>'Financial Statements'!Y55</f>
        <v>80.024699346451499</v>
      </c>
      <c r="M135" s="570">
        <f>'Financial Statements'!Z55</f>
        <v>82.828947043255383</v>
      </c>
      <c r="N135" s="570">
        <f>'Financial Statements'!AA55</f>
        <v>88.352648830871928</v>
      </c>
      <c r="O135" s="570">
        <f>'Financial Statements'!AB55</f>
        <v>78.029549689984748</v>
      </c>
      <c r="P135" s="570">
        <f>'Financial Statements'!AC55</f>
        <v>67.588603673737026</v>
      </c>
      <c r="Q135" s="570">
        <f>'Financial Statements'!AD55</f>
        <v>74.486190846590233</v>
      </c>
      <c r="R135" s="570">
        <f>'Financial Statements'!AE55</f>
        <v>84.099880243928084</v>
      </c>
      <c r="S135" s="570">
        <f>'Financial Statements'!AF55</f>
        <v>93.161096271489356</v>
      </c>
      <c r="T135" s="570">
        <f>'Financial Statements'!AG55</f>
        <v>107.17967902001595</v>
      </c>
      <c r="U135" s="570">
        <f>'Financial Statements'!AH55</f>
        <v>89.622898092680416</v>
      </c>
      <c r="V135" s="570">
        <f>'Financial Statements'!AI55</f>
        <v>70.319684798298368</v>
      </c>
      <c r="W135" s="570">
        <f>'Financial Statements'!AJ55</f>
        <v>91.877858290264967</v>
      </c>
      <c r="X135" s="570">
        <f>'Financial Statements'!AK55</f>
        <v>82.532594741636046</v>
      </c>
      <c r="Y135" s="570">
        <f>'Financial Statements'!AL55</f>
        <v>117.29842973860183</v>
      </c>
      <c r="Z135" s="570">
        <f>'Financial Statements'!AM55</f>
        <v>94.895260014023535</v>
      </c>
      <c r="AA135" s="570">
        <f>'Financial Statements'!AN55</f>
        <v>82.237219554976406</v>
      </c>
      <c r="AB135" s="570">
        <f>'Financial Statements'!AO55</f>
        <v>111.68374627438692</v>
      </c>
      <c r="AC135" s="570">
        <f>'Financial Statements'!AP55</f>
        <v>121.42817602848082</v>
      </c>
      <c r="AD135" s="570">
        <f>'Financial Statements'!AQ55</f>
        <v>98.315197411027015</v>
      </c>
      <c r="AE135" s="570">
        <f>'Financial Statements'!AR55</f>
        <v>138.16675260346582</v>
      </c>
      <c r="AF135" s="570">
        <f>'Financial Statements'!AS55</f>
        <v>290.61933893215416</v>
      </c>
      <c r="AG135" s="570">
        <f>'Financial Statements'!AT55</f>
        <v>294.47160367440154</v>
      </c>
      <c r="AH135" s="570">
        <f>'Financial Statements'!AU55</f>
        <v>306.75843308060655</v>
      </c>
      <c r="AI135" s="570">
        <f>'Financial Statements'!AV55</f>
        <v>302.01666300786621</v>
      </c>
    </row>
    <row r="155" spans="4:6" x14ac:dyDescent="0.2">
      <c r="E155" s="533" t="s">
        <v>232</v>
      </c>
      <c r="F155" s="533" t="s">
        <v>229</v>
      </c>
    </row>
    <row r="156" spans="4:6" x14ac:dyDescent="0.2">
      <c r="D156" s="358" t="str">
        <f>'Manganese Mine'!B595</f>
        <v>Share Capital</v>
      </c>
      <c r="E156" s="507">
        <f>'Manganese Mine'!P595</f>
        <v>51.787399857521208</v>
      </c>
    </row>
    <row r="157" spans="4:6" x14ac:dyDescent="0.2">
      <c r="D157" s="358" t="str">
        <f>'Manganese Mine'!B596</f>
        <v>Shareholder Loan</v>
      </c>
      <c r="E157" s="507">
        <f>'Manganese Mine'!P596</f>
        <v>51.787399857521208</v>
      </c>
    </row>
    <row r="158" spans="4:6" x14ac:dyDescent="0.2">
      <c r="D158" s="358" t="str">
        <f>'Manganese Mine'!B597</f>
        <v>Senior Debt</v>
      </c>
      <c r="E158" s="507">
        <f>'Manganese Mine'!P597</f>
        <v>414.29919886016984</v>
      </c>
    </row>
    <row r="159" spans="4:6" x14ac:dyDescent="0.2">
      <c r="D159" s="358" t="str">
        <f>'Manganese Mine'!B588</f>
        <v>Development CAPEX</v>
      </c>
      <c r="F159" s="507">
        <f>'Manganese Mine'!P588</f>
        <v>487.93500000000006</v>
      </c>
    </row>
    <row r="160" spans="4:6" x14ac:dyDescent="0.2">
      <c r="D160" s="358" t="str">
        <f>'Manganese Mine'!B589</f>
        <v>Interest During Construction</v>
      </c>
      <c r="F160" s="507">
        <f>'Manganese Mine'!P589</f>
        <v>17.879324117879385</v>
      </c>
    </row>
    <row r="161" spans="4:6" x14ac:dyDescent="0.2">
      <c r="D161" s="358" t="str">
        <f>'Manganese Mine'!B590</f>
        <v>Fees</v>
      </c>
      <c r="F161" s="507">
        <f>'Manganese Mine'!P590</f>
        <v>12.059674457332846</v>
      </c>
    </row>
  </sheetData>
  <conditionalFormatting sqref="E134:AI134">
    <cfRule type="expression" dxfId="142" priority="1">
      <formula>E$7="Actuals"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E013-4810-4D7E-982D-A5172B28890C}">
  <sheetPr codeName="Sheet20">
    <tabColor theme="0"/>
  </sheetPr>
  <dimension ref="A1:IG304"/>
  <sheetViews>
    <sheetView showGridLines="0" zoomScale="50" zoomScaleNormal="50" workbookViewId="0">
      <pane ySplit="7" topLeftCell="A8" activePane="bottomLeft" state="frozen"/>
      <selection pane="bottomLeft" activeCell="G24" sqref="G24"/>
    </sheetView>
  </sheetViews>
  <sheetFormatPr defaultColWidth="0" defaultRowHeight="0" customHeight="1" zeroHeight="1" outlineLevelRow="1" x14ac:dyDescent="0.2"/>
  <cols>
    <col min="1" max="3" width="2.7109375" style="3" customWidth="1"/>
    <col min="4" max="4" width="9.140625" style="3" customWidth="1"/>
    <col min="5" max="5" width="36.42578125" style="3" bestFit="1" customWidth="1"/>
    <col min="6" max="6" width="23.42578125" style="3" customWidth="1"/>
    <col min="7" max="10" width="14.85546875" style="3" customWidth="1"/>
    <col min="11" max="11" width="14.85546875" style="6" customWidth="1"/>
    <col min="12" max="12" width="14.85546875" style="5" customWidth="1"/>
    <col min="13" max="21" width="14.85546875" style="3" customWidth="1"/>
    <col min="22" max="96" width="12" style="3" hidden="1" customWidth="1"/>
    <col min="97" max="241" width="0" style="3" hidden="1" customWidth="1"/>
    <col min="242" max="16384" width="9.140625" style="3" hidden="1"/>
  </cols>
  <sheetData>
    <row r="1" spans="1:96" s="392" customFormat="1" ht="12.75" customHeight="1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550"/>
      <c r="L1" s="551"/>
      <c r="M1" s="20"/>
      <c r="N1" s="20"/>
      <c r="O1" s="20"/>
      <c r="P1" s="20"/>
      <c r="Q1" s="20"/>
      <c r="R1" s="20"/>
      <c r="S1" s="20"/>
      <c r="T1" s="20"/>
      <c r="U1" s="20"/>
    </row>
    <row r="2" spans="1:96" s="392" customFormat="1" ht="12.75" customHeight="1" x14ac:dyDescent="0.25">
      <c r="A2" s="20"/>
      <c r="B2" s="21"/>
      <c r="C2" s="20"/>
      <c r="D2" s="20"/>
      <c r="E2" s="20"/>
      <c r="F2" s="20"/>
      <c r="G2" s="20"/>
      <c r="H2" s="20"/>
      <c r="I2" s="20"/>
      <c r="J2" s="20"/>
      <c r="K2" s="550"/>
      <c r="L2" s="551"/>
      <c r="M2" s="20"/>
      <c r="N2" s="20"/>
      <c r="O2" s="20"/>
      <c r="P2" s="20"/>
      <c r="Q2" s="20"/>
      <c r="R2" s="20"/>
      <c r="S2" s="20"/>
      <c r="T2" s="20"/>
      <c r="U2" s="20"/>
    </row>
    <row r="3" spans="1:96" s="392" customFormat="1" ht="12.75" customHeight="1" x14ac:dyDescent="0.25">
      <c r="A3" s="20"/>
      <c r="B3" s="20"/>
      <c r="C3" s="20"/>
      <c r="D3" s="20"/>
      <c r="E3" s="20"/>
      <c r="F3" s="20"/>
      <c r="G3" s="20"/>
      <c r="H3" s="20"/>
      <c r="I3" s="20"/>
      <c r="J3" s="552"/>
      <c r="K3" s="552"/>
      <c r="L3" s="20"/>
      <c r="M3" s="20"/>
      <c r="N3" s="20"/>
      <c r="O3" s="20"/>
      <c r="P3" s="20"/>
      <c r="Q3" s="20"/>
      <c r="R3" s="21"/>
      <c r="S3" s="20"/>
      <c r="T3" s="553"/>
      <c r="U3" s="553"/>
      <c r="V3" s="397"/>
      <c r="W3" s="397"/>
      <c r="X3" s="397"/>
      <c r="Y3" s="397"/>
      <c r="Z3" s="397"/>
      <c r="AA3" s="397"/>
      <c r="AB3" s="397"/>
      <c r="AC3" s="397"/>
      <c r="AD3" s="397"/>
      <c r="AE3" s="397"/>
      <c r="AF3" s="397"/>
      <c r="AG3" s="397"/>
      <c r="AH3" s="397"/>
      <c r="AI3" s="397"/>
      <c r="AJ3" s="397"/>
      <c r="AK3" s="397"/>
      <c r="AL3" s="397"/>
      <c r="AM3" s="397"/>
      <c r="AN3" s="397"/>
      <c r="AO3" s="397"/>
      <c r="AP3" s="397"/>
      <c r="AQ3" s="397"/>
      <c r="AR3" s="397"/>
      <c r="AS3" s="397"/>
      <c r="AT3" s="397"/>
      <c r="AU3" s="397"/>
      <c r="AV3" s="397"/>
      <c r="AW3" s="397"/>
      <c r="AX3" s="397"/>
      <c r="AY3" s="397"/>
      <c r="AZ3" s="397"/>
      <c r="BA3" s="397"/>
      <c r="BB3" s="397"/>
      <c r="BC3" s="397"/>
      <c r="BD3" s="397"/>
      <c r="BE3" s="397"/>
      <c r="BF3" s="397"/>
      <c r="BG3" s="397"/>
      <c r="BH3" s="397"/>
      <c r="BI3" s="397"/>
      <c r="BJ3" s="397"/>
      <c r="BK3" s="397"/>
      <c r="BL3" s="397"/>
      <c r="BM3" s="397"/>
      <c r="BN3" s="397"/>
      <c r="BO3" s="397"/>
      <c r="BP3" s="397"/>
      <c r="BQ3" s="397"/>
      <c r="BR3" s="397"/>
      <c r="BS3" s="397"/>
      <c r="BT3" s="397"/>
      <c r="BU3" s="397"/>
      <c r="BV3" s="397"/>
      <c r="BW3" s="397"/>
      <c r="BX3" s="397"/>
      <c r="BY3" s="397"/>
      <c r="BZ3" s="397"/>
      <c r="CA3" s="397"/>
      <c r="CB3" s="397"/>
      <c r="CC3" s="397"/>
      <c r="CD3" s="397"/>
      <c r="CE3" s="397"/>
      <c r="CF3" s="397"/>
      <c r="CG3" s="397"/>
      <c r="CH3" s="397"/>
      <c r="CI3" s="397"/>
      <c r="CJ3" s="397"/>
      <c r="CK3" s="397"/>
      <c r="CL3" s="397"/>
      <c r="CM3" s="397"/>
      <c r="CN3" s="397"/>
      <c r="CO3" s="397"/>
      <c r="CP3" s="397"/>
      <c r="CQ3" s="397"/>
      <c r="CR3" s="397"/>
    </row>
    <row r="4" spans="1:96" s="392" customFormat="1" ht="12.75" customHeight="1" x14ac:dyDescent="0.25">
      <c r="A4" s="20"/>
      <c r="B4" s="20"/>
      <c r="C4" s="20"/>
      <c r="D4" s="20"/>
      <c r="E4" s="20"/>
      <c r="F4" s="20"/>
      <c r="G4" s="20"/>
      <c r="H4" s="20"/>
      <c r="I4" s="20"/>
      <c r="J4" s="552"/>
      <c r="K4" s="552"/>
      <c r="L4" s="20"/>
      <c r="M4" s="20"/>
      <c r="N4" s="20"/>
      <c r="O4" s="20"/>
      <c r="P4" s="20"/>
      <c r="Q4" s="20"/>
      <c r="R4" s="21"/>
      <c r="S4" s="20"/>
      <c r="T4" s="553"/>
      <c r="U4" s="553"/>
      <c r="V4" s="397"/>
      <c r="W4" s="397"/>
      <c r="X4" s="397"/>
      <c r="Y4" s="397"/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7"/>
      <c r="AK4" s="397"/>
      <c r="AL4" s="397"/>
      <c r="AM4" s="397"/>
      <c r="AN4" s="397"/>
      <c r="AO4" s="397"/>
      <c r="AP4" s="397"/>
      <c r="AQ4" s="397"/>
      <c r="AR4" s="397"/>
      <c r="AS4" s="397"/>
      <c r="AT4" s="397"/>
      <c r="AU4" s="397"/>
      <c r="AV4" s="397"/>
      <c r="AW4" s="397"/>
      <c r="AX4" s="397"/>
      <c r="AY4" s="397"/>
      <c r="AZ4" s="397"/>
      <c r="BA4" s="397"/>
      <c r="BB4" s="397"/>
      <c r="BC4" s="397"/>
      <c r="BD4" s="397"/>
      <c r="BE4" s="397"/>
      <c r="BF4" s="397"/>
      <c r="BG4" s="397"/>
      <c r="BH4" s="397"/>
      <c r="BI4" s="397"/>
      <c r="BJ4" s="397"/>
      <c r="BK4" s="397"/>
      <c r="BL4" s="397"/>
      <c r="BM4" s="397"/>
      <c r="BN4" s="397"/>
      <c r="BO4" s="397"/>
      <c r="BP4" s="397"/>
      <c r="BQ4" s="397"/>
      <c r="BR4" s="397"/>
      <c r="BS4" s="397"/>
      <c r="BT4" s="397"/>
      <c r="BU4" s="397"/>
      <c r="BV4" s="397"/>
      <c r="BW4" s="397"/>
      <c r="BX4" s="397"/>
      <c r="BY4" s="397"/>
      <c r="BZ4" s="397"/>
      <c r="CA4" s="397"/>
      <c r="CB4" s="397"/>
      <c r="CC4" s="397"/>
      <c r="CD4" s="397"/>
      <c r="CE4" s="397"/>
      <c r="CF4" s="397"/>
      <c r="CG4" s="397"/>
      <c r="CH4" s="397"/>
      <c r="CI4" s="397"/>
      <c r="CJ4" s="397"/>
      <c r="CK4" s="397"/>
      <c r="CL4" s="397"/>
      <c r="CM4" s="397"/>
      <c r="CN4" s="397"/>
      <c r="CO4" s="397"/>
      <c r="CP4" s="397"/>
      <c r="CQ4" s="397"/>
      <c r="CR4" s="397"/>
    </row>
    <row r="5" spans="1:96" s="392" customFormat="1" ht="12.75" customHeight="1" x14ac:dyDescent="0.25">
      <c r="A5" s="20"/>
      <c r="B5" s="20"/>
      <c r="C5" s="20"/>
      <c r="D5" s="20"/>
      <c r="E5" s="20"/>
      <c r="F5" s="20"/>
      <c r="G5" s="20"/>
      <c r="H5" s="20"/>
      <c r="I5" s="20"/>
      <c r="J5" s="552"/>
      <c r="K5" s="552"/>
      <c r="L5" s="20"/>
      <c r="M5" s="20"/>
      <c r="N5" s="20"/>
      <c r="O5" s="20"/>
      <c r="P5" s="20"/>
      <c r="Q5" s="20"/>
      <c r="R5" s="21"/>
      <c r="S5" s="20"/>
      <c r="T5" s="495"/>
      <c r="U5" s="495"/>
      <c r="V5" s="398"/>
      <c r="W5" s="398"/>
      <c r="X5" s="398"/>
      <c r="Y5" s="398"/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8"/>
      <c r="BC5" s="398"/>
      <c r="BD5" s="398"/>
      <c r="BE5" s="398"/>
      <c r="BF5" s="398"/>
      <c r="BG5" s="398"/>
      <c r="BH5" s="398"/>
      <c r="BI5" s="398"/>
      <c r="BJ5" s="398"/>
      <c r="BK5" s="398"/>
      <c r="BL5" s="398"/>
      <c r="BM5" s="398"/>
      <c r="BN5" s="398"/>
      <c r="BO5" s="398"/>
      <c r="BP5" s="398"/>
      <c r="BQ5" s="398"/>
      <c r="BR5" s="398"/>
      <c r="BS5" s="398"/>
      <c r="BT5" s="398"/>
      <c r="BU5" s="398"/>
      <c r="BV5" s="398"/>
      <c r="BW5" s="398"/>
      <c r="BX5" s="398"/>
      <c r="BY5" s="398"/>
      <c r="BZ5" s="398"/>
      <c r="CA5" s="398"/>
      <c r="CB5" s="398"/>
      <c r="CC5" s="398"/>
      <c r="CD5" s="398"/>
      <c r="CE5" s="398"/>
      <c r="CF5" s="398"/>
      <c r="CG5" s="398"/>
      <c r="CH5" s="398"/>
      <c r="CI5" s="398"/>
      <c r="CJ5" s="398"/>
      <c r="CK5" s="398"/>
      <c r="CL5" s="398"/>
      <c r="CM5" s="398"/>
      <c r="CN5" s="398"/>
      <c r="CO5" s="398"/>
      <c r="CP5" s="398"/>
      <c r="CQ5" s="398"/>
      <c r="CR5" s="398"/>
    </row>
    <row r="6" spans="1:96" s="392" customFormat="1" ht="12.75" customHeight="1" x14ac:dyDescent="0.25">
      <c r="A6" s="20"/>
      <c r="B6" s="20"/>
      <c r="C6" s="20"/>
      <c r="D6" s="20"/>
      <c r="E6" s="20"/>
      <c r="F6" s="20"/>
      <c r="G6" s="495"/>
      <c r="H6" s="495"/>
      <c r="I6" s="495"/>
      <c r="J6" s="495"/>
      <c r="K6" s="495"/>
      <c r="L6" s="495"/>
      <c r="M6" s="495"/>
      <c r="N6" s="495"/>
      <c r="O6" s="495"/>
      <c r="P6" s="495"/>
      <c r="Q6" s="495"/>
      <c r="R6" s="495"/>
      <c r="S6" s="495"/>
      <c r="T6" s="495"/>
      <c r="U6" s="495"/>
      <c r="V6" s="399"/>
      <c r="W6" s="399"/>
      <c r="X6" s="399"/>
      <c r="Y6" s="399"/>
      <c r="Z6" s="399"/>
      <c r="AA6" s="399"/>
      <c r="AB6" s="399"/>
      <c r="AC6" s="399"/>
      <c r="AD6" s="399"/>
      <c r="AE6" s="399"/>
      <c r="AF6" s="399"/>
      <c r="AG6" s="399"/>
      <c r="AH6" s="399"/>
      <c r="AI6" s="399"/>
      <c r="AJ6" s="399"/>
      <c r="AK6" s="399"/>
      <c r="AL6" s="399"/>
      <c r="AM6" s="399"/>
      <c r="AN6" s="399"/>
      <c r="AO6" s="399"/>
      <c r="AP6" s="399"/>
      <c r="AQ6" s="399"/>
      <c r="AR6" s="399"/>
      <c r="AS6" s="399"/>
      <c r="AT6" s="399"/>
      <c r="AU6" s="399"/>
      <c r="AV6" s="399"/>
      <c r="AW6" s="399"/>
      <c r="AX6" s="399"/>
      <c r="AY6" s="399"/>
      <c r="AZ6" s="399"/>
      <c r="BA6" s="399"/>
      <c r="BB6" s="399"/>
      <c r="BC6" s="399"/>
      <c r="BD6" s="399"/>
      <c r="BE6" s="399"/>
      <c r="BF6" s="399"/>
      <c r="BG6" s="399"/>
      <c r="BH6" s="399"/>
      <c r="BI6" s="399"/>
      <c r="BJ6" s="399"/>
      <c r="BK6" s="399"/>
      <c r="BL6" s="399"/>
      <c r="BM6" s="399"/>
      <c r="BN6" s="399"/>
      <c r="BO6" s="399"/>
      <c r="BP6" s="399"/>
      <c r="BQ6" s="399"/>
      <c r="BR6" s="399"/>
      <c r="BS6" s="399"/>
      <c r="BT6" s="399"/>
      <c r="BU6" s="399"/>
      <c r="BV6" s="399"/>
      <c r="BW6" s="399"/>
      <c r="BX6" s="399"/>
      <c r="BY6" s="399"/>
      <c r="BZ6" s="399"/>
      <c r="CA6" s="399"/>
      <c r="CB6" s="399"/>
      <c r="CC6" s="399"/>
      <c r="CD6" s="399"/>
      <c r="CE6" s="399"/>
      <c r="CF6" s="399"/>
      <c r="CG6" s="399"/>
      <c r="CH6" s="399"/>
      <c r="CI6" s="399"/>
      <c r="CJ6" s="399"/>
      <c r="CK6" s="399"/>
      <c r="CL6" s="399"/>
      <c r="CM6" s="399"/>
      <c r="CN6" s="399"/>
      <c r="CO6" s="399"/>
      <c r="CP6" s="399"/>
      <c r="CQ6" s="399"/>
      <c r="CR6" s="399"/>
    </row>
    <row r="7" spans="1:96" s="392" customFormat="1" ht="12.75" customHeight="1" x14ac:dyDescent="0.25">
      <c r="A7" s="20"/>
      <c r="B7" s="20"/>
      <c r="C7" s="20"/>
      <c r="D7" s="20"/>
      <c r="E7" s="20"/>
      <c r="F7" s="20"/>
      <c r="G7" s="20"/>
      <c r="H7" s="20"/>
      <c r="I7" s="20"/>
      <c r="J7" s="552"/>
      <c r="K7" s="552"/>
      <c r="L7" s="20"/>
      <c r="M7" s="20"/>
      <c r="N7" s="20"/>
      <c r="O7" s="20"/>
      <c r="P7" s="20"/>
      <c r="Q7" s="20"/>
      <c r="R7" s="21"/>
      <c r="S7" s="20"/>
      <c r="T7" s="554"/>
      <c r="U7" s="554"/>
      <c r="V7" s="399"/>
      <c r="W7" s="399"/>
      <c r="X7" s="399"/>
      <c r="Y7" s="399"/>
      <c r="Z7" s="399"/>
      <c r="AA7" s="399"/>
      <c r="AB7" s="399"/>
      <c r="AC7" s="399"/>
      <c r="AD7" s="399"/>
      <c r="AE7" s="399"/>
      <c r="AF7" s="399"/>
      <c r="AG7" s="399"/>
      <c r="AH7" s="399"/>
      <c r="AI7" s="399"/>
      <c r="AJ7" s="399"/>
      <c r="AK7" s="399"/>
      <c r="AL7" s="399"/>
      <c r="AM7" s="399"/>
      <c r="AN7" s="399"/>
      <c r="AO7" s="399"/>
      <c r="AP7" s="399"/>
      <c r="AQ7" s="399"/>
      <c r="AR7" s="399"/>
      <c r="AS7" s="399"/>
      <c r="AT7" s="399"/>
      <c r="AU7" s="399"/>
      <c r="AV7" s="399"/>
      <c r="AW7" s="399"/>
      <c r="AX7" s="399"/>
      <c r="AY7" s="399"/>
      <c r="AZ7" s="399"/>
      <c r="BA7" s="399"/>
      <c r="BB7" s="399"/>
      <c r="BC7" s="399"/>
      <c r="BD7" s="399"/>
      <c r="BE7" s="399"/>
      <c r="BF7" s="399"/>
      <c r="BG7" s="399"/>
      <c r="BH7" s="399"/>
      <c r="BI7" s="399"/>
      <c r="BJ7" s="399"/>
      <c r="BK7" s="399"/>
      <c r="BL7" s="399"/>
      <c r="BM7" s="399"/>
      <c r="BN7" s="399"/>
      <c r="BO7" s="399"/>
      <c r="BP7" s="399"/>
      <c r="BQ7" s="399"/>
      <c r="BR7" s="399"/>
      <c r="BS7" s="399"/>
      <c r="BT7" s="399"/>
      <c r="BU7" s="399"/>
      <c r="BV7" s="399"/>
      <c r="BW7" s="399"/>
      <c r="BX7" s="399"/>
      <c r="BY7" s="399"/>
      <c r="BZ7" s="399"/>
      <c r="CA7" s="399"/>
      <c r="CB7" s="399"/>
      <c r="CC7" s="399"/>
      <c r="CD7" s="399"/>
      <c r="CE7" s="399"/>
      <c r="CF7" s="399"/>
      <c r="CG7" s="399"/>
      <c r="CH7" s="399"/>
      <c r="CI7" s="399"/>
      <c r="CJ7" s="399"/>
      <c r="CK7" s="399"/>
      <c r="CL7" s="399"/>
      <c r="CM7" s="399"/>
      <c r="CN7" s="399"/>
      <c r="CO7" s="399"/>
      <c r="CP7" s="399"/>
      <c r="CQ7" s="399"/>
      <c r="CR7" s="399"/>
    </row>
    <row r="8" spans="1:96" s="380" customFormat="1" ht="12.75" customHeight="1" x14ac:dyDescent="0.2">
      <c r="A8" s="377" t="s">
        <v>402</v>
      </c>
      <c r="B8" s="377"/>
      <c r="C8" s="377"/>
      <c r="D8" s="377"/>
      <c r="E8" s="377"/>
      <c r="F8" s="377"/>
      <c r="G8" s="377"/>
      <c r="H8" s="377"/>
      <c r="I8" s="378"/>
      <c r="J8" s="379"/>
      <c r="K8" s="377"/>
      <c r="L8" s="377"/>
      <c r="M8" s="377"/>
      <c r="N8" s="377"/>
      <c r="O8" s="377"/>
      <c r="P8" s="377"/>
      <c r="Q8" s="377"/>
      <c r="R8" s="377"/>
      <c r="S8" s="377"/>
      <c r="T8" s="377"/>
      <c r="U8" s="377"/>
      <c r="V8" s="377"/>
      <c r="W8" s="377"/>
      <c r="X8" s="377"/>
      <c r="Y8" s="377"/>
      <c r="Z8" s="377"/>
      <c r="AA8" s="377"/>
      <c r="AB8" s="377"/>
      <c r="AC8" s="377"/>
      <c r="AD8" s="377"/>
      <c r="AE8" s="377"/>
      <c r="AF8" s="377"/>
      <c r="AG8" s="377"/>
      <c r="AH8" s="377"/>
      <c r="AI8" s="377"/>
      <c r="AJ8" s="377"/>
      <c r="AK8" s="377"/>
      <c r="AL8" s="377"/>
      <c r="AM8" s="377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377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  <c r="BL8" s="377"/>
      <c r="BM8" s="377"/>
      <c r="BN8" s="377"/>
      <c r="BO8" s="377"/>
      <c r="BP8" s="377"/>
      <c r="BQ8" s="377"/>
      <c r="BR8" s="377"/>
      <c r="BS8" s="377"/>
      <c r="BT8" s="377"/>
      <c r="BU8" s="377"/>
      <c r="BV8" s="377"/>
      <c r="BW8" s="377"/>
      <c r="BX8" s="377"/>
      <c r="BY8" s="377"/>
      <c r="BZ8" s="377"/>
      <c r="CA8" s="377"/>
      <c r="CB8" s="377"/>
      <c r="CC8" s="377"/>
      <c r="CD8" s="377"/>
      <c r="CE8" s="377"/>
      <c r="CF8" s="377"/>
      <c r="CG8" s="377"/>
      <c r="CH8" s="377"/>
      <c r="CI8" s="377"/>
      <c r="CJ8" s="377"/>
      <c r="CK8" s="377"/>
      <c r="CL8" s="377"/>
      <c r="CM8" s="377"/>
      <c r="CN8" s="377"/>
      <c r="CO8" s="377"/>
      <c r="CP8" s="377"/>
    </row>
    <row r="9" spans="1:96" s="23" customFormat="1" ht="12.75" customHeight="1" x14ac:dyDescent="0.25">
      <c r="J9" s="496"/>
      <c r="K9" s="496"/>
      <c r="R9" s="497"/>
      <c r="T9" s="498"/>
      <c r="U9" s="498"/>
      <c r="V9" s="498"/>
      <c r="W9" s="498"/>
      <c r="X9" s="498"/>
      <c r="Y9" s="498"/>
      <c r="Z9" s="498"/>
      <c r="AA9" s="498"/>
      <c r="AB9" s="498"/>
      <c r="AC9" s="498"/>
      <c r="AD9" s="498"/>
      <c r="AE9" s="498"/>
      <c r="AF9" s="498"/>
      <c r="AG9" s="498"/>
      <c r="AH9" s="498"/>
      <c r="AI9" s="498"/>
      <c r="AJ9" s="498"/>
      <c r="AK9" s="498"/>
      <c r="AL9" s="498"/>
      <c r="AM9" s="498"/>
      <c r="AN9" s="498"/>
      <c r="AO9" s="498"/>
      <c r="AP9" s="498"/>
      <c r="AQ9" s="498"/>
      <c r="AR9" s="498"/>
      <c r="AS9" s="498"/>
      <c r="AT9" s="498"/>
      <c r="AU9" s="498"/>
      <c r="AV9" s="498"/>
      <c r="AW9" s="498"/>
      <c r="AX9" s="498"/>
      <c r="AY9" s="498"/>
      <c r="AZ9" s="498"/>
      <c r="BA9" s="498"/>
      <c r="BB9" s="498"/>
      <c r="BC9" s="498"/>
      <c r="BD9" s="498"/>
      <c r="BE9" s="498"/>
      <c r="BF9" s="498"/>
      <c r="BG9" s="498"/>
      <c r="BH9" s="498"/>
      <c r="BI9" s="498"/>
      <c r="BJ9" s="498"/>
      <c r="BK9" s="498"/>
      <c r="BL9" s="498"/>
      <c r="BM9" s="498"/>
      <c r="BN9" s="498"/>
      <c r="BO9" s="498"/>
      <c r="BP9" s="498"/>
      <c r="BQ9" s="498"/>
      <c r="BR9" s="498"/>
      <c r="BS9" s="498"/>
      <c r="BT9" s="498"/>
      <c r="BU9" s="498"/>
      <c r="BV9" s="498"/>
      <c r="BW9" s="498"/>
      <c r="BX9" s="498"/>
      <c r="BY9" s="498"/>
      <c r="BZ9" s="498"/>
      <c r="CA9" s="498"/>
      <c r="CB9" s="498"/>
      <c r="CC9" s="498"/>
      <c r="CD9" s="498"/>
      <c r="CE9" s="498"/>
      <c r="CF9" s="498"/>
      <c r="CG9" s="498"/>
      <c r="CH9" s="498"/>
      <c r="CI9" s="498"/>
      <c r="CJ9" s="498"/>
      <c r="CK9" s="498"/>
      <c r="CL9" s="498"/>
      <c r="CM9" s="498"/>
      <c r="CN9" s="498"/>
      <c r="CO9" s="498"/>
      <c r="CP9" s="498"/>
      <c r="CQ9" s="498"/>
      <c r="CR9" s="498"/>
    </row>
    <row r="10" spans="1:96" s="23" customFormat="1" ht="12.75" customHeight="1" x14ac:dyDescent="0.25">
      <c r="D10" s="503"/>
      <c r="E10" s="575" t="s">
        <v>649</v>
      </c>
      <c r="F10" s="572" t="s">
        <v>690</v>
      </c>
      <c r="G10" s="572" t="s">
        <v>553</v>
      </c>
      <c r="H10" s="572"/>
      <c r="I10" s="572" t="s">
        <v>650</v>
      </c>
      <c r="J10" s="572"/>
      <c r="K10" s="572" t="s">
        <v>654</v>
      </c>
      <c r="L10" s="572"/>
      <c r="M10" s="572"/>
      <c r="N10" s="572"/>
      <c r="O10" s="572"/>
      <c r="P10" s="572"/>
      <c r="Q10" s="572"/>
      <c r="R10" s="572"/>
      <c r="S10" s="572"/>
      <c r="T10" s="498"/>
      <c r="U10" s="498"/>
      <c r="V10" s="498"/>
      <c r="W10" s="498"/>
      <c r="X10" s="498"/>
      <c r="Y10" s="498"/>
      <c r="Z10" s="498"/>
      <c r="AA10" s="498"/>
      <c r="AB10" s="498"/>
      <c r="AC10" s="498"/>
      <c r="AD10" s="498"/>
      <c r="AE10" s="498"/>
      <c r="AF10" s="498"/>
      <c r="AG10" s="498"/>
      <c r="AH10" s="498"/>
      <c r="AI10" s="498"/>
      <c r="AJ10" s="498"/>
      <c r="AK10" s="498"/>
      <c r="AL10" s="498"/>
      <c r="AM10" s="498"/>
      <c r="AN10" s="498"/>
      <c r="AO10" s="498"/>
      <c r="AP10" s="498"/>
      <c r="AQ10" s="498"/>
      <c r="AR10" s="498"/>
      <c r="AS10" s="498"/>
      <c r="AT10" s="498"/>
      <c r="AU10" s="498"/>
      <c r="AV10" s="498"/>
      <c r="AW10" s="498"/>
      <c r="AX10" s="498"/>
      <c r="AY10" s="498"/>
      <c r="AZ10" s="498"/>
      <c r="BA10" s="498"/>
      <c r="BB10" s="498"/>
      <c r="BC10" s="498"/>
      <c r="BD10" s="498"/>
      <c r="BE10" s="498"/>
      <c r="BF10" s="498"/>
      <c r="BG10" s="498"/>
      <c r="BH10" s="498"/>
      <c r="BI10" s="498"/>
      <c r="BJ10" s="498"/>
      <c r="BK10" s="498"/>
      <c r="BL10" s="498"/>
      <c r="BM10" s="498"/>
      <c r="BN10" s="498"/>
      <c r="BO10" s="498"/>
      <c r="BP10" s="498"/>
      <c r="BQ10" s="498"/>
      <c r="BR10" s="498"/>
      <c r="BS10" s="498"/>
      <c r="BT10" s="498"/>
      <c r="BU10" s="498"/>
      <c r="BV10" s="498"/>
      <c r="BW10" s="498"/>
      <c r="BX10" s="498"/>
      <c r="BY10" s="498"/>
      <c r="BZ10" s="498"/>
      <c r="CA10" s="498"/>
      <c r="CB10" s="498"/>
      <c r="CC10" s="498"/>
      <c r="CD10" s="498"/>
      <c r="CE10" s="498"/>
      <c r="CF10" s="498"/>
      <c r="CG10" s="498"/>
      <c r="CH10" s="498"/>
      <c r="CI10" s="498"/>
      <c r="CJ10" s="498"/>
      <c r="CK10" s="498"/>
      <c r="CL10" s="498"/>
      <c r="CM10" s="498"/>
      <c r="CN10" s="498"/>
      <c r="CO10" s="498"/>
      <c r="CP10" s="498"/>
      <c r="CQ10" s="498"/>
      <c r="CR10" s="498"/>
    </row>
    <row r="11" spans="1:96" s="23" customFormat="1" ht="12.75" customHeight="1" x14ac:dyDescent="0.25">
      <c r="D11" s="503"/>
      <c r="E11" s="575"/>
      <c r="F11" s="572"/>
      <c r="G11" s="572"/>
      <c r="H11" s="572"/>
      <c r="I11" s="572"/>
      <c r="J11" s="572"/>
      <c r="K11" s="572"/>
      <c r="L11" s="572"/>
      <c r="M11" s="572"/>
      <c r="N11" s="572"/>
      <c r="O11" s="572"/>
      <c r="P11" s="572"/>
      <c r="Q11" s="572"/>
      <c r="R11" s="572"/>
      <c r="S11" s="572"/>
      <c r="T11" s="498"/>
      <c r="U11" s="498"/>
      <c r="V11" s="498"/>
      <c r="W11" s="498"/>
      <c r="X11" s="498"/>
      <c r="Y11" s="498"/>
      <c r="Z11" s="498"/>
      <c r="AA11" s="498"/>
      <c r="AB11" s="498"/>
      <c r="AC11" s="498"/>
      <c r="AD11" s="498"/>
      <c r="AE11" s="498"/>
      <c r="AF11" s="498"/>
      <c r="AG11" s="498"/>
      <c r="AH11" s="498"/>
      <c r="AI11" s="498"/>
      <c r="AJ11" s="498"/>
      <c r="AK11" s="498"/>
      <c r="AL11" s="498"/>
      <c r="AM11" s="498"/>
      <c r="AN11" s="498"/>
      <c r="AO11" s="498"/>
      <c r="AP11" s="498"/>
      <c r="AQ11" s="498"/>
      <c r="AR11" s="498"/>
      <c r="AS11" s="498"/>
      <c r="AT11" s="498"/>
      <c r="AU11" s="498"/>
      <c r="AV11" s="498"/>
      <c r="AW11" s="498"/>
      <c r="AX11" s="498"/>
      <c r="AY11" s="498"/>
      <c r="AZ11" s="498"/>
      <c r="BA11" s="498"/>
      <c r="BB11" s="498"/>
      <c r="BC11" s="498"/>
      <c r="BD11" s="498"/>
      <c r="BE11" s="498"/>
      <c r="BF11" s="498"/>
      <c r="BG11" s="498"/>
      <c r="BH11" s="498"/>
      <c r="BI11" s="498"/>
      <c r="BJ11" s="498"/>
      <c r="BK11" s="498"/>
      <c r="BL11" s="498"/>
      <c r="BM11" s="498"/>
      <c r="BN11" s="498"/>
      <c r="BO11" s="498"/>
      <c r="BP11" s="498"/>
      <c r="BQ11" s="498"/>
      <c r="BR11" s="498"/>
      <c r="BS11" s="498"/>
      <c r="BT11" s="498"/>
      <c r="BU11" s="498"/>
      <c r="BV11" s="498"/>
      <c r="BW11" s="498"/>
      <c r="BX11" s="498"/>
      <c r="BY11" s="498"/>
      <c r="BZ11" s="498"/>
      <c r="CA11" s="498"/>
      <c r="CB11" s="498"/>
      <c r="CC11" s="498"/>
      <c r="CD11" s="498"/>
      <c r="CE11" s="498"/>
      <c r="CF11" s="498"/>
      <c r="CG11" s="498"/>
    </row>
    <row r="12" spans="1:96" s="23" customFormat="1" ht="12.75" customHeight="1" x14ac:dyDescent="0.25">
      <c r="D12" s="504"/>
      <c r="E12" s="576"/>
      <c r="F12" s="573"/>
      <c r="G12" s="573"/>
      <c r="H12" s="573"/>
      <c r="I12" s="573"/>
      <c r="J12" s="573"/>
      <c r="K12" s="573"/>
      <c r="L12" s="573"/>
      <c r="M12" s="573"/>
      <c r="N12" s="573"/>
      <c r="O12" s="573"/>
      <c r="P12" s="573"/>
      <c r="Q12" s="573"/>
      <c r="R12" s="573"/>
      <c r="S12" s="573"/>
      <c r="T12" s="498"/>
      <c r="U12" s="498"/>
      <c r="V12" s="498"/>
      <c r="W12" s="498"/>
      <c r="X12" s="498"/>
      <c r="Y12" s="498"/>
      <c r="Z12" s="498"/>
      <c r="AA12" s="498"/>
      <c r="AB12" s="498"/>
      <c r="AC12" s="498"/>
      <c r="AD12" s="498"/>
      <c r="AE12" s="498"/>
      <c r="AF12" s="498"/>
      <c r="AG12" s="498"/>
      <c r="AH12" s="498"/>
      <c r="AI12" s="498"/>
      <c r="AJ12" s="498"/>
      <c r="AK12" s="498"/>
      <c r="AL12" s="498"/>
      <c r="AM12" s="498"/>
      <c r="AN12" s="498"/>
      <c r="AO12" s="498"/>
      <c r="AP12" s="498"/>
      <c r="AQ12" s="498"/>
      <c r="AR12" s="498"/>
      <c r="AS12" s="498"/>
      <c r="AT12" s="498"/>
      <c r="AU12" s="498"/>
      <c r="AV12" s="498"/>
      <c r="AW12" s="498"/>
      <c r="AX12" s="498"/>
      <c r="AY12" s="498"/>
      <c r="AZ12" s="498"/>
      <c r="BA12" s="498"/>
      <c r="BB12" s="498"/>
      <c r="BC12" s="498"/>
      <c r="BD12" s="498"/>
      <c r="BE12" s="498"/>
      <c r="BF12" s="498"/>
      <c r="BG12" s="498"/>
      <c r="BH12" s="498"/>
      <c r="BI12" s="498"/>
      <c r="BJ12" s="498"/>
      <c r="BK12" s="498"/>
      <c r="BL12" s="498"/>
      <c r="BM12" s="498"/>
      <c r="BN12" s="498"/>
      <c r="BO12" s="498"/>
      <c r="BP12" s="498"/>
      <c r="BQ12" s="498"/>
      <c r="BR12" s="498"/>
      <c r="BS12" s="498"/>
      <c r="BT12" s="498"/>
      <c r="BU12" s="498"/>
      <c r="BV12" s="498"/>
      <c r="BW12" s="498"/>
      <c r="BX12" s="498"/>
      <c r="BY12" s="498"/>
      <c r="BZ12" s="498"/>
      <c r="CA12" s="498"/>
      <c r="CB12" s="498"/>
      <c r="CC12" s="498"/>
      <c r="CD12" s="498"/>
      <c r="CE12" s="498"/>
      <c r="CF12" s="498"/>
      <c r="CG12" s="498"/>
    </row>
    <row r="13" spans="1:96" s="23" customFormat="1" ht="12.75" customHeight="1" x14ac:dyDescent="0.2">
      <c r="D13" s="579" t="s">
        <v>651</v>
      </c>
      <c r="E13" s="3"/>
      <c r="F13" s="3"/>
      <c r="G13" s="497"/>
      <c r="I13" s="498"/>
      <c r="J13" s="498"/>
      <c r="K13" s="500"/>
      <c r="L13" s="500"/>
      <c r="M13" s="500"/>
      <c r="N13" s="500"/>
      <c r="O13" s="500"/>
      <c r="P13" s="498"/>
      <c r="Q13" s="498"/>
      <c r="R13" s="498"/>
      <c r="S13" s="498"/>
      <c r="T13" s="498"/>
      <c r="U13" s="498"/>
      <c r="V13" s="498"/>
      <c r="W13" s="498"/>
      <c r="X13" s="498"/>
      <c r="Y13" s="498"/>
      <c r="Z13" s="498"/>
      <c r="AA13" s="498"/>
      <c r="AB13" s="498"/>
      <c r="AC13" s="498"/>
      <c r="AD13" s="498"/>
      <c r="AE13" s="498"/>
      <c r="AF13" s="498"/>
      <c r="AG13" s="498"/>
      <c r="AH13" s="498"/>
      <c r="AI13" s="498"/>
      <c r="AJ13" s="498"/>
      <c r="AK13" s="498"/>
      <c r="AL13" s="498"/>
      <c r="AM13" s="498"/>
      <c r="AN13" s="498"/>
      <c r="AO13" s="498"/>
      <c r="AP13" s="498"/>
      <c r="AQ13" s="498"/>
      <c r="AR13" s="498"/>
      <c r="AS13" s="498"/>
      <c r="AT13" s="498"/>
      <c r="AU13" s="498"/>
      <c r="AV13" s="498"/>
      <c r="AW13" s="498"/>
      <c r="AX13" s="498"/>
      <c r="AY13" s="498"/>
      <c r="AZ13" s="498"/>
      <c r="BA13" s="498"/>
      <c r="BB13" s="498"/>
      <c r="BC13" s="498"/>
      <c r="BD13" s="498"/>
      <c r="BE13" s="498"/>
      <c r="BF13" s="498"/>
      <c r="BG13" s="498"/>
      <c r="BH13" s="498"/>
      <c r="BI13" s="498"/>
      <c r="BJ13" s="498"/>
      <c r="BK13" s="498"/>
      <c r="BL13" s="498"/>
      <c r="BM13" s="498"/>
      <c r="BN13" s="498"/>
      <c r="BO13" s="498"/>
      <c r="BP13" s="498"/>
      <c r="BQ13" s="498"/>
      <c r="BR13" s="498"/>
      <c r="BS13" s="498"/>
      <c r="BT13" s="498"/>
      <c r="BU13" s="498"/>
      <c r="BV13" s="498"/>
      <c r="BW13" s="498"/>
      <c r="BX13" s="498"/>
      <c r="BY13" s="498"/>
      <c r="BZ13" s="498"/>
      <c r="CA13" s="498"/>
      <c r="CB13" s="498"/>
      <c r="CC13" s="498"/>
      <c r="CD13" s="498"/>
      <c r="CE13" s="498"/>
      <c r="CF13" s="498"/>
      <c r="CG13" s="498"/>
    </row>
    <row r="14" spans="1:96" s="23" customFormat="1" ht="12.75" customHeight="1" x14ac:dyDescent="0.25">
      <c r="D14" s="579"/>
      <c r="K14" s="500"/>
      <c r="L14" s="500"/>
      <c r="M14" s="500"/>
      <c r="N14" s="500"/>
      <c r="O14" s="500"/>
      <c r="P14" s="498"/>
      <c r="Q14" s="498"/>
      <c r="R14" s="498"/>
      <c r="S14" s="498"/>
      <c r="T14" s="498"/>
      <c r="U14" s="498"/>
      <c r="V14" s="498"/>
      <c r="W14" s="498"/>
      <c r="X14" s="498"/>
      <c r="Y14" s="498"/>
      <c r="Z14" s="498"/>
      <c r="AA14" s="498"/>
      <c r="AB14" s="498"/>
      <c r="AC14" s="498"/>
      <c r="AD14" s="498"/>
      <c r="AE14" s="498"/>
      <c r="AF14" s="498"/>
      <c r="AG14" s="498"/>
      <c r="AH14" s="498"/>
      <c r="AI14" s="498"/>
      <c r="AJ14" s="498"/>
      <c r="AK14" s="498"/>
      <c r="AL14" s="498"/>
      <c r="AM14" s="498"/>
      <c r="AN14" s="498"/>
      <c r="AO14" s="498"/>
      <c r="AP14" s="498"/>
      <c r="AQ14" s="498"/>
      <c r="AR14" s="498"/>
      <c r="AS14" s="498"/>
      <c r="AT14" s="498"/>
      <c r="AU14" s="498"/>
      <c r="AV14" s="498"/>
      <c r="AW14" s="498"/>
      <c r="AX14" s="498"/>
      <c r="AY14" s="498"/>
      <c r="AZ14" s="498"/>
      <c r="BA14" s="498"/>
      <c r="BB14" s="498"/>
      <c r="BC14" s="498"/>
      <c r="BD14" s="498"/>
      <c r="BE14" s="498"/>
      <c r="BF14" s="498"/>
      <c r="BG14" s="498"/>
      <c r="BH14" s="498"/>
      <c r="BI14" s="498"/>
      <c r="BJ14" s="498"/>
      <c r="BK14" s="498"/>
      <c r="BL14" s="498"/>
      <c r="BM14" s="498"/>
      <c r="BN14" s="498"/>
      <c r="BO14" s="498"/>
      <c r="BP14" s="498"/>
      <c r="BQ14" s="498"/>
      <c r="BR14" s="498"/>
      <c r="BS14" s="498"/>
      <c r="BT14" s="498"/>
      <c r="BU14" s="498"/>
      <c r="BV14" s="498"/>
      <c r="BW14" s="498"/>
      <c r="BX14" s="498"/>
      <c r="BY14" s="498"/>
      <c r="BZ14" s="498"/>
      <c r="CA14" s="498"/>
      <c r="CB14" s="498"/>
      <c r="CC14" s="498"/>
      <c r="CD14" s="498"/>
      <c r="CE14" s="498"/>
      <c r="CF14" s="498"/>
      <c r="CG14" s="498"/>
    </row>
    <row r="15" spans="1:96" s="23" customFormat="1" ht="12.75" customHeight="1" x14ac:dyDescent="0.25">
      <c r="D15" s="579"/>
      <c r="E15" s="510" t="s">
        <v>689</v>
      </c>
      <c r="F15" s="63">
        <f>F19+F22+F25+F28+F31+F34+F38</f>
        <v>0.99999999999999989</v>
      </c>
      <c r="K15" s="501"/>
      <c r="L15" s="502"/>
      <c r="M15" s="502"/>
      <c r="N15" s="502"/>
      <c r="O15" s="502"/>
      <c r="R15" s="497"/>
      <c r="T15" s="498"/>
      <c r="U15" s="498"/>
      <c r="V15" s="498"/>
      <c r="W15" s="498"/>
      <c r="X15" s="498"/>
      <c r="Y15" s="498"/>
      <c r="Z15" s="498"/>
      <c r="AA15" s="498"/>
      <c r="AB15" s="498"/>
      <c r="AC15" s="498"/>
      <c r="AD15" s="498"/>
      <c r="AE15" s="498"/>
      <c r="AF15" s="498"/>
      <c r="AG15" s="498"/>
      <c r="AH15" s="498"/>
      <c r="AI15" s="498"/>
      <c r="AJ15" s="498"/>
      <c r="AK15" s="498"/>
      <c r="AL15" s="498"/>
      <c r="AM15" s="498"/>
      <c r="AN15" s="498"/>
      <c r="AO15" s="498"/>
      <c r="AP15" s="498"/>
      <c r="AQ15" s="498"/>
      <c r="AR15" s="498"/>
      <c r="AS15" s="498"/>
      <c r="AT15" s="498"/>
      <c r="AU15" s="498"/>
      <c r="AV15" s="498"/>
      <c r="AW15" s="498"/>
      <c r="AX15" s="498"/>
      <c r="AY15" s="498"/>
      <c r="AZ15" s="498"/>
      <c r="BA15" s="498"/>
      <c r="BB15" s="498"/>
      <c r="BC15" s="498"/>
      <c r="BD15" s="498"/>
      <c r="BE15" s="498"/>
      <c r="BF15" s="498"/>
      <c r="BG15" s="498"/>
      <c r="BH15" s="498"/>
      <c r="BI15" s="498"/>
      <c r="BJ15" s="498"/>
      <c r="BK15" s="498"/>
      <c r="BL15" s="498"/>
      <c r="BM15" s="498"/>
      <c r="BN15" s="498"/>
      <c r="BO15" s="498"/>
      <c r="BP15" s="498"/>
      <c r="BQ15" s="498"/>
      <c r="BR15" s="498"/>
      <c r="BS15" s="498"/>
      <c r="BT15" s="498"/>
      <c r="BU15" s="498"/>
      <c r="BV15" s="498"/>
      <c r="BW15" s="498"/>
      <c r="BX15" s="498"/>
      <c r="BY15" s="498"/>
      <c r="BZ15" s="498"/>
      <c r="CA15" s="498"/>
      <c r="CB15" s="498"/>
      <c r="CC15" s="498"/>
      <c r="CD15" s="498"/>
      <c r="CE15" s="498"/>
      <c r="CF15" s="498"/>
      <c r="CG15" s="498"/>
      <c r="CH15" s="498"/>
      <c r="CI15" s="498"/>
      <c r="CJ15" s="498"/>
      <c r="CK15" s="498"/>
      <c r="CL15" s="498"/>
      <c r="CM15" s="498"/>
      <c r="CN15" s="498"/>
      <c r="CO15" s="498"/>
      <c r="CP15" s="498"/>
      <c r="CQ15" s="498"/>
      <c r="CR15" s="498"/>
    </row>
    <row r="16" spans="1:96" s="23" customFormat="1" ht="12.75" customHeight="1" x14ac:dyDescent="0.25">
      <c r="D16" s="579"/>
      <c r="E16" s="173"/>
      <c r="F16" s="173"/>
      <c r="G16" s="173"/>
      <c r="H16" s="173"/>
      <c r="I16" s="173"/>
      <c r="J16" s="173"/>
      <c r="K16" s="501"/>
      <c r="L16" s="502"/>
      <c r="M16" s="502"/>
      <c r="N16" s="502"/>
      <c r="O16" s="502"/>
      <c r="R16" s="497"/>
      <c r="T16" s="498"/>
      <c r="U16" s="498"/>
      <c r="V16" s="498"/>
      <c r="W16" s="498"/>
      <c r="X16" s="498"/>
      <c r="Y16" s="498"/>
      <c r="Z16" s="498"/>
      <c r="AA16" s="498"/>
      <c r="AB16" s="498"/>
      <c r="AC16" s="498"/>
      <c r="AD16" s="498"/>
      <c r="AE16" s="498"/>
      <c r="AF16" s="498"/>
      <c r="AG16" s="498"/>
      <c r="AH16" s="498"/>
      <c r="AI16" s="498"/>
      <c r="AJ16" s="498"/>
      <c r="AK16" s="498"/>
      <c r="AL16" s="498"/>
      <c r="AM16" s="498"/>
      <c r="AN16" s="498"/>
      <c r="AO16" s="498"/>
      <c r="AP16" s="498"/>
      <c r="AQ16" s="498"/>
      <c r="AR16" s="498"/>
      <c r="AS16" s="498"/>
      <c r="AT16" s="498"/>
      <c r="AU16" s="498"/>
      <c r="AV16" s="498"/>
      <c r="AW16" s="498"/>
      <c r="AX16" s="498"/>
      <c r="AY16" s="498"/>
      <c r="AZ16" s="498"/>
      <c r="BA16" s="498"/>
      <c r="BB16" s="498"/>
      <c r="BC16" s="498"/>
      <c r="BD16" s="498"/>
      <c r="BE16" s="498"/>
      <c r="BF16" s="498"/>
      <c r="BG16" s="498"/>
      <c r="BH16" s="498"/>
      <c r="BI16" s="498"/>
      <c r="BJ16" s="498"/>
      <c r="BK16" s="498"/>
      <c r="BL16" s="498"/>
      <c r="BM16" s="498"/>
      <c r="BN16" s="498"/>
      <c r="BO16" s="498"/>
      <c r="BP16" s="498"/>
      <c r="BQ16" s="498"/>
      <c r="BR16" s="498"/>
      <c r="BS16" s="498"/>
      <c r="BT16" s="498"/>
      <c r="BU16" s="498"/>
      <c r="BV16" s="498"/>
      <c r="BW16" s="498"/>
      <c r="BX16" s="498"/>
      <c r="BY16" s="498"/>
      <c r="BZ16" s="498"/>
      <c r="CA16" s="498"/>
      <c r="CB16" s="498"/>
      <c r="CC16" s="498"/>
      <c r="CD16" s="498"/>
      <c r="CE16" s="498"/>
      <c r="CF16" s="498"/>
      <c r="CG16" s="498"/>
      <c r="CH16" s="498"/>
      <c r="CI16" s="498"/>
      <c r="CJ16" s="498"/>
      <c r="CK16" s="498"/>
      <c r="CL16" s="498"/>
      <c r="CM16" s="498"/>
      <c r="CN16" s="498"/>
      <c r="CO16" s="498"/>
      <c r="CP16" s="498"/>
      <c r="CQ16" s="498"/>
      <c r="CR16" s="498"/>
    </row>
    <row r="17" spans="4:96" s="23" customFormat="1" ht="12.75" customHeight="1" x14ac:dyDescent="0.25">
      <c r="D17" s="579"/>
      <c r="K17" s="501"/>
      <c r="L17" s="502"/>
      <c r="M17" s="502"/>
      <c r="N17" s="502"/>
      <c r="O17" s="502"/>
      <c r="R17" s="497"/>
      <c r="T17" s="498"/>
      <c r="U17" s="498"/>
      <c r="V17" s="498"/>
      <c r="W17" s="498"/>
      <c r="X17" s="498"/>
      <c r="Y17" s="498"/>
      <c r="Z17" s="498"/>
      <c r="AA17" s="498"/>
      <c r="AB17" s="498"/>
      <c r="AC17" s="498"/>
      <c r="AD17" s="498"/>
      <c r="AE17" s="498"/>
      <c r="AF17" s="498"/>
      <c r="AG17" s="498"/>
      <c r="AH17" s="498"/>
      <c r="AI17" s="498"/>
      <c r="AJ17" s="498"/>
      <c r="AK17" s="498"/>
      <c r="AL17" s="498"/>
      <c r="AM17" s="498"/>
      <c r="AN17" s="498"/>
      <c r="AO17" s="498"/>
      <c r="AP17" s="498"/>
      <c r="AQ17" s="498"/>
      <c r="AR17" s="498"/>
      <c r="AS17" s="498"/>
      <c r="AT17" s="498"/>
      <c r="AU17" s="498"/>
      <c r="AV17" s="498"/>
      <c r="AW17" s="498"/>
      <c r="AX17" s="498"/>
      <c r="AY17" s="498"/>
      <c r="AZ17" s="498"/>
      <c r="BA17" s="498"/>
      <c r="BB17" s="498"/>
      <c r="BC17" s="498"/>
      <c r="BD17" s="498"/>
      <c r="BE17" s="498"/>
      <c r="BF17" s="498"/>
      <c r="BG17" s="498"/>
      <c r="BH17" s="498"/>
      <c r="BI17" s="498"/>
      <c r="BJ17" s="498"/>
      <c r="BK17" s="498"/>
      <c r="BL17" s="498"/>
      <c r="BM17" s="498"/>
      <c r="BN17" s="498"/>
      <c r="BO17" s="498"/>
      <c r="BP17" s="498"/>
      <c r="BQ17" s="498"/>
      <c r="BR17" s="498"/>
      <c r="BS17" s="498"/>
      <c r="BT17" s="498"/>
      <c r="BU17" s="498"/>
      <c r="BV17" s="498"/>
      <c r="BW17" s="498"/>
      <c r="BX17" s="498"/>
      <c r="BY17" s="498"/>
      <c r="BZ17" s="498"/>
      <c r="CA17" s="498"/>
      <c r="CB17" s="498"/>
      <c r="CC17" s="498"/>
      <c r="CD17" s="498"/>
      <c r="CE17" s="498"/>
      <c r="CF17" s="498"/>
      <c r="CG17" s="498"/>
      <c r="CH17" s="498"/>
      <c r="CI17" s="498"/>
      <c r="CJ17" s="498"/>
      <c r="CK17" s="498"/>
      <c r="CL17" s="498"/>
      <c r="CM17" s="498"/>
      <c r="CN17" s="498"/>
      <c r="CO17" s="498"/>
      <c r="CP17" s="498"/>
      <c r="CQ17" s="498"/>
      <c r="CR17" s="498"/>
    </row>
    <row r="18" spans="4:96" s="23" customFormat="1" ht="12.75" customHeight="1" x14ac:dyDescent="0.25">
      <c r="D18" s="579"/>
      <c r="K18" s="501"/>
      <c r="L18" s="502"/>
      <c r="M18" s="502"/>
      <c r="N18" s="502"/>
      <c r="O18" s="502"/>
      <c r="R18" s="497"/>
      <c r="T18" s="498"/>
      <c r="U18" s="498"/>
      <c r="V18" s="498"/>
      <c r="W18" s="498"/>
      <c r="X18" s="498"/>
      <c r="Y18" s="498"/>
      <c r="Z18" s="498"/>
      <c r="AA18" s="498"/>
      <c r="AB18" s="498"/>
      <c r="AC18" s="498"/>
      <c r="AD18" s="498"/>
      <c r="AE18" s="498"/>
      <c r="AF18" s="498"/>
      <c r="AG18" s="498"/>
      <c r="AH18" s="498"/>
      <c r="AI18" s="498"/>
      <c r="AJ18" s="498"/>
      <c r="AK18" s="498"/>
      <c r="AL18" s="498"/>
      <c r="AM18" s="498"/>
      <c r="AN18" s="498"/>
      <c r="AO18" s="498"/>
      <c r="AP18" s="498"/>
      <c r="AQ18" s="498"/>
      <c r="AR18" s="498"/>
      <c r="AS18" s="498"/>
      <c r="AT18" s="498"/>
      <c r="AU18" s="498"/>
      <c r="AV18" s="498"/>
      <c r="AW18" s="498"/>
      <c r="AX18" s="498"/>
      <c r="AY18" s="498"/>
      <c r="AZ18" s="498"/>
      <c r="BA18" s="498"/>
      <c r="BB18" s="498"/>
      <c r="BC18" s="498"/>
      <c r="BD18" s="498"/>
      <c r="BE18" s="498"/>
      <c r="BF18" s="498"/>
      <c r="BG18" s="498"/>
      <c r="BH18" s="498"/>
      <c r="BI18" s="498"/>
      <c r="BJ18" s="498"/>
      <c r="BK18" s="498"/>
      <c r="BL18" s="498"/>
      <c r="BM18" s="498"/>
      <c r="BN18" s="498"/>
      <c r="BO18" s="498"/>
      <c r="BP18" s="498"/>
      <c r="BQ18" s="498"/>
      <c r="BR18" s="498"/>
      <c r="BS18" s="498"/>
      <c r="BT18" s="498"/>
      <c r="BU18" s="498"/>
      <c r="BV18" s="498"/>
      <c r="BW18" s="498"/>
      <c r="BX18" s="498"/>
      <c r="BY18" s="498"/>
      <c r="BZ18" s="498"/>
      <c r="CA18" s="498"/>
      <c r="CB18" s="498"/>
      <c r="CC18" s="498"/>
      <c r="CD18" s="498"/>
      <c r="CE18" s="498"/>
      <c r="CF18" s="498"/>
      <c r="CG18" s="498"/>
      <c r="CH18" s="498"/>
      <c r="CI18" s="498"/>
      <c r="CJ18" s="498"/>
      <c r="CK18" s="498"/>
      <c r="CL18" s="498"/>
      <c r="CM18" s="498"/>
      <c r="CN18" s="498"/>
      <c r="CO18" s="498"/>
      <c r="CP18" s="498"/>
      <c r="CQ18" s="498"/>
      <c r="CR18" s="498"/>
    </row>
    <row r="19" spans="4:96" s="23" customFormat="1" ht="12.75" customHeight="1" x14ac:dyDescent="0.2">
      <c r="D19" s="579"/>
      <c r="E19" s="510" t="s">
        <v>438</v>
      </c>
      <c r="F19" s="63">
        <f>1-SUM(F22:F38)</f>
        <v>0.4</v>
      </c>
      <c r="G19" s="506">
        <f>'Net Asset Value'!$L$6</f>
        <v>0.85</v>
      </c>
      <c r="H19" s="506">
        <f>'Net Asset Value'!$N$6</f>
        <v>1.2</v>
      </c>
      <c r="I19" s="574">
        <f ca="1">'Net Asset Value'!$M$39</f>
        <v>249.16222487836995</v>
      </c>
      <c r="J19" s="574"/>
      <c r="K19" s="501"/>
      <c r="L19" s="502"/>
      <c r="M19" s="502"/>
      <c r="N19" s="502"/>
      <c r="O19" s="502"/>
      <c r="R19" s="497"/>
      <c r="T19" s="498"/>
      <c r="U19" s="498"/>
      <c r="V19" s="498"/>
      <c r="W19" s="498"/>
      <c r="X19" s="498"/>
      <c r="Y19" s="498"/>
      <c r="Z19" s="498"/>
      <c r="AA19" s="498"/>
      <c r="AB19" s="498"/>
      <c r="AC19" s="498"/>
      <c r="AD19" s="498"/>
      <c r="AE19" s="498"/>
      <c r="AF19" s="498"/>
      <c r="AG19" s="498"/>
      <c r="AH19" s="498"/>
      <c r="AI19" s="498"/>
      <c r="AJ19" s="498"/>
      <c r="AK19" s="498"/>
      <c r="AL19" s="498"/>
      <c r="AM19" s="498"/>
      <c r="AN19" s="498"/>
      <c r="AO19" s="498"/>
      <c r="AP19" s="498"/>
      <c r="AQ19" s="498"/>
      <c r="AR19" s="498"/>
      <c r="AS19" s="498"/>
      <c r="AT19" s="498"/>
      <c r="AU19" s="498"/>
      <c r="AV19" s="498"/>
      <c r="AW19" s="498"/>
      <c r="AX19" s="498"/>
      <c r="AY19" s="498"/>
      <c r="AZ19" s="498"/>
      <c r="BA19" s="498"/>
      <c r="BB19" s="498"/>
      <c r="BC19" s="498"/>
      <c r="BD19" s="498"/>
      <c r="BE19" s="498"/>
      <c r="BF19" s="498"/>
      <c r="BG19" s="498"/>
      <c r="BH19" s="498"/>
      <c r="BI19" s="498"/>
      <c r="BJ19" s="498"/>
      <c r="BK19" s="498"/>
      <c r="BL19" s="498"/>
      <c r="BM19" s="498"/>
      <c r="BN19" s="498"/>
      <c r="BO19" s="498"/>
      <c r="BP19" s="498"/>
      <c r="BQ19" s="498"/>
      <c r="BR19" s="498"/>
      <c r="BS19" s="498"/>
      <c r="BT19" s="498"/>
      <c r="BU19" s="498"/>
      <c r="BV19" s="498"/>
      <c r="BW19" s="498"/>
      <c r="BX19" s="498"/>
      <c r="BY19" s="498"/>
      <c r="BZ19" s="498"/>
      <c r="CA19" s="498"/>
      <c r="CB19" s="498"/>
      <c r="CC19" s="498"/>
      <c r="CD19" s="498"/>
      <c r="CE19" s="498"/>
      <c r="CF19" s="498"/>
      <c r="CG19" s="498"/>
      <c r="CH19" s="498"/>
      <c r="CI19" s="498"/>
      <c r="CJ19" s="498"/>
      <c r="CK19" s="498"/>
      <c r="CL19" s="498"/>
      <c r="CM19" s="498"/>
      <c r="CN19" s="498"/>
      <c r="CO19" s="498"/>
      <c r="CP19" s="498"/>
      <c r="CQ19" s="498"/>
      <c r="CR19" s="498"/>
    </row>
    <row r="20" spans="4:96" s="23" customFormat="1" ht="12.75" customHeight="1" x14ac:dyDescent="0.25">
      <c r="D20" s="579"/>
      <c r="E20" s="67"/>
      <c r="F20" s="67"/>
      <c r="G20" s="113"/>
      <c r="H20" s="24"/>
      <c r="I20" s="113"/>
      <c r="J20" s="505"/>
      <c r="K20" s="501"/>
      <c r="L20" s="502"/>
      <c r="M20" s="502"/>
      <c r="N20" s="502"/>
      <c r="O20" s="502"/>
      <c r="R20" s="497"/>
      <c r="T20" s="498"/>
      <c r="U20" s="498"/>
      <c r="V20" s="498"/>
      <c r="W20" s="498"/>
      <c r="X20" s="498"/>
      <c r="Y20" s="498"/>
      <c r="Z20" s="498"/>
      <c r="AA20" s="498"/>
      <c r="AB20" s="498"/>
      <c r="AC20" s="498"/>
      <c r="AD20" s="498"/>
      <c r="AE20" s="498"/>
      <c r="AF20" s="498"/>
      <c r="AG20" s="498"/>
      <c r="AH20" s="498"/>
      <c r="AI20" s="498"/>
      <c r="AJ20" s="498"/>
      <c r="AK20" s="498"/>
      <c r="AL20" s="498"/>
      <c r="AM20" s="498"/>
      <c r="AN20" s="498"/>
      <c r="AO20" s="498"/>
      <c r="AP20" s="498"/>
      <c r="AQ20" s="498"/>
      <c r="AR20" s="498"/>
      <c r="AS20" s="498"/>
      <c r="AT20" s="498"/>
      <c r="AU20" s="498"/>
      <c r="AV20" s="498"/>
      <c r="AW20" s="498"/>
      <c r="AX20" s="498"/>
      <c r="AY20" s="498"/>
      <c r="AZ20" s="498"/>
      <c r="BA20" s="498"/>
      <c r="BB20" s="498"/>
      <c r="BC20" s="498"/>
      <c r="BD20" s="498"/>
      <c r="BE20" s="498"/>
      <c r="BF20" s="498"/>
      <c r="BG20" s="498"/>
      <c r="BH20" s="498"/>
      <c r="BI20" s="498"/>
      <c r="BJ20" s="498"/>
      <c r="BK20" s="498"/>
      <c r="BL20" s="498"/>
      <c r="BM20" s="498"/>
      <c r="BN20" s="498"/>
      <c r="BO20" s="498"/>
      <c r="BP20" s="498"/>
      <c r="BQ20" s="498"/>
      <c r="BR20" s="498"/>
      <c r="BS20" s="498"/>
      <c r="BT20" s="498"/>
      <c r="BU20" s="498"/>
      <c r="BV20" s="498"/>
      <c r="BW20" s="498"/>
      <c r="BX20" s="498"/>
      <c r="BY20" s="498"/>
      <c r="BZ20" s="498"/>
      <c r="CA20" s="498"/>
      <c r="CB20" s="498"/>
      <c r="CC20" s="498"/>
      <c r="CD20" s="498"/>
      <c r="CE20" s="498"/>
      <c r="CF20" s="498"/>
      <c r="CG20" s="498"/>
      <c r="CH20" s="498"/>
      <c r="CI20" s="498"/>
      <c r="CJ20" s="498"/>
      <c r="CK20" s="498"/>
      <c r="CL20" s="498"/>
      <c r="CM20" s="498"/>
      <c r="CN20" s="498"/>
      <c r="CO20" s="498"/>
      <c r="CP20" s="498"/>
      <c r="CQ20" s="498"/>
      <c r="CR20" s="498"/>
    </row>
    <row r="21" spans="4:96" s="23" customFormat="1" ht="12.75" customHeight="1" thickBot="1" x14ac:dyDescent="0.3">
      <c r="D21" s="579"/>
      <c r="K21" s="501"/>
      <c r="L21" s="502"/>
      <c r="M21" s="502"/>
      <c r="N21" s="502"/>
      <c r="O21" s="502"/>
      <c r="R21" s="497"/>
      <c r="T21" s="498"/>
      <c r="U21" s="498"/>
      <c r="V21" s="498"/>
      <c r="W21" s="498"/>
      <c r="X21" s="498"/>
      <c r="Y21" s="498"/>
      <c r="Z21" s="498"/>
      <c r="AA21" s="498"/>
      <c r="AB21" s="498"/>
      <c r="AC21" s="498"/>
      <c r="AD21" s="498"/>
      <c r="AE21" s="498"/>
      <c r="AF21" s="498"/>
      <c r="AG21" s="498"/>
      <c r="AH21" s="498"/>
      <c r="AI21" s="498"/>
      <c r="AJ21" s="498"/>
      <c r="AK21" s="498"/>
      <c r="AL21" s="498"/>
      <c r="AM21" s="498"/>
      <c r="AN21" s="498"/>
      <c r="AO21" s="498"/>
      <c r="AP21" s="498"/>
      <c r="AQ21" s="498"/>
      <c r="AR21" s="498"/>
      <c r="AS21" s="498"/>
      <c r="AT21" s="498"/>
      <c r="AU21" s="498"/>
      <c r="AV21" s="498"/>
      <c r="AW21" s="498"/>
      <c r="AX21" s="498"/>
      <c r="AY21" s="498"/>
      <c r="AZ21" s="498"/>
      <c r="BA21" s="498"/>
      <c r="BB21" s="498"/>
      <c r="BC21" s="498"/>
      <c r="BD21" s="498"/>
      <c r="BE21" s="498"/>
      <c r="BF21" s="498"/>
      <c r="BG21" s="498"/>
      <c r="BH21" s="498"/>
      <c r="BI21" s="498"/>
      <c r="BJ21" s="498"/>
      <c r="BK21" s="498"/>
      <c r="BL21" s="498"/>
      <c r="BM21" s="498"/>
      <c r="BN21" s="498"/>
      <c r="BO21" s="498"/>
      <c r="BP21" s="498"/>
      <c r="BQ21" s="498"/>
      <c r="BR21" s="498"/>
      <c r="BS21" s="498"/>
      <c r="BT21" s="498"/>
      <c r="BU21" s="498"/>
      <c r="BV21" s="498"/>
      <c r="BW21" s="498"/>
      <c r="BX21" s="498"/>
      <c r="BY21" s="498"/>
      <c r="BZ21" s="498"/>
      <c r="CA21" s="498"/>
      <c r="CB21" s="498"/>
      <c r="CC21" s="498"/>
      <c r="CD21" s="498"/>
      <c r="CE21" s="498"/>
      <c r="CF21" s="498"/>
      <c r="CG21" s="498"/>
      <c r="CH21" s="498"/>
      <c r="CI21" s="498"/>
      <c r="CJ21" s="498"/>
      <c r="CK21" s="498"/>
      <c r="CL21" s="498"/>
      <c r="CM21" s="498"/>
      <c r="CN21" s="498"/>
      <c r="CO21" s="498"/>
      <c r="CP21" s="498"/>
      <c r="CQ21" s="498"/>
      <c r="CR21" s="498"/>
    </row>
    <row r="22" spans="4:96" s="23" customFormat="1" ht="12.75" customHeight="1" thickBot="1" x14ac:dyDescent="0.25">
      <c r="D22" s="579"/>
      <c r="E22" s="510" t="s">
        <v>12</v>
      </c>
      <c r="F22" s="291">
        <v>0.1</v>
      </c>
      <c r="G22" s="506">
        <f>'Val Calcs'!K25</f>
        <v>5</v>
      </c>
      <c r="H22" s="506">
        <f>'Val Calcs'!K24</f>
        <v>6</v>
      </c>
      <c r="I22" s="574">
        <f>LOOKUP('Val Calcs'!K27,'Val Calcs'!P6:DY6,'Val Calcs'!P14:DY14)</f>
        <v>100.92718361204493</v>
      </c>
      <c r="J22" s="574"/>
      <c r="K22" s="501"/>
      <c r="L22" s="502"/>
      <c r="M22" s="502"/>
      <c r="N22" s="502"/>
      <c r="O22" s="502"/>
      <c r="R22" s="497"/>
      <c r="T22" s="498"/>
      <c r="U22" s="498"/>
      <c r="V22" s="498"/>
      <c r="W22" s="498"/>
      <c r="X22" s="498"/>
      <c r="Y22" s="498"/>
      <c r="Z22" s="498"/>
      <c r="AA22" s="498"/>
      <c r="AB22" s="498"/>
      <c r="AC22" s="498"/>
      <c r="AD22" s="498"/>
      <c r="AE22" s="498"/>
      <c r="AF22" s="498"/>
      <c r="AG22" s="498"/>
      <c r="AH22" s="498"/>
      <c r="AI22" s="498"/>
      <c r="AJ22" s="498"/>
      <c r="AK22" s="498"/>
      <c r="AL22" s="498"/>
      <c r="AM22" s="498"/>
      <c r="AN22" s="498"/>
      <c r="AO22" s="498"/>
      <c r="AP22" s="498"/>
      <c r="AQ22" s="498"/>
      <c r="AR22" s="498"/>
      <c r="AS22" s="498"/>
      <c r="AT22" s="498"/>
      <c r="AU22" s="498"/>
      <c r="AV22" s="498"/>
      <c r="AW22" s="498"/>
      <c r="AX22" s="498"/>
      <c r="AY22" s="498"/>
      <c r="AZ22" s="498"/>
      <c r="BA22" s="498"/>
      <c r="BB22" s="498"/>
      <c r="BC22" s="498"/>
      <c r="BD22" s="498"/>
      <c r="BE22" s="498"/>
      <c r="BF22" s="498"/>
      <c r="BG22" s="498"/>
      <c r="BH22" s="498"/>
      <c r="BI22" s="498"/>
      <c r="BJ22" s="498"/>
      <c r="BK22" s="498"/>
      <c r="BL22" s="498"/>
      <c r="BM22" s="498"/>
      <c r="BN22" s="498"/>
      <c r="BO22" s="498"/>
      <c r="BP22" s="498"/>
      <c r="BQ22" s="498"/>
      <c r="BR22" s="498"/>
      <c r="BS22" s="498"/>
      <c r="BT22" s="498"/>
      <c r="BU22" s="498"/>
      <c r="BV22" s="498"/>
      <c r="BW22" s="498"/>
      <c r="BX22" s="498"/>
      <c r="BY22" s="498"/>
      <c r="BZ22" s="498"/>
      <c r="CA22" s="498"/>
      <c r="CB22" s="498"/>
      <c r="CC22" s="498"/>
      <c r="CD22" s="498"/>
      <c r="CE22" s="498"/>
      <c r="CF22" s="498"/>
      <c r="CG22" s="498"/>
      <c r="CH22" s="498"/>
      <c r="CI22" s="498"/>
      <c r="CJ22" s="498"/>
      <c r="CK22" s="498"/>
      <c r="CL22" s="498"/>
      <c r="CM22" s="498"/>
      <c r="CN22" s="498"/>
      <c r="CO22" s="498"/>
      <c r="CP22" s="498"/>
      <c r="CQ22" s="498"/>
      <c r="CR22" s="498"/>
    </row>
    <row r="23" spans="4:96" s="23" customFormat="1" ht="12.75" customHeight="1" x14ac:dyDescent="0.25">
      <c r="D23" s="580"/>
      <c r="E23" s="511"/>
      <c r="F23" s="511"/>
      <c r="G23" s="173"/>
      <c r="H23" s="549"/>
      <c r="I23" s="173"/>
      <c r="J23" s="499"/>
      <c r="K23" s="501"/>
      <c r="L23" s="502"/>
      <c r="M23" s="502"/>
      <c r="N23" s="502"/>
      <c r="O23" s="502"/>
      <c r="R23" s="497"/>
      <c r="T23" s="498"/>
      <c r="U23" s="498"/>
      <c r="V23" s="498"/>
      <c r="W23" s="498"/>
      <c r="X23" s="498"/>
      <c r="Y23" s="498"/>
      <c r="Z23" s="498"/>
      <c r="AA23" s="498"/>
      <c r="AB23" s="498"/>
      <c r="AC23" s="498"/>
      <c r="AD23" s="498"/>
      <c r="AE23" s="498"/>
      <c r="AF23" s="498"/>
      <c r="AG23" s="498"/>
      <c r="AH23" s="498"/>
      <c r="AI23" s="498"/>
      <c r="AJ23" s="498"/>
      <c r="AK23" s="498"/>
      <c r="AL23" s="498"/>
      <c r="AM23" s="498"/>
      <c r="AN23" s="498"/>
      <c r="AO23" s="498"/>
      <c r="AP23" s="498"/>
      <c r="AQ23" s="498"/>
      <c r="AR23" s="498"/>
      <c r="AS23" s="498"/>
      <c r="AT23" s="498"/>
      <c r="AU23" s="498"/>
      <c r="AV23" s="498"/>
      <c r="AW23" s="498"/>
      <c r="AX23" s="498"/>
      <c r="AY23" s="498"/>
      <c r="AZ23" s="498"/>
      <c r="BA23" s="498"/>
      <c r="BB23" s="498"/>
      <c r="BC23" s="498"/>
      <c r="BD23" s="498"/>
      <c r="BE23" s="498"/>
      <c r="BF23" s="498"/>
      <c r="BG23" s="498"/>
      <c r="BH23" s="498"/>
      <c r="BI23" s="498"/>
      <c r="BJ23" s="498"/>
      <c r="BK23" s="498"/>
      <c r="BL23" s="498"/>
      <c r="BM23" s="498"/>
      <c r="BN23" s="498"/>
      <c r="BO23" s="498"/>
      <c r="BP23" s="498"/>
      <c r="BQ23" s="498"/>
      <c r="BR23" s="498"/>
      <c r="BS23" s="498"/>
      <c r="BT23" s="498"/>
      <c r="BU23" s="498"/>
      <c r="BV23" s="498"/>
      <c r="BW23" s="498"/>
      <c r="BX23" s="498"/>
      <c r="BY23" s="498"/>
      <c r="BZ23" s="498"/>
      <c r="CA23" s="498"/>
      <c r="CB23" s="498"/>
      <c r="CC23" s="498"/>
      <c r="CD23" s="498"/>
      <c r="CE23" s="498"/>
      <c r="CF23" s="498"/>
      <c r="CG23" s="498"/>
      <c r="CH23" s="498"/>
      <c r="CI23" s="498"/>
      <c r="CJ23" s="498"/>
      <c r="CK23" s="498"/>
      <c r="CL23" s="498"/>
      <c r="CM23" s="498"/>
      <c r="CN23" s="498"/>
      <c r="CO23" s="498"/>
      <c r="CP23" s="498"/>
      <c r="CQ23" s="498"/>
      <c r="CR23" s="498"/>
    </row>
    <row r="24" spans="4:96" s="23" customFormat="1" ht="12.75" customHeight="1" thickBot="1" x14ac:dyDescent="0.3">
      <c r="D24" s="578" t="s">
        <v>652</v>
      </c>
      <c r="E24" s="67"/>
      <c r="F24" s="67"/>
      <c r="H24" s="22"/>
      <c r="J24" s="496"/>
      <c r="K24" s="501"/>
      <c r="L24" s="502"/>
      <c r="M24" s="502"/>
      <c r="N24" s="502"/>
      <c r="O24" s="502"/>
      <c r="R24" s="497"/>
      <c r="T24" s="498"/>
      <c r="U24" s="498"/>
      <c r="V24" s="498"/>
      <c r="W24" s="498"/>
      <c r="X24" s="498"/>
      <c r="Y24" s="498"/>
      <c r="Z24" s="498"/>
      <c r="AA24" s="498"/>
      <c r="AB24" s="498"/>
      <c r="AC24" s="498"/>
      <c r="AD24" s="498"/>
      <c r="AE24" s="498"/>
      <c r="AF24" s="498"/>
      <c r="AG24" s="498"/>
      <c r="AH24" s="498"/>
      <c r="AI24" s="498"/>
      <c r="AJ24" s="498"/>
      <c r="AK24" s="498"/>
      <c r="AL24" s="498"/>
      <c r="AM24" s="498"/>
      <c r="AN24" s="498"/>
      <c r="AO24" s="498"/>
      <c r="AP24" s="498"/>
      <c r="AQ24" s="498"/>
      <c r="AR24" s="498"/>
      <c r="AS24" s="498"/>
      <c r="AT24" s="498"/>
      <c r="AU24" s="498"/>
      <c r="AV24" s="498"/>
      <c r="AW24" s="498"/>
      <c r="AX24" s="498"/>
      <c r="AY24" s="498"/>
      <c r="AZ24" s="498"/>
      <c r="BA24" s="498"/>
      <c r="BB24" s="498"/>
      <c r="BC24" s="498"/>
      <c r="BD24" s="498"/>
      <c r="BE24" s="498"/>
      <c r="BF24" s="498"/>
      <c r="BG24" s="498"/>
      <c r="BH24" s="498"/>
      <c r="BI24" s="498"/>
      <c r="BJ24" s="498"/>
      <c r="BK24" s="498"/>
      <c r="BL24" s="498"/>
      <c r="BM24" s="498"/>
      <c r="BN24" s="498"/>
      <c r="BO24" s="498"/>
      <c r="BP24" s="498"/>
      <c r="BQ24" s="498"/>
      <c r="BR24" s="498"/>
      <c r="BS24" s="498"/>
      <c r="BT24" s="498"/>
      <c r="BU24" s="498"/>
      <c r="BV24" s="498"/>
      <c r="BW24" s="498"/>
      <c r="BX24" s="498"/>
      <c r="BY24" s="498"/>
      <c r="BZ24" s="498"/>
      <c r="CA24" s="498"/>
      <c r="CB24" s="498"/>
      <c r="CC24" s="498"/>
      <c r="CD24" s="498"/>
      <c r="CE24" s="498"/>
      <c r="CF24" s="498"/>
      <c r="CG24" s="498"/>
      <c r="CH24" s="498"/>
      <c r="CI24" s="498"/>
      <c r="CJ24" s="498"/>
      <c r="CK24" s="498"/>
      <c r="CL24" s="498"/>
      <c r="CM24" s="498"/>
      <c r="CN24" s="498"/>
      <c r="CO24" s="498"/>
      <c r="CP24" s="498"/>
      <c r="CQ24" s="498"/>
      <c r="CR24" s="498"/>
    </row>
    <row r="25" spans="4:96" s="23" customFormat="1" ht="12.75" customHeight="1" thickBot="1" x14ac:dyDescent="0.25">
      <c r="D25" s="579"/>
      <c r="E25" s="510" t="s">
        <v>439</v>
      </c>
      <c r="F25" s="291">
        <v>0.1</v>
      </c>
      <c r="G25" s="506">
        <f>'Net Asset Value'!P6</f>
        <v>0.6</v>
      </c>
      <c r="H25" s="506">
        <f>'Net Asset Value'!R6</f>
        <v>0.9</v>
      </c>
      <c r="I25" s="574">
        <f ca="1">'Net Asset Value'!$M$39</f>
        <v>249.16222487836995</v>
      </c>
      <c r="J25" s="574"/>
      <c r="K25" s="501"/>
      <c r="L25" s="502"/>
      <c r="M25" s="502"/>
      <c r="N25" s="502"/>
      <c r="O25" s="502"/>
      <c r="R25" s="497"/>
      <c r="T25" s="498"/>
      <c r="U25" s="498"/>
      <c r="V25" s="498"/>
      <c r="W25" s="498"/>
      <c r="X25" s="498"/>
      <c r="Y25" s="498"/>
      <c r="Z25" s="498"/>
      <c r="AA25" s="498"/>
      <c r="AB25" s="498"/>
      <c r="AC25" s="498"/>
      <c r="AD25" s="498"/>
      <c r="AE25" s="498"/>
      <c r="AF25" s="498"/>
      <c r="AG25" s="498"/>
      <c r="AH25" s="498"/>
      <c r="AI25" s="498"/>
      <c r="AJ25" s="498"/>
      <c r="AK25" s="498"/>
      <c r="AL25" s="498"/>
      <c r="AM25" s="498"/>
      <c r="AN25" s="498"/>
      <c r="AO25" s="498"/>
      <c r="AP25" s="498"/>
      <c r="AQ25" s="498"/>
      <c r="AR25" s="498"/>
      <c r="AS25" s="498"/>
      <c r="AT25" s="498"/>
      <c r="AU25" s="498"/>
      <c r="AV25" s="498"/>
      <c r="AW25" s="498"/>
      <c r="AX25" s="498"/>
      <c r="AY25" s="498"/>
      <c r="AZ25" s="498"/>
      <c r="BA25" s="498"/>
      <c r="BB25" s="498"/>
      <c r="BC25" s="498"/>
      <c r="BD25" s="498"/>
      <c r="BE25" s="498"/>
      <c r="BF25" s="498"/>
      <c r="BG25" s="498"/>
      <c r="BH25" s="498"/>
      <c r="BI25" s="498"/>
      <c r="BJ25" s="498"/>
      <c r="BK25" s="498"/>
      <c r="BL25" s="498"/>
      <c r="BM25" s="498"/>
      <c r="BN25" s="498"/>
      <c r="BO25" s="498"/>
      <c r="BP25" s="498"/>
      <c r="BQ25" s="498"/>
      <c r="BR25" s="498"/>
      <c r="BS25" s="498"/>
      <c r="BT25" s="498"/>
      <c r="BU25" s="498"/>
      <c r="BV25" s="498"/>
      <c r="BW25" s="498"/>
      <c r="BX25" s="498"/>
      <c r="BY25" s="498"/>
      <c r="BZ25" s="498"/>
      <c r="CA25" s="498"/>
      <c r="CB25" s="498"/>
      <c r="CC25" s="498"/>
      <c r="CD25" s="498"/>
      <c r="CE25" s="498"/>
      <c r="CF25" s="498"/>
      <c r="CG25" s="498"/>
      <c r="CH25" s="498"/>
      <c r="CI25" s="498"/>
      <c r="CJ25" s="498"/>
      <c r="CK25" s="498"/>
      <c r="CL25" s="498"/>
      <c r="CM25" s="498"/>
      <c r="CN25" s="498"/>
      <c r="CO25" s="498"/>
      <c r="CP25" s="498"/>
      <c r="CQ25" s="498"/>
      <c r="CR25" s="498"/>
    </row>
    <row r="26" spans="4:96" s="23" customFormat="1" ht="12.75" customHeight="1" x14ac:dyDescent="0.25">
      <c r="D26" s="579"/>
      <c r="K26" s="501"/>
      <c r="L26" s="502"/>
      <c r="M26" s="502"/>
      <c r="N26" s="502"/>
      <c r="O26" s="502"/>
      <c r="R26" s="497"/>
      <c r="T26" s="498"/>
      <c r="U26" s="498"/>
      <c r="V26" s="498"/>
      <c r="W26" s="498"/>
      <c r="X26" s="498"/>
      <c r="Y26" s="498"/>
      <c r="Z26" s="498"/>
      <c r="AA26" s="498"/>
      <c r="AB26" s="498"/>
      <c r="AC26" s="498"/>
      <c r="AD26" s="498"/>
      <c r="AE26" s="498"/>
      <c r="AF26" s="498"/>
      <c r="AG26" s="498"/>
      <c r="AH26" s="498"/>
      <c r="AI26" s="498"/>
      <c r="AJ26" s="498"/>
      <c r="AK26" s="498"/>
      <c r="AL26" s="498"/>
      <c r="AM26" s="498"/>
      <c r="AN26" s="498"/>
      <c r="AO26" s="498"/>
      <c r="AP26" s="498"/>
      <c r="AQ26" s="498"/>
      <c r="AR26" s="498"/>
      <c r="AS26" s="498"/>
      <c r="AT26" s="498"/>
      <c r="AU26" s="498"/>
      <c r="AV26" s="498"/>
      <c r="AW26" s="498"/>
      <c r="AX26" s="498"/>
      <c r="AY26" s="498"/>
      <c r="AZ26" s="498"/>
      <c r="BA26" s="498"/>
      <c r="BB26" s="498"/>
      <c r="BC26" s="498"/>
      <c r="BD26" s="498"/>
      <c r="BE26" s="498"/>
      <c r="BF26" s="498"/>
      <c r="BG26" s="498"/>
      <c r="BH26" s="498"/>
      <c r="BI26" s="498"/>
      <c r="BJ26" s="498"/>
      <c r="BK26" s="498"/>
      <c r="BL26" s="498"/>
      <c r="BM26" s="498"/>
      <c r="BN26" s="498"/>
      <c r="BO26" s="498"/>
      <c r="BP26" s="498"/>
      <c r="BQ26" s="498"/>
      <c r="BR26" s="498"/>
      <c r="BS26" s="498"/>
      <c r="BT26" s="498"/>
      <c r="BU26" s="498"/>
      <c r="BV26" s="498"/>
      <c r="BW26" s="498"/>
      <c r="BX26" s="498"/>
      <c r="BY26" s="498"/>
      <c r="BZ26" s="498"/>
      <c r="CA26" s="498"/>
      <c r="CB26" s="498"/>
      <c r="CC26" s="498"/>
      <c r="CD26" s="498"/>
      <c r="CE26" s="498"/>
      <c r="CF26" s="498"/>
      <c r="CG26" s="498"/>
      <c r="CH26" s="498"/>
      <c r="CI26" s="498"/>
      <c r="CJ26" s="498"/>
      <c r="CK26" s="498"/>
      <c r="CL26" s="498"/>
      <c r="CM26" s="498"/>
      <c r="CN26" s="498"/>
      <c r="CO26" s="498"/>
      <c r="CP26" s="498"/>
      <c r="CQ26" s="498"/>
      <c r="CR26" s="498"/>
    </row>
    <row r="27" spans="4:96" s="23" customFormat="1" ht="12.75" customHeight="1" thickBot="1" x14ac:dyDescent="0.3">
      <c r="D27" s="579"/>
      <c r="E27" s="67"/>
      <c r="F27" s="67"/>
      <c r="K27" s="501"/>
      <c r="L27" s="502"/>
      <c r="M27" s="502"/>
      <c r="N27" s="502"/>
      <c r="O27" s="502"/>
      <c r="R27" s="497"/>
      <c r="T27" s="498"/>
      <c r="U27" s="498"/>
      <c r="V27" s="498"/>
      <c r="W27" s="498"/>
      <c r="X27" s="498"/>
      <c r="Y27" s="498"/>
      <c r="Z27" s="498"/>
      <c r="AA27" s="498"/>
      <c r="AB27" s="498"/>
      <c r="AC27" s="498"/>
      <c r="AD27" s="498"/>
      <c r="AE27" s="498"/>
      <c r="AF27" s="498"/>
      <c r="AG27" s="498"/>
      <c r="AH27" s="498"/>
      <c r="AI27" s="498"/>
      <c r="AJ27" s="498"/>
      <c r="AK27" s="498"/>
      <c r="AL27" s="498"/>
      <c r="AM27" s="498"/>
      <c r="AN27" s="498"/>
      <c r="AO27" s="498"/>
      <c r="AP27" s="498"/>
      <c r="AQ27" s="498"/>
      <c r="AR27" s="498"/>
      <c r="AS27" s="498"/>
      <c r="AT27" s="498"/>
      <c r="AU27" s="498"/>
      <c r="AV27" s="498"/>
      <c r="AW27" s="498"/>
      <c r="AX27" s="498"/>
      <c r="AY27" s="498"/>
      <c r="AZ27" s="498"/>
      <c r="BA27" s="498"/>
      <c r="BB27" s="498"/>
      <c r="BC27" s="498"/>
      <c r="BD27" s="498"/>
      <c r="BE27" s="498"/>
      <c r="BF27" s="498"/>
      <c r="BG27" s="498"/>
      <c r="BH27" s="498"/>
      <c r="BI27" s="498"/>
      <c r="BJ27" s="498"/>
      <c r="BK27" s="498"/>
      <c r="BL27" s="498"/>
      <c r="BM27" s="498"/>
      <c r="BN27" s="498"/>
      <c r="BO27" s="498"/>
      <c r="BP27" s="498"/>
      <c r="BQ27" s="498"/>
      <c r="BR27" s="498"/>
      <c r="BS27" s="498"/>
      <c r="BT27" s="498"/>
      <c r="BU27" s="498"/>
      <c r="BV27" s="498"/>
      <c r="BW27" s="498"/>
      <c r="BX27" s="498"/>
      <c r="BY27" s="498"/>
      <c r="BZ27" s="498"/>
      <c r="CA27" s="498"/>
      <c r="CB27" s="498"/>
      <c r="CC27" s="498"/>
      <c r="CD27" s="498"/>
      <c r="CE27" s="498"/>
      <c r="CF27" s="498"/>
      <c r="CG27" s="498"/>
      <c r="CH27" s="498"/>
      <c r="CI27" s="498"/>
      <c r="CJ27" s="498"/>
      <c r="CK27" s="498"/>
      <c r="CL27" s="498"/>
      <c r="CM27" s="498"/>
      <c r="CN27" s="498"/>
      <c r="CO27" s="498"/>
      <c r="CP27" s="498"/>
      <c r="CQ27" s="498"/>
      <c r="CR27" s="498"/>
    </row>
    <row r="28" spans="4:96" s="23" customFormat="1" ht="12.75" customHeight="1" thickBot="1" x14ac:dyDescent="0.25">
      <c r="D28" s="579"/>
      <c r="E28" s="510" t="s">
        <v>434</v>
      </c>
      <c r="F28" s="291">
        <v>0.1</v>
      </c>
      <c r="G28" s="512">
        <v>0</v>
      </c>
      <c r="H28" s="506" t="s">
        <v>653</v>
      </c>
      <c r="I28" s="577" t="s">
        <v>653</v>
      </c>
      <c r="J28" s="577"/>
      <c r="K28" s="501"/>
      <c r="L28" s="502"/>
      <c r="M28" s="502"/>
      <c r="N28" s="502"/>
      <c r="O28" s="502"/>
      <c r="R28" s="497"/>
      <c r="T28" s="498"/>
      <c r="U28" s="498"/>
      <c r="V28" s="498"/>
      <c r="W28" s="498"/>
      <c r="X28" s="498"/>
      <c r="Y28" s="498"/>
      <c r="Z28" s="498"/>
      <c r="AA28" s="498"/>
      <c r="AB28" s="498"/>
      <c r="AC28" s="498"/>
      <c r="AD28" s="498"/>
      <c r="AE28" s="498"/>
      <c r="AF28" s="498"/>
      <c r="AG28" s="498"/>
      <c r="AH28" s="498"/>
      <c r="AI28" s="498"/>
      <c r="AJ28" s="498"/>
      <c r="AK28" s="498"/>
      <c r="AL28" s="498"/>
      <c r="AM28" s="498"/>
      <c r="AN28" s="498"/>
      <c r="AO28" s="498"/>
      <c r="AP28" s="498"/>
      <c r="AQ28" s="498"/>
      <c r="AR28" s="498"/>
      <c r="AS28" s="498"/>
      <c r="AT28" s="498"/>
      <c r="AU28" s="498"/>
      <c r="AV28" s="498"/>
      <c r="AW28" s="498"/>
      <c r="AX28" s="498"/>
      <c r="AY28" s="498"/>
      <c r="AZ28" s="498"/>
      <c r="BA28" s="498"/>
      <c r="BB28" s="498"/>
      <c r="BC28" s="498"/>
      <c r="BD28" s="498"/>
      <c r="BE28" s="498"/>
      <c r="BF28" s="498"/>
      <c r="BG28" s="498"/>
      <c r="BH28" s="498"/>
      <c r="BI28" s="498"/>
      <c r="BJ28" s="498"/>
      <c r="BK28" s="498"/>
      <c r="BL28" s="498"/>
      <c r="BM28" s="498"/>
      <c r="BN28" s="498"/>
      <c r="BO28" s="498"/>
      <c r="BP28" s="498"/>
      <c r="BQ28" s="498"/>
      <c r="BR28" s="498"/>
      <c r="BS28" s="498"/>
      <c r="BT28" s="498"/>
      <c r="BU28" s="498"/>
      <c r="BV28" s="498"/>
      <c r="BW28" s="498"/>
      <c r="BX28" s="498"/>
      <c r="BY28" s="498"/>
      <c r="BZ28" s="498"/>
      <c r="CA28" s="498"/>
      <c r="CB28" s="498"/>
      <c r="CC28" s="498"/>
      <c r="CD28" s="498"/>
      <c r="CE28" s="498"/>
      <c r="CF28" s="498"/>
      <c r="CG28" s="498"/>
      <c r="CH28" s="498"/>
      <c r="CI28" s="498"/>
      <c r="CJ28" s="498"/>
      <c r="CK28" s="498"/>
      <c r="CL28" s="498"/>
      <c r="CM28" s="498"/>
      <c r="CN28" s="498"/>
      <c r="CO28" s="498"/>
      <c r="CP28" s="498"/>
      <c r="CQ28" s="498"/>
      <c r="CR28" s="498"/>
    </row>
    <row r="29" spans="4:96" s="23" customFormat="1" ht="12.75" customHeight="1" x14ac:dyDescent="0.25">
      <c r="D29" s="579"/>
      <c r="K29" s="501"/>
      <c r="L29" s="502"/>
      <c r="M29" s="502"/>
      <c r="N29" s="502"/>
      <c r="O29" s="502"/>
      <c r="R29" s="497"/>
      <c r="T29" s="498"/>
      <c r="U29" s="498"/>
      <c r="V29" s="498"/>
      <c r="W29" s="498"/>
      <c r="X29" s="498"/>
      <c r="Y29" s="498"/>
      <c r="Z29" s="498"/>
      <c r="AA29" s="498"/>
      <c r="AB29" s="498"/>
      <c r="AC29" s="498"/>
      <c r="AD29" s="498"/>
      <c r="AE29" s="498"/>
      <c r="AF29" s="498"/>
      <c r="AG29" s="498"/>
      <c r="AH29" s="498"/>
      <c r="AI29" s="498"/>
      <c r="AJ29" s="498"/>
      <c r="AK29" s="498"/>
      <c r="AL29" s="498"/>
      <c r="AM29" s="498"/>
      <c r="AN29" s="498"/>
      <c r="AO29" s="498"/>
      <c r="AP29" s="498"/>
      <c r="AQ29" s="498"/>
      <c r="AR29" s="498"/>
      <c r="AS29" s="498"/>
      <c r="AT29" s="498"/>
      <c r="AU29" s="498"/>
      <c r="AV29" s="498"/>
      <c r="AW29" s="498"/>
      <c r="AX29" s="498"/>
      <c r="AY29" s="498"/>
      <c r="AZ29" s="498"/>
      <c r="BA29" s="498"/>
      <c r="BB29" s="498"/>
      <c r="BC29" s="498"/>
      <c r="BD29" s="498"/>
      <c r="BE29" s="498"/>
      <c r="BF29" s="498"/>
      <c r="BG29" s="498"/>
      <c r="BH29" s="498"/>
      <c r="BI29" s="498"/>
      <c r="BJ29" s="498"/>
      <c r="BK29" s="498"/>
      <c r="BL29" s="498"/>
      <c r="BM29" s="498"/>
      <c r="BN29" s="498"/>
      <c r="BO29" s="498"/>
      <c r="BP29" s="498"/>
      <c r="BQ29" s="498"/>
      <c r="BR29" s="498"/>
      <c r="BS29" s="498"/>
      <c r="BT29" s="498"/>
      <c r="BU29" s="498"/>
      <c r="BV29" s="498"/>
      <c r="BW29" s="498"/>
      <c r="BX29" s="498"/>
      <c r="BY29" s="498"/>
      <c r="BZ29" s="498"/>
      <c r="CA29" s="498"/>
      <c r="CB29" s="498"/>
      <c r="CC29" s="498"/>
      <c r="CD29" s="498"/>
      <c r="CE29" s="498"/>
      <c r="CF29" s="498"/>
      <c r="CG29" s="498"/>
      <c r="CH29" s="498"/>
      <c r="CI29" s="498"/>
      <c r="CJ29" s="498"/>
      <c r="CK29" s="498"/>
      <c r="CL29" s="498"/>
      <c r="CM29" s="498"/>
      <c r="CN29" s="498"/>
      <c r="CO29" s="498"/>
      <c r="CP29" s="498"/>
      <c r="CQ29" s="498"/>
      <c r="CR29" s="498"/>
    </row>
    <row r="30" spans="4:96" s="23" customFormat="1" ht="12.75" customHeight="1" thickBot="1" x14ac:dyDescent="0.3">
      <c r="D30" s="579"/>
      <c r="E30" s="67"/>
      <c r="F30" s="67"/>
      <c r="G30" s="105"/>
      <c r="J30" s="496"/>
      <c r="K30" s="501"/>
      <c r="L30" s="502"/>
      <c r="M30" s="502"/>
      <c r="N30" s="502"/>
      <c r="O30" s="502"/>
      <c r="R30" s="497"/>
      <c r="T30" s="498"/>
      <c r="U30" s="498"/>
      <c r="V30" s="498"/>
      <c r="W30" s="498"/>
      <c r="X30" s="498"/>
      <c r="Y30" s="498"/>
      <c r="Z30" s="498"/>
      <c r="AA30" s="498"/>
      <c r="AB30" s="498"/>
      <c r="AC30" s="498"/>
      <c r="AD30" s="498"/>
      <c r="AE30" s="498"/>
      <c r="AF30" s="498"/>
      <c r="AG30" s="498"/>
      <c r="AH30" s="498"/>
      <c r="AI30" s="498"/>
      <c r="AJ30" s="498"/>
      <c r="AK30" s="498"/>
      <c r="AL30" s="498"/>
      <c r="AM30" s="498"/>
      <c r="AN30" s="498"/>
      <c r="AO30" s="498"/>
      <c r="AP30" s="498"/>
      <c r="AQ30" s="498"/>
      <c r="AR30" s="498"/>
      <c r="AS30" s="498"/>
      <c r="AT30" s="498"/>
      <c r="AU30" s="498"/>
      <c r="AV30" s="498"/>
      <c r="AW30" s="498"/>
      <c r="AX30" s="498"/>
      <c r="AY30" s="498"/>
      <c r="AZ30" s="498"/>
      <c r="BA30" s="498"/>
      <c r="BB30" s="498"/>
      <c r="BC30" s="498"/>
      <c r="BD30" s="498"/>
      <c r="BE30" s="498"/>
      <c r="BF30" s="498"/>
      <c r="BG30" s="498"/>
      <c r="BH30" s="498"/>
      <c r="BI30" s="498"/>
      <c r="BJ30" s="498"/>
      <c r="BK30" s="498"/>
      <c r="BL30" s="498"/>
      <c r="BM30" s="498"/>
      <c r="BN30" s="498"/>
      <c r="BO30" s="498"/>
      <c r="BP30" s="498"/>
      <c r="BQ30" s="498"/>
      <c r="BR30" s="498"/>
      <c r="BS30" s="498"/>
      <c r="BT30" s="498"/>
      <c r="BU30" s="498"/>
      <c r="BV30" s="498"/>
      <c r="BW30" s="498"/>
      <c r="BX30" s="498"/>
      <c r="BY30" s="498"/>
      <c r="BZ30" s="498"/>
      <c r="CA30" s="498"/>
      <c r="CB30" s="498"/>
      <c r="CC30" s="498"/>
      <c r="CD30" s="498"/>
      <c r="CE30" s="498"/>
      <c r="CF30" s="498"/>
      <c r="CG30" s="498"/>
      <c r="CH30" s="498"/>
      <c r="CI30" s="498"/>
      <c r="CJ30" s="498"/>
      <c r="CK30" s="498"/>
      <c r="CL30" s="498"/>
      <c r="CM30" s="498"/>
      <c r="CN30" s="498"/>
      <c r="CO30" s="498"/>
      <c r="CP30" s="498"/>
      <c r="CQ30" s="498"/>
      <c r="CR30" s="498"/>
    </row>
    <row r="31" spans="4:96" s="23" customFormat="1" ht="12.75" customHeight="1" thickBot="1" x14ac:dyDescent="0.25">
      <c r="D31" s="579"/>
      <c r="E31" s="510" t="s">
        <v>433</v>
      </c>
      <c r="F31" s="291">
        <v>0.1</v>
      </c>
      <c r="G31" s="512">
        <v>0</v>
      </c>
      <c r="H31" s="506" t="s">
        <v>653</v>
      </c>
      <c r="I31" s="577" t="s">
        <v>653</v>
      </c>
      <c r="J31" s="577"/>
      <c r="K31" s="501"/>
      <c r="L31" s="502"/>
      <c r="M31" s="502"/>
      <c r="N31" s="502"/>
      <c r="O31" s="502"/>
      <c r="R31" s="497"/>
      <c r="T31" s="498"/>
      <c r="U31" s="498"/>
      <c r="V31" s="498"/>
      <c r="W31" s="498"/>
      <c r="X31" s="498"/>
      <c r="Y31" s="498"/>
      <c r="Z31" s="498"/>
      <c r="AA31" s="498"/>
      <c r="AB31" s="498"/>
      <c r="AC31" s="498"/>
      <c r="AD31" s="498"/>
      <c r="AE31" s="498"/>
      <c r="AF31" s="498"/>
      <c r="AG31" s="498"/>
      <c r="AH31" s="498"/>
      <c r="AI31" s="498"/>
      <c r="AJ31" s="498"/>
      <c r="AK31" s="498"/>
      <c r="AL31" s="498"/>
      <c r="AM31" s="498"/>
      <c r="AN31" s="498"/>
      <c r="AO31" s="498"/>
      <c r="AP31" s="498"/>
      <c r="AQ31" s="498"/>
      <c r="AR31" s="498"/>
      <c r="AS31" s="498"/>
      <c r="AT31" s="498"/>
      <c r="AU31" s="498"/>
      <c r="AV31" s="498"/>
      <c r="AW31" s="498"/>
      <c r="AX31" s="498"/>
      <c r="AY31" s="498"/>
      <c r="AZ31" s="498"/>
      <c r="BA31" s="498"/>
      <c r="BB31" s="498"/>
      <c r="BC31" s="498"/>
      <c r="BD31" s="498"/>
      <c r="BE31" s="498"/>
      <c r="BF31" s="498"/>
      <c r="BG31" s="498"/>
      <c r="BH31" s="498"/>
      <c r="BI31" s="498"/>
      <c r="BJ31" s="498"/>
      <c r="BK31" s="498"/>
      <c r="BL31" s="498"/>
      <c r="BM31" s="498"/>
      <c r="BN31" s="498"/>
      <c r="BO31" s="498"/>
      <c r="BP31" s="498"/>
      <c r="BQ31" s="498"/>
      <c r="BR31" s="498"/>
      <c r="BS31" s="498"/>
      <c r="BT31" s="498"/>
      <c r="BU31" s="498"/>
      <c r="BV31" s="498"/>
      <c r="BW31" s="498"/>
      <c r="BX31" s="498"/>
      <c r="BY31" s="498"/>
      <c r="BZ31" s="498"/>
      <c r="CA31" s="498"/>
      <c r="CB31" s="498"/>
      <c r="CC31" s="498"/>
      <c r="CD31" s="498"/>
      <c r="CE31" s="498"/>
      <c r="CF31" s="498"/>
      <c r="CG31" s="498"/>
      <c r="CH31" s="498"/>
      <c r="CI31" s="498"/>
      <c r="CJ31" s="498"/>
      <c r="CK31" s="498"/>
      <c r="CL31" s="498"/>
      <c r="CM31" s="498"/>
      <c r="CN31" s="498"/>
      <c r="CO31" s="498"/>
      <c r="CP31" s="498"/>
      <c r="CQ31" s="498"/>
      <c r="CR31" s="498"/>
    </row>
    <row r="32" spans="4:96" s="23" customFormat="1" ht="12.75" customHeight="1" x14ac:dyDescent="0.25">
      <c r="D32" s="579"/>
      <c r="K32" s="501"/>
      <c r="L32" s="502"/>
      <c r="M32" s="502"/>
      <c r="N32" s="502"/>
      <c r="O32" s="502"/>
      <c r="R32" s="497"/>
      <c r="T32" s="498"/>
      <c r="U32" s="498"/>
      <c r="V32" s="498"/>
      <c r="W32" s="498"/>
      <c r="X32" s="498"/>
      <c r="Y32" s="498"/>
      <c r="Z32" s="498"/>
      <c r="AA32" s="498"/>
      <c r="AB32" s="498"/>
      <c r="AC32" s="498"/>
      <c r="AD32" s="498"/>
      <c r="AE32" s="498"/>
      <c r="AF32" s="498"/>
      <c r="AG32" s="498"/>
      <c r="AH32" s="498"/>
      <c r="AI32" s="498"/>
      <c r="AJ32" s="498"/>
      <c r="AK32" s="498"/>
      <c r="AL32" s="498"/>
      <c r="AM32" s="498"/>
      <c r="AN32" s="498"/>
      <c r="AO32" s="498"/>
      <c r="AP32" s="498"/>
      <c r="AQ32" s="498"/>
      <c r="AR32" s="498"/>
      <c r="AS32" s="498"/>
      <c r="AT32" s="498"/>
      <c r="AU32" s="498"/>
      <c r="AV32" s="498"/>
      <c r="AW32" s="498"/>
      <c r="AX32" s="498"/>
      <c r="AY32" s="498"/>
      <c r="AZ32" s="498"/>
      <c r="BA32" s="498"/>
      <c r="BB32" s="498"/>
      <c r="BC32" s="498"/>
      <c r="BD32" s="498"/>
      <c r="BE32" s="498"/>
      <c r="BF32" s="498"/>
      <c r="BG32" s="498"/>
      <c r="BH32" s="498"/>
      <c r="BI32" s="498"/>
      <c r="BJ32" s="498"/>
      <c r="BK32" s="498"/>
      <c r="BL32" s="498"/>
      <c r="BM32" s="498"/>
      <c r="BN32" s="498"/>
      <c r="BO32" s="498"/>
      <c r="BP32" s="498"/>
      <c r="BQ32" s="498"/>
      <c r="BR32" s="498"/>
      <c r="BS32" s="498"/>
      <c r="BT32" s="498"/>
      <c r="BU32" s="498"/>
      <c r="BV32" s="498"/>
      <c r="BW32" s="498"/>
      <c r="BX32" s="498"/>
      <c r="BY32" s="498"/>
      <c r="BZ32" s="498"/>
      <c r="CA32" s="498"/>
      <c r="CB32" s="498"/>
      <c r="CC32" s="498"/>
      <c r="CD32" s="498"/>
      <c r="CE32" s="498"/>
      <c r="CF32" s="498"/>
      <c r="CG32" s="498"/>
      <c r="CH32" s="498"/>
      <c r="CI32" s="498"/>
      <c r="CJ32" s="498"/>
      <c r="CK32" s="498"/>
      <c r="CL32" s="498"/>
      <c r="CM32" s="498"/>
      <c r="CN32" s="498"/>
      <c r="CO32" s="498"/>
      <c r="CP32" s="498"/>
      <c r="CQ32" s="498"/>
      <c r="CR32" s="498"/>
    </row>
    <row r="33" spans="1:96" s="23" customFormat="1" ht="12.75" customHeight="1" thickBot="1" x14ac:dyDescent="0.3">
      <c r="D33" s="579"/>
      <c r="E33" s="67"/>
      <c r="F33" s="67"/>
      <c r="G33" s="105"/>
      <c r="J33" s="496"/>
      <c r="K33" s="496"/>
      <c r="R33" s="497"/>
      <c r="T33" s="498"/>
      <c r="U33" s="498"/>
      <c r="V33" s="498"/>
      <c r="W33" s="498"/>
      <c r="X33" s="498"/>
      <c r="Y33" s="498"/>
      <c r="Z33" s="498"/>
      <c r="AA33" s="498"/>
      <c r="AB33" s="498"/>
      <c r="AC33" s="498"/>
      <c r="AD33" s="498"/>
      <c r="AE33" s="498"/>
      <c r="AF33" s="498"/>
      <c r="AG33" s="498"/>
      <c r="AH33" s="498"/>
      <c r="AI33" s="498"/>
      <c r="AJ33" s="498"/>
      <c r="AK33" s="498"/>
      <c r="AL33" s="498"/>
      <c r="AM33" s="498"/>
      <c r="AN33" s="498"/>
      <c r="AO33" s="498"/>
      <c r="AP33" s="498"/>
      <c r="AQ33" s="498"/>
      <c r="AR33" s="498"/>
      <c r="AS33" s="498"/>
      <c r="AT33" s="498"/>
      <c r="AU33" s="498"/>
      <c r="AV33" s="498"/>
      <c r="AW33" s="498"/>
      <c r="AX33" s="498"/>
      <c r="AY33" s="498"/>
      <c r="AZ33" s="498"/>
      <c r="BA33" s="498"/>
      <c r="BB33" s="498"/>
      <c r="BC33" s="498"/>
      <c r="BD33" s="498"/>
      <c r="BE33" s="498"/>
      <c r="BF33" s="498"/>
      <c r="BG33" s="498"/>
      <c r="BH33" s="498"/>
      <c r="BI33" s="498"/>
      <c r="BJ33" s="498"/>
      <c r="BK33" s="498"/>
      <c r="BL33" s="498"/>
      <c r="BM33" s="498"/>
      <c r="BN33" s="498"/>
      <c r="BO33" s="498"/>
      <c r="BP33" s="498"/>
      <c r="BQ33" s="498"/>
      <c r="BR33" s="498"/>
      <c r="BS33" s="498"/>
      <c r="BT33" s="498"/>
      <c r="BU33" s="498"/>
      <c r="BV33" s="498"/>
      <c r="BW33" s="498"/>
      <c r="BX33" s="498"/>
      <c r="BY33" s="498"/>
      <c r="BZ33" s="498"/>
      <c r="CA33" s="498"/>
      <c r="CB33" s="498"/>
      <c r="CC33" s="498"/>
      <c r="CD33" s="498"/>
      <c r="CE33" s="498"/>
      <c r="CF33" s="498"/>
      <c r="CG33" s="498"/>
      <c r="CH33" s="498"/>
      <c r="CI33" s="498"/>
      <c r="CJ33" s="498"/>
      <c r="CK33" s="498"/>
      <c r="CL33" s="498"/>
      <c r="CM33" s="498"/>
      <c r="CN33" s="498"/>
      <c r="CO33" s="498"/>
      <c r="CP33" s="498"/>
      <c r="CQ33" s="498"/>
      <c r="CR33" s="498"/>
    </row>
    <row r="34" spans="1:96" s="23" customFormat="1" ht="12.75" customHeight="1" thickBot="1" x14ac:dyDescent="0.25">
      <c r="D34" s="579"/>
      <c r="E34" s="510" t="s">
        <v>435</v>
      </c>
      <c r="F34" s="291">
        <v>0.1</v>
      </c>
      <c r="G34" s="512">
        <v>0</v>
      </c>
      <c r="H34" s="506" t="s">
        <v>653</v>
      </c>
      <c r="I34" s="577" t="s">
        <v>653</v>
      </c>
      <c r="J34" s="577"/>
      <c r="K34" s="496"/>
      <c r="R34" s="497"/>
      <c r="T34" s="498"/>
      <c r="U34" s="498"/>
      <c r="V34" s="498"/>
      <c r="W34" s="498"/>
      <c r="X34" s="498"/>
      <c r="Y34" s="498"/>
      <c r="Z34" s="498"/>
      <c r="AA34" s="498"/>
      <c r="AB34" s="498"/>
      <c r="AC34" s="498"/>
      <c r="AD34" s="498"/>
      <c r="AE34" s="498"/>
      <c r="AF34" s="498"/>
      <c r="AG34" s="498"/>
      <c r="AH34" s="498"/>
      <c r="AI34" s="498"/>
      <c r="AJ34" s="498"/>
      <c r="AK34" s="498"/>
      <c r="AL34" s="498"/>
      <c r="AM34" s="498"/>
      <c r="AN34" s="498"/>
      <c r="AO34" s="498"/>
      <c r="AP34" s="498"/>
      <c r="AQ34" s="498"/>
      <c r="AR34" s="498"/>
      <c r="AS34" s="498"/>
      <c r="AT34" s="498"/>
      <c r="AU34" s="498"/>
      <c r="AV34" s="498"/>
      <c r="AW34" s="498"/>
      <c r="AX34" s="498"/>
      <c r="AY34" s="498"/>
      <c r="AZ34" s="498"/>
      <c r="BA34" s="498"/>
      <c r="BB34" s="498"/>
      <c r="BC34" s="498"/>
      <c r="BD34" s="498"/>
      <c r="BE34" s="498"/>
      <c r="BF34" s="498"/>
      <c r="BG34" s="498"/>
      <c r="BH34" s="498"/>
      <c r="BI34" s="498"/>
      <c r="BJ34" s="498"/>
      <c r="BK34" s="498"/>
      <c r="BL34" s="498"/>
      <c r="BM34" s="498"/>
      <c r="BN34" s="498"/>
      <c r="BO34" s="498"/>
      <c r="BP34" s="498"/>
      <c r="BQ34" s="498"/>
      <c r="BR34" s="498"/>
      <c r="BS34" s="498"/>
      <c r="BT34" s="498"/>
      <c r="BU34" s="498"/>
      <c r="BV34" s="498"/>
      <c r="BW34" s="498"/>
      <c r="BX34" s="498"/>
      <c r="BY34" s="498"/>
      <c r="BZ34" s="498"/>
      <c r="CA34" s="498"/>
      <c r="CB34" s="498"/>
      <c r="CC34" s="498"/>
      <c r="CD34" s="498"/>
      <c r="CE34" s="498"/>
      <c r="CF34" s="498"/>
      <c r="CG34" s="498"/>
      <c r="CH34" s="498"/>
      <c r="CI34" s="498"/>
      <c r="CJ34" s="498"/>
      <c r="CK34" s="498"/>
      <c r="CL34" s="498"/>
      <c r="CM34" s="498"/>
      <c r="CN34" s="498"/>
      <c r="CO34" s="498"/>
      <c r="CP34" s="498"/>
      <c r="CQ34" s="498"/>
      <c r="CR34" s="498"/>
    </row>
    <row r="35" spans="1:96" s="23" customFormat="1" ht="12.75" customHeight="1" x14ac:dyDescent="0.25">
      <c r="D35" s="579"/>
      <c r="K35" s="496"/>
      <c r="R35" s="497"/>
      <c r="T35" s="498"/>
      <c r="U35" s="498"/>
      <c r="V35" s="498"/>
      <c r="W35" s="498"/>
      <c r="X35" s="498"/>
      <c r="Y35" s="498"/>
      <c r="Z35" s="498"/>
      <c r="AA35" s="498"/>
      <c r="AB35" s="498"/>
      <c r="AC35" s="498"/>
      <c r="AD35" s="498"/>
      <c r="AE35" s="498"/>
      <c r="AF35" s="498"/>
      <c r="AG35" s="498"/>
      <c r="AH35" s="498"/>
      <c r="AI35" s="498"/>
      <c r="AJ35" s="498"/>
      <c r="AK35" s="498"/>
      <c r="AL35" s="498"/>
      <c r="AM35" s="498"/>
      <c r="AN35" s="498"/>
      <c r="AO35" s="498"/>
      <c r="AP35" s="498"/>
      <c r="AQ35" s="498"/>
      <c r="AR35" s="498"/>
      <c r="AS35" s="498"/>
      <c r="AT35" s="498"/>
      <c r="AU35" s="498"/>
      <c r="AV35" s="498"/>
      <c r="AW35" s="498"/>
      <c r="AX35" s="498"/>
      <c r="AY35" s="498"/>
      <c r="AZ35" s="498"/>
      <c r="BA35" s="498"/>
      <c r="BB35" s="498"/>
      <c r="BC35" s="498"/>
      <c r="BD35" s="498"/>
      <c r="BE35" s="498"/>
      <c r="BF35" s="498"/>
      <c r="BG35" s="498"/>
      <c r="BH35" s="498"/>
      <c r="BI35" s="498"/>
      <c r="BJ35" s="498"/>
      <c r="BK35" s="498"/>
      <c r="BL35" s="498"/>
      <c r="BM35" s="498"/>
      <c r="BN35" s="498"/>
      <c r="BO35" s="498"/>
      <c r="BP35" s="498"/>
      <c r="BQ35" s="498"/>
      <c r="BR35" s="498"/>
      <c r="BS35" s="498"/>
      <c r="BT35" s="498"/>
      <c r="BU35" s="498"/>
      <c r="BV35" s="498"/>
      <c r="BW35" s="498"/>
      <c r="BX35" s="498"/>
      <c r="BY35" s="498"/>
      <c r="BZ35" s="498"/>
      <c r="CA35" s="498"/>
      <c r="CB35" s="498"/>
      <c r="CC35" s="498"/>
      <c r="CD35" s="498"/>
      <c r="CE35" s="498"/>
      <c r="CF35" s="498"/>
      <c r="CG35" s="498"/>
      <c r="CH35" s="498"/>
      <c r="CI35" s="498"/>
      <c r="CJ35" s="498"/>
      <c r="CK35" s="498"/>
      <c r="CL35" s="498"/>
      <c r="CM35" s="498"/>
      <c r="CN35" s="498"/>
      <c r="CO35" s="498"/>
      <c r="CP35" s="498"/>
      <c r="CQ35" s="498"/>
      <c r="CR35" s="498"/>
    </row>
    <row r="36" spans="1:96" s="23" customFormat="1" ht="12.75" customHeight="1" x14ac:dyDescent="0.25">
      <c r="D36" s="579"/>
      <c r="E36" s="67"/>
      <c r="F36" s="67"/>
      <c r="G36" s="105"/>
      <c r="J36" s="496"/>
      <c r="K36" s="496"/>
      <c r="R36" s="497"/>
      <c r="T36" s="498"/>
      <c r="U36" s="498"/>
      <c r="V36" s="498"/>
      <c r="W36" s="498"/>
      <c r="X36" s="498"/>
      <c r="Y36" s="498"/>
      <c r="Z36" s="498"/>
      <c r="AA36" s="498"/>
      <c r="AB36" s="498"/>
      <c r="AC36" s="498"/>
      <c r="AD36" s="498"/>
      <c r="AE36" s="498"/>
      <c r="AF36" s="498"/>
      <c r="AG36" s="498"/>
      <c r="AH36" s="498"/>
      <c r="AI36" s="498"/>
      <c r="AJ36" s="498"/>
      <c r="AK36" s="498"/>
      <c r="AL36" s="498"/>
      <c r="AM36" s="498"/>
      <c r="AN36" s="498"/>
      <c r="AO36" s="498"/>
      <c r="AP36" s="498"/>
      <c r="AQ36" s="498"/>
      <c r="AR36" s="498"/>
      <c r="AS36" s="498"/>
      <c r="AT36" s="498"/>
      <c r="AU36" s="498"/>
      <c r="AV36" s="498"/>
      <c r="AW36" s="498"/>
      <c r="AX36" s="498"/>
      <c r="AY36" s="498"/>
      <c r="AZ36" s="498"/>
      <c r="BA36" s="498"/>
      <c r="BB36" s="498"/>
      <c r="BC36" s="498"/>
      <c r="BD36" s="498"/>
      <c r="BE36" s="498"/>
      <c r="BF36" s="498"/>
      <c r="BG36" s="498"/>
      <c r="BH36" s="498"/>
      <c r="BI36" s="498"/>
      <c r="BJ36" s="498"/>
      <c r="BK36" s="498"/>
      <c r="BL36" s="498"/>
      <c r="BM36" s="498"/>
      <c r="BN36" s="498"/>
      <c r="BO36" s="498"/>
      <c r="BP36" s="498"/>
      <c r="BQ36" s="498"/>
      <c r="BR36" s="498"/>
      <c r="BS36" s="498"/>
      <c r="BT36" s="498"/>
      <c r="BU36" s="498"/>
      <c r="BV36" s="498"/>
      <c r="BW36" s="498"/>
      <c r="BX36" s="498"/>
      <c r="BY36" s="498"/>
      <c r="BZ36" s="498"/>
      <c r="CA36" s="498"/>
      <c r="CB36" s="498"/>
      <c r="CC36" s="498"/>
      <c r="CD36" s="498"/>
      <c r="CE36" s="498"/>
      <c r="CF36" s="498"/>
      <c r="CG36" s="498"/>
      <c r="CH36" s="498"/>
      <c r="CI36" s="498"/>
      <c r="CJ36" s="498"/>
      <c r="CK36" s="498"/>
      <c r="CL36" s="498"/>
      <c r="CM36" s="498"/>
      <c r="CN36" s="498"/>
      <c r="CO36" s="498"/>
      <c r="CP36" s="498"/>
      <c r="CQ36" s="498"/>
      <c r="CR36" s="498"/>
    </row>
    <row r="37" spans="1:96" s="23" customFormat="1" ht="12.75" customHeight="1" thickBot="1" x14ac:dyDescent="0.3">
      <c r="D37" s="579"/>
      <c r="E37" s="67"/>
      <c r="F37" s="67"/>
      <c r="G37" s="105"/>
      <c r="J37" s="496"/>
      <c r="K37" s="496"/>
      <c r="R37" s="497"/>
      <c r="T37" s="498"/>
      <c r="U37" s="498"/>
      <c r="V37" s="498"/>
      <c r="W37" s="498"/>
      <c r="X37" s="498"/>
      <c r="Y37" s="498"/>
      <c r="Z37" s="498"/>
      <c r="AA37" s="498"/>
      <c r="AB37" s="498"/>
      <c r="AC37" s="498"/>
      <c r="AD37" s="498"/>
      <c r="AE37" s="498"/>
      <c r="AF37" s="498"/>
      <c r="AG37" s="498"/>
      <c r="AH37" s="498"/>
      <c r="AI37" s="498"/>
      <c r="AJ37" s="498"/>
      <c r="AK37" s="498"/>
      <c r="AL37" s="498"/>
      <c r="AM37" s="498"/>
      <c r="AN37" s="498"/>
      <c r="AO37" s="498"/>
      <c r="AP37" s="498"/>
      <c r="AQ37" s="498"/>
      <c r="AR37" s="498"/>
      <c r="AS37" s="498"/>
      <c r="AT37" s="498"/>
      <c r="AU37" s="498"/>
      <c r="AV37" s="498"/>
      <c r="AW37" s="498"/>
      <c r="AX37" s="498"/>
      <c r="AY37" s="498"/>
      <c r="AZ37" s="498"/>
      <c r="BA37" s="498"/>
      <c r="BB37" s="498"/>
      <c r="BC37" s="498"/>
      <c r="BD37" s="498"/>
      <c r="BE37" s="498"/>
      <c r="BF37" s="498"/>
      <c r="BG37" s="498"/>
      <c r="BH37" s="498"/>
      <c r="BI37" s="498"/>
      <c r="BJ37" s="498"/>
      <c r="BK37" s="498"/>
      <c r="BL37" s="498"/>
      <c r="BM37" s="498"/>
      <c r="BN37" s="498"/>
      <c r="BO37" s="498"/>
      <c r="BP37" s="498"/>
      <c r="BQ37" s="498"/>
      <c r="BR37" s="498"/>
      <c r="BS37" s="498"/>
      <c r="BT37" s="498"/>
      <c r="BU37" s="498"/>
      <c r="BV37" s="498"/>
      <c r="BW37" s="498"/>
      <c r="BX37" s="498"/>
      <c r="BY37" s="498"/>
      <c r="BZ37" s="498"/>
      <c r="CA37" s="498"/>
      <c r="CB37" s="498"/>
      <c r="CC37" s="498"/>
      <c r="CD37" s="498"/>
      <c r="CE37" s="498"/>
      <c r="CF37" s="498"/>
      <c r="CG37" s="498"/>
      <c r="CH37" s="498"/>
      <c r="CI37" s="498"/>
      <c r="CJ37" s="498"/>
      <c r="CK37" s="498"/>
      <c r="CL37" s="498"/>
      <c r="CM37" s="498"/>
      <c r="CN37" s="498"/>
      <c r="CO37" s="498"/>
      <c r="CP37" s="498"/>
      <c r="CQ37" s="498"/>
      <c r="CR37" s="498"/>
    </row>
    <row r="38" spans="1:96" s="23" customFormat="1" ht="12.75" customHeight="1" thickBot="1" x14ac:dyDescent="0.25">
      <c r="D38" s="579"/>
      <c r="E38" s="510" t="s">
        <v>436</v>
      </c>
      <c r="F38" s="291">
        <v>0.1</v>
      </c>
      <c r="G38" s="512">
        <v>0</v>
      </c>
      <c r="H38" s="506" t="s">
        <v>653</v>
      </c>
      <c r="I38" s="577" t="s">
        <v>653</v>
      </c>
      <c r="J38" s="577"/>
      <c r="K38" s="496"/>
      <c r="R38" s="497"/>
      <c r="T38" s="498"/>
      <c r="U38" s="498"/>
      <c r="V38" s="498"/>
      <c r="W38" s="498"/>
      <c r="X38" s="498"/>
      <c r="Y38" s="498"/>
      <c r="Z38" s="498"/>
      <c r="AA38" s="498"/>
      <c r="AB38" s="498"/>
      <c r="AC38" s="498"/>
      <c r="AD38" s="498"/>
      <c r="AE38" s="498"/>
      <c r="AF38" s="498"/>
      <c r="AG38" s="498"/>
      <c r="AH38" s="498"/>
      <c r="AI38" s="498"/>
      <c r="AJ38" s="498"/>
      <c r="AK38" s="498"/>
      <c r="AL38" s="498"/>
      <c r="AM38" s="498"/>
      <c r="AN38" s="498"/>
      <c r="AO38" s="498"/>
      <c r="AP38" s="498"/>
      <c r="AQ38" s="498"/>
      <c r="AR38" s="498"/>
      <c r="AS38" s="498"/>
      <c r="AT38" s="498"/>
      <c r="AU38" s="498"/>
      <c r="AV38" s="498"/>
      <c r="AW38" s="498"/>
      <c r="AX38" s="498"/>
      <c r="AY38" s="498"/>
      <c r="AZ38" s="498"/>
      <c r="BA38" s="498"/>
      <c r="BB38" s="498"/>
      <c r="BC38" s="498"/>
      <c r="BD38" s="498"/>
      <c r="BE38" s="498"/>
      <c r="BF38" s="498"/>
      <c r="BG38" s="498"/>
      <c r="BH38" s="498"/>
      <c r="BI38" s="498"/>
      <c r="BJ38" s="498"/>
      <c r="BK38" s="498"/>
      <c r="BL38" s="498"/>
      <c r="BM38" s="498"/>
      <c r="BN38" s="498"/>
      <c r="BO38" s="498"/>
      <c r="BP38" s="498"/>
      <c r="BQ38" s="498"/>
      <c r="BR38" s="498"/>
      <c r="BS38" s="498"/>
      <c r="BT38" s="498"/>
      <c r="BU38" s="498"/>
      <c r="BV38" s="498"/>
      <c r="BW38" s="498"/>
      <c r="BX38" s="498"/>
      <c r="BY38" s="498"/>
      <c r="BZ38" s="498"/>
      <c r="CA38" s="498"/>
      <c r="CB38" s="498"/>
      <c r="CC38" s="498"/>
      <c r="CD38" s="498"/>
      <c r="CE38" s="498"/>
      <c r="CF38" s="498"/>
      <c r="CG38" s="498"/>
      <c r="CH38" s="498"/>
      <c r="CI38" s="498"/>
      <c r="CJ38" s="498"/>
      <c r="CK38" s="498"/>
      <c r="CL38" s="498"/>
      <c r="CM38" s="498"/>
      <c r="CN38" s="498"/>
      <c r="CO38" s="498"/>
      <c r="CP38" s="498"/>
      <c r="CQ38" s="498"/>
      <c r="CR38" s="498"/>
    </row>
    <row r="39" spans="1:96" s="23" customFormat="1" ht="12.75" customHeight="1" x14ac:dyDescent="0.25">
      <c r="D39" s="579"/>
      <c r="J39" s="496"/>
      <c r="K39" s="496"/>
      <c r="R39" s="497"/>
      <c r="T39" s="498"/>
      <c r="U39" s="498"/>
      <c r="V39" s="498"/>
      <c r="W39" s="498"/>
      <c r="X39" s="498"/>
      <c r="Y39" s="498"/>
      <c r="Z39" s="498"/>
      <c r="AA39" s="498"/>
      <c r="AB39" s="498"/>
      <c r="AC39" s="498"/>
      <c r="AD39" s="498"/>
      <c r="AE39" s="498"/>
      <c r="AF39" s="498"/>
      <c r="AG39" s="498"/>
      <c r="AH39" s="498"/>
      <c r="AI39" s="498"/>
      <c r="AJ39" s="498"/>
      <c r="AK39" s="498"/>
      <c r="AL39" s="498"/>
      <c r="AM39" s="498"/>
      <c r="AN39" s="498"/>
      <c r="AO39" s="498"/>
      <c r="AP39" s="498"/>
      <c r="AQ39" s="498"/>
      <c r="AR39" s="498"/>
      <c r="AS39" s="498"/>
      <c r="AT39" s="498"/>
      <c r="AU39" s="498"/>
      <c r="AV39" s="498"/>
      <c r="AW39" s="498"/>
      <c r="AX39" s="498"/>
      <c r="AY39" s="498"/>
      <c r="AZ39" s="498"/>
      <c r="BA39" s="498"/>
      <c r="BB39" s="498"/>
      <c r="BC39" s="498"/>
      <c r="BD39" s="498"/>
      <c r="BE39" s="498"/>
      <c r="BF39" s="498"/>
      <c r="BG39" s="498"/>
      <c r="BH39" s="498"/>
      <c r="BI39" s="498"/>
      <c r="BJ39" s="498"/>
      <c r="BK39" s="498"/>
      <c r="BL39" s="498"/>
      <c r="BM39" s="498"/>
      <c r="BN39" s="498"/>
      <c r="BO39" s="498"/>
      <c r="BP39" s="498"/>
      <c r="BQ39" s="498"/>
      <c r="BR39" s="498"/>
      <c r="BS39" s="498"/>
      <c r="BT39" s="498"/>
      <c r="BU39" s="498"/>
      <c r="BV39" s="498"/>
      <c r="BW39" s="498"/>
      <c r="BX39" s="498"/>
      <c r="BY39" s="498"/>
      <c r="BZ39" s="498"/>
      <c r="CA39" s="498"/>
      <c r="CB39" s="498"/>
      <c r="CC39" s="498"/>
      <c r="CD39" s="498"/>
      <c r="CE39" s="498"/>
      <c r="CF39" s="498"/>
      <c r="CG39" s="498"/>
      <c r="CH39" s="498"/>
      <c r="CI39" s="498"/>
      <c r="CJ39" s="498"/>
      <c r="CK39" s="498"/>
      <c r="CL39" s="498"/>
      <c r="CM39" s="498"/>
      <c r="CN39" s="498"/>
      <c r="CO39" s="498"/>
      <c r="CP39" s="498"/>
      <c r="CQ39" s="498"/>
      <c r="CR39" s="498"/>
    </row>
    <row r="40" spans="1:96" s="23" customFormat="1" ht="12.75" customHeight="1" x14ac:dyDescent="0.25">
      <c r="D40" s="579"/>
      <c r="J40" s="496"/>
      <c r="K40" s="496"/>
      <c r="R40" s="497"/>
      <c r="T40" s="498"/>
      <c r="U40" s="498"/>
      <c r="V40" s="498"/>
      <c r="W40" s="498"/>
      <c r="X40" s="498"/>
      <c r="Y40" s="498"/>
      <c r="Z40" s="498"/>
      <c r="AA40" s="498"/>
      <c r="AB40" s="498"/>
      <c r="AC40" s="498"/>
      <c r="AD40" s="498"/>
      <c r="AE40" s="498"/>
      <c r="AF40" s="498"/>
      <c r="AG40" s="498"/>
      <c r="AH40" s="498"/>
      <c r="AI40" s="498"/>
      <c r="AJ40" s="498"/>
      <c r="AK40" s="498"/>
      <c r="AL40" s="498"/>
      <c r="AM40" s="498"/>
      <c r="AN40" s="498"/>
      <c r="AO40" s="498"/>
      <c r="AP40" s="498"/>
      <c r="AQ40" s="498"/>
      <c r="AR40" s="498"/>
      <c r="AS40" s="498"/>
      <c r="AT40" s="498"/>
      <c r="AU40" s="498"/>
      <c r="AV40" s="498"/>
      <c r="AW40" s="498"/>
      <c r="AX40" s="498"/>
      <c r="AY40" s="498"/>
      <c r="AZ40" s="498"/>
      <c r="BA40" s="498"/>
      <c r="BB40" s="498"/>
      <c r="BC40" s="498"/>
      <c r="BD40" s="498"/>
      <c r="BE40" s="498"/>
      <c r="BF40" s="498"/>
      <c r="BG40" s="498"/>
      <c r="BH40" s="498"/>
      <c r="BI40" s="498"/>
      <c r="BJ40" s="498"/>
      <c r="BK40" s="498"/>
      <c r="BL40" s="498"/>
      <c r="BM40" s="498"/>
      <c r="BN40" s="498"/>
      <c r="BO40" s="498"/>
      <c r="BP40" s="498"/>
      <c r="BQ40" s="498"/>
      <c r="BR40" s="498"/>
      <c r="BS40" s="498"/>
      <c r="BT40" s="498"/>
      <c r="BU40" s="498"/>
      <c r="BV40" s="498"/>
      <c r="BW40" s="498"/>
      <c r="BX40" s="498"/>
      <c r="BY40" s="498"/>
      <c r="BZ40" s="498"/>
      <c r="CA40" s="498"/>
      <c r="CB40" s="498"/>
      <c r="CC40" s="498"/>
      <c r="CD40" s="498"/>
      <c r="CE40" s="498"/>
      <c r="CF40" s="498"/>
      <c r="CG40" s="498"/>
      <c r="CH40" s="498"/>
      <c r="CI40" s="498"/>
      <c r="CJ40" s="498"/>
      <c r="CK40" s="498"/>
      <c r="CL40" s="498"/>
      <c r="CM40" s="498"/>
      <c r="CN40" s="498"/>
      <c r="CO40" s="498"/>
      <c r="CP40" s="498"/>
      <c r="CQ40" s="498"/>
      <c r="CR40" s="498"/>
    </row>
    <row r="41" spans="1:96" s="23" customFormat="1" ht="12.75" customHeight="1" x14ac:dyDescent="0.25">
      <c r="D41" s="580"/>
      <c r="E41" s="173"/>
      <c r="F41" s="173"/>
      <c r="G41" s="173"/>
      <c r="H41" s="173"/>
      <c r="I41" s="173"/>
      <c r="J41" s="499"/>
      <c r="K41" s="499"/>
      <c r="L41" s="173"/>
      <c r="M41" s="173"/>
      <c r="N41" s="173"/>
      <c r="O41" s="173"/>
      <c r="P41" s="173"/>
      <c r="Q41" s="173"/>
      <c r="R41" s="508"/>
      <c r="S41" s="173"/>
      <c r="T41" s="498"/>
      <c r="U41" s="498"/>
      <c r="V41" s="498"/>
      <c r="W41" s="498"/>
      <c r="X41" s="498"/>
      <c r="Y41" s="498"/>
      <c r="Z41" s="498"/>
      <c r="AA41" s="498"/>
      <c r="AB41" s="498"/>
      <c r="AC41" s="498"/>
      <c r="AD41" s="498"/>
      <c r="AE41" s="498"/>
      <c r="AF41" s="498"/>
      <c r="AG41" s="498"/>
      <c r="AH41" s="498"/>
      <c r="AI41" s="498"/>
      <c r="AJ41" s="498"/>
      <c r="AK41" s="498"/>
      <c r="AL41" s="498"/>
      <c r="AM41" s="498"/>
      <c r="AN41" s="498"/>
      <c r="AO41" s="498"/>
      <c r="AP41" s="498"/>
      <c r="AQ41" s="498"/>
      <c r="AR41" s="498"/>
      <c r="AS41" s="498"/>
      <c r="AT41" s="498"/>
      <c r="AU41" s="498"/>
      <c r="AV41" s="498"/>
      <c r="AW41" s="498"/>
      <c r="AX41" s="498"/>
      <c r="AY41" s="498"/>
      <c r="AZ41" s="498"/>
      <c r="BA41" s="498"/>
      <c r="BB41" s="498"/>
      <c r="BC41" s="498"/>
      <c r="BD41" s="498"/>
      <c r="BE41" s="498"/>
      <c r="BF41" s="498"/>
      <c r="BG41" s="498"/>
      <c r="BH41" s="498"/>
      <c r="BI41" s="498"/>
      <c r="BJ41" s="498"/>
      <c r="BK41" s="498"/>
      <c r="BL41" s="498"/>
      <c r="BM41" s="498"/>
      <c r="BN41" s="498"/>
      <c r="BO41" s="498"/>
      <c r="BP41" s="498"/>
      <c r="BQ41" s="498"/>
      <c r="BR41" s="498"/>
      <c r="BS41" s="498"/>
      <c r="BT41" s="498"/>
      <c r="BU41" s="498"/>
      <c r="BV41" s="498"/>
      <c r="BW41" s="498"/>
      <c r="BX41" s="498"/>
      <c r="BY41" s="498"/>
      <c r="BZ41" s="498"/>
      <c r="CA41" s="498"/>
      <c r="CB41" s="498"/>
      <c r="CC41" s="498"/>
      <c r="CD41" s="498"/>
      <c r="CE41" s="498"/>
      <c r="CF41" s="498"/>
      <c r="CG41" s="498"/>
      <c r="CH41" s="498"/>
      <c r="CI41" s="498"/>
      <c r="CJ41" s="498"/>
      <c r="CK41" s="498"/>
      <c r="CL41" s="498"/>
      <c r="CM41" s="498"/>
      <c r="CN41" s="498"/>
      <c r="CO41" s="498"/>
      <c r="CP41" s="498"/>
      <c r="CQ41" s="498"/>
      <c r="CR41" s="498"/>
    </row>
    <row r="42" spans="1:96" s="23" customFormat="1" ht="12.75" customHeight="1" x14ac:dyDescent="0.25">
      <c r="J42" s="496"/>
      <c r="K42" s="496"/>
      <c r="R42" s="497"/>
      <c r="T42" s="498"/>
      <c r="U42" s="498"/>
      <c r="V42" s="498"/>
      <c r="W42" s="498"/>
      <c r="X42" s="498"/>
      <c r="Y42" s="498"/>
      <c r="Z42" s="498"/>
      <c r="AA42" s="498"/>
      <c r="AB42" s="498"/>
      <c r="AC42" s="498"/>
      <c r="AD42" s="498"/>
      <c r="AE42" s="498"/>
      <c r="AF42" s="498"/>
      <c r="AG42" s="498"/>
      <c r="AH42" s="498"/>
      <c r="AI42" s="498"/>
      <c r="AJ42" s="498"/>
      <c r="AK42" s="498"/>
      <c r="AL42" s="498"/>
      <c r="AM42" s="498"/>
      <c r="AN42" s="498"/>
      <c r="AO42" s="498"/>
      <c r="AP42" s="498"/>
      <c r="AQ42" s="498"/>
      <c r="AR42" s="498"/>
      <c r="AS42" s="498"/>
      <c r="AT42" s="498"/>
      <c r="AU42" s="498"/>
      <c r="AV42" s="498"/>
      <c r="AW42" s="498"/>
      <c r="AX42" s="498"/>
      <c r="AY42" s="498"/>
      <c r="AZ42" s="498"/>
      <c r="BA42" s="498"/>
      <c r="BB42" s="498"/>
      <c r="BC42" s="498"/>
      <c r="BD42" s="498"/>
      <c r="BE42" s="498"/>
      <c r="BF42" s="498"/>
      <c r="BG42" s="498"/>
      <c r="BH42" s="498"/>
      <c r="BI42" s="498"/>
      <c r="BJ42" s="498"/>
      <c r="BK42" s="498"/>
      <c r="BL42" s="498"/>
      <c r="BM42" s="498"/>
      <c r="BN42" s="498"/>
      <c r="BO42" s="498"/>
      <c r="BP42" s="498"/>
      <c r="BQ42" s="498"/>
      <c r="BR42" s="498"/>
      <c r="BS42" s="498"/>
      <c r="BT42" s="498"/>
      <c r="BU42" s="498"/>
      <c r="BV42" s="498"/>
      <c r="BW42" s="498"/>
      <c r="BX42" s="498"/>
      <c r="BY42" s="498"/>
      <c r="BZ42" s="498"/>
      <c r="CA42" s="498"/>
      <c r="CB42" s="498"/>
      <c r="CC42" s="498"/>
      <c r="CD42" s="498"/>
      <c r="CE42" s="498"/>
      <c r="CF42" s="498"/>
      <c r="CG42" s="498"/>
      <c r="CH42" s="498"/>
      <c r="CI42" s="498"/>
      <c r="CJ42" s="498"/>
      <c r="CK42" s="498"/>
      <c r="CL42" s="498"/>
      <c r="CM42" s="498"/>
      <c r="CN42" s="498"/>
      <c r="CO42" s="498"/>
      <c r="CP42" s="498"/>
      <c r="CQ42" s="498"/>
      <c r="CR42" s="498"/>
    </row>
    <row r="43" spans="1:96" s="23" customFormat="1" ht="12.75" customHeight="1" x14ac:dyDescent="0.25">
      <c r="J43" s="496"/>
      <c r="K43" s="496"/>
      <c r="R43" s="497"/>
      <c r="T43" s="498"/>
      <c r="U43" s="498"/>
      <c r="V43" s="498"/>
      <c r="W43" s="498"/>
      <c r="X43" s="498"/>
      <c r="Y43" s="498"/>
      <c r="Z43" s="498"/>
      <c r="AA43" s="498"/>
      <c r="AB43" s="498"/>
      <c r="AC43" s="498"/>
      <c r="AD43" s="498"/>
      <c r="AE43" s="498"/>
      <c r="AF43" s="498"/>
      <c r="AG43" s="498"/>
      <c r="AH43" s="498"/>
      <c r="AI43" s="498"/>
      <c r="AJ43" s="498"/>
      <c r="AK43" s="498"/>
      <c r="AL43" s="498"/>
      <c r="AM43" s="498"/>
      <c r="AN43" s="498"/>
      <c r="AO43" s="498"/>
      <c r="AP43" s="498"/>
      <c r="AQ43" s="498"/>
      <c r="AR43" s="498"/>
      <c r="AS43" s="498"/>
      <c r="AT43" s="498"/>
      <c r="AU43" s="498"/>
      <c r="AV43" s="498"/>
      <c r="AW43" s="498"/>
      <c r="AX43" s="498"/>
      <c r="AY43" s="498"/>
      <c r="AZ43" s="498"/>
      <c r="BA43" s="498"/>
      <c r="BB43" s="498"/>
      <c r="BC43" s="498"/>
      <c r="BD43" s="498"/>
      <c r="BE43" s="498"/>
      <c r="BF43" s="498"/>
      <c r="BG43" s="498"/>
      <c r="BH43" s="498"/>
      <c r="BI43" s="498"/>
      <c r="BJ43" s="498"/>
      <c r="BK43" s="498"/>
      <c r="BL43" s="498"/>
      <c r="BM43" s="498"/>
      <c r="BN43" s="498"/>
      <c r="BO43" s="498"/>
      <c r="BP43" s="498"/>
      <c r="BQ43" s="498"/>
      <c r="BR43" s="498"/>
      <c r="BS43" s="498"/>
      <c r="BT43" s="498"/>
      <c r="BU43" s="498"/>
      <c r="BV43" s="498"/>
      <c r="BW43" s="498"/>
      <c r="BX43" s="498"/>
      <c r="BY43" s="498"/>
      <c r="BZ43" s="498"/>
      <c r="CA43" s="498"/>
      <c r="CB43" s="498"/>
      <c r="CC43" s="498"/>
      <c r="CD43" s="498"/>
      <c r="CE43" s="498"/>
      <c r="CF43" s="498"/>
      <c r="CG43" s="498"/>
      <c r="CH43" s="498"/>
      <c r="CI43" s="498"/>
      <c r="CJ43" s="498"/>
      <c r="CK43" s="498"/>
      <c r="CL43" s="498"/>
      <c r="CM43" s="498"/>
      <c r="CN43" s="498"/>
      <c r="CO43" s="498"/>
      <c r="CP43" s="498"/>
      <c r="CQ43" s="498"/>
      <c r="CR43" s="498"/>
    </row>
    <row r="44" spans="1:96" s="380" customFormat="1" ht="12.75" customHeight="1" x14ac:dyDescent="0.2">
      <c r="A44" s="377" t="s">
        <v>655</v>
      </c>
      <c r="B44" s="377"/>
      <c r="C44" s="377"/>
      <c r="D44" s="377"/>
      <c r="E44" s="377"/>
      <c r="F44" s="377"/>
      <c r="G44" s="377"/>
      <c r="H44" s="377"/>
      <c r="I44" s="378"/>
      <c r="J44" s="379"/>
      <c r="K44" s="377"/>
      <c r="L44" s="377"/>
      <c r="M44" s="377"/>
      <c r="N44" s="377"/>
      <c r="O44" s="377"/>
      <c r="P44" s="377"/>
      <c r="Q44" s="377"/>
      <c r="R44" s="377"/>
      <c r="S44" s="377"/>
      <c r="T44" s="377"/>
      <c r="U44" s="377"/>
      <c r="V44" s="377"/>
      <c r="W44" s="377"/>
      <c r="X44" s="377"/>
      <c r="Y44" s="377"/>
      <c r="Z44" s="377"/>
      <c r="AA44" s="377"/>
      <c r="AB44" s="377"/>
      <c r="AC44" s="377"/>
      <c r="AD44" s="377"/>
      <c r="AE44" s="377"/>
      <c r="AF44" s="377"/>
      <c r="AG44" s="377"/>
      <c r="AH44" s="377"/>
      <c r="AI44" s="377"/>
      <c r="AJ44" s="377"/>
      <c r="AK44" s="377"/>
      <c r="AL44" s="377"/>
      <c r="AM44" s="377"/>
      <c r="AN44" s="377"/>
      <c r="AO44" s="377"/>
      <c r="AP44" s="377"/>
      <c r="AQ44" s="377"/>
      <c r="AR44" s="377"/>
      <c r="AS44" s="377"/>
      <c r="AT44" s="377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  <c r="BH44" s="377"/>
      <c r="BI44" s="377"/>
      <c r="BJ44" s="377"/>
      <c r="BK44" s="377"/>
      <c r="BL44" s="377"/>
      <c r="BM44" s="377"/>
      <c r="BN44" s="377"/>
      <c r="BO44" s="377"/>
      <c r="BP44" s="377"/>
      <c r="BQ44" s="377"/>
      <c r="BR44" s="377"/>
      <c r="BS44" s="377"/>
      <c r="BT44" s="377"/>
      <c r="BU44" s="377"/>
      <c r="BV44" s="377"/>
      <c r="BW44" s="377"/>
      <c r="BX44" s="377"/>
      <c r="BY44" s="377"/>
      <c r="BZ44" s="377"/>
      <c r="CA44" s="377"/>
      <c r="CB44" s="377"/>
      <c r="CC44" s="377"/>
      <c r="CD44" s="377"/>
      <c r="CE44" s="377"/>
      <c r="CF44" s="377"/>
      <c r="CG44" s="377"/>
      <c r="CH44" s="377"/>
      <c r="CI44" s="377"/>
      <c r="CJ44" s="377"/>
      <c r="CK44" s="377"/>
      <c r="CL44" s="377"/>
      <c r="CM44" s="377"/>
      <c r="CN44" s="377"/>
      <c r="CO44" s="377"/>
      <c r="CP44" s="377"/>
    </row>
    <row r="45" spans="1:96" s="23" customFormat="1" ht="12.75" customHeight="1" x14ac:dyDescent="0.25">
      <c r="J45" s="496"/>
      <c r="K45" s="496"/>
      <c r="R45" s="497"/>
      <c r="T45" s="498"/>
      <c r="U45" s="498"/>
      <c r="V45" s="498"/>
      <c r="W45" s="498"/>
      <c r="X45" s="498"/>
      <c r="Y45" s="498"/>
      <c r="Z45" s="498"/>
      <c r="AA45" s="498"/>
      <c r="AB45" s="498"/>
      <c r="AC45" s="498"/>
      <c r="AD45" s="498"/>
      <c r="AE45" s="498"/>
      <c r="AF45" s="498"/>
      <c r="AG45" s="498"/>
      <c r="AH45" s="498"/>
      <c r="AI45" s="498"/>
      <c r="AJ45" s="498"/>
      <c r="AK45" s="498"/>
      <c r="AL45" s="498"/>
      <c r="AM45" s="498"/>
      <c r="AN45" s="498"/>
      <c r="AO45" s="498"/>
      <c r="AP45" s="498"/>
      <c r="AQ45" s="498"/>
      <c r="AR45" s="498"/>
      <c r="AS45" s="498"/>
      <c r="AT45" s="498"/>
      <c r="AU45" s="498"/>
      <c r="AV45" s="498"/>
      <c r="AW45" s="498"/>
      <c r="AX45" s="498"/>
      <c r="AY45" s="498"/>
      <c r="AZ45" s="498"/>
      <c r="BA45" s="498"/>
      <c r="BB45" s="498"/>
      <c r="BC45" s="498"/>
      <c r="BD45" s="498"/>
      <c r="BE45" s="498"/>
      <c r="BF45" s="498"/>
      <c r="BG45" s="498"/>
      <c r="BH45" s="498"/>
      <c r="BI45" s="498"/>
      <c r="BJ45" s="498"/>
      <c r="BK45" s="498"/>
      <c r="BL45" s="498"/>
      <c r="BM45" s="498"/>
      <c r="BN45" s="498"/>
      <c r="BO45" s="498"/>
      <c r="BP45" s="498"/>
      <c r="BQ45" s="498"/>
      <c r="BR45" s="498"/>
      <c r="BS45" s="498"/>
      <c r="BT45" s="498"/>
      <c r="BU45" s="498"/>
      <c r="BV45" s="498"/>
      <c r="BW45" s="498"/>
      <c r="BX45" s="498"/>
      <c r="BY45" s="498"/>
      <c r="BZ45" s="498"/>
      <c r="CA45" s="498"/>
      <c r="CB45" s="498"/>
      <c r="CC45" s="498"/>
      <c r="CD45" s="498"/>
      <c r="CE45" s="498"/>
      <c r="CF45" s="498"/>
      <c r="CG45" s="498"/>
      <c r="CH45" s="498"/>
      <c r="CI45" s="498"/>
      <c r="CJ45" s="498"/>
      <c r="CK45" s="498"/>
      <c r="CL45" s="498"/>
      <c r="CM45" s="498"/>
      <c r="CN45" s="498"/>
      <c r="CO45" s="498"/>
      <c r="CP45" s="498"/>
      <c r="CQ45" s="498"/>
      <c r="CR45" s="498"/>
    </row>
    <row r="46" spans="1:96" s="23" customFormat="1" ht="12.75" customHeight="1" x14ac:dyDescent="0.25">
      <c r="J46" s="496"/>
      <c r="K46" s="496"/>
      <c r="R46" s="497"/>
      <c r="T46" s="498"/>
      <c r="U46" s="498"/>
      <c r="V46" s="498"/>
      <c r="W46" s="498"/>
      <c r="X46" s="498"/>
      <c r="Y46" s="498"/>
      <c r="Z46" s="498"/>
      <c r="AA46" s="498"/>
      <c r="AB46" s="498"/>
      <c r="AC46" s="498"/>
      <c r="AD46" s="498"/>
      <c r="AE46" s="498"/>
      <c r="AF46" s="498"/>
      <c r="AG46" s="498"/>
      <c r="AH46" s="498"/>
      <c r="AI46" s="498"/>
      <c r="AJ46" s="498"/>
      <c r="AK46" s="498"/>
      <c r="AL46" s="498"/>
      <c r="AM46" s="498"/>
      <c r="AN46" s="498"/>
      <c r="AO46" s="498"/>
      <c r="AP46" s="498"/>
      <c r="AQ46" s="498"/>
      <c r="AR46" s="498"/>
      <c r="AS46" s="498"/>
      <c r="AT46" s="498"/>
      <c r="AU46" s="498"/>
      <c r="AV46" s="498"/>
      <c r="AW46" s="498"/>
      <c r="AX46" s="498"/>
      <c r="AY46" s="498"/>
      <c r="AZ46" s="498"/>
      <c r="BA46" s="498"/>
      <c r="BB46" s="498"/>
      <c r="BC46" s="498"/>
      <c r="BD46" s="498"/>
      <c r="BE46" s="498"/>
      <c r="BF46" s="498"/>
      <c r="BG46" s="498"/>
      <c r="BH46" s="498"/>
      <c r="BI46" s="498"/>
      <c r="BJ46" s="498"/>
      <c r="BK46" s="498"/>
      <c r="BL46" s="498"/>
      <c r="BM46" s="498"/>
      <c r="BN46" s="498"/>
      <c r="BO46" s="498"/>
      <c r="BP46" s="498"/>
      <c r="BQ46" s="498"/>
      <c r="BR46" s="498"/>
      <c r="BS46" s="498"/>
      <c r="BT46" s="498"/>
      <c r="BU46" s="498"/>
      <c r="BV46" s="498"/>
      <c r="BW46" s="498"/>
      <c r="BX46" s="498"/>
      <c r="BY46" s="498"/>
      <c r="BZ46" s="498"/>
      <c r="CA46" s="498"/>
      <c r="CB46" s="498"/>
      <c r="CC46" s="498"/>
      <c r="CD46" s="498"/>
      <c r="CE46" s="498"/>
      <c r="CF46" s="498"/>
      <c r="CG46" s="498"/>
      <c r="CH46" s="498"/>
      <c r="CI46" s="498"/>
      <c r="CJ46" s="498"/>
      <c r="CK46" s="498"/>
      <c r="CL46" s="498"/>
      <c r="CM46" s="498"/>
      <c r="CN46" s="498"/>
      <c r="CO46" s="498"/>
      <c r="CP46" s="498"/>
      <c r="CQ46" s="498"/>
      <c r="CR46" s="498"/>
    </row>
    <row r="47" spans="1:96" s="23" customFormat="1" ht="12.75" customHeight="1" x14ac:dyDescent="0.25">
      <c r="J47" s="496"/>
      <c r="K47" s="496"/>
      <c r="R47" s="497"/>
      <c r="T47" s="498"/>
      <c r="U47" s="498"/>
      <c r="V47" s="498"/>
      <c r="W47" s="498"/>
      <c r="X47" s="498"/>
      <c r="Y47" s="498"/>
      <c r="Z47" s="498"/>
      <c r="AA47" s="498"/>
      <c r="AB47" s="498"/>
      <c r="AC47" s="498"/>
      <c r="AD47" s="498"/>
      <c r="AE47" s="498"/>
      <c r="AF47" s="498"/>
      <c r="AG47" s="498"/>
      <c r="AH47" s="498"/>
      <c r="AI47" s="498"/>
      <c r="AJ47" s="498"/>
      <c r="AK47" s="498"/>
      <c r="AL47" s="498"/>
      <c r="AM47" s="498"/>
      <c r="AN47" s="498"/>
      <c r="AO47" s="498"/>
      <c r="AP47" s="498"/>
      <c r="AQ47" s="498"/>
      <c r="AR47" s="498"/>
      <c r="AS47" s="498"/>
      <c r="AT47" s="498"/>
      <c r="AU47" s="498"/>
      <c r="AV47" s="498"/>
      <c r="AW47" s="498"/>
      <c r="AX47" s="498"/>
      <c r="AY47" s="498"/>
      <c r="AZ47" s="498"/>
      <c r="BA47" s="498"/>
      <c r="BB47" s="498"/>
      <c r="BC47" s="498"/>
      <c r="BD47" s="498"/>
      <c r="BE47" s="498"/>
      <c r="BF47" s="498"/>
      <c r="BG47" s="498"/>
      <c r="BH47" s="498"/>
      <c r="BI47" s="498"/>
      <c r="BJ47" s="498"/>
      <c r="BK47" s="498"/>
      <c r="BL47" s="498"/>
      <c r="BM47" s="498"/>
      <c r="BN47" s="498"/>
      <c r="BO47" s="498"/>
      <c r="BP47" s="498"/>
      <c r="BQ47" s="498"/>
      <c r="BR47" s="498"/>
      <c r="BS47" s="498"/>
      <c r="BT47" s="498"/>
      <c r="BU47" s="498"/>
      <c r="BV47" s="498"/>
      <c r="BW47" s="498"/>
      <c r="BX47" s="498"/>
      <c r="BY47" s="498"/>
      <c r="BZ47" s="498"/>
      <c r="CA47" s="498"/>
      <c r="CB47" s="498"/>
      <c r="CC47" s="498"/>
      <c r="CD47" s="498"/>
      <c r="CE47" s="498"/>
      <c r="CF47" s="498"/>
      <c r="CG47" s="498"/>
      <c r="CH47" s="498"/>
      <c r="CI47" s="498"/>
      <c r="CJ47" s="498"/>
      <c r="CK47" s="498"/>
      <c r="CL47" s="498"/>
      <c r="CM47" s="498"/>
      <c r="CN47" s="498"/>
      <c r="CO47" s="498"/>
      <c r="CP47" s="498"/>
      <c r="CQ47" s="498"/>
      <c r="CR47" s="498"/>
    </row>
    <row r="48" spans="1:96" s="23" customFormat="1" ht="12.75" customHeight="1" x14ac:dyDescent="0.25">
      <c r="J48" s="496"/>
      <c r="K48" s="496"/>
      <c r="R48" s="497"/>
      <c r="T48" s="498"/>
      <c r="U48" s="498"/>
      <c r="V48" s="498"/>
      <c r="W48" s="498"/>
      <c r="X48" s="498"/>
      <c r="Y48" s="498"/>
      <c r="Z48" s="498"/>
      <c r="AA48" s="498"/>
      <c r="AB48" s="498"/>
      <c r="AC48" s="498"/>
      <c r="AD48" s="498"/>
      <c r="AE48" s="498"/>
      <c r="AF48" s="498"/>
      <c r="AG48" s="498"/>
      <c r="AH48" s="498"/>
      <c r="AI48" s="498"/>
      <c r="AJ48" s="498"/>
      <c r="AK48" s="498"/>
      <c r="AL48" s="498"/>
      <c r="AM48" s="498"/>
      <c r="AN48" s="498"/>
      <c r="AO48" s="498"/>
      <c r="AP48" s="498"/>
      <c r="AQ48" s="498"/>
      <c r="AR48" s="498"/>
      <c r="AS48" s="498"/>
      <c r="AT48" s="498"/>
      <c r="AU48" s="498"/>
      <c r="AV48" s="498"/>
      <c r="AW48" s="498"/>
      <c r="AX48" s="498"/>
      <c r="AY48" s="498"/>
      <c r="AZ48" s="498"/>
      <c r="BA48" s="498"/>
      <c r="BB48" s="498"/>
      <c r="BC48" s="498"/>
      <c r="BD48" s="498"/>
      <c r="BE48" s="498"/>
      <c r="BF48" s="498"/>
      <c r="BG48" s="498"/>
      <c r="BH48" s="498"/>
      <c r="BI48" s="498"/>
      <c r="BJ48" s="498"/>
      <c r="BK48" s="498"/>
      <c r="BL48" s="498"/>
      <c r="BM48" s="498"/>
      <c r="BN48" s="498"/>
      <c r="BO48" s="498"/>
      <c r="BP48" s="498"/>
      <c r="BQ48" s="498"/>
      <c r="BR48" s="498"/>
      <c r="BS48" s="498"/>
      <c r="BT48" s="498"/>
      <c r="BU48" s="498"/>
      <c r="BV48" s="498"/>
      <c r="BW48" s="498"/>
      <c r="BX48" s="498"/>
      <c r="BY48" s="498"/>
      <c r="BZ48" s="498"/>
      <c r="CA48" s="498"/>
      <c r="CB48" s="498"/>
      <c r="CC48" s="498"/>
      <c r="CD48" s="498"/>
      <c r="CE48" s="498"/>
      <c r="CF48" s="498"/>
      <c r="CG48" s="498"/>
      <c r="CH48" s="498"/>
      <c r="CI48" s="498"/>
      <c r="CJ48" s="498"/>
      <c r="CK48" s="498"/>
      <c r="CL48" s="498"/>
      <c r="CM48" s="498"/>
      <c r="CN48" s="498"/>
      <c r="CO48" s="498"/>
      <c r="CP48" s="498"/>
      <c r="CQ48" s="498"/>
      <c r="CR48" s="498"/>
    </row>
    <row r="49" spans="10:96" s="23" customFormat="1" ht="12.75" customHeight="1" x14ac:dyDescent="0.25">
      <c r="J49" s="496"/>
      <c r="K49" s="496"/>
      <c r="R49" s="497"/>
      <c r="T49" s="498"/>
      <c r="U49" s="498"/>
      <c r="V49" s="498"/>
      <c r="W49" s="498"/>
      <c r="X49" s="498"/>
      <c r="Y49" s="498"/>
      <c r="Z49" s="498"/>
      <c r="AA49" s="498"/>
      <c r="AB49" s="498"/>
      <c r="AC49" s="498"/>
      <c r="AD49" s="498"/>
      <c r="AE49" s="498"/>
      <c r="AF49" s="498"/>
      <c r="AG49" s="498"/>
      <c r="AH49" s="498"/>
      <c r="AI49" s="498"/>
      <c r="AJ49" s="498"/>
      <c r="AK49" s="498"/>
      <c r="AL49" s="498"/>
      <c r="AM49" s="498"/>
      <c r="AN49" s="498"/>
      <c r="AO49" s="498"/>
      <c r="AP49" s="498"/>
      <c r="AQ49" s="498"/>
      <c r="AR49" s="498"/>
      <c r="AS49" s="498"/>
      <c r="AT49" s="498"/>
      <c r="AU49" s="498"/>
      <c r="AV49" s="498"/>
      <c r="AW49" s="498"/>
      <c r="AX49" s="498"/>
      <c r="AY49" s="498"/>
      <c r="AZ49" s="498"/>
      <c r="BA49" s="498"/>
      <c r="BB49" s="498"/>
      <c r="BC49" s="498"/>
      <c r="BD49" s="498"/>
      <c r="BE49" s="498"/>
      <c r="BF49" s="498"/>
      <c r="BG49" s="498"/>
      <c r="BH49" s="498"/>
      <c r="BI49" s="498"/>
      <c r="BJ49" s="498"/>
      <c r="BK49" s="498"/>
      <c r="BL49" s="498"/>
      <c r="BM49" s="498"/>
      <c r="BN49" s="498"/>
      <c r="BO49" s="498"/>
      <c r="BP49" s="498"/>
      <c r="BQ49" s="498"/>
      <c r="BR49" s="498"/>
      <c r="BS49" s="498"/>
      <c r="BT49" s="498"/>
      <c r="BU49" s="498"/>
      <c r="BV49" s="498"/>
      <c r="BW49" s="498"/>
      <c r="BX49" s="498"/>
      <c r="BY49" s="498"/>
      <c r="BZ49" s="498"/>
      <c r="CA49" s="498"/>
      <c r="CB49" s="498"/>
      <c r="CC49" s="498"/>
      <c r="CD49" s="498"/>
      <c r="CE49" s="498"/>
      <c r="CF49" s="498"/>
      <c r="CG49" s="498"/>
      <c r="CH49" s="498"/>
      <c r="CI49" s="498"/>
      <c r="CJ49" s="498"/>
      <c r="CK49" s="498"/>
      <c r="CL49" s="498"/>
      <c r="CM49" s="498"/>
      <c r="CN49" s="498"/>
      <c r="CO49" s="498"/>
      <c r="CP49" s="498"/>
      <c r="CQ49" s="498"/>
      <c r="CR49" s="498"/>
    </row>
    <row r="50" spans="10:96" s="23" customFormat="1" ht="12.75" customHeight="1" x14ac:dyDescent="0.25">
      <c r="J50" s="496"/>
      <c r="K50" s="496"/>
      <c r="R50" s="497"/>
      <c r="T50" s="498"/>
      <c r="U50" s="498"/>
      <c r="V50" s="498"/>
      <c r="W50" s="498"/>
      <c r="X50" s="498"/>
      <c r="Y50" s="498"/>
      <c r="Z50" s="498"/>
      <c r="AA50" s="498"/>
      <c r="AB50" s="498"/>
      <c r="AC50" s="498"/>
      <c r="AD50" s="498"/>
      <c r="AE50" s="498"/>
      <c r="AF50" s="498"/>
      <c r="AG50" s="498"/>
      <c r="AH50" s="498"/>
      <c r="AI50" s="498"/>
      <c r="AJ50" s="498"/>
      <c r="AK50" s="498"/>
      <c r="AL50" s="498"/>
      <c r="AM50" s="498"/>
      <c r="AN50" s="498"/>
      <c r="AO50" s="498"/>
      <c r="AP50" s="498"/>
      <c r="AQ50" s="498"/>
      <c r="AR50" s="498"/>
      <c r="AS50" s="498"/>
      <c r="AT50" s="498"/>
      <c r="AU50" s="498"/>
      <c r="AV50" s="498"/>
      <c r="AW50" s="498"/>
      <c r="AX50" s="498"/>
      <c r="AY50" s="498"/>
      <c r="AZ50" s="498"/>
      <c r="BA50" s="498"/>
      <c r="BB50" s="498"/>
      <c r="BC50" s="498"/>
      <c r="BD50" s="498"/>
      <c r="BE50" s="498"/>
      <c r="BF50" s="498"/>
      <c r="BG50" s="498"/>
      <c r="BH50" s="498"/>
      <c r="BI50" s="498"/>
      <c r="BJ50" s="498"/>
      <c r="BK50" s="498"/>
      <c r="BL50" s="498"/>
      <c r="BM50" s="498"/>
      <c r="BN50" s="498"/>
      <c r="BO50" s="498"/>
      <c r="BP50" s="498"/>
      <c r="BQ50" s="498"/>
      <c r="BR50" s="498"/>
      <c r="BS50" s="498"/>
      <c r="BT50" s="498"/>
      <c r="BU50" s="498"/>
      <c r="BV50" s="498"/>
      <c r="BW50" s="498"/>
      <c r="BX50" s="498"/>
      <c r="BY50" s="498"/>
      <c r="BZ50" s="498"/>
      <c r="CA50" s="498"/>
      <c r="CB50" s="498"/>
      <c r="CC50" s="498"/>
      <c r="CD50" s="498"/>
      <c r="CE50" s="498"/>
      <c r="CF50" s="498"/>
      <c r="CG50" s="498"/>
      <c r="CH50" s="498"/>
      <c r="CI50" s="498"/>
      <c r="CJ50" s="498"/>
      <c r="CK50" s="498"/>
      <c r="CL50" s="498"/>
      <c r="CM50" s="498"/>
      <c r="CN50" s="498"/>
      <c r="CO50" s="498"/>
      <c r="CP50" s="498"/>
      <c r="CQ50" s="498"/>
      <c r="CR50" s="498"/>
    </row>
    <row r="51" spans="10:96" s="23" customFormat="1" ht="12.75" customHeight="1" x14ac:dyDescent="0.25">
      <c r="J51" s="496"/>
      <c r="K51" s="496"/>
      <c r="R51" s="497"/>
      <c r="T51" s="498"/>
      <c r="U51" s="498"/>
      <c r="V51" s="498"/>
      <c r="W51" s="498"/>
      <c r="X51" s="498"/>
      <c r="Y51" s="498"/>
      <c r="Z51" s="498"/>
      <c r="AA51" s="498"/>
      <c r="AB51" s="498"/>
      <c r="AC51" s="498"/>
      <c r="AD51" s="498"/>
      <c r="AE51" s="498"/>
      <c r="AF51" s="498"/>
      <c r="AG51" s="498"/>
      <c r="AH51" s="498"/>
      <c r="AI51" s="498"/>
      <c r="AJ51" s="498"/>
      <c r="AK51" s="498"/>
      <c r="AL51" s="498"/>
      <c r="AM51" s="498"/>
      <c r="AN51" s="498"/>
      <c r="AO51" s="498"/>
      <c r="AP51" s="498"/>
      <c r="AQ51" s="498"/>
      <c r="AR51" s="498"/>
      <c r="AS51" s="498"/>
      <c r="AT51" s="498"/>
      <c r="AU51" s="498"/>
      <c r="AV51" s="498"/>
      <c r="AW51" s="498"/>
      <c r="AX51" s="498"/>
      <c r="AY51" s="498"/>
      <c r="AZ51" s="498"/>
      <c r="BA51" s="498"/>
      <c r="BB51" s="498"/>
      <c r="BC51" s="498"/>
      <c r="BD51" s="498"/>
      <c r="BE51" s="498"/>
      <c r="BF51" s="498"/>
      <c r="BG51" s="498"/>
      <c r="BH51" s="498"/>
      <c r="BI51" s="498"/>
      <c r="BJ51" s="498"/>
      <c r="BK51" s="498"/>
      <c r="BL51" s="498"/>
      <c r="BM51" s="498"/>
      <c r="BN51" s="498"/>
      <c r="BO51" s="498"/>
      <c r="BP51" s="498"/>
      <c r="BQ51" s="498"/>
      <c r="BR51" s="498"/>
      <c r="BS51" s="498"/>
      <c r="BT51" s="498"/>
      <c r="BU51" s="498"/>
      <c r="BV51" s="498"/>
      <c r="BW51" s="498"/>
      <c r="BX51" s="498"/>
      <c r="BY51" s="498"/>
      <c r="BZ51" s="498"/>
      <c r="CA51" s="498"/>
      <c r="CB51" s="498"/>
      <c r="CC51" s="498"/>
      <c r="CD51" s="498"/>
      <c r="CE51" s="498"/>
      <c r="CF51" s="498"/>
      <c r="CG51" s="498"/>
      <c r="CH51" s="498"/>
      <c r="CI51" s="498"/>
      <c r="CJ51" s="498"/>
      <c r="CK51" s="498"/>
      <c r="CL51" s="498"/>
      <c r="CM51" s="498"/>
      <c r="CN51" s="498"/>
      <c r="CO51" s="498"/>
      <c r="CP51" s="498"/>
      <c r="CQ51" s="498"/>
      <c r="CR51" s="498"/>
    </row>
    <row r="52" spans="10:96" s="23" customFormat="1" ht="12.75" customHeight="1" x14ac:dyDescent="0.25">
      <c r="J52" s="496"/>
      <c r="K52" s="496"/>
      <c r="R52" s="497"/>
      <c r="T52" s="498"/>
      <c r="U52" s="498"/>
      <c r="V52" s="498"/>
      <c r="W52" s="498"/>
      <c r="X52" s="498"/>
      <c r="Y52" s="498"/>
      <c r="Z52" s="498"/>
      <c r="AA52" s="498"/>
      <c r="AB52" s="498"/>
      <c r="AC52" s="498"/>
      <c r="AD52" s="498"/>
      <c r="AE52" s="498"/>
      <c r="AF52" s="498"/>
      <c r="AG52" s="498"/>
      <c r="AH52" s="498"/>
      <c r="AI52" s="498"/>
      <c r="AJ52" s="498"/>
      <c r="AK52" s="498"/>
      <c r="AL52" s="498"/>
      <c r="AM52" s="498"/>
      <c r="AN52" s="498"/>
      <c r="AO52" s="498"/>
      <c r="AP52" s="498"/>
      <c r="AQ52" s="498"/>
      <c r="AR52" s="498"/>
      <c r="AS52" s="498"/>
      <c r="AT52" s="498"/>
      <c r="AU52" s="498"/>
      <c r="AV52" s="498"/>
      <c r="AW52" s="498"/>
      <c r="AX52" s="498"/>
      <c r="AY52" s="498"/>
      <c r="AZ52" s="498"/>
      <c r="BA52" s="498"/>
      <c r="BB52" s="498"/>
      <c r="BC52" s="498"/>
      <c r="BD52" s="498"/>
      <c r="BE52" s="498"/>
      <c r="BF52" s="498"/>
      <c r="BG52" s="498"/>
      <c r="BH52" s="498"/>
      <c r="BI52" s="498"/>
      <c r="BJ52" s="498"/>
      <c r="BK52" s="498"/>
      <c r="BL52" s="498"/>
      <c r="BM52" s="498"/>
      <c r="BN52" s="498"/>
      <c r="BO52" s="498"/>
      <c r="BP52" s="498"/>
      <c r="BQ52" s="498"/>
      <c r="BR52" s="498"/>
      <c r="BS52" s="498"/>
      <c r="BT52" s="498"/>
      <c r="BU52" s="498"/>
      <c r="BV52" s="498"/>
      <c r="BW52" s="498"/>
      <c r="BX52" s="498"/>
      <c r="BY52" s="498"/>
      <c r="BZ52" s="498"/>
      <c r="CA52" s="498"/>
      <c r="CB52" s="498"/>
      <c r="CC52" s="498"/>
      <c r="CD52" s="498"/>
      <c r="CE52" s="498"/>
      <c r="CF52" s="498"/>
      <c r="CG52" s="498"/>
      <c r="CH52" s="498"/>
      <c r="CI52" s="498"/>
      <c r="CJ52" s="498"/>
      <c r="CK52" s="498"/>
      <c r="CL52" s="498"/>
      <c r="CM52" s="498"/>
      <c r="CN52" s="498"/>
      <c r="CO52" s="498"/>
      <c r="CP52" s="498"/>
      <c r="CQ52" s="498"/>
      <c r="CR52" s="498"/>
    </row>
    <row r="53" spans="10:96" s="23" customFormat="1" ht="12.75" customHeight="1" x14ac:dyDescent="0.25">
      <c r="J53" s="496"/>
      <c r="K53" s="496"/>
      <c r="R53" s="497"/>
      <c r="T53" s="498"/>
      <c r="U53" s="498"/>
      <c r="V53" s="498"/>
      <c r="W53" s="498"/>
      <c r="X53" s="498"/>
      <c r="Y53" s="498"/>
      <c r="Z53" s="498"/>
      <c r="AA53" s="498"/>
      <c r="AB53" s="498"/>
      <c r="AC53" s="498"/>
      <c r="AD53" s="498"/>
      <c r="AE53" s="498"/>
      <c r="AF53" s="498"/>
      <c r="AG53" s="498"/>
      <c r="AH53" s="498"/>
      <c r="AI53" s="498"/>
      <c r="AJ53" s="498"/>
      <c r="AK53" s="498"/>
      <c r="AL53" s="498"/>
      <c r="AM53" s="498"/>
      <c r="AN53" s="498"/>
      <c r="AO53" s="498"/>
      <c r="AP53" s="498"/>
      <c r="AQ53" s="498"/>
      <c r="AR53" s="498"/>
      <c r="AS53" s="498"/>
      <c r="AT53" s="498"/>
      <c r="AU53" s="498"/>
      <c r="AV53" s="498"/>
      <c r="AW53" s="498"/>
      <c r="AX53" s="498"/>
      <c r="AY53" s="498"/>
      <c r="AZ53" s="498"/>
      <c r="BA53" s="498"/>
      <c r="BB53" s="498"/>
      <c r="BC53" s="498"/>
      <c r="BD53" s="498"/>
      <c r="BE53" s="498"/>
      <c r="BF53" s="498"/>
      <c r="BG53" s="498"/>
      <c r="BH53" s="498"/>
      <c r="BI53" s="498"/>
      <c r="BJ53" s="498"/>
      <c r="BK53" s="498"/>
      <c r="BL53" s="498"/>
      <c r="BM53" s="498"/>
      <c r="BN53" s="498"/>
      <c r="BO53" s="498"/>
      <c r="BP53" s="498"/>
      <c r="BQ53" s="498"/>
      <c r="BR53" s="498"/>
      <c r="BS53" s="498"/>
      <c r="BT53" s="498"/>
      <c r="BU53" s="498"/>
      <c r="BV53" s="498"/>
      <c r="BW53" s="498"/>
      <c r="BX53" s="498"/>
      <c r="BY53" s="498"/>
      <c r="BZ53" s="498"/>
      <c r="CA53" s="498"/>
      <c r="CB53" s="498"/>
      <c r="CC53" s="498"/>
      <c r="CD53" s="498"/>
      <c r="CE53" s="498"/>
      <c r="CF53" s="498"/>
      <c r="CG53" s="498"/>
      <c r="CH53" s="498"/>
      <c r="CI53" s="498"/>
      <c r="CJ53" s="498"/>
      <c r="CK53" s="498"/>
      <c r="CL53" s="498"/>
      <c r="CM53" s="498"/>
      <c r="CN53" s="498"/>
      <c r="CO53" s="498"/>
      <c r="CP53" s="498"/>
      <c r="CQ53" s="498"/>
      <c r="CR53" s="498"/>
    </row>
    <row r="54" spans="10:96" s="23" customFormat="1" ht="12.75" customHeight="1" x14ac:dyDescent="0.25">
      <c r="J54" s="496"/>
      <c r="K54" s="496"/>
      <c r="R54" s="497"/>
      <c r="T54" s="498"/>
      <c r="U54" s="498"/>
      <c r="V54" s="498"/>
      <c r="W54" s="498"/>
      <c r="X54" s="498"/>
      <c r="Y54" s="498"/>
      <c r="Z54" s="498"/>
      <c r="AA54" s="498"/>
      <c r="AB54" s="498"/>
      <c r="AC54" s="498"/>
      <c r="AD54" s="498"/>
      <c r="AE54" s="498"/>
      <c r="AF54" s="498"/>
      <c r="AG54" s="498"/>
      <c r="AH54" s="498"/>
      <c r="AI54" s="498"/>
      <c r="AJ54" s="498"/>
      <c r="AK54" s="498"/>
      <c r="AL54" s="498"/>
      <c r="AM54" s="498"/>
      <c r="AN54" s="498"/>
      <c r="AO54" s="498"/>
      <c r="AP54" s="498"/>
      <c r="AQ54" s="498"/>
      <c r="AR54" s="498"/>
      <c r="AS54" s="498"/>
      <c r="AT54" s="498"/>
      <c r="AU54" s="498"/>
      <c r="AV54" s="498"/>
      <c r="AW54" s="498"/>
      <c r="AX54" s="498"/>
      <c r="AY54" s="498"/>
      <c r="AZ54" s="498"/>
      <c r="BA54" s="498"/>
      <c r="BB54" s="498"/>
      <c r="BC54" s="498"/>
      <c r="BD54" s="498"/>
      <c r="BE54" s="498"/>
      <c r="BF54" s="498"/>
      <c r="BG54" s="498"/>
      <c r="BH54" s="498"/>
      <c r="BI54" s="498"/>
      <c r="BJ54" s="498"/>
      <c r="BK54" s="498"/>
      <c r="BL54" s="498"/>
      <c r="BM54" s="498"/>
      <c r="BN54" s="498"/>
      <c r="BO54" s="498"/>
      <c r="BP54" s="498"/>
      <c r="BQ54" s="498"/>
      <c r="BR54" s="498"/>
      <c r="BS54" s="498"/>
      <c r="BT54" s="498"/>
      <c r="BU54" s="498"/>
      <c r="BV54" s="498"/>
      <c r="BW54" s="498"/>
      <c r="BX54" s="498"/>
      <c r="BY54" s="498"/>
      <c r="BZ54" s="498"/>
      <c r="CA54" s="498"/>
      <c r="CB54" s="498"/>
      <c r="CC54" s="498"/>
      <c r="CD54" s="498"/>
      <c r="CE54" s="498"/>
      <c r="CF54" s="498"/>
      <c r="CG54" s="498"/>
      <c r="CH54" s="498"/>
      <c r="CI54" s="498"/>
      <c r="CJ54" s="498"/>
      <c r="CK54" s="498"/>
      <c r="CL54" s="498"/>
      <c r="CM54" s="498"/>
      <c r="CN54" s="498"/>
      <c r="CO54" s="498"/>
      <c r="CP54" s="498"/>
      <c r="CQ54" s="498"/>
      <c r="CR54" s="498"/>
    </row>
    <row r="55" spans="10:96" s="23" customFormat="1" ht="12.75" customHeight="1" x14ac:dyDescent="0.25">
      <c r="J55" s="496"/>
      <c r="K55" s="496"/>
      <c r="R55" s="497"/>
      <c r="T55" s="498"/>
      <c r="U55" s="498"/>
      <c r="V55" s="498"/>
      <c r="W55" s="498"/>
      <c r="X55" s="498"/>
      <c r="Y55" s="498"/>
      <c r="Z55" s="498"/>
      <c r="AA55" s="498"/>
      <c r="AB55" s="498"/>
      <c r="AC55" s="498"/>
      <c r="AD55" s="498"/>
      <c r="AE55" s="498"/>
      <c r="AF55" s="498"/>
      <c r="AG55" s="498"/>
      <c r="AH55" s="498"/>
      <c r="AI55" s="498"/>
      <c r="AJ55" s="498"/>
      <c r="AK55" s="498"/>
      <c r="AL55" s="498"/>
      <c r="AM55" s="498"/>
      <c r="AN55" s="498"/>
      <c r="AO55" s="498"/>
      <c r="AP55" s="498"/>
      <c r="AQ55" s="498"/>
      <c r="AR55" s="498"/>
      <c r="AS55" s="498"/>
      <c r="AT55" s="498"/>
      <c r="AU55" s="498"/>
      <c r="AV55" s="498"/>
      <c r="AW55" s="498"/>
      <c r="AX55" s="498"/>
      <c r="AY55" s="498"/>
      <c r="AZ55" s="498"/>
      <c r="BA55" s="498"/>
      <c r="BB55" s="498"/>
      <c r="BC55" s="498"/>
      <c r="BD55" s="498"/>
      <c r="BE55" s="498"/>
      <c r="BF55" s="498"/>
      <c r="BG55" s="498"/>
      <c r="BH55" s="498"/>
      <c r="BI55" s="498"/>
      <c r="BJ55" s="498"/>
      <c r="BK55" s="498"/>
      <c r="BL55" s="498"/>
      <c r="BM55" s="498"/>
      <c r="BN55" s="498"/>
      <c r="BO55" s="498"/>
      <c r="BP55" s="498"/>
      <c r="BQ55" s="498"/>
      <c r="BR55" s="498"/>
      <c r="BS55" s="498"/>
      <c r="BT55" s="498"/>
      <c r="BU55" s="498"/>
      <c r="BV55" s="498"/>
      <c r="BW55" s="498"/>
      <c r="BX55" s="498"/>
      <c r="BY55" s="498"/>
      <c r="BZ55" s="498"/>
      <c r="CA55" s="498"/>
      <c r="CB55" s="498"/>
      <c r="CC55" s="498"/>
      <c r="CD55" s="498"/>
      <c r="CE55" s="498"/>
      <c r="CF55" s="498"/>
      <c r="CG55" s="498"/>
      <c r="CH55" s="498"/>
      <c r="CI55" s="498"/>
      <c r="CJ55" s="498"/>
      <c r="CK55" s="498"/>
      <c r="CL55" s="498"/>
      <c r="CM55" s="498"/>
      <c r="CN55" s="498"/>
      <c r="CO55" s="498"/>
      <c r="CP55" s="498"/>
      <c r="CQ55" s="498"/>
      <c r="CR55" s="498"/>
    </row>
    <row r="56" spans="10:96" s="23" customFormat="1" ht="12.75" customHeight="1" x14ac:dyDescent="0.25">
      <c r="J56" s="496"/>
      <c r="K56" s="496"/>
      <c r="R56" s="497"/>
      <c r="T56" s="498"/>
      <c r="U56" s="498"/>
      <c r="V56" s="498"/>
      <c r="W56" s="498"/>
      <c r="X56" s="498"/>
      <c r="Y56" s="498"/>
      <c r="Z56" s="498"/>
      <c r="AA56" s="498"/>
      <c r="AB56" s="498"/>
      <c r="AC56" s="498"/>
      <c r="AD56" s="498"/>
      <c r="AE56" s="498"/>
      <c r="AF56" s="498"/>
      <c r="AG56" s="498"/>
      <c r="AH56" s="498"/>
      <c r="AI56" s="498"/>
      <c r="AJ56" s="498"/>
      <c r="AK56" s="498"/>
      <c r="AL56" s="498"/>
      <c r="AM56" s="498"/>
      <c r="AN56" s="498"/>
      <c r="AO56" s="498"/>
      <c r="AP56" s="498"/>
      <c r="AQ56" s="498"/>
      <c r="AR56" s="498"/>
      <c r="AS56" s="498"/>
      <c r="AT56" s="498"/>
      <c r="AU56" s="498"/>
      <c r="AV56" s="498"/>
      <c r="AW56" s="498"/>
      <c r="AX56" s="498"/>
      <c r="AY56" s="498"/>
      <c r="AZ56" s="498"/>
      <c r="BA56" s="498"/>
      <c r="BB56" s="498"/>
      <c r="BC56" s="498"/>
      <c r="BD56" s="498"/>
      <c r="BE56" s="498"/>
      <c r="BF56" s="498"/>
      <c r="BG56" s="498"/>
      <c r="BH56" s="498"/>
      <c r="BI56" s="498"/>
      <c r="BJ56" s="498"/>
      <c r="BK56" s="498"/>
      <c r="BL56" s="498"/>
      <c r="BM56" s="498"/>
      <c r="BN56" s="498"/>
      <c r="BO56" s="498"/>
      <c r="BP56" s="498"/>
      <c r="BQ56" s="498"/>
      <c r="BR56" s="498"/>
      <c r="BS56" s="498"/>
      <c r="BT56" s="498"/>
      <c r="BU56" s="498"/>
      <c r="BV56" s="498"/>
      <c r="BW56" s="498"/>
      <c r="BX56" s="498"/>
      <c r="BY56" s="498"/>
      <c r="BZ56" s="498"/>
      <c r="CA56" s="498"/>
      <c r="CB56" s="498"/>
      <c r="CC56" s="498"/>
      <c r="CD56" s="498"/>
      <c r="CE56" s="498"/>
      <c r="CF56" s="498"/>
      <c r="CG56" s="498"/>
      <c r="CH56" s="498"/>
      <c r="CI56" s="498"/>
      <c r="CJ56" s="498"/>
      <c r="CK56" s="498"/>
      <c r="CL56" s="498"/>
      <c r="CM56" s="498"/>
      <c r="CN56" s="498"/>
      <c r="CO56" s="498"/>
      <c r="CP56" s="498"/>
      <c r="CQ56" s="498"/>
      <c r="CR56" s="498"/>
    </row>
    <row r="57" spans="10:96" s="23" customFormat="1" ht="12.75" customHeight="1" x14ac:dyDescent="0.25">
      <c r="J57" s="496"/>
      <c r="K57" s="496"/>
      <c r="R57" s="497"/>
      <c r="T57" s="498"/>
      <c r="U57" s="498"/>
      <c r="V57" s="498"/>
      <c r="W57" s="498"/>
      <c r="X57" s="498"/>
      <c r="Y57" s="498"/>
      <c r="Z57" s="498"/>
      <c r="AA57" s="498"/>
      <c r="AB57" s="498"/>
      <c r="AC57" s="498"/>
      <c r="AD57" s="498"/>
      <c r="AE57" s="498"/>
      <c r="AF57" s="498"/>
      <c r="AG57" s="498"/>
      <c r="AH57" s="498"/>
      <c r="AI57" s="498"/>
      <c r="AJ57" s="498"/>
      <c r="AK57" s="498"/>
      <c r="AL57" s="498"/>
      <c r="AM57" s="498"/>
      <c r="AN57" s="498"/>
      <c r="AO57" s="498"/>
      <c r="AP57" s="498"/>
      <c r="AQ57" s="498"/>
      <c r="AR57" s="498"/>
      <c r="AS57" s="498"/>
      <c r="AT57" s="498"/>
      <c r="AU57" s="498"/>
      <c r="AV57" s="498"/>
      <c r="AW57" s="498"/>
      <c r="AX57" s="498"/>
      <c r="AY57" s="498"/>
      <c r="AZ57" s="498"/>
      <c r="BA57" s="498"/>
      <c r="BB57" s="498"/>
      <c r="BC57" s="498"/>
      <c r="BD57" s="498"/>
      <c r="BE57" s="498"/>
      <c r="BF57" s="498"/>
      <c r="BG57" s="498"/>
      <c r="BH57" s="498"/>
      <c r="BI57" s="498"/>
      <c r="BJ57" s="498"/>
      <c r="BK57" s="498"/>
      <c r="BL57" s="498"/>
      <c r="BM57" s="498"/>
      <c r="BN57" s="498"/>
      <c r="BO57" s="498"/>
      <c r="BP57" s="498"/>
      <c r="BQ57" s="498"/>
      <c r="BR57" s="498"/>
      <c r="BS57" s="498"/>
      <c r="BT57" s="498"/>
      <c r="BU57" s="498"/>
      <c r="BV57" s="498"/>
      <c r="BW57" s="498"/>
      <c r="BX57" s="498"/>
      <c r="BY57" s="498"/>
      <c r="BZ57" s="498"/>
      <c r="CA57" s="498"/>
      <c r="CB57" s="498"/>
      <c r="CC57" s="498"/>
      <c r="CD57" s="498"/>
      <c r="CE57" s="498"/>
      <c r="CF57" s="498"/>
      <c r="CG57" s="498"/>
      <c r="CH57" s="498"/>
      <c r="CI57" s="498"/>
      <c r="CJ57" s="498"/>
      <c r="CK57" s="498"/>
      <c r="CL57" s="498"/>
      <c r="CM57" s="498"/>
      <c r="CN57" s="498"/>
      <c r="CO57" s="498"/>
      <c r="CP57" s="498"/>
      <c r="CQ57" s="498"/>
      <c r="CR57" s="498"/>
    </row>
    <row r="58" spans="10:96" s="23" customFormat="1" ht="12.75" customHeight="1" x14ac:dyDescent="0.25">
      <c r="J58" s="496"/>
      <c r="K58" s="496"/>
      <c r="R58" s="497"/>
      <c r="T58" s="498"/>
      <c r="U58" s="498"/>
      <c r="V58" s="498"/>
      <c r="W58" s="498"/>
      <c r="X58" s="498"/>
      <c r="Y58" s="498"/>
      <c r="Z58" s="498"/>
      <c r="AA58" s="498"/>
      <c r="AB58" s="498"/>
      <c r="AC58" s="498"/>
      <c r="AD58" s="498"/>
      <c r="AE58" s="498"/>
      <c r="AF58" s="498"/>
      <c r="AG58" s="498"/>
      <c r="AH58" s="498"/>
      <c r="AI58" s="498"/>
      <c r="AJ58" s="498"/>
      <c r="AK58" s="498"/>
      <c r="AL58" s="498"/>
      <c r="AM58" s="498"/>
      <c r="AN58" s="498"/>
      <c r="AO58" s="498"/>
      <c r="AP58" s="498"/>
      <c r="AQ58" s="498"/>
      <c r="AR58" s="498"/>
      <c r="AS58" s="498"/>
      <c r="AT58" s="498"/>
      <c r="AU58" s="498"/>
      <c r="AV58" s="498"/>
      <c r="AW58" s="498"/>
      <c r="AX58" s="498"/>
      <c r="AY58" s="498"/>
      <c r="AZ58" s="498"/>
      <c r="BA58" s="498"/>
      <c r="BB58" s="498"/>
      <c r="BC58" s="498"/>
      <c r="BD58" s="498"/>
      <c r="BE58" s="498"/>
      <c r="BF58" s="498"/>
      <c r="BG58" s="498"/>
      <c r="BH58" s="498"/>
      <c r="BI58" s="498"/>
      <c r="BJ58" s="498"/>
      <c r="BK58" s="498"/>
      <c r="BL58" s="498"/>
      <c r="BM58" s="498"/>
      <c r="BN58" s="498"/>
      <c r="BO58" s="498"/>
      <c r="BP58" s="498"/>
      <c r="BQ58" s="498"/>
      <c r="BR58" s="498"/>
      <c r="BS58" s="498"/>
      <c r="BT58" s="498"/>
      <c r="BU58" s="498"/>
      <c r="BV58" s="498"/>
      <c r="BW58" s="498"/>
      <c r="BX58" s="498"/>
      <c r="BY58" s="498"/>
      <c r="BZ58" s="498"/>
      <c r="CA58" s="498"/>
      <c r="CB58" s="498"/>
      <c r="CC58" s="498"/>
      <c r="CD58" s="498"/>
      <c r="CE58" s="498"/>
      <c r="CF58" s="498"/>
      <c r="CG58" s="498"/>
      <c r="CH58" s="498"/>
      <c r="CI58" s="498"/>
      <c r="CJ58" s="498"/>
      <c r="CK58" s="498"/>
      <c r="CL58" s="498"/>
      <c r="CM58" s="498"/>
      <c r="CN58" s="498"/>
      <c r="CO58" s="498"/>
      <c r="CP58" s="498"/>
      <c r="CQ58" s="498"/>
      <c r="CR58" s="498"/>
    </row>
    <row r="59" spans="10:96" s="23" customFormat="1" ht="12.75" customHeight="1" x14ac:dyDescent="0.25">
      <c r="J59" s="496"/>
      <c r="K59" s="496"/>
      <c r="R59" s="497"/>
      <c r="T59" s="498"/>
      <c r="U59" s="498"/>
      <c r="V59" s="498"/>
      <c r="W59" s="498"/>
      <c r="X59" s="498"/>
      <c r="Y59" s="498"/>
      <c r="Z59" s="498"/>
      <c r="AA59" s="498"/>
      <c r="AB59" s="498"/>
      <c r="AC59" s="498"/>
      <c r="AD59" s="498"/>
      <c r="AE59" s="498"/>
      <c r="AF59" s="498"/>
      <c r="AG59" s="498"/>
      <c r="AH59" s="498"/>
      <c r="AI59" s="498"/>
      <c r="AJ59" s="498"/>
      <c r="AK59" s="498"/>
      <c r="AL59" s="498"/>
      <c r="AM59" s="498"/>
      <c r="AN59" s="498"/>
      <c r="AO59" s="498"/>
      <c r="AP59" s="498"/>
      <c r="AQ59" s="498"/>
      <c r="AR59" s="498"/>
      <c r="AS59" s="498"/>
      <c r="AT59" s="498"/>
      <c r="AU59" s="498"/>
      <c r="AV59" s="498"/>
      <c r="AW59" s="498"/>
      <c r="AX59" s="498"/>
      <c r="AY59" s="498"/>
      <c r="AZ59" s="498"/>
      <c r="BA59" s="498"/>
      <c r="BB59" s="498"/>
      <c r="BC59" s="498"/>
      <c r="BD59" s="498"/>
      <c r="BE59" s="498"/>
      <c r="BF59" s="498"/>
      <c r="BG59" s="498"/>
      <c r="BH59" s="498"/>
      <c r="BI59" s="498"/>
      <c r="BJ59" s="498"/>
      <c r="BK59" s="498"/>
      <c r="BL59" s="498"/>
      <c r="BM59" s="498"/>
      <c r="BN59" s="498"/>
      <c r="BO59" s="498"/>
      <c r="BP59" s="498"/>
      <c r="BQ59" s="498"/>
      <c r="BR59" s="498"/>
      <c r="BS59" s="498"/>
      <c r="BT59" s="498"/>
      <c r="BU59" s="498"/>
      <c r="BV59" s="498"/>
      <c r="BW59" s="498"/>
      <c r="BX59" s="498"/>
      <c r="BY59" s="498"/>
      <c r="BZ59" s="498"/>
      <c r="CA59" s="498"/>
      <c r="CB59" s="498"/>
      <c r="CC59" s="498"/>
      <c r="CD59" s="498"/>
      <c r="CE59" s="498"/>
      <c r="CF59" s="498"/>
      <c r="CG59" s="498"/>
      <c r="CH59" s="498"/>
      <c r="CI59" s="498"/>
      <c r="CJ59" s="498"/>
      <c r="CK59" s="498"/>
      <c r="CL59" s="498"/>
      <c r="CM59" s="498"/>
      <c r="CN59" s="498"/>
      <c r="CO59" s="498"/>
      <c r="CP59" s="498"/>
      <c r="CQ59" s="498"/>
      <c r="CR59" s="498"/>
    </row>
    <row r="60" spans="10:96" s="23" customFormat="1" ht="12.75" customHeight="1" x14ac:dyDescent="0.25">
      <c r="J60" s="496"/>
      <c r="K60" s="496"/>
      <c r="R60" s="497"/>
      <c r="T60" s="498"/>
      <c r="U60" s="498"/>
      <c r="V60" s="498"/>
      <c r="W60" s="498"/>
      <c r="X60" s="498"/>
      <c r="Y60" s="498"/>
      <c r="Z60" s="498"/>
      <c r="AA60" s="498"/>
      <c r="AB60" s="498"/>
      <c r="AC60" s="498"/>
      <c r="AD60" s="498"/>
      <c r="AE60" s="498"/>
      <c r="AF60" s="498"/>
      <c r="AG60" s="498"/>
      <c r="AH60" s="498"/>
      <c r="AI60" s="498"/>
      <c r="AJ60" s="498"/>
      <c r="AK60" s="498"/>
      <c r="AL60" s="498"/>
      <c r="AM60" s="498"/>
      <c r="AN60" s="498"/>
      <c r="AO60" s="498"/>
      <c r="AP60" s="498"/>
      <c r="AQ60" s="498"/>
      <c r="AR60" s="498"/>
      <c r="AS60" s="498"/>
      <c r="AT60" s="498"/>
      <c r="AU60" s="498"/>
      <c r="AV60" s="498"/>
      <c r="AW60" s="498"/>
      <c r="AX60" s="498"/>
      <c r="AY60" s="498"/>
      <c r="AZ60" s="498"/>
      <c r="BA60" s="498"/>
      <c r="BB60" s="498"/>
      <c r="BC60" s="498"/>
      <c r="BD60" s="498"/>
      <c r="BE60" s="498"/>
      <c r="BF60" s="498"/>
      <c r="BG60" s="498"/>
      <c r="BH60" s="498"/>
      <c r="BI60" s="498"/>
      <c r="BJ60" s="498"/>
      <c r="BK60" s="498"/>
      <c r="BL60" s="498"/>
      <c r="BM60" s="498"/>
      <c r="BN60" s="498"/>
      <c r="BO60" s="498"/>
      <c r="BP60" s="498"/>
      <c r="BQ60" s="498"/>
      <c r="BR60" s="498"/>
      <c r="BS60" s="498"/>
      <c r="BT60" s="498"/>
      <c r="BU60" s="498"/>
      <c r="BV60" s="498"/>
      <c r="BW60" s="498"/>
      <c r="BX60" s="498"/>
      <c r="BY60" s="498"/>
      <c r="BZ60" s="498"/>
      <c r="CA60" s="498"/>
      <c r="CB60" s="498"/>
      <c r="CC60" s="498"/>
      <c r="CD60" s="498"/>
      <c r="CE60" s="498"/>
      <c r="CF60" s="498"/>
      <c r="CG60" s="498"/>
      <c r="CH60" s="498"/>
      <c r="CI60" s="498"/>
      <c r="CJ60" s="498"/>
      <c r="CK60" s="498"/>
      <c r="CL60" s="498"/>
      <c r="CM60" s="498"/>
      <c r="CN60" s="498"/>
      <c r="CO60" s="498"/>
      <c r="CP60" s="498"/>
      <c r="CQ60" s="498"/>
      <c r="CR60" s="498"/>
    </row>
    <row r="61" spans="10:96" s="23" customFormat="1" ht="12.75" customHeight="1" x14ac:dyDescent="0.25">
      <c r="J61" s="496"/>
      <c r="K61" s="496"/>
      <c r="R61" s="497"/>
      <c r="T61" s="498"/>
      <c r="U61" s="498"/>
      <c r="V61" s="498"/>
      <c r="W61" s="498"/>
      <c r="X61" s="498"/>
      <c r="Y61" s="498"/>
      <c r="Z61" s="498"/>
      <c r="AA61" s="498"/>
      <c r="AB61" s="498"/>
      <c r="AC61" s="498"/>
      <c r="AD61" s="498"/>
      <c r="AE61" s="498"/>
      <c r="AF61" s="498"/>
      <c r="AG61" s="498"/>
      <c r="AH61" s="498"/>
      <c r="AI61" s="498"/>
      <c r="AJ61" s="498"/>
      <c r="AK61" s="498"/>
      <c r="AL61" s="498"/>
      <c r="AM61" s="498"/>
      <c r="AN61" s="498"/>
      <c r="AO61" s="498"/>
      <c r="AP61" s="498"/>
      <c r="AQ61" s="498"/>
      <c r="AR61" s="498"/>
      <c r="AS61" s="498"/>
      <c r="AT61" s="498"/>
      <c r="AU61" s="498"/>
      <c r="AV61" s="498"/>
      <c r="AW61" s="498"/>
      <c r="AX61" s="498"/>
      <c r="AY61" s="498"/>
      <c r="AZ61" s="498"/>
      <c r="BA61" s="498"/>
      <c r="BB61" s="498"/>
      <c r="BC61" s="498"/>
      <c r="BD61" s="498"/>
      <c r="BE61" s="498"/>
      <c r="BF61" s="498"/>
      <c r="BG61" s="498"/>
      <c r="BH61" s="498"/>
      <c r="BI61" s="498"/>
      <c r="BJ61" s="498"/>
      <c r="BK61" s="498"/>
      <c r="BL61" s="498"/>
      <c r="BM61" s="498"/>
      <c r="BN61" s="498"/>
      <c r="BO61" s="498"/>
      <c r="BP61" s="498"/>
      <c r="BQ61" s="498"/>
      <c r="BR61" s="498"/>
      <c r="BS61" s="498"/>
      <c r="BT61" s="498"/>
      <c r="BU61" s="498"/>
      <c r="BV61" s="498"/>
      <c r="BW61" s="498"/>
      <c r="BX61" s="498"/>
      <c r="BY61" s="498"/>
      <c r="BZ61" s="498"/>
      <c r="CA61" s="498"/>
      <c r="CB61" s="498"/>
      <c r="CC61" s="498"/>
      <c r="CD61" s="498"/>
      <c r="CE61" s="498"/>
      <c r="CF61" s="498"/>
      <c r="CG61" s="498"/>
      <c r="CH61" s="498"/>
      <c r="CI61" s="498"/>
      <c r="CJ61" s="498"/>
      <c r="CK61" s="498"/>
      <c r="CL61" s="498"/>
      <c r="CM61" s="498"/>
      <c r="CN61" s="498"/>
      <c r="CO61" s="498"/>
      <c r="CP61" s="498"/>
      <c r="CQ61" s="498"/>
      <c r="CR61" s="498"/>
    </row>
    <row r="62" spans="10:96" s="23" customFormat="1" ht="12.75" customHeight="1" x14ac:dyDescent="0.25">
      <c r="J62" s="496"/>
      <c r="K62" s="496"/>
      <c r="R62" s="497"/>
      <c r="T62" s="498"/>
      <c r="U62" s="498"/>
      <c r="V62" s="498"/>
      <c r="W62" s="498"/>
      <c r="X62" s="498"/>
      <c r="Y62" s="498"/>
      <c r="Z62" s="498"/>
      <c r="AA62" s="498"/>
      <c r="AB62" s="498"/>
      <c r="AC62" s="498"/>
      <c r="AD62" s="498"/>
      <c r="AE62" s="498"/>
      <c r="AF62" s="498"/>
      <c r="AG62" s="498"/>
      <c r="AH62" s="498"/>
      <c r="AI62" s="498"/>
      <c r="AJ62" s="498"/>
      <c r="AK62" s="498"/>
      <c r="AL62" s="498"/>
      <c r="AM62" s="498"/>
      <c r="AN62" s="498"/>
      <c r="AO62" s="498"/>
      <c r="AP62" s="498"/>
      <c r="AQ62" s="498"/>
      <c r="AR62" s="498"/>
      <c r="AS62" s="498"/>
      <c r="AT62" s="498"/>
      <c r="AU62" s="498"/>
      <c r="AV62" s="498"/>
      <c r="AW62" s="498"/>
      <c r="AX62" s="498"/>
      <c r="AY62" s="498"/>
      <c r="AZ62" s="498"/>
      <c r="BA62" s="498"/>
      <c r="BB62" s="498"/>
      <c r="BC62" s="498"/>
      <c r="BD62" s="498"/>
      <c r="BE62" s="498"/>
      <c r="BF62" s="498"/>
      <c r="BG62" s="498"/>
      <c r="BH62" s="498"/>
      <c r="BI62" s="498"/>
      <c r="BJ62" s="498"/>
      <c r="BK62" s="498"/>
      <c r="BL62" s="498"/>
      <c r="BM62" s="498"/>
      <c r="BN62" s="498"/>
      <c r="BO62" s="498"/>
      <c r="BP62" s="498"/>
      <c r="BQ62" s="498"/>
      <c r="BR62" s="498"/>
      <c r="BS62" s="498"/>
      <c r="BT62" s="498"/>
      <c r="BU62" s="498"/>
      <c r="BV62" s="498"/>
      <c r="BW62" s="498"/>
      <c r="BX62" s="498"/>
      <c r="BY62" s="498"/>
      <c r="BZ62" s="498"/>
      <c r="CA62" s="498"/>
      <c r="CB62" s="498"/>
      <c r="CC62" s="498"/>
      <c r="CD62" s="498"/>
      <c r="CE62" s="498"/>
      <c r="CF62" s="498"/>
      <c r="CG62" s="498"/>
      <c r="CH62" s="498"/>
      <c r="CI62" s="498"/>
      <c r="CJ62" s="498"/>
      <c r="CK62" s="498"/>
      <c r="CL62" s="498"/>
      <c r="CM62" s="498"/>
      <c r="CN62" s="498"/>
      <c r="CO62" s="498"/>
      <c r="CP62" s="498"/>
      <c r="CQ62" s="498"/>
      <c r="CR62" s="498"/>
    </row>
    <row r="63" spans="10:96" s="23" customFormat="1" ht="12.75" customHeight="1" x14ac:dyDescent="0.25">
      <c r="J63" s="496"/>
      <c r="K63" s="496"/>
      <c r="R63" s="497"/>
      <c r="T63" s="498"/>
      <c r="U63" s="498"/>
      <c r="V63" s="498"/>
      <c r="W63" s="498"/>
      <c r="X63" s="498"/>
      <c r="Y63" s="498"/>
      <c r="Z63" s="498"/>
      <c r="AA63" s="498"/>
      <c r="AB63" s="498"/>
      <c r="AC63" s="498"/>
      <c r="AD63" s="498"/>
      <c r="AE63" s="498"/>
      <c r="AF63" s="498"/>
      <c r="AG63" s="498"/>
      <c r="AH63" s="498"/>
      <c r="AI63" s="498"/>
      <c r="AJ63" s="498"/>
      <c r="AK63" s="498"/>
      <c r="AL63" s="498"/>
      <c r="AM63" s="498"/>
      <c r="AN63" s="498"/>
      <c r="AO63" s="498"/>
      <c r="AP63" s="498"/>
      <c r="AQ63" s="498"/>
      <c r="AR63" s="498"/>
      <c r="AS63" s="498"/>
      <c r="AT63" s="498"/>
      <c r="AU63" s="498"/>
      <c r="AV63" s="498"/>
      <c r="AW63" s="498"/>
      <c r="AX63" s="498"/>
      <c r="AY63" s="498"/>
      <c r="AZ63" s="498"/>
      <c r="BA63" s="498"/>
      <c r="BB63" s="498"/>
      <c r="BC63" s="498"/>
      <c r="BD63" s="498"/>
      <c r="BE63" s="498"/>
      <c r="BF63" s="498"/>
      <c r="BG63" s="498"/>
      <c r="BH63" s="498"/>
      <c r="BI63" s="498"/>
      <c r="BJ63" s="498"/>
      <c r="BK63" s="498"/>
      <c r="BL63" s="498"/>
      <c r="BM63" s="498"/>
      <c r="BN63" s="498"/>
      <c r="BO63" s="498"/>
      <c r="BP63" s="498"/>
      <c r="BQ63" s="498"/>
      <c r="BR63" s="498"/>
      <c r="BS63" s="498"/>
      <c r="BT63" s="498"/>
      <c r="BU63" s="498"/>
      <c r="BV63" s="498"/>
      <c r="BW63" s="498"/>
      <c r="BX63" s="498"/>
      <c r="BY63" s="498"/>
      <c r="BZ63" s="498"/>
      <c r="CA63" s="498"/>
      <c r="CB63" s="498"/>
      <c r="CC63" s="498"/>
      <c r="CD63" s="498"/>
      <c r="CE63" s="498"/>
      <c r="CF63" s="498"/>
      <c r="CG63" s="498"/>
      <c r="CH63" s="498"/>
      <c r="CI63" s="498"/>
      <c r="CJ63" s="498"/>
      <c r="CK63" s="498"/>
      <c r="CL63" s="498"/>
      <c r="CM63" s="498"/>
      <c r="CN63" s="498"/>
      <c r="CO63" s="498"/>
      <c r="CP63" s="498"/>
      <c r="CQ63" s="498"/>
      <c r="CR63" s="498"/>
    </row>
    <row r="64" spans="10:96" s="23" customFormat="1" ht="12.75" customHeight="1" x14ac:dyDescent="0.25">
      <c r="J64" s="496"/>
      <c r="K64" s="496"/>
      <c r="R64" s="497"/>
      <c r="T64" s="498"/>
      <c r="U64" s="498"/>
      <c r="V64" s="498"/>
      <c r="W64" s="498"/>
      <c r="X64" s="498"/>
      <c r="Y64" s="498"/>
      <c r="Z64" s="498"/>
      <c r="AA64" s="498"/>
      <c r="AB64" s="498"/>
      <c r="AC64" s="498"/>
      <c r="AD64" s="498"/>
      <c r="AE64" s="498"/>
      <c r="AF64" s="498"/>
      <c r="AG64" s="498"/>
      <c r="AH64" s="498"/>
      <c r="AI64" s="498"/>
      <c r="AJ64" s="498"/>
      <c r="AK64" s="498"/>
      <c r="AL64" s="498"/>
      <c r="AM64" s="498"/>
      <c r="AN64" s="498"/>
      <c r="AO64" s="498"/>
      <c r="AP64" s="498"/>
      <c r="AQ64" s="498"/>
      <c r="AR64" s="498"/>
      <c r="AS64" s="498"/>
      <c r="AT64" s="498"/>
      <c r="AU64" s="498"/>
      <c r="AV64" s="498"/>
      <c r="AW64" s="498"/>
      <c r="AX64" s="498"/>
      <c r="AY64" s="498"/>
      <c r="AZ64" s="498"/>
      <c r="BA64" s="498"/>
      <c r="BB64" s="498"/>
      <c r="BC64" s="498"/>
      <c r="BD64" s="498"/>
      <c r="BE64" s="498"/>
      <c r="BF64" s="498"/>
      <c r="BG64" s="498"/>
      <c r="BH64" s="498"/>
      <c r="BI64" s="498"/>
      <c r="BJ64" s="498"/>
      <c r="BK64" s="498"/>
      <c r="BL64" s="498"/>
      <c r="BM64" s="498"/>
      <c r="BN64" s="498"/>
      <c r="BO64" s="498"/>
      <c r="BP64" s="498"/>
      <c r="BQ64" s="498"/>
      <c r="BR64" s="498"/>
      <c r="BS64" s="498"/>
      <c r="BT64" s="498"/>
      <c r="BU64" s="498"/>
      <c r="BV64" s="498"/>
      <c r="BW64" s="498"/>
      <c r="BX64" s="498"/>
      <c r="BY64" s="498"/>
      <c r="BZ64" s="498"/>
      <c r="CA64" s="498"/>
      <c r="CB64" s="498"/>
      <c r="CC64" s="498"/>
      <c r="CD64" s="498"/>
      <c r="CE64" s="498"/>
      <c r="CF64" s="498"/>
      <c r="CG64" s="498"/>
      <c r="CH64" s="498"/>
      <c r="CI64" s="498"/>
      <c r="CJ64" s="498"/>
      <c r="CK64" s="498"/>
      <c r="CL64" s="498"/>
      <c r="CM64" s="498"/>
      <c r="CN64" s="498"/>
      <c r="CO64" s="498"/>
      <c r="CP64" s="498"/>
      <c r="CQ64" s="498"/>
      <c r="CR64" s="498"/>
    </row>
    <row r="65" spans="10:96" s="23" customFormat="1" ht="12.75" customHeight="1" x14ac:dyDescent="0.25">
      <c r="J65" s="496"/>
      <c r="K65" s="496"/>
      <c r="R65" s="497"/>
      <c r="T65" s="498"/>
      <c r="U65" s="498"/>
      <c r="V65" s="498"/>
      <c r="W65" s="498"/>
      <c r="X65" s="498"/>
      <c r="Y65" s="498"/>
      <c r="Z65" s="498"/>
      <c r="AA65" s="498"/>
      <c r="AB65" s="498"/>
      <c r="AC65" s="498"/>
      <c r="AD65" s="498"/>
      <c r="AE65" s="498"/>
      <c r="AF65" s="498"/>
      <c r="AG65" s="498"/>
      <c r="AH65" s="498"/>
      <c r="AI65" s="498"/>
      <c r="AJ65" s="498"/>
      <c r="AK65" s="498"/>
      <c r="AL65" s="498"/>
      <c r="AM65" s="498"/>
      <c r="AN65" s="498"/>
      <c r="AO65" s="498"/>
      <c r="AP65" s="498"/>
      <c r="AQ65" s="498"/>
      <c r="AR65" s="498"/>
      <c r="AS65" s="498"/>
      <c r="AT65" s="498"/>
      <c r="AU65" s="498"/>
      <c r="AV65" s="498"/>
      <c r="AW65" s="498"/>
      <c r="AX65" s="498"/>
      <c r="AY65" s="498"/>
      <c r="AZ65" s="498"/>
      <c r="BA65" s="498"/>
      <c r="BB65" s="498"/>
      <c r="BC65" s="498"/>
      <c r="BD65" s="498"/>
      <c r="BE65" s="498"/>
      <c r="BF65" s="498"/>
      <c r="BG65" s="498"/>
      <c r="BH65" s="498"/>
      <c r="BI65" s="498"/>
      <c r="BJ65" s="498"/>
      <c r="BK65" s="498"/>
      <c r="BL65" s="498"/>
      <c r="BM65" s="498"/>
      <c r="BN65" s="498"/>
      <c r="BO65" s="498"/>
      <c r="BP65" s="498"/>
      <c r="BQ65" s="498"/>
      <c r="BR65" s="498"/>
      <c r="BS65" s="498"/>
      <c r="BT65" s="498"/>
      <c r="BU65" s="498"/>
      <c r="BV65" s="498"/>
      <c r="BW65" s="498"/>
      <c r="BX65" s="498"/>
      <c r="BY65" s="498"/>
      <c r="BZ65" s="498"/>
      <c r="CA65" s="498"/>
      <c r="CB65" s="498"/>
      <c r="CC65" s="498"/>
      <c r="CD65" s="498"/>
      <c r="CE65" s="498"/>
      <c r="CF65" s="498"/>
      <c r="CG65" s="498"/>
      <c r="CH65" s="498"/>
      <c r="CI65" s="498"/>
      <c r="CJ65" s="498"/>
      <c r="CK65" s="498"/>
      <c r="CL65" s="498"/>
      <c r="CM65" s="498"/>
      <c r="CN65" s="498"/>
      <c r="CO65" s="498"/>
      <c r="CP65" s="498"/>
      <c r="CQ65" s="498"/>
      <c r="CR65" s="498"/>
    </row>
    <row r="66" spans="10:96" s="23" customFormat="1" ht="12.75" customHeight="1" x14ac:dyDescent="0.25">
      <c r="J66" s="496"/>
      <c r="K66" s="496"/>
      <c r="R66" s="497"/>
      <c r="T66" s="498"/>
      <c r="U66" s="498"/>
      <c r="V66" s="498"/>
      <c r="W66" s="498"/>
      <c r="X66" s="498"/>
      <c r="Y66" s="498"/>
      <c r="Z66" s="498"/>
      <c r="AA66" s="498"/>
      <c r="AB66" s="498"/>
      <c r="AC66" s="498"/>
      <c r="AD66" s="498"/>
      <c r="AE66" s="498"/>
      <c r="AF66" s="498"/>
      <c r="AG66" s="498"/>
      <c r="AH66" s="498"/>
      <c r="AI66" s="498"/>
      <c r="AJ66" s="498"/>
      <c r="AK66" s="498"/>
      <c r="AL66" s="498"/>
      <c r="AM66" s="498"/>
      <c r="AN66" s="498"/>
      <c r="AO66" s="498"/>
      <c r="AP66" s="498"/>
      <c r="AQ66" s="498"/>
      <c r="AR66" s="498"/>
      <c r="AS66" s="498"/>
      <c r="AT66" s="498"/>
      <c r="AU66" s="498"/>
      <c r="AV66" s="498"/>
      <c r="AW66" s="498"/>
      <c r="AX66" s="498"/>
      <c r="AY66" s="498"/>
      <c r="AZ66" s="498"/>
      <c r="BA66" s="498"/>
      <c r="BB66" s="498"/>
      <c r="BC66" s="498"/>
      <c r="BD66" s="498"/>
      <c r="BE66" s="498"/>
      <c r="BF66" s="498"/>
      <c r="BG66" s="498"/>
      <c r="BH66" s="498"/>
      <c r="BI66" s="498"/>
      <c r="BJ66" s="498"/>
      <c r="BK66" s="498"/>
      <c r="BL66" s="498"/>
      <c r="BM66" s="498"/>
      <c r="BN66" s="498"/>
      <c r="BO66" s="498"/>
      <c r="BP66" s="498"/>
      <c r="BQ66" s="498"/>
      <c r="BR66" s="498"/>
      <c r="BS66" s="498"/>
      <c r="BT66" s="498"/>
      <c r="BU66" s="498"/>
      <c r="BV66" s="498"/>
      <c r="BW66" s="498"/>
      <c r="BX66" s="498"/>
      <c r="BY66" s="498"/>
      <c r="BZ66" s="498"/>
      <c r="CA66" s="498"/>
      <c r="CB66" s="498"/>
      <c r="CC66" s="498"/>
      <c r="CD66" s="498"/>
      <c r="CE66" s="498"/>
      <c r="CF66" s="498"/>
      <c r="CG66" s="498"/>
      <c r="CH66" s="498"/>
      <c r="CI66" s="498"/>
      <c r="CJ66" s="498"/>
      <c r="CK66" s="498"/>
      <c r="CL66" s="498"/>
      <c r="CM66" s="498"/>
      <c r="CN66" s="498"/>
      <c r="CO66" s="498"/>
      <c r="CP66" s="498"/>
      <c r="CQ66" s="498"/>
      <c r="CR66" s="498"/>
    </row>
    <row r="67" spans="10:96" s="23" customFormat="1" ht="12.75" customHeight="1" x14ac:dyDescent="0.25">
      <c r="J67" s="496"/>
      <c r="K67" s="496"/>
      <c r="R67" s="497"/>
      <c r="T67" s="498"/>
      <c r="U67" s="498"/>
      <c r="V67" s="498"/>
      <c r="W67" s="498"/>
      <c r="X67" s="498"/>
      <c r="Y67" s="498"/>
      <c r="Z67" s="498"/>
      <c r="AA67" s="498"/>
      <c r="AB67" s="498"/>
      <c r="AC67" s="498"/>
      <c r="AD67" s="498"/>
      <c r="AE67" s="498"/>
      <c r="AF67" s="498"/>
      <c r="AG67" s="498"/>
      <c r="AH67" s="498"/>
      <c r="AI67" s="498"/>
      <c r="AJ67" s="498"/>
      <c r="AK67" s="498"/>
      <c r="AL67" s="498"/>
      <c r="AM67" s="498"/>
      <c r="AN67" s="498"/>
      <c r="AO67" s="498"/>
      <c r="AP67" s="498"/>
      <c r="AQ67" s="498"/>
      <c r="AR67" s="498"/>
      <c r="AS67" s="498"/>
      <c r="AT67" s="498"/>
      <c r="AU67" s="498"/>
      <c r="AV67" s="498"/>
      <c r="AW67" s="498"/>
      <c r="AX67" s="498"/>
      <c r="AY67" s="498"/>
      <c r="AZ67" s="498"/>
      <c r="BA67" s="498"/>
      <c r="BB67" s="498"/>
      <c r="BC67" s="498"/>
      <c r="BD67" s="498"/>
      <c r="BE67" s="498"/>
      <c r="BF67" s="498"/>
      <c r="BG67" s="498"/>
      <c r="BH67" s="498"/>
      <c r="BI67" s="498"/>
      <c r="BJ67" s="498"/>
      <c r="BK67" s="498"/>
      <c r="BL67" s="498"/>
      <c r="BM67" s="498"/>
      <c r="BN67" s="498"/>
      <c r="BO67" s="498"/>
      <c r="BP67" s="498"/>
      <c r="BQ67" s="498"/>
      <c r="BR67" s="498"/>
      <c r="BS67" s="498"/>
      <c r="BT67" s="498"/>
      <c r="BU67" s="498"/>
      <c r="BV67" s="498"/>
      <c r="BW67" s="498"/>
      <c r="BX67" s="498"/>
      <c r="BY67" s="498"/>
      <c r="BZ67" s="498"/>
      <c r="CA67" s="498"/>
      <c r="CB67" s="498"/>
      <c r="CC67" s="498"/>
      <c r="CD67" s="498"/>
      <c r="CE67" s="498"/>
      <c r="CF67" s="498"/>
      <c r="CG67" s="498"/>
      <c r="CH67" s="498"/>
      <c r="CI67" s="498"/>
      <c r="CJ67" s="498"/>
      <c r="CK67" s="498"/>
      <c r="CL67" s="498"/>
      <c r="CM67" s="498"/>
      <c r="CN67" s="498"/>
      <c r="CO67" s="498"/>
      <c r="CP67" s="498"/>
      <c r="CQ67" s="498"/>
      <c r="CR67" s="498"/>
    </row>
    <row r="68" spans="10:96" s="23" customFormat="1" ht="12.75" customHeight="1" x14ac:dyDescent="0.25">
      <c r="J68" s="496"/>
      <c r="K68" s="496"/>
      <c r="R68" s="497"/>
      <c r="T68" s="498"/>
      <c r="U68" s="498"/>
      <c r="V68" s="498"/>
      <c r="W68" s="498"/>
      <c r="X68" s="498"/>
      <c r="Y68" s="498"/>
      <c r="Z68" s="498"/>
      <c r="AA68" s="498"/>
      <c r="AB68" s="498"/>
      <c r="AC68" s="498"/>
      <c r="AD68" s="498"/>
      <c r="AE68" s="498"/>
      <c r="AF68" s="498"/>
      <c r="AG68" s="498"/>
      <c r="AH68" s="498"/>
      <c r="AI68" s="498"/>
      <c r="AJ68" s="498"/>
      <c r="AK68" s="498"/>
      <c r="AL68" s="498"/>
      <c r="AM68" s="498"/>
      <c r="AN68" s="498"/>
      <c r="AO68" s="498"/>
      <c r="AP68" s="498"/>
      <c r="AQ68" s="498"/>
      <c r="AR68" s="498"/>
      <c r="AS68" s="498"/>
      <c r="AT68" s="498"/>
      <c r="AU68" s="498"/>
      <c r="AV68" s="498"/>
      <c r="AW68" s="498"/>
      <c r="AX68" s="498"/>
      <c r="AY68" s="498"/>
      <c r="AZ68" s="498"/>
      <c r="BA68" s="498"/>
      <c r="BB68" s="498"/>
      <c r="BC68" s="498"/>
      <c r="BD68" s="498"/>
      <c r="BE68" s="498"/>
      <c r="BF68" s="498"/>
      <c r="BG68" s="498"/>
      <c r="BH68" s="498"/>
      <c r="BI68" s="498"/>
      <c r="BJ68" s="498"/>
      <c r="BK68" s="498"/>
      <c r="BL68" s="498"/>
      <c r="BM68" s="498"/>
      <c r="BN68" s="498"/>
      <c r="BO68" s="498"/>
      <c r="BP68" s="498"/>
      <c r="BQ68" s="498"/>
      <c r="BR68" s="498"/>
      <c r="BS68" s="498"/>
      <c r="BT68" s="498"/>
      <c r="BU68" s="498"/>
      <c r="BV68" s="498"/>
      <c r="BW68" s="498"/>
      <c r="BX68" s="498"/>
      <c r="BY68" s="498"/>
      <c r="BZ68" s="498"/>
      <c r="CA68" s="498"/>
      <c r="CB68" s="498"/>
      <c r="CC68" s="498"/>
      <c r="CD68" s="498"/>
      <c r="CE68" s="498"/>
      <c r="CF68" s="498"/>
      <c r="CG68" s="498"/>
      <c r="CH68" s="498"/>
      <c r="CI68" s="498"/>
      <c r="CJ68" s="498"/>
      <c r="CK68" s="498"/>
      <c r="CL68" s="498"/>
      <c r="CM68" s="498"/>
      <c r="CN68" s="498"/>
      <c r="CO68" s="498"/>
      <c r="CP68" s="498"/>
      <c r="CQ68" s="498"/>
      <c r="CR68" s="498"/>
    </row>
    <row r="69" spans="10:96" s="23" customFormat="1" ht="12.75" customHeight="1" x14ac:dyDescent="0.25">
      <c r="J69" s="496"/>
      <c r="K69" s="496"/>
      <c r="R69" s="497"/>
      <c r="T69" s="498"/>
      <c r="U69" s="498"/>
      <c r="V69" s="498"/>
      <c r="W69" s="498"/>
      <c r="X69" s="498"/>
      <c r="Y69" s="498"/>
      <c r="Z69" s="498"/>
      <c r="AA69" s="498"/>
      <c r="AB69" s="498"/>
      <c r="AC69" s="498"/>
      <c r="AD69" s="498"/>
      <c r="AE69" s="498"/>
      <c r="AF69" s="498"/>
      <c r="AG69" s="498"/>
      <c r="AH69" s="498"/>
      <c r="AI69" s="498"/>
      <c r="AJ69" s="498"/>
      <c r="AK69" s="498"/>
      <c r="AL69" s="498"/>
      <c r="AM69" s="498"/>
      <c r="AN69" s="498"/>
      <c r="AO69" s="498"/>
      <c r="AP69" s="498"/>
      <c r="AQ69" s="498"/>
      <c r="AR69" s="498"/>
      <c r="AS69" s="498"/>
      <c r="AT69" s="498"/>
      <c r="AU69" s="498"/>
      <c r="AV69" s="498"/>
      <c r="AW69" s="498"/>
      <c r="AX69" s="498"/>
      <c r="AY69" s="498"/>
      <c r="AZ69" s="498"/>
      <c r="BA69" s="498"/>
      <c r="BB69" s="498"/>
      <c r="BC69" s="498"/>
      <c r="BD69" s="498"/>
      <c r="BE69" s="498"/>
      <c r="BF69" s="498"/>
      <c r="BG69" s="498"/>
      <c r="BH69" s="498"/>
      <c r="BI69" s="498"/>
      <c r="BJ69" s="498"/>
      <c r="BK69" s="498"/>
      <c r="BL69" s="498"/>
      <c r="BM69" s="498"/>
      <c r="BN69" s="498"/>
      <c r="BO69" s="498"/>
      <c r="BP69" s="498"/>
      <c r="BQ69" s="498"/>
      <c r="BR69" s="498"/>
      <c r="BS69" s="498"/>
      <c r="BT69" s="498"/>
      <c r="BU69" s="498"/>
      <c r="BV69" s="498"/>
      <c r="BW69" s="498"/>
      <c r="BX69" s="498"/>
      <c r="BY69" s="498"/>
      <c r="BZ69" s="498"/>
      <c r="CA69" s="498"/>
      <c r="CB69" s="498"/>
      <c r="CC69" s="498"/>
      <c r="CD69" s="498"/>
      <c r="CE69" s="498"/>
      <c r="CF69" s="498"/>
      <c r="CG69" s="498"/>
      <c r="CH69" s="498"/>
      <c r="CI69" s="498"/>
      <c r="CJ69" s="498"/>
      <c r="CK69" s="498"/>
      <c r="CL69" s="498"/>
      <c r="CM69" s="498"/>
      <c r="CN69" s="498"/>
      <c r="CO69" s="498"/>
      <c r="CP69" s="498"/>
      <c r="CQ69" s="498"/>
      <c r="CR69" s="498"/>
    </row>
    <row r="70" spans="10:96" s="23" customFormat="1" ht="12.75" customHeight="1" x14ac:dyDescent="0.25">
      <c r="J70" s="496"/>
      <c r="K70" s="496"/>
      <c r="R70" s="497"/>
      <c r="T70" s="498"/>
      <c r="U70" s="498"/>
      <c r="V70" s="498"/>
      <c r="W70" s="498"/>
      <c r="X70" s="498"/>
      <c r="Y70" s="498"/>
      <c r="Z70" s="498"/>
      <c r="AA70" s="498"/>
      <c r="AB70" s="498"/>
      <c r="AC70" s="498"/>
      <c r="AD70" s="498"/>
      <c r="AE70" s="498"/>
      <c r="AF70" s="498"/>
      <c r="AG70" s="498"/>
      <c r="AH70" s="498"/>
      <c r="AI70" s="498"/>
      <c r="AJ70" s="498"/>
      <c r="AK70" s="498"/>
      <c r="AL70" s="498"/>
      <c r="AM70" s="498"/>
      <c r="AN70" s="498"/>
      <c r="AO70" s="498"/>
      <c r="AP70" s="498"/>
      <c r="AQ70" s="498"/>
      <c r="AR70" s="498"/>
      <c r="AS70" s="498"/>
      <c r="AT70" s="498"/>
      <c r="AU70" s="498"/>
      <c r="AV70" s="498"/>
      <c r="AW70" s="498"/>
      <c r="AX70" s="498"/>
      <c r="AY70" s="498"/>
      <c r="AZ70" s="498"/>
      <c r="BA70" s="498"/>
      <c r="BB70" s="498"/>
      <c r="BC70" s="498"/>
      <c r="BD70" s="498"/>
      <c r="BE70" s="498"/>
      <c r="BF70" s="498"/>
      <c r="BG70" s="498"/>
      <c r="BH70" s="498"/>
      <c r="BI70" s="498"/>
      <c r="BJ70" s="498"/>
      <c r="BK70" s="498"/>
      <c r="BL70" s="498"/>
      <c r="BM70" s="498"/>
      <c r="BN70" s="498"/>
      <c r="BO70" s="498"/>
      <c r="BP70" s="498"/>
      <c r="BQ70" s="498"/>
      <c r="BR70" s="498"/>
      <c r="BS70" s="498"/>
      <c r="BT70" s="498"/>
      <c r="BU70" s="498"/>
      <c r="BV70" s="498"/>
      <c r="BW70" s="498"/>
      <c r="BX70" s="498"/>
      <c r="BY70" s="498"/>
      <c r="BZ70" s="498"/>
      <c r="CA70" s="498"/>
      <c r="CB70" s="498"/>
      <c r="CC70" s="498"/>
      <c r="CD70" s="498"/>
      <c r="CE70" s="498"/>
      <c r="CF70" s="498"/>
      <c r="CG70" s="498"/>
      <c r="CH70" s="498"/>
      <c r="CI70" s="498"/>
      <c r="CJ70" s="498"/>
      <c r="CK70" s="498"/>
      <c r="CL70" s="498"/>
      <c r="CM70" s="498"/>
      <c r="CN70" s="498"/>
      <c r="CO70" s="498"/>
      <c r="CP70" s="498"/>
      <c r="CQ70" s="498"/>
      <c r="CR70" s="498"/>
    </row>
    <row r="71" spans="10:96" s="23" customFormat="1" ht="12.75" customHeight="1" x14ac:dyDescent="0.25">
      <c r="J71" s="496"/>
      <c r="K71" s="496"/>
      <c r="R71" s="497"/>
      <c r="T71" s="498"/>
      <c r="U71" s="498"/>
      <c r="V71" s="498"/>
      <c r="W71" s="498"/>
      <c r="X71" s="498"/>
      <c r="Y71" s="498"/>
      <c r="Z71" s="498"/>
      <c r="AA71" s="498"/>
      <c r="AB71" s="498"/>
      <c r="AC71" s="498"/>
      <c r="AD71" s="498"/>
      <c r="AE71" s="498"/>
      <c r="AF71" s="498"/>
      <c r="AG71" s="498"/>
      <c r="AH71" s="498"/>
      <c r="AI71" s="498"/>
      <c r="AJ71" s="498"/>
      <c r="AK71" s="498"/>
      <c r="AL71" s="498"/>
      <c r="AM71" s="498"/>
      <c r="AN71" s="498"/>
      <c r="AO71" s="498"/>
      <c r="AP71" s="498"/>
      <c r="AQ71" s="498"/>
      <c r="AR71" s="498"/>
      <c r="AS71" s="498"/>
      <c r="AT71" s="498"/>
      <c r="AU71" s="498"/>
      <c r="AV71" s="498"/>
      <c r="AW71" s="498"/>
      <c r="AX71" s="498"/>
      <c r="AY71" s="498"/>
      <c r="AZ71" s="498"/>
      <c r="BA71" s="498"/>
      <c r="BB71" s="498"/>
      <c r="BC71" s="498"/>
      <c r="BD71" s="498"/>
      <c r="BE71" s="498"/>
      <c r="BF71" s="498"/>
      <c r="BG71" s="498"/>
      <c r="BH71" s="498"/>
      <c r="BI71" s="498"/>
      <c r="BJ71" s="498"/>
      <c r="BK71" s="498"/>
      <c r="BL71" s="498"/>
      <c r="BM71" s="498"/>
      <c r="BN71" s="498"/>
      <c r="BO71" s="498"/>
      <c r="BP71" s="498"/>
      <c r="BQ71" s="498"/>
      <c r="BR71" s="498"/>
      <c r="BS71" s="498"/>
      <c r="BT71" s="498"/>
      <c r="BU71" s="498"/>
      <c r="BV71" s="498"/>
      <c r="BW71" s="498"/>
      <c r="BX71" s="498"/>
      <c r="BY71" s="498"/>
      <c r="BZ71" s="498"/>
      <c r="CA71" s="498"/>
      <c r="CB71" s="498"/>
      <c r="CC71" s="498"/>
      <c r="CD71" s="498"/>
      <c r="CE71" s="498"/>
      <c r="CF71" s="498"/>
      <c r="CG71" s="498"/>
      <c r="CH71" s="498"/>
      <c r="CI71" s="498"/>
      <c r="CJ71" s="498"/>
      <c r="CK71" s="498"/>
      <c r="CL71" s="498"/>
      <c r="CM71" s="498"/>
      <c r="CN71" s="498"/>
      <c r="CO71" s="498"/>
      <c r="CP71" s="498"/>
      <c r="CQ71" s="498"/>
      <c r="CR71" s="498"/>
    </row>
    <row r="72" spans="10:96" s="23" customFormat="1" ht="12.75" customHeight="1" x14ac:dyDescent="0.25">
      <c r="J72" s="496"/>
      <c r="K72" s="496"/>
      <c r="R72" s="497"/>
      <c r="T72" s="498"/>
      <c r="U72" s="498"/>
      <c r="V72" s="498"/>
      <c r="W72" s="498"/>
      <c r="X72" s="498"/>
      <c r="Y72" s="498"/>
      <c r="Z72" s="498"/>
      <c r="AA72" s="498"/>
      <c r="AB72" s="498"/>
      <c r="AC72" s="498"/>
      <c r="AD72" s="498"/>
      <c r="AE72" s="498"/>
      <c r="AF72" s="498"/>
      <c r="AG72" s="498"/>
      <c r="AH72" s="498"/>
      <c r="AI72" s="498"/>
      <c r="AJ72" s="498"/>
      <c r="AK72" s="498"/>
      <c r="AL72" s="498"/>
      <c r="AM72" s="498"/>
      <c r="AN72" s="498"/>
      <c r="AO72" s="498"/>
      <c r="AP72" s="498"/>
      <c r="AQ72" s="498"/>
      <c r="AR72" s="498"/>
      <c r="AS72" s="498"/>
      <c r="AT72" s="498"/>
      <c r="AU72" s="498"/>
      <c r="AV72" s="498"/>
      <c r="AW72" s="498"/>
      <c r="AX72" s="498"/>
      <c r="AY72" s="498"/>
      <c r="AZ72" s="498"/>
      <c r="BA72" s="498"/>
      <c r="BB72" s="498"/>
      <c r="BC72" s="498"/>
      <c r="BD72" s="498"/>
      <c r="BE72" s="498"/>
      <c r="BF72" s="498"/>
      <c r="BG72" s="498"/>
      <c r="BH72" s="498"/>
      <c r="BI72" s="498"/>
      <c r="BJ72" s="498"/>
      <c r="BK72" s="498"/>
      <c r="BL72" s="498"/>
      <c r="BM72" s="498"/>
      <c r="BN72" s="498"/>
      <c r="BO72" s="498"/>
      <c r="BP72" s="498"/>
      <c r="BQ72" s="498"/>
      <c r="BR72" s="498"/>
      <c r="BS72" s="498"/>
      <c r="BT72" s="498"/>
      <c r="BU72" s="498"/>
      <c r="BV72" s="498"/>
      <c r="BW72" s="498"/>
      <c r="BX72" s="498"/>
      <c r="BY72" s="498"/>
      <c r="BZ72" s="498"/>
      <c r="CA72" s="498"/>
      <c r="CB72" s="498"/>
      <c r="CC72" s="498"/>
      <c r="CD72" s="498"/>
      <c r="CE72" s="498"/>
      <c r="CF72" s="498"/>
      <c r="CG72" s="498"/>
      <c r="CH72" s="498"/>
      <c r="CI72" s="498"/>
      <c r="CJ72" s="498"/>
      <c r="CK72" s="498"/>
      <c r="CL72" s="498"/>
      <c r="CM72" s="498"/>
      <c r="CN72" s="498"/>
      <c r="CO72" s="498"/>
      <c r="CP72" s="498"/>
      <c r="CQ72" s="498"/>
      <c r="CR72" s="498"/>
    </row>
    <row r="73" spans="10:96" s="23" customFormat="1" ht="12.75" customHeight="1" x14ac:dyDescent="0.25">
      <c r="J73" s="496"/>
      <c r="K73" s="496"/>
      <c r="R73" s="497"/>
      <c r="T73" s="498"/>
      <c r="U73" s="498"/>
      <c r="V73" s="498"/>
      <c r="W73" s="498"/>
      <c r="X73" s="498"/>
      <c r="Y73" s="498"/>
      <c r="Z73" s="498"/>
      <c r="AA73" s="498"/>
      <c r="AB73" s="498"/>
      <c r="AC73" s="498"/>
      <c r="AD73" s="498"/>
      <c r="AE73" s="498"/>
      <c r="AF73" s="498"/>
      <c r="AG73" s="498"/>
      <c r="AH73" s="498"/>
      <c r="AI73" s="498"/>
      <c r="AJ73" s="498"/>
      <c r="AK73" s="498"/>
      <c r="AL73" s="498"/>
      <c r="AM73" s="498"/>
      <c r="AN73" s="498"/>
      <c r="AO73" s="498"/>
      <c r="AP73" s="498"/>
      <c r="AQ73" s="498"/>
      <c r="AR73" s="498"/>
      <c r="AS73" s="498"/>
      <c r="AT73" s="498"/>
      <c r="AU73" s="498"/>
      <c r="AV73" s="498"/>
      <c r="AW73" s="498"/>
      <c r="AX73" s="498"/>
      <c r="AY73" s="498"/>
      <c r="AZ73" s="498"/>
      <c r="BA73" s="498"/>
      <c r="BB73" s="498"/>
      <c r="BC73" s="498"/>
      <c r="BD73" s="498"/>
      <c r="BE73" s="498"/>
      <c r="BF73" s="498"/>
      <c r="BG73" s="498"/>
      <c r="BH73" s="498"/>
      <c r="BI73" s="498"/>
      <c r="BJ73" s="498"/>
      <c r="BK73" s="498"/>
      <c r="BL73" s="498"/>
      <c r="BM73" s="498"/>
      <c r="BN73" s="498"/>
      <c r="BO73" s="498"/>
      <c r="BP73" s="498"/>
      <c r="BQ73" s="498"/>
      <c r="BR73" s="498"/>
      <c r="BS73" s="498"/>
      <c r="BT73" s="498"/>
      <c r="BU73" s="498"/>
      <c r="BV73" s="498"/>
      <c r="BW73" s="498"/>
      <c r="BX73" s="498"/>
      <c r="BY73" s="498"/>
      <c r="BZ73" s="498"/>
      <c r="CA73" s="498"/>
      <c r="CB73" s="498"/>
      <c r="CC73" s="498"/>
      <c r="CD73" s="498"/>
      <c r="CE73" s="498"/>
      <c r="CF73" s="498"/>
      <c r="CG73" s="498"/>
      <c r="CH73" s="498"/>
      <c r="CI73" s="498"/>
      <c r="CJ73" s="498"/>
      <c r="CK73" s="498"/>
      <c r="CL73" s="498"/>
      <c r="CM73" s="498"/>
      <c r="CN73" s="498"/>
      <c r="CO73" s="498"/>
      <c r="CP73" s="498"/>
      <c r="CQ73" s="498"/>
      <c r="CR73" s="498"/>
    </row>
    <row r="74" spans="10:96" s="23" customFormat="1" ht="12.75" customHeight="1" x14ac:dyDescent="0.25">
      <c r="J74" s="496"/>
      <c r="K74" s="496"/>
      <c r="R74" s="497"/>
      <c r="T74" s="498"/>
      <c r="U74" s="498"/>
      <c r="V74" s="498"/>
      <c r="W74" s="498"/>
      <c r="X74" s="498"/>
      <c r="Y74" s="498"/>
      <c r="Z74" s="498"/>
      <c r="AA74" s="498"/>
      <c r="AB74" s="498"/>
      <c r="AC74" s="498"/>
      <c r="AD74" s="498"/>
      <c r="AE74" s="498"/>
      <c r="AF74" s="498"/>
      <c r="AG74" s="498"/>
      <c r="AH74" s="498"/>
      <c r="AI74" s="498"/>
      <c r="AJ74" s="498"/>
      <c r="AK74" s="498"/>
      <c r="AL74" s="498"/>
      <c r="AM74" s="498"/>
      <c r="AN74" s="498"/>
      <c r="AO74" s="498"/>
      <c r="AP74" s="498"/>
      <c r="AQ74" s="498"/>
      <c r="AR74" s="498"/>
      <c r="AS74" s="498"/>
      <c r="AT74" s="498"/>
      <c r="AU74" s="498"/>
      <c r="AV74" s="498"/>
      <c r="AW74" s="498"/>
      <c r="AX74" s="498"/>
      <c r="AY74" s="498"/>
      <c r="AZ74" s="498"/>
      <c r="BA74" s="498"/>
      <c r="BB74" s="498"/>
      <c r="BC74" s="498"/>
      <c r="BD74" s="498"/>
      <c r="BE74" s="498"/>
      <c r="BF74" s="498"/>
      <c r="BG74" s="498"/>
      <c r="BH74" s="498"/>
      <c r="BI74" s="498"/>
      <c r="BJ74" s="498"/>
      <c r="BK74" s="498"/>
      <c r="BL74" s="498"/>
      <c r="BM74" s="498"/>
      <c r="BN74" s="498"/>
      <c r="BO74" s="498"/>
      <c r="BP74" s="498"/>
      <c r="BQ74" s="498"/>
      <c r="BR74" s="498"/>
      <c r="BS74" s="498"/>
      <c r="BT74" s="498"/>
      <c r="BU74" s="498"/>
      <c r="BV74" s="498"/>
      <c r="BW74" s="498"/>
      <c r="BX74" s="498"/>
      <c r="BY74" s="498"/>
      <c r="BZ74" s="498"/>
      <c r="CA74" s="498"/>
      <c r="CB74" s="498"/>
      <c r="CC74" s="498"/>
      <c r="CD74" s="498"/>
      <c r="CE74" s="498"/>
      <c r="CF74" s="498"/>
      <c r="CG74" s="498"/>
      <c r="CH74" s="498"/>
      <c r="CI74" s="498"/>
      <c r="CJ74" s="498"/>
      <c r="CK74" s="498"/>
      <c r="CL74" s="498"/>
      <c r="CM74" s="498"/>
      <c r="CN74" s="498"/>
      <c r="CO74" s="498"/>
      <c r="CP74" s="498"/>
      <c r="CQ74" s="498"/>
      <c r="CR74" s="498"/>
    </row>
    <row r="75" spans="10:96" s="23" customFormat="1" ht="12.75" customHeight="1" x14ac:dyDescent="0.25">
      <c r="J75" s="496"/>
      <c r="K75" s="496"/>
      <c r="R75" s="497"/>
      <c r="T75" s="498"/>
      <c r="U75" s="498"/>
      <c r="V75" s="498"/>
      <c r="W75" s="498"/>
      <c r="X75" s="498"/>
      <c r="Y75" s="498"/>
      <c r="Z75" s="498"/>
      <c r="AA75" s="498"/>
      <c r="AB75" s="498"/>
      <c r="AC75" s="498"/>
      <c r="AD75" s="498"/>
      <c r="AE75" s="498"/>
      <c r="AF75" s="498"/>
      <c r="AG75" s="498"/>
      <c r="AH75" s="498"/>
      <c r="AI75" s="498"/>
      <c r="AJ75" s="498"/>
      <c r="AK75" s="498"/>
      <c r="AL75" s="498"/>
      <c r="AM75" s="498"/>
      <c r="AN75" s="498"/>
      <c r="AO75" s="498"/>
      <c r="AP75" s="498"/>
      <c r="AQ75" s="498"/>
      <c r="AR75" s="498"/>
      <c r="AS75" s="498"/>
      <c r="AT75" s="498"/>
      <c r="AU75" s="498"/>
      <c r="AV75" s="498"/>
      <c r="AW75" s="498"/>
      <c r="AX75" s="498"/>
      <c r="AY75" s="498"/>
      <c r="AZ75" s="498"/>
      <c r="BA75" s="498"/>
      <c r="BB75" s="498"/>
      <c r="BC75" s="498"/>
      <c r="BD75" s="498"/>
      <c r="BE75" s="498"/>
      <c r="BF75" s="498"/>
      <c r="BG75" s="498"/>
      <c r="BH75" s="498"/>
      <c r="BI75" s="498"/>
      <c r="BJ75" s="498"/>
      <c r="BK75" s="498"/>
      <c r="BL75" s="498"/>
      <c r="BM75" s="498"/>
      <c r="BN75" s="498"/>
      <c r="BO75" s="498"/>
      <c r="BP75" s="498"/>
      <c r="BQ75" s="498"/>
      <c r="BR75" s="498"/>
      <c r="BS75" s="498"/>
      <c r="BT75" s="498"/>
      <c r="BU75" s="498"/>
      <c r="BV75" s="498"/>
      <c r="BW75" s="498"/>
      <c r="BX75" s="498"/>
      <c r="BY75" s="498"/>
      <c r="BZ75" s="498"/>
      <c r="CA75" s="498"/>
      <c r="CB75" s="498"/>
      <c r="CC75" s="498"/>
      <c r="CD75" s="498"/>
      <c r="CE75" s="498"/>
      <c r="CF75" s="498"/>
      <c r="CG75" s="498"/>
      <c r="CH75" s="498"/>
      <c r="CI75" s="498"/>
      <c r="CJ75" s="498"/>
      <c r="CK75" s="498"/>
      <c r="CL75" s="498"/>
      <c r="CM75" s="498"/>
      <c r="CN75" s="498"/>
      <c r="CO75" s="498"/>
      <c r="CP75" s="498"/>
      <c r="CQ75" s="498"/>
      <c r="CR75" s="498"/>
    </row>
    <row r="76" spans="10:96" s="23" customFormat="1" ht="12.75" customHeight="1" x14ac:dyDescent="0.25">
      <c r="J76" s="496"/>
      <c r="K76" s="496"/>
      <c r="R76" s="497"/>
      <c r="T76" s="498"/>
      <c r="U76" s="498"/>
      <c r="V76" s="498"/>
      <c r="W76" s="498"/>
      <c r="X76" s="498"/>
      <c r="Y76" s="498"/>
      <c r="Z76" s="498"/>
      <c r="AA76" s="498"/>
      <c r="AB76" s="498"/>
      <c r="AC76" s="498"/>
      <c r="AD76" s="498"/>
      <c r="AE76" s="498"/>
      <c r="AF76" s="498"/>
      <c r="AG76" s="498"/>
      <c r="AH76" s="498"/>
      <c r="AI76" s="498"/>
      <c r="AJ76" s="498"/>
      <c r="AK76" s="498"/>
      <c r="AL76" s="498"/>
      <c r="AM76" s="498"/>
      <c r="AN76" s="498"/>
      <c r="AO76" s="498"/>
      <c r="AP76" s="498"/>
      <c r="AQ76" s="498"/>
      <c r="AR76" s="498"/>
      <c r="AS76" s="498"/>
      <c r="AT76" s="498"/>
      <c r="AU76" s="498"/>
      <c r="AV76" s="498"/>
      <c r="AW76" s="498"/>
      <c r="AX76" s="498"/>
      <c r="AY76" s="498"/>
      <c r="AZ76" s="498"/>
      <c r="BA76" s="498"/>
      <c r="BB76" s="498"/>
      <c r="BC76" s="498"/>
      <c r="BD76" s="498"/>
      <c r="BE76" s="498"/>
      <c r="BF76" s="498"/>
      <c r="BG76" s="498"/>
      <c r="BH76" s="498"/>
      <c r="BI76" s="498"/>
      <c r="BJ76" s="498"/>
      <c r="BK76" s="498"/>
      <c r="BL76" s="498"/>
      <c r="BM76" s="498"/>
      <c r="BN76" s="498"/>
      <c r="BO76" s="498"/>
      <c r="BP76" s="498"/>
      <c r="BQ76" s="498"/>
      <c r="BR76" s="498"/>
      <c r="BS76" s="498"/>
      <c r="BT76" s="498"/>
      <c r="BU76" s="498"/>
      <c r="BV76" s="498"/>
      <c r="BW76" s="498"/>
      <c r="BX76" s="498"/>
      <c r="BY76" s="498"/>
      <c r="BZ76" s="498"/>
      <c r="CA76" s="498"/>
      <c r="CB76" s="498"/>
      <c r="CC76" s="498"/>
      <c r="CD76" s="498"/>
      <c r="CE76" s="498"/>
      <c r="CF76" s="498"/>
      <c r="CG76" s="498"/>
      <c r="CH76" s="498"/>
      <c r="CI76" s="498"/>
      <c r="CJ76" s="498"/>
      <c r="CK76" s="498"/>
      <c r="CL76" s="498"/>
      <c r="CM76" s="498"/>
      <c r="CN76" s="498"/>
      <c r="CO76" s="498"/>
      <c r="CP76" s="498"/>
      <c r="CQ76" s="498"/>
      <c r="CR76" s="498"/>
    </row>
    <row r="77" spans="10:96" s="23" customFormat="1" ht="12.75" customHeight="1" x14ac:dyDescent="0.25">
      <c r="J77" s="496"/>
      <c r="K77" s="496"/>
      <c r="R77" s="497"/>
      <c r="T77" s="498"/>
      <c r="U77" s="498"/>
      <c r="V77" s="498"/>
      <c r="W77" s="498"/>
      <c r="X77" s="498"/>
      <c r="Y77" s="498"/>
      <c r="Z77" s="498"/>
      <c r="AA77" s="498"/>
      <c r="AB77" s="498"/>
      <c r="AC77" s="498"/>
      <c r="AD77" s="498"/>
      <c r="AE77" s="498"/>
      <c r="AF77" s="498"/>
      <c r="AG77" s="498"/>
      <c r="AH77" s="498"/>
      <c r="AI77" s="498"/>
      <c r="AJ77" s="498"/>
      <c r="AK77" s="498"/>
      <c r="AL77" s="498"/>
      <c r="AM77" s="498"/>
      <c r="AN77" s="498"/>
      <c r="AO77" s="498"/>
      <c r="AP77" s="498"/>
      <c r="AQ77" s="498"/>
      <c r="AR77" s="498"/>
      <c r="AS77" s="498"/>
      <c r="AT77" s="498"/>
      <c r="AU77" s="498"/>
      <c r="AV77" s="498"/>
      <c r="AW77" s="498"/>
      <c r="AX77" s="498"/>
      <c r="AY77" s="498"/>
      <c r="AZ77" s="498"/>
      <c r="BA77" s="498"/>
      <c r="BB77" s="498"/>
      <c r="BC77" s="498"/>
      <c r="BD77" s="498"/>
      <c r="BE77" s="498"/>
      <c r="BF77" s="498"/>
      <c r="BG77" s="498"/>
      <c r="BH77" s="498"/>
      <c r="BI77" s="498"/>
      <c r="BJ77" s="498"/>
      <c r="BK77" s="498"/>
      <c r="BL77" s="498"/>
      <c r="BM77" s="498"/>
      <c r="BN77" s="498"/>
      <c r="BO77" s="498"/>
      <c r="BP77" s="498"/>
      <c r="BQ77" s="498"/>
      <c r="BR77" s="498"/>
      <c r="BS77" s="498"/>
      <c r="BT77" s="498"/>
      <c r="BU77" s="498"/>
      <c r="BV77" s="498"/>
      <c r="BW77" s="498"/>
      <c r="BX77" s="498"/>
      <c r="BY77" s="498"/>
      <c r="BZ77" s="498"/>
      <c r="CA77" s="498"/>
      <c r="CB77" s="498"/>
      <c r="CC77" s="498"/>
      <c r="CD77" s="498"/>
      <c r="CE77" s="498"/>
      <c r="CF77" s="498"/>
      <c r="CG77" s="498"/>
      <c r="CH77" s="498"/>
      <c r="CI77" s="498"/>
      <c r="CJ77" s="498"/>
      <c r="CK77" s="498"/>
      <c r="CL77" s="498"/>
      <c r="CM77" s="498"/>
      <c r="CN77" s="498"/>
      <c r="CO77" s="498"/>
      <c r="CP77" s="498"/>
      <c r="CQ77" s="498"/>
      <c r="CR77" s="498"/>
    </row>
    <row r="78" spans="10:96" s="23" customFormat="1" ht="12.75" customHeight="1" x14ac:dyDescent="0.25">
      <c r="J78" s="496"/>
      <c r="K78" s="496"/>
      <c r="R78" s="497"/>
      <c r="T78" s="498"/>
      <c r="U78" s="498"/>
      <c r="V78" s="498"/>
      <c r="W78" s="498"/>
      <c r="X78" s="498"/>
      <c r="Y78" s="498"/>
      <c r="Z78" s="498"/>
      <c r="AA78" s="498"/>
      <c r="AB78" s="498"/>
      <c r="AC78" s="498"/>
      <c r="AD78" s="498"/>
      <c r="AE78" s="498"/>
      <c r="AF78" s="498"/>
      <c r="AG78" s="498"/>
      <c r="AH78" s="498"/>
      <c r="AI78" s="498"/>
      <c r="AJ78" s="498"/>
      <c r="AK78" s="498"/>
      <c r="AL78" s="498"/>
      <c r="AM78" s="498"/>
      <c r="AN78" s="498"/>
      <c r="AO78" s="498"/>
      <c r="AP78" s="498"/>
      <c r="AQ78" s="498"/>
      <c r="AR78" s="498"/>
      <c r="AS78" s="498"/>
      <c r="AT78" s="498"/>
      <c r="AU78" s="498"/>
      <c r="AV78" s="498"/>
      <c r="AW78" s="498"/>
      <c r="AX78" s="498"/>
      <c r="AY78" s="498"/>
      <c r="AZ78" s="498"/>
      <c r="BA78" s="498"/>
      <c r="BB78" s="498"/>
      <c r="BC78" s="498"/>
      <c r="BD78" s="498"/>
      <c r="BE78" s="498"/>
      <c r="BF78" s="498"/>
      <c r="BG78" s="498"/>
      <c r="BH78" s="498"/>
      <c r="BI78" s="498"/>
      <c r="BJ78" s="498"/>
      <c r="BK78" s="498"/>
      <c r="BL78" s="498"/>
      <c r="BM78" s="498"/>
      <c r="BN78" s="498"/>
      <c r="BO78" s="498"/>
      <c r="BP78" s="498"/>
      <c r="BQ78" s="498"/>
      <c r="BR78" s="498"/>
      <c r="BS78" s="498"/>
      <c r="BT78" s="498"/>
      <c r="BU78" s="498"/>
      <c r="BV78" s="498"/>
      <c r="BW78" s="498"/>
      <c r="BX78" s="498"/>
      <c r="BY78" s="498"/>
      <c r="BZ78" s="498"/>
      <c r="CA78" s="498"/>
      <c r="CB78" s="498"/>
      <c r="CC78" s="498"/>
      <c r="CD78" s="498"/>
      <c r="CE78" s="498"/>
      <c r="CF78" s="498"/>
      <c r="CG78" s="498"/>
      <c r="CH78" s="498"/>
      <c r="CI78" s="498"/>
      <c r="CJ78" s="498"/>
      <c r="CK78" s="498"/>
      <c r="CL78" s="498"/>
      <c r="CM78" s="498"/>
      <c r="CN78" s="498"/>
      <c r="CO78" s="498"/>
      <c r="CP78" s="498"/>
      <c r="CQ78" s="498"/>
      <c r="CR78" s="498"/>
    </row>
    <row r="79" spans="10:96" s="23" customFormat="1" ht="12.75" customHeight="1" x14ac:dyDescent="0.25">
      <c r="J79" s="496"/>
      <c r="K79" s="496"/>
      <c r="R79" s="497"/>
      <c r="T79" s="498"/>
      <c r="U79" s="498"/>
      <c r="V79" s="498"/>
      <c r="W79" s="498"/>
      <c r="X79" s="498"/>
      <c r="Y79" s="498"/>
      <c r="Z79" s="498"/>
      <c r="AA79" s="498"/>
      <c r="AB79" s="498"/>
      <c r="AC79" s="498"/>
      <c r="AD79" s="498"/>
      <c r="AE79" s="498"/>
      <c r="AF79" s="498"/>
      <c r="AG79" s="498"/>
      <c r="AH79" s="498"/>
      <c r="AI79" s="498"/>
      <c r="AJ79" s="498"/>
      <c r="AK79" s="498"/>
      <c r="AL79" s="498"/>
      <c r="AM79" s="498"/>
      <c r="AN79" s="498"/>
      <c r="AO79" s="498"/>
      <c r="AP79" s="498"/>
      <c r="AQ79" s="498"/>
      <c r="AR79" s="498"/>
      <c r="AS79" s="498"/>
      <c r="AT79" s="498"/>
      <c r="AU79" s="498"/>
      <c r="AV79" s="498"/>
      <c r="AW79" s="498"/>
      <c r="AX79" s="498"/>
      <c r="AY79" s="498"/>
      <c r="AZ79" s="498"/>
      <c r="BA79" s="498"/>
      <c r="BB79" s="498"/>
      <c r="BC79" s="498"/>
      <c r="BD79" s="498"/>
      <c r="BE79" s="498"/>
      <c r="BF79" s="498"/>
      <c r="BG79" s="498"/>
      <c r="BH79" s="498"/>
      <c r="BI79" s="498"/>
      <c r="BJ79" s="498"/>
      <c r="BK79" s="498"/>
      <c r="BL79" s="498"/>
      <c r="BM79" s="498"/>
      <c r="BN79" s="498"/>
      <c r="BO79" s="498"/>
      <c r="BP79" s="498"/>
      <c r="BQ79" s="498"/>
      <c r="BR79" s="498"/>
      <c r="BS79" s="498"/>
      <c r="BT79" s="498"/>
      <c r="BU79" s="498"/>
      <c r="BV79" s="498"/>
      <c r="BW79" s="498"/>
      <c r="BX79" s="498"/>
      <c r="BY79" s="498"/>
      <c r="BZ79" s="498"/>
      <c r="CA79" s="498"/>
      <c r="CB79" s="498"/>
      <c r="CC79" s="498"/>
      <c r="CD79" s="498"/>
      <c r="CE79" s="498"/>
      <c r="CF79" s="498"/>
      <c r="CG79" s="498"/>
      <c r="CH79" s="498"/>
      <c r="CI79" s="498"/>
      <c r="CJ79" s="498"/>
      <c r="CK79" s="498"/>
      <c r="CL79" s="498"/>
      <c r="CM79" s="498"/>
      <c r="CN79" s="498"/>
      <c r="CO79" s="498"/>
      <c r="CP79" s="498"/>
      <c r="CQ79" s="498"/>
      <c r="CR79" s="498"/>
    </row>
    <row r="80" spans="10:96" s="23" customFormat="1" ht="12.75" customHeight="1" x14ac:dyDescent="0.25">
      <c r="J80" s="496"/>
      <c r="K80" s="496"/>
      <c r="R80" s="497"/>
      <c r="T80" s="498"/>
      <c r="U80" s="498"/>
      <c r="V80" s="498"/>
      <c r="W80" s="498"/>
      <c r="X80" s="498"/>
      <c r="Y80" s="498"/>
      <c r="Z80" s="498"/>
      <c r="AA80" s="498"/>
      <c r="AB80" s="498"/>
      <c r="AC80" s="498"/>
      <c r="AD80" s="498"/>
      <c r="AE80" s="498"/>
      <c r="AF80" s="498"/>
      <c r="AG80" s="498"/>
      <c r="AH80" s="498"/>
      <c r="AI80" s="498"/>
      <c r="AJ80" s="498"/>
      <c r="AK80" s="498"/>
      <c r="AL80" s="498"/>
      <c r="AM80" s="498"/>
      <c r="AN80" s="498"/>
      <c r="AO80" s="498"/>
      <c r="AP80" s="498"/>
      <c r="AQ80" s="498"/>
      <c r="AR80" s="498"/>
      <c r="AS80" s="498"/>
      <c r="AT80" s="498"/>
      <c r="AU80" s="498"/>
      <c r="AV80" s="498"/>
      <c r="AW80" s="498"/>
      <c r="AX80" s="498"/>
      <c r="AY80" s="498"/>
      <c r="AZ80" s="498"/>
      <c r="BA80" s="498"/>
      <c r="BB80" s="498"/>
      <c r="BC80" s="498"/>
      <c r="BD80" s="498"/>
      <c r="BE80" s="498"/>
      <c r="BF80" s="498"/>
      <c r="BG80" s="498"/>
      <c r="BH80" s="498"/>
      <c r="BI80" s="498"/>
      <c r="BJ80" s="498"/>
      <c r="BK80" s="498"/>
      <c r="BL80" s="498"/>
      <c r="BM80" s="498"/>
      <c r="BN80" s="498"/>
      <c r="BO80" s="498"/>
      <c r="BP80" s="498"/>
      <c r="BQ80" s="498"/>
      <c r="BR80" s="498"/>
      <c r="BS80" s="498"/>
      <c r="BT80" s="498"/>
      <c r="BU80" s="498"/>
      <c r="BV80" s="498"/>
      <c r="BW80" s="498"/>
      <c r="BX80" s="498"/>
      <c r="BY80" s="498"/>
      <c r="BZ80" s="498"/>
      <c r="CA80" s="498"/>
      <c r="CB80" s="498"/>
      <c r="CC80" s="498"/>
      <c r="CD80" s="498"/>
      <c r="CE80" s="498"/>
      <c r="CF80" s="498"/>
      <c r="CG80" s="498"/>
      <c r="CH80" s="498"/>
      <c r="CI80" s="498"/>
      <c r="CJ80" s="498"/>
      <c r="CK80" s="498"/>
      <c r="CL80" s="498"/>
      <c r="CM80" s="498"/>
      <c r="CN80" s="498"/>
      <c r="CO80" s="498"/>
      <c r="CP80" s="498"/>
      <c r="CQ80" s="498"/>
      <c r="CR80" s="498"/>
    </row>
    <row r="81" spans="10:96" s="23" customFormat="1" ht="12.75" customHeight="1" x14ac:dyDescent="0.25">
      <c r="J81" s="496"/>
      <c r="K81" s="496"/>
      <c r="R81" s="497"/>
      <c r="T81" s="498"/>
      <c r="U81" s="498"/>
      <c r="V81" s="498"/>
      <c r="W81" s="498"/>
      <c r="X81" s="498"/>
      <c r="Y81" s="498"/>
      <c r="Z81" s="498"/>
      <c r="AA81" s="498"/>
      <c r="AB81" s="498"/>
      <c r="AC81" s="498"/>
      <c r="AD81" s="498"/>
      <c r="AE81" s="498"/>
      <c r="AF81" s="498"/>
      <c r="AG81" s="498"/>
      <c r="AH81" s="498"/>
      <c r="AI81" s="498"/>
      <c r="AJ81" s="498"/>
      <c r="AK81" s="498"/>
      <c r="AL81" s="498"/>
      <c r="AM81" s="498"/>
      <c r="AN81" s="498"/>
      <c r="AO81" s="498"/>
      <c r="AP81" s="498"/>
      <c r="AQ81" s="498"/>
      <c r="AR81" s="498"/>
      <c r="AS81" s="498"/>
      <c r="AT81" s="498"/>
      <c r="AU81" s="498"/>
      <c r="AV81" s="498"/>
      <c r="AW81" s="498"/>
      <c r="AX81" s="498"/>
      <c r="AY81" s="498"/>
      <c r="AZ81" s="498"/>
      <c r="BA81" s="498"/>
      <c r="BB81" s="498"/>
      <c r="BC81" s="498"/>
      <c r="BD81" s="498"/>
      <c r="BE81" s="498"/>
      <c r="BF81" s="498"/>
      <c r="BG81" s="498"/>
      <c r="BH81" s="498"/>
      <c r="BI81" s="498"/>
      <c r="BJ81" s="498"/>
      <c r="BK81" s="498"/>
      <c r="BL81" s="498"/>
      <c r="BM81" s="498"/>
      <c r="BN81" s="498"/>
      <c r="BO81" s="498"/>
      <c r="BP81" s="498"/>
      <c r="BQ81" s="498"/>
      <c r="BR81" s="498"/>
      <c r="BS81" s="498"/>
      <c r="BT81" s="498"/>
      <c r="BU81" s="498"/>
      <c r="BV81" s="498"/>
      <c r="BW81" s="498"/>
      <c r="BX81" s="498"/>
      <c r="BY81" s="498"/>
      <c r="BZ81" s="498"/>
      <c r="CA81" s="498"/>
      <c r="CB81" s="498"/>
      <c r="CC81" s="498"/>
      <c r="CD81" s="498"/>
      <c r="CE81" s="498"/>
      <c r="CF81" s="498"/>
      <c r="CG81" s="498"/>
      <c r="CH81" s="498"/>
      <c r="CI81" s="498"/>
      <c r="CJ81" s="498"/>
      <c r="CK81" s="498"/>
      <c r="CL81" s="498"/>
      <c r="CM81" s="498"/>
      <c r="CN81" s="498"/>
      <c r="CO81" s="498"/>
      <c r="CP81" s="498"/>
      <c r="CQ81" s="498"/>
      <c r="CR81" s="498"/>
    </row>
    <row r="82" spans="10:96" s="23" customFormat="1" ht="12.75" customHeight="1" x14ac:dyDescent="0.25">
      <c r="J82" s="496"/>
      <c r="K82" s="496"/>
      <c r="R82" s="497"/>
      <c r="T82" s="498"/>
      <c r="U82" s="498"/>
      <c r="V82" s="498"/>
      <c r="W82" s="498"/>
      <c r="X82" s="498"/>
      <c r="Y82" s="498"/>
      <c r="Z82" s="498"/>
      <c r="AA82" s="498"/>
      <c r="AB82" s="498"/>
      <c r="AC82" s="498"/>
      <c r="AD82" s="498"/>
      <c r="AE82" s="498"/>
      <c r="AF82" s="498"/>
      <c r="AG82" s="498"/>
      <c r="AH82" s="498"/>
      <c r="AI82" s="498"/>
      <c r="AJ82" s="498"/>
      <c r="AK82" s="498"/>
      <c r="AL82" s="498"/>
      <c r="AM82" s="498"/>
      <c r="AN82" s="498"/>
      <c r="AO82" s="498"/>
      <c r="AP82" s="498"/>
      <c r="AQ82" s="498"/>
      <c r="AR82" s="498"/>
      <c r="AS82" s="498"/>
      <c r="AT82" s="498"/>
      <c r="AU82" s="498"/>
      <c r="AV82" s="498"/>
      <c r="AW82" s="498"/>
      <c r="AX82" s="498"/>
      <c r="AY82" s="498"/>
      <c r="AZ82" s="498"/>
      <c r="BA82" s="498"/>
      <c r="BB82" s="498"/>
      <c r="BC82" s="498"/>
      <c r="BD82" s="498"/>
      <c r="BE82" s="498"/>
      <c r="BF82" s="498"/>
      <c r="BG82" s="498"/>
      <c r="BH82" s="498"/>
      <c r="BI82" s="498"/>
      <c r="BJ82" s="498"/>
      <c r="BK82" s="498"/>
      <c r="BL82" s="498"/>
      <c r="BM82" s="498"/>
      <c r="BN82" s="498"/>
      <c r="BO82" s="498"/>
      <c r="BP82" s="498"/>
      <c r="BQ82" s="498"/>
      <c r="BR82" s="498"/>
      <c r="BS82" s="498"/>
      <c r="BT82" s="498"/>
      <c r="BU82" s="498"/>
      <c r="BV82" s="498"/>
      <c r="BW82" s="498"/>
      <c r="BX82" s="498"/>
      <c r="BY82" s="498"/>
      <c r="BZ82" s="498"/>
      <c r="CA82" s="498"/>
      <c r="CB82" s="498"/>
      <c r="CC82" s="498"/>
      <c r="CD82" s="498"/>
      <c r="CE82" s="498"/>
      <c r="CF82" s="498"/>
      <c r="CG82" s="498"/>
      <c r="CH82" s="498"/>
      <c r="CI82" s="498"/>
      <c r="CJ82" s="498"/>
      <c r="CK82" s="498"/>
      <c r="CL82" s="498"/>
      <c r="CM82" s="498"/>
      <c r="CN82" s="498"/>
      <c r="CO82" s="498"/>
      <c r="CP82" s="498"/>
      <c r="CQ82" s="498"/>
      <c r="CR82" s="498"/>
    </row>
    <row r="83" spans="10:96" s="23" customFormat="1" ht="12.75" customHeight="1" x14ac:dyDescent="0.25">
      <c r="J83" s="496"/>
      <c r="K83" s="496"/>
      <c r="R83" s="497"/>
      <c r="T83" s="498"/>
      <c r="U83" s="498"/>
      <c r="V83" s="498"/>
      <c r="W83" s="498"/>
      <c r="X83" s="498"/>
      <c r="Y83" s="498"/>
      <c r="Z83" s="498"/>
      <c r="AA83" s="498"/>
      <c r="AB83" s="498"/>
      <c r="AC83" s="498"/>
      <c r="AD83" s="498"/>
      <c r="AE83" s="498"/>
      <c r="AF83" s="498"/>
      <c r="AG83" s="498"/>
      <c r="AH83" s="498"/>
      <c r="AI83" s="498"/>
      <c r="AJ83" s="498"/>
      <c r="AK83" s="498"/>
      <c r="AL83" s="498"/>
      <c r="AM83" s="498"/>
      <c r="AN83" s="498"/>
      <c r="AO83" s="498"/>
      <c r="AP83" s="498"/>
      <c r="AQ83" s="498"/>
      <c r="AR83" s="498"/>
      <c r="AS83" s="498"/>
      <c r="AT83" s="498"/>
      <c r="AU83" s="498"/>
      <c r="AV83" s="498"/>
      <c r="AW83" s="498"/>
      <c r="AX83" s="498"/>
      <c r="AY83" s="498"/>
      <c r="AZ83" s="498"/>
      <c r="BA83" s="498"/>
      <c r="BB83" s="498"/>
      <c r="BC83" s="498"/>
      <c r="BD83" s="498"/>
      <c r="BE83" s="498"/>
      <c r="BF83" s="498"/>
      <c r="BG83" s="498"/>
      <c r="BH83" s="498"/>
      <c r="BI83" s="498"/>
      <c r="BJ83" s="498"/>
      <c r="BK83" s="498"/>
      <c r="BL83" s="498"/>
      <c r="BM83" s="498"/>
      <c r="BN83" s="498"/>
      <c r="BO83" s="498"/>
      <c r="BP83" s="498"/>
      <c r="BQ83" s="498"/>
      <c r="BR83" s="498"/>
      <c r="BS83" s="498"/>
      <c r="BT83" s="498"/>
      <c r="BU83" s="498"/>
      <c r="BV83" s="498"/>
      <c r="BW83" s="498"/>
      <c r="BX83" s="498"/>
      <c r="BY83" s="498"/>
      <c r="BZ83" s="498"/>
      <c r="CA83" s="498"/>
      <c r="CB83" s="498"/>
      <c r="CC83" s="498"/>
      <c r="CD83" s="498"/>
      <c r="CE83" s="498"/>
      <c r="CF83" s="498"/>
      <c r="CG83" s="498"/>
      <c r="CH83" s="498"/>
      <c r="CI83" s="498"/>
      <c r="CJ83" s="498"/>
      <c r="CK83" s="498"/>
      <c r="CL83" s="498"/>
      <c r="CM83" s="498"/>
      <c r="CN83" s="498"/>
      <c r="CO83" s="498"/>
      <c r="CP83" s="498"/>
      <c r="CQ83" s="498"/>
      <c r="CR83" s="498"/>
    </row>
    <row r="84" spans="10:96" s="23" customFormat="1" ht="12.75" customHeight="1" x14ac:dyDescent="0.25">
      <c r="J84" s="496"/>
      <c r="K84" s="496"/>
      <c r="R84" s="497"/>
      <c r="T84" s="498"/>
      <c r="U84" s="498"/>
      <c r="V84" s="498"/>
      <c r="W84" s="498"/>
      <c r="X84" s="498"/>
      <c r="Y84" s="498"/>
      <c r="Z84" s="498"/>
      <c r="AA84" s="498"/>
      <c r="AB84" s="498"/>
      <c r="AC84" s="498"/>
      <c r="AD84" s="498"/>
      <c r="AE84" s="498"/>
      <c r="AF84" s="498"/>
      <c r="AG84" s="498"/>
      <c r="AH84" s="498"/>
      <c r="AI84" s="498"/>
      <c r="AJ84" s="498"/>
      <c r="AK84" s="498"/>
      <c r="AL84" s="498"/>
      <c r="AM84" s="498"/>
      <c r="AN84" s="498"/>
      <c r="AO84" s="498"/>
      <c r="AP84" s="498"/>
      <c r="AQ84" s="498"/>
      <c r="AR84" s="498"/>
      <c r="AS84" s="498"/>
      <c r="AT84" s="498"/>
      <c r="AU84" s="498"/>
      <c r="AV84" s="498"/>
      <c r="AW84" s="498"/>
      <c r="AX84" s="498"/>
      <c r="AY84" s="498"/>
      <c r="AZ84" s="498"/>
      <c r="BA84" s="498"/>
      <c r="BB84" s="498"/>
      <c r="BC84" s="498"/>
      <c r="BD84" s="498"/>
      <c r="BE84" s="498"/>
      <c r="BF84" s="498"/>
      <c r="BG84" s="498"/>
      <c r="BH84" s="498"/>
      <c r="BI84" s="498"/>
      <c r="BJ84" s="498"/>
      <c r="BK84" s="498"/>
      <c r="BL84" s="498"/>
      <c r="BM84" s="498"/>
      <c r="BN84" s="498"/>
      <c r="BO84" s="498"/>
      <c r="BP84" s="498"/>
      <c r="BQ84" s="498"/>
      <c r="BR84" s="498"/>
      <c r="BS84" s="498"/>
      <c r="BT84" s="498"/>
      <c r="BU84" s="498"/>
      <c r="BV84" s="498"/>
      <c r="BW84" s="498"/>
      <c r="BX84" s="498"/>
      <c r="BY84" s="498"/>
      <c r="BZ84" s="498"/>
      <c r="CA84" s="498"/>
      <c r="CB84" s="498"/>
      <c r="CC84" s="498"/>
      <c r="CD84" s="498"/>
      <c r="CE84" s="498"/>
      <c r="CF84" s="498"/>
      <c r="CG84" s="498"/>
      <c r="CH84" s="498"/>
      <c r="CI84" s="498"/>
      <c r="CJ84" s="498"/>
      <c r="CK84" s="498"/>
      <c r="CL84" s="498"/>
      <c r="CM84" s="498"/>
      <c r="CN84" s="498"/>
      <c r="CO84" s="498"/>
      <c r="CP84" s="498"/>
      <c r="CQ84" s="498"/>
      <c r="CR84" s="498"/>
    </row>
    <row r="85" spans="10:96" s="23" customFormat="1" ht="12.75" customHeight="1" x14ac:dyDescent="0.25">
      <c r="J85" s="496"/>
      <c r="K85" s="496"/>
      <c r="R85" s="497"/>
      <c r="T85" s="498"/>
      <c r="U85" s="498"/>
      <c r="V85" s="498"/>
      <c r="W85" s="498"/>
      <c r="X85" s="498"/>
      <c r="Y85" s="498"/>
      <c r="Z85" s="498"/>
      <c r="AA85" s="498"/>
      <c r="AB85" s="498"/>
      <c r="AC85" s="498"/>
      <c r="AD85" s="498"/>
      <c r="AE85" s="498"/>
      <c r="AF85" s="498"/>
      <c r="AG85" s="498"/>
      <c r="AH85" s="498"/>
      <c r="AI85" s="498"/>
      <c r="AJ85" s="498"/>
      <c r="AK85" s="498"/>
      <c r="AL85" s="498"/>
      <c r="AM85" s="498"/>
      <c r="AN85" s="498"/>
      <c r="AO85" s="498"/>
      <c r="AP85" s="498"/>
      <c r="AQ85" s="498"/>
      <c r="AR85" s="498"/>
      <c r="AS85" s="498"/>
      <c r="AT85" s="498"/>
      <c r="AU85" s="498"/>
      <c r="AV85" s="498"/>
      <c r="AW85" s="498"/>
      <c r="AX85" s="498"/>
      <c r="AY85" s="498"/>
      <c r="AZ85" s="498"/>
      <c r="BA85" s="498"/>
      <c r="BB85" s="498"/>
      <c r="BC85" s="498"/>
      <c r="BD85" s="498"/>
      <c r="BE85" s="498"/>
      <c r="BF85" s="498"/>
      <c r="BG85" s="498"/>
      <c r="BH85" s="498"/>
      <c r="BI85" s="498"/>
      <c r="BJ85" s="498"/>
      <c r="BK85" s="498"/>
      <c r="BL85" s="498"/>
      <c r="BM85" s="498"/>
      <c r="BN85" s="498"/>
      <c r="BO85" s="498"/>
      <c r="BP85" s="498"/>
      <c r="BQ85" s="498"/>
      <c r="BR85" s="498"/>
      <c r="BS85" s="498"/>
      <c r="BT85" s="498"/>
      <c r="BU85" s="498"/>
      <c r="BV85" s="498"/>
      <c r="BW85" s="498"/>
      <c r="BX85" s="498"/>
      <c r="BY85" s="498"/>
      <c r="BZ85" s="498"/>
      <c r="CA85" s="498"/>
      <c r="CB85" s="498"/>
      <c r="CC85" s="498"/>
      <c r="CD85" s="498"/>
      <c r="CE85" s="498"/>
      <c r="CF85" s="498"/>
      <c r="CG85" s="498"/>
      <c r="CH85" s="498"/>
      <c r="CI85" s="498"/>
      <c r="CJ85" s="498"/>
      <c r="CK85" s="498"/>
      <c r="CL85" s="498"/>
      <c r="CM85" s="498"/>
      <c r="CN85" s="498"/>
      <c r="CO85" s="498"/>
      <c r="CP85" s="498"/>
      <c r="CQ85" s="498"/>
      <c r="CR85" s="498"/>
    </row>
    <row r="86" spans="10:96" s="23" customFormat="1" ht="12.75" customHeight="1" x14ac:dyDescent="0.25">
      <c r="J86" s="496"/>
      <c r="K86" s="496"/>
      <c r="R86" s="497"/>
      <c r="T86" s="498"/>
      <c r="U86" s="498"/>
      <c r="V86" s="498"/>
      <c r="W86" s="498"/>
      <c r="X86" s="498"/>
      <c r="Y86" s="498"/>
      <c r="Z86" s="498"/>
      <c r="AA86" s="498"/>
      <c r="AB86" s="498"/>
      <c r="AC86" s="498"/>
      <c r="AD86" s="498"/>
      <c r="AE86" s="498"/>
      <c r="AF86" s="498"/>
      <c r="AG86" s="498"/>
      <c r="AH86" s="498"/>
      <c r="AI86" s="498"/>
      <c r="AJ86" s="498"/>
      <c r="AK86" s="498"/>
      <c r="AL86" s="498"/>
      <c r="AM86" s="498"/>
      <c r="AN86" s="498"/>
      <c r="AO86" s="498"/>
      <c r="AP86" s="498"/>
      <c r="AQ86" s="498"/>
      <c r="AR86" s="498"/>
      <c r="AS86" s="498"/>
      <c r="AT86" s="498"/>
      <c r="AU86" s="498"/>
      <c r="AV86" s="498"/>
      <c r="AW86" s="498"/>
      <c r="AX86" s="498"/>
      <c r="AY86" s="498"/>
      <c r="AZ86" s="498"/>
      <c r="BA86" s="498"/>
      <c r="BB86" s="498"/>
      <c r="BC86" s="498"/>
      <c r="BD86" s="498"/>
      <c r="BE86" s="498"/>
      <c r="BF86" s="498"/>
      <c r="BG86" s="498"/>
      <c r="BH86" s="498"/>
      <c r="BI86" s="498"/>
      <c r="BJ86" s="498"/>
      <c r="BK86" s="498"/>
      <c r="BL86" s="498"/>
      <c r="BM86" s="498"/>
      <c r="BN86" s="498"/>
      <c r="BO86" s="498"/>
      <c r="BP86" s="498"/>
      <c r="BQ86" s="498"/>
      <c r="BR86" s="498"/>
      <c r="BS86" s="498"/>
      <c r="BT86" s="498"/>
      <c r="BU86" s="498"/>
      <c r="BV86" s="498"/>
      <c r="BW86" s="498"/>
      <c r="BX86" s="498"/>
      <c r="BY86" s="498"/>
      <c r="BZ86" s="498"/>
      <c r="CA86" s="498"/>
      <c r="CB86" s="498"/>
      <c r="CC86" s="498"/>
      <c r="CD86" s="498"/>
      <c r="CE86" s="498"/>
      <c r="CF86" s="498"/>
      <c r="CG86" s="498"/>
      <c r="CH86" s="498"/>
      <c r="CI86" s="498"/>
      <c r="CJ86" s="498"/>
      <c r="CK86" s="498"/>
      <c r="CL86" s="498"/>
      <c r="CM86" s="498"/>
      <c r="CN86" s="498"/>
      <c r="CO86" s="498"/>
      <c r="CP86" s="498"/>
      <c r="CQ86" s="498"/>
      <c r="CR86" s="498"/>
    </row>
    <row r="87" spans="10:96" s="23" customFormat="1" ht="12.75" customHeight="1" x14ac:dyDescent="0.25">
      <c r="J87" s="496"/>
      <c r="K87" s="496"/>
      <c r="R87" s="497"/>
      <c r="T87" s="498"/>
      <c r="U87" s="498"/>
      <c r="V87" s="498"/>
      <c r="W87" s="498"/>
      <c r="X87" s="498"/>
      <c r="Y87" s="498"/>
      <c r="Z87" s="498"/>
      <c r="AA87" s="498"/>
      <c r="AB87" s="498"/>
      <c r="AC87" s="498"/>
      <c r="AD87" s="498"/>
      <c r="AE87" s="498"/>
      <c r="AF87" s="498"/>
      <c r="AG87" s="498"/>
      <c r="AH87" s="498"/>
      <c r="AI87" s="498"/>
      <c r="AJ87" s="498"/>
      <c r="AK87" s="498"/>
      <c r="AL87" s="498"/>
      <c r="AM87" s="498"/>
      <c r="AN87" s="498"/>
      <c r="AO87" s="498"/>
      <c r="AP87" s="498"/>
      <c r="AQ87" s="498"/>
      <c r="AR87" s="498"/>
      <c r="AS87" s="498"/>
      <c r="AT87" s="498"/>
      <c r="AU87" s="498"/>
      <c r="AV87" s="498"/>
      <c r="AW87" s="498"/>
      <c r="AX87" s="498"/>
      <c r="AY87" s="498"/>
      <c r="AZ87" s="498"/>
      <c r="BA87" s="498"/>
      <c r="BB87" s="498"/>
      <c r="BC87" s="498"/>
      <c r="BD87" s="498"/>
      <c r="BE87" s="498"/>
      <c r="BF87" s="498"/>
      <c r="BG87" s="498"/>
      <c r="BH87" s="498"/>
      <c r="BI87" s="498"/>
      <c r="BJ87" s="498"/>
      <c r="BK87" s="498"/>
      <c r="BL87" s="498"/>
      <c r="BM87" s="498"/>
      <c r="BN87" s="498"/>
      <c r="BO87" s="498"/>
      <c r="BP87" s="498"/>
      <c r="BQ87" s="498"/>
      <c r="BR87" s="498"/>
      <c r="BS87" s="498"/>
      <c r="BT87" s="498"/>
      <c r="BU87" s="498"/>
      <c r="BV87" s="498"/>
      <c r="BW87" s="498"/>
      <c r="BX87" s="498"/>
      <c r="BY87" s="498"/>
      <c r="BZ87" s="498"/>
      <c r="CA87" s="498"/>
      <c r="CB87" s="498"/>
      <c r="CC87" s="498"/>
      <c r="CD87" s="498"/>
      <c r="CE87" s="498"/>
      <c r="CF87" s="498"/>
      <c r="CG87" s="498"/>
      <c r="CH87" s="498"/>
      <c r="CI87" s="498"/>
      <c r="CJ87" s="498"/>
      <c r="CK87" s="498"/>
      <c r="CL87" s="498"/>
      <c r="CM87" s="498"/>
      <c r="CN87" s="498"/>
      <c r="CO87" s="498"/>
      <c r="CP87" s="498"/>
      <c r="CQ87" s="498"/>
      <c r="CR87" s="498"/>
    </row>
    <row r="88" spans="10:96" s="23" customFormat="1" ht="12.75" customHeight="1" x14ac:dyDescent="0.25">
      <c r="J88" s="496"/>
      <c r="K88" s="496"/>
      <c r="R88" s="497"/>
      <c r="T88" s="498"/>
      <c r="U88" s="498"/>
      <c r="V88" s="498"/>
      <c r="W88" s="498"/>
      <c r="X88" s="498"/>
      <c r="Y88" s="498"/>
      <c r="Z88" s="498"/>
      <c r="AA88" s="498"/>
      <c r="AB88" s="498"/>
      <c r="AC88" s="498"/>
      <c r="AD88" s="498"/>
      <c r="AE88" s="498"/>
      <c r="AF88" s="498"/>
      <c r="AG88" s="498"/>
      <c r="AH88" s="498"/>
      <c r="AI88" s="498"/>
      <c r="AJ88" s="498"/>
      <c r="AK88" s="498"/>
      <c r="AL88" s="498"/>
      <c r="AM88" s="498"/>
      <c r="AN88" s="498"/>
      <c r="AO88" s="498"/>
      <c r="AP88" s="498"/>
      <c r="AQ88" s="498"/>
      <c r="AR88" s="498"/>
      <c r="AS88" s="498"/>
      <c r="AT88" s="498"/>
      <c r="AU88" s="498"/>
      <c r="AV88" s="498"/>
      <c r="AW88" s="498"/>
      <c r="AX88" s="498"/>
      <c r="AY88" s="498"/>
      <c r="AZ88" s="498"/>
      <c r="BA88" s="498"/>
      <c r="BB88" s="498"/>
      <c r="BC88" s="498"/>
      <c r="BD88" s="498"/>
      <c r="BE88" s="498"/>
      <c r="BF88" s="498"/>
      <c r="BG88" s="498"/>
      <c r="BH88" s="498"/>
      <c r="BI88" s="498"/>
      <c r="BJ88" s="498"/>
      <c r="BK88" s="498"/>
      <c r="BL88" s="498"/>
      <c r="BM88" s="498"/>
      <c r="BN88" s="498"/>
      <c r="BO88" s="498"/>
      <c r="BP88" s="498"/>
      <c r="BQ88" s="498"/>
      <c r="BR88" s="498"/>
      <c r="BS88" s="498"/>
      <c r="BT88" s="498"/>
      <c r="BU88" s="498"/>
      <c r="BV88" s="498"/>
      <c r="BW88" s="498"/>
      <c r="BX88" s="498"/>
      <c r="BY88" s="498"/>
      <c r="BZ88" s="498"/>
      <c r="CA88" s="498"/>
      <c r="CB88" s="498"/>
      <c r="CC88" s="498"/>
      <c r="CD88" s="498"/>
      <c r="CE88" s="498"/>
      <c r="CF88" s="498"/>
      <c r="CG88" s="498"/>
      <c r="CH88" s="498"/>
      <c r="CI88" s="498"/>
      <c r="CJ88" s="498"/>
      <c r="CK88" s="498"/>
      <c r="CL88" s="498"/>
      <c r="CM88" s="498"/>
      <c r="CN88" s="498"/>
      <c r="CO88" s="498"/>
      <c r="CP88" s="498"/>
      <c r="CQ88" s="498"/>
      <c r="CR88" s="498"/>
    </row>
    <row r="89" spans="10:96" s="23" customFormat="1" ht="12.75" customHeight="1" x14ac:dyDescent="0.25">
      <c r="J89" s="496"/>
      <c r="K89" s="496"/>
      <c r="R89" s="497"/>
      <c r="T89" s="498"/>
      <c r="U89" s="498"/>
      <c r="V89" s="498"/>
      <c r="W89" s="498"/>
      <c r="X89" s="498"/>
      <c r="Y89" s="498"/>
      <c r="Z89" s="498"/>
      <c r="AA89" s="498"/>
      <c r="AB89" s="498"/>
      <c r="AC89" s="498"/>
      <c r="AD89" s="498"/>
      <c r="AE89" s="498"/>
      <c r="AF89" s="498"/>
      <c r="AG89" s="498"/>
      <c r="AH89" s="498"/>
      <c r="AI89" s="498"/>
      <c r="AJ89" s="498"/>
      <c r="AK89" s="498"/>
      <c r="AL89" s="498"/>
      <c r="AM89" s="498"/>
      <c r="AN89" s="498"/>
      <c r="AO89" s="498"/>
      <c r="AP89" s="498"/>
      <c r="AQ89" s="498"/>
      <c r="AR89" s="498"/>
      <c r="AS89" s="498"/>
      <c r="AT89" s="498"/>
      <c r="AU89" s="498"/>
      <c r="AV89" s="498"/>
      <c r="AW89" s="498"/>
      <c r="AX89" s="498"/>
      <c r="AY89" s="498"/>
      <c r="AZ89" s="498"/>
      <c r="BA89" s="498"/>
      <c r="BB89" s="498"/>
      <c r="BC89" s="498"/>
      <c r="BD89" s="498"/>
      <c r="BE89" s="498"/>
      <c r="BF89" s="498"/>
      <c r="BG89" s="498"/>
      <c r="BH89" s="498"/>
      <c r="BI89" s="498"/>
      <c r="BJ89" s="498"/>
      <c r="BK89" s="498"/>
      <c r="BL89" s="498"/>
      <c r="BM89" s="498"/>
      <c r="BN89" s="498"/>
      <c r="BO89" s="498"/>
      <c r="BP89" s="498"/>
      <c r="BQ89" s="498"/>
      <c r="BR89" s="498"/>
      <c r="BS89" s="498"/>
      <c r="BT89" s="498"/>
      <c r="BU89" s="498"/>
      <c r="BV89" s="498"/>
      <c r="BW89" s="498"/>
      <c r="BX89" s="498"/>
      <c r="BY89" s="498"/>
      <c r="BZ89" s="498"/>
      <c r="CA89" s="498"/>
      <c r="CB89" s="498"/>
      <c r="CC89" s="498"/>
      <c r="CD89" s="498"/>
      <c r="CE89" s="498"/>
      <c r="CF89" s="498"/>
      <c r="CG89" s="498"/>
      <c r="CH89" s="498"/>
      <c r="CI89" s="498"/>
      <c r="CJ89" s="498"/>
      <c r="CK89" s="498"/>
      <c r="CL89" s="498"/>
      <c r="CM89" s="498"/>
      <c r="CN89" s="498"/>
      <c r="CO89" s="498"/>
      <c r="CP89" s="498"/>
      <c r="CQ89" s="498"/>
      <c r="CR89" s="498"/>
    </row>
    <row r="90" spans="10:96" s="23" customFormat="1" ht="12.75" customHeight="1" x14ac:dyDescent="0.25">
      <c r="J90" s="496"/>
      <c r="K90" s="496"/>
      <c r="R90" s="497"/>
      <c r="T90" s="498"/>
      <c r="U90" s="498"/>
      <c r="V90" s="498"/>
      <c r="W90" s="498"/>
      <c r="X90" s="498"/>
      <c r="Y90" s="498"/>
      <c r="Z90" s="498"/>
      <c r="AA90" s="498"/>
      <c r="AB90" s="498"/>
      <c r="AC90" s="498"/>
      <c r="AD90" s="498"/>
      <c r="AE90" s="498"/>
      <c r="AF90" s="498"/>
      <c r="AG90" s="498"/>
      <c r="AH90" s="498"/>
      <c r="AI90" s="498"/>
      <c r="AJ90" s="498"/>
      <c r="AK90" s="498"/>
      <c r="AL90" s="498"/>
      <c r="AM90" s="498"/>
      <c r="AN90" s="498"/>
      <c r="AO90" s="498"/>
      <c r="AP90" s="498"/>
      <c r="AQ90" s="498"/>
      <c r="AR90" s="498"/>
      <c r="AS90" s="498"/>
      <c r="AT90" s="498"/>
      <c r="AU90" s="498"/>
      <c r="AV90" s="498"/>
      <c r="AW90" s="498"/>
      <c r="AX90" s="498"/>
      <c r="AY90" s="498"/>
      <c r="AZ90" s="498"/>
      <c r="BA90" s="498"/>
      <c r="BB90" s="498"/>
      <c r="BC90" s="498"/>
      <c r="BD90" s="498"/>
      <c r="BE90" s="498"/>
      <c r="BF90" s="498"/>
      <c r="BG90" s="498"/>
      <c r="BH90" s="498"/>
      <c r="BI90" s="498"/>
      <c r="BJ90" s="498"/>
      <c r="BK90" s="498"/>
      <c r="BL90" s="498"/>
      <c r="BM90" s="498"/>
      <c r="BN90" s="498"/>
      <c r="BO90" s="498"/>
      <c r="BP90" s="498"/>
      <c r="BQ90" s="498"/>
      <c r="BR90" s="498"/>
      <c r="BS90" s="498"/>
      <c r="BT90" s="498"/>
      <c r="BU90" s="498"/>
      <c r="BV90" s="498"/>
      <c r="BW90" s="498"/>
      <c r="BX90" s="498"/>
      <c r="BY90" s="498"/>
      <c r="BZ90" s="498"/>
      <c r="CA90" s="498"/>
      <c r="CB90" s="498"/>
      <c r="CC90" s="498"/>
      <c r="CD90" s="498"/>
      <c r="CE90" s="498"/>
      <c r="CF90" s="498"/>
      <c r="CG90" s="498"/>
      <c r="CH90" s="498"/>
      <c r="CI90" s="498"/>
      <c r="CJ90" s="498"/>
      <c r="CK90" s="498"/>
      <c r="CL90" s="498"/>
      <c r="CM90" s="498"/>
      <c r="CN90" s="498"/>
      <c r="CO90" s="498"/>
      <c r="CP90" s="498"/>
      <c r="CQ90" s="498"/>
      <c r="CR90" s="498"/>
    </row>
    <row r="91" spans="10:96" s="23" customFormat="1" ht="12.75" customHeight="1" x14ac:dyDescent="0.25">
      <c r="J91" s="496"/>
      <c r="K91" s="496"/>
      <c r="R91" s="497"/>
      <c r="T91" s="498"/>
      <c r="U91" s="498"/>
      <c r="V91" s="498"/>
      <c r="W91" s="498"/>
      <c r="X91" s="498"/>
      <c r="Y91" s="498"/>
      <c r="Z91" s="498"/>
      <c r="AA91" s="498"/>
      <c r="AB91" s="498"/>
      <c r="AC91" s="498"/>
      <c r="AD91" s="498"/>
      <c r="AE91" s="498"/>
      <c r="AF91" s="498"/>
      <c r="AG91" s="498"/>
      <c r="AH91" s="498"/>
      <c r="AI91" s="498"/>
      <c r="AJ91" s="498"/>
      <c r="AK91" s="498"/>
      <c r="AL91" s="498"/>
      <c r="AM91" s="498"/>
      <c r="AN91" s="498"/>
      <c r="AO91" s="498"/>
      <c r="AP91" s="498"/>
      <c r="AQ91" s="498"/>
      <c r="AR91" s="498"/>
      <c r="AS91" s="498"/>
      <c r="AT91" s="498"/>
      <c r="AU91" s="498"/>
      <c r="AV91" s="498"/>
      <c r="AW91" s="498"/>
      <c r="AX91" s="498"/>
      <c r="AY91" s="498"/>
      <c r="AZ91" s="498"/>
      <c r="BA91" s="498"/>
      <c r="BB91" s="498"/>
      <c r="BC91" s="498"/>
      <c r="BD91" s="498"/>
      <c r="BE91" s="498"/>
      <c r="BF91" s="498"/>
      <c r="BG91" s="498"/>
      <c r="BH91" s="498"/>
      <c r="BI91" s="498"/>
      <c r="BJ91" s="498"/>
      <c r="BK91" s="498"/>
      <c r="BL91" s="498"/>
      <c r="BM91" s="498"/>
      <c r="BN91" s="498"/>
      <c r="BO91" s="498"/>
      <c r="BP91" s="498"/>
      <c r="BQ91" s="498"/>
      <c r="BR91" s="498"/>
      <c r="BS91" s="498"/>
      <c r="BT91" s="498"/>
      <c r="BU91" s="498"/>
      <c r="BV91" s="498"/>
      <c r="BW91" s="498"/>
      <c r="BX91" s="498"/>
      <c r="BY91" s="498"/>
      <c r="BZ91" s="498"/>
      <c r="CA91" s="498"/>
      <c r="CB91" s="498"/>
      <c r="CC91" s="498"/>
      <c r="CD91" s="498"/>
      <c r="CE91" s="498"/>
      <c r="CF91" s="498"/>
      <c r="CG91" s="498"/>
      <c r="CH91" s="498"/>
      <c r="CI91" s="498"/>
      <c r="CJ91" s="498"/>
      <c r="CK91" s="498"/>
      <c r="CL91" s="498"/>
      <c r="CM91" s="498"/>
      <c r="CN91" s="498"/>
      <c r="CO91" s="498"/>
      <c r="CP91" s="498"/>
      <c r="CQ91" s="498"/>
      <c r="CR91" s="498"/>
    </row>
    <row r="92" spans="10:96" s="23" customFormat="1" ht="12.75" customHeight="1" x14ac:dyDescent="0.25">
      <c r="J92" s="496"/>
      <c r="K92" s="496"/>
      <c r="R92" s="497"/>
      <c r="T92" s="498"/>
      <c r="U92" s="498"/>
      <c r="V92" s="498"/>
      <c r="W92" s="498"/>
      <c r="X92" s="498"/>
      <c r="Y92" s="498"/>
      <c r="Z92" s="498"/>
      <c r="AA92" s="498"/>
      <c r="AB92" s="498"/>
      <c r="AC92" s="498"/>
      <c r="AD92" s="498"/>
      <c r="AE92" s="498"/>
      <c r="AF92" s="498"/>
      <c r="AG92" s="498"/>
      <c r="AH92" s="498"/>
      <c r="AI92" s="498"/>
      <c r="AJ92" s="498"/>
      <c r="AK92" s="498"/>
      <c r="AL92" s="498"/>
      <c r="AM92" s="498"/>
      <c r="AN92" s="498"/>
      <c r="AO92" s="498"/>
      <c r="AP92" s="498"/>
      <c r="AQ92" s="498"/>
      <c r="AR92" s="498"/>
      <c r="AS92" s="498"/>
      <c r="AT92" s="498"/>
      <c r="AU92" s="498"/>
      <c r="AV92" s="498"/>
      <c r="AW92" s="498"/>
      <c r="AX92" s="498"/>
      <c r="AY92" s="498"/>
      <c r="AZ92" s="498"/>
      <c r="BA92" s="498"/>
      <c r="BB92" s="498"/>
      <c r="BC92" s="498"/>
      <c r="BD92" s="498"/>
      <c r="BE92" s="498"/>
      <c r="BF92" s="498"/>
      <c r="BG92" s="498"/>
      <c r="BH92" s="498"/>
      <c r="BI92" s="498"/>
      <c r="BJ92" s="498"/>
      <c r="BK92" s="498"/>
      <c r="BL92" s="498"/>
      <c r="BM92" s="498"/>
      <c r="BN92" s="498"/>
      <c r="BO92" s="498"/>
      <c r="BP92" s="498"/>
      <c r="BQ92" s="498"/>
      <c r="BR92" s="498"/>
      <c r="BS92" s="498"/>
      <c r="BT92" s="498"/>
      <c r="BU92" s="498"/>
      <c r="BV92" s="498"/>
      <c r="BW92" s="498"/>
      <c r="BX92" s="498"/>
      <c r="BY92" s="498"/>
      <c r="BZ92" s="498"/>
      <c r="CA92" s="498"/>
      <c r="CB92" s="498"/>
      <c r="CC92" s="498"/>
      <c r="CD92" s="498"/>
      <c r="CE92" s="498"/>
      <c r="CF92" s="498"/>
      <c r="CG92" s="498"/>
      <c r="CH92" s="498"/>
      <c r="CI92" s="498"/>
      <c r="CJ92" s="498"/>
      <c r="CK92" s="498"/>
      <c r="CL92" s="498"/>
      <c r="CM92" s="498"/>
      <c r="CN92" s="498"/>
      <c r="CO92" s="498"/>
      <c r="CP92" s="498"/>
      <c r="CQ92" s="498"/>
      <c r="CR92" s="498"/>
    </row>
    <row r="93" spans="10:96" s="23" customFormat="1" ht="12.75" customHeight="1" x14ac:dyDescent="0.25">
      <c r="J93" s="496"/>
      <c r="K93" s="496"/>
      <c r="R93" s="497"/>
      <c r="T93" s="498"/>
      <c r="U93" s="498"/>
      <c r="V93" s="498"/>
      <c r="W93" s="498"/>
      <c r="X93" s="498"/>
      <c r="Y93" s="498"/>
      <c r="Z93" s="498"/>
      <c r="AA93" s="498"/>
      <c r="AB93" s="498"/>
      <c r="AC93" s="498"/>
      <c r="AD93" s="498"/>
      <c r="AE93" s="498"/>
      <c r="AF93" s="498"/>
      <c r="AG93" s="498"/>
      <c r="AH93" s="498"/>
      <c r="AI93" s="498"/>
      <c r="AJ93" s="498"/>
      <c r="AK93" s="498"/>
      <c r="AL93" s="498"/>
      <c r="AM93" s="498"/>
      <c r="AN93" s="498"/>
      <c r="AO93" s="498"/>
      <c r="AP93" s="498"/>
      <c r="AQ93" s="498"/>
      <c r="AR93" s="498"/>
      <c r="AS93" s="498"/>
      <c r="AT93" s="498"/>
      <c r="AU93" s="498"/>
      <c r="AV93" s="498"/>
      <c r="AW93" s="498"/>
      <c r="AX93" s="498"/>
      <c r="AY93" s="498"/>
      <c r="AZ93" s="498"/>
      <c r="BA93" s="498"/>
      <c r="BB93" s="498"/>
      <c r="BC93" s="498"/>
      <c r="BD93" s="498"/>
      <c r="BE93" s="498"/>
      <c r="BF93" s="498"/>
      <c r="BG93" s="498"/>
      <c r="BH93" s="498"/>
      <c r="BI93" s="498"/>
      <c r="BJ93" s="498"/>
      <c r="BK93" s="498"/>
      <c r="BL93" s="498"/>
      <c r="BM93" s="498"/>
      <c r="BN93" s="498"/>
      <c r="BO93" s="498"/>
      <c r="BP93" s="498"/>
      <c r="BQ93" s="498"/>
      <c r="BR93" s="498"/>
      <c r="BS93" s="498"/>
      <c r="BT93" s="498"/>
      <c r="BU93" s="498"/>
      <c r="BV93" s="498"/>
      <c r="BW93" s="498"/>
      <c r="BX93" s="498"/>
      <c r="BY93" s="498"/>
      <c r="BZ93" s="498"/>
      <c r="CA93" s="498"/>
      <c r="CB93" s="498"/>
      <c r="CC93" s="498"/>
      <c r="CD93" s="498"/>
      <c r="CE93" s="498"/>
      <c r="CF93" s="498"/>
      <c r="CG93" s="498"/>
      <c r="CH93" s="498"/>
      <c r="CI93" s="498"/>
      <c r="CJ93" s="498"/>
      <c r="CK93" s="498"/>
      <c r="CL93" s="498"/>
      <c r="CM93" s="498"/>
      <c r="CN93" s="498"/>
      <c r="CO93" s="498"/>
      <c r="CP93" s="498"/>
      <c r="CQ93" s="498"/>
      <c r="CR93" s="498"/>
    </row>
    <row r="94" spans="10:96" s="23" customFormat="1" ht="12.75" customHeight="1" x14ac:dyDescent="0.25">
      <c r="J94" s="496"/>
      <c r="K94" s="496"/>
      <c r="R94" s="497"/>
      <c r="T94" s="498"/>
      <c r="U94" s="498"/>
      <c r="V94" s="498"/>
      <c r="W94" s="498"/>
      <c r="X94" s="498"/>
      <c r="Y94" s="498"/>
      <c r="Z94" s="498"/>
      <c r="AA94" s="498"/>
      <c r="AB94" s="498"/>
      <c r="AC94" s="498"/>
      <c r="AD94" s="498"/>
      <c r="AE94" s="498"/>
      <c r="AF94" s="498"/>
      <c r="AG94" s="498"/>
      <c r="AH94" s="498"/>
      <c r="AI94" s="498"/>
      <c r="AJ94" s="498"/>
      <c r="AK94" s="498"/>
      <c r="AL94" s="498"/>
      <c r="AM94" s="498"/>
      <c r="AN94" s="498"/>
      <c r="AO94" s="498"/>
      <c r="AP94" s="498"/>
      <c r="AQ94" s="498"/>
      <c r="AR94" s="498"/>
      <c r="AS94" s="498"/>
      <c r="AT94" s="498"/>
      <c r="AU94" s="498"/>
      <c r="AV94" s="498"/>
      <c r="AW94" s="498"/>
      <c r="AX94" s="498"/>
      <c r="AY94" s="498"/>
      <c r="AZ94" s="498"/>
      <c r="BA94" s="498"/>
      <c r="BB94" s="498"/>
      <c r="BC94" s="498"/>
      <c r="BD94" s="498"/>
      <c r="BE94" s="498"/>
      <c r="BF94" s="498"/>
      <c r="BG94" s="498"/>
      <c r="BH94" s="498"/>
      <c r="BI94" s="498"/>
      <c r="BJ94" s="498"/>
      <c r="BK94" s="498"/>
      <c r="BL94" s="498"/>
      <c r="BM94" s="498"/>
      <c r="BN94" s="498"/>
      <c r="BO94" s="498"/>
      <c r="BP94" s="498"/>
      <c r="BQ94" s="498"/>
      <c r="BR94" s="498"/>
      <c r="BS94" s="498"/>
      <c r="BT94" s="498"/>
      <c r="BU94" s="498"/>
      <c r="BV94" s="498"/>
      <c r="BW94" s="498"/>
      <c r="BX94" s="498"/>
      <c r="BY94" s="498"/>
      <c r="BZ94" s="498"/>
      <c r="CA94" s="498"/>
      <c r="CB94" s="498"/>
      <c r="CC94" s="498"/>
      <c r="CD94" s="498"/>
      <c r="CE94" s="498"/>
      <c r="CF94" s="498"/>
      <c r="CG94" s="498"/>
      <c r="CH94" s="498"/>
      <c r="CI94" s="498"/>
      <c r="CJ94" s="498"/>
      <c r="CK94" s="498"/>
      <c r="CL94" s="498"/>
      <c r="CM94" s="498"/>
      <c r="CN94" s="498"/>
      <c r="CO94" s="498"/>
      <c r="CP94" s="498"/>
      <c r="CQ94" s="498"/>
      <c r="CR94" s="498"/>
    </row>
    <row r="95" spans="10:96" s="23" customFormat="1" ht="12.75" customHeight="1" x14ac:dyDescent="0.25">
      <c r="J95" s="496"/>
      <c r="K95" s="496"/>
      <c r="R95" s="497"/>
      <c r="T95" s="498"/>
      <c r="U95" s="498"/>
      <c r="V95" s="498"/>
      <c r="W95" s="498"/>
      <c r="X95" s="498"/>
      <c r="Y95" s="498"/>
      <c r="Z95" s="498"/>
      <c r="AA95" s="498"/>
      <c r="AB95" s="498"/>
      <c r="AC95" s="498"/>
      <c r="AD95" s="498"/>
      <c r="AE95" s="498"/>
      <c r="AF95" s="498"/>
      <c r="AG95" s="498"/>
      <c r="AH95" s="498"/>
      <c r="AI95" s="498"/>
      <c r="AJ95" s="498"/>
      <c r="AK95" s="498"/>
      <c r="AL95" s="498"/>
      <c r="AM95" s="498"/>
      <c r="AN95" s="498"/>
      <c r="AO95" s="498"/>
      <c r="AP95" s="498"/>
      <c r="AQ95" s="498"/>
      <c r="AR95" s="498"/>
      <c r="AS95" s="498"/>
      <c r="AT95" s="498"/>
      <c r="AU95" s="498"/>
      <c r="AV95" s="498"/>
      <c r="AW95" s="498"/>
      <c r="AX95" s="498"/>
      <c r="AY95" s="498"/>
      <c r="AZ95" s="498"/>
      <c r="BA95" s="498"/>
      <c r="BB95" s="498"/>
      <c r="BC95" s="498"/>
      <c r="BD95" s="498"/>
      <c r="BE95" s="498"/>
      <c r="BF95" s="498"/>
      <c r="BG95" s="498"/>
      <c r="BH95" s="498"/>
      <c r="BI95" s="498"/>
      <c r="BJ95" s="498"/>
      <c r="BK95" s="498"/>
      <c r="BL95" s="498"/>
      <c r="BM95" s="498"/>
      <c r="BN95" s="498"/>
      <c r="BO95" s="498"/>
      <c r="BP95" s="498"/>
      <c r="BQ95" s="498"/>
      <c r="BR95" s="498"/>
      <c r="BS95" s="498"/>
      <c r="BT95" s="498"/>
      <c r="BU95" s="498"/>
      <c r="BV95" s="498"/>
      <c r="BW95" s="498"/>
      <c r="BX95" s="498"/>
      <c r="BY95" s="498"/>
      <c r="BZ95" s="498"/>
      <c r="CA95" s="498"/>
      <c r="CB95" s="498"/>
      <c r="CC95" s="498"/>
      <c r="CD95" s="498"/>
      <c r="CE95" s="498"/>
      <c r="CF95" s="498"/>
      <c r="CG95" s="498"/>
      <c r="CH95" s="498"/>
      <c r="CI95" s="498"/>
      <c r="CJ95" s="498"/>
      <c r="CK95" s="498"/>
      <c r="CL95" s="498"/>
      <c r="CM95" s="498"/>
      <c r="CN95" s="498"/>
      <c r="CO95" s="498"/>
      <c r="CP95" s="498"/>
      <c r="CQ95" s="498"/>
      <c r="CR95" s="498"/>
    </row>
    <row r="96" spans="10:96" s="23" customFormat="1" ht="12.75" customHeight="1" x14ac:dyDescent="0.25">
      <c r="J96" s="496"/>
      <c r="K96" s="496"/>
      <c r="R96" s="497"/>
      <c r="T96" s="498"/>
      <c r="U96" s="498"/>
      <c r="V96" s="498"/>
      <c r="W96" s="498"/>
      <c r="X96" s="498"/>
      <c r="Y96" s="498"/>
      <c r="Z96" s="498"/>
      <c r="AA96" s="498"/>
      <c r="AB96" s="498"/>
      <c r="AC96" s="498"/>
      <c r="AD96" s="498"/>
      <c r="AE96" s="498"/>
      <c r="AF96" s="498"/>
      <c r="AG96" s="498"/>
      <c r="AH96" s="498"/>
      <c r="AI96" s="498"/>
      <c r="AJ96" s="498"/>
      <c r="AK96" s="498"/>
      <c r="AL96" s="498"/>
      <c r="AM96" s="498"/>
      <c r="AN96" s="498"/>
      <c r="AO96" s="498"/>
      <c r="AP96" s="498"/>
      <c r="AQ96" s="498"/>
      <c r="AR96" s="498"/>
      <c r="AS96" s="498"/>
      <c r="AT96" s="498"/>
      <c r="AU96" s="498"/>
      <c r="AV96" s="498"/>
      <c r="AW96" s="498"/>
      <c r="AX96" s="498"/>
      <c r="AY96" s="498"/>
      <c r="AZ96" s="498"/>
      <c r="BA96" s="498"/>
      <c r="BB96" s="498"/>
      <c r="BC96" s="498"/>
      <c r="BD96" s="498"/>
      <c r="BE96" s="498"/>
      <c r="BF96" s="498"/>
      <c r="BG96" s="498"/>
      <c r="BH96" s="498"/>
      <c r="BI96" s="498"/>
      <c r="BJ96" s="498"/>
      <c r="BK96" s="498"/>
      <c r="BL96" s="498"/>
      <c r="BM96" s="498"/>
      <c r="BN96" s="498"/>
      <c r="BO96" s="498"/>
      <c r="BP96" s="498"/>
      <c r="BQ96" s="498"/>
      <c r="BR96" s="498"/>
      <c r="BS96" s="498"/>
      <c r="BT96" s="498"/>
      <c r="BU96" s="498"/>
      <c r="BV96" s="498"/>
      <c r="BW96" s="498"/>
      <c r="BX96" s="498"/>
      <c r="BY96" s="498"/>
      <c r="BZ96" s="498"/>
      <c r="CA96" s="498"/>
      <c r="CB96" s="498"/>
      <c r="CC96" s="498"/>
      <c r="CD96" s="498"/>
      <c r="CE96" s="498"/>
      <c r="CF96" s="498"/>
      <c r="CG96" s="498"/>
      <c r="CH96" s="498"/>
      <c r="CI96" s="498"/>
      <c r="CJ96" s="498"/>
      <c r="CK96" s="498"/>
      <c r="CL96" s="498"/>
      <c r="CM96" s="498"/>
      <c r="CN96" s="498"/>
      <c r="CO96" s="498"/>
      <c r="CP96" s="498"/>
      <c r="CQ96" s="498"/>
      <c r="CR96" s="498"/>
    </row>
    <row r="97" spans="10:96" s="23" customFormat="1" ht="12.75" customHeight="1" x14ac:dyDescent="0.25">
      <c r="J97" s="496"/>
      <c r="K97" s="496"/>
      <c r="R97" s="497"/>
      <c r="T97" s="498"/>
      <c r="U97" s="498"/>
      <c r="V97" s="498"/>
      <c r="W97" s="498"/>
      <c r="X97" s="498"/>
      <c r="Y97" s="498"/>
      <c r="Z97" s="498"/>
      <c r="AA97" s="498"/>
      <c r="AB97" s="498"/>
      <c r="AC97" s="498"/>
      <c r="AD97" s="498"/>
      <c r="AE97" s="498"/>
      <c r="AF97" s="498"/>
      <c r="AG97" s="498"/>
      <c r="AH97" s="498"/>
      <c r="AI97" s="498"/>
      <c r="AJ97" s="498"/>
      <c r="AK97" s="498"/>
      <c r="AL97" s="498"/>
      <c r="AM97" s="498"/>
      <c r="AN97" s="498"/>
      <c r="AO97" s="498"/>
      <c r="AP97" s="498"/>
      <c r="AQ97" s="498"/>
      <c r="AR97" s="498"/>
      <c r="AS97" s="498"/>
      <c r="AT97" s="498"/>
      <c r="AU97" s="498"/>
      <c r="AV97" s="498"/>
      <c r="AW97" s="498"/>
      <c r="AX97" s="498"/>
      <c r="AY97" s="498"/>
      <c r="AZ97" s="498"/>
      <c r="BA97" s="498"/>
      <c r="BB97" s="498"/>
      <c r="BC97" s="498"/>
      <c r="BD97" s="498"/>
      <c r="BE97" s="498"/>
      <c r="BF97" s="498"/>
      <c r="BG97" s="498"/>
      <c r="BH97" s="498"/>
      <c r="BI97" s="498"/>
      <c r="BJ97" s="498"/>
      <c r="BK97" s="498"/>
      <c r="BL97" s="498"/>
      <c r="BM97" s="498"/>
      <c r="BN97" s="498"/>
      <c r="BO97" s="498"/>
      <c r="BP97" s="498"/>
      <c r="BQ97" s="498"/>
      <c r="BR97" s="498"/>
      <c r="BS97" s="498"/>
      <c r="BT97" s="498"/>
      <c r="BU97" s="498"/>
      <c r="BV97" s="498"/>
      <c r="BW97" s="498"/>
      <c r="BX97" s="498"/>
      <c r="BY97" s="498"/>
      <c r="BZ97" s="498"/>
      <c r="CA97" s="498"/>
      <c r="CB97" s="498"/>
      <c r="CC97" s="498"/>
      <c r="CD97" s="498"/>
      <c r="CE97" s="498"/>
      <c r="CF97" s="498"/>
      <c r="CG97" s="498"/>
      <c r="CH97" s="498"/>
      <c r="CI97" s="498"/>
      <c r="CJ97" s="498"/>
      <c r="CK97" s="498"/>
      <c r="CL97" s="498"/>
      <c r="CM97" s="498"/>
      <c r="CN97" s="498"/>
      <c r="CO97" s="498"/>
      <c r="CP97" s="498"/>
      <c r="CQ97" s="498"/>
      <c r="CR97" s="498"/>
    </row>
    <row r="98" spans="10:96" s="23" customFormat="1" ht="12.75" customHeight="1" x14ac:dyDescent="0.25">
      <c r="J98" s="496"/>
      <c r="K98" s="496"/>
      <c r="R98" s="497"/>
      <c r="T98" s="498"/>
      <c r="U98" s="498"/>
      <c r="V98" s="498"/>
      <c r="W98" s="498"/>
      <c r="X98" s="498"/>
      <c r="Y98" s="498"/>
      <c r="Z98" s="498"/>
      <c r="AA98" s="498"/>
      <c r="AB98" s="498"/>
      <c r="AC98" s="498"/>
      <c r="AD98" s="498"/>
      <c r="AE98" s="498"/>
      <c r="AF98" s="498"/>
      <c r="AG98" s="498"/>
      <c r="AH98" s="498"/>
      <c r="AI98" s="498"/>
      <c r="AJ98" s="498"/>
      <c r="AK98" s="498"/>
      <c r="AL98" s="498"/>
      <c r="AM98" s="498"/>
      <c r="AN98" s="498"/>
      <c r="AO98" s="498"/>
      <c r="AP98" s="498"/>
      <c r="AQ98" s="498"/>
      <c r="AR98" s="498"/>
      <c r="AS98" s="498"/>
      <c r="AT98" s="498"/>
      <c r="AU98" s="498"/>
      <c r="AV98" s="498"/>
      <c r="AW98" s="498"/>
      <c r="AX98" s="498"/>
      <c r="AY98" s="498"/>
      <c r="AZ98" s="498"/>
      <c r="BA98" s="498"/>
      <c r="BB98" s="498"/>
      <c r="BC98" s="498"/>
      <c r="BD98" s="498"/>
      <c r="BE98" s="498"/>
      <c r="BF98" s="498"/>
      <c r="BG98" s="498"/>
      <c r="BH98" s="498"/>
      <c r="BI98" s="498"/>
      <c r="BJ98" s="498"/>
      <c r="BK98" s="498"/>
      <c r="BL98" s="498"/>
      <c r="BM98" s="498"/>
      <c r="BN98" s="498"/>
      <c r="BO98" s="498"/>
      <c r="BP98" s="498"/>
      <c r="BQ98" s="498"/>
      <c r="BR98" s="498"/>
      <c r="BS98" s="498"/>
      <c r="BT98" s="498"/>
      <c r="BU98" s="498"/>
      <c r="BV98" s="498"/>
      <c r="BW98" s="498"/>
      <c r="BX98" s="498"/>
      <c r="BY98" s="498"/>
      <c r="BZ98" s="498"/>
      <c r="CA98" s="498"/>
      <c r="CB98" s="498"/>
      <c r="CC98" s="498"/>
      <c r="CD98" s="498"/>
      <c r="CE98" s="498"/>
      <c r="CF98" s="498"/>
      <c r="CG98" s="498"/>
      <c r="CH98" s="498"/>
      <c r="CI98" s="498"/>
      <c r="CJ98" s="498"/>
      <c r="CK98" s="498"/>
      <c r="CL98" s="498"/>
      <c r="CM98" s="498"/>
      <c r="CN98" s="498"/>
      <c r="CO98" s="498"/>
      <c r="CP98" s="498"/>
      <c r="CQ98" s="498"/>
      <c r="CR98" s="498"/>
    </row>
    <row r="99" spans="10:96" s="23" customFormat="1" ht="12.75" customHeight="1" x14ac:dyDescent="0.25">
      <c r="J99" s="496"/>
      <c r="K99" s="496"/>
      <c r="R99" s="497"/>
      <c r="T99" s="498"/>
      <c r="U99" s="498"/>
      <c r="V99" s="498"/>
      <c r="W99" s="498"/>
      <c r="X99" s="498"/>
      <c r="Y99" s="498"/>
      <c r="Z99" s="498"/>
      <c r="AA99" s="498"/>
      <c r="AB99" s="498"/>
      <c r="AC99" s="498"/>
      <c r="AD99" s="498"/>
      <c r="AE99" s="498"/>
      <c r="AF99" s="498"/>
      <c r="AG99" s="498"/>
      <c r="AH99" s="498"/>
      <c r="AI99" s="498"/>
      <c r="AJ99" s="498"/>
      <c r="AK99" s="498"/>
      <c r="AL99" s="498"/>
      <c r="AM99" s="498"/>
      <c r="AN99" s="498"/>
      <c r="AO99" s="498"/>
      <c r="AP99" s="498"/>
      <c r="AQ99" s="498"/>
      <c r="AR99" s="498"/>
      <c r="AS99" s="498"/>
      <c r="AT99" s="498"/>
      <c r="AU99" s="498"/>
      <c r="AV99" s="498"/>
      <c r="AW99" s="498"/>
      <c r="AX99" s="498"/>
      <c r="AY99" s="498"/>
      <c r="AZ99" s="498"/>
      <c r="BA99" s="498"/>
      <c r="BB99" s="498"/>
      <c r="BC99" s="498"/>
      <c r="BD99" s="498"/>
      <c r="BE99" s="498"/>
      <c r="BF99" s="498"/>
      <c r="BG99" s="498"/>
      <c r="BH99" s="498"/>
      <c r="BI99" s="498"/>
      <c r="BJ99" s="498"/>
      <c r="BK99" s="498"/>
      <c r="BL99" s="498"/>
      <c r="BM99" s="498"/>
      <c r="BN99" s="498"/>
      <c r="BO99" s="498"/>
      <c r="BP99" s="498"/>
      <c r="BQ99" s="498"/>
      <c r="BR99" s="498"/>
      <c r="BS99" s="498"/>
      <c r="BT99" s="498"/>
      <c r="BU99" s="498"/>
      <c r="BV99" s="498"/>
      <c r="BW99" s="498"/>
      <c r="BX99" s="498"/>
      <c r="BY99" s="498"/>
      <c r="BZ99" s="498"/>
      <c r="CA99" s="498"/>
      <c r="CB99" s="498"/>
      <c r="CC99" s="498"/>
      <c r="CD99" s="498"/>
      <c r="CE99" s="498"/>
      <c r="CF99" s="498"/>
      <c r="CG99" s="498"/>
      <c r="CH99" s="498"/>
      <c r="CI99" s="498"/>
      <c r="CJ99" s="498"/>
      <c r="CK99" s="498"/>
      <c r="CL99" s="498"/>
      <c r="CM99" s="498"/>
      <c r="CN99" s="498"/>
      <c r="CO99" s="498"/>
      <c r="CP99" s="498"/>
      <c r="CQ99" s="498"/>
      <c r="CR99" s="498"/>
    </row>
    <row r="100" spans="10:96" s="23" customFormat="1" ht="12.75" customHeight="1" x14ac:dyDescent="0.25">
      <c r="J100" s="496"/>
      <c r="K100" s="496"/>
      <c r="R100" s="497"/>
      <c r="T100" s="498"/>
      <c r="U100" s="498"/>
      <c r="V100" s="498"/>
      <c r="W100" s="498"/>
      <c r="X100" s="498"/>
      <c r="Y100" s="498"/>
      <c r="Z100" s="498"/>
      <c r="AA100" s="498"/>
      <c r="AB100" s="498"/>
      <c r="AC100" s="498"/>
      <c r="AD100" s="498"/>
      <c r="AE100" s="498"/>
      <c r="AF100" s="498"/>
      <c r="AG100" s="498"/>
      <c r="AH100" s="498"/>
      <c r="AI100" s="498"/>
      <c r="AJ100" s="498"/>
      <c r="AK100" s="498"/>
      <c r="AL100" s="498"/>
      <c r="AM100" s="498"/>
      <c r="AN100" s="498"/>
      <c r="AO100" s="498"/>
      <c r="AP100" s="498"/>
      <c r="AQ100" s="498"/>
      <c r="AR100" s="498"/>
      <c r="AS100" s="498"/>
      <c r="AT100" s="498"/>
      <c r="AU100" s="498"/>
      <c r="AV100" s="498"/>
      <c r="AW100" s="498"/>
      <c r="AX100" s="498"/>
      <c r="AY100" s="498"/>
      <c r="AZ100" s="498"/>
      <c r="BA100" s="498"/>
      <c r="BB100" s="498"/>
      <c r="BC100" s="498"/>
      <c r="BD100" s="498"/>
      <c r="BE100" s="498"/>
      <c r="BF100" s="498"/>
      <c r="BG100" s="498"/>
      <c r="BH100" s="498"/>
      <c r="BI100" s="498"/>
      <c r="BJ100" s="498"/>
      <c r="BK100" s="498"/>
      <c r="BL100" s="498"/>
      <c r="BM100" s="498"/>
      <c r="BN100" s="498"/>
      <c r="BO100" s="498"/>
      <c r="BP100" s="498"/>
      <c r="BQ100" s="498"/>
      <c r="BR100" s="498"/>
      <c r="BS100" s="498"/>
      <c r="BT100" s="498"/>
      <c r="BU100" s="498"/>
      <c r="BV100" s="498"/>
      <c r="BW100" s="498"/>
      <c r="BX100" s="498"/>
      <c r="BY100" s="498"/>
      <c r="BZ100" s="498"/>
      <c r="CA100" s="498"/>
      <c r="CB100" s="498"/>
      <c r="CC100" s="498"/>
      <c r="CD100" s="498"/>
      <c r="CE100" s="498"/>
      <c r="CF100" s="498"/>
      <c r="CG100" s="498"/>
      <c r="CH100" s="498"/>
      <c r="CI100" s="498"/>
      <c r="CJ100" s="498"/>
      <c r="CK100" s="498"/>
      <c r="CL100" s="498"/>
      <c r="CM100" s="498"/>
      <c r="CN100" s="498"/>
      <c r="CO100" s="498"/>
      <c r="CP100" s="498"/>
      <c r="CQ100" s="498"/>
      <c r="CR100" s="498"/>
    </row>
    <row r="101" spans="10:96" s="23" customFormat="1" ht="12.75" customHeight="1" x14ac:dyDescent="0.25">
      <c r="J101" s="496"/>
      <c r="K101" s="496"/>
      <c r="R101" s="497"/>
      <c r="T101" s="498"/>
      <c r="U101" s="498"/>
      <c r="V101" s="498"/>
      <c r="W101" s="498"/>
      <c r="X101" s="498"/>
      <c r="Y101" s="498"/>
      <c r="Z101" s="498"/>
      <c r="AA101" s="498"/>
      <c r="AB101" s="498"/>
      <c r="AC101" s="498"/>
      <c r="AD101" s="498"/>
      <c r="AE101" s="498"/>
      <c r="AF101" s="498"/>
      <c r="AG101" s="498"/>
      <c r="AH101" s="498"/>
      <c r="AI101" s="498"/>
      <c r="AJ101" s="498"/>
      <c r="AK101" s="498"/>
      <c r="AL101" s="498"/>
      <c r="AM101" s="498"/>
      <c r="AN101" s="498"/>
      <c r="AO101" s="498"/>
      <c r="AP101" s="498"/>
      <c r="AQ101" s="498"/>
      <c r="AR101" s="498"/>
      <c r="AS101" s="498"/>
      <c r="AT101" s="498"/>
      <c r="AU101" s="498"/>
      <c r="AV101" s="498"/>
      <c r="AW101" s="498"/>
      <c r="AX101" s="498"/>
      <c r="AY101" s="498"/>
      <c r="AZ101" s="498"/>
      <c r="BA101" s="498"/>
      <c r="BB101" s="498"/>
      <c r="BC101" s="498"/>
      <c r="BD101" s="498"/>
      <c r="BE101" s="498"/>
      <c r="BF101" s="498"/>
      <c r="BG101" s="498"/>
      <c r="BH101" s="498"/>
      <c r="BI101" s="498"/>
      <c r="BJ101" s="498"/>
      <c r="BK101" s="498"/>
      <c r="BL101" s="498"/>
      <c r="BM101" s="498"/>
      <c r="BN101" s="498"/>
      <c r="BO101" s="498"/>
      <c r="BP101" s="498"/>
      <c r="BQ101" s="498"/>
      <c r="BR101" s="498"/>
      <c r="BS101" s="498"/>
      <c r="BT101" s="498"/>
      <c r="BU101" s="498"/>
      <c r="BV101" s="498"/>
      <c r="BW101" s="498"/>
      <c r="BX101" s="498"/>
      <c r="BY101" s="498"/>
      <c r="BZ101" s="498"/>
      <c r="CA101" s="498"/>
      <c r="CB101" s="498"/>
      <c r="CC101" s="498"/>
      <c r="CD101" s="498"/>
      <c r="CE101" s="498"/>
      <c r="CF101" s="498"/>
      <c r="CG101" s="498"/>
      <c r="CH101" s="498"/>
      <c r="CI101" s="498"/>
      <c r="CJ101" s="498"/>
      <c r="CK101" s="498"/>
      <c r="CL101" s="498"/>
      <c r="CM101" s="498"/>
      <c r="CN101" s="498"/>
      <c r="CO101" s="498"/>
      <c r="CP101" s="498"/>
      <c r="CQ101" s="498"/>
      <c r="CR101" s="498"/>
    </row>
    <row r="102" spans="10:96" s="23" customFormat="1" ht="12.75" customHeight="1" x14ac:dyDescent="0.25">
      <c r="J102" s="496"/>
      <c r="K102" s="496"/>
      <c r="R102" s="497"/>
      <c r="T102" s="498"/>
      <c r="U102" s="498"/>
      <c r="V102" s="498"/>
      <c r="W102" s="498"/>
      <c r="X102" s="498"/>
      <c r="Y102" s="498"/>
      <c r="Z102" s="498"/>
      <c r="AA102" s="498"/>
      <c r="AB102" s="498"/>
      <c r="AC102" s="498"/>
      <c r="AD102" s="498"/>
      <c r="AE102" s="498"/>
      <c r="AF102" s="498"/>
      <c r="AG102" s="498"/>
      <c r="AH102" s="498"/>
      <c r="AI102" s="498"/>
      <c r="AJ102" s="498"/>
      <c r="AK102" s="498"/>
      <c r="AL102" s="498"/>
      <c r="AM102" s="498"/>
      <c r="AN102" s="498"/>
      <c r="AO102" s="498"/>
      <c r="AP102" s="498"/>
      <c r="AQ102" s="498"/>
      <c r="AR102" s="498"/>
      <c r="AS102" s="498"/>
      <c r="AT102" s="498"/>
      <c r="AU102" s="498"/>
      <c r="AV102" s="498"/>
      <c r="AW102" s="498"/>
      <c r="AX102" s="498"/>
      <c r="AY102" s="498"/>
      <c r="AZ102" s="498"/>
      <c r="BA102" s="498"/>
      <c r="BB102" s="498"/>
      <c r="BC102" s="498"/>
      <c r="BD102" s="498"/>
      <c r="BE102" s="498"/>
      <c r="BF102" s="498"/>
      <c r="BG102" s="498"/>
      <c r="BH102" s="498"/>
      <c r="BI102" s="498"/>
      <c r="BJ102" s="498"/>
      <c r="BK102" s="498"/>
      <c r="BL102" s="498"/>
      <c r="BM102" s="498"/>
      <c r="BN102" s="498"/>
      <c r="BO102" s="498"/>
      <c r="BP102" s="498"/>
      <c r="BQ102" s="498"/>
      <c r="BR102" s="498"/>
      <c r="BS102" s="498"/>
      <c r="BT102" s="498"/>
      <c r="BU102" s="498"/>
      <c r="BV102" s="498"/>
      <c r="BW102" s="498"/>
      <c r="BX102" s="498"/>
      <c r="BY102" s="498"/>
      <c r="BZ102" s="498"/>
      <c r="CA102" s="498"/>
      <c r="CB102" s="498"/>
      <c r="CC102" s="498"/>
      <c r="CD102" s="498"/>
      <c r="CE102" s="498"/>
      <c r="CF102" s="498"/>
      <c r="CG102" s="498"/>
      <c r="CH102" s="498"/>
      <c r="CI102" s="498"/>
      <c r="CJ102" s="498"/>
      <c r="CK102" s="498"/>
      <c r="CL102" s="498"/>
      <c r="CM102" s="498"/>
      <c r="CN102" s="498"/>
      <c r="CO102" s="498"/>
      <c r="CP102" s="498"/>
      <c r="CQ102" s="498"/>
      <c r="CR102" s="498"/>
    </row>
    <row r="103" spans="10:96" s="23" customFormat="1" ht="12.75" customHeight="1" x14ac:dyDescent="0.25">
      <c r="J103" s="496"/>
      <c r="K103" s="496"/>
      <c r="R103" s="497"/>
      <c r="T103" s="498"/>
      <c r="U103" s="498"/>
      <c r="V103" s="498"/>
      <c r="W103" s="498"/>
      <c r="X103" s="498"/>
      <c r="Y103" s="498"/>
      <c r="Z103" s="498"/>
      <c r="AA103" s="498"/>
      <c r="AB103" s="498"/>
      <c r="AC103" s="498"/>
      <c r="AD103" s="498"/>
      <c r="AE103" s="498"/>
      <c r="AF103" s="498"/>
      <c r="AG103" s="498"/>
      <c r="AH103" s="498"/>
      <c r="AI103" s="498"/>
      <c r="AJ103" s="498"/>
      <c r="AK103" s="498"/>
      <c r="AL103" s="498"/>
      <c r="AM103" s="498"/>
      <c r="AN103" s="498"/>
      <c r="AO103" s="498"/>
      <c r="AP103" s="498"/>
      <c r="AQ103" s="498"/>
      <c r="AR103" s="498"/>
      <c r="AS103" s="498"/>
      <c r="AT103" s="498"/>
      <c r="AU103" s="498"/>
      <c r="AV103" s="498"/>
      <c r="AW103" s="498"/>
      <c r="AX103" s="498"/>
      <c r="AY103" s="498"/>
      <c r="AZ103" s="498"/>
      <c r="BA103" s="498"/>
      <c r="BB103" s="498"/>
      <c r="BC103" s="498"/>
      <c r="BD103" s="498"/>
      <c r="BE103" s="498"/>
      <c r="BF103" s="498"/>
      <c r="BG103" s="498"/>
      <c r="BH103" s="498"/>
      <c r="BI103" s="498"/>
      <c r="BJ103" s="498"/>
      <c r="BK103" s="498"/>
      <c r="BL103" s="498"/>
      <c r="BM103" s="498"/>
      <c r="BN103" s="498"/>
      <c r="BO103" s="498"/>
      <c r="BP103" s="498"/>
      <c r="BQ103" s="498"/>
      <c r="BR103" s="498"/>
      <c r="BS103" s="498"/>
      <c r="BT103" s="498"/>
      <c r="BU103" s="498"/>
      <c r="BV103" s="498"/>
      <c r="BW103" s="498"/>
      <c r="BX103" s="498"/>
      <c r="BY103" s="498"/>
      <c r="BZ103" s="498"/>
      <c r="CA103" s="498"/>
      <c r="CB103" s="498"/>
      <c r="CC103" s="498"/>
      <c r="CD103" s="498"/>
      <c r="CE103" s="498"/>
      <c r="CF103" s="498"/>
      <c r="CG103" s="498"/>
      <c r="CH103" s="498"/>
      <c r="CI103" s="498"/>
      <c r="CJ103" s="498"/>
      <c r="CK103" s="498"/>
      <c r="CL103" s="498"/>
      <c r="CM103" s="498"/>
      <c r="CN103" s="498"/>
      <c r="CO103" s="498"/>
      <c r="CP103" s="498"/>
      <c r="CQ103" s="498"/>
      <c r="CR103" s="498"/>
    </row>
    <row r="104" spans="10:96" s="23" customFormat="1" ht="12.75" customHeight="1" x14ac:dyDescent="0.25">
      <c r="J104" s="496"/>
      <c r="K104" s="496"/>
      <c r="R104" s="497"/>
      <c r="T104" s="498"/>
      <c r="U104" s="498"/>
      <c r="V104" s="498"/>
      <c r="W104" s="498"/>
      <c r="X104" s="498"/>
      <c r="Y104" s="498"/>
      <c r="Z104" s="498"/>
      <c r="AA104" s="498"/>
      <c r="AB104" s="498"/>
      <c r="AC104" s="498"/>
      <c r="AD104" s="498"/>
      <c r="AE104" s="498"/>
      <c r="AF104" s="498"/>
      <c r="AG104" s="498"/>
      <c r="AH104" s="498"/>
      <c r="AI104" s="498"/>
      <c r="AJ104" s="498"/>
      <c r="AK104" s="498"/>
      <c r="AL104" s="498"/>
      <c r="AM104" s="498"/>
      <c r="AN104" s="498"/>
      <c r="AO104" s="498"/>
      <c r="AP104" s="498"/>
      <c r="AQ104" s="498"/>
      <c r="AR104" s="498"/>
      <c r="AS104" s="498"/>
      <c r="AT104" s="498"/>
      <c r="AU104" s="498"/>
      <c r="AV104" s="498"/>
      <c r="AW104" s="498"/>
      <c r="AX104" s="498"/>
      <c r="AY104" s="498"/>
      <c r="AZ104" s="498"/>
      <c r="BA104" s="498"/>
      <c r="BB104" s="498"/>
      <c r="BC104" s="498"/>
      <c r="BD104" s="498"/>
      <c r="BE104" s="498"/>
      <c r="BF104" s="498"/>
      <c r="BG104" s="498"/>
      <c r="BH104" s="498"/>
      <c r="BI104" s="498"/>
      <c r="BJ104" s="498"/>
      <c r="BK104" s="498"/>
      <c r="BL104" s="498"/>
      <c r="BM104" s="498"/>
      <c r="BN104" s="498"/>
      <c r="BO104" s="498"/>
      <c r="BP104" s="498"/>
      <c r="BQ104" s="498"/>
      <c r="BR104" s="498"/>
      <c r="BS104" s="498"/>
      <c r="BT104" s="498"/>
      <c r="BU104" s="498"/>
      <c r="BV104" s="498"/>
      <c r="BW104" s="498"/>
      <c r="BX104" s="498"/>
      <c r="BY104" s="498"/>
      <c r="BZ104" s="498"/>
      <c r="CA104" s="498"/>
      <c r="CB104" s="498"/>
      <c r="CC104" s="498"/>
      <c r="CD104" s="498"/>
      <c r="CE104" s="498"/>
      <c r="CF104" s="498"/>
      <c r="CG104" s="498"/>
      <c r="CH104" s="498"/>
      <c r="CI104" s="498"/>
      <c r="CJ104" s="498"/>
      <c r="CK104" s="498"/>
      <c r="CL104" s="498"/>
      <c r="CM104" s="498"/>
      <c r="CN104" s="498"/>
      <c r="CO104" s="498"/>
      <c r="CP104" s="498"/>
      <c r="CQ104" s="498"/>
      <c r="CR104" s="498"/>
    </row>
    <row r="105" spans="10:96" s="23" customFormat="1" ht="12.75" customHeight="1" x14ac:dyDescent="0.25">
      <c r="J105" s="496"/>
      <c r="K105" s="496"/>
      <c r="R105" s="497"/>
      <c r="T105" s="498"/>
      <c r="U105" s="498"/>
      <c r="V105" s="498"/>
      <c r="W105" s="498"/>
      <c r="X105" s="498"/>
      <c r="Y105" s="498"/>
      <c r="Z105" s="498"/>
      <c r="AA105" s="498"/>
      <c r="AB105" s="498"/>
      <c r="AC105" s="498"/>
      <c r="AD105" s="498"/>
      <c r="AE105" s="498"/>
      <c r="AF105" s="498"/>
      <c r="AG105" s="498"/>
      <c r="AH105" s="498"/>
      <c r="AI105" s="498"/>
      <c r="AJ105" s="498"/>
      <c r="AK105" s="498"/>
      <c r="AL105" s="498"/>
      <c r="AM105" s="498"/>
      <c r="AN105" s="498"/>
      <c r="AO105" s="498"/>
      <c r="AP105" s="498"/>
      <c r="AQ105" s="498"/>
      <c r="AR105" s="498"/>
      <c r="AS105" s="498"/>
      <c r="AT105" s="498"/>
      <c r="AU105" s="498"/>
      <c r="AV105" s="498"/>
      <c r="AW105" s="498"/>
      <c r="AX105" s="498"/>
      <c r="AY105" s="498"/>
      <c r="AZ105" s="498"/>
      <c r="BA105" s="498"/>
      <c r="BB105" s="498"/>
      <c r="BC105" s="498"/>
      <c r="BD105" s="498"/>
      <c r="BE105" s="498"/>
      <c r="BF105" s="498"/>
      <c r="BG105" s="498"/>
      <c r="BH105" s="498"/>
      <c r="BI105" s="498"/>
      <c r="BJ105" s="498"/>
      <c r="BK105" s="498"/>
      <c r="BL105" s="498"/>
      <c r="BM105" s="498"/>
      <c r="BN105" s="498"/>
      <c r="BO105" s="498"/>
      <c r="BP105" s="498"/>
      <c r="BQ105" s="498"/>
      <c r="BR105" s="498"/>
      <c r="BS105" s="498"/>
      <c r="BT105" s="498"/>
      <c r="BU105" s="498"/>
      <c r="BV105" s="498"/>
      <c r="BW105" s="498"/>
      <c r="BX105" s="498"/>
      <c r="BY105" s="498"/>
      <c r="BZ105" s="498"/>
      <c r="CA105" s="498"/>
      <c r="CB105" s="498"/>
      <c r="CC105" s="498"/>
      <c r="CD105" s="498"/>
      <c r="CE105" s="498"/>
      <c r="CF105" s="498"/>
      <c r="CG105" s="498"/>
      <c r="CH105" s="498"/>
      <c r="CI105" s="498"/>
      <c r="CJ105" s="498"/>
      <c r="CK105" s="498"/>
      <c r="CL105" s="498"/>
      <c r="CM105" s="498"/>
      <c r="CN105" s="498"/>
      <c r="CO105" s="498"/>
      <c r="CP105" s="498"/>
      <c r="CQ105" s="498"/>
      <c r="CR105" s="498"/>
    </row>
    <row r="106" spans="10:96" s="23" customFormat="1" ht="12.75" customHeight="1" x14ac:dyDescent="0.25">
      <c r="J106" s="496"/>
      <c r="K106" s="496"/>
      <c r="R106" s="497"/>
      <c r="T106" s="498"/>
      <c r="U106" s="498"/>
      <c r="V106" s="498"/>
      <c r="W106" s="498"/>
      <c r="X106" s="498"/>
      <c r="Y106" s="498"/>
      <c r="Z106" s="498"/>
      <c r="AA106" s="498"/>
      <c r="AB106" s="498"/>
      <c r="AC106" s="498"/>
      <c r="AD106" s="498"/>
      <c r="AE106" s="498"/>
      <c r="AF106" s="498"/>
      <c r="AG106" s="498"/>
      <c r="AH106" s="498"/>
      <c r="AI106" s="498"/>
      <c r="AJ106" s="498"/>
      <c r="AK106" s="498"/>
      <c r="AL106" s="498"/>
      <c r="AM106" s="498"/>
      <c r="AN106" s="498"/>
      <c r="AO106" s="498"/>
      <c r="AP106" s="498"/>
      <c r="AQ106" s="498"/>
      <c r="AR106" s="498"/>
      <c r="AS106" s="498"/>
      <c r="AT106" s="498"/>
      <c r="AU106" s="498"/>
      <c r="AV106" s="498"/>
      <c r="AW106" s="498"/>
      <c r="AX106" s="498"/>
      <c r="AY106" s="498"/>
      <c r="AZ106" s="498"/>
      <c r="BA106" s="498"/>
      <c r="BB106" s="498"/>
      <c r="BC106" s="498"/>
      <c r="BD106" s="498"/>
      <c r="BE106" s="498"/>
      <c r="BF106" s="498"/>
      <c r="BG106" s="498"/>
      <c r="BH106" s="498"/>
      <c r="BI106" s="498"/>
      <c r="BJ106" s="498"/>
      <c r="BK106" s="498"/>
      <c r="BL106" s="498"/>
      <c r="BM106" s="498"/>
      <c r="BN106" s="498"/>
      <c r="BO106" s="498"/>
      <c r="BP106" s="498"/>
      <c r="BQ106" s="498"/>
      <c r="BR106" s="498"/>
      <c r="BS106" s="498"/>
      <c r="BT106" s="498"/>
      <c r="BU106" s="498"/>
      <c r="BV106" s="498"/>
      <c r="BW106" s="498"/>
      <c r="BX106" s="498"/>
      <c r="BY106" s="498"/>
      <c r="BZ106" s="498"/>
      <c r="CA106" s="498"/>
      <c r="CB106" s="498"/>
      <c r="CC106" s="498"/>
      <c r="CD106" s="498"/>
      <c r="CE106" s="498"/>
      <c r="CF106" s="498"/>
      <c r="CG106" s="498"/>
      <c r="CH106" s="498"/>
      <c r="CI106" s="498"/>
      <c r="CJ106" s="498"/>
      <c r="CK106" s="498"/>
      <c r="CL106" s="498"/>
      <c r="CM106" s="498"/>
      <c r="CN106" s="498"/>
      <c r="CO106" s="498"/>
      <c r="CP106" s="498"/>
      <c r="CQ106" s="498"/>
      <c r="CR106" s="498"/>
    </row>
    <row r="107" spans="10:96" s="23" customFormat="1" ht="12.75" customHeight="1" x14ac:dyDescent="0.25">
      <c r="J107" s="496"/>
      <c r="K107" s="496"/>
      <c r="R107" s="497"/>
      <c r="T107" s="498"/>
      <c r="U107" s="498"/>
      <c r="V107" s="498"/>
      <c r="W107" s="498"/>
      <c r="X107" s="498"/>
      <c r="Y107" s="498"/>
      <c r="Z107" s="498"/>
      <c r="AA107" s="498"/>
      <c r="AB107" s="498"/>
      <c r="AC107" s="498"/>
      <c r="AD107" s="498"/>
      <c r="AE107" s="498"/>
      <c r="AF107" s="498"/>
      <c r="AG107" s="498"/>
      <c r="AH107" s="498"/>
      <c r="AI107" s="498"/>
      <c r="AJ107" s="498"/>
      <c r="AK107" s="498"/>
      <c r="AL107" s="498"/>
      <c r="AM107" s="498"/>
      <c r="AN107" s="498"/>
      <c r="AO107" s="498"/>
      <c r="AP107" s="498"/>
      <c r="AQ107" s="498"/>
      <c r="AR107" s="498"/>
      <c r="AS107" s="498"/>
      <c r="AT107" s="498"/>
      <c r="AU107" s="498"/>
      <c r="AV107" s="498"/>
      <c r="AW107" s="498"/>
      <c r="AX107" s="498"/>
      <c r="AY107" s="498"/>
      <c r="AZ107" s="498"/>
      <c r="BA107" s="498"/>
      <c r="BB107" s="498"/>
      <c r="BC107" s="498"/>
      <c r="BD107" s="498"/>
      <c r="BE107" s="498"/>
      <c r="BF107" s="498"/>
      <c r="BG107" s="498"/>
      <c r="BH107" s="498"/>
      <c r="BI107" s="498"/>
      <c r="BJ107" s="498"/>
      <c r="BK107" s="498"/>
      <c r="BL107" s="498"/>
      <c r="BM107" s="498"/>
      <c r="BN107" s="498"/>
      <c r="BO107" s="498"/>
      <c r="BP107" s="498"/>
      <c r="BQ107" s="498"/>
      <c r="BR107" s="498"/>
      <c r="BS107" s="498"/>
      <c r="BT107" s="498"/>
      <c r="BU107" s="498"/>
      <c r="BV107" s="498"/>
      <c r="BW107" s="498"/>
      <c r="BX107" s="498"/>
      <c r="BY107" s="498"/>
      <c r="BZ107" s="498"/>
      <c r="CA107" s="498"/>
      <c r="CB107" s="498"/>
      <c r="CC107" s="498"/>
      <c r="CD107" s="498"/>
      <c r="CE107" s="498"/>
      <c r="CF107" s="498"/>
      <c r="CG107" s="498"/>
      <c r="CH107" s="498"/>
      <c r="CI107" s="498"/>
      <c r="CJ107" s="498"/>
      <c r="CK107" s="498"/>
      <c r="CL107" s="498"/>
      <c r="CM107" s="498"/>
      <c r="CN107" s="498"/>
      <c r="CO107" s="498"/>
      <c r="CP107" s="498"/>
      <c r="CQ107" s="498"/>
      <c r="CR107" s="498"/>
    </row>
    <row r="108" spans="10:96" s="23" customFormat="1" ht="12.75" customHeight="1" x14ac:dyDescent="0.25">
      <c r="J108" s="496"/>
      <c r="K108" s="496"/>
      <c r="R108" s="497"/>
      <c r="T108" s="498"/>
      <c r="U108" s="498"/>
      <c r="V108" s="498"/>
      <c r="W108" s="498"/>
      <c r="X108" s="498"/>
      <c r="Y108" s="498"/>
      <c r="Z108" s="498"/>
      <c r="AA108" s="498"/>
      <c r="AB108" s="498"/>
      <c r="AC108" s="498"/>
      <c r="AD108" s="498"/>
      <c r="AE108" s="498"/>
      <c r="AF108" s="498"/>
      <c r="AG108" s="498"/>
      <c r="AH108" s="498"/>
      <c r="AI108" s="498"/>
      <c r="AJ108" s="498"/>
      <c r="AK108" s="498"/>
      <c r="AL108" s="498"/>
      <c r="AM108" s="498"/>
      <c r="AN108" s="498"/>
      <c r="AO108" s="498"/>
      <c r="AP108" s="498"/>
      <c r="AQ108" s="498"/>
      <c r="AR108" s="498"/>
      <c r="AS108" s="498"/>
      <c r="AT108" s="498"/>
      <c r="AU108" s="498"/>
      <c r="AV108" s="498"/>
      <c r="AW108" s="498"/>
      <c r="AX108" s="498"/>
      <c r="AY108" s="498"/>
      <c r="AZ108" s="498"/>
      <c r="BA108" s="498"/>
      <c r="BB108" s="498"/>
      <c r="BC108" s="498"/>
      <c r="BD108" s="498"/>
      <c r="BE108" s="498"/>
      <c r="BF108" s="498"/>
      <c r="BG108" s="498"/>
      <c r="BH108" s="498"/>
      <c r="BI108" s="498"/>
      <c r="BJ108" s="498"/>
      <c r="BK108" s="498"/>
      <c r="BL108" s="498"/>
      <c r="BM108" s="498"/>
      <c r="BN108" s="498"/>
      <c r="BO108" s="498"/>
      <c r="BP108" s="498"/>
      <c r="BQ108" s="498"/>
      <c r="BR108" s="498"/>
      <c r="BS108" s="498"/>
      <c r="BT108" s="498"/>
      <c r="BU108" s="498"/>
      <c r="BV108" s="498"/>
      <c r="BW108" s="498"/>
      <c r="BX108" s="498"/>
      <c r="BY108" s="498"/>
      <c r="BZ108" s="498"/>
      <c r="CA108" s="498"/>
      <c r="CB108" s="498"/>
      <c r="CC108" s="498"/>
      <c r="CD108" s="498"/>
      <c r="CE108" s="498"/>
      <c r="CF108" s="498"/>
      <c r="CG108" s="498"/>
      <c r="CH108" s="498"/>
      <c r="CI108" s="498"/>
      <c r="CJ108" s="498"/>
      <c r="CK108" s="498"/>
      <c r="CL108" s="498"/>
      <c r="CM108" s="498"/>
      <c r="CN108" s="498"/>
      <c r="CO108" s="498"/>
      <c r="CP108" s="498"/>
      <c r="CQ108" s="498"/>
      <c r="CR108" s="498"/>
    </row>
    <row r="109" spans="10:96" s="23" customFormat="1" ht="12.75" customHeight="1" x14ac:dyDescent="0.25">
      <c r="J109" s="496"/>
      <c r="K109" s="496"/>
      <c r="R109" s="497"/>
      <c r="T109" s="498"/>
      <c r="U109" s="498"/>
      <c r="V109" s="498"/>
      <c r="W109" s="498"/>
      <c r="X109" s="498"/>
      <c r="Y109" s="498"/>
      <c r="Z109" s="498"/>
      <c r="AA109" s="498"/>
      <c r="AB109" s="498"/>
      <c r="AC109" s="498"/>
      <c r="AD109" s="498"/>
      <c r="AE109" s="498"/>
      <c r="AF109" s="498"/>
      <c r="AG109" s="498"/>
      <c r="AH109" s="498"/>
      <c r="AI109" s="498"/>
      <c r="AJ109" s="498"/>
      <c r="AK109" s="498"/>
      <c r="AL109" s="498"/>
      <c r="AM109" s="498"/>
      <c r="AN109" s="498"/>
      <c r="AO109" s="498"/>
      <c r="AP109" s="498"/>
      <c r="AQ109" s="498"/>
      <c r="AR109" s="498"/>
      <c r="AS109" s="498"/>
      <c r="AT109" s="498"/>
      <c r="AU109" s="498"/>
      <c r="AV109" s="498"/>
      <c r="AW109" s="498"/>
      <c r="AX109" s="498"/>
      <c r="AY109" s="498"/>
      <c r="AZ109" s="498"/>
      <c r="BA109" s="498"/>
      <c r="BB109" s="498"/>
      <c r="BC109" s="498"/>
      <c r="BD109" s="498"/>
      <c r="BE109" s="498"/>
      <c r="BF109" s="498"/>
      <c r="BG109" s="498"/>
      <c r="BH109" s="498"/>
      <c r="BI109" s="498"/>
      <c r="BJ109" s="498"/>
      <c r="BK109" s="498"/>
      <c r="BL109" s="498"/>
      <c r="BM109" s="498"/>
      <c r="BN109" s="498"/>
      <c r="BO109" s="498"/>
      <c r="BP109" s="498"/>
      <c r="BQ109" s="498"/>
      <c r="BR109" s="498"/>
      <c r="BS109" s="498"/>
      <c r="BT109" s="498"/>
      <c r="BU109" s="498"/>
      <c r="BV109" s="498"/>
      <c r="BW109" s="498"/>
      <c r="BX109" s="498"/>
      <c r="BY109" s="498"/>
      <c r="BZ109" s="498"/>
      <c r="CA109" s="498"/>
      <c r="CB109" s="498"/>
      <c r="CC109" s="498"/>
      <c r="CD109" s="498"/>
      <c r="CE109" s="498"/>
      <c r="CF109" s="498"/>
      <c r="CG109" s="498"/>
      <c r="CH109" s="498"/>
      <c r="CI109" s="498"/>
      <c r="CJ109" s="498"/>
      <c r="CK109" s="498"/>
      <c r="CL109" s="498"/>
      <c r="CM109" s="498"/>
      <c r="CN109" s="498"/>
      <c r="CO109" s="498"/>
      <c r="CP109" s="498"/>
      <c r="CQ109" s="498"/>
      <c r="CR109" s="498"/>
    </row>
    <row r="110" spans="10:96" s="23" customFormat="1" ht="12.75" customHeight="1" x14ac:dyDescent="0.25">
      <c r="J110" s="496"/>
      <c r="K110" s="496"/>
      <c r="R110" s="497"/>
      <c r="T110" s="498"/>
      <c r="U110" s="498"/>
      <c r="V110" s="498"/>
      <c r="W110" s="498"/>
      <c r="X110" s="498"/>
      <c r="Y110" s="498"/>
      <c r="Z110" s="498"/>
      <c r="AA110" s="498"/>
      <c r="AB110" s="498"/>
      <c r="AC110" s="498"/>
      <c r="AD110" s="498"/>
      <c r="AE110" s="498"/>
      <c r="AF110" s="498"/>
      <c r="AG110" s="498"/>
      <c r="AH110" s="498"/>
      <c r="AI110" s="498"/>
      <c r="AJ110" s="498"/>
      <c r="AK110" s="498"/>
      <c r="AL110" s="498"/>
      <c r="AM110" s="498"/>
      <c r="AN110" s="498"/>
      <c r="AO110" s="498"/>
      <c r="AP110" s="498"/>
      <c r="AQ110" s="498"/>
      <c r="AR110" s="498"/>
      <c r="AS110" s="498"/>
      <c r="AT110" s="498"/>
      <c r="AU110" s="498"/>
      <c r="AV110" s="498"/>
      <c r="AW110" s="498"/>
      <c r="AX110" s="498"/>
      <c r="AY110" s="498"/>
      <c r="AZ110" s="498"/>
      <c r="BA110" s="498"/>
      <c r="BB110" s="498"/>
      <c r="BC110" s="498"/>
      <c r="BD110" s="498"/>
      <c r="BE110" s="498"/>
      <c r="BF110" s="498"/>
      <c r="BG110" s="498"/>
      <c r="BH110" s="498"/>
      <c r="BI110" s="498"/>
      <c r="BJ110" s="498"/>
      <c r="BK110" s="498"/>
      <c r="BL110" s="498"/>
      <c r="BM110" s="498"/>
      <c r="BN110" s="498"/>
      <c r="BO110" s="498"/>
      <c r="BP110" s="498"/>
      <c r="BQ110" s="498"/>
      <c r="BR110" s="498"/>
      <c r="BS110" s="498"/>
      <c r="BT110" s="498"/>
      <c r="BU110" s="498"/>
      <c r="BV110" s="498"/>
      <c r="BW110" s="498"/>
      <c r="BX110" s="498"/>
      <c r="BY110" s="498"/>
      <c r="BZ110" s="498"/>
      <c r="CA110" s="498"/>
      <c r="CB110" s="498"/>
      <c r="CC110" s="498"/>
      <c r="CD110" s="498"/>
      <c r="CE110" s="498"/>
      <c r="CF110" s="498"/>
      <c r="CG110" s="498"/>
      <c r="CH110" s="498"/>
      <c r="CI110" s="498"/>
      <c r="CJ110" s="498"/>
      <c r="CK110" s="498"/>
      <c r="CL110" s="498"/>
      <c r="CM110" s="498"/>
      <c r="CN110" s="498"/>
      <c r="CO110" s="498"/>
      <c r="CP110" s="498"/>
      <c r="CQ110" s="498"/>
      <c r="CR110" s="498"/>
    </row>
    <row r="111" spans="10:96" s="23" customFormat="1" ht="12.75" customHeight="1" x14ac:dyDescent="0.25">
      <c r="J111" s="496"/>
      <c r="K111" s="496"/>
      <c r="R111" s="497"/>
      <c r="T111" s="498"/>
      <c r="U111" s="498"/>
      <c r="V111" s="498"/>
      <c r="W111" s="498"/>
      <c r="X111" s="498"/>
      <c r="Y111" s="498"/>
      <c r="Z111" s="498"/>
      <c r="AA111" s="498"/>
      <c r="AB111" s="498"/>
      <c r="AC111" s="498"/>
      <c r="AD111" s="498"/>
      <c r="AE111" s="498"/>
      <c r="AF111" s="498"/>
      <c r="AG111" s="498"/>
      <c r="AH111" s="498"/>
      <c r="AI111" s="498"/>
      <c r="AJ111" s="498"/>
      <c r="AK111" s="498"/>
      <c r="AL111" s="498"/>
      <c r="AM111" s="498"/>
      <c r="AN111" s="498"/>
      <c r="AO111" s="498"/>
      <c r="AP111" s="498"/>
      <c r="AQ111" s="498"/>
      <c r="AR111" s="498"/>
      <c r="AS111" s="498"/>
      <c r="AT111" s="498"/>
      <c r="AU111" s="498"/>
      <c r="AV111" s="498"/>
      <c r="AW111" s="498"/>
      <c r="AX111" s="498"/>
      <c r="AY111" s="498"/>
      <c r="AZ111" s="498"/>
      <c r="BA111" s="498"/>
      <c r="BB111" s="498"/>
      <c r="BC111" s="498"/>
      <c r="BD111" s="498"/>
      <c r="BE111" s="498"/>
      <c r="BF111" s="498"/>
      <c r="BG111" s="498"/>
      <c r="BH111" s="498"/>
      <c r="BI111" s="498"/>
      <c r="BJ111" s="498"/>
      <c r="BK111" s="498"/>
      <c r="BL111" s="498"/>
      <c r="BM111" s="498"/>
      <c r="BN111" s="498"/>
      <c r="BO111" s="498"/>
      <c r="BP111" s="498"/>
      <c r="BQ111" s="498"/>
      <c r="BR111" s="498"/>
      <c r="BS111" s="498"/>
      <c r="BT111" s="498"/>
      <c r="BU111" s="498"/>
      <c r="BV111" s="498"/>
      <c r="BW111" s="498"/>
      <c r="BX111" s="498"/>
      <c r="BY111" s="498"/>
      <c r="BZ111" s="498"/>
      <c r="CA111" s="498"/>
      <c r="CB111" s="498"/>
      <c r="CC111" s="498"/>
      <c r="CD111" s="498"/>
      <c r="CE111" s="498"/>
      <c r="CF111" s="498"/>
      <c r="CG111" s="498"/>
      <c r="CH111" s="498"/>
      <c r="CI111" s="498"/>
      <c r="CJ111" s="498"/>
      <c r="CK111" s="498"/>
      <c r="CL111" s="498"/>
      <c r="CM111" s="498"/>
      <c r="CN111" s="498"/>
      <c r="CO111" s="498"/>
      <c r="CP111" s="498"/>
      <c r="CQ111" s="498"/>
      <c r="CR111" s="498"/>
    </row>
    <row r="112" spans="10:96" s="23" customFormat="1" ht="12.75" customHeight="1" x14ac:dyDescent="0.25">
      <c r="J112" s="496"/>
      <c r="K112" s="496"/>
      <c r="R112" s="497"/>
      <c r="T112" s="498"/>
      <c r="U112" s="498"/>
      <c r="V112" s="498"/>
      <c r="W112" s="498"/>
      <c r="X112" s="498"/>
      <c r="Y112" s="498"/>
      <c r="Z112" s="498"/>
      <c r="AA112" s="498"/>
      <c r="AB112" s="498"/>
      <c r="AC112" s="498"/>
      <c r="AD112" s="498"/>
      <c r="AE112" s="498"/>
      <c r="AF112" s="498"/>
      <c r="AG112" s="498"/>
      <c r="AH112" s="498"/>
      <c r="AI112" s="498"/>
      <c r="AJ112" s="498"/>
      <c r="AK112" s="498"/>
      <c r="AL112" s="498"/>
      <c r="AM112" s="498"/>
      <c r="AN112" s="498"/>
      <c r="AO112" s="498"/>
      <c r="AP112" s="498"/>
      <c r="AQ112" s="498"/>
      <c r="AR112" s="498"/>
      <c r="AS112" s="498"/>
      <c r="AT112" s="498"/>
      <c r="AU112" s="498"/>
      <c r="AV112" s="498"/>
      <c r="AW112" s="498"/>
      <c r="AX112" s="498"/>
      <c r="AY112" s="498"/>
      <c r="AZ112" s="498"/>
      <c r="BA112" s="498"/>
      <c r="BB112" s="498"/>
      <c r="BC112" s="498"/>
      <c r="BD112" s="498"/>
      <c r="BE112" s="498"/>
      <c r="BF112" s="498"/>
      <c r="BG112" s="498"/>
      <c r="BH112" s="498"/>
      <c r="BI112" s="498"/>
      <c r="BJ112" s="498"/>
      <c r="BK112" s="498"/>
      <c r="BL112" s="498"/>
      <c r="BM112" s="498"/>
      <c r="BN112" s="498"/>
      <c r="BO112" s="498"/>
      <c r="BP112" s="498"/>
      <c r="BQ112" s="498"/>
      <c r="BR112" s="498"/>
      <c r="BS112" s="498"/>
      <c r="BT112" s="498"/>
      <c r="BU112" s="498"/>
      <c r="BV112" s="498"/>
      <c r="BW112" s="498"/>
      <c r="BX112" s="498"/>
      <c r="BY112" s="498"/>
      <c r="BZ112" s="498"/>
      <c r="CA112" s="498"/>
      <c r="CB112" s="498"/>
      <c r="CC112" s="498"/>
      <c r="CD112" s="498"/>
      <c r="CE112" s="498"/>
      <c r="CF112" s="498"/>
      <c r="CG112" s="498"/>
      <c r="CH112" s="498"/>
      <c r="CI112" s="498"/>
      <c r="CJ112" s="498"/>
      <c r="CK112" s="498"/>
      <c r="CL112" s="498"/>
      <c r="CM112" s="498"/>
      <c r="CN112" s="498"/>
      <c r="CO112" s="498"/>
      <c r="CP112" s="498"/>
      <c r="CQ112" s="498"/>
      <c r="CR112" s="498"/>
    </row>
    <row r="113" spans="10:96" s="23" customFormat="1" ht="12.75" customHeight="1" x14ac:dyDescent="0.25">
      <c r="J113" s="496"/>
      <c r="K113" s="496"/>
      <c r="R113" s="497"/>
      <c r="T113" s="498"/>
      <c r="U113" s="498"/>
      <c r="V113" s="498"/>
      <c r="W113" s="498"/>
      <c r="X113" s="498"/>
      <c r="Y113" s="498"/>
      <c r="Z113" s="498"/>
      <c r="AA113" s="498"/>
      <c r="AB113" s="498"/>
      <c r="AC113" s="498"/>
      <c r="AD113" s="498"/>
      <c r="AE113" s="498"/>
      <c r="AF113" s="498"/>
      <c r="AG113" s="498"/>
      <c r="AH113" s="498"/>
      <c r="AI113" s="498"/>
      <c r="AJ113" s="498"/>
      <c r="AK113" s="498"/>
      <c r="AL113" s="498"/>
      <c r="AM113" s="498"/>
      <c r="AN113" s="498"/>
      <c r="AO113" s="498"/>
      <c r="AP113" s="498"/>
      <c r="AQ113" s="498"/>
      <c r="AR113" s="498"/>
      <c r="AS113" s="498"/>
      <c r="AT113" s="498"/>
      <c r="AU113" s="498"/>
      <c r="AV113" s="498"/>
      <c r="AW113" s="498"/>
      <c r="AX113" s="498"/>
      <c r="AY113" s="498"/>
      <c r="AZ113" s="498"/>
      <c r="BA113" s="498"/>
      <c r="BB113" s="498"/>
      <c r="BC113" s="498"/>
      <c r="BD113" s="498"/>
      <c r="BE113" s="498"/>
      <c r="BF113" s="498"/>
      <c r="BG113" s="498"/>
      <c r="BH113" s="498"/>
      <c r="BI113" s="498"/>
      <c r="BJ113" s="498"/>
      <c r="BK113" s="498"/>
      <c r="BL113" s="498"/>
      <c r="BM113" s="498"/>
      <c r="BN113" s="498"/>
      <c r="BO113" s="498"/>
      <c r="BP113" s="498"/>
      <c r="BQ113" s="498"/>
      <c r="BR113" s="498"/>
      <c r="BS113" s="498"/>
      <c r="BT113" s="498"/>
      <c r="BU113" s="498"/>
      <c r="BV113" s="498"/>
      <c r="BW113" s="498"/>
      <c r="BX113" s="498"/>
      <c r="BY113" s="498"/>
      <c r="BZ113" s="498"/>
      <c r="CA113" s="498"/>
      <c r="CB113" s="498"/>
      <c r="CC113" s="498"/>
      <c r="CD113" s="498"/>
      <c r="CE113" s="498"/>
      <c r="CF113" s="498"/>
      <c r="CG113" s="498"/>
      <c r="CH113" s="498"/>
      <c r="CI113" s="498"/>
      <c r="CJ113" s="498"/>
      <c r="CK113" s="498"/>
      <c r="CL113" s="498"/>
      <c r="CM113" s="498"/>
      <c r="CN113" s="498"/>
      <c r="CO113" s="498"/>
      <c r="CP113" s="498"/>
      <c r="CQ113" s="498"/>
      <c r="CR113" s="498"/>
    </row>
    <row r="114" spans="10:96" s="23" customFormat="1" ht="12.75" customHeight="1" x14ac:dyDescent="0.25">
      <c r="J114" s="496"/>
      <c r="K114" s="496"/>
      <c r="R114" s="497"/>
      <c r="T114" s="498"/>
      <c r="U114" s="498"/>
      <c r="V114" s="498"/>
      <c r="W114" s="498"/>
      <c r="X114" s="498"/>
      <c r="Y114" s="498"/>
      <c r="Z114" s="498"/>
      <c r="AA114" s="498"/>
      <c r="AB114" s="498"/>
      <c r="AC114" s="498"/>
      <c r="AD114" s="498"/>
      <c r="AE114" s="498"/>
      <c r="AF114" s="498"/>
      <c r="AG114" s="498"/>
      <c r="AH114" s="498"/>
      <c r="AI114" s="498"/>
      <c r="AJ114" s="498"/>
      <c r="AK114" s="498"/>
      <c r="AL114" s="498"/>
      <c r="AM114" s="498"/>
      <c r="AN114" s="498"/>
      <c r="AO114" s="498"/>
      <c r="AP114" s="498"/>
      <c r="AQ114" s="498"/>
      <c r="AR114" s="498"/>
      <c r="AS114" s="498"/>
      <c r="AT114" s="498"/>
      <c r="AU114" s="498"/>
      <c r="AV114" s="498"/>
      <c r="AW114" s="498"/>
      <c r="AX114" s="498"/>
      <c r="AY114" s="498"/>
      <c r="AZ114" s="498"/>
      <c r="BA114" s="498"/>
      <c r="BB114" s="498"/>
      <c r="BC114" s="498"/>
      <c r="BD114" s="498"/>
      <c r="BE114" s="498"/>
      <c r="BF114" s="498"/>
      <c r="BG114" s="498"/>
      <c r="BH114" s="498"/>
      <c r="BI114" s="498"/>
      <c r="BJ114" s="498"/>
      <c r="BK114" s="498"/>
      <c r="BL114" s="498"/>
      <c r="BM114" s="498"/>
      <c r="BN114" s="498"/>
      <c r="BO114" s="498"/>
      <c r="BP114" s="498"/>
      <c r="BQ114" s="498"/>
      <c r="BR114" s="498"/>
      <c r="BS114" s="498"/>
      <c r="BT114" s="498"/>
      <c r="BU114" s="498"/>
      <c r="BV114" s="498"/>
      <c r="BW114" s="498"/>
      <c r="BX114" s="498"/>
      <c r="BY114" s="498"/>
      <c r="BZ114" s="498"/>
      <c r="CA114" s="498"/>
      <c r="CB114" s="498"/>
      <c r="CC114" s="498"/>
      <c r="CD114" s="498"/>
      <c r="CE114" s="498"/>
      <c r="CF114" s="498"/>
      <c r="CG114" s="498"/>
      <c r="CH114" s="498"/>
      <c r="CI114" s="498"/>
      <c r="CJ114" s="498"/>
      <c r="CK114" s="498"/>
      <c r="CL114" s="498"/>
      <c r="CM114" s="498"/>
      <c r="CN114" s="498"/>
      <c r="CO114" s="498"/>
      <c r="CP114" s="498"/>
      <c r="CQ114" s="498"/>
      <c r="CR114" s="498"/>
    </row>
    <row r="115" spans="10:96" s="23" customFormat="1" ht="12.75" customHeight="1" x14ac:dyDescent="0.25">
      <c r="J115" s="496"/>
      <c r="K115" s="496"/>
      <c r="R115" s="497"/>
      <c r="T115" s="498"/>
      <c r="U115" s="498"/>
      <c r="V115" s="498"/>
      <c r="W115" s="498"/>
      <c r="X115" s="498"/>
      <c r="Y115" s="498"/>
      <c r="Z115" s="498"/>
      <c r="AA115" s="498"/>
      <c r="AB115" s="498"/>
      <c r="AC115" s="498"/>
      <c r="AD115" s="498"/>
      <c r="AE115" s="498"/>
      <c r="AF115" s="498"/>
      <c r="AG115" s="498"/>
      <c r="AH115" s="498"/>
      <c r="AI115" s="498"/>
      <c r="AJ115" s="498"/>
      <c r="AK115" s="498"/>
      <c r="AL115" s="498"/>
      <c r="AM115" s="498"/>
      <c r="AN115" s="498"/>
      <c r="AO115" s="498"/>
      <c r="AP115" s="498"/>
      <c r="AQ115" s="498"/>
      <c r="AR115" s="498"/>
      <c r="AS115" s="498"/>
      <c r="AT115" s="498"/>
      <c r="AU115" s="498"/>
      <c r="AV115" s="498"/>
      <c r="AW115" s="498"/>
      <c r="AX115" s="498"/>
      <c r="AY115" s="498"/>
      <c r="AZ115" s="498"/>
      <c r="BA115" s="498"/>
      <c r="BB115" s="498"/>
      <c r="BC115" s="498"/>
      <c r="BD115" s="498"/>
      <c r="BE115" s="498"/>
      <c r="BF115" s="498"/>
      <c r="BG115" s="498"/>
      <c r="BH115" s="498"/>
      <c r="BI115" s="498"/>
      <c r="BJ115" s="498"/>
      <c r="BK115" s="498"/>
      <c r="BL115" s="498"/>
      <c r="BM115" s="498"/>
      <c r="BN115" s="498"/>
      <c r="BO115" s="498"/>
      <c r="BP115" s="498"/>
      <c r="BQ115" s="498"/>
      <c r="BR115" s="498"/>
      <c r="BS115" s="498"/>
      <c r="BT115" s="498"/>
      <c r="BU115" s="498"/>
      <c r="BV115" s="498"/>
      <c r="BW115" s="498"/>
      <c r="BX115" s="498"/>
      <c r="BY115" s="498"/>
      <c r="BZ115" s="498"/>
      <c r="CA115" s="498"/>
      <c r="CB115" s="498"/>
      <c r="CC115" s="498"/>
      <c r="CD115" s="498"/>
      <c r="CE115" s="498"/>
      <c r="CF115" s="498"/>
      <c r="CG115" s="498"/>
      <c r="CH115" s="498"/>
      <c r="CI115" s="498"/>
      <c r="CJ115" s="498"/>
      <c r="CK115" s="498"/>
      <c r="CL115" s="498"/>
      <c r="CM115" s="498"/>
      <c r="CN115" s="498"/>
      <c r="CO115" s="498"/>
      <c r="CP115" s="498"/>
      <c r="CQ115" s="498"/>
      <c r="CR115" s="498"/>
    </row>
    <row r="116" spans="10:96" s="23" customFormat="1" ht="12.75" customHeight="1" x14ac:dyDescent="0.25">
      <c r="J116" s="496"/>
      <c r="K116" s="496"/>
      <c r="R116" s="497"/>
      <c r="T116" s="498"/>
      <c r="U116" s="498"/>
      <c r="V116" s="498"/>
      <c r="W116" s="498"/>
      <c r="X116" s="498"/>
      <c r="Y116" s="498"/>
      <c r="Z116" s="498"/>
      <c r="AA116" s="498"/>
      <c r="AB116" s="498"/>
      <c r="AC116" s="498"/>
      <c r="AD116" s="498"/>
      <c r="AE116" s="498"/>
      <c r="AF116" s="498"/>
      <c r="AG116" s="498"/>
      <c r="AH116" s="498"/>
      <c r="AI116" s="498"/>
      <c r="AJ116" s="498"/>
      <c r="AK116" s="498"/>
      <c r="AL116" s="498"/>
      <c r="AM116" s="498"/>
      <c r="AN116" s="498"/>
      <c r="AO116" s="498"/>
      <c r="AP116" s="498"/>
      <c r="AQ116" s="498"/>
      <c r="AR116" s="498"/>
      <c r="AS116" s="498"/>
      <c r="AT116" s="498"/>
      <c r="AU116" s="498"/>
      <c r="AV116" s="498"/>
      <c r="AW116" s="498"/>
      <c r="AX116" s="498"/>
      <c r="AY116" s="498"/>
      <c r="AZ116" s="498"/>
      <c r="BA116" s="498"/>
      <c r="BB116" s="498"/>
      <c r="BC116" s="498"/>
      <c r="BD116" s="498"/>
      <c r="BE116" s="498"/>
      <c r="BF116" s="498"/>
      <c r="BG116" s="498"/>
      <c r="BH116" s="498"/>
      <c r="BI116" s="498"/>
      <c r="BJ116" s="498"/>
      <c r="BK116" s="498"/>
      <c r="BL116" s="498"/>
      <c r="BM116" s="498"/>
      <c r="BN116" s="498"/>
      <c r="BO116" s="498"/>
      <c r="BP116" s="498"/>
      <c r="BQ116" s="498"/>
      <c r="BR116" s="498"/>
      <c r="BS116" s="498"/>
      <c r="BT116" s="498"/>
      <c r="BU116" s="498"/>
      <c r="BV116" s="498"/>
      <c r="BW116" s="498"/>
      <c r="BX116" s="498"/>
      <c r="BY116" s="498"/>
      <c r="BZ116" s="498"/>
      <c r="CA116" s="498"/>
      <c r="CB116" s="498"/>
      <c r="CC116" s="498"/>
      <c r="CD116" s="498"/>
      <c r="CE116" s="498"/>
      <c r="CF116" s="498"/>
      <c r="CG116" s="498"/>
      <c r="CH116" s="498"/>
      <c r="CI116" s="498"/>
      <c r="CJ116" s="498"/>
      <c r="CK116" s="498"/>
      <c r="CL116" s="498"/>
      <c r="CM116" s="498"/>
      <c r="CN116" s="498"/>
      <c r="CO116" s="498"/>
      <c r="CP116" s="498"/>
      <c r="CQ116" s="498"/>
      <c r="CR116" s="498"/>
    </row>
    <row r="117" spans="10:96" s="23" customFormat="1" ht="12.75" customHeight="1" x14ac:dyDescent="0.25">
      <c r="J117" s="496"/>
      <c r="K117" s="496"/>
      <c r="R117" s="497"/>
      <c r="T117" s="498"/>
      <c r="U117" s="498"/>
      <c r="V117" s="498"/>
      <c r="W117" s="498"/>
      <c r="X117" s="498"/>
      <c r="Y117" s="498"/>
      <c r="Z117" s="498"/>
      <c r="AA117" s="498"/>
      <c r="AB117" s="498"/>
      <c r="AC117" s="498"/>
      <c r="AD117" s="498"/>
      <c r="AE117" s="498"/>
      <c r="AF117" s="498"/>
      <c r="AG117" s="498"/>
      <c r="AH117" s="498"/>
      <c r="AI117" s="498"/>
      <c r="AJ117" s="498"/>
      <c r="AK117" s="498"/>
      <c r="AL117" s="498"/>
      <c r="AM117" s="498"/>
      <c r="AN117" s="498"/>
      <c r="AO117" s="498"/>
      <c r="AP117" s="498"/>
      <c r="AQ117" s="498"/>
      <c r="AR117" s="498"/>
      <c r="AS117" s="498"/>
      <c r="AT117" s="498"/>
      <c r="AU117" s="498"/>
      <c r="AV117" s="498"/>
      <c r="AW117" s="498"/>
      <c r="AX117" s="498"/>
      <c r="AY117" s="498"/>
      <c r="AZ117" s="498"/>
      <c r="BA117" s="498"/>
      <c r="BB117" s="498"/>
      <c r="BC117" s="498"/>
      <c r="BD117" s="498"/>
      <c r="BE117" s="498"/>
      <c r="BF117" s="498"/>
      <c r="BG117" s="498"/>
      <c r="BH117" s="498"/>
      <c r="BI117" s="498"/>
      <c r="BJ117" s="498"/>
      <c r="BK117" s="498"/>
      <c r="BL117" s="498"/>
      <c r="BM117" s="498"/>
      <c r="BN117" s="498"/>
      <c r="BO117" s="498"/>
      <c r="BP117" s="498"/>
      <c r="BQ117" s="498"/>
      <c r="BR117" s="498"/>
      <c r="BS117" s="498"/>
      <c r="BT117" s="498"/>
      <c r="BU117" s="498"/>
      <c r="BV117" s="498"/>
      <c r="BW117" s="498"/>
      <c r="BX117" s="498"/>
      <c r="BY117" s="498"/>
      <c r="BZ117" s="498"/>
      <c r="CA117" s="498"/>
      <c r="CB117" s="498"/>
      <c r="CC117" s="498"/>
      <c r="CD117" s="498"/>
      <c r="CE117" s="498"/>
      <c r="CF117" s="498"/>
      <c r="CG117" s="498"/>
      <c r="CH117" s="498"/>
      <c r="CI117" s="498"/>
      <c r="CJ117" s="498"/>
      <c r="CK117" s="498"/>
      <c r="CL117" s="498"/>
      <c r="CM117" s="498"/>
      <c r="CN117" s="498"/>
      <c r="CO117" s="498"/>
      <c r="CP117" s="498"/>
      <c r="CQ117" s="498"/>
      <c r="CR117" s="498"/>
    </row>
    <row r="118" spans="10:96" s="23" customFormat="1" ht="12.75" customHeight="1" x14ac:dyDescent="0.25">
      <c r="J118" s="496"/>
      <c r="K118" s="496"/>
      <c r="R118" s="497"/>
      <c r="T118" s="498"/>
      <c r="U118" s="498"/>
      <c r="V118" s="498"/>
      <c r="W118" s="498"/>
      <c r="X118" s="498"/>
      <c r="Y118" s="498"/>
      <c r="Z118" s="498"/>
      <c r="AA118" s="498"/>
      <c r="AB118" s="498"/>
      <c r="AC118" s="498"/>
      <c r="AD118" s="498"/>
      <c r="AE118" s="498"/>
      <c r="AF118" s="498"/>
      <c r="AG118" s="498"/>
      <c r="AH118" s="498"/>
      <c r="AI118" s="498"/>
      <c r="AJ118" s="498"/>
      <c r="AK118" s="498"/>
      <c r="AL118" s="498"/>
      <c r="AM118" s="498"/>
      <c r="AN118" s="498"/>
      <c r="AO118" s="498"/>
      <c r="AP118" s="498"/>
      <c r="AQ118" s="498"/>
      <c r="AR118" s="498"/>
      <c r="AS118" s="498"/>
      <c r="AT118" s="498"/>
      <c r="AU118" s="498"/>
      <c r="AV118" s="498"/>
      <c r="AW118" s="498"/>
      <c r="AX118" s="498"/>
      <c r="AY118" s="498"/>
      <c r="AZ118" s="498"/>
      <c r="BA118" s="498"/>
      <c r="BB118" s="498"/>
      <c r="BC118" s="498"/>
      <c r="BD118" s="498"/>
      <c r="BE118" s="498"/>
      <c r="BF118" s="498"/>
      <c r="BG118" s="498"/>
      <c r="BH118" s="498"/>
      <c r="BI118" s="498"/>
      <c r="BJ118" s="498"/>
      <c r="BK118" s="498"/>
      <c r="BL118" s="498"/>
      <c r="BM118" s="498"/>
      <c r="BN118" s="498"/>
      <c r="BO118" s="498"/>
      <c r="BP118" s="498"/>
      <c r="BQ118" s="498"/>
      <c r="BR118" s="498"/>
      <c r="BS118" s="498"/>
      <c r="BT118" s="498"/>
      <c r="BU118" s="498"/>
      <c r="BV118" s="498"/>
      <c r="BW118" s="498"/>
      <c r="BX118" s="498"/>
      <c r="BY118" s="498"/>
      <c r="BZ118" s="498"/>
      <c r="CA118" s="498"/>
      <c r="CB118" s="498"/>
      <c r="CC118" s="498"/>
      <c r="CD118" s="498"/>
      <c r="CE118" s="498"/>
      <c r="CF118" s="498"/>
      <c r="CG118" s="498"/>
      <c r="CH118" s="498"/>
      <c r="CI118" s="498"/>
      <c r="CJ118" s="498"/>
      <c r="CK118" s="498"/>
      <c r="CL118" s="498"/>
      <c r="CM118" s="498"/>
      <c r="CN118" s="498"/>
      <c r="CO118" s="498"/>
      <c r="CP118" s="498"/>
      <c r="CQ118" s="498"/>
      <c r="CR118" s="498"/>
    </row>
    <row r="119" spans="10:96" s="23" customFormat="1" ht="12.75" customHeight="1" x14ac:dyDescent="0.25">
      <c r="J119" s="496"/>
      <c r="K119" s="496"/>
      <c r="R119" s="497"/>
      <c r="T119" s="498"/>
      <c r="U119" s="498"/>
      <c r="V119" s="498"/>
      <c r="W119" s="498"/>
      <c r="X119" s="498"/>
      <c r="Y119" s="498"/>
      <c r="Z119" s="498"/>
      <c r="AA119" s="498"/>
      <c r="AB119" s="498"/>
      <c r="AC119" s="498"/>
      <c r="AD119" s="498"/>
      <c r="AE119" s="498"/>
      <c r="AF119" s="498"/>
      <c r="AG119" s="498"/>
      <c r="AH119" s="498"/>
      <c r="AI119" s="498"/>
      <c r="AJ119" s="498"/>
      <c r="AK119" s="498"/>
      <c r="AL119" s="498"/>
      <c r="AM119" s="498"/>
      <c r="AN119" s="498"/>
      <c r="AO119" s="498"/>
      <c r="AP119" s="498"/>
      <c r="AQ119" s="498"/>
      <c r="AR119" s="498"/>
      <c r="AS119" s="498"/>
      <c r="AT119" s="498"/>
      <c r="AU119" s="498"/>
      <c r="AV119" s="498"/>
      <c r="AW119" s="498"/>
      <c r="AX119" s="498"/>
      <c r="AY119" s="498"/>
      <c r="AZ119" s="498"/>
      <c r="BA119" s="498"/>
      <c r="BB119" s="498"/>
      <c r="BC119" s="498"/>
      <c r="BD119" s="498"/>
      <c r="BE119" s="498"/>
      <c r="BF119" s="498"/>
      <c r="BG119" s="498"/>
      <c r="BH119" s="498"/>
      <c r="BI119" s="498"/>
      <c r="BJ119" s="498"/>
      <c r="BK119" s="498"/>
      <c r="BL119" s="498"/>
      <c r="BM119" s="498"/>
      <c r="BN119" s="498"/>
      <c r="BO119" s="498"/>
      <c r="BP119" s="498"/>
      <c r="BQ119" s="498"/>
      <c r="BR119" s="498"/>
      <c r="BS119" s="498"/>
      <c r="BT119" s="498"/>
      <c r="BU119" s="498"/>
      <c r="BV119" s="498"/>
      <c r="BW119" s="498"/>
      <c r="BX119" s="498"/>
      <c r="BY119" s="498"/>
      <c r="BZ119" s="498"/>
      <c r="CA119" s="498"/>
      <c r="CB119" s="498"/>
      <c r="CC119" s="498"/>
      <c r="CD119" s="498"/>
      <c r="CE119" s="498"/>
      <c r="CF119" s="498"/>
      <c r="CG119" s="498"/>
      <c r="CH119" s="498"/>
      <c r="CI119" s="498"/>
      <c r="CJ119" s="498"/>
      <c r="CK119" s="498"/>
      <c r="CL119" s="498"/>
      <c r="CM119" s="498"/>
      <c r="CN119" s="498"/>
      <c r="CO119" s="498"/>
      <c r="CP119" s="498"/>
      <c r="CQ119" s="498"/>
      <c r="CR119" s="498"/>
    </row>
    <row r="120" spans="10:96" s="23" customFormat="1" ht="12.75" customHeight="1" x14ac:dyDescent="0.25">
      <c r="J120" s="496"/>
      <c r="K120" s="496"/>
      <c r="R120" s="497"/>
      <c r="T120" s="498"/>
      <c r="U120" s="498"/>
      <c r="V120" s="498"/>
      <c r="W120" s="498"/>
      <c r="X120" s="498"/>
      <c r="Y120" s="498"/>
      <c r="Z120" s="498"/>
      <c r="AA120" s="498"/>
      <c r="AB120" s="498"/>
      <c r="AC120" s="498"/>
      <c r="AD120" s="498"/>
      <c r="AE120" s="498"/>
      <c r="AF120" s="498"/>
      <c r="AG120" s="498"/>
      <c r="AH120" s="498"/>
      <c r="AI120" s="498"/>
      <c r="AJ120" s="498"/>
      <c r="AK120" s="498"/>
      <c r="AL120" s="498"/>
      <c r="AM120" s="498"/>
      <c r="AN120" s="498"/>
      <c r="AO120" s="498"/>
      <c r="AP120" s="498"/>
      <c r="AQ120" s="498"/>
      <c r="AR120" s="498"/>
      <c r="AS120" s="498"/>
      <c r="AT120" s="498"/>
      <c r="AU120" s="498"/>
      <c r="AV120" s="498"/>
      <c r="AW120" s="498"/>
      <c r="AX120" s="498"/>
      <c r="AY120" s="498"/>
      <c r="AZ120" s="498"/>
      <c r="BA120" s="498"/>
      <c r="BB120" s="498"/>
      <c r="BC120" s="498"/>
      <c r="BD120" s="498"/>
      <c r="BE120" s="498"/>
      <c r="BF120" s="498"/>
      <c r="BG120" s="498"/>
      <c r="BH120" s="498"/>
      <c r="BI120" s="498"/>
      <c r="BJ120" s="498"/>
      <c r="BK120" s="498"/>
      <c r="BL120" s="498"/>
      <c r="BM120" s="498"/>
      <c r="BN120" s="498"/>
      <c r="BO120" s="498"/>
      <c r="BP120" s="498"/>
      <c r="BQ120" s="498"/>
      <c r="BR120" s="498"/>
      <c r="BS120" s="498"/>
      <c r="BT120" s="498"/>
      <c r="BU120" s="498"/>
      <c r="BV120" s="498"/>
      <c r="BW120" s="498"/>
      <c r="BX120" s="498"/>
      <c r="BY120" s="498"/>
      <c r="BZ120" s="498"/>
      <c r="CA120" s="498"/>
      <c r="CB120" s="498"/>
      <c r="CC120" s="498"/>
      <c r="CD120" s="498"/>
      <c r="CE120" s="498"/>
      <c r="CF120" s="498"/>
      <c r="CG120" s="498"/>
      <c r="CH120" s="498"/>
      <c r="CI120" s="498"/>
      <c r="CJ120" s="498"/>
      <c r="CK120" s="498"/>
      <c r="CL120" s="498"/>
      <c r="CM120" s="498"/>
      <c r="CN120" s="498"/>
      <c r="CO120" s="498"/>
      <c r="CP120" s="498"/>
      <c r="CQ120" s="498"/>
      <c r="CR120" s="498"/>
    </row>
    <row r="121" spans="10:96" s="23" customFormat="1" ht="12.75" customHeight="1" x14ac:dyDescent="0.25">
      <c r="J121" s="496"/>
      <c r="K121" s="496"/>
      <c r="R121" s="497"/>
      <c r="T121" s="498"/>
      <c r="U121" s="498"/>
      <c r="V121" s="498"/>
      <c r="W121" s="498"/>
      <c r="X121" s="498"/>
      <c r="Y121" s="498"/>
      <c r="Z121" s="498"/>
      <c r="AA121" s="498"/>
      <c r="AB121" s="498"/>
      <c r="AC121" s="498"/>
      <c r="AD121" s="498"/>
      <c r="AE121" s="498"/>
      <c r="AF121" s="498"/>
      <c r="AG121" s="498"/>
      <c r="AH121" s="498"/>
      <c r="AI121" s="498"/>
      <c r="AJ121" s="498"/>
      <c r="AK121" s="498"/>
      <c r="AL121" s="498"/>
      <c r="AM121" s="498"/>
      <c r="AN121" s="498"/>
      <c r="AO121" s="498"/>
      <c r="AP121" s="498"/>
      <c r="AQ121" s="498"/>
      <c r="AR121" s="498"/>
      <c r="AS121" s="498"/>
      <c r="AT121" s="498"/>
      <c r="AU121" s="498"/>
      <c r="AV121" s="498"/>
      <c r="AW121" s="498"/>
      <c r="AX121" s="498"/>
      <c r="AY121" s="498"/>
      <c r="AZ121" s="498"/>
      <c r="BA121" s="498"/>
      <c r="BB121" s="498"/>
      <c r="BC121" s="498"/>
      <c r="BD121" s="498"/>
      <c r="BE121" s="498"/>
      <c r="BF121" s="498"/>
      <c r="BG121" s="498"/>
      <c r="BH121" s="498"/>
      <c r="BI121" s="498"/>
      <c r="BJ121" s="498"/>
      <c r="BK121" s="498"/>
      <c r="BL121" s="498"/>
      <c r="BM121" s="498"/>
      <c r="BN121" s="498"/>
      <c r="BO121" s="498"/>
      <c r="BP121" s="498"/>
      <c r="BQ121" s="498"/>
      <c r="BR121" s="498"/>
      <c r="BS121" s="498"/>
      <c r="BT121" s="498"/>
      <c r="BU121" s="498"/>
      <c r="BV121" s="498"/>
      <c r="BW121" s="498"/>
      <c r="BX121" s="498"/>
      <c r="BY121" s="498"/>
      <c r="BZ121" s="498"/>
      <c r="CA121" s="498"/>
      <c r="CB121" s="498"/>
      <c r="CC121" s="498"/>
      <c r="CD121" s="498"/>
      <c r="CE121" s="498"/>
      <c r="CF121" s="498"/>
      <c r="CG121" s="498"/>
      <c r="CH121" s="498"/>
      <c r="CI121" s="498"/>
      <c r="CJ121" s="498"/>
      <c r="CK121" s="498"/>
      <c r="CL121" s="498"/>
      <c r="CM121" s="498"/>
      <c r="CN121" s="498"/>
      <c r="CO121" s="498"/>
      <c r="CP121" s="498"/>
      <c r="CQ121" s="498"/>
      <c r="CR121" s="498"/>
    </row>
    <row r="122" spans="10:96" s="23" customFormat="1" ht="12.75" customHeight="1" x14ac:dyDescent="0.25">
      <c r="J122" s="496"/>
      <c r="K122" s="496"/>
      <c r="R122" s="497"/>
      <c r="T122" s="498"/>
      <c r="U122" s="498"/>
      <c r="V122" s="498"/>
      <c r="W122" s="498"/>
      <c r="X122" s="498"/>
      <c r="Y122" s="498"/>
      <c r="Z122" s="498"/>
      <c r="AA122" s="498"/>
      <c r="AB122" s="498"/>
      <c r="AC122" s="498"/>
      <c r="AD122" s="498"/>
      <c r="AE122" s="498"/>
      <c r="AF122" s="498"/>
      <c r="AG122" s="498"/>
      <c r="AH122" s="498"/>
      <c r="AI122" s="498"/>
      <c r="AJ122" s="498"/>
      <c r="AK122" s="498"/>
      <c r="AL122" s="498"/>
      <c r="AM122" s="498"/>
      <c r="AN122" s="498"/>
      <c r="AO122" s="498"/>
      <c r="AP122" s="498"/>
      <c r="AQ122" s="498"/>
      <c r="AR122" s="498"/>
      <c r="AS122" s="498"/>
      <c r="AT122" s="498"/>
      <c r="AU122" s="498"/>
      <c r="AV122" s="498"/>
      <c r="AW122" s="498"/>
      <c r="AX122" s="498"/>
      <c r="AY122" s="498"/>
      <c r="AZ122" s="498"/>
      <c r="BA122" s="498"/>
      <c r="BB122" s="498"/>
      <c r="BC122" s="498"/>
      <c r="BD122" s="498"/>
      <c r="BE122" s="498"/>
      <c r="BF122" s="498"/>
      <c r="BG122" s="498"/>
      <c r="BH122" s="498"/>
      <c r="BI122" s="498"/>
      <c r="BJ122" s="498"/>
      <c r="BK122" s="498"/>
      <c r="BL122" s="498"/>
      <c r="BM122" s="498"/>
      <c r="BN122" s="498"/>
      <c r="BO122" s="498"/>
      <c r="BP122" s="498"/>
      <c r="BQ122" s="498"/>
      <c r="BR122" s="498"/>
      <c r="BS122" s="498"/>
      <c r="BT122" s="498"/>
      <c r="BU122" s="498"/>
      <c r="BV122" s="498"/>
      <c r="BW122" s="498"/>
      <c r="BX122" s="498"/>
      <c r="BY122" s="498"/>
      <c r="BZ122" s="498"/>
      <c r="CA122" s="498"/>
      <c r="CB122" s="498"/>
      <c r="CC122" s="498"/>
      <c r="CD122" s="498"/>
      <c r="CE122" s="498"/>
      <c r="CF122" s="498"/>
      <c r="CG122" s="498"/>
      <c r="CH122" s="498"/>
      <c r="CI122" s="498"/>
      <c r="CJ122" s="498"/>
      <c r="CK122" s="498"/>
      <c r="CL122" s="498"/>
      <c r="CM122" s="498"/>
      <c r="CN122" s="498"/>
      <c r="CO122" s="498"/>
      <c r="CP122" s="498"/>
      <c r="CQ122" s="498"/>
      <c r="CR122" s="498"/>
    </row>
    <row r="123" spans="10:96" s="23" customFormat="1" ht="12.75" customHeight="1" x14ac:dyDescent="0.25">
      <c r="J123" s="496"/>
      <c r="K123" s="496"/>
      <c r="R123" s="497"/>
      <c r="T123" s="498"/>
      <c r="U123" s="498"/>
      <c r="V123" s="498"/>
      <c r="W123" s="498"/>
      <c r="X123" s="498"/>
      <c r="Y123" s="498"/>
      <c r="Z123" s="498"/>
      <c r="AA123" s="498"/>
      <c r="AB123" s="498"/>
      <c r="AC123" s="498"/>
      <c r="AD123" s="498"/>
      <c r="AE123" s="498"/>
      <c r="AF123" s="498"/>
      <c r="AG123" s="498"/>
      <c r="AH123" s="498"/>
      <c r="AI123" s="498"/>
      <c r="AJ123" s="498"/>
      <c r="AK123" s="498"/>
      <c r="AL123" s="498"/>
      <c r="AM123" s="498"/>
      <c r="AN123" s="498"/>
      <c r="AO123" s="498"/>
      <c r="AP123" s="498"/>
      <c r="AQ123" s="498"/>
      <c r="AR123" s="498"/>
      <c r="AS123" s="498"/>
      <c r="AT123" s="498"/>
      <c r="AU123" s="498"/>
      <c r="AV123" s="498"/>
      <c r="AW123" s="498"/>
      <c r="AX123" s="498"/>
      <c r="AY123" s="498"/>
      <c r="AZ123" s="498"/>
      <c r="BA123" s="498"/>
      <c r="BB123" s="498"/>
      <c r="BC123" s="498"/>
      <c r="BD123" s="498"/>
      <c r="BE123" s="498"/>
      <c r="BF123" s="498"/>
      <c r="BG123" s="498"/>
      <c r="BH123" s="498"/>
      <c r="BI123" s="498"/>
      <c r="BJ123" s="498"/>
      <c r="BK123" s="498"/>
      <c r="BL123" s="498"/>
      <c r="BM123" s="498"/>
      <c r="BN123" s="498"/>
      <c r="BO123" s="498"/>
      <c r="BP123" s="498"/>
      <c r="BQ123" s="498"/>
      <c r="BR123" s="498"/>
      <c r="BS123" s="498"/>
      <c r="BT123" s="498"/>
      <c r="BU123" s="498"/>
      <c r="BV123" s="498"/>
      <c r="BW123" s="498"/>
      <c r="BX123" s="498"/>
      <c r="BY123" s="498"/>
      <c r="BZ123" s="498"/>
      <c r="CA123" s="498"/>
      <c r="CB123" s="498"/>
      <c r="CC123" s="498"/>
      <c r="CD123" s="498"/>
      <c r="CE123" s="498"/>
      <c r="CF123" s="498"/>
      <c r="CG123" s="498"/>
      <c r="CH123" s="498"/>
      <c r="CI123" s="498"/>
      <c r="CJ123" s="498"/>
      <c r="CK123" s="498"/>
      <c r="CL123" s="498"/>
      <c r="CM123" s="498"/>
      <c r="CN123" s="498"/>
      <c r="CO123" s="498"/>
      <c r="CP123" s="498"/>
      <c r="CQ123" s="498"/>
      <c r="CR123" s="498"/>
    </row>
    <row r="124" spans="10:96" s="23" customFormat="1" ht="12.75" customHeight="1" x14ac:dyDescent="0.25">
      <c r="J124" s="496"/>
      <c r="K124" s="496"/>
      <c r="R124" s="497"/>
      <c r="T124" s="498"/>
      <c r="U124" s="498"/>
      <c r="V124" s="498"/>
      <c r="W124" s="498"/>
      <c r="X124" s="498"/>
      <c r="Y124" s="498"/>
      <c r="Z124" s="498"/>
      <c r="AA124" s="498"/>
      <c r="AB124" s="498"/>
      <c r="AC124" s="498"/>
      <c r="AD124" s="498"/>
      <c r="AE124" s="498"/>
      <c r="AF124" s="498"/>
      <c r="AG124" s="498"/>
      <c r="AH124" s="498"/>
      <c r="AI124" s="498"/>
      <c r="AJ124" s="498"/>
      <c r="AK124" s="498"/>
      <c r="AL124" s="498"/>
      <c r="AM124" s="498"/>
      <c r="AN124" s="498"/>
      <c r="AO124" s="498"/>
      <c r="AP124" s="498"/>
      <c r="AQ124" s="498"/>
      <c r="AR124" s="498"/>
      <c r="AS124" s="498"/>
      <c r="AT124" s="498"/>
      <c r="AU124" s="498"/>
      <c r="AV124" s="498"/>
      <c r="AW124" s="498"/>
      <c r="AX124" s="498"/>
      <c r="AY124" s="498"/>
      <c r="AZ124" s="498"/>
      <c r="BA124" s="498"/>
      <c r="BB124" s="498"/>
      <c r="BC124" s="498"/>
      <c r="BD124" s="498"/>
      <c r="BE124" s="498"/>
      <c r="BF124" s="498"/>
      <c r="BG124" s="498"/>
      <c r="BH124" s="498"/>
      <c r="BI124" s="498"/>
      <c r="BJ124" s="498"/>
      <c r="BK124" s="498"/>
      <c r="BL124" s="498"/>
      <c r="BM124" s="498"/>
      <c r="BN124" s="498"/>
      <c r="BO124" s="498"/>
      <c r="BP124" s="498"/>
      <c r="BQ124" s="498"/>
      <c r="BR124" s="498"/>
      <c r="BS124" s="498"/>
      <c r="BT124" s="498"/>
      <c r="BU124" s="498"/>
      <c r="BV124" s="498"/>
      <c r="BW124" s="498"/>
      <c r="BX124" s="498"/>
      <c r="BY124" s="498"/>
      <c r="BZ124" s="498"/>
      <c r="CA124" s="498"/>
      <c r="CB124" s="498"/>
      <c r="CC124" s="498"/>
      <c r="CD124" s="498"/>
      <c r="CE124" s="498"/>
      <c r="CF124" s="498"/>
      <c r="CG124" s="498"/>
      <c r="CH124" s="498"/>
      <c r="CI124" s="498"/>
      <c r="CJ124" s="498"/>
      <c r="CK124" s="498"/>
      <c r="CL124" s="498"/>
      <c r="CM124" s="498"/>
      <c r="CN124" s="498"/>
      <c r="CO124" s="498"/>
      <c r="CP124" s="498"/>
      <c r="CQ124" s="498"/>
      <c r="CR124" s="498"/>
    </row>
    <row r="125" spans="10:96" s="23" customFormat="1" ht="12.75" customHeight="1" x14ac:dyDescent="0.25">
      <c r="J125" s="496"/>
      <c r="K125" s="496"/>
      <c r="R125" s="497"/>
      <c r="T125" s="498"/>
      <c r="U125" s="498"/>
      <c r="V125" s="498"/>
      <c r="W125" s="498"/>
      <c r="X125" s="498"/>
      <c r="Y125" s="498"/>
      <c r="Z125" s="498"/>
      <c r="AA125" s="498"/>
      <c r="AB125" s="498"/>
      <c r="AC125" s="498"/>
      <c r="AD125" s="498"/>
      <c r="AE125" s="498"/>
      <c r="AF125" s="498"/>
      <c r="AG125" s="498"/>
      <c r="AH125" s="498"/>
      <c r="AI125" s="498"/>
      <c r="AJ125" s="498"/>
      <c r="AK125" s="498"/>
      <c r="AL125" s="498"/>
      <c r="AM125" s="498"/>
      <c r="AN125" s="498"/>
      <c r="AO125" s="498"/>
      <c r="AP125" s="498"/>
      <c r="AQ125" s="498"/>
      <c r="AR125" s="498"/>
      <c r="AS125" s="498"/>
      <c r="AT125" s="498"/>
      <c r="AU125" s="498"/>
      <c r="AV125" s="498"/>
      <c r="AW125" s="498"/>
      <c r="AX125" s="498"/>
      <c r="AY125" s="498"/>
      <c r="AZ125" s="498"/>
      <c r="BA125" s="498"/>
      <c r="BB125" s="498"/>
      <c r="BC125" s="498"/>
      <c r="BD125" s="498"/>
      <c r="BE125" s="498"/>
      <c r="BF125" s="498"/>
      <c r="BG125" s="498"/>
      <c r="BH125" s="498"/>
      <c r="BI125" s="498"/>
      <c r="BJ125" s="498"/>
      <c r="BK125" s="498"/>
      <c r="BL125" s="498"/>
      <c r="BM125" s="498"/>
      <c r="BN125" s="498"/>
      <c r="BO125" s="498"/>
      <c r="BP125" s="498"/>
      <c r="BQ125" s="498"/>
      <c r="BR125" s="498"/>
      <c r="BS125" s="498"/>
      <c r="BT125" s="498"/>
      <c r="BU125" s="498"/>
      <c r="BV125" s="498"/>
      <c r="BW125" s="498"/>
      <c r="BX125" s="498"/>
      <c r="BY125" s="498"/>
      <c r="BZ125" s="498"/>
      <c r="CA125" s="498"/>
      <c r="CB125" s="498"/>
      <c r="CC125" s="498"/>
      <c r="CD125" s="498"/>
      <c r="CE125" s="498"/>
      <c r="CF125" s="498"/>
      <c r="CG125" s="498"/>
      <c r="CH125" s="498"/>
      <c r="CI125" s="498"/>
      <c r="CJ125" s="498"/>
      <c r="CK125" s="498"/>
      <c r="CL125" s="498"/>
      <c r="CM125" s="498"/>
      <c r="CN125" s="498"/>
      <c r="CO125" s="498"/>
      <c r="CP125" s="498"/>
      <c r="CQ125" s="498"/>
      <c r="CR125" s="498"/>
    </row>
    <row r="126" spans="10:96" s="23" customFormat="1" ht="12.75" customHeight="1" x14ac:dyDescent="0.25">
      <c r="J126" s="496"/>
      <c r="K126" s="496"/>
      <c r="R126" s="497"/>
      <c r="T126" s="498"/>
      <c r="U126" s="498"/>
      <c r="V126" s="498"/>
      <c r="W126" s="498"/>
      <c r="X126" s="498"/>
      <c r="Y126" s="498"/>
      <c r="Z126" s="498"/>
      <c r="AA126" s="498"/>
      <c r="AB126" s="498"/>
      <c r="AC126" s="498"/>
      <c r="AD126" s="498"/>
      <c r="AE126" s="498"/>
      <c r="AF126" s="498"/>
      <c r="AG126" s="498"/>
      <c r="AH126" s="498"/>
      <c r="AI126" s="498"/>
      <c r="AJ126" s="498"/>
      <c r="AK126" s="498"/>
      <c r="AL126" s="498"/>
      <c r="AM126" s="498"/>
      <c r="AN126" s="498"/>
      <c r="AO126" s="498"/>
      <c r="AP126" s="498"/>
      <c r="AQ126" s="498"/>
      <c r="AR126" s="498"/>
      <c r="AS126" s="498"/>
      <c r="AT126" s="498"/>
      <c r="AU126" s="498"/>
      <c r="AV126" s="498"/>
      <c r="AW126" s="498"/>
      <c r="AX126" s="498"/>
      <c r="AY126" s="498"/>
      <c r="AZ126" s="498"/>
      <c r="BA126" s="498"/>
      <c r="BB126" s="498"/>
      <c r="BC126" s="498"/>
      <c r="BD126" s="498"/>
      <c r="BE126" s="498"/>
      <c r="BF126" s="498"/>
      <c r="BG126" s="498"/>
      <c r="BH126" s="498"/>
      <c r="BI126" s="498"/>
      <c r="BJ126" s="498"/>
      <c r="BK126" s="498"/>
      <c r="BL126" s="498"/>
      <c r="BM126" s="498"/>
      <c r="BN126" s="498"/>
      <c r="BO126" s="498"/>
      <c r="BP126" s="498"/>
      <c r="BQ126" s="498"/>
      <c r="BR126" s="498"/>
      <c r="BS126" s="498"/>
      <c r="BT126" s="498"/>
      <c r="BU126" s="498"/>
      <c r="BV126" s="498"/>
      <c r="BW126" s="498"/>
      <c r="BX126" s="498"/>
      <c r="BY126" s="498"/>
      <c r="BZ126" s="498"/>
      <c r="CA126" s="498"/>
      <c r="CB126" s="498"/>
      <c r="CC126" s="498"/>
      <c r="CD126" s="498"/>
      <c r="CE126" s="498"/>
      <c r="CF126" s="498"/>
      <c r="CG126" s="498"/>
      <c r="CH126" s="498"/>
      <c r="CI126" s="498"/>
      <c r="CJ126" s="498"/>
      <c r="CK126" s="498"/>
      <c r="CL126" s="498"/>
      <c r="CM126" s="498"/>
      <c r="CN126" s="498"/>
      <c r="CO126" s="498"/>
      <c r="CP126" s="498"/>
      <c r="CQ126" s="498"/>
      <c r="CR126" s="498"/>
    </row>
    <row r="127" spans="10:96" s="23" customFormat="1" ht="12.75" customHeight="1" x14ac:dyDescent="0.25">
      <c r="J127" s="496"/>
      <c r="K127" s="496"/>
      <c r="R127" s="497"/>
      <c r="T127" s="498"/>
      <c r="U127" s="498"/>
      <c r="V127" s="498"/>
      <c r="W127" s="498"/>
      <c r="X127" s="498"/>
      <c r="Y127" s="498"/>
      <c r="Z127" s="498"/>
      <c r="AA127" s="498"/>
      <c r="AB127" s="498"/>
      <c r="AC127" s="498"/>
      <c r="AD127" s="498"/>
      <c r="AE127" s="498"/>
      <c r="AF127" s="498"/>
      <c r="AG127" s="498"/>
      <c r="AH127" s="498"/>
      <c r="AI127" s="498"/>
      <c r="AJ127" s="498"/>
      <c r="AK127" s="498"/>
      <c r="AL127" s="498"/>
      <c r="AM127" s="498"/>
      <c r="AN127" s="498"/>
      <c r="AO127" s="498"/>
      <c r="AP127" s="498"/>
      <c r="AQ127" s="498"/>
      <c r="AR127" s="498"/>
      <c r="AS127" s="498"/>
      <c r="AT127" s="498"/>
      <c r="AU127" s="498"/>
      <c r="AV127" s="498"/>
      <c r="AW127" s="498"/>
      <c r="AX127" s="498"/>
      <c r="AY127" s="498"/>
      <c r="AZ127" s="498"/>
      <c r="BA127" s="498"/>
      <c r="BB127" s="498"/>
      <c r="BC127" s="498"/>
      <c r="BD127" s="498"/>
      <c r="BE127" s="498"/>
      <c r="BF127" s="498"/>
      <c r="BG127" s="498"/>
      <c r="BH127" s="498"/>
      <c r="BI127" s="498"/>
      <c r="BJ127" s="498"/>
      <c r="BK127" s="498"/>
      <c r="BL127" s="498"/>
      <c r="BM127" s="498"/>
      <c r="BN127" s="498"/>
      <c r="BO127" s="498"/>
      <c r="BP127" s="498"/>
      <c r="BQ127" s="498"/>
      <c r="BR127" s="498"/>
      <c r="BS127" s="498"/>
      <c r="BT127" s="498"/>
      <c r="BU127" s="498"/>
      <c r="BV127" s="498"/>
      <c r="BW127" s="498"/>
      <c r="BX127" s="498"/>
      <c r="BY127" s="498"/>
      <c r="BZ127" s="498"/>
      <c r="CA127" s="498"/>
      <c r="CB127" s="498"/>
      <c r="CC127" s="498"/>
      <c r="CD127" s="498"/>
      <c r="CE127" s="498"/>
      <c r="CF127" s="498"/>
      <c r="CG127" s="498"/>
      <c r="CH127" s="498"/>
      <c r="CI127" s="498"/>
      <c r="CJ127" s="498"/>
      <c r="CK127" s="498"/>
      <c r="CL127" s="498"/>
      <c r="CM127" s="498"/>
      <c r="CN127" s="498"/>
      <c r="CO127" s="498"/>
      <c r="CP127" s="498"/>
      <c r="CQ127" s="498"/>
      <c r="CR127" s="498"/>
    </row>
    <row r="128" spans="10:96" s="23" customFormat="1" ht="12.75" customHeight="1" x14ac:dyDescent="0.25">
      <c r="J128" s="496"/>
      <c r="K128" s="496"/>
      <c r="R128" s="497"/>
      <c r="T128" s="498"/>
      <c r="U128" s="498"/>
      <c r="V128" s="498"/>
      <c r="W128" s="498"/>
      <c r="X128" s="498"/>
      <c r="Y128" s="498"/>
      <c r="Z128" s="498"/>
      <c r="AA128" s="498"/>
      <c r="AB128" s="498"/>
      <c r="AC128" s="498"/>
      <c r="AD128" s="498"/>
      <c r="AE128" s="498"/>
      <c r="AF128" s="498"/>
      <c r="AG128" s="498"/>
      <c r="AH128" s="498"/>
      <c r="AI128" s="498"/>
      <c r="AJ128" s="498"/>
      <c r="AK128" s="498"/>
      <c r="AL128" s="498"/>
      <c r="AM128" s="498"/>
      <c r="AN128" s="498"/>
      <c r="AO128" s="498"/>
      <c r="AP128" s="498"/>
      <c r="AQ128" s="498"/>
      <c r="AR128" s="498"/>
      <c r="AS128" s="498"/>
      <c r="AT128" s="498"/>
      <c r="AU128" s="498"/>
      <c r="AV128" s="498"/>
      <c r="AW128" s="498"/>
      <c r="AX128" s="498"/>
      <c r="AY128" s="498"/>
      <c r="AZ128" s="498"/>
      <c r="BA128" s="498"/>
      <c r="BB128" s="498"/>
      <c r="BC128" s="498"/>
      <c r="BD128" s="498"/>
      <c r="BE128" s="498"/>
      <c r="BF128" s="498"/>
      <c r="BG128" s="498"/>
      <c r="BH128" s="498"/>
      <c r="BI128" s="498"/>
      <c r="BJ128" s="498"/>
      <c r="BK128" s="498"/>
      <c r="BL128" s="498"/>
      <c r="BM128" s="498"/>
      <c r="BN128" s="498"/>
      <c r="BO128" s="498"/>
      <c r="BP128" s="498"/>
      <c r="BQ128" s="498"/>
      <c r="BR128" s="498"/>
      <c r="BS128" s="498"/>
      <c r="BT128" s="498"/>
      <c r="BU128" s="498"/>
      <c r="BV128" s="498"/>
      <c r="BW128" s="498"/>
      <c r="BX128" s="498"/>
      <c r="BY128" s="498"/>
      <c r="BZ128" s="498"/>
      <c r="CA128" s="498"/>
      <c r="CB128" s="498"/>
      <c r="CC128" s="498"/>
      <c r="CD128" s="498"/>
      <c r="CE128" s="498"/>
      <c r="CF128" s="498"/>
      <c r="CG128" s="498"/>
      <c r="CH128" s="498"/>
      <c r="CI128" s="498"/>
      <c r="CJ128" s="498"/>
      <c r="CK128" s="498"/>
      <c r="CL128" s="498"/>
      <c r="CM128" s="498"/>
      <c r="CN128" s="498"/>
      <c r="CO128" s="498"/>
      <c r="CP128" s="498"/>
      <c r="CQ128" s="498"/>
      <c r="CR128" s="498"/>
    </row>
    <row r="129" spans="1:96" s="23" customFormat="1" ht="12.75" customHeight="1" x14ac:dyDescent="0.25">
      <c r="J129" s="496"/>
      <c r="K129" s="496"/>
      <c r="R129" s="497"/>
      <c r="T129" s="498"/>
      <c r="U129" s="498"/>
      <c r="V129" s="498"/>
      <c r="W129" s="498"/>
      <c r="X129" s="498"/>
      <c r="Y129" s="498"/>
      <c r="Z129" s="498"/>
      <c r="AA129" s="498"/>
      <c r="AB129" s="498"/>
      <c r="AC129" s="498"/>
      <c r="AD129" s="498"/>
      <c r="AE129" s="498"/>
      <c r="AF129" s="498"/>
      <c r="AG129" s="498"/>
      <c r="AH129" s="498"/>
      <c r="AI129" s="498"/>
      <c r="AJ129" s="498"/>
      <c r="AK129" s="498"/>
      <c r="AL129" s="498"/>
      <c r="AM129" s="498"/>
      <c r="AN129" s="498"/>
      <c r="AO129" s="498"/>
      <c r="AP129" s="498"/>
      <c r="AQ129" s="498"/>
      <c r="AR129" s="498"/>
      <c r="AS129" s="498"/>
      <c r="AT129" s="498"/>
      <c r="AU129" s="498"/>
      <c r="AV129" s="498"/>
      <c r="AW129" s="498"/>
      <c r="AX129" s="498"/>
      <c r="AY129" s="498"/>
      <c r="AZ129" s="498"/>
      <c r="BA129" s="498"/>
      <c r="BB129" s="498"/>
      <c r="BC129" s="498"/>
      <c r="BD129" s="498"/>
      <c r="BE129" s="498"/>
      <c r="BF129" s="498"/>
      <c r="BG129" s="498"/>
      <c r="BH129" s="498"/>
      <c r="BI129" s="498"/>
      <c r="BJ129" s="498"/>
      <c r="BK129" s="498"/>
      <c r="BL129" s="498"/>
      <c r="BM129" s="498"/>
      <c r="BN129" s="498"/>
      <c r="BO129" s="498"/>
      <c r="BP129" s="498"/>
      <c r="BQ129" s="498"/>
      <c r="BR129" s="498"/>
      <c r="BS129" s="498"/>
      <c r="BT129" s="498"/>
      <c r="BU129" s="498"/>
      <c r="BV129" s="498"/>
      <c r="BW129" s="498"/>
      <c r="BX129" s="498"/>
      <c r="BY129" s="498"/>
      <c r="BZ129" s="498"/>
      <c r="CA129" s="498"/>
      <c r="CB129" s="498"/>
      <c r="CC129" s="498"/>
      <c r="CD129" s="498"/>
      <c r="CE129" s="498"/>
      <c r="CF129" s="498"/>
      <c r="CG129" s="498"/>
      <c r="CH129" s="498"/>
      <c r="CI129" s="498"/>
      <c r="CJ129" s="498"/>
      <c r="CK129" s="498"/>
      <c r="CL129" s="498"/>
      <c r="CM129" s="498"/>
      <c r="CN129" s="498"/>
      <c r="CO129" s="498"/>
      <c r="CP129" s="498"/>
      <c r="CQ129" s="498"/>
      <c r="CR129" s="498"/>
    </row>
    <row r="130" spans="1:96" s="23" customFormat="1" ht="12.75" customHeight="1" x14ac:dyDescent="0.25">
      <c r="J130" s="496"/>
      <c r="K130" s="496"/>
      <c r="R130" s="497"/>
      <c r="T130" s="498"/>
      <c r="U130" s="498"/>
      <c r="V130" s="498"/>
      <c r="W130" s="498"/>
      <c r="X130" s="498"/>
      <c r="Y130" s="498"/>
      <c r="Z130" s="498"/>
      <c r="AA130" s="498"/>
      <c r="AB130" s="498"/>
      <c r="AC130" s="498"/>
      <c r="AD130" s="498"/>
      <c r="AE130" s="498"/>
      <c r="AF130" s="498"/>
      <c r="AG130" s="498"/>
      <c r="AH130" s="498"/>
      <c r="AI130" s="498"/>
      <c r="AJ130" s="498"/>
      <c r="AK130" s="498"/>
      <c r="AL130" s="498"/>
      <c r="AM130" s="498"/>
      <c r="AN130" s="498"/>
      <c r="AO130" s="498"/>
      <c r="AP130" s="498"/>
      <c r="AQ130" s="498"/>
      <c r="AR130" s="498"/>
      <c r="AS130" s="498"/>
      <c r="AT130" s="498"/>
      <c r="AU130" s="498"/>
      <c r="AV130" s="498"/>
      <c r="AW130" s="498"/>
      <c r="AX130" s="498"/>
      <c r="AY130" s="498"/>
      <c r="AZ130" s="498"/>
      <c r="BA130" s="498"/>
      <c r="BB130" s="498"/>
      <c r="BC130" s="498"/>
      <c r="BD130" s="498"/>
      <c r="BE130" s="498"/>
      <c r="BF130" s="498"/>
      <c r="BG130" s="498"/>
      <c r="BH130" s="498"/>
      <c r="BI130" s="498"/>
      <c r="BJ130" s="498"/>
      <c r="BK130" s="498"/>
      <c r="BL130" s="498"/>
      <c r="BM130" s="498"/>
      <c r="BN130" s="498"/>
      <c r="BO130" s="498"/>
      <c r="BP130" s="498"/>
      <c r="BQ130" s="498"/>
      <c r="BR130" s="498"/>
      <c r="BS130" s="498"/>
      <c r="BT130" s="498"/>
      <c r="BU130" s="498"/>
      <c r="BV130" s="498"/>
      <c r="BW130" s="498"/>
      <c r="BX130" s="498"/>
      <c r="BY130" s="498"/>
      <c r="BZ130" s="498"/>
      <c r="CA130" s="498"/>
      <c r="CB130" s="498"/>
      <c r="CC130" s="498"/>
      <c r="CD130" s="498"/>
      <c r="CE130" s="498"/>
      <c r="CF130" s="498"/>
      <c r="CG130" s="498"/>
      <c r="CH130" s="498"/>
      <c r="CI130" s="498"/>
      <c r="CJ130" s="498"/>
      <c r="CK130" s="498"/>
      <c r="CL130" s="498"/>
      <c r="CM130" s="498"/>
      <c r="CN130" s="498"/>
      <c r="CO130" s="498"/>
      <c r="CP130" s="498"/>
      <c r="CQ130" s="498"/>
      <c r="CR130" s="498"/>
    </row>
    <row r="131" spans="1:96" s="23" customFormat="1" ht="12.75" customHeight="1" x14ac:dyDescent="0.25">
      <c r="J131" s="496"/>
      <c r="K131" s="496"/>
      <c r="R131" s="497"/>
      <c r="T131" s="498"/>
      <c r="U131" s="498"/>
      <c r="V131" s="498"/>
      <c r="W131" s="498"/>
      <c r="X131" s="498"/>
      <c r="Y131" s="498"/>
      <c r="Z131" s="498"/>
      <c r="AA131" s="498"/>
      <c r="AB131" s="498"/>
      <c r="AC131" s="498"/>
      <c r="AD131" s="498"/>
      <c r="AE131" s="498"/>
      <c r="AF131" s="498"/>
      <c r="AG131" s="498"/>
      <c r="AH131" s="498"/>
      <c r="AI131" s="498"/>
      <c r="AJ131" s="498"/>
      <c r="AK131" s="498"/>
      <c r="AL131" s="498"/>
      <c r="AM131" s="498"/>
      <c r="AN131" s="498"/>
      <c r="AO131" s="498"/>
      <c r="AP131" s="498"/>
      <c r="AQ131" s="498"/>
      <c r="AR131" s="498"/>
      <c r="AS131" s="498"/>
      <c r="AT131" s="498"/>
      <c r="AU131" s="498"/>
      <c r="AV131" s="498"/>
      <c r="AW131" s="498"/>
      <c r="AX131" s="498"/>
      <c r="AY131" s="498"/>
      <c r="AZ131" s="498"/>
      <c r="BA131" s="498"/>
      <c r="BB131" s="498"/>
      <c r="BC131" s="498"/>
      <c r="BD131" s="498"/>
      <c r="BE131" s="498"/>
      <c r="BF131" s="498"/>
      <c r="BG131" s="498"/>
      <c r="BH131" s="498"/>
      <c r="BI131" s="498"/>
      <c r="BJ131" s="498"/>
      <c r="BK131" s="498"/>
      <c r="BL131" s="498"/>
      <c r="BM131" s="498"/>
      <c r="BN131" s="498"/>
      <c r="BO131" s="498"/>
      <c r="BP131" s="498"/>
      <c r="BQ131" s="498"/>
      <c r="BR131" s="498"/>
      <c r="BS131" s="498"/>
      <c r="BT131" s="498"/>
      <c r="BU131" s="498"/>
      <c r="BV131" s="498"/>
      <c r="BW131" s="498"/>
      <c r="BX131" s="498"/>
      <c r="BY131" s="498"/>
      <c r="BZ131" s="498"/>
      <c r="CA131" s="498"/>
      <c r="CB131" s="498"/>
      <c r="CC131" s="498"/>
      <c r="CD131" s="498"/>
      <c r="CE131" s="498"/>
      <c r="CF131" s="498"/>
      <c r="CG131" s="498"/>
      <c r="CH131" s="498"/>
      <c r="CI131" s="498"/>
      <c r="CJ131" s="498"/>
      <c r="CK131" s="498"/>
      <c r="CL131" s="498"/>
      <c r="CM131" s="498"/>
      <c r="CN131" s="498"/>
      <c r="CO131" s="498"/>
      <c r="CP131" s="498"/>
      <c r="CQ131" s="498"/>
      <c r="CR131" s="498"/>
    </row>
    <row r="132" spans="1:96" s="23" customFormat="1" ht="12.75" customHeight="1" x14ac:dyDescent="0.25">
      <c r="J132" s="496"/>
      <c r="K132" s="496"/>
      <c r="R132" s="497"/>
      <c r="T132" s="498"/>
      <c r="U132" s="498"/>
      <c r="V132" s="498"/>
      <c r="W132" s="498"/>
      <c r="X132" s="498"/>
      <c r="Y132" s="498"/>
      <c r="Z132" s="498"/>
      <c r="AA132" s="498"/>
      <c r="AB132" s="498"/>
      <c r="AC132" s="498"/>
      <c r="AD132" s="498"/>
      <c r="AE132" s="498"/>
      <c r="AF132" s="498"/>
      <c r="AG132" s="498"/>
      <c r="AH132" s="498"/>
      <c r="AI132" s="498"/>
      <c r="AJ132" s="498"/>
      <c r="AK132" s="498"/>
      <c r="AL132" s="498"/>
      <c r="AM132" s="498"/>
      <c r="AN132" s="498"/>
      <c r="AO132" s="498"/>
      <c r="AP132" s="498"/>
      <c r="AQ132" s="498"/>
      <c r="AR132" s="498"/>
      <c r="AS132" s="498"/>
      <c r="AT132" s="498"/>
      <c r="AU132" s="498"/>
      <c r="AV132" s="498"/>
      <c r="AW132" s="498"/>
      <c r="AX132" s="498"/>
      <c r="AY132" s="498"/>
      <c r="AZ132" s="498"/>
      <c r="BA132" s="498"/>
      <c r="BB132" s="498"/>
      <c r="BC132" s="498"/>
      <c r="BD132" s="498"/>
      <c r="BE132" s="498"/>
      <c r="BF132" s="498"/>
      <c r="BG132" s="498"/>
      <c r="BH132" s="498"/>
      <c r="BI132" s="498"/>
      <c r="BJ132" s="498"/>
      <c r="BK132" s="498"/>
      <c r="BL132" s="498"/>
      <c r="BM132" s="498"/>
      <c r="BN132" s="498"/>
      <c r="BO132" s="498"/>
      <c r="BP132" s="498"/>
      <c r="BQ132" s="498"/>
      <c r="BR132" s="498"/>
      <c r="BS132" s="498"/>
      <c r="BT132" s="498"/>
      <c r="BU132" s="498"/>
      <c r="BV132" s="498"/>
      <c r="BW132" s="498"/>
      <c r="BX132" s="498"/>
      <c r="BY132" s="498"/>
      <c r="BZ132" s="498"/>
      <c r="CA132" s="498"/>
      <c r="CB132" s="498"/>
      <c r="CC132" s="498"/>
      <c r="CD132" s="498"/>
      <c r="CE132" s="498"/>
      <c r="CF132" s="498"/>
      <c r="CG132" s="498"/>
      <c r="CH132" s="498"/>
      <c r="CI132" s="498"/>
      <c r="CJ132" s="498"/>
      <c r="CK132" s="498"/>
      <c r="CL132" s="498"/>
      <c r="CM132" s="498"/>
      <c r="CN132" s="498"/>
      <c r="CO132" s="498"/>
      <c r="CP132" s="498"/>
      <c r="CQ132" s="498"/>
      <c r="CR132" s="498"/>
    </row>
    <row r="133" spans="1:96" s="23" customFormat="1" ht="12.75" customHeight="1" x14ac:dyDescent="0.25">
      <c r="J133" s="496"/>
      <c r="K133" s="496"/>
      <c r="R133" s="497"/>
      <c r="T133" s="498"/>
      <c r="U133" s="498"/>
      <c r="V133" s="498"/>
      <c r="W133" s="498"/>
      <c r="X133" s="498"/>
      <c r="Y133" s="498"/>
      <c r="Z133" s="498"/>
      <c r="AA133" s="498"/>
      <c r="AB133" s="498"/>
      <c r="AC133" s="498"/>
      <c r="AD133" s="498"/>
      <c r="AE133" s="498"/>
      <c r="AF133" s="498"/>
      <c r="AG133" s="498"/>
      <c r="AH133" s="498"/>
      <c r="AI133" s="498"/>
      <c r="AJ133" s="498"/>
      <c r="AK133" s="498"/>
      <c r="AL133" s="498"/>
      <c r="AM133" s="498"/>
      <c r="AN133" s="498"/>
      <c r="AO133" s="498"/>
      <c r="AP133" s="498"/>
      <c r="AQ133" s="498"/>
      <c r="AR133" s="498"/>
      <c r="AS133" s="498"/>
      <c r="AT133" s="498"/>
      <c r="AU133" s="498"/>
      <c r="AV133" s="498"/>
      <c r="AW133" s="498"/>
      <c r="AX133" s="498"/>
      <c r="AY133" s="498"/>
      <c r="AZ133" s="498"/>
      <c r="BA133" s="498"/>
      <c r="BB133" s="498"/>
      <c r="BC133" s="498"/>
      <c r="BD133" s="498"/>
      <c r="BE133" s="498"/>
      <c r="BF133" s="498"/>
      <c r="BG133" s="498"/>
      <c r="BH133" s="498"/>
      <c r="BI133" s="498"/>
      <c r="BJ133" s="498"/>
      <c r="BK133" s="498"/>
      <c r="BL133" s="498"/>
      <c r="BM133" s="498"/>
      <c r="BN133" s="498"/>
      <c r="BO133" s="498"/>
      <c r="BP133" s="498"/>
      <c r="BQ133" s="498"/>
      <c r="BR133" s="498"/>
      <c r="BS133" s="498"/>
      <c r="BT133" s="498"/>
      <c r="BU133" s="498"/>
      <c r="BV133" s="498"/>
      <c r="BW133" s="498"/>
      <c r="BX133" s="498"/>
      <c r="BY133" s="498"/>
      <c r="BZ133" s="498"/>
      <c r="CA133" s="498"/>
      <c r="CB133" s="498"/>
      <c r="CC133" s="498"/>
      <c r="CD133" s="498"/>
      <c r="CE133" s="498"/>
      <c r="CF133" s="498"/>
      <c r="CG133" s="498"/>
      <c r="CH133" s="498"/>
      <c r="CI133" s="498"/>
      <c r="CJ133" s="498"/>
      <c r="CK133" s="498"/>
      <c r="CL133" s="498"/>
      <c r="CM133" s="498"/>
      <c r="CN133" s="498"/>
      <c r="CO133" s="498"/>
      <c r="CP133" s="498"/>
      <c r="CQ133" s="498"/>
      <c r="CR133" s="498"/>
    </row>
    <row r="134" spans="1:96" s="23" customFormat="1" ht="12.75" customHeight="1" x14ac:dyDescent="0.25">
      <c r="J134" s="496"/>
      <c r="K134" s="496"/>
      <c r="R134" s="497"/>
      <c r="T134" s="498"/>
      <c r="U134" s="498"/>
      <c r="V134" s="498"/>
      <c r="W134" s="498"/>
      <c r="X134" s="498"/>
      <c r="Y134" s="498"/>
      <c r="Z134" s="498"/>
      <c r="AA134" s="498"/>
      <c r="AB134" s="498"/>
      <c r="AC134" s="498"/>
      <c r="AD134" s="498"/>
      <c r="AE134" s="498"/>
      <c r="AF134" s="498"/>
      <c r="AG134" s="498"/>
      <c r="AH134" s="498"/>
      <c r="AI134" s="498"/>
      <c r="AJ134" s="498"/>
      <c r="AK134" s="498"/>
      <c r="AL134" s="498"/>
      <c r="AM134" s="498"/>
      <c r="AN134" s="498"/>
      <c r="AO134" s="498"/>
      <c r="AP134" s="498"/>
      <c r="AQ134" s="498"/>
      <c r="AR134" s="498"/>
      <c r="AS134" s="498"/>
      <c r="AT134" s="498"/>
      <c r="AU134" s="498"/>
      <c r="AV134" s="498"/>
      <c r="AW134" s="498"/>
      <c r="AX134" s="498"/>
      <c r="AY134" s="498"/>
      <c r="AZ134" s="498"/>
      <c r="BA134" s="498"/>
      <c r="BB134" s="498"/>
      <c r="BC134" s="498"/>
      <c r="BD134" s="498"/>
      <c r="BE134" s="498"/>
      <c r="BF134" s="498"/>
      <c r="BG134" s="498"/>
      <c r="BH134" s="498"/>
      <c r="BI134" s="498"/>
      <c r="BJ134" s="498"/>
      <c r="BK134" s="498"/>
      <c r="BL134" s="498"/>
      <c r="BM134" s="498"/>
      <c r="BN134" s="498"/>
      <c r="BO134" s="498"/>
      <c r="BP134" s="498"/>
      <c r="BQ134" s="498"/>
      <c r="BR134" s="498"/>
      <c r="BS134" s="498"/>
      <c r="BT134" s="498"/>
      <c r="BU134" s="498"/>
      <c r="BV134" s="498"/>
      <c r="BW134" s="498"/>
      <c r="BX134" s="498"/>
      <c r="BY134" s="498"/>
      <c r="BZ134" s="498"/>
      <c r="CA134" s="498"/>
      <c r="CB134" s="498"/>
      <c r="CC134" s="498"/>
      <c r="CD134" s="498"/>
      <c r="CE134" s="498"/>
      <c r="CF134" s="498"/>
      <c r="CG134" s="498"/>
      <c r="CH134" s="498"/>
      <c r="CI134" s="498"/>
      <c r="CJ134" s="498"/>
      <c r="CK134" s="498"/>
      <c r="CL134" s="498"/>
      <c r="CM134" s="498"/>
      <c r="CN134" s="498"/>
      <c r="CO134" s="498"/>
      <c r="CP134" s="498"/>
      <c r="CQ134" s="498"/>
      <c r="CR134" s="498"/>
    </row>
    <row r="135" spans="1:96" s="23" customFormat="1" ht="12.75" customHeight="1" x14ac:dyDescent="0.25">
      <c r="J135" s="496"/>
      <c r="K135" s="496"/>
      <c r="R135" s="497"/>
      <c r="T135" s="498"/>
      <c r="U135" s="498"/>
      <c r="V135" s="498"/>
      <c r="W135" s="498"/>
      <c r="X135" s="498"/>
      <c r="Y135" s="498"/>
      <c r="Z135" s="498"/>
      <c r="AA135" s="498"/>
      <c r="AB135" s="498"/>
      <c r="AC135" s="498"/>
      <c r="AD135" s="498"/>
      <c r="AE135" s="498"/>
      <c r="AF135" s="498"/>
      <c r="AG135" s="498"/>
      <c r="AH135" s="498"/>
      <c r="AI135" s="498"/>
      <c r="AJ135" s="498"/>
      <c r="AK135" s="498"/>
      <c r="AL135" s="498"/>
      <c r="AM135" s="498"/>
      <c r="AN135" s="498"/>
      <c r="AO135" s="498"/>
      <c r="AP135" s="498"/>
      <c r="AQ135" s="498"/>
      <c r="AR135" s="498"/>
      <c r="AS135" s="498"/>
      <c r="AT135" s="498"/>
      <c r="AU135" s="498"/>
      <c r="AV135" s="498"/>
      <c r="AW135" s="498"/>
      <c r="AX135" s="498"/>
      <c r="AY135" s="498"/>
      <c r="AZ135" s="498"/>
      <c r="BA135" s="498"/>
      <c r="BB135" s="498"/>
      <c r="BC135" s="498"/>
      <c r="BD135" s="498"/>
      <c r="BE135" s="498"/>
      <c r="BF135" s="498"/>
      <c r="BG135" s="498"/>
      <c r="BH135" s="498"/>
      <c r="BI135" s="498"/>
      <c r="BJ135" s="498"/>
      <c r="BK135" s="498"/>
      <c r="BL135" s="498"/>
      <c r="BM135" s="498"/>
      <c r="BN135" s="498"/>
      <c r="BO135" s="498"/>
      <c r="BP135" s="498"/>
      <c r="BQ135" s="498"/>
      <c r="BR135" s="498"/>
      <c r="BS135" s="498"/>
      <c r="BT135" s="498"/>
      <c r="BU135" s="498"/>
      <c r="BV135" s="498"/>
      <c r="BW135" s="498"/>
      <c r="BX135" s="498"/>
      <c r="BY135" s="498"/>
      <c r="BZ135" s="498"/>
      <c r="CA135" s="498"/>
      <c r="CB135" s="498"/>
      <c r="CC135" s="498"/>
      <c r="CD135" s="498"/>
      <c r="CE135" s="498"/>
      <c r="CF135" s="498"/>
      <c r="CG135" s="498"/>
      <c r="CH135" s="498"/>
      <c r="CI135" s="498"/>
      <c r="CJ135" s="498"/>
      <c r="CK135" s="498"/>
      <c r="CL135" s="498"/>
      <c r="CM135" s="498"/>
      <c r="CN135" s="498"/>
      <c r="CO135" s="498"/>
      <c r="CP135" s="498"/>
      <c r="CQ135" s="498"/>
      <c r="CR135" s="498"/>
    </row>
    <row r="136" spans="1:96" s="23" customFormat="1" ht="12.75" customHeight="1" x14ac:dyDescent="0.25">
      <c r="J136" s="496"/>
      <c r="K136" s="496"/>
      <c r="R136" s="497"/>
      <c r="T136" s="498"/>
      <c r="U136" s="498"/>
      <c r="V136" s="498"/>
      <c r="W136" s="498"/>
      <c r="X136" s="498"/>
      <c r="Y136" s="498"/>
      <c r="Z136" s="498"/>
      <c r="AA136" s="498"/>
      <c r="AB136" s="498"/>
      <c r="AC136" s="498"/>
      <c r="AD136" s="498"/>
      <c r="AE136" s="498"/>
      <c r="AF136" s="498"/>
      <c r="AG136" s="498"/>
      <c r="AH136" s="498"/>
      <c r="AI136" s="498"/>
      <c r="AJ136" s="498"/>
      <c r="AK136" s="498"/>
      <c r="AL136" s="498"/>
      <c r="AM136" s="498"/>
      <c r="AN136" s="498"/>
      <c r="AO136" s="498"/>
      <c r="AP136" s="498"/>
      <c r="AQ136" s="498"/>
      <c r="AR136" s="498"/>
      <c r="AS136" s="498"/>
      <c r="AT136" s="498"/>
      <c r="AU136" s="498"/>
      <c r="AV136" s="498"/>
      <c r="AW136" s="498"/>
      <c r="AX136" s="498"/>
      <c r="AY136" s="498"/>
      <c r="AZ136" s="498"/>
      <c r="BA136" s="498"/>
      <c r="BB136" s="498"/>
      <c r="BC136" s="498"/>
      <c r="BD136" s="498"/>
      <c r="BE136" s="498"/>
      <c r="BF136" s="498"/>
      <c r="BG136" s="498"/>
      <c r="BH136" s="498"/>
      <c r="BI136" s="498"/>
      <c r="BJ136" s="498"/>
      <c r="BK136" s="498"/>
      <c r="BL136" s="498"/>
      <c r="BM136" s="498"/>
      <c r="BN136" s="498"/>
      <c r="BO136" s="498"/>
      <c r="BP136" s="498"/>
      <c r="BQ136" s="498"/>
      <c r="BR136" s="498"/>
      <c r="BS136" s="498"/>
      <c r="BT136" s="498"/>
      <c r="BU136" s="498"/>
      <c r="BV136" s="498"/>
      <c r="BW136" s="498"/>
      <c r="BX136" s="498"/>
      <c r="BY136" s="498"/>
      <c r="BZ136" s="498"/>
      <c r="CA136" s="498"/>
      <c r="CB136" s="498"/>
      <c r="CC136" s="498"/>
      <c r="CD136" s="498"/>
      <c r="CE136" s="498"/>
      <c r="CF136" s="498"/>
      <c r="CG136" s="498"/>
      <c r="CH136" s="498"/>
      <c r="CI136" s="498"/>
      <c r="CJ136" s="498"/>
      <c r="CK136" s="498"/>
      <c r="CL136" s="498"/>
      <c r="CM136" s="498"/>
      <c r="CN136" s="498"/>
      <c r="CO136" s="498"/>
      <c r="CP136" s="498"/>
      <c r="CQ136" s="498"/>
      <c r="CR136" s="498"/>
    </row>
    <row r="137" spans="1:96" s="380" customFormat="1" ht="12.75" customHeight="1" x14ac:dyDescent="0.2">
      <c r="A137" s="377" t="s">
        <v>573</v>
      </c>
      <c r="B137" s="377"/>
      <c r="C137" s="377"/>
      <c r="D137" s="377"/>
      <c r="E137" s="377"/>
      <c r="F137" s="377"/>
      <c r="G137" s="377"/>
      <c r="H137" s="377"/>
      <c r="I137" s="378"/>
      <c r="J137" s="379"/>
      <c r="K137" s="377"/>
      <c r="L137" s="377"/>
      <c r="M137" s="377"/>
      <c r="N137" s="377"/>
      <c r="O137" s="377"/>
      <c r="P137" s="377"/>
      <c r="Q137" s="377"/>
      <c r="R137" s="377"/>
      <c r="S137" s="377"/>
      <c r="T137" s="377"/>
      <c r="U137" s="377"/>
      <c r="V137" s="377"/>
      <c r="W137" s="377"/>
      <c r="X137" s="377"/>
      <c r="Y137" s="377"/>
      <c r="Z137" s="377"/>
      <c r="AA137" s="377"/>
      <c r="AB137" s="377"/>
      <c r="AC137" s="377"/>
      <c r="AD137" s="377"/>
      <c r="AE137" s="377"/>
      <c r="AF137" s="377"/>
      <c r="AG137" s="377"/>
      <c r="AH137" s="377"/>
      <c r="AI137" s="377"/>
      <c r="AJ137" s="377"/>
      <c r="AK137" s="377"/>
      <c r="AL137" s="377"/>
      <c r="AM137" s="377"/>
      <c r="AN137" s="377"/>
      <c r="AO137" s="377"/>
      <c r="AP137" s="377"/>
      <c r="AQ137" s="377"/>
      <c r="AR137" s="377"/>
      <c r="AS137" s="377"/>
      <c r="AT137" s="377"/>
      <c r="AU137" s="377"/>
      <c r="AV137" s="377"/>
      <c r="AW137" s="377"/>
      <c r="AX137" s="377"/>
      <c r="AY137" s="377"/>
      <c r="AZ137" s="377"/>
      <c r="BA137" s="377"/>
      <c r="BB137" s="377"/>
      <c r="BC137" s="377"/>
      <c r="BD137" s="377"/>
      <c r="BE137" s="377"/>
      <c r="BF137" s="377"/>
      <c r="BG137" s="377"/>
      <c r="BH137" s="377"/>
      <c r="BI137" s="377"/>
      <c r="BJ137" s="377"/>
      <c r="BK137" s="377"/>
      <c r="BL137" s="377"/>
      <c r="BM137" s="377"/>
      <c r="BN137" s="377"/>
      <c r="BO137" s="377"/>
      <c r="BP137" s="377"/>
      <c r="BQ137" s="377"/>
      <c r="BR137" s="377"/>
      <c r="BS137" s="377"/>
      <c r="BT137" s="377"/>
      <c r="BU137" s="377"/>
      <c r="BV137" s="377"/>
      <c r="BW137" s="377"/>
      <c r="BX137" s="377"/>
      <c r="BY137" s="377"/>
      <c r="BZ137" s="377"/>
      <c r="CA137" s="377"/>
      <c r="CB137" s="377"/>
      <c r="CC137" s="377"/>
      <c r="CD137" s="377"/>
      <c r="CE137" s="377"/>
      <c r="CF137" s="377"/>
      <c r="CG137" s="377"/>
      <c r="CH137" s="377"/>
      <c r="CI137" s="377"/>
      <c r="CJ137" s="377"/>
      <c r="CK137" s="377"/>
      <c r="CL137" s="377"/>
      <c r="CM137" s="377"/>
      <c r="CN137" s="377"/>
      <c r="CO137" s="377"/>
      <c r="CP137" s="377"/>
    </row>
    <row r="138" spans="1:96" s="70" customFormat="1" ht="12.75" customHeight="1" x14ac:dyDescent="0.2">
      <c r="K138" s="198"/>
      <c r="L138" s="199"/>
    </row>
    <row r="139" spans="1:96" s="70" customFormat="1" ht="12.75" customHeight="1" x14ac:dyDescent="0.2">
      <c r="G139" s="27">
        <f>'Financial Statements'!U$5</f>
        <v>2026</v>
      </c>
      <c r="H139" s="27">
        <f>'Financial Statements'!V$5</f>
        <v>2027</v>
      </c>
      <c r="I139" s="27">
        <f>'Financial Statements'!W$5</f>
        <v>2028</v>
      </c>
      <c r="J139" s="27">
        <f>'Financial Statements'!X$5</f>
        <v>2029</v>
      </c>
      <c r="K139" s="27">
        <f>'Financial Statements'!Y$5</f>
        <v>2030</v>
      </c>
      <c r="L139" s="27">
        <f>'Financial Statements'!Z$5</f>
        <v>2031</v>
      </c>
      <c r="M139" s="27">
        <f>'Financial Statements'!AA$5</f>
        <v>2032</v>
      </c>
      <c r="N139" s="27">
        <f>'Financial Statements'!AB$5</f>
        <v>2033</v>
      </c>
      <c r="O139" s="27">
        <f>'Financial Statements'!AC$5</f>
        <v>2034</v>
      </c>
      <c r="P139" s="27">
        <f>'Financial Statements'!AD$5</f>
        <v>2035</v>
      </c>
      <c r="Q139" s="27">
        <f>'Financial Statements'!AE$5</f>
        <v>2036</v>
      </c>
      <c r="R139" s="27">
        <f>'Financial Statements'!AF$5</f>
        <v>2037</v>
      </c>
      <c r="S139" s="27">
        <f>'Financial Statements'!AG$5</f>
        <v>2038</v>
      </c>
      <c r="T139" s="27">
        <f>'Financial Statements'!AH$5</f>
        <v>2039</v>
      </c>
      <c r="U139" s="27">
        <f>'Financial Statements'!AI$5</f>
        <v>2040</v>
      </c>
    </row>
    <row r="140" spans="1:96" s="70" customFormat="1" ht="12.75" customHeight="1" x14ac:dyDescent="0.2">
      <c r="K140" s="198"/>
      <c r="L140" s="199"/>
    </row>
    <row r="141" spans="1:96" ht="12.75" customHeight="1" outlineLevel="1" x14ac:dyDescent="0.2">
      <c r="B141" s="3" t="s">
        <v>183</v>
      </c>
      <c r="G141" s="155">
        <f>'Financial Statements'!U11</f>
        <v>0</v>
      </c>
      <c r="H141" s="155">
        <f>'Financial Statements'!V11</f>
        <v>0</v>
      </c>
      <c r="I141" s="155">
        <f>'Financial Statements'!W11</f>
        <v>0</v>
      </c>
      <c r="J141" s="155">
        <f>'Financial Statements'!X11</f>
        <v>264.71874670039364</v>
      </c>
      <c r="K141" s="155">
        <f>'Financial Statements'!Y11</f>
        <v>281.67328011151159</v>
      </c>
      <c r="L141" s="155">
        <f>'Financial Statements'!Z11</f>
        <v>292.4702782748908</v>
      </c>
      <c r="M141" s="155">
        <f>'Financial Statements'!AA11</f>
        <v>300.57183463348747</v>
      </c>
      <c r="N141" s="155">
        <f>'Financial Statements'!AB11</f>
        <v>287.92892703107464</v>
      </c>
      <c r="O141" s="155">
        <f>'Financial Statements'!AC11</f>
        <v>272.46804274211894</v>
      </c>
      <c r="P141" s="155">
        <f>'Financial Statements'!AD11</f>
        <v>285.9969638416365</v>
      </c>
      <c r="Q141" s="155">
        <f>'Financial Statements'!AE11</f>
        <v>307.47003787353719</v>
      </c>
      <c r="R141" s="155">
        <f>'Financial Statements'!AF11</f>
        <v>312.33765411902868</v>
      </c>
      <c r="S141" s="155">
        <f>'Financial Statements'!AG11</f>
        <v>351.04716659279808</v>
      </c>
      <c r="T141" s="155">
        <f>'Financial Statements'!AH11</f>
        <v>340.43866222605368</v>
      </c>
      <c r="U141" s="155">
        <f>'Financial Statements'!AI11</f>
        <v>319.50525714591134</v>
      </c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</row>
    <row r="142" spans="1:96" ht="12.75" customHeight="1" outlineLevel="1" x14ac:dyDescent="0.2">
      <c r="B142" s="3" t="s">
        <v>115</v>
      </c>
      <c r="G142" s="155">
        <f>'Financial Statements'!U12</f>
        <v>0</v>
      </c>
      <c r="H142" s="155">
        <f>'Financial Statements'!V12</f>
        <v>0</v>
      </c>
      <c r="I142" s="155">
        <f>'Financial Statements'!W12</f>
        <v>0</v>
      </c>
      <c r="J142" s="155">
        <f>'Financial Statements'!X12</f>
        <v>170.92765046074297</v>
      </c>
      <c r="K142" s="155">
        <f>'Financial Statements'!Y12</f>
        <v>180.74609649946666</v>
      </c>
      <c r="L142" s="155">
        <f>'Financial Statements'!Z12</f>
        <v>183.31243019755127</v>
      </c>
      <c r="M142" s="155">
        <f>'Financial Statements'!AA12</f>
        <v>181.73860758690131</v>
      </c>
      <c r="N142" s="155">
        <f>'Financial Statements'!AB12</f>
        <v>187.14157342803509</v>
      </c>
      <c r="O142" s="155">
        <f>'Financial Statements'!AC12</f>
        <v>183.06465713226416</v>
      </c>
      <c r="P142" s="155">
        <f>'Financial Statements'!AD12</f>
        <v>186.02244846093896</v>
      </c>
      <c r="Q142" s="155">
        <f>'Financial Statements'!AE12</f>
        <v>196.36706615066817</v>
      </c>
      <c r="R142" s="155">
        <f>'Financial Statements'!AF12</f>
        <v>185.02708370385861</v>
      </c>
      <c r="S142" s="155">
        <f>'Financial Statements'!AG12</f>
        <v>202.28265677706548</v>
      </c>
      <c r="T142" s="155">
        <f>'Financial Statements'!AH12</f>
        <v>222.14749632248029</v>
      </c>
      <c r="U142" s="155">
        <f>'Financial Statements'!AI12</f>
        <v>226.22810202996462</v>
      </c>
      <c r="V142" s="150"/>
      <c r="W142" s="150"/>
      <c r="X142" s="150"/>
      <c r="Y142" s="150"/>
      <c r="Z142" s="150"/>
      <c r="AA142" s="150"/>
      <c r="AB142" s="150"/>
      <c r="AC142" s="150"/>
      <c r="AD142" s="150"/>
      <c r="AE142" s="150"/>
      <c r="AF142" s="150"/>
      <c r="AG142" s="150"/>
      <c r="AH142" s="150"/>
      <c r="AI142" s="150"/>
      <c r="AJ142" s="150"/>
      <c r="AK142" s="150"/>
      <c r="AL142" s="150"/>
      <c r="AM142" s="150"/>
      <c r="AN142" s="150"/>
      <c r="AO142" s="150"/>
      <c r="AP142" s="150"/>
      <c r="AQ142" s="150"/>
      <c r="AR142" s="150"/>
      <c r="AS142" s="150"/>
      <c r="AT142" s="150"/>
      <c r="AU142" s="150"/>
      <c r="AV142" s="150"/>
      <c r="AW142" s="150"/>
      <c r="AX142" s="150"/>
      <c r="AY142" s="150"/>
      <c r="AZ142" s="150"/>
      <c r="BA142" s="150"/>
      <c r="BB142" s="150"/>
      <c r="BC142" s="150"/>
      <c r="BD142" s="150"/>
      <c r="BE142" s="150"/>
      <c r="BF142" s="150"/>
      <c r="BG142" s="150"/>
      <c r="BH142" s="150"/>
      <c r="BI142" s="150"/>
      <c r="BJ142" s="150"/>
      <c r="BK142" s="150"/>
      <c r="BL142" s="150"/>
      <c r="BM142" s="150"/>
      <c r="BN142" s="150"/>
      <c r="BO142" s="150"/>
      <c r="BP142" s="150"/>
      <c r="BQ142" s="150"/>
      <c r="BR142" s="150"/>
      <c r="BS142" s="150"/>
      <c r="BT142" s="150"/>
      <c r="BU142" s="150"/>
      <c r="BV142" s="150"/>
      <c r="BW142" s="150"/>
      <c r="BX142" s="150"/>
      <c r="BY142" s="150"/>
      <c r="BZ142" s="150"/>
      <c r="CA142" s="150"/>
      <c r="CB142" s="150"/>
      <c r="CC142" s="150"/>
      <c r="CD142" s="150"/>
      <c r="CE142" s="150"/>
      <c r="CF142" s="150"/>
      <c r="CG142" s="150"/>
      <c r="CH142" s="150"/>
      <c r="CI142" s="150"/>
      <c r="CJ142" s="150"/>
      <c r="CK142" s="150"/>
      <c r="CL142" s="150"/>
      <c r="CM142" s="150"/>
      <c r="CN142" s="150"/>
      <c r="CO142" s="150"/>
      <c r="CP142" s="150"/>
      <c r="CQ142" s="150"/>
      <c r="CR142" s="150"/>
    </row>
    <row r="143" spans="1:96" ht="12.75" customHeight="1" outlineLevel="1" x14ac:dyDescent="0.2">
      <c r="N143" s="145"/>
      <c r="R143" s="128"/>
      <c r="T143" s="150"/>
      <c r="U143" s="150"/>
      <c r="V143" s="150"/>
      <c r="W143" s="150"/>
      <c r="X143" s="150"/>
      <c r="Y143" s="150"/>
      <c r="Z143" s="150"/>
      <c r="AA143" s="150"/>
      <c r="AB143" s="150"/>
      <c r="AC143" s="150"/>
      <c r="AD143" s="150"/>
      <c r="AE143" s="150"/>
      <c r="AF143" s="150"/>
      <c r="AG143" s="150"/>
      <c r="AH143" s="150"/>
      <c r="AI143" s="150"/>
      <c r="AJ143" s="150"/>
      <c r="AK143" s="150"/>
      <c r="AL143" s="150"/>
      <c r="AM143" s="150"/>
      <c r="AN143" s="150"/>
      <c r="AO143" s="150"/>
      <c r="AP143" s="150"/>
      <c r="AQ143" s="150"/>
      <c r="AR143" s="150"/>
      <c r="AS143" s="150"/>
      <c r="AT143" s="150"/>
      <c r="AU143" s="150"/>
      <c r="AV143" s="150"/>
      <c r="AW143" s="150"/>
      <c r="AX143" s="150"/>
      <c r="AY143" s="150"/>
      <c r="AZ143" s="150"/>
      <c r="BA143" s="150"/>
      <c r="BB143" s="150"/>
      <c r="BC143" s="150"/>
      <c r="BD143" s="150"/>
      <c r="BE143" s="150"/>
      <c r="BF143" s="150"/>
      <c r="BG143" s="150"/>
      <c r="BH143" s="150"/>
      <c r="BI143" s="150"/>
      <c r="BJ143" s="150"/>
      <c r="BK143" s="150"/>
      <c r="BL143" s="150"/>
      <c r="BM143" s="150"/>
      <c r="BN143" s="150"/>
      <c r="BO143" s="150"/>
      <c r="BP143" s="150"/>
      <c r="BQ143" s="150"/>
      <c r="BR143" s="150"/>
      <c r="BS143" s="150"/>
      <c r="BT143" s="150"/>
      <c r="BU143" s="150"/>
      <c r="BV143" s="150"/>
      <c r="BW143" s="150"/>
      <c r="BX143" s="150"/>
      <c r="BY143" s="150"/>
      <c r="BZ143" s="150"/>
      <c r="CA143" s="150"/>
      <c r="CB143" s="150"/>
      <c r="CC143" s="150"/>
      <c r="CD143" s="150"/>
      <c r="CE143" s="150"/>
      <c r="CF143" s="150"/>
      <c r="CG143" s="150"/>
      <c r="CH143" s="150"/>
      <c r="CI143" s="150"/>
      <c r="CJ143" s="150"/>
      <c r="CK143" s="150"/>
      <c r="CL143" s="150"/>
      <c r="CM143" s="150"/>
      <c r="CN143" s="150"/>
      <c r="CO143" s="150"/>
      <c r="CP143" s="150"/>
      <c r="CQ143" s="150"/>
      <c r="CR143" s="150"/>
    </row>
    <row r="144" spans="1:96" ht="12.75" customHeight="1" outlineLevel="1" x14ac:dyDescent="0.2">
      <c r="B144" s="44" t="s">
        <v>184</v>
      </c>
      <c r="C144" s="44"/>
      <c r="D144" s="44"/>
      <c r="E144" s="44"/>
      <c r="F144" s="44"/>
      <c r="G144" s="209">
        <f>'Financial Statements'!U14</f>
        <v>0</v>
      </c>
      <c r="H144" s="209">
        <f>'Financial Statements'!V14</f>
        <v>0</v>
      </c>
      <c r="I144" s="209">
        <f>'Financial Statements'!W14</f>
        <v>0</v>
      </c>
      <c r="J144" s="209">
        <f>'Financial Statements'!X14</f>
        <v>93.79109623965067</v>
      </c>
      <c r="K144" s="209">
        <f>'Financial Statements'!Y14</f>
        <v>100.92718361204493</v>
      </c>
      <c r="L144" s="209">
        <f>'Financial Statements'!Z14</f>
        <v>109.15784807733954</v>
      </c>
      <c r="M144" s="209">
        <f>'Financial Statements'!AA14</f>
        <v>118.83322704658616</v>
      </c>
      <c r="N144" s="209">
        <f>'Financial Statements'!AB14</f>
        <v>100.78735360303955</v>
      </c>
      <c r="O144" s="209">
        <f>'Financial Statements'!AC14</f>
        <v>89.40338560985478</v>
      </c>
      <c r="P144" s="209">
        <f>'Financial Statements'!AD14</f>
        <v>99.97451538069754</v>
      </c>
      <c r="Q144" s="209">
        <f>'Financial Statements'!AE14</f>
        <v>111.10297172286903</v>
      </c>
      <c r="R144" s="209">
        <f>'Financial Statements'!AF14</f>
        <v>127.31057041517008</v>
      </c>
      <c r="S144" s="209">
        <f>'Financial Statements'!AG14</f>
        <v>148.76450981573259</v>
      </c>
      <c r="T144" s="209">
        <f>'Financial Statements'!AH14</f>
        <v>118.29116590357339</v>
      </c>
      <c r="U144" s="209">
        <f>'Financial Statements'!AI14</f>
        <v>93.277155115946726</v>
      </c>
      <c r="V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G144" s="151"/>
      <c r="AH144" s="151"/>
      <c r="AI144" s="151"/>
      <c r="AJ144" s="151"/>
      <c r="AK144" s="151"/>
      <c r="AL144" s="151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51"/>
      <c r="BI144" s="151"/>
      <c r="BJ144" s="151"/>
      <c r="BK144" s="151"/>
      <c r="BL144" s="151"/>
      <c r="BM144" s="151"/>
      <c r="BN144" s="151"/>
      <c r="BO144" s="151"/>
      <c r="BP144" s="151"/>
      <c r="BQ144" s="151"/>
      <c r="BR144" s="151"/>
      <c r="BS144" s="151"/>
      <c r="BT144" s="151"/>
      <c r="BU144" s="151"/>
      <c r="BV144" s="151"/>
      <c r="BW144" s="151"/>
      <c r="BX144" s="151"/>
      <c r="BY144" s="151"/>
      <c r="BZ144" s="151"/>
      <c r="CA144" s="151"/>
      <c r="CB144" s="151"/>
      <c r="CC144" s="151"/>
      <c r="CD144" s="151"/>
      <c r="CE144" s="151"/>
      <c r="CF144" s="151"/>
      <c r="CG144" s="151"/>
      <c r="CH144" s="151"/>
      <c r="CI144" s="151"/>
      <c r="CJ144" s="151"/>
      <c r="CK144" s="151"/>
      <c r="CL144" s="151"/>
      <c r="CM144" s="151"/>
      <c r="CN144" s="151"/>
      <c r="CO144" s="151"/>
      <c r="CP144" s="151"/>
      <c r="CQ144" s="151"/>
      <c r="CR144" s="151"/>
    </row>
    <row r="145" spans="2:96" ht="12.75" customHeight="1" outlineLevel="1" x14ac:dyDescent="0.2">
      <c r="B145" s="44"/>
      <c r="G145" s="155"/>
      <c r="H145" s="155"/>
      <c r="I145" s="155"/>
      <c r="J145" s="155"/>
      <c r="K145" s="470"/>
      <c r="L145" s="471"/>
      <c r="M145" s="155"/>
      <c r="N145" s="128"/>
      <c r="O145" s="155"/>
      <c r="P145" s="155"/>
      <c r="Q145" s="155"/>
      <c r="R145" s="128"/>
      <c r="S145" s="155"/>
      <c r="T145" s="151"/>
      <c r="U145" s="151"/>
      <c r="V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G145" s="151"/>
      <c r="AH145" s="151"/>
      <c r="AI145" s="151"/>
      <c r="AJ145" s="151"/>
      <c r="AK145" s="151"/>
      <c r="AL145" s="151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51"/>
      <c r="BI145" s="151"/>
      <c r="BJ145" s="151"/>
      <c r="BK145" s="151"/>
      <c r="BL145" s="151"/>
      <c r="BM145" s="151"/>
      <c r="BN145" s="151"/>
      <c r="BO145" s="151"/>
      <c r="BP145" s="151"/>
      <c r="BQ145" s="151"/>
      <c r="BR145" s="151"/>
      <c r="BS145" s="151"/>
      <c r="BT145" s="151"/>
      <c r="BU145" s="151"/>
      <c r="BV145" s="151"/>
      <c r="BW145" s="151"/>
      <c r="BX145" s="151"/>
      <c r="BY145" s="151"/>
      <c r="BZ145" s="151"/>
      <c r="CA145" s="151"/>
      <c r="CB145" s="151"/>
      <c r="CC145" s="151"/>
      <c r="CD145" s="151"/>
      <c r="CE145" s="151"/>
      <c r="CF145" s="151"/>
      <c r="CG145" s="151"/>
      <c r="CH145" s="151"/>
      <c r="CI145" s="151"/>
      <c r="CJ145" s="151"/>
      <c r="CK145" s="151"/>
      <c r="CL145" s="151"/>
      <c r="CM145" s="151"/>
      <c r="CN145" s="151"/>
      <c r="CO145" s="151"/>
      <c r="CP145" s="151"/>
      <c r="CQ145" s="151"/>
      <c r="CR145" s="151"/>
    </row>
    <row r="146" spans="2:96" ht="12.75" customHeight="1" outlineLevel="1" x14ac:dyDescent="0.2">
      <c r="B146" s="3" t="s">
        <v>195</v>
      </c>
      <c r="G146" s="155">
        <f>SUM('Financial Statements'!U40:U42)</f>
        <v>244.20062040019135</v>
      </c>
      <c r="H146" s="155">
        <f>SUM('Financial Statements'!V40:V42)</f>
        <v>116.06720021599453</v>
      </c>
      <c r="I146" s="155">
        <f>SUM('Financial Statements'!W40:W42)</f>
        <v>157.60617795902635</v>
      </c>
      <c r="J146" s="155">
        <f>SUM('Financial Statements'!X40:X42)</f>
        <v>0.315</v>
      </c>
      <c r="K146" s="155">
        <f>SUM('Financial Statements'!Y40:Y42)</f>
        <v>0.315</v>
      </c>
      <c r="L146" s="155">
        <f>SUM('Financial Statements'!Z40:Z42)</f>
        <v>0.315</v>
      </c>
      <c r="M146" s="155">
        <f>SUM('Financial Statements'!AA40:AA42)</f>
        <v>0.315</v>
      </c>
      <c r="N146" s="155">
        <f>SUM('Financial Statements'!AB40:AB42)</f>
        <v>0.315</v>
      </c>
      <c r="O146" s="155">
        <f>SUM('Financial Statements'!AC40:AC42)</f>
        <v>0.315</v>
      </c>
      <c r="P146" s="155">
        <f>SUM('Financial Statements'!AD40:AD42)</f>
        <v>0.315</v>
      </c>
      <c r="Q146" s="155">
        <f>SUM('Financial Statements'!AE40:AE42)</f>
        <v>0.315</v>
      </c>
      <c r="R146" s="155">
        <f>SUM('Financial Statements'!AF40:AF42)</f>
        <v>0.315</v>
      </c>
      <c r="S146" s="155">
        <f>SUM('Financial Statements'!AG40:AG42)</f>
        <v>0.315</v>
      </c>
      <c r="T146" s="155">
        <f>SUM('Financial Statements'!AH40:AH42)</f>
        <v>0.315</v>
      </c>
      <c r="U146" s="155">
        <f>SUM('Financial Statements'!AI40:AI42)</f>
        <v>0.315</v>
      </c>
      <c r="V146" s="150"/>
      <c r="W146" s="150"/>
      <c r="X146" s="150"/>
      <c r="Y146" s="150"/>
      <c r="Z146" s="150"/>
      <c r="AA146" s="150"/>
      <c r="AB146" s="150"/>
      <c r="AC146" s="150"/>
      <c r="AD146" s="150"/>
      <c r="AE146" s="150"/>
      <c r="AF146" s="150"/>
      <c r="AG146" s="150"/>
      <c r="AH146" s="150"/>
      <c r="AI146" s="150"/>
      <c r="AJ146" s="150"/>
      <c r="AK146" s="150"/>
      <c r="AL146" s="150"/>
      <c r="AM146" s="150"/>
      <c r="AN146" s="150"/>
      <c r="AO146" s="150"/>
      <c r="AP146" s="150"/>
      <c r="AQ146" s="150"/>
      <c r="AR146" s="150"/>
      <c r="AS146" s="150"/>
      <c r="AT146" s="150"/>
      <c r="AU146" s="150"/>
      <c r="AV146" s="150"/>
      <c r="AW146" s="150"/>
      <c r="AX146" s="150"/>
      <c r="AY146" s="150"/>
      <c r="AZ146" s="150"/>
      <c r="BA146" s="150"/>
      <c r="BB146" s="150"/>
      <c r="BC146" s="150"/>
      <c r="BD146" s="150"/>
      <c r="BE146" s="150"/>
      <c r="BF146" s="150"/>
      <c r="BG146" s="150"/>
      <c r="BH146" s="150"/>
      <c r="BI146" s="150"/>
      <c r="BJ146" s="150"/>
      <c r="BK146" s="150"/>
      <c r="BL146" s="150"/>
      <c r="BM146" s="150"/>
      <c r="BN146" s="150"/>
      <c r="BO146" s="150"/>
      <c r="BP146" s="150"/>
      <c r="BQ146" s="150"/>
      <c r="BR146" s="150"/>
      <c r="BS146" s="150"/>
      <c r="BT146" s="150"/>
      <c r="BU146" s="150"/>
      <c r="BV146" s="150"/>
      <c r="BW146" s="150"/>
      <c r="BX146" s="150"/>
      <c r="BY146" s="150"/>
      <c r="BZ146" s="150"/>
      <c r="CA146" s="150"/>
      <c r="CB146" s="150"/>
      <c r="CC146" s="150"/>
      <c r="CD146" s="150"/>
      <c r="CE146" s="150"/>
      <c r="CF146" s="150"/>
      <c r="CG146" s="150"/>
      <c r="CH146" s="150"/>
      <c r="CI146" s="150"/>
      <c r="CJ146" s="150"/>
      <c r="CK146" s="150"/>
      <c r="CL146" s="150"/>
      <c r="CM146" s="150"/>
      <c r="CN146" s="150"/>
      <c r="CO146" s="150"/>
      <c r="CP146" s="150"/>
      <c r="CQ146" s="150"/>
      <c r="CR146" s="150"/>
    </row>
    <row r="147" spans="2:96" ht="12.75" customHeight="1" outlineLevel="1" x14ac:dyDescent="0.2">
      <c r="B147" s="3" t="s">
        <v>198</v>
      </c>
      <c r="G147" s="155">
        <f>'Financial Statements'!U44</f>
        <v>0</v>
      </c>
      <c r="H147" s="155">
        <f>'Financial Statements'!V44</f>
        <v>0</v>
      </c>
      <c r="I147" s="155">
        <f>'Financial Statements'!W44</f>
        <v>0</v>
      </c>
      <c r="J147" s="155">
        <f>'Financial Statements'!X44</f>
        <v>3.1705645065793755</v>
      </c>
      <c r="K147" s="155">
        <f>'Financial Statements'!Y44</f>
        <v>3.6934611754497273</v>
      </c>
      <c r="L147" s="155">
        <f>'Financial Statements'!Z44</f>
        <v>4.9596245079124337</v>
      </c>
      <c r="M147" s="155">
        <f>'Financial Statements'!AA44</f>
        <v>4.5628701718270754</v>
      </c>
      <c r="N147" s="155">
        <f>'Financial Statements'!AB44</f>
        <v>4.0719924346953054</v>
      </c>
      <c r="O147" s="155">
        <f>'Financial Statements'!AC44</f>
        <v>6.0177959905257614</v>
      </c>
      <c r="P147" s="155">
        <f>'Financial Statements'!AD44</f>
        <v>4.2623980235556704</v>
      </c>
      <c r="Q147" s="155">
        <f>'Financial Statements'!AE44</f>
        <v>1.8963554313408746</v>
      </c>
      <c r="R147" s="155">
        <f>'Financial Statements'!AF44</f>
        <v>4.1017027754092492</v>
      </c>
      <c r="S147" s="155">
        <f>'Financial Statements'!AG44</f>
        <v>3.6267903455254697</v>
      </c>
      <c r="T147" s="155">
        <f>'Financial Statements'!AH44</f>
        <v>3.7968342577590199</v>
      </c>
      <c r="U147" s="155">
        <f>'Financial Statements'!AI44</f>
        <v>5.3584389254109723</v>
      </c>
      <c r="V147" s="150"/>
      <c r="W147" s="150"/>
      <c r="X147" s="150"/>
      <c r="Y147" s="150"/>
      <c r="Z147" s="150"/>
      <c r="AA147" s="150"/>
      <c r="AB147" s="150"/>
      <c r="AC147" s="150"/>
      <c r="AD147" s="150"/>
      <c r="AE147" s="150"/>
      <c r="AF147" s="150"/>
      <c r="AG147" s="150"/>
      <c r="AH147" s="150"/>
      <c r="AI147" s="150"/>
      <c r="AJ147" s="150"/>
      <c r="AK147" s="150"/>
      <c r="AL147" s="150"/>
      <c r="AM147" s="150"/>
      <c r="AN147" s="150"/>
      <c r="AO147" s="150"/>
      <c r="AP147" s="150"/>
      <c r="AQ147" s="150"/>
      <c r="AR147" s="150"/>
      <c r="AS147" s="150"/>
      <c r="AT147" s="150"/>
      <c r="AU147" s="150"/>
      <c r="AV147" s="150"/>
      <c r="AW147" s="150"/>
      <c r="AX147" s="150"/>
      <c r="AY147" s="150"/>
      <c r="AZ147" s="150"/>
      <c r="BA147" s="150"/>
      <c r="BB147" s="150"/>
      <c r="BC147" s="150"/>
      <c r="BD147" s="150"/>
      <c r="BE147" s="150"/>
      <c r="BF147" s="150"/>
      <c r="BG147" s="150"/>
      <c r="BH147" s="150"/>
      <c r="BI147" s="150"/>
      <c r="BJ147" s="150"/>
      <c r="BK147" s="150"/>
      <c r="BL147" s="150"/>
      <c r="BM147" s="150"/>
      <c r="BN147" s="150"/>
      <c r="BO147" s="150"/>
      <c r="BP147" s="150"/>
      <c r="BQ147" s="150"/>
      <c r="BR147" s="150"/>
      <c r="BS147" s="150"/>
      <c r="BT147" s="150"/>
      <c r="BU147" s="150"/>
      <c r="BV147" s="150"/>
      <c r="BW147" s="150"/>
      <c r="BX147" s="150"/>
      <c r="BY147" s="150"/>
      <c r="BZ147" s="150"/>
      <c r="CA147" s="150"/>
      <c r="CB147" s="150"/>
      <c r="CC147" s="150"/>
      <c r="CD147" s="150"/>
      <c r="CE147" s="150"/>
      <c r="CF147" s="150"/>
      <c r="CG147" s="150"/>
      <c r="CH147" s="150"/>
      <c r="CI147" s="150"/>
      <c r="CJ147" s="150"/>
      <c r="CK147" s="150"/>
      <c r="CL147" s="150"/>
      <c r="CM147" s="150"/>
      <c r="CN147" s="150"/>
      <c r="CO147" s="150"/>
      <c r="CP147" s="150"/>
      <c r="CQ147" s="150"/>
      <c r="CR147" s="150"/>
    </row>
    <row r="148" spans="2:96" ht="12.75" customHeight="1" outlineLevel="1" x14ac:dyDescent="0.2">
      <c r="B148" s="3" t="s">
        <v>370</v>
      </c>
      <c r="G148" s="155">
        <f>'Financial Statements'!U45</f>
        <v>0</v>
      </c>
      <c r="H148" s="155">
        <f>'Financial Statements'!V45</f>
        <v>0</v>
      </c>
      <c r="I148" s="155">
        <f>'Financial Statements'!W45</f>
        <v>0</v>
      </c>
      <c r="J148" s="155">
        <f>'Financial Statements'!X45</f>
        <v>13.421358429503272</v>
      </c>
      <c r="K148" s="155">
        <f>'Financial Statements'!Y45</f>
        <v>16.038496839296943</v>
      </c>
      <c r="L148" s="155">
        <f>'Financial Statements'!Z45</f>
        <v>20.30747304414519</v>
      </c>
      <c r="M148" s="155">
        <f>'Financial Statements'!AA45</f>
        <v>24.850589843966901</v>
      </c>
      <c r="N148" s="155">
        <f>'Financial Statements'!AB45</f>
        <v>19.706007491770624</v>
      </c>
      <c r="O148" s="155">
        <f>'Financial Statements'!AC45</f>
        <v>16.529350884642025</v>
      </c>
      <c r="P148" s="155">
        <f>'Financial Statements'!AD45</f>
        <v>19.961031150518707</v>
      </c>
      <c r="Q148" s="155">
        <f>'Financial Statements'!AE45</f>
        <v>23.593654219757759</v>
      </c>
      <c r="R148" s="155">
        <f>'Financial Statements'!AF45</f>
        <v>28.711324419501778</v>
      </c>
      <c r="S148" s="155">
        <f>'Financial Statements'!AG45</f>
        <v>35.40694753855022</v>
      </c>
      <c r="T148" s="155">
        <f>'Financial Statements'!AH45</f>
        <v>26.516849777546668</v>
      </c>
      <c r="U148" s="155">
        <f>'Financial Statements'!AI45</f>
        <v>19.228180067727649</v>
      </c>
      <c r="V148" s="150"/>
      <c r="W148" s="150"/>
      <c r="X148" s="150"/>
      <c r="Y148" s="150"/>
      <c r="Z148" s="150"/>
      <c r="AA148" s="150"/>
      <c r="AB148" s="150"/>
      <c r="AC148" s="150"/>
      <c r="AD148" s="150"/>
      <c r="AE148" s="150"/>
      <c r="AF148" s="150"/>
      <c r="AG148" s="150"/>
      <c r="AH148" s="150"/>
      <c r="AI148" s="150"/>
      <c r="AJ148" s="150"/>
      <c r="AK148" s="150"/>
      <c r="AL148" s="150"/>
      <c r="AM148" s="150"/>
      <c r="AN148" s="150"/>
      <c r="AO148" s="150"/>
      <c r="AP148" s="150"/>
      <c r="AQ148" s="150"/>
      <c r="AR148" s="150"/>
      <c r="AS148" s="150"/>
      <c r="AT148" s="150"/>
      <c r="AU148" s="150"/>
      <c r="AV148" s="150"/>
      <c r="AW148" s="150"/>
      <c r="AX148" s="150"/>
      <c r="AY148" s="150"/>
      <c r="AZ148" s="150"/>
      <c r="BA148" s="150"/>
      <c r="BB148" s="150"/>
      <c r="BC148" s="150"/>
      <c r="BD148" s="150"/>
      <c r="BE148" s="150"/>
      <c r="BF148" s="150"/>
      <c r="BG148" s="150"/>
      <c r="BH148" s="150"/>
      <c r="BI148" s="150"/>
      <c r="BJ148" s="150"/>
      <c r="BK148" s="150"/>
      <c r="BL148" s="150"/>
      <c r="BM148" s="150"/>
      <c r="BN148" s="150"/>
      <c r="BO148" s="150"/>
      <c r="BP148" s="150"/>
      <c r="BQ148" s="150"/>
      <c r="BR148" s="150"/>
      <c r="BS148" s="150"/>
      <c r="BT148" s="150"/>
      <c r="BU148" s="150"/>
      <c r="BV148" s="150"/>
      <c r="BW148" s="150"/>
      <c r="BX148" s="150"/>
      <c r="BY148" s="150"/>
      <c r="BZ148" s="150"/>
      <c r="CA148" s="150"/>
      <c r="CB148" s="150"/>
      <c r="CC148" s="150"/>
      <c r="CD148" s="150"/>
      <c r="CE148" s="150"/>
      <c r="CF148" s="150"/>
      <c r="CG148" s="150"/>
      <c r="CH148" s="150"/>
      <c r="CI148" s="150"/>
      <c r="CJ148" s="150"/>
      <c r="CK148" s="150"/>
      <c r="CL148" s="150"/>
      <c r="CM148" s="150"/>
      <c r="CN148" s="150"/>
      <c r="CO148" s="150"/>
      <c r="CP148" s="150"/>
      <c r="CQ148" s="150"/>
      <c r="CR148" s="150"/>
    </row>
    <row r="149" spans="2:96" ht="12.75" customHeight="1" outlineLevel="1" x14ac:dyDescent="0.2">
      <c r="B149" s="3" t="s">
        <v>199</v>
      </c>
      <c r="G149" s="155">
        <f>'Financial Statements'!U46</f>
        <v>0</v>
      </c>
      <c r="H149" s="155">
        <f>'Financial Statements'!V46</f>
        <v>0</v>
      </c>
      <c r="I149" s="155">
        <f>'Financial Statements'!W46</f>
        <v>0</v>
      </c>
      <c r="J149" s="155">
        <f>'Financial Statements'!X46</f>
        <v>12.39180655286836</v>
      </c>
      <c r="K149" s="155">
        <f>'Financial Statements'!Y46</f>
        <v>0.85552625084676492</v>
      </c>
      <c r="L149" s="155">
        <f>'Financial Statements'!Z46</f>
        <v>0.7468034820265359</v>
      </c>
      <c r="M149" s="155">
        <f>'Financial Statements'!AA46</f>
        <v>0.75211819992026108</v>
      </c>
      <c r="N149" s="155">
        <f>'Financial Statements'!AB46</f>
        <v>-1.3351960134111209</v>
      </c>
      <c r="O149" s="155">
        <f>'Financial Statements'!AC46</f>
        <v>-1.047364939050027</v>
      </c>
      <c r="P149" s="155">
        <f>'Financial Statements'!AD46</f>
        <v>0.94989536003294006</v>
      </c>
      <c r="Q149" s="155">
        <f>'Financial Statements'!AE46</f>
        <v>1.1980818278423158</v>
      </c>
      <c r="R149" s="155">
        <f>'Financial Statements'!AF46</f>
        <v>1.0214469487696931</v>
      </c>
      <c r="S149" s="155">
        <f>'Financial Statements'!AG46</f>
        <v>2.2360929116409523</v>
      </c>
      <c r="T149" s="155">
        <f>'Financial Statements'!AH46</f>
        <v>-1.960416224412711</v>
      </c>
      <c r="U149" s="155">
        <f>'Financial Statements'!AI46</f>
        <v>-1.9441486754902542</v>
      </c>
      <c r="V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G149" s="151"/>
      <c r="AH149" s="151"/>
      <c r="AI149" s="151"/>
      <c r="AJ149" s="151"/>
      <c r="AK149" s="151"/>
      <c r="AL149" s="151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51"/>
      <c r="BI149" s="151"/>
      <c r="BJ149" s="151"/>
      <c r="BK149" s="151"/>
      <c r="BL149" s="151"/>
      <c r="BM149" s="151"/>
      <c r="BN149" s="151"/>
      <c r="BO149" s="151"/>
      <c r="BP149" s="151"/>
      <c r="BQ149" s="151"/>
      <c r="BR149" s="151"/>
      <c r="BS149" s="151"/>
      <c r="BT149" s="151"/>
      <c r="BU149" s="151"/>
      <c r="BV149" s="151"/>
      <c r="BW149" s="151"/>
      <c r="BX149" s="151"/>
      <c r="BY149" s="151"/>
      <c r="BZ149" s="151"/>
      <c r="CA149" s="151"/>
      <c r="CB149" s="151"/>
      <c r="CC149" s="151"/>
      <c r="CD149" s="151"/>
      <c r="CE149" s="151"/>
      <c r="CF149" s="151"/>
      <c r="CG149" s="151"/>
      <c r="CH149" s="151"/>
      <c r="CI149" s="151"/>
      <c r="CJ149" s="151"/>
      <c r="CK149" s="151"/>
      <c r="CL149" s="151"/>
      <c r="CM149" s="151"/>
      <c r="CN149" s="151"/>
      <c r="CO149" s="151"/>
      <c r="CP149" s="151"/>
      <c r="CQ149" s="151"/>
      <c r="CR149" s="151"/>
    </row>
    <row r="150" spans="2:96" ht="12.75" customHeight="1" outlineLevel="1" x14ac:dyDescent="0.2">
      <c r="G150" s="155"/>
      <c r="H150" s="155"/>
      <c r="I150" s="155"/>
      <c r="J150" s="155"/>
      <c r="K150" s="470"/>
      <c r="L150" s="471"/>
      <c r="M150" s="155"/>
      <c r="N150" s="128"/>
      <c r="O150" s="155"/>
      <c r="P150" s="155"/>
      <c r="Q150" s="155"/>
      <c r="R150" s="128"/>
      <c r="S150" s="155"/>
      <c r="T150" s="150"/>
      <c r="U150" s="150"/>
      <c r="V150" s="150"/>
      <c r="W150" s="150"/>
      <c r="X150" s="150"/>
      <c r="Y150" s="150"/>
      <c r="Z150" s="150"/>
      <c r="AA150" s="150"/>
      <c r="AB150" s="150"/>
      <c r="AC150" s="150"/>
      <c r="AD150" s="150"/>
      <c r="AE150" s="150"/>
      <c r="AF150" s="150"/>
      <c r="AG150" s="150"/>
      <c r="AH150" s="150"/>
      <c r="AI150" s="150"/>
      <c r="AJ150" s="150"/>
      <c r="AK150" s="150"/>
      <c r="AL150" s="150"/>
      <c r="AM150" s="150"/>
      <c r="AN150" s="150"/>
      <c r="AO150" s="150"/>
      <c r="AP150" s="150"/>
      <c r="AQ150" s="150"/>
      <c r="AR150" s="150"/>
      <c r="AS150" s="150"/>
      <c r="AT150" s="150"/>
      <c r="AU150" s="150"/>
      <c r="AV150" s="150"/>
      <c r="AW150" s="150"/>
      <c r="AX150" s="150"/>
      <c r="AY150" s="150"/>
      <c r="AZ150" s="150"/>
      <c r="BA150" s="150"/>
      <c r="BB150" s="150"/>
      <c r="BC150" s="150"/>
      <c r="BD150" s="150"/>
      <c r="BE150" s="150"/>
      <c r="BF150" s="150"/>
      <c r="BG150" s="150"/>
      <c r="BH150" s="150"/>
      <c r="BI150" s="150"/>
      <c r="BJ150" s="150"/>
      <c r="BK150" s="150"/>
      <c r="BL150" s="150"/>
      <c r="BM150" s="150"/>
      <c r="BN150" s="150"/>
      <c r="BO150" s="150"/>
      <c r="BP150" s="150"/>
      <c r="BQ150" s="150"/>
      <c r="BR150" s="150"/>
      <c r="BS150" s="150"/>
      <c r="BT150" s="150"/>
      <c r="BU150" s="150"/>
      <c r="BV150" s="150"/>
      <c r="BW150" s="150"/>
      <c r="BX150" s="150"/>
      <c r="BY150" s="150"/>
      <c r="BZ150" s="150"/>
      <c r="CA150" s="150"/>
      <c r="CB150" s="150"/>
      <c r="CC150" s="150"/>
      <c r="CD150" s="150"/>
      <c r="CE150" s="150"/>
      <c r="CF150" s="150"/>
      <c r="CG150" s="150"/>
      <c r="CH150" s="150"/>
      <c r="CI150" s="150"/>
      <c r="CJ150" s="150"/>
      <c r="CK150" s="150"/>
      <c r="CL150" s="150"/>
      <c r="CM150" s="150"/>
      <c r="CN150" s="150"/>
      <c r="CO150" s="150"/>
      <c r="CP150" s="150"/>
      <c r="CQ150" s="150"/>
      <c r="CR150" s="150"/>
    </row>
    <row r="151" spans="2:96" ht="12.75" customHeight="1" outlineLevel="1" x14ac:dyDescent="0.2">
      <c r="B151" s="44" t="s">
        <v>574</v>
      </c>
      <c r="G151" s="209">
        <f>'Financial Statements'!U48</f>
        <v>-244.20062040019135</v>
      </c>
      <c r="H151" s="209">
        <f>'Financial Statements'!V48</f>
        <v>-116.06720021599453</v>
      </c>
      <c r="I151" s="209">
        <f>'Financial Statements'!W48</f>
        <v>-157.60617795902635</v>
      </c>
      <c r="J151" s="209">
        <f>'Financial Statements'!X48</f>
        <v>64.492366750699659</v>
      </c>
      <c r="K151" s="209">
        <f>'Financial Statements'!Y48</f>
        <v>80.024699346451499</v>
      </c>
      <c r="L151" s="209">
        <f>'Financial Statements'!Z48</f>
        <v>82.828947043255383</v>
      </c>
      <c r="M151" s="209">
        <f>'Financial Statements'!AA48</f>
        <v>88.352648830871928</v>
      </c>
      <c r="N151" s="209">
        <f>'Financial Statements'!AB48</f>
        <v>78.029549689984748</v>
      </c>
      <c r="O151" s="209">
        <f>'Financial Statements'!AC48</f>
        <v>67.588603673737026</v>
      </c>
      <c r="P151" s="209">
        <f>'Financial Statements'!AD48</f>
        <v>74.486190846590233</v>
      </c>
      <c r="Q151" s="209">
        <f>'Financial Statements'!AE48</f>
        <v>84.099880243928084</v>
      </c>
      <c r="R151" s="209">
        <f>'Financial Statements'!AF48</f>
        <v>93.161096271489356</v>
      </c>
      <c r="S151" s="209">
        <f>'Financial Statements'!AG48</f>
        <v>107.17967902001595</v>
      </c>
      <c r="T151" s="209">
        <f>'Financial Statements'!AH48</f>
        <v>89.622898092680416</v>
      </c>
      <c r="U151" s="209">
        <f>'Financial Statements'!AI48</f>
        <v>70.319684798298368</v>
      </c>
      <c r="V151" s="150"/>
      <c r="W151" s="150"/>
      <c r="X151" s="150"/>
      <c r="Y151" s="150"/>
      <c r="Z151" s="150"/>
      <c r="AA151" s="150"/>
      <c r="AB151" s="150"/>
      <c r="AC151" s="150"/>
      <c r="AD151" s="150"/>
      <c r="AE151" s="150"/>
      <c r="AF151" s="150"/>
      <c r="AG151" s="150"/>
      <c r="AH151" s="150"/>
      <c r="AI151" s="150"/>
      <c r="AJ151" s="150"/>
      <c r="AK151" s="150"/>
      <c r="AL151" s="150"/>
      <c r="AM151" s="150"/>
      <c r="AN151" s="150"/>
      <c r="AO151" s="150"/>
      <c r="AP151" s="150"/>
      <c r="AQ151" s="150"/>
      <c r="AR151" s="150"/>
      <c r="AS151" s="150"/>
      <c r="AT151" s="150"/>
      <c r="AU151" s="150"/>
      <c r="AV151" s="150"/>
      <c r="AW151" s="150"/>
      <c r="AX151" s="150"/>
      <c r="AY151" s="150"/>
      <c r="AZ151" s="150"/>
      <c r="BA151" s="150"/>
      <c r="BB151" s="150"/>
      <c r="BC151" s="150"/>
      <c r="BD151" s="150"/>
      <c r="BE151" s="150"/>
      <c r="BF151" s="150"/>
      <c r="BG151" s="150"/>
      <c r="BH151" s="150"/>
      <c r="BI151" s="150"/>
      <c r="BJ151" s="150"/>
      <c r="BK151" s="150"/>
      <c r="BL151" s="150"/>
      <c r="BM151" s="150"/>
      <c r="BN151" s="150"/>
      <c r="BO151" s="150"/>
      <c r="BP151" s="150"/>
      <c r="BQ151" s="150"/>
      <c r="BR151" s="150"/>
      <c r="BS151" s="150"/>
      <c r="BT151" s="150"/>
      <c r="BU151" s="150"/>
      <c r="BV151" s="150"/>
      <c r="BW151" s="150"/>
      <c r="BX151" s="150"/>
      <c r="BY151" s="150"/>
      <c r="BZ151" s="150"/>
      <c r="CA151" s="150"/>
      <c r="CB151" s="150"/>
      <c r="CC151" s="150"/>
      <c r="CD151" s="150"/>
      <c r="CE151" s="150"/>
      <c r="CF151" s="150"/>
      <c r="CG151" s="150"/>
      <c r="CH151" s="150"/>
      <c r="CI151" s="150"/>
      <c r="CJ151" s="150"/>
      <c r="CK151" s="150"/>
      <c r="CL151" s="150"/>
      <c r="CM151" s="150"/>
      <c r="CN151" s="150"/>
      <c r="CO151" s="150"/>
      <c r="CP151" s="150"/>
      <c r="CQ151" s="150"/>
      <c r="CR151" s="150"/>
    </row>
    <row r="152" spans="2:96" ht="12.75" customHeight="1" outlineLevel="1" x14ac:dyDescent="0.2">
      <c r="G152" s="155"/>
      <c r="H152" s="155"/>
      <c r="I152" s="155"/>
      <c r="J152" s="155"/>
      <c r="K152" s="470"/>
      <c r="L152" s="471"/>
      <c r="M152" s="155"/>
      <c r="N152" s="128"/>
      <c r="O152" s="155"/>
      <c r="P152" s="155"/>
      <c r="Q152" s="155"/>
      <c r="R152" s="128"/>
      <c r="S152" s="155"/>
      <c r="T152" s="150"/>
      <c r="U152" s="150"/>
      <c r="V152" s="150"/>
      <c r="W152" s="150"/>
      <c r="X152" s="150"/>
      <c r="Y152" s="150"/>
      <c r="Z152" s="150"/>
      <c r="AA152" s="150"/>
      <c r="AB152" s="150"/>
      <c r="AC152" s="150"/>
      <c r="AD152" s="150"/>
      <c r="AE152" s="150"/>
      <c r="AF152" s="150"/>
      <c r="AG152" s="150"/>
      <c r="AH152" s="150"/>
      <c r="AI152" s="150"/>
      <c r="AJ152" s="150"/>
      <c r="AK152" s="150"/>
      <c r="AL152" s="150"/>
      <c r="AM152" s="150"/>
      <c r="AN152" s="150"/>
      <c r="AO152" s="150"/>
      <c r="AP152" s="150"/>
      <c r="AQ152" s="150"/>
      <c r="AR152" s="150"/>
      <c r="AS152" s="150"/>
      <c r="AT152" s="150"/>
      <c r="AU152" s="150"/>
      <c r="AV152" s="150"/>
      <c r="AW152" s="150"/>
      <c r="AX152" s="150"/>
      <c r="AY152" s="150"/>
      <c r="AZ152" s="150"/>
      <c r="BA152" s="150"/>
      <c r="BB152" s="150"/>
      <c r="BC152" s="150"/>
      <c r="BD152" s="150"/>
      <c r="BE152" s="150"/>
      <c r="BF152" s="150"/>
      <c r="BG152" s="150"/>
      <c r="BH152" s="150"/>
      <c r="BI152" s="150"/>
      <c r="BJ152" s="150"/>
      <c r="BK152" s="150"/>
      <c r="BL152" s="150"/>
      <c r="BM152" s="150"/>
      <c r="BN152" s="150"/>
      <c r="BO152" s="150"/>
      <c r="BP152" s="150"/>
      <c r="BQ152" s="150"/>
      <c r="BR152" s="150"/>
      <c r="BS152" s="150"/>
      <c r="BT152" s="150"/>
      <c r="BU152" s="150"/>
      <c r="BV152" s="150"/>
      <c r="BW152" s="150"/>
      <c r="BX152" s="150"/>
      <c r="BY152" s="150"/>
      <c r="BZ152" s="150"/>
      <c r="CA152" s="150"/>
      <c r="CB152" s="150"/>
      <c r="CC152" s="150"/>
      <c r="CD152" s="150"/>
      <c r="CE152" s="150"/>
      <c r="CF152" s="150"/>
      <c r="CG152" s="150"/>
      <c r="CH152" s="150"/>
      <c r="CI152" s="150"/>
      <c r="CJ152" s="150"/>
      <c r="CK152" s="150"/>
      <c r="CL152" s="150"/>
      <c r="CM152" s="150"/>
      <c r="CN152" s="150"/>
      <c r="CO152" s="150"/>
      <c r="CP152" s="150"/>
      <c r="CQ152" s="150"/>
      <c r="CR152" s="150"/>
    </row>
    <row r="153" spans="2:96" ht="12.75" customHeight="1" outlineLevel="1" x14ac:dyDescent="0.2">
      <c r="B153" s="3" t="s">
        <v>575</v>
      </c>
      <c r="G153" s="155">
        <f>SUM('Financial Statements'!U51:U52)</f>
        <v>103.57479971504242</v>
      </c>
      <c r="H153" s="155">
        <f>SUM('Financial Statements'!V51:V52)</f>
        <v>0</v>
      </c>
      <c r="I153" s="155">
        <f>SUM('Financial Statements'!W51:W52)</f>
        <v>0</v>
      </c>
      <c r="J153" s="155">
        <f>SUM('Financial Statements'!X51:X52)</f>
        <v>0</v>
      </c>
      <c r="K153" s="155">
        <f>SUM('Financial Statements'!Y51:Y52)</f>
        <v>0</v>
      </c>
      <c r="L153" s="155">
        <f>SUM('Financial Statements'!Z51:Z52)</f>
        <v>0</v>
      </c>
      <c r="M153" s="155">
        <f>SUM('Financial Statements'!AA51:AA52)</f>
        <v>0</v>
      </c>
      <c r="N153" s="155">
        <f>SUM('Financial Statements'!AB51:AB52)</f>
        <v>0</v>
      </c>
      <c r="O153" s="155">
        <f>SUM('Financial Statements'!AC51:AC52)</f>
        <v>0</v>
      </c>
      <c r="P153" s="155">
        <f>SUM('Financial Statements'!AD51:AD52)</f>
        <v>0</v>
      </c>
      <c r="Q153" s="155">
        <f>SUM('Financial Statements'!AE51:AE52)</f>
        <v>0</v>
      </c>
      <c r="R153" s="155">
        <f>SUM('Financial Statements'!AF51:AF52)</f>
        <v>0</v>
      </c>
      <c r="S153" s="155">
        <f>SUM('Financial Statements'!AG51:AG52)</f>
        <v>0</v>
      </c>
      <c r="T153" s="155">
        <f>SUM('Financial Statements'!AH51:AH52)</f>
        <v>0</v>
      </c>
      <c r="U153" s="155">
        <f>SUM('Financial Statements'!AI51:AI52)</f>
        <v>0</v>
      </c>
      <c r="V153" s="150"/>
      <c r="W153" s="150"/>
      <c r="X153" s="150"/>
      <c r="Y153" s="150"/>
      <c r="Z153" s="150"/>
      <c r="AA153" s="150"/>
      <c r="AB153" s="150"/>
      <c r="AC153" s="150"/>
      <c r="AD153" s="150"/>
      <c r="AE153" s="150"/>
      <c r="AF153" s="150"/>
      <c r="AG153" s="150"/>
      <c r="AH153" s="150"/>
      <c r="AI153" s="150"/>
      <c r="AJ153" s="150"/>
      <c r="AK153" s="150"/>
      <c r="AL153" s="150"/>
      <c r="AM153" s="150"/>
      <c r="AN153" s="150"/>
      <c r="AO153" s="150"/>
      <c r="AP153" s="150"/>
      <c r="AQ153" s="150"/>
      <c r="AR153" s="150"/>
      <c r="AS153" s="150"/>
      <c r="AT153" s="150"/>
      <c r="AU153" s="150"/>
      <c r="AV153" s="150"/>
      <c r="AW153" s="150"/>
      <c r="AX153" s="150"/>
      <c r="AY153" s="150"/>
      <c r="AZ153" s="150"/>
      <c r="BA153" s="150"/>
      <c r="BB153" s="150"/>
      <c r="BC153" s="150"/>
      <c r="BD153" s="150"/>
      <c r="BE153" s="150"/>
      <c r="BF153" s="150"/>
      <c r="BG153" s="150"/>
      <c r="BH153" s="150"/>
      <c r="BI153" s="150"/>
      <c r="BJ153" s="150"/>
      <c r="BK153" s="150"/>
      <c r="BL153" s="150"/>
      <c r="BM153" s="150"/>
      <c r="BN153" s="150"/>
      <c r="BO153" s="150"/>
      <c r="BP153" s="150"/>
      <c r="BQ153" s="150"/>
      <c r="BR153" s="150"/>
      <c r="BS153" s="150"/>
      <c r="BT153" s="150"/>
      <c r="BU153" s="150"/>
      <c r="BV153" s="150"/>
      <c r="BW153" s="150"/>
      <c r="BX153" s="150"/>
      <c r="BY153" s="150"/>
      <c r="BZ153" s="150"/>
      <c r="CA153" s="150"/>
      <c r="CB153" s="150"/>
      <c r="CC153" s="150"/>
      <c r="CD153" s="150"/>
      <c r="CE153" s="150"/>
      <c r="CF153" s="150"/>
      <c r="CG153" s="150"/>
      <c r="CH153" s="150"/>
      <c r="CI153" s="150"/>
      <c r="CJ153" s="150"/>
      <c r="CK153" s="150"/>
      <c r="CL153" s="150"/>
      <c r="CM153" s="150"/>
      <c r="CN153" s="150"/>
      <c r="CO153" s="150"/>
      <c r="CP153" s="150"/>
      <c r="CQ153" s="150"/>
      <c r="CR153" s="150"/>
    </row>
    <row r="154" spans="2:96" ht="12.75" customHeight="1" outlineLevel="1" x14ac:dyDescent="0.2">
      <c r="B154" s="3" t="s">
        <v>387</v>
      </c>
      <c r="G154" s="155">
        <f>'Financial Statements'!U53+'Financial Statements'!U64</f>
        <v>140.62582068514894</v>
      </c>
      <c r="H154" s="155">
        <f>'Financial Statements'!V53+'Financial Statements'!V64</f>
        <v>116.06720021599453</v>
      </c>
      <c r="I154" s="155">
        <f>'Financial Statements'!W53+'Financial Statements'!W64</f>
        <v>157.60617795902635</v>
      </c>
      <c r="J154" s="155">
        <f>'Financial Statements'!X53+'Financial Statements'!X64</f>
        <v>0</v>
      </c>
      <c r="K154" s="155">
        <f>'Financial Statements'!Y53+'Financial Statements'!Y64</f>
        <v>0</v>
      </c>
      <c r="L154" s="155">
        <f>'Financial Statements'!Z53+'Financial Statements'!Z64</f>
        <v>0</v>
      </c>
      <c r="M154" s="155">
        <f>'Financial Statements'!AA53+'Financial Statements'!AA64</f>
        <v>0</v>
      </c>
      <c r="N154" s="155">
        <f>'Financial Statements'!AB53+'Financial Statements'!AB64</f>
        <v>0</v>
      </c>
      <c r="O154" s="155">
        <f>'Financial Statements'!AC53+'Financial Statements'!AC64</f>
        <v>0</v>
      </c>
      <c r="P154" s="155">
        <f>'Financial Statements'!AD53+'Financial Statements'!AD64</f>
        <v>0</v>
      </c>
      <c r="Q154" s="155">
        <f>'Financial Statements'!AE53+'Financial Statements'!AE64</f>
        <v>0</v>
      </c>
      <c r="R154" s="155">
        <f>'Financial Statements'!AF53+'Financial Statements'!AF64</f>
        <v>0</v>
      </c>
      <c r="S154" s="155">
        <f>'Financial Statements'!AG53+'Financial Statements'!AG64</f>
        <v>0</v>
      </c>
      <c r="T154" s="155">
        <f>'Financial Statements'!AH53+'Financial Statements'!AH64</f>
        <v>0</v>
      </c>
      <c r="U154" s="155">
        <f>'Financial Statements'!AI53+'Financial Statements'!AI64</f>
        <v>0</v>
      </c>
      <c r="V154" s="150"/>
      <c r="W154" s="150"/>
      <c r="X154" s="150"/>
      <c r="Y154" s="150"/>
      <c r="Z154" s="150"/>
      <c r="AA154" s="150"/>
      <c r="AB154" s="150"/>
      <c r="AC154" s="150"/>
      <c r="AD154" s="150"/>
      <c r="AE154" s="150"/>
      <c r="AF154" s="150"/>
      <c r="AG154" s="150"/>
      <c r="AH154" s="150"/>
      <c r="AI154" s="150"/>
      <c r="AJ154" s="150"/>
      <c r="AK154" s="150"/>
      <c r="AL154" s="150"/>
      <c r="AM154" s="150"/>
      <c r="AN154" s="150"/>
      <c r="AO154" s="150"/>
      <c r="AP154" s="150"/>
      <c r="AQ154" s="150"/>
      <c r="AR154" s="150"/>
      <c r="AS154" s="150"/>
      <c r="AT154" s="150"/>
      <c r="AU154" s="150"/>
      <c r="AV154" s="150"/>
      <c r="AW154" s="150"/>
      <c r="AX154" s="150"/>
      <c r="AY154" s="150"/>
      <c r="AZ154" s="150"/>
      <c r="BA154" s="150"/>
      <c r="BB154" s="150"/>
      <c r="BC154" s="150"/>
      <c r="BD154" s="150"/>
      <c r="BE154" s="150"/>
      <c r="BF154" s="150"/>
      <c r="BG154" s="150"/>
      <c r="BH154" s="150"/>
      <c r="BI154" s="150"/>
      <c r="BJ154" s="150"/>
      <c r="BK154" s="150"/>
      <c r="BL154" s="150"/>
      <c r="BM154" s="150"/>
      <c r="BN154" s="150"/>
      <c r="BO154" s="150"/>
      <c r="BP154" s="150"/>
      <c r="BQ154" s="150"/>
      <c r="BR154" s="150"/>
      <c r="BS154" s="150"/>
      <c r="BT154" s="150"/>
      <c r="BU154" s="150"/>
      <c r="BV154" s="150"/>
      <c r="BW154" s="150"/>
      <c r="BX154" s="150"/>
      <c r="BY154" s="150"/>
      <c r="BZ154" s="150"/>
      <c r="CA154" s="150"/>
      <c r="CB154" s="150"/>
      <c r="CC154" s="150"/>
      <c r="CD154" s="150"/>
      <c r="CE154" s="150"/>
      <c r="CF154" s="150"/>
      <c r="CG154" s="150"/>
      <c r="CH154" s="150"/>
      <c r="CI154" s="150"/>
      <c r="CJ154" s="150"/>
      <c r="CK154" s="150"/>
      <c r="CL154" s="150"/>
      <c r="CM154" s="150"/>
      <c r="CN154" s="150"/>
      <c r="CO154" s="150"/>
      <c r="CP154" s="150"/>
      <c r="CQ154" s="150"/>
      <c r="CR154" s="150"/>
    </row>
    <row r="155" spans="2:96" ht="12.75" customHeight="1" outlineLevel="1" x14ac:dyDescent="0.2">
      <c r="B155" s="44"/>
      <c r="G155" s="155"/>
      <c r="H155" s="155"/>
      <c r="I155" s="155"/>
      <c r="J155" s="155"/>
      <c r="K155" s="470"/>
      <c r="L155" s="471"/>
      <c r="M155" s="155"/>
      <c r="N155" s="128"/>
      <c r="O155" s="155"/>
      <c r="P155" s="155"/>
      <c r="Q155" s="155"/>
      <c r="R155" s="128"/>
      <c r="S155" s="155"/>
      <c r="T155" s="151"/>
      <c r="U155" s="151"/>
      <c r="V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G155" s="151"/>
      <c r="AH155" s="151"/>
      <c r="AI155" s="151"/>
      <c r="AJ155" s="151"/>
      <c r="AK155" s="151"/>
      <c r="AL155" s="151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51"/>
      <c r="BI155" s="151"/>
      <c r="BJ155" s="151"/>
      <c r="BK155" s="151"/>
      <c r="BL155" s="151"/>
      <c r="BM155" s="151"/>
      <c r="BN155" s="151"/>
      <c r="BO155" s="151"/>
      <c r="BP155" s="151"/>
      <c r="BQ155" s="151"/>
      <c r="BR155" s="151"/>
      <c r="BS155" s="151"/>
      <c r="BT155" s="151"/>
      <c r="BU155" s="151"/>
      <c r="BV155" s="151"/>
      <c r="BW155" s="151"/>
      <c r="BX155" s="151"/>
      <c r="BY155" s="151"/>
      <c r="BZ155" s="151"/>
      <c r="CA155" s="151"/>
      <c r="CB155" s="151"/>
      <c r="CC155" s="151"/>
      <c r="CD155" s="151"/>
      <c r="CE155" s="151"/>
      <c r="CF155" s="151"/>
      <c r="CG155" s="151"/>
      <c r="CH155" s="151"/>
      <c r="CI155" s="151"/>
      <c r="CJ155" s="151"/>
      <c r="CK155" s="151"/>
      <c r="CL155" s="151"/>
      <c r="CM155" s="151"/>
      <c r="CN155" s="151"/>
      <c r="CO155" s="151"/>
      <c r="CP155" s="151"/>
      <c r="CQ155" s="151"/>
      <c r="CR155" s="151"/>
    </row>
    <row r="156" spans="2:96" ht="12.75" customHeight="1" outlineLevel="1" x14ac:dyDescent="0.2">
      <c r="B156" s="44" t="s">
        <v>337</v>
      </c>
      <c r="G156" s="209">
        <f>'Financial Statements'!U55</f>
        <v>0</v>
      </c>
      <c r="H156" s="209">
        <f>'Financial Statements'!V55</f>
        <v>0</v>
      </c>
      <c r="I156" s="209">
        <f>'Financial Statements'!W55</f>
        <v>0</v>
      </c>
      <c r="J156" s="209">
        <f>'Financial Statements'!X55</f>
        <v>64.492366750699659</v>
      </c>
      <c r="K156" s="209">
        <f>'Financial Statements'!Y55</f>
        <v>80.024699346451499</v>
      </c>
      <c r="L156" s="209">
        <f>'Financial Statements'!Z55</f>
        <v>82.828947043255383</v>
      </c>
      <c r="M156" s="209">
        <f>'Financial Statements'!AA55</f>
        <v>88.352648830871928</v>
      </c>
      <c r="N156" s="209">
        <f>'Financial Statements'!AB55</f>
        <v>78.029549689984748</v>
      </c>
      <c r="O156" s="209">
        <f>'Financial Statements'!AC55</f>
        <v>67.588603673737026</v>
      </c>
      <c r="P156" s="209">
        <f>'Financial Statements'!AD55</f>
        <v>74.486190846590233</v>
      </c>
      <c r="Q156" s="209">
        <f>'Financial Statements'!AE55</f>
        <v>84.099880243928084</v>
      </c>
      <c r="R156" s="209">
        <f>'Financial Statements'!AF55</f>
        <v>93.161096271489356</v>
      </c>
      <c r="S156" s="209">
        <f>'Financial Statements'!AG55</f>
        <v>107.17967902001595</v>
      </c>
      <c r="T156" s="209">
        <f>'Financial Statements'!AH55</f>
        <v>89.622898092680416</v>
      </c>
      <c r="U156" s="209">
        <f>'Financial Statements'!AI55</f>
        <v>70.319684798298368</v>
      </c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50"/>
      <c r="AI156" s="150"/>
      <c r="AJ156" s="150"/>
      <c r="AK156" s="150"/>
      <c r="AL156" s="150"/>
      <c r="AM156" s="150"/>
      <c r="AN156" s="150"/>
      <c r="AO156" s="150"/>
      <c r="AP156" s="150"/>
      <c r="AQ156" s="150"/>
      <c r="AR156" s="150"/>
      <c r="AS156" s="150"/>
      <c r="AT156" s="150"/>
      <c r="AU156" s="150"/>
      <c r="AV156" s="150"/>
      <c r="AW156" s="150"/>
      <c r="AX156" s="150"/>
      <c r="AY156" s="150"/>
      <c r="AZ156" s="150"/>
      <c r="BA156" s="150"/>
      <c r="BB156" s="150"/>
      <c r="BC156" s="150"/>
      <c r="BD156" s="150"/>
      <c r="BE156" s="150"/>
      <c r="BF156" s="150"/>
      <c r="BG156" s="150"/>
      <c r="BH156" s="150"/>
      <c r="BI156" s="150"/>
      <c r="BJ156" s="150"/>
      <c r="BK156" s="150"/>
      <c r="BL156" s="150"/>
      <c r="BM156" s="150"/>
      <c r="BN156" s="150"/>
      <c r="BO156" s="150"/>
      <c r="BP156" s="150"/>
      <c r="BQ156" s="150"/>
      <c r="BR156" s="150"/>
      <c r="BS156" s="150"/>
      <c r="BT156" s="150"/>
      <c r="BU156" s="150"/>
      <c r="BV156" s="150"/>
      <c r="BW156" s="150"/>
      <c r="BX156" s="150"/>
      <c r="BY156" s="150"/>
      <c r="BZ156" s="150"/>
      <c r="CA156" s="150"/>
      <c r="CB156" s="150"/>
      <c r="CC156" s="150"/>
      <c r="CD156" s="150"/>
      <c r="CE156" s="150"/>
      <c r="CF156" s="150"/>
      <c r="CG156" s="150"/>
      <c r="CH156" s="150"/>
      <c r="CI156" s="150"/>
      <c r="CJ156" s="150"/>
      <c r="CK156" s="150"/>
      <c r="CL156" s="150"/>
      <c r="CM156" s="150"/>
      <c r="CN156" s="150"/>
      <c r="CO156" s="150"/>
      <c r="CP156" s="150"/>
      <c r="CQ156" s="150"/>
      <c r="CR156" s="150"/>
    </row>
    <row r="157" spans="2:96" ht="12.75" customHeight="1" outlineLevel="1" x14ac:dyDescent="0.2">
      <c r="G157" s="155"/>
      <c r="H157" s="155"/>
      <c r="I157" s="155"/>
      <c r="J157" s="155"/>
      <c r="K157" s="470"/>
      <c r="L157" s="471"/>
      <c r="M157" s="155"/>
      <c r="N157" s="128"/>
      <c r="O157" s="155"/>
      <c r="P157" s="155"/>
      <c r="Q157" s="155"/>
      <c r="R157" s="128"/>
      <c r="S157" s="155"/>
      <c r="T157" s="150"/>
      <c r="U157" s="150"/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50"/>
      <c r="AN157" s="150"/>
      <c r="AO157" s="150"/>
      <c r="AP157" s="150"/>
      <c r="AQ157" s="150"/>
      <c r="AR157" s="150"/>
      <c r="AS157" s="150"/>
      <c r="AT157" s="150"/>
      <c r="AU157" s="150"/>
      <c r="AV157" s="150"/>
      <c r="AW157" s="150"/>
      <c r="AX157" s="150"/>
      <c r="AY157" s="150"/>
      <c r="AZ157" s="150"/>
      <c r="BA157" s="150"/>
      <c r="BB157" s="150"/>
      <c r="BC157" s="150"/>
      <c r="BD157" s="150"/>
      <c r="BE157" s="150"/>
      <c r="BF157" s="150"/>
      <c r="BG157" s="150"/>
      <c r="BH157" s="150"/>
      <c r="BI157" s="150"/>
      <c r="BJ157" s="150"/>
      <c r="BK157" s="150"/>
      <c r="BL157" s="150"/>
      <c r="BM157" s="150"/>
      <c r="BN157" s="150"/>
      <c r="BO157" s="150"/>
      <c r="BP157" s="150"/>
      <c r="BQ157" s="150"/>
      <c r="BR157" s="150"/>
      <c r="BS157" s="150"/>
      <c r="BT157" s="150"/>
      <c r="BU157" s="150"/>
      <c r="BV157" s="150"/>
      <c r="BW157" s="150"/>
      <c r="BX157" s="150"/>
      <c r="BY157" s="150"/>
      <c r="BZ157" s="150"/>
      <c r="CA157" s="150"/>
      <c r="CB157" s="150"/>
      <c r="CC157" s="150"/>
      <c r="CD157" s="150"/>
      <c r="CE157" s="150"/>
      <c r="CF157" s="150"/>
      <c r="CG157" s="150"/>
      <c r="CH157" s="150"/>
      <c r="CI157" s="150"/>
      <c r="CJ157" s="150"/>
      <c r="CK157" s="150"/>
      <c r="CL157" s="150"/>
      <c r="CM157" s="150"/>
      <c r="CN157" s="150"/>
      <c r="CO157" s="150"/>
      <c r="CP157" s="150"/>
      <c r="CQ157" s="150"/>
      <c r="CR157" s="150"/>
    </row>
    <row r="158" spans="2:96" ht="12.75" customHeight="1" outlineLevel="1" x14ac:dyDescent="0.2">
      <c r="B158" s="3" t="s">
        <v>203</v>
      </c>
      <c r="G158" s="155">
        <f>'Financial Statements'!U58+'Financial Statements'!U65+'Financial Statements'!U60</f>
        <v>0</v>
      </c>
      <c r="H158" s="155">
        <f>'Financial Statements'!V58+'Financial Statements'!V65+'Financial Statements'!V60</f>
        <v>0</v>
      </c>
      <c r="I158" s="155">
        <f>'Financial Statements'!W58+'Financial Statements'!W65+'Financial Statements'!W60</f>
        <v>0</v>
      </c>
      <c r="J158" s="155">
        <f>'Financial Statements'!X58+'Financial Statements'!X65+'Financial Statements'!X60</f>
        <v>24.370541109421755</v>
      </c>
      <c r="K158" s="155">
        <f>'Financial Statements'!Y58+'Financial Statements'!Y65+'Financial Statements'!Y60</f>
        <v>24.370541109421755</v>
      </c>
      <c r="L158" s="155">
        <f>'Financial Statements'!Z58+'Financial Statements'!Z65+'Financial Statements'!Z60</f>
        <v>24.370541109421755</v>
      </c>
      <c r="M158" s="155">
        <f>'Financial Statements'!AA58+'Financial Statements'!AA65+'Financial Statements'!AA60</f>
        <v>24.370541109421755</v>
      </c>
      <c r="N158" s="155">
        <f>'Financial Statements'!AB58+'Financial Statements'!AB65+'Financial Statements'!AB60</f>
        <v>24.370541109421755</v>
      </c>
      <c r="O158" s="155">
        <f>'Financial Statements'!AC58+'Financial Statements'!AC65+'Financial Statements'!AC60</f>
        <v>24.370541109421755</v>
      </c>
      <c r="P158" s="155">
        <f>'Financial Statements'!AD58+'Financial Statements'!AD65+'Financial Statements'!AD60</f>
        <v>24.370541109421755</v>
      </c>
      <c r="Q158" s="155">
        <f>'Financial Statements'!AE58+'Financial Statements'!AE65+'Financial Statements'!AE60</f>
        <v>24.370541109421755</v>
      </c>
      <c r="R158" s="155">
        <f>'Financial Statements'!AF58+'Financial Statements'!AF65+'Financial Statements'!AF60</f>
        <v>24.370541109421755</v>
      </c>
      <c r="S158" s="155">
        <f>'Financial Statements'!AG58+'Financial Statements'!AG65+'Financial Statements'!AG60</f>
        <v>24.370541109421755</v>
      </c>
      <c r="T158" s="155">
        <f>'Financial Statements'!AH58+'Financial Statements'!AH65+'Financial Statements'!AH60</f>
        <v>24.370541109421755</v>
      </c>
      <c r="U158" s="155">
        <f>'Financial Statements'!AI58+'Financial Statements'!AI65+'Financial Statements'!AI60</f>
        <v>24.370541109421755</v>
      </c>
      <c r="V158" s="15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50"/>
      <c r="AN158" s="150"/>
      <c r="AO158" s="150"/>
      <c r="AP158" s="150"/>
      <c r="AQ158" s="150"/>
      <c r="AR158" s="150"/>
      <c r="AS158" s="150"/>
      <c r="AT158" s="150"/>
      <c r="AU158" s="150"/>
      <c r="AV158" s="150"/>
      <c r="AW158" s="150"/>
      <c r="AX158" s="150"/>
      <c r="AY158" s="150"/>
      <c r="AZ158" s="150"/>
      <c r="BA158" s="150"/>
      <c r="BB158" s="150"/>
      <c r="BC158" s="150"/>
      <c r="BD158" s="150"/>
      <c r="BE158" s="150"/>
      <c r="BF158" s="150"/>
      <c r="BG158" s="150"/>
      <c r="BH158" s="150"/>
      <c r="BI158" s="150"/>
      <c r="BJ158" s="150"/>
      <c r="BK158" s="150"/>
      <c r="BL158" s="150"/>
      <c r="BM158" s="150"/>
      <c r="BN158" s="150"/>
      <c r="BO158" s="150"/>
      <c r="BP158" s="150"/>
      <c r="BQ158" s="150"/>
      <c r="BR158" s="150"/>
      <c r="BS158" s="150"/>
      <c r="BT158" s="150"/>
      <c r="BU158" s="150"/>
      <c r="BV158" s="150"/>
      <c r="BW158" s="150"/>
      <c r="BX158" s="150"/>
      <c r="BY158" s="150"/>
      <c r="BZ158" s="150"/>
      <c r="CA158" s="150"/>
      <c r="CB158" s="150"/>
      <c r="CC158" s="150"/>
      <c r="CD158" s="150"/>
      <c r="CE158" s="150"/>
      <c r="CF158" s="150"/>
      <c r="CG158" s="150"/>
      <c r="CH158" s="150"/>
      <c r="CI158" s="150"/>
      <c r="CJ158" s="150"/>
      <c r="CK158" s="150"/>
      <c r="CL158" s="150"/>
      <c r="CM158" s="150"/>
      <c r="CN158" s="150"/>
      <c r="CO158" s="150"/>
      <c r="CP158" s="150"/>
      <c r="CQ158" s="150"/>
      <c r="CR158" s="150"/>
    </row>
    <row r="159" spans="2:96" ht="12.75" customHeight="1" outlineLevel="1" x14ac:dyDescent="0.2">
      <c r="B159" s="3" t="s">
        <v>246</v>
      </c>
      <c r="G159" s="155">
        <f>'Financial Statements'!U59+'Financial Statements'!U66</f>
        <v>0</v>
      </c>
      <c r="H159" s="155">
        <f>'Financial Statements'!V59+'Financial Statements'!V66</f>
        <v>0</v>
      </c>
      <c r="I159" s="155">
        <f>'Financial Statements'!W59+'Financial Statements'!W66</f>
        <v>0</v>
      </c>
      <c r="J159" s="155">
        <f>'Financial Statements'!X59+'Financial Statements'!X66</f>
        <v>18.643463948707641</v>
      </c>
      <c r="K159" s="155">
        <f>'Financial Statements'!Y59+'Financial Statements'!Y66</f>
        <v>17.546789598783661</v>
      </c>
      <c r="L159" s="155">
        <f>'Financial Statements'!Z59+'Financial Statements'!Z66</f>
        <v>16.450115248859682</v>
      </c>
      <c r="M159" s="155">
        <f>'Financial Statements'!AA59+'Financial Statements'!AA66</f>
        <v>15.353440898935704</v>
      </c>
      <c r="N159" s="155">
        <f>'Financial Statements'!AB59+'Financial Statements'!AB66</f>
        <v>14.256766549011724</v>
      </c>
      <c r="O159" s="155">
        <f>'Financial Statements'!AC59+'Financial Statements'!AC66</f>
        <v>13.160092199087744</v>
      </c>
      <c r="P159" s="155">
        <f>'Financial Statements'!AD59+'Financial Statements'!AD66</f>
        <v>12.063417849163766</v>
      </c>
      <c r="Q159" s="155">
        <f>'Financial Statements'!AE59+'Financial Statements'!AE66</f>
        <v>10.966743499239787</v>
      </c>
      <c r="R159" s="155">
        <f>'Financial Statements'!AF59+'Financial Statements'!AF66</f>
        <v>9.8700691493158068</v>
      </c>
      <c r="S159" s="155">
        <f>'Financial Statements'!AG59+'Financial Statements'!AG66</f>
        <v>8.7733947993918271</v>
      </c>
      <c r="T159" s="155">
        <f>'Financial Statements'!AH59+'Financial Statements'!AH66</f>
        <v>7.6767204494678483</v>
      </c>
      <c r="U159" s="155">
        <f>'Financial Statements'!AI59+'Financial Statements'!AI66</f>
        <v>6.5800460995438685</v>
      </c>
      <c r="V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G159" s="151"/>
      <c r="AH159" s="151"/>
      <c r="AI159" s="151"/>
      <c r="AJ159" s="151"/>
      <c r="AK159" s="151"/>
      <c r="AL159" s="151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51"/>
      <c r="BI159" s="151"/>
      <c r="BJ159" s="151"/>
      <c r="BK159" s="151"/>
      <c r="BL159" s="151"/>
      <c r="BM159" s="151"/>
      <c r="BN159" s="151"/>
      <c r="BO159" s="151"/>
      <c r="BP159" s="151"/>
      <c r="BQ159" s="151"/>
      <c r="BR159" s="151"/>
      <c r="BS159" s="151"/>
      <c r="BT159" s="151"/>
      <c r="BU159" s="151"/>
      <c r="BV159" s="151"/>
      <c r="BW159" s="151"/>
      <c r="BX159" s="151"/>
      <c r="BY159" s="151"/>
      <c r="BZ159" s="151"/>
      <c r="CA159" s="151"/>
      <c r="CB159" s="151"/>
      <c r="CC159" s="151"/>
      <c r="CD159" s="151"/>
      <c r="CE159" s="151"/>
      <c r="CF159" s="151"/>
      <c r="CG159" s="151"/>
      <c r="CH159" s="151"/>
      <c r="CI159" s="151"/>
      <c r="CJ159" s="151"/>
      <c r="CK159" s="151"/>
      <c r="CL159" s="151"/>
      <c r="CM159" s="151"/>
      <c r="CN159" s="151"/>
      <c r="CO159" s="151"/>
      <c r="CP159" s="151"/>
      <c r="CQ159" s="151"/>
      <c r="CR159" s="151"/>
    </row>
    <row r="160" spans="2:96" ht="12.75" customHeight="1" outlineLevel="1" x14ac:dyDescent="0.2">
      <c r="G160" s="155"/>
      <c r="H160" s="155"/>
      <c r="I160" s="155"/>
      <c r="J160" s="155"/>
      <c r="K160" s="470"/>
      <c r="L160" s="471"/>
      <c r="M160" s="155"/>
      <c r="N160" s="128"/>
      <c r="O160" s="155"/>
      <c r="P160" s="155"/>
      <c r="Q160" s="155"/>
      <c r="R160" s="128"/>
      <c r="S160" s="155"/>
      <c r="T160" s="150"/>
      <c r="U160" s="150"/>
      <c r="V160" s="150"/>
      <c r="W160" s="150"/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50"/>
      <c r="AN160" s="150"/>
      <c r="AO160" s="150"/>
      <c r="AP160" s="150"/>
      <c r="AQ160" s="150"/>
      <c r="AR160" s="150"/>
      <c r="AS160" s="150"/>
      <c r="AT160" s="150"/>
      <c r="AU160" s="150"/>
      <c r="AV160" s="150"/>
      <c r="AW160" s="150"/>
      <c r="AX160" s="150"/>
      <c r="AY160" s="150"/>
      <c r="AZ160" s="150"/>
      <c r="BA160" s="150"/>
      <c r="BB160" s="150"/>
      <c r="BC160" s="150"/>
      <c r="BD160" s="150"/>
      <c r="BE160" s="150"/>
      <c r="BF160" s="150"/>
      <c r="BG160" s="150"/>
      <c r="BH160" s="150"/>
      <c r="BI160" s="150"/>
      <c r="BJ160" s="150"/>
      <c r="BK160" s="150"/>
      <c r="BL160" s="150"/>
      <c r="BM160" s="150"/>
      <c r="BN160" s="150"/>
      <c r="BO160" s="150"/>
      <c r="BP160" s="150"/>
      <c r="BQ160" s="150"/>
      <c r="BR160" s="150"/>
      <c r="BS160" s="150"/>
      <c r="BT160" s="150"/>
      <c r="BU160" s="150"/>
      <c r="BV160" s="150"/>
      <c r="BW160" s="150"/>
      <c r="BX160" s="150"/>
      <c r="BY160" s="150"/>
      <c r="BZ160" s="150"/>
      <c r="CA160" s="150"/>
      <c r="CB160" s="150"/>
      <c r="CC160" s="150"/>
      <c r="CD160" s="150"/>
      <c r="CE160" s="150"/>
      <c r="CF160" s="150"/>
      <c r="CG160" s="150"/>
      <c r="CH160" s="150"/>
      <c r="CI160" s="150"/>
      <c r="CJ160" s="150"/>
      <c r="CK160" s="150"/>
      <c r="CL160" s="150"/>
      <c r="CM160" s="150"/>
      <c r="CN160" s="150"/>
      <c r="CO160" s="150"/>
      <c r="CP160" s="150"/>
      <c r="CQ160" s="150"/>
      <c r="CR160" s="150"/>
    </row>
    <row r="161" spans="1:96" ht="12.75" customHeight="1" outlineLevel="1" x14ac:dyDescent="0.2">
      <c r="B161" s="3" t="s">
        <v>576</v>
      </c>
      <c r="G161" s="155">
        <f ca="1">'Financial Statements'!U72-'Financial Statements'!U71</f>
        <v>0</v>
      </c>
      <c r="H161" s="155">
        <f ca="1">'Financial Statements'!V72-'Financial Statements'!V71</f>
        <v>0</v>
      </c>
      <c r="I161" s="155">
        <f ca="1">'Financial Statements'!W72-'Financial Statements'!W71</f>
        <v>0</v>
      </c>
      <c r="J161" s="155">
        <f ca="1">'Financial Statements'!X72-'Financial Statements'!X71</f>
        <v>-6.8640256820291032</v>
      </c>
      <c r="K161" s="155">
        <f ca="1">'Financial Statements'!Y72-'Financial Statements'!Y71</f>
        <v>-1.7890600013330573</v>
      </c>
      <c r="L161" s="155">
        <f ca="1">'Financial Statements'!Z72-'Financial Statements'!Z71</f>
        <v>-0.86940899637734859</v>
      </c>
      <c r="M161" s="155">
        <f ca="1">'Financial Statements'!AA72-'Financial Statements'!AA71</f>
        <v>0.88763207321712834</v>
      </c>
      <c r="N161" s="155">
        <f ca="1">'Financial Statements'!AB72-'Financial Statements'!AB71</f>
        <v>-1.4549258186986851</v>
      </c>
      <c r="O161" s="155">
        <f ca="1">'Financial Statements'!AC72-'Financial Statements'!AC71</f>
        <v>-0.19040558886036507</v>
      </c>
      <c r="P161" s="155">
        <f ca="1">'Financial Statements'!AD72-'Financial Statements'!AD71</f>
        <v>4.1214405591848857</v>
      </c>
      <c r="Q161" s="155">
        <f ca="1">'Financial Statements'!AE72-'Financial Statements'!AE71</f>
        <v>0.16069524814642122</v>
      </c>
      <c r="R161" s="155">
        <f ca="1">'Financial Statements'!AF72-'Financial Statements'!AF71</f>
        <v>-1.7304349141845945</v>
      </c>
      <c r="S161" s="155">
        <f ca="1">'Financial Statements'!AG72-'Financial Statements'!AG71</f>
        <v>0.30486851765022926</v>
      </c>
      <c r="T161" s="155">
        <f ca="1">'Financial Statements'!AH72-'Financial Statements'!AH71</f>
        <v>-1.731648579885503</v>
      </c>
      <c r="U161" s="155">
        <f ca="1">'Financial Statements'!AI72-'Financial Statements'!AI71</f>
        <v>-0.90236228643648708</v>
      </c>
      <c r="V161" s="150"/>
      <c r="W161" s="150"/>
      <c r="X161" s="150"/>
      <c r="Y161" s="150"/>
      <c r="Z161" s="150"/>
      <c r="AA161" s="150"/>
      <c r="AB161" s="150"/>
      <c r="AC161" s="150"/>
      <c r="AD161" s="150"/>
      <c r="AE161" s="150"/>
      <c r="AF161" s="150"/>
      <c r="AG161" s="150"/>
      <c r="AH161" s="150"/>
      <c r="AI161" s="150"/>
      <c r="AJ161" s="150"/>
      <c r="AK161" s="150"/>
      <c r="AL161" s="150"/>
      <c r="AM161" s="150"/>
      <c r="AN161" s="150"/>
      <c r="AO161" s="150"/>
      <c r="AP161" s="150"/>
      <c r="AQ161" s="150"/>
      <c r="AR161" s="150"/>
      <c r="AS161" s="150"/>
      <c r="AT161" s="150"/>
      <c r="AU161" s="150"/>
      <c r="AV161" s="150"/>
      <c r="AW161" s="150"/>
      <c r="AX161" s="150"/>
      <c r="AY161" s="150"/>
      <c r="AZ161" s="150"/>
      <c r="BA161" s="150"/>
      <c r="BB161" s="150"/>
      <c r="BC161" s="150"/>
      <c r="BD161" s="150"/>
      <c r="BE161" s="150"/>
      <c r="BF161" s="150"/>
      <c r="BG161" s="150"/>
      <c r="BH161" s="150"/>
      <c r="BI161" s="150"/>
      <c r="BJ161" s="150"/>
      <c r="BK161" s="150"/>
      <c r="BL161" s="150"/>
      <c r="BM161" s="150"/>
      <c r="BN161" s="150"/>
      <c r="BO161" s="150"/>
      <c r="BP161" s="150"/>
      <c r="BQ161" s="150"/>
      <c r="BR161" s="150"/>
      <c r="BS161" s="150"/>
      <c r="BT161" s="150"/>
      <c r="BU161" s="150"/>
      <c r="BV161" s="150"/>
      <c r="BW161" s="150"/>
      <c r="BX161" s="150"/>
      <c r="BY161" s="150"/>
      <c r="BZ161" s="150"/>
      <c r="CA161" s="150"/>
      <c r="CB161" s="150"/>
      <c r="CC161" s="150"/>
      <c r="CD161" s="150"/>
      <c r="CE161" s="150"/>
      <c r="CF161" s="150"/>
      <c r="CG161" s="150"/>
      <c r="CH161" s="150"/>
      <c r="CI161" s="150"/>
      <c r="CJ161" s="150"/>
      <c r="CK161" s="150"/>
      <c r="CL161" s="150"/>
      <c r="CM161" s="150"/>
      <c r="CN161" s="150"/>
      <c r="CO161" s="150"/>
      <c r="CP161" s="150"/>
      <c r="CQ161" s="150"/>
      <c r="CR161" s="150"/>
    </row>
    <row r="162" spans="1:96" ht="12.75" customHeight="1" outlineLevel="1" x14ac:dyDescent="0.2">
      <c r="G162" s="155"/>
      <c r="H162" s="155"/>
      <c r="I162" s="155"/>
      <c r="J162" s="155"/>
      <c r="K162" s="470"/>
      <c r="L162" s="471"/>
      <c r="M162" s="155"/>
      <c r="N162" s="128"/>
      <c r="O162" s="155"/>
      <c r="P162" s="155"/>
      <c r="Q162" s="155"/>
      <c r="R162" s="128"/>
      <c r="S162" s="155"/>
      <c r="T162" s="150"/>
      <c r="U162" s="150"/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50"/>
      <c r="AN162" s="150"/>
      <c r="AO162" s="150"/>
      <c r="AP162" s="150"/>
      <c r="AQ162" s="150"/>
      <c r="AR162" s="150"/>
      <c r="AS162" s="150"/>
      <c r="AT162" s="150"/>
      <c r="AU162" s="150"/>
      <c r="AV162" s="150"/>
      <c r="AW162" s="150"/>
      <c r="AX162" s="150"/>
      <c r="AY162" s="150"/>
      <c r="AZ162" s="150"/>
      <c r="BA162" s="150"/>
      <c r="BB162" s="150"/>
      <c r="BC162" s="150"/>
      <c r="BD162" s="150"/>
      <c r="BE162" s="150"/>
      <c r="BF162" s="150"/>
      <c r="BG162" s="150"/>
      <c r="BH162" s="150"/>
      <c r="BI162" s="150"/>
      <c r="BJ162" s="150"/>
      <c r="BK162" s="150"/>
      <c r="BL162" s="150"/>
      <c r="BM162" s="150"/>
      <c r="BN162" s="150"/>
      <c r="BO162" s="150"/>
      <c r="BP162" s="150"/>
      <c r="BQ162" s="150"/>
      <c r="BR162" s="150"/>
      <c r="BS162" s="150"/>
      <c r="BT162" s="150"/>
      <c r="BU162" s="150"/>
      <c r="BV162" s="150"/>
      <c r="BW162" s="150"/>
      <c r="BX162" s="150"/>
      <c r="BY162" s="150"/>
      <c r="BZ162" s="150"/>
      <c r="CA162" s="150"/>
      <c r="CB162" s="150"/>
      <c r="CC162" s="150"/>
      <c r="CD162" s="150"/>
      <c r="CE162" s="150"/>
      <c r="CF162" s="150"/>
      <c r="CG162" s="150"/>
      <c r="CH162" s="150"/>
      <c r="CI162" s="150"/>
      <c r="CJ162" s="150"/>
      <c r="CK162" s="150"/>
      <c r="CL162" s="150"/>
      <c r="CM162" s="150"/>
      <c r="CN162" s="150"/>
      <c r="CO162" s="150"/>
      <c r="CP162" s="150"/>
      <c r="CQ162" s="150"/>
      <c r="CR162" s="150"/>
    </row>
    <row r="163" spans="1:96" ht="12.75" customHeight="1" outlineLevel="1" x14ac:dyDescent="0.2">
      <c r="B163" s="44" t="s">
        <v>577</v>
      </c>
      <c r="G163" s="209">
        <f ca="1">'Financial Statements'!U74</f>
        <v>0</v>
      </c>
      <c r="H163" s="209">
        <f ca="1">'Financial Statements'!V74</f>
        <v>0</v>
      </c>
      <c r="I163" s="209">
        <f ca="1">'Financial Statements'!W74</f>
        <v>0</v>
      </c>
      <c r="J163" s="209">
        <f ca="1">'Financial Statements'!X74</f>
        <v>14.614336010541157</v>
      </c>
      <c r="K163" s="209">
        <f ca="1">'Financial Statements'!Y74</f>
        <v>36.318308636913031</v>
      </c>
      <c r="L163" s="209">
        <f ca="1">'Financial Statements'!Z74</f>
        <v>41.138881688596598</v>
      </c>
      <c r="M163" s="209">
        <f ca="1">'Financial Statements'!AA74</f>
        <v>49.516298895731595</v>
      </c>
      <c r="N163" s="209">
        <f ca="1">'Financial Statements'!AB74</f>
        <v>37.947316212852584</v>
      </c>
      <c r="O163" s="209">
        <f ca="1">'Financial Statements'!AC74</f>
        <v>29.867564776367161</v>
      </c>
      <c r="P163" s="209">
        <f ca="1">'Financial Statements'!AD74</f>
        <v>42.173672447189595</v>
      </c>
      <c r="Q163" s="209">
        <f ca="1">'Financial Statements'!AE74</f>
        <v>48.92329088341296</v>
      </c>
      <c r="R163" s="209">
        <f ca="1">'Financial Statements'!AF74</f>
        <v>57.190051098567203</v>
      </c>
      <c r="S163" s="209">
        <f ca="1">'Financial Statements'!AG74</f>
        <v>74.340611628852614</v>
      </c>
      <c r="T163" s="209">
        <f ca="1">'Financial Statements'!AH74</f>
        <v>55.843987953905312</v>
      </c>
      <c r="U163" s="209">
        <f ca="1">'Financial Statements'!AI74</f>
        <v>38.466735302896261</v>
      </c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50"/>
      <c r="AN163" s="150"/>
      <c r="AO163" s="150"/>
      <c r="AP163" s="150"/>
      <c r="AQ163" s="150"/>
      <c r="AR163" s="150"/>
      <c r="AS163" s="150"/>
      <c r="AT163" s="150"/>
      <c r="AU163" s="150"/>
      <c r="AV163" s="150"/>
      <c r="AW163" s="150"/>
      <c r="AX163" s="150"/>
      <c r="AY163" s="150"/>
      <c r="AZ163" s="150"/>
      <c r="BA163" s="150"/>
      <c r="BB163" s="150"/>
      <c r="BC163" s="150"/>
      <c r="BD163" s="150"/>
      <c r="BE163" s="150"/>
      <c r="BF163" s="150"/>
      <c r="BG163" s="150"/>
      <c r="BH163" s="150"/>
      <c r="BI163" s="150"/>
      <c r="BJ163" s="150"/>
      <c r="BK163" s="150"/>
      <c r="BL163" s="150"/>
      <c r="BM163" s="150"/>
      <c r="BN163" s="150"/>
      <c r="BO163" s="150"/>
      <c r="BP163" s="150"/>
      <c r="BQ163" s="150"/>
      <c r="BR163" s="150"/>
      <c r="BS163" s="150"/>
      <c r="BT163" s="150"/>
      <c r="BU163" s="150"/>
      <c r="BV163" s="150"/>
      <c r="BW163" s="150"/>
      <c r="BX163" s="150"/>
      <c r="BY163" s="150"/>
      <c r="BZ163" s="150"/>
      <c r="CA163" s="150"/>
      <c r="CB163" s="150"/>
      <c r="CC163" s="150"/>
      <c r="CD163" s="150"/>
      <c r="CE163" s="150"/>
      <c r="CF163" s="150"/>
      <c r="CG163" s="150"/>
      <c r="CH163" s="150"/>
      <c r="CI163" s="150"/>
      <c r="CJ163" s="150"/>
      <c r="CK163" s="150"/>
      <c r="CL163" s="150"/>
      <c r="CM163" s="150"/>
      <c r="CN163" s="150"/>
      <c r="CO163" s="150"/>
      <c r="CP163" s="150"/>
      <c r="CQ163" s="150"/>
      <c r="CR163" s="150"/>
    </row>
    <row r="164" spans="1:96" ht="12.75" customHeight="1" outlineLevel="1" x14ac:dyDescent="0.2">
      <c r="G164" s="155"/>
      <c r="H164" s="155"/>
      <c r="I164" s="155"/>
      <c r="J164" s="155"/>
      <c r="K164" s="155"/>
      <c r="L164" s="155"/>
      <c r="M164" s="155"/>
      <c r="N164" s="155"/>
      <c r="O164" s="155"/>
      <c r="P164" s="155"/>
      <c r="Q164" s="155"/>
      <c r="R164" s="155"/>
      <c r="S164" s="155"/>
      <c r="T164" s="155"/>
      <c r="U164" s="155"/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50"/>
      <c r="AN164" s="150"/>
      <c r="AO164" s="150"/>
      <c r="AP164" s="150"/>
      <c r="AQ164" s="150"/>
      <c r="AR164" s="150"/>
      <c r="AS164" s="150"/>
      <c r="AT164" s="150"/>
      <c r="AU164" s="150"/>
      <c r="AV164" s="150"/>
      <c r="AW164" s="150"/>
      <c r="AX164" s="150"/>
      <c r="AY164" s="150"/>
      <c r="AZ164" s="150"/>
      <c r="BA164" s="150"/>
      <c r="BB164" s="150"/>
      <c r="BC164" s="150"/>
      <c r="BD164" s="150"/>
      <c r="BE164" s="150"/>
      <c r="BF164" s="150"/>
      <c r="BG164" s="150"/>
      <c r="BH164" s="150"/>
      <c r="BI164" s="150"/>
      <c r="BJ164" s="150"/>
      <c r="BK164" s="150"/>
      <c r="BL164" s="150"/>
      <c r="BM164" s="150"/>
      <c r="BN164" s="150"/>
      <c r="BO164" s="150"/>
      <c r="BP164" s="150"/>
      <c r="BQ164" s="150"/>
      <c r="BR164" s="150"/>
      <c r="BS164" s="150"/>
      <c r="BT164" s="150"/>
      <c r="BU164" s="150"/>
      <c r="BV164" s="150"/>
      <c r="BW164" s="150"/>
      <c r="BX164" s="150"/>
      <c r="BY164" s="150"/>
      <c r="BZ164" s="150"/>
      <c r="CA164" s="150"/>
      <c r="CB164" s="150"/>
      <c r="CC164" s="150"/>
      <c r="CD164" s="150"/>
      <c r="CE164" s="150"/>
      <c r="CF164" s="150"/>
      <c r="CG164" s="150"/>
      <c r="CH164" s="150"/>
      <c r="CI164" s="150"/>
      <c r="CJ164" s="150"/>
      <c r="CK164" s="150"/>
      <c r="CL164" s="150"/>
      <c r="CM164" s="150"/>
      <c r="CN164" s="150"/>
      <c r="CO164" s="150"/>
      <c r="CP164" s="150"/>
      <c r="CQ164" s="150"/>
      <c r="CR164" s="150"/>
    </row>
    <row r="165" spans="1:96" ht="12.75" customHeight="1" x14ac:dyDescent="0.2">
      <c r="B165" s="3" t="s">
        <v>578</v>
      </c>
      <c r="G165" s="155">
        <f ca="1">SUM('Financial Statements'!U78:U81)-'Financial Statements'!U76</f>
        <v>0</v>
      </c>
      <c r="H165" s="155">
        <f ca="1">SUM('Financial Statements'!V78:V81)-'Financial Statements'!V76</f>
        <v>0</v>
      </c>
      <c r="I165" s="155">
        <f ca="1">SUM('Financial Statements'!W78:W81)-'Financial Statements'!W76</f>
        <v>0</v>
      </c>
      <c r="J165" s="155">
        <f ca="1">SUM('Financial Statements'!X78:X81)-'Financial Statements'!X76</f>
        <v>13.614337091564208</v>
      </c>
      <c r="K165" s="155">
        <f ca="1">SUM('Financial Statements'!Y78:Y81)-'Financial Statements'!Y76</f>
        <v>36.31830755588998</v>
      </c>
      <c r="L165" s="155">
        <f ca="1">SUM('Financial Statements'!Z78:Z81)-'Financial Statements'!Z76</f>
        <v>41.138881688596598</v>
      </c>
      <c r="M165" s="155">
        <f ca="1">SUM('Financial Statements'!AA78:AA81)-'Financial Statements'!AA76</f>
        <v>49.516298895731595</v>
      </c>
      <c r="N165" s="155">
        <f ca="1">SUM('Financial Statements'!AB78:AB81)-'Financial Statements'!AB76</f>
        <v>37.947316212852584</v>
      </c>
      <c r="O165" s="155">
        <f ca="1">SUM('Financial Statements'!AC78:AC81)-'Financial Statements'!AC76</f>
        <v>29.867564776367161</v>
      </c>
      <c r="P165" s="155">
        <f ca="1">SUM('Financial Statements'!AD78:AD81)-'Financial Statements'!AD76</f>
        <v>42.173672447189595</v>
      </c>
      <c r="Q165" s="155">
        <f ca="1">SUM('Financial Statements'!AE78:AE81)-'Financial Statements'!AE76</f>
        <v>48.92329088341296</v>
      </c>
      <c r="R165" s="155">
        <f ca="1">SUM('Financial Statements'!AF78:AF81)-'Financial Statements'!AF76</f>
        <v>57.190051098567203</v>
      </c>
      <c r="S165" s="155">
        <f ca="1">SUM('Financial Statements'!AG78:AG81)-'Financial Statements'!AG76</f>
        <v>74.340611628852614</v>
      </c>
      <c r="T165" s="155">
        <f ca="1">SUM('Financial Statements'!AH78:AH81)-'Financial Statements'!AH76</f>
        <v>55.843987953905312</v>
      </c>
      <c r="U165" s="155">
        <f ca="1">SUM('Financial Statements'!AI78:AI81)-'Financial Statements'!AI76</f>
        <v>38.466735302896261</v>
      </c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50"/>
      <c r="AN165" s="150"/>
      <c r="AO165" s="150"/>
      <c r="AP165" s="150"/>
      <c r="AQ165" s="150"/>
      <c r="AR165" s="150"/>
      <c r="AS165" s="150"/>
      <c r="AT165" s="150"/>
      <c r="AU165" s="150"/>
      <c r="AV165" s="150"/>
      <c r="AW165" s="150"/>
      <c r="AX165" s="150"/>
      <c r="AY165" s="150"/>
      <c r="AZ165" s="150"/>
      <c r="BA165" s="150"/>
      <c r="BB165" s="150"/>
      <c r="BC165" s="150"/>
      <c r="BD165" s="150"/>
      <c r="BE165" s="150"/>
      <c r="BF165" s="150"/>
      <c r="BG165" s="150"/>
      <c r="BH165" s="150"/>
      <c r="BI165" s="150"/>
      <c r="BJ165" s="150"/>
      <c r="BK165" s="150"/>
      <c r="BL165" s="150"/>
      <c r="BM165" s="150"/>
      <c r="BN165" s="150"/>
      <c r="BO165" s="150"/>
      <c r="BP165" s="150"/>
      <c r="BQ165" s="150"/>
      <c r="BR165" s="150"/>
      <c r="BS165" s="150"/>
      <c r="BT165" s="150"/>
      <c r="BU165" s="150"/>
      <c r="BV165" s="150"/>
      <c r="BW165" s="150"/>
      <c r="BX165" s="150"/>
      <c r="BY165" s="150"/>
      <c r="BZ165" s="150"/>
      <c r="CA165" s="150"/>
      <c r="CB165" s="150"/>
      <c r="CC165" s="150"/>
      <c r="CD165" s="150"/>
      <c r="CE165" s="150"/>
      <c r="CF165" s="150"/>
      <c r="CG165" s="150"/>
      <c r="CH165" s="150"/>
      <c r="CI165" s="150"/>
      <c r="CJ165" s="150"/>
      <c r="CK165" s="150"/>
      <c r="CL165" s="150"/>
      <c r="CM165" s="150"/>
      <c r="CN165" s="150"/>
      <c r="CO165" s="150"/>
      <c r="CP165" s="150"/>
      <c r="CQ165" s="150"/>
      <c r="CR165" s="150"/>
    </row>
    <row r="166" spans="1:96" s="70" customFormat="1" ht="12.75" customHeight="1" x14ac:dyDescent="0.2">
      <c r="G166" s="472"/>
      <c r="H166" s="472"/>
      <c r="I166" s="472"/>
      <c r="J166" s="472"/>
      <c r="K166" s="473"/>
      <c r="L166" s="474"/>
      <c r="M166" s="472"/>
      <c r="N166" s="472"/>
      <c r="O166" s="472"/>
      <c r="P166" s="472"/>
      <c r="Q166" s="472"/>
      <c r="R166" s="472"/>
      <c r="S166" s="472"/>
      <c r="T166" s="472"/>
      <c r="U166" s="472"/>
    </row>
    <row r="167" spans="1:96" ht="12.75" customHeight="1" outlineLevel="1" x14ac:dyDescent="0.2">
      <c r="B167" s="3" t="s">
        <v>214</v>
      </c>
      <c r="G167" s="155">
        <f ca="1">ROUND('Financial Statements'!U83,4)</f>
        <v>0</v>
      </c>
      <c r="H167" s="155">
        <f ca="1">ROUND('Financial Statements'!V83,4)</f>
        <v>0</v>
      </c>
      <c r="I167" s="155">
        <f ca="1">ROUND('Financial Statements'!W83,4)</f>
        <v>0</v>
      </c>
      <c r="J167" s="155">
        <f ca="1">ROUND('Financial Statements'!X83,4)</f>
        <v>1</v>
      </c>
      <c r="K167" s="155">
        <f ca="1">ROUND('Financial Statements'!Y83,4)</f>
        <v>0</v>
      </c>
      <c r="L167" s="155">
        <f ca="1">ROUND('Financial Statements'!Z83,4)</f>
        <v>0</v>
      </c>
      <c r="M167" s="155">
        <f ca="1">ROUND('Financial Statements'!AA83,4)</f>
        <v>0</v>
      </c>
      <c r="N167" s="155">
        <f ca="1">ROUND('Financial Statements'!AB83,4)</f>
        <v>0</v>
      </c>
      <c r="O167" s="155">
        <f ca="1">ROUND('Financial Statements'!AC83,4)</f>
        <v>0</v>
      </c>
      <c r="P167" s="155">
        <f ca="1">ROUND('Financial Statements'!AD83,4)</f>
        <v>0</v>
      </c>
      <c r="Q167" s="155">
        <f ca="1">ROUND('Financial Statements'!AE83,4)</f>
        <v>0</v>
      </c>
      <c r="R167" s="155">
        <f ca="1">ROUND('Financial Statements'!AF83,4)</f>
        <v>0</v>
      </c>
      <c r="S167" s="155">
        <f ca="1">ROUND('Financial Statements'!AG83,4)</f>
        <v>0</v>
      </c>
      <c r="T167" s="155">
        <f ca="1">ROUND('Financial Statements'!AH83,4)</f>
        <v>0</v>
      </c>
      <c r="U167" s="155">
        <f ca="1">ROUND('Financial Statements'!AI83,4)</f>
        <v>0</v>
      </c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50"/>
      <c r="AN167" s="150"/>
      <c r="AO167" s="150"/>
      <c r="AP167" s="150"/>
      <c r="AQ167" s="150"/>
      <c r="AR167" s="150"/>
      <c r="AS167" s="150"/>
      <c r="AT167" s="150"/>
      <c r="AU167" s="150"/>
      <c r="AV167" s="150"/>
      <c r="AW167" s="150"/>
      <c r="AX167" s="150"/>
      <c r="AY167" s="150"/>
      <c r="AZ167" s="150"/>
      <c r="BA167" s="150"/>
      <c r="BB167" s="150"/>
      <c r="BC167" s="150"/>
      <c r="BD167" s="150"/>
      <c r="BE167" s="150"/>
      <c r="BF167" s="150"/>
      <c r="BG167" s="150"/>
      <c r="BH167" s="150"/>
      <c r="BI167" s="150"/>
      <c r="BJ167" s="150"/>
      <c r="BK167" s="150"/>
      <c r="BL167" s="150"/>
      <c r="BM167" s="150"/>
      <c r="BN167" s="150"/>
      <c r="BO167" s="150"/>
      <c r="BP167" s="150"/>
      <c r="BQ167" s="150"/>
      <c r="BR167" s="150"/>
      <c r="BS167" s="150"/>
      <c r="BT167" s="150"/>
      <c r="BU167" s="150"/>
      <c r="BV167" s="150"/>
      <c r="BW167" s="150"/>
      <c r="BX167" s="150"/>
      <c r="BY167" s="150"/>
      <c r="BZ167" s="150"/>
      <c r="CA167" s="150"/>
      <c r="CB167" s="150"/>
      <c r="CC167" s="150"/>
      <c r="CD167" s="150"/>
      <c r="CE167" s="150"/>
      <c r="CF167" s="150"/>
      <c r="CG167" s="150"/>
      <c r="CH167" s="150"/>
      <c r="CI167" s="150"/>
      <c r="CJ167" s="150"/>
      <c r="CK167" s="150"/>
      <c r="CL167" s="150"/>
      <c r="CM167" s="150"/>
      <c r="CN167" s="150"/>
      <c r="CO167" s="150"/>
      <c r="CP167" s="150"/>
      <c r="CQ167" s="150"/>
      <c r="CR167" s="150"/>
    </row>
    <row r="168" spans="1:96" ht="12.75" customHeight="1" outlineLevel="1" x14ac:dyDescent="0.2">
      <c r="B168" s="44"/>
      <c r="G168" s="155"/>
      <c r="H168" s="155"/>
      <c r="I168" s="155"/>
      <c r="J168" s="155"/>
      <c r="K168" s="470"/>
      <c r="L168" s="471"/>
      <c r="M168" s="155"/>
      <c r="N168" s="128"/>
      <c r="O168" s="155"/>
      <c r="P168" s="155"/>
      <c r="Q168" s="155"/>
      <c r="R168" s="128"/>
      <c r="S168" s="155"/>
      <c r="T168" s="151"/>
      <c r="U168" s="151"/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51"/>
      <c r="BI168" s="151"/>
      <c r="BJ168" s="151"/>
      <c r="BK168" s="151"/>
      <c r="BL168" s="151"/>
      <c r="BM168" s="151"/>
      <c r="BN168" s="151"/>
      <c r="BO168" s="151"/>
      <c r="BP168" s="151"/>
      <c r="BQ168" s="151"/>
      <c r="BR168" s="151"/>
      <c r="BS168" s="151"/>
      <c r="BT168" s="151"/>
      <c r="BU168" s="151"/>
      <c r="BV168" s="151"/>
      <c r="BW168" s="151"/>
      <c r="BX168" s="151"/>
      <c r="BY168" s="151"/>
      <c r="BZ168" s="151"/>
      <c r="CA168" s="151"/>
      <c r="CB168" s="151"/>
      <c r="CC168" s="151"/>
      <c r="CD168" s="151"/>
      <c r="CE168" s="151"/>
      <c r="CF168" s="151"/>
      <c r="CG168" s="151"/>
      <c r="CH168" s="151"/>
      <c r="CI168" s="151"/>
      <c r="CJ168" s="151"/>
      <c r="CK168" s="151"/>
      <c r="CL168" s="151"/>
      <c r="CM168" s="151"/>
      <c r="CN168" s="151"/>
      <c r="CO168" s="151"/>
      <c r="CP168" s="151"/>
      <c r="CQ168" s="151"/>
      <c r="CR168" s="151"/>
    </row>
    <row r="169" spans="1:96" ht="12.75" customHeight="1" outlineLevel="1" x14ac:dyDescent="0.2">
      <c r="B169" s="3" t="s">
        <v>238</v>
      </c>
      <c r="G169" s="155">
        <f ca="1">ROUND('Financial Statements'!U85,4)</f>
        <v>0</v>
      </c>
      <c r="H169" s="155">
        <f ca="1">ROUND('Financial Statements'!V85,4)</f>
        <v>0</v>
      </c>
      <c r="I169" s="155">
        <f ca="1">ROUND('Financial Statements'!W85,4)</f>
        <v>0</v>
      </c>
      <c r="J169" s="155">
        <f ca="1">ROUND('Financial Statements'!X85,4)</f>
        <v>0</v>
      </c>
      <c r="K169" s="155">
        <f ca="1">ROUND('Financial Statements'!Y85,4)</f>
        <v>1</v>
      </c>
      <c r="L169" s="155">
        <f ca="1">ROUND('Financial Statements'!Z85,4)</f>
        <v>1</v>
      </c>
      <c r="M169" s="155">
        <f ca="1">ROUND('Financial Statements'!AA85,4)</f>
        <v>1</v>
      </c>
      <c r="N169" s="155">
        <f ca="1">ROUND('Financial Statements'!AB85,4)</f>
        <v>1</v>
      </c>
      <c r="O169" s="155">
        <f ca="1">ROUND('Financial Statements'!AC85,4)</f>
        <v>1</v>
      </c>
      <c r="P169" s="155">
        <f ca="1">ROUND('Financial Statements'!AD85,4)</f>
        <v>1</v>
      </c>
      <c r="Q169" s="155">
        <f ca="1">ROUND('Financial Statements'!AE85,4)</f>
        <v>1</v>
      </c>
      <c r="R169" s="155">
        <f ca="1">ROUND('Financial Statements'!AF85,4)</f>
        <v>1</v>
      </c>
      <c r="S169" s="155">
        <f ca="1">ROUND('Financial Statements'!AG85,4)</f>
        <v>1</v>
      </c>
      <c r="T169" s="155">
        <f ca="1">ROUND('Financial Statements'!AH85,4)</f>
        <v>1</v>
      </c>
      <c r="U169" s="155">
        <f ca="1">ROUND('Financial Statements'!AI85,4)</f>
        <v>1</v>
      </c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50"/>
      <c r="AN169" s="150"/>
      <c r="AO169" s="150"/>
      <c r="AP169" s="150"/>
      <c r="AQ169" s="150"/>
      <c r="AR169" s="150"/>
      <c r="AS169" s="150"/>
      <c r="AT169" s="150"/>
      <c r="AU169" s="150"/>
      <c r="AV169" s="150"/>
      <c r="AW169" s="150"/>
      <c r="AX169" s="150"/>
      <c r="AY169" s="150"/>
      <c r="AZ169" s="150"/>
      <c r="BA169" s="150"/>
      <c r="BB169" s="150"/>
      <c r="BC169" s="150"/>
      <c r="BD169" s="150"/>
      <c r="BE169" s="150"/>
      <c r="BF169" s="150"/>
      <c r="BG169" s="150"/>
      <c r="BH169" s="150"/>
      <c r="BI169" s="150"/>
      <c r="BJ169" s="150"/>
      <c r="BK169" s="150"/>
      <c r="BL169" s="150"/>
      <c r="BM169" s="150"/>
      <c r="BN169" s="150"/>
      <c r="BO169" s="150"/>
      <c r="BP169" s="150"/>
      <c r="BQ169" s="150"/>
      <c r="BR169" s="150"/>
      <c r="BS169" s="150"/>
      <c r="BT169" s="150"/>
      <c r="BU169" s="150"/>
      <c r="BV169" s="150"/>
      <c r="BW169" s="150"/>
      <c r="BX169" s="150"/>
      <c r="BY169" s="150"/>
      <c r="BZ169" s="150"/>
      <c r="CA169" s="150"/>
      <c r="CB169" s="150"/>
      <c r="CC169" s="150"/>
      <c r="CD169" s="150"/>
      <c r="CE169" s="150"/>
      <c r="CF169" s="150"/>
      <c r="CG169" s="150"/>
      <c r="CH169" s="150"/>
      <c r="CI169" s="150"/>
      <c r="CJ169" s="150"/>
      <c r="CK169" s="150"/>
      <c r="CL169" s="150"/>
      <c r="CM169" s="150"/>
      <c r="CN169" s="150"/>
      <c r="CO169" s="150"/>
      <c r="CP169" s="150"/>
      <c r="CQ169" s="150"/>
      <c r="CR169" s="150"/>
    </row>
    <row r="170" spans="1:96" ht="12.75" customHeight="1" outlineLevel="1" x14ac:dyDescent="0.2">
      <c r="B170" s="3" t="s">
        <v>214</v>
      </c>
      <c r="G170" s="155">
        <f ca="1">ROUND('Financial Statements'!U86,4)</f>
        <v>0</v>
      </c>
      <c r="H170" s="155">
        <f ca="1">ROUND('Financial Statements'!V86,4)</f>
        <v>0</v>
      </c>
      <c r="I170" s="155">
        <f ca="1">ROUND('Financial Statements'!W86,4)</f>
        <v>0</v>
      </c>
      <c r="J170" s="155">
        <f ca="1">ROUND('Financial Statements'!X86,4)</f>
        <v>1</v>
      </c>
      <c r="K170" s="155">
        <f ca="1">ROUND('Financial Statements'!Y86,4)</f>
        <v>0</v>
      </c>
      <c r="L170" s="155">
        <f ca="1">ROUND('Financial Statements'!Z86,4)</f>
        <v>0</v>
      </c>
      <c r="M170" s="155">
        <f ca="1">ROUND('Financial Statements'!AA86,4)</f>
        <v>0</v>
      </c>
      <c r="N170" s="155">
        <f ca="1">ROUND('Financial Statements'!AB86,4)</f>
        <v>0</v>
      </c>
      <c r="O170" s="155">
        <f ca="1">ROUND('Financial Statements'!AC86,4)</f>
        <v>0</v>
      </c>
      <c r="P170" s="155">
        <f ca="1">ROUND('Financial Statements'!AD86,4)</f>
        <v>0</v>
      </c>
      <c r="Q170" s="155">
        <f ca="1">ROUND('Financial Statements'!AE86,4)</f>
        <v>0</v>
      </c>
      <c r="R170" s="155">
        <f ca="1">ROUND('Financial Statements'!AF86,4)</f>
        <v>0</v>
      </c>
      <c r="S170" s="155">
        <f ca="1">ROUND('Financial Statements'!AG86,4)</f>
        <v>0</v>
      </c>
      <c r="T170" s="155">
        <f ca="1">ROUND('Financial Statements'!AH86,4)</f>
        <v>0</v>
      </c>
      <c r="U170" s="155">
        <f ca="1">ROUND('Financial Statements'!AI86,4)</f>
        <v>0</v>
      </c>
      <c r="V170" s="150"/>
      <c r="W170" s="150"/>
      <c r="X170" s="150"/>
      <c r="Y170" s="150"/>
      <c r="Z170" s="150"/>
      <c r="AA170" s="150"/>
      <c r="AB170" s="150"/>
      <c r="AC170" s="150"/>
      <c r="AD170" s="150"/>
      <c r="AE170" s="150"/>
      <c r="AF170" s="150"/>
      <c r="AG170" s="150"/>
      <c r="AH170" s="150"/>
      <c r="AI170" s="150"/>
      <c r="AJ170" s="150"/>
      <c r="AK170" s="150"/>
      <c r="AL170" s="150"/>
      <c r="AM170" s="150"/>
      <c r="AN170" s="150"/>
      <c r="AO170" s="150"/>
      <c r="AP170" s="150"/>
      <c r="AQ170" s="150"/>
      <c r="AR170" s="150"/>
      <c r="AS170" s="150"/>
      <c r="AT170" s="150"/>
      <c r="AU170" s="150"/>
      <c r="AV170" s="150"/>
      <c r="AW170" s="150"/>
      <c r="AX170" s="150"/>
      <c r="AY170" s="150"/>
      <c r="AZ170" s="150"/>
      <c r="BA170" s="150"/>
      <c r="BB170" s="150"/>
      <c r="BC170" s="150"/>
      <c r="BD170" s="150"/>
      <c r="BE170" s="150"/>
      <c r="BF170" s="150"/>
      <c r="BG170" s="150"/>
      <c r="BH170" s="150"/>
      <c r="BI170" s="150"/>
      <c r="BJ170" s="150"/>
      <c r="BK170" s="150"/>
      <c r="BL170" s="150"/>
      <c r="BM170" s="150"/>
      <c r="BN170" s="150"/>
      <c r="BO170" s="150"/>
      <c r="BP170" s="150"/>
      <c r="BQ170" s="150"/>
      <c r="BR170" s="150"/>
      <c r="BS170" s="150"/>
      <c r="BT170" s="150"/>
      <c r="BU170" s="150"/>
      <c r="BV170" s="150"/>
      <c r="BW170" s="150"/>
      <c r="BX170" s="150"/>
      <c r="BY170" s="150"/>
      <c r="BZ170" s="150"/>
      <c r="CA170" s="150"/>
      <c r="CB170" s="150"/>
      <c r="CC170" s="150"/>
      <c r="CD170" s="150"/>
      <c r="CE170" s="150"/>
      <c r="CF170" s="150"/>
      <c r="CG170" s="150"/>
      <c r="CH170" s="150"/>
      <c r="CI170" s="150"/>
      <c r="CJ170" s="150"/>
      <c r="CK170" s="150"/>
      <c r="CL170" s="150"/>
      <c r="CM170" s="150"/>
      <c r="CN170" s="150"/>
      <c r="CO170" s="150"/>
      <c r="CP170" s="150"/>
      <c r="CQ170" s="150"/>
      <c r="CR170" s="150"/>
    </row>
    <row r="171" spans="1:96" ht="12.75" customHeight="1" outlineLevel="1" x14ac:dyDescent="0.2">
      <c r="B171" s="3" t="s">
        <v>307</v>
      </c>
      <c r="G171" s="155">
        <f ca="1">ROUND('Financial Statements'!U87,4)</f>
        <v>0</v>
      </c>
      <c r="H171" s="155">
        <f ca="1">ROUND('Financial Statements'!V87,4)</f>
        <v>0</v>
      </c>
      <c r="I171" s="155">
        <f ca="1">ROUND('Financial Statements'!W87,4)</f>
        <v>0</v>
      </c>
      <c r="J171" s="155">
        <f ca="1">ROUND('Financial Statements'!X87,4)</f>
        <v>1</v>
      </c>
      <c r="K171" s="155">
        <f ca="1">ROUND('Financial Statements'!Y87,4)</f>
        <v>1</v>
      </c>
      <c r="L171" s="155">
        <f ca="1">ROUND('Financial Statements'!Z87,4)</f>
        <v>1</v>
      </c>
      <c r="M171" s="155">
        <f ca="1">ROUND('Financial Statements'!AA87,4)</f>
        <v>1</v>
      </c>
      <c r="N171" s="155">
        <f ca="1">ROUND('Financial Statements'!AB87,4)</f>
        <v>1</v>
      </c>
      <c r="O171" s="155">
        <f ca="1">ROUND('Financial Statements'!AC87,4)</f>
        <v>1</v>
      </c>
      <c r="P171" s="155">
        <f ca="1">ROUND('Financial Statements'!AD87,4)</f>
        <v>1</v>
      </c>
      <c r="Q171" s="155">
        <f ca="1">ROUND('Financial Statements'!AE87,4)</f>
        <v>1</v>
      </c>
      <c r="R171" s="155">
        <f ca="1">ROUND('Financial Statements'!AF87,4)</f>
        <v>1</v>
      </c>
      <c r="S171" s="155">
        <f ca="1">ROUND('Financial Statements'!AG87,4)</f>
        <v>1</v>
      </c>
      <c r="T171" s="155">
        <f ca="1">ROUND('Financial Statements'!AH87,4)</f>
        <v>1</v>
      </c>
      <c r="U171" s="155">
        <f ca="1">ROUND('Financial Statements'!AI87,4)</f>
        <v>1</v>
      </c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50"/>
      <c r="AN171" s="150"/>
      <c r="AO171" s="150"/>
      <c r="AP171" s="150"/>
      <c r="AQ171" s="150"/>
      <c r="AR171" s="150"/>
      <c r="AS171" s="150"/>
      <c r="AT171" s="150"/>
      <c r="AU171" s="150"/>
      <c r="AV171" s="150"/>
      <c r="AW171" s="150"/>
      <c r="AX171" s="150"/>
      <c r="AY171" s="150"/>
      <c r="AZ171" s="150"/>
      <c r="BA171" s="150"/>
      <c r="BB171" s="150"/>
      <c r="BC171" s="150"/>
      <c r="BD171" s="150"/>
      <c r="BE171" s="150"/>
      <c r="BF171" s="150"/>
      <c r="BG171" s="150"/>
      <c r="BH171" s="150"/>
      <c r="BI171" s="150"/>
      <c r="BJ171" s="150"/>
      <c r="BK171" s="150"/>
      <c r="BL171" s="150"/>
      <c r="BM171" s="150"/>
      <c r="BN171" s="150"/>
      <c r="BO171" s="150"/>
      <c r="BP171" s="150"/>
      <c r="BQ171" s="150"/>
      <c r="BR171" s="150"/>
      <c r="BS171" s="150"/>
      <c r="BT171" s="150"/>
      <c r="BU171" s="150"/>
      <c r="BV171" s="150"/>
      <c r="BW171" s="150"/>
      <c r="BX171" s="150"/>
      <c r="BY171" s="150"/>
      <c r="BZ171" s="150"/>
      <c r="CA171" s="150"/>
      <c r="CB171" s="150"/>
      <c r="CC171" s="150"/>
      <c r="CD171" s="150"/>
      <c r="CE171" s="150"/>
      <c r="CF171" s="150"/>
      <c r="CG171" s="150"/>
      <c r="CH171" s="150"/>
      <c r="CI171" s="150"/>
      <c r="CJ171" s="150"/>
      <c r="CK171" s="150"/>
      <c r="CL171" s="150"/>
      <c r="CM171" s="150"/>
      <c r="CN171" s="150"/>
      <c r="CO171" s="150"/>
      <c r="CP171" s="150"/>
      <c r="CQ171" s="150"/>
      <c r="CR171" s="150"/>
    </row>
    <row r="172" spans="1:96" ht="12.75" customHeight="1" outlineLevel="1" x14ac:dyDescent="0.2">
      <c r="G172" s="155"/>
      <c r="H172" s="155"/>
      <c r="I172" s="155"/>
      <c r="J172" s="155"/>
      <c r="K172" s="470"/>
      <c r="L172" s="471"/>
      <c r="M172" s="155"/>
      <c r="N172" s="128"/>
      <c r="O172" s="155"/>
      <c r="P172" s="155"/>
      <c r="Q172" s="155"/>
      <c r="R172" s="128"/>
      <c r="S172" s="155"/>
      <c r="T172" s="150"/>
      <c r="U172" s="150"/>
      <c r="V172" s="150"/>
      <c r="W172" s="150"/>
      <c r="X172" s="150"/>
      <c r="Y172" s="150"/>
      <c r="Z172" s="150"/>
      <c r="AA172" s="150"/>
      <c r="AB172" s="150"/>
      <c r="AC172" s="150"/>
      <c r="AD172" s="150"/>
      <c r="AE172" s="150"/>
      <c r="AF172" s="150"/>
      <c r="AG172" s="150"/>
      <c r="AH172" s="150"/>
      <c r="AI172" s="150"/>
      <c r="AJ172" s="150"/>
      <c r="AK172" s="150"/>
      <c r="AL172" s="150"/>
      <c r="AM172" s="150"/>
      <c r="AN172" s="150"/>
      <c r="AO172" s="150"/>
      <c r="AP172" s="150"/>
      <c r="AQ172" s="150"/>
      <c r="AR172" s="150"/>
      <c r="AS172" s="150"/>
      <c r="AT172" s="150"/>
      <c r="AU172" s="150"/>
      <c r="AV172" s="150"/>
      <c r="AW172" s="150"/>
      <c r="AX172" s="150"/>
      <c r="AY172" s="150"/>
      <c r="AZ172" s="150"/>
      <c r="BA172" s="150"/>
      <c r="BB172" s="150"/>
      <c r="BC172" s="150"/>
      <c r="BD172" s="150"/>
      <c r="BE172" s="150"/>
      <c r="BF172" s="150"/>
      <c r="BG172" s="150"/>
      <c r="BH172" s="150"/>
      <c r="BI172" s="150"/>
      <c r="BJ172" s="150"/>
      <c r="BK172" s="150"/>
      <c r="BL172" s="150"/>
      <c r="BM172" s="150"/>
      <c r="BN172" s="150"/>
      <c r="BO172" s="150"/>
      <c r="BP172" s="150"/>
      <c r="BQ172" s="150"/>
      <c r="BR172" s="150"/>
      <c r="BS172" s="150"/>
      <c r="BT172" s="150"/>
      <c r="BU172" s="150"/>
      <c r="BV172" s="150"/>
      <c r="BW172" s="150"/>
      <c r="BX172" s="150"/>
      <c r="BY172" s="150"/>
      <c r="BZ172" s="150"/>
      <c r="CA172" s="150"/>
      <c r="CB172" s="150"/>
      <c r="CC172" s="150"/>
      <c r="CD172" s="150"/>
      <c r="CE172" s="150"/>
      <c r="CF172" s="150"/>
      <c r="CG172" s="150"/>
      <c r="CH172" s="150"/>
      <c r="CI172" s="150"/>
      <c r="CJ172" s="150"/>
      <c r="CK172" s="150"/>
      <c r="CL172" s="150"/>
      <c r="CM172" s="150"/>
      <c r="CN172" s="150"/>
      <c r="CO172" s="150"/>
      <c r="CP172" s="150"/>
      <c r="CQ172" s="150"/>
      <c r="CR172" s="150"/>
    </row>
    <row r="173" spans="1:96" s="380" customFormat="1" ht="12.75" customHeight="1" x14ac:dyDescent="0.2">
      <c r="A173" s="377" t="s">
        <v>16</v>
      </c>
      <c r="B173" s="377"/>
      <c r="C173" s="377"/>
      <c r="D173" s="377"/>
      <c r="E173" s="377"/>
      <c r="F173" s="377"/>
      <c r="G173" s="377"/>
      <c r="H173" s="377"/>
      <c r="I173" s="378"/>
      <c r="J173" s="379"/>
      <c r="K173" s="377"/>
      <c r="L173" s="377"/>
      <c r="M173" s="377"/>
      <c r="N173" s="377"/>
      <c r="O173" s="377"/>
      <c r="P173" s="377"/>
      <c r="Q173" s="377"/>
      <c r="R173" s="377"/>
      <c r="S173" s="377"/>
      <c r="T173" s="377"/>
      <c r="U173" s="377"/>
      <c r="V173" s="377"/>
      <c r="W173" s="377"/>
      <c r="X173" s="377"/>
      <c r="Y173" s="377"/>
      <c r="Z173" s="377"/>
      <c r="AA173" s="377"/>
      <c r="AB173" s="377"/>
      <c r="AC173" s="377"/>
      <c r="AD173" s="377"/>
      <c r="AE173" s="377"/>
      <c r="AF173" s="377"/>
      <c r="AG173" s="377"/>
      <c r="AH173" s="377"/>
      <c r="AI173" s="377"/>
      <c r="AJ173" s="377"/>
      <c r="AK173" s="377"/>
      <c r="AL173" s="377"/>
      <c r="AM173" s="377"/>
      <c r="AN173" s="377"/>
      <c r="AO173" s="377"/>
      <c r="AP173" s="377"/>
      <c r="AQ173" s="377"/>
      <c r="AR173" s="377"/>
      <c r="AS173" s="377"/>
      <c r="AT173" s="377"/>
      <c r="AU173" s="377"/>
      <c r="AV173" s="377"/>
      <c r="AW173" s="377"/>
      <c r="AX173" s="377"/>
      <c r="AY173" s="377"/>
      <c r="AZ173" s="377"/>
      <c r="BA173" s="377"/>
      <c r="BB173" s="377"/>
      <c r="BC173" s="377"/>
      <c r="BD173" s="377"/>
      <c r="BE173" s="377"/>
      <c r="BF173" s="377"/>
      <c r="BG173" s="377"/>
      <c r="BH173" s="377"/>
      <c r="BI173" s="377"/>
      <c r="BJ173" s="377"/>
      <c r="BK173" s="377"/>
      <c r="BL173" s="377"/>
      <c r="BM173" s="377"/>
      <c r="BN173" s="377"/>
      <c r="BO173" s="377"/>
      <c r="BP173" s="377"/>
      <c r="BQ173" s="377"/>
      <c r="BR173" s="377"/>
      <c r="BS173" s="377"/>
      <c r="BT173" s="377"/>
      <c r="BU173" s="377"/>
      <c r="BV173" s="377"/>
      <c r="BW173" s="377"/>
      <c r="BX173" s="377"/>
      <c r="BY173" s="377"/>
      <c r="BZ173" s="377"/>
      <c r="CA173" s="377"/>
      <c r="CB173" s="377"/>
      <c r="CC173" s="377"/>
      <c r="CD173" s="377"/>
      <c r="CE173" s="377"/>
      <c r="CF173" s="377"/>
      <c r="CG173" s="377"/>
      <c r="CH173" s="377"/>
      <c r="CI173" s="377"/>
      <c r="CJ173" s="377"/>
      <c r="CK173" s="377"/>
      <c r="CL173" s="377"/>
      <c r="CM173" s="377"/>
      <c r="CN173" s="377"/>
      <c r="CO173" s="377"/>
      <c r="CP173" s="377"/>
    </row>
    <row r="174" spans="1:96" ht="12.75" customHeight="1" outlineLevel="1" x14ac:dyDescent="0.2">
      <c r="G174" s="155"/>
      <c r="H174" s="155"/>
      <c r="I174" s="155"/>
      <c r="J174" s="155"/>
      <c r="K174" s="470"/>
      <c r="L174" s="471"/>
      <c r="M174" s="155"/>
      <c r="N174" s="128"/>
      <c r="O174" s="155"/>
      <c r="P174" s="155"/>
      <c r="Q174" s="155"/>
      <c r="R174" s="128"/>
      <c r="S174" s="155"/>
      <c r="T174" s="150"/>
      <c r="U174" s="150"/>
      <c r="V174" s="150"/>
      <c r="W174" s="150"/>
      <c r="X174" s="150"/>
      <c r="Y174" s="150"/>
      <c r="Z174" s="150"/>
      <c r="AA174" s="150"/>
      <c r="AB174" s="150"/>
      <c r="AC174" s="150"/>
      <c r="AD174" s="150"/>
      <c r="AE174" s="150"/>
      <c r="AF174" s="150"/>
      <c r="AG174" s="150"/>
      <c r="AH174" s="150"/>
      <c r="AI174" s="150"/>
      <c r="AJ174" s="150"/>
      <c r="AK174" s="150"/>
      <c r="AL174" s="150"/>
      <c r="AM174" s="150"/>
      <c r="AN174" s="150"/>
      <c r="AO174" s="150"/>
      <c r="AP174" s="150"/>
      <c r="AQ174" s="150"/>
      <c r="AR174" s="150"/>
      <c r="AS174" s="150"/>
      <c r="AT174" s="150"/>
      <c r="AU174" s="150"/>
      <c r="AV174" s="150"/>
      <c r="AW174" s="150"/>
      <c r="AX174" s="150"/>
      <c r="AY174" s="150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</row>
    <row r="175" spans="1:96" ht="12.75" customHeight="1" outlineLevel="1" x14ac:dyDescent="0.2">
      <c r="G175" s="27">
        <f>'Financial Statements'!U$5</f>
        <v>2026</v>
      </c>
      <c r="H175" s="27">
        <f>'Financial Statements'!V$5</f>
        <v>2027</v>
      </c>
      <c r="I175" s="27">
        <f>'Financial Statements'!W$5</f>
        <v>2028</v>
      </c>
      <c r="J175" s="27">
        <f>'Financial Statements'!X$5</f>
        <v>2029</v>
      </c>
      <c r="K175" s="27">
        <f>'Financial Statements'!Y$5</f>
        <v>2030</v>
      </c>
      <c r="L175" s="27">
        <f>'Financial Statements'!Z$5</f>
        <v>2031</v>
      </c>
      <c r="M175" s="27">
        <f>'Financial Statements'!AA$5</f>
        <v>2032</v>
      </c>
      <c r="N175" s="27">
        <f>'Financial Statements'!AB$5</f>
        <v>2033</v>
      </c>
      <c r="O175" s="27">
        <f>'Financial Statements'!AC$5</f>
        <v>2034</v>
      </c>
      <c r="P175" s="27">
        <f>'Financial Statements'!AD$5</f>
        <v>2035</v>
      </c>
      <c r="Q175" s="27">
        <f>'Financial Statements'!AE$5</f>
        <v>2036</v>
      </c>
      <c r="R175" s="27">
        <f>'Financial Statements'!AF$5</f>
        <v>2037</v>
      </c>
      <c r="S175" s="27">
        <f>'Financial Statements'!AG$5</f>
        <v>2038</v>
      </c>
      <c r="T175" s="27">
        <f>'Financial Statements'!AH$5</f>
        <v>2039</v>
      </c>
      <c r="U175" s="27">
        <f>'Financial Statements'!AI$5</f>
        <v>2040</v>
      </c>
      <c r="V175" s="150"/>
      <c r="W175" s="150"/>
      <c r="X175" s="150"/>
      <c r="Y175" s="150"/>
      <c r="Z175" s="150"/>
      <c r="AA175" s="150"/>
      <c r="AB175" s="150"/>
      <c r="AC175" s="150"/>
      <c r="AD175" s="150"/>
      <c r="AE175" s="150"/>
      <c r="AF175" s="150"/>
      <c r="AG175" s="150"/>
      <c r="AH175" s="150"/>
      <c r="AI175" s="150"/>
      <c r="AJ175" s="150"/>
      <c r="AK175" s="150"/>
      <c r="AL175" s="150"/>
      <c r="AM175" s="150"/>
      <c r="AN175" s="150"/>
      <c r="AO175" s="150"/>
      <c r="AP175" s="150"/>
      <c r="AQ175" s="150"/>
      <c r="AR175" s="150"/>
      <c r="AS175" s="150"/>
      <c r="AT175" s="150"/>
      <c r="AU175" s="150"/>
      <c r="AV175" s="150"/>
      <c r="AW175" s="150"/>
      <c r="AX175" s="150"/>
      <c r="AY175" s="150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</row>
    <row r="176" spans="1:96" ht="12.75" customHeight="1" outlineLevel="1" x14ac:dyDescent="0.2">
      <c r="B176" s="41" t="s">
        <v>589</v>
      </c>
      <c r="G176" s="155"/>
      <c r="H176" s="155"/>
      <c r="I176" s="155"/>
      <c r="J176" s="155"/>
      <c r="K176" s="470"/>
      <c r="L176" s="471"/>
      <c r="M176" s="155"/>
      <c r="N176" s="128"/>
      <c r="O176" s="155"/>
      <c r="P176" s="155"/>
      <c r="Q176" s="155"/>
      <c r="R176" s="128"/>
      <c r="S176" s="155"/>
      <c r="T176" s="150"/>
      <c r="U176" s="150"/>
      <c r="V176" s="150"/>
      <c r="W176" s="150"/>
      <c r="X176" s="150"/>
      <c r="Y176" s="150"/>
      <c r="Z176" s="150"/>
      <c r="AA176" s="150"/>
      <c r="AB176" s="150"/>
      <c r="AC176" s="150"/>
      <c r="AD176" s="150"/>
      <c r="AE176" s="150"/>
      <c r="AF176" s="150"/>
      <c r="AG176" s="150"/>
      <c r="AH176" s="150"/>
      <c r="AI176" s="150"/>
      <c r="AJ176" s="150"/>
      <c r="AK176" s="150"/>
      <c r="AL176" s="150"/>
      <c r="AM176" s="150"/>
      <c r="AN176" s="150"/>
      <c r="AO176" s="150"/>
      <c r="AP176" s="150"/>
      <c r="AQ176" s="150"/>
      <c r="AR176" s="150"/>
      <c r="AS176" s="150"/>
      <c r="AT176" s="150"/>
      <c r="AU176" s="150"/>
      <c r="AV176" s="150"/>
      <c r="AW176" s="150"/>
      <c r="AX176" s="150"/>
      <c r="AY176" s="150"/>
      <c r="AZ176" s="150"/>
      <c r="BA176" s="150"/>
      <c r="BB176" s="150"/>
      <c r="BC176" s="150"/>
      <c r="BD176" s="150"/>
      <c r="BE176" s="150"/>
      <c r="BF176" s="150"/>
      <c r="BG176" s="150"/>
      <c r="BH176" s="150"/>
      <c r="BI176" s="150"/>
      <c r="BJ176" s="150"/>
      <c r="BK176" s="150"/>
      <c r="BL176" s="150"/>
      <c r="BM176" s="150"/>
      <c r="BN176" s="150"/>
      <c r="BO176" s="150"/>
      <c r="BP176" s="150"/>
      <c r="BQ176" s="150"/>
      <c r="BR176" s="150"/>
      <c r="BS176" s="150"/>
      <c r="BT176" s="150"/>
      <c r="BU176" s="150"/>
      <c r="BV176" s="150"/>
      <c r="BW176" s="150"/>
      <c r="BX176" s="150"/>
      <c r="BY176" s="150"/>
      <c r="BZ176" s="150"/>
      <c r="CA176" s="150"/>
      <c r="CB176" s="150"/>
      <c r="CC176" s="150"/>
      <c r="CD176" s="150"/>
      <c r="CE176" s="150"/>
      <c r="CF176" s="150"/>
      <c r="CG176" s="150"/>
      <c r="CH176" s="150"/>
      <c r="CI176" s="150"/>
      <c r="CJ176" s="150"/>
      <c r="CK176" s="150"/>
      <c r="CL176" s="150"/>
      <c r="CM176" s="150"/>
      <c r="CN176" s="150"/>
      <c r="CO176" s="150"/>
      <c r="CP176" s="150"/>
      <c r="CQ176" s="150"/>
      <c r="CR176" s="150"/>
    </row>
    <row r="177" spans="2:96" ht="12.75" customHeight="1" outlineLevel="1" x14ac:dyDescent="0.2">
      <c r="G177" s="155"/>
      <c r="H177" s="155"/>
      <c r="I177" s="155"/>
      <c r="J177" s="155"/>
      <c r="K177" s="470"/>
      <c r="L177" s="471"/>
      <c r="M177" s="155"/>
      <c r="N177" s="128"/>
      <c r="O177" s="155"/>
      <c r="P177" s="155"/>
      <c r="Q177" s="155"/>
      <c r="R177" s="128"/>
      <c r="S177" s="155"/>
      <c r="T177" s="150"/>
      <c r="U177" s="150"/>
      <c r="V177" s="150"/>
      <c r="W177" s="150"/>
      <c r="X177" s="150"/>
      <c r="Y177" s="150"/>
      <c r="Z177" s="150"/>
      <c r="AA177" s="150"/>
      <c r="AB177" s="150"/>
      <c r="AC177" s="150"/>
      <c r="AD177" s="150"/>
      <c r="AE177" s="150"/>
      <c r="AF177" s="150"/>
      <c r="AG177" s="150"/>
      <c r="AH177" s="150"/>
      <c r="AI177" s="150"/>
      <c r="AJ177" s="150"/>
      <c r="AK177" s="150"/>
      <c r="AL177" s="150"/>
      <c r="AM177" s="150"/>
      <c r="AN177" s="150"/>
      <c r="AO177" s="150"/>
      <c r="AP177" s="150"/>
      <c r="AQ177" s="150"/>
      <c r="AR177" s="150"/>
      <c r="AS177" s="150"/>
      <c r="AT177" s="150"/>
      <c r="AU177" s="150"/>
      <c r="AV177" s="150"/>
      <c r="AW177" s="150"/>
      <c r="AX177" s="150"/>
      <c r="AY177" s="150"/>
      <c r="AZ177" s="150"/>
      <c r="BA177" s="150"/>
      <c r="BB177" s="150"/>
      <c r="BC177" s="150"/>
      <c r="BD177" s="150"/>
      <c r="BE177" s="150"/>
      <c r="BF177" s="150"/>
      <c r="BG177" s="150"/>
      <c r="BH177" s="150"/>
      <c r="BI177" s="150"/>
      <c r="BJ177" s="150"/>
      <c r="BK177" s="150"/>
      <c r="BL177" s="150"/>
      <c r="BM177" s="150"/>
      <c r="BN177" s="150"/>
      <c r="BO177" s="150"/>
      <c r="BP177" s="150"/>
      <c r="BQ177" s="150"/>
      <c r="BR177" s="150"/>
      <c r="BS177" s="150"/>
      <c r="BT177" s="150"/>
      <c r="BU177" s="150"/>
      <c r="BV177" s="150"/>
      <c r="BW177" s="150"/>
      <c r="BX177" s="150"/>
      <c r="BY177" s="150"/>
      <c r="BZ177" s="150"/>
      <c r="CA177" s="150"/>
      <c r="CB177" s="150"/>
      <c r="CC177" s="150"/>
      <c r="CD177" s="150"/>
      <c r="CE177" s="150"/>
      <c r="CF177" s="150"/>
      <c r="CG177" s="150"/>
      <c r="CH177" s="150"/>
      <c r="CI177" s="150"/>
      <c r="CJ177" s="150"/>
      <c r="CK177" s="150"/>
      <c r="CL177" s="150"/>
      <c r="CM177" s="150"/>
      <c r="CN177" s="150"/>
      <c r="CO177" s="150"/>
      <c r="CP177" s="150"/>
      <c r="CQ177" s="150"/>
      <c r="CR177" s="150"/>
    </row>
    <row r="178" spans="2:96" ht="12.75" customHeight="1" outlineLevel="1" x14ac:dyDescent="0.2">
      <c r="B178" s="3" t="s">
        <v>586</v>
      </c>
      <c r="G178" s="155">
        <f>'Manganese Mine'!U100</f>
        <v>5210</v>
      </c>
      <c r="H178" s="155">
        <f>'Manganese Mine'!V100</f>
        <v>5210</v>
      </c>
      <c r="I178" s="155">
        <f>'Manganese Mine'!W100</f>
        <v>5210</v>
      </c>
      <c r="J178" s="155">
        <f>'Manganese Mine'!X100</f>
        <v>5210</v>
      </c>
      <c r="K178" s="155">
        <f>'Manganese Mine'!Y100</f>
        <v>5010</v>
      </c>
      <c r="L178" s="155">
        <f>'Manganese Mine'!Z100</f>
        <v>4802</v>
      </c>
      <c r="M178" s="155">
        <f>'Manganese Mine'!AA100</f>
        <v>4594</v>
      </c>
      <c r="N178" s="155">
        <f>'Manganese Mine'!AB100</f>
        <v>4393</v>
      </c>
      <c r="O178" s="155">
        <f>'Manganese Mine'!AC100</f>
        <v>4191</v>
      </c>
      <c r="P178" s="155">
        <f>'Manganese Mine'!AD100</f>
        <v>3999</v>
      </c>
      <c r="Q178" s="155">
        <f>'Manganese Mine'!AE100</f>
        <v>3807</v>
      </c>
      <c r="R178" s="155">
        <f>'Manganese Mine'!AF100</f>
        <v>3606</v>
      </c>
      <c r="S178" s="155">
        <f>'Manganese Mine'!AG100</f>
        <v>3414</v>
      </c>
      <c r="T178" s="155">
        <f>'Manganese Mine'!AH100</f>
        <v>3207</v>
      </c>
      <c r="U178" s="155">
        <f>'Manganese Mine'!AI100</f>
        <v>2878</v>
      </c>
      <c r="V178" s="150"/>
      <c r="W178" s="150"/>
      <c r="X178" s="150"/>
      <c r="Y178" s="150"/>
      <c r="Z178" s="150"/>
      <c r="AA178" s="150"/>
      <c r="AB178" s="150"/>
      <c r="AC178" s="150"/>
      <c r="AD178" s="150"/>
      <c r="AE178" s="150"/>
      <c r="AF178" s="150"/>
      <c r="AG178" s="150"/>
      <c r="AH178" s="150"/>
      <c r="AI178" s="150"/>
      <c r="AJ178" s="150"/>
      <c r="AK178" s="150"/>
      <c r="AL178" s="150"/>
      <c r="AM178" s="150"/>
      <c r="AN178" s="150"/>
      <c r="AO178" s="150"/>
      <c r="AP178" s="150"/>
      <c r="AQ178" s="150"/>
      <c r="AR178" s="150"/>
      <c r="AS178" s="150"/>
      <c r="AT178" s="150"/>
      <c r="AU178" s="150"/>
      <c r="AV178" s="150"/>
      <c r="AW178" s="150"/>
      <c r="AX178" s="150"/>
      <c r="AY178" s="150"/>
      <c r="AZ178" s="150"/>
      <c r="BA178" s="150"/>
      <c r="BB178" s="150"/>
      <c r="BC178" s="150"/>
      <c r="BD178" s="150"/>
      <c r="BE178" s="150"/>
      <c r="BF178" s="150"/>
      <c r="BG178" s="150"/>
      <c r="BH178" s="150"/>
      <c r="BI178" s="150"/>
      <c r="BJ178" s="150"/>
      <c r="BK178" s="150"/>
      <c r="BL178" s="150"/>
      <c r="BM178" s="150"/>
      <c r="BN178" s="150"/>
      <c r="BO178" s="150"/>
      <c r="BP178" s="150"/>
      <c r="BQ178" s="150"/>
      <c r="BR178" s="150"/>
      <c r="BS178" s="150"/>
      <c r="BT178" s="150"/>
      <c r="BU178" s="150"/>
      <c r="BV178" s="150"/>
      <c r="BW178" s="150"/>
      <c r="BX178" s="150"/>
      <c r="BY178" s="150"/>
      <c r="BZ178" s="150"/>
      <c r="CA178" s="150"/>
      <c r="CB178" s="150"/>
      <c r="CC178" s="150"/>
      <c r="CD178" s="150"/>
      <c r="CE178" s="150"/>
      <c r="CF178" s="150"/>
      <c r="CG178" s="150"/>
      <c r="CH178" s="150"/>
      <c r="CI178" s="150"/>
      <c r="CJ178" s="150"/>
      <c r="CK178" s="150"/>
      <c r="CL178" s="150"/>
      <c r="CM178" s="150"/>
      <c r="CN178" s="150"/>
      <c r="CO178" s="150"/>
      <c r="CP178" s="150"/>
      <c r="CQ178" s="150"/>
      <c r="CR178" s="150"/>
    </row>
    <row r="179" spans="2:96" ht="12.75" customHeight="1" outlineLevel="1" x14ac:dyDescent="0.2">
      <c r="B179" s="44" t="s">
        <v>162</v>
      </c>
      <c r="C179" s="44"/>
      <c r="D179" s="44"/>
      <c r="E179" s="44"/>
      <c r="F179" s="44"/>
      <c r="G179" s="209">
        <f>'Manganese Mine'!U101</f>
        <v>0</v>
      </c>
      <c r="H179" s="209">
        <f>'Manganese Mine'!V101</f>
        <v>0</v>
      </c>
      <c r="I179" s="209">
        <f>'Manganese Mine'!W101</f>
        <v>0</v>
      </c>
      <c r="J179" s="209">
        <f>'Manganese Mine'!X101</f>
        <v>200</v>
      </c>
      <c r="K179" s="209">
        <f>'Manganese Mine'!Y101</f>
        <v>208</v>
      </c>
      <c r="L179" s="209">
        <f>'Manganese Mine'!Z101</f>
        <v>208</v>
      </c>
      <c r="M179" s="209">
        <f>'Manganese Mine'!AA101</f>
        <v>201</v>
      </c>
      <c r="N179" s="209">
        <f>'Manganese Mine'!AB101</f>
        <v>202</v>
      </c>
      <c r="O179" s="209">
        <f>'Manganese Mine'!AC101</f>
        <v>192</v>
      </c>
      <c r="P179" s="209">
        <f>'Manganese Mine'!AD101</f>
        <v>192</v>
      </c>
      <c r="Q179" s="209">
        <f>'Manganese Mine'!AE101</f>
        <v>201</v>
      </c>
      <c r="R179" s="209">
        <f>'Manganese Mine'!AF101</f>
        <v>192</v>
      </c>
      <c r="S179" s="209">
        <f>'Manganese Mine'!AG101</f>
        <v>207</v>
      </c>
      <c r="T179" s="209">
        <f>'Manganese Mine'!AH101</f>
        <v>329</v>
      </c>
      <c r="U179" s="209">
        <f>'Manganese Mine'!AI101</f>
        <v>300</v>
      </c>
      <c r="V179" s="150"/>
      <c r="W179" s="150"/>
      <c r="X179" s="150"/>
      <c r="Y179" s="150"/>
      <c r="Z179" s="150"/>
      <c r="AA179" s="150"/>
      <c r="AB179" s="150"/>
      <c r="AC179" s="150"/>
      <c r="AD179" s="150"/>
      <c r="AE179" s="150"/>
      <c r="AF179" s="150"/>
      <c r="AG179" s="150"/>
      <c r="AH179" s="150"/>
      <c r="AI179" s="150"/>
      <c r="AJ179" s="150"/>
      <c r="AK179" s="150"/>
      <c r="AL179" s="150"/>
      <c r="AM179" s="150"/>
      <c r="AN179" s="150"/>
      <c r="AO179" s="150"/>
      <c r="AP179" s="150"/>
      <c r="AQ179" s="150"/>
      <c r="AR179" s="150"/>
      <c r="AS179" s="150"/>
      <c r="AT179" s="150"/>
      <c r="AU179" s="150"/>
      <c r="AV179" s="150"/>
      <c r="AW179" s="150"/>
      <c r="AX179" s="150"/>
      <c r="AY179" s="150"/>
      <c r="AZ179" s="150"/>
      <c r="BA179" s="150"/>
      <c r="BB179" s="150"/>
      <c r="BC179" s="150"/>
      <c r="BD179" s="150"/>
      <c r="BE179" s="150"/>
      <c r="BF179" s="150"/>
      <c r="BG179" s="150"/>
      <c r="BH179" s="150"/>
      <c r="BI179" s="150"/>
      <c r="BJ179" s="150"/>
      <c r="BK179" s="150"/>
      <c r="BL179" s="150"/>
      <c r="BM179" s="150"/>
      <c r="BN179" s="150"/>
      <c r="BO179" s="150"/>
      <c r="BP179" s="150"/>
      <c r="BQ179" s="150"/>
      <c r="BR179" s="150"/>
      <c r="BS179" s="150"/>
      <c r="BT179" s="150"/>
      <c r="BU179" s="150"/>
      <c r="BV179" s="150"/>
      <c r="BW179" s="150"/>
      <c r="BX179" s="150"/>
      <c r="BY179" s="150"/>
      <c r="BZ179" s="150"/>
      <c r="CA179" s="150"/>
      <c r="CB179" s="150"/>
      <c r="CC179" s="150"/>
      <c r="CD179" s="150"/>
      <c r="CE179" s="150"/>
      <c r="CF179" s="150"/>
      <c r="CG179" s="150"/>
      <c r="CH179" s="150"/>
      <c r="CI179" s="150"/>
      <c r="CJ179" s="150"/>
      <c r="CK179" s="150"/>
      <c r="CL179" s="150"/>
      <c r="CM179" s="150"/>
      <c r="CN179" s="150"/>
      <c r="CO179" s="150"/>
      <c r="CP179" s="150"/>
      <c r="CQ179" s="150"/>
      <c r="CR179" s="150"/>
    </row>
    <row r="180" spans="2:96" ht="12.75" customHeight="1" outlineLevel="1" x14ac:dyDescent="0.2">
      <c r="B180" s="3" t="s">
        <v>587</v>
      </c>
      <c r="G180" s="155">
        <f>'Manganese Mine'!U102</f>
        <v>5210</v>
      </c>
      <c r="H180" s="155">
        <f>'Manganese Mine'!V102</f>
        <v>5210</v>
      </c>
      <c r="I180" s="155">
        <f>'Manganese Mine'!W102</f>
        <v>5210</v>
      </c>
      <c r="J180" s="155">
        <f>'Manganese Mine'!X102</f>
        <v>5010</v>
      </c>
      <c r="K180" s="155">
        <f>'Manganese Mine'!Y102</f>
        <v>4802</v>
      </c>
      <c r="L180" s="155">
        <f>'Manganese Mine'!Z102</f>
        <v>4594</v>
      </c>
      <c r="M180" s="155">
        <f>'Manganese Mine'!AA102</f>
        <v>4393</v>
      </c>
      <c r="N180" s="155">
        <f>'Manganese Mine'!AB102</f>
        <v>4191</v>
      </c>
      <c r="O180" s="155">
        <f>'Manganese Mine'!AC102</f>
        <v>3999</v>
      </c>
      <c r="P180" s="155">
        <f>'Manganese Mine'!AD102</f>
        <v>3807</v>
      </c>
      <c r="Q180" s="155">
        <f>'Manganese Mine'!AE102</f>
        <v>3606</v>
      </c>
      <c r="R180" s="155">
        <f>'Manganese Mine'!AF102</f>
        <v>3414</v>
      </c>
      <c r="S180" s="155">
        <f>'Manganese Mine'!AG102</f>
        <v>3207</v>
      </c>
      <c r="T180" s="155">
        <f>'Manganese Mine'!AH102</f>
        <v>2878</v>
      </c>
      <c r="U180" s="155">
        <f>'Manganese Mine'!AI102</f>
        <v>2578</v>
      </c>
      <c r="V180" s="150"/>
      <c r="W180" s="150"/>
      <c r="X180" s="150"/>
      <c r="Y180" s="150"/>
      <c r="Z180" s="150"/>
      <c r="AA180" s="150"/>
      <c r="AB180" s="150"/>
      <c r="AC180" s="150"/>
      <c r="AD180" s="150"/>
      <c r="AE180" s="150"/>
      <c r="AF180" s="150"/>
      <c r="AG180" s="150"/>
      <c r="AH180" s="150"/>
      <c r="AI180" s="150"/>
      <c r="AJ180" s="150"/>
      <c r="AK180" s="150"/>
      <c r="AL180" s="150"/>
      <c r="AM180" s="150"/>
      <c r="AN180" s="150"/>
      <c r="AO180" s="150"/>
      <c r="AP180" s="150"/>
      <c r="AQ180" s="150"/>
      <c r="AR180" s="150"/>
      <c r="AS180" s="150"/>
      <c r="AT180" s="150"/>
      <c r="AU180" s="150"/>
      <c r="AV180" s="150"/>
      <c r="AW180" s="150"/>
      <c r="AX180" s="150"/>
      <c r="AY180" s="150"/>
      <c r="AZ180" s="150"/>
      <c r="BA180" s="150"/>
      <c r="BB180" s="150"/>
      <c r="BC180" s="150"/>
      <c r="BD180" s="150"/>
      <c r="BE180" s="150"/>
      <c r="BF180" s="150"/>
      <c r="BG180" s="150"/>
      <c r="BH180" s="150"/>
      <c r="BI180" s="150"/>
      <c r="BJ180" s="150"/>
      <c r="BK180" s="150"/>
      <c r="BL180" s="150"/>
      <c r="BM180" s="150"/>
      <c r="BN180" s="150"/>
      <c r="BO180" s="150"/>
      <c r="BP180" s="150"/>
      <c r="BQ180" s="150"/>
      <c r="BR180" s="150"/>
      <c r="BS180" s="150"/>
      <c r="BT180" s="150"/>
      <c r="BU180" s="150"/>
      <c r="BV180" s="150"/>
      <c r="BW180" s="150"/>
      <c r="BX180" s="150"/>
      <c r="BY180" s="150"/>
      <c r="BZ180" s="150"/>
      <c r="CA180" s="150"/>
      <c r="CB180" s="150"/>
      <c r="CC180" s="150"/>
      <c r="CD180" s="150"/>
      <c r="CE180" s="150"/>
      <c r="CF180" s="150"/>
      <c r="CG180" s="150"/>
      <c r="CH180" s="150"/>
      <c r="CI180" s="150"/>
      <c r="CJ180" s="150"/>
      <c r="CK180" s="150"/>
      <c r="CL180" s="150"/>
      <c r="CM180" s="150"/>
      <c r="CN180" s="150"/>
      <c r="CO180" s="150"/>
      <c r="CP180" s="150"/>
      <c r="CQ180" s="150"/>
      <c r="CR180" s="150"/>
    </row>
    <row r="181" spans="2:96" ht="12.75" customHeight="1" outlineLevel="1" x14ac:dyDescent="0.2">
      <c r="G181" s="155"/>
      <c r="H181" s="155"/>
      <c r="I181" s="155"/>
      <c r="J181" s="155"/>
      <c r="K181" s="470"/>
      <c r="L181" s="471"/>
      <c r="M181" s="155"/>
      <c r="N181" s="128"/>
      <c r="O181" s="155"/>
      <c r="P181" s="155"/>
      <c r="Q181" s="155"/>
      <c r="R181" s="128"/>
      <c r="S181" s="155"/>
      <c r="T181" s="150"/>
      <c r="U181" s="150"/>
      <c r="V181" s="150"/>
      <c r="W181" s="150"/>
      <c r="X181" s="150"/>
      <c r="Y181" s="150"/>
      <c r="Z181" s="150"/>
      <c r="AA181" s="150"/>
      <c r="AB181" s="150"/>
      <c r="AC181" s="150"/>
      <c r="AD181" s="150"/>
      <c r="AE181" s="150"/>
      <c r="AF181" s="150"/>
      <c r="AG181" s="150"/>
      <c r="AH181" s="150"/>
      <c r="AI181" s="150"/>
      <c r="AJ181" s="150"/>
      <c r="AK181" s="150"/>
      <c r="AL181" s="150"/>
      <c r="AM181" s="150"/>
      <c r="AN181" s="150"/>
      <c r="AO181" s="150"/>
      <c r="AP181" s="150"/>
      <c r="AQ181" s="150"/>
      <c r="AR181" s="150"/>
      <c r="AS181" s="150"/>
      <c r="AT181" s="150"/>
      <c r="AU181" s="150"/>
      <c r="AV181" s="150"/>
      <c r="AW181" s="150"/>
      <c r="AX181" s="150"/>
      <c r="AY181" s="150"/>
      <c r="AZ181" s="150"/>
      <c r="BA181" s="150"/>
      <c r="BB181" s="150"/>
      <c r="BC181" s="150"/>
      <c r="BD181" s="150"/>
      <c r="BE181" s="150"/>
      <c r="BF181" s="150"/>
      <c r="BG181" s="150"/>
      <c r="BH181" s="150"/>
      <c r="BI181" s="150"/>
      <c r="BJ181" s="150"/>
      <c r="BK181" s="150"/>
      <c r="BL181" s="150"/>
      <c r="BM181" s="150"/>
      <c r="BN181" s="150"/>
      <c r="BO181" s="150"/>
      <c r="BP181" s="150"/>
      <c r="BQ181" s="150"/>
      <c r="BR181" s="150"/>
      <c r="BS181" s="150"/>
      <c r="BT181" s="150"/>
      <c r="BU181" s="150"/>
      <c r="BV181" s="150"/>
      <c r="BW181" s="150"/>
      <c r="BX181" s="150"/>
      <c r="BY181" s="150"/>
      <c r="BZ181" s="150"/>
      <c r="CA181" s="150"/>
      <c r="CB181" s="150"/>
      <c r="CC181" s="150"/>
      <c r="CD181" s="150"/>
      <c r="CE181" s="150"/>
      <c r="CF181" s="150"/>
      <c r="CG181" s="150"/>
      <c r="CH181" s="150"/>
      <c r="CI181" s="150"/>
      <c r="CJ181" s="150"/>
      <c r="CK181" s="150"/>
      <c r="CL181" s="150"/>
      <c r="CM181" s="150"/>
      <c r="CN181" s="150"/>
      <c r="CO181" s="150"/>
      <c r="CP181" s="150"/>
      <c r="CQ181" s="150"/>
      <c r="CR181" s="150"/>
    </row>
    <row r="182" spans="2:96" ht="12.75" customHeight="1" outlineLevel="1" x14ac:dyDescent="0.2">
      <c r="B182" s="3" t="s">
        <v>509</v>
      </c>
      <c r="G182" s="476">
        <f>'Manganese Mine'!U115</f>
        <v>0</v>
      </c>
      <c r="H182" s="476">
        <f>'Manganese Mine'!V115</f>
        <v>0</v>
      </c>
      <c r="I182" s="476">
        <f>'Manganese Mine'!W115</f>
        <v>0</v>
      </c>
      <c r="J182" s="476">
        <f>'Manganese Mine'!X115</f>
        <v>200</v>
      </c>
      <c r="K182" s="476">
        <f>'Manganese Mine'!Y115</f>
        <v>208</v>
      </c>
      <c r="L182" s="476">
        <f>'Manganese Mine'!Z115</f>
        <v>208</v>
      </c>
      <c r="M182" s="476">
        <f>'Manganese Mine'!AA115</f>
        <v>201</v>
      </c>
      <c r="N182" s="476">
        <f>'Manganese Mine'!AB115</f>
        <v>202</v>
      </c>
      <c r="O182" s="476">
        <f>'Manganese Mine'!AC115</f>
        <v>192</v>
      </c>
      <c r="P182" s="476">
        <f>'Manganese Mine'!AD115</f>
        <v>192</v>
      </c>
      <c r="Q182" s="476">
        <f>'Manganese Mine'!AE115</f>
        <v>201</v>
      </c>
      <c r="R182" s="476">
        <f>'Manganese Mine'!AF115</f>
        <v>192</v>
      </c>
      <c r="S182" s="476">
        <f>'Manganese Mine'!AG115</f>
        <v>207</v>
      </c>
      <c r="T182" s="476">
        <f>'Manganese Mine'!AH115</f>
        <v>210</v>
      </c>
      <c r="U182" s="476">
        <f>'Manganese Mine'!AI115</f>
        <v>210</v>
      </c>
      <c r="V182" s="150"/>
      <c r="W182" s="150"/>
      <c r="X182" s="150"/>
      <c r="Y182" s="150"/>
      <c r="Z182" s="150"/>
      <c r="AA182" s="150"/>
      <c r="AB182" s="150"/>
      <c r="AC182" s="150"/>
      <c r="AD182" s="150"/>
      <c r="AE182" s="150"/>
      <c r="AF182" s="150"/>
      <c r="AG182" s="150"/>
      <c r="AH182" s="150"/>
      <c r="AI182" s="150"/>
      <c r="AJ182" s="150"/>
      <c r="AK182" s="150"/>
      <c r="AL182" s="150"/>
      <c r="AM182" s="150"/>
      <c r="AN182" s="150"/>
      <c r="AO182" s="150"/>
      <c r="AP182" s="150"/>
      <c r="AQ182" s="150"/>
      <c r="AR182" s="150"/>
      <c r="AS182" s="150"/>
      <c r="AT182" s="150"/>
      <c r="AU182" s="150"/>
      <c r="AV182" s="150"/>
      <c r="AW182" s="150"/>
      <c r="AX182" s="150"/>
      <c r="AY182" s="150"/>
      <c r="AZ182" s="150"/>
      <c r="BA182" s="150"/>
      <c r="BB182" s="150"/>
      <c r="BC182" s="150"/>
      <c r="BD182" s="150"/>
      <c r="BE182" s="150"/>
      <c r="BF182" s="150"/>
      <c r="BG182" s="150"/>
      <c r="BH182" s="150"/>
      <c r="BI182" s="150"/>
      <c r="BJ182" s="150"/>
      <c r="BK182" s="150"/>
      <c r="BL182" s="150"/>
      <c r="BM182" s="150"/>
      <c r="BN182" s="150"/>
      <c r="BO182" s="150"/>
      <c r="BP182" s="150"/>
      <c r="BQ182" s="150"/>
      <c r="BR182" s="150"/>
      <c r="BS182" s="150"/>
      <c r="BT182" s="150"/>
      <c r="BU182" s="150"/>
      <c r="BV182" s="150"/>
      <c r="BW182" s="150"/>
      <c r="BX182" s="150"/>
      <c r="BY182" s="150"/>
      <c r="BZ182" s="150"/>
      <c r="CA182" s="150"/>
      <c r="CB182" s="150"/>
      <c r="CC182" s="150"/>
      <c r="CD182" s="150"/>
      <c r="CE182" s="150"/>
      <c r="CF182" s="150"/>
      <c r="CG182" s="150"/>
      <c r="CH182" s="150"/>
      <c r="CI182" s="150"/>
      <c r="CJ182" s="150"/>
      <c r="CK182" s="150"/>
      <c r="CL182" s="150"/>
      <c r="CM182" s="150"/>
      <c r="CN182" s="150"/>
      <c r="CO182" s="150"/>
      <c r="CP182" s="150"/>
      <c r="CQ182" s="150"/>
      <c r="CR182" s="150"/>
    </row>
    <row r="183" spans="2:96" ht="12.75" customHeight="1" outlineLevel="1" x14ac:dyDescent="0.2">
      <c r="G183" s="155"/>
      <c r="H183" s="155"/>
      <c r="I183" s="155"/>
      <c r="J183" s="155"/>
      <c r="K183" s="470"/>
      <c r="L183" s="471"/>
      <c r="M183" s="155"/>
      <c r="N183" s="128"/>
      <c r="O183" s="155"/>
      <c r="P183" s="155"/>
      <c r="Q183" s="155"/>
      <c r="R183" s="128"/>
      <c r="S183" s="155"/>
      <c r="T183" s="150"/>
      <c r="U183" s="150"/>
      <c r="V183" s="150"/>
      <c r="W183" s="150"/>
      <c r="X183" s="150"/>
      <c r="Y183" s="150"/>
      <c r="Z183" s="150"/>
      <c r="AA183" s="150"/>
      <c r="AB183" s="150"/>
      <c r="AC183" s="150"/>
      <c r="AD183" s="150"/>
      <c r="AE183" s="150"/>
      <c r="AF183" s="150"/>
      <c r="AG183" s="150"/>
      <c r="AH183" s="150"/>
      <c r="AI183" s="150"/>
      <c r="AJ183" s="150"/>
      <c r="AK183" s="150"/>
      <c r="AL183" s="150"/>
      <c r="AM183" s="150"/>
      <c r="AN183" s="150"/>
      <c r="AO183" s="150"/>
      <c r="AP183" s="150"/>
      <c r="AQ183" s="150"/>
      <c r="AR183" s="150"/>
      <c r="AS183" s="150"/>
      <c r="AT183" s="150"/>
      <c r="AU183" s="150"/>
      <c r="AV183" s="150"/>
      <c r="AW183" s="150"/>
      <c r="AX183" s="150"/>
      <c r="AY183" s="150"/>
      <c r="AZ183" s="150"/>
      <c r="BA183" s="150"/>
      <c r="BB183" s="150"/>
      <c r="BC183" s="150"/>
      <c r="BD183" s="150"/>
      <c r="BE183" s="150"/>
      <c r="BF183" s="150"/>
      <c r="BG183" s="150"/>
      <c r="BH183" s="150"/>
      <c r="BI183" s="150"/>
      <c r="BJ183" s="150"/>
      <c r="BK183" s="150"/>
      <c r="BL183" s="150"/>
      <c r="BM183" s="150"/>
      <c r="BN183" s="150"/>
      <c r="BO183" s="150"/>
      <c r="BP183" s="150"/>
      <c r="BQ183" s="150"/>
      <c r="BR183" s="150"/>
      <c r="BS183" s="150"/>
      <c r="BT183" s="150"/>
      <c r="BU183" s="150"/>
      <c r="BV183" s="150"/>
      <c r="BW183" s="150"/>
      <c r="BX183" s="150"/>
      <c r="BY183" s="150"/>
      <c r="BZ183" s="150"/>
      <c r="CA183" s="150"/>
      <c r="CB183" s="150"/>
      <c r="CC183" s="150"/>
      <c r="CD183" s="150"/>
      <c r="CE183" s="150"/>
      <c r="CF183" s="150"/>
      <c r="CG183" s="150"/>
      <c r="CH183" s="150"/>
      <c r="CI183" s="150"/>
      <c r="CJ183" s="150"/>
      <c r="CK183" s="150"/>
      <c r="CL183" s="150"/>
      <c r="CM183" s="150"/>
      <c r="CN183" s="150"/>
      <c r="CO183" s="150"/>
      <c r="CP183" s="150"/>
      <c r="CQ183" s="150"/>
      <c r="CR183" s="150"/>
    </row>
    <row r="184" spans="2:96" ht="12.75" customHeight="1" outlineLevel="1" x14ac:dyDescent="0.2">
      <c r="B184" s="3" t="str">
        <f>'Manganese Mine'!B118</f>
        <v>MnO Grade</v>
      </c>
      <c r="G184" s="88">
        <f>'Manganese Mine'!U118</f>
        <v>0.18157111295222317</v>
      </c>
      <c r="H184" s="88">
        <f>'Manganese Mine'!V118</f>
        <v>0.18157111295222317</v>
      </c>
      <c r="I184" s="88">
        <f>'Manganese Mine'!W118</f>
        <v>0.18157111295222317</v>
      </c>
      <c r="J184" s="88">
        <f>'Manganese Mine'!X118</f>
        <v>0.18157111295222317</v>
      </c>
      <c r="K184" s="88">
        <f>'Manganese Mine'!Y118</f>
        <v>0.18157111295222317</v>
      </c>
      <c r="L184" s="88">
        <f>'Manganese Mine'!Z118</f>
        <v>0.18157111295222317</v>
      </c>
      <c r="M184" s="88">
        <f>'Manganese Mine'!AA118</f>
        <v>0.18157111295222317</v>
      </c>
      <c r="N184" s="88">
        <f>'Manganese Mine'!AB118</f>
        <v>0.18157111295222317</v>
      </c>
      <c r="O184" s="88">
        <f>'Manganese Mine'!AC118</f>
        <v>0.18157111295222317</v>
      </c>
      <c r="P184" s="88">
        <f>'Manganese Mine'!AD118</f>
        <v>0.18157111295222317</v>
      </c>
      <c r="Q184" s="88">
        <f>'Manganese Mine'!AE118</f>
        <v>0.18157111295222317</v>
      </c>
      <c r="R184" s="88">
        <f>'Manganese Mine'!AF118</f>
        <v>0.18157111295222317</v>
      </c>
      <c r="S184" s="88">
        <f>'Manganese Mine'!AG118</f>
        <v>0.18157111295222317</v>
      </c>
      <c r="T184" s="88">
        <f>'Manganese Mine'!AH118</f>
        <v>0.18157111295222317</v>
      </c>
      <c r="U184" s="88">
        <f>'Manganese Mine'!AI118</f>
        <v>0.18157111295222317</v>
      </c>
      <c r="V184" s="150"/>
      <c r="W184" s="150"/>
      <c r="X184" s="150"/>
      <c r="Y184" s="150"/>
      <c r="Z184" s="150"/>
      <c r="AA184" s="150"/>
      <c r="AB184" s="150"/>
      <c r="AC184" s="150"/>
      <c r="AD184" s="150"/>
      <c r="AE184" s="150"/>
      <c r="AF184" s="150"/>
      <c r="AG184" s="150"/>
      <c r="AH184" s="150"/>
      <c r="AI184" s="150"/>
      <c r="AJ184" s="150"/>
      <c r="AK184" s="150"/>
      <c r="AL184" s="150"/>
      <c r="AM184" s="150"/>
      <c r="AN184" s="150"/>
      <c r="AO184" s="150"/>
      <c r="AP184" s="150"/>
      <c r="AQ184" s="150"/>
      <c r="AR184" s="150"/>
      <c r="AS184" s="150"/>
      <c r="AT184" s="150"/>
      <c r="AU184" s="150"/>
      <c r="AV184" s="150"/>
      <c r="AW184" s="150"/>
      <c r="AX184" s="150"/>
      <c r="AY184" s="150"/>
      <c r="AZ184" s="150"/>
      <c r="BA184" s="150"/>
      <c r="BB184" s="150"/>
      <c r="BC184" s="150"/>
      <c r="BD184" s="150"/>
      <c r="BE184" s="150"/>
      <c r="BF184" s="150"/>
      <c r="BG184" s="150"/>
      <c r="BH184" s="150"/>
      <c r="BI184" s="150"/>
      <c r="BJ184" s="150"/>
      <c r="BK184" s="150"/>
      <c r="BL184" s="150"/>
      <c r="BM184" s="150"/>
      <c r="BN184" s="150"/>
      <c r="BO184" s="150"/>
      <c r="BP184" s="150"/>
      <c r="BQ184" s="150"/>
      <c r="BR184" s="150"/>
      <c r="BS184" s="150"/>
      <c r="BT184" s="150"/>
      <c r="BU184" s="150"/>
      <c r="BV184" s="150"/>
      <c r="BW184" s="150"/>
      <c r="BX184" s="150"/>
      <c r="BY184" s="150"/>
      <c r="BZ184" s="150"/>
      <c r="CA184" s="150"/>
      <c r="CB184" s="150"/>
      <c r="CC184" s="150"/>
      <c r="CD184" s="150"/>
      <c r="CE184" s="150"/>
      <c r="CF184" s="150"/>
      <c r="CG184" s="150"/>
      <c r="CH184" s="150"/>
      <c r="CI184" s="150"/>
      <c r="CJ184" s="150"/>
      <c r="CK184" s="150"/>
      <c r="CL184" s="150"/>
      <c r="CM184" s="150"/>
      <c r="CN184" s="150"/>
      <c r="CO184" s="150"/>
      <c r="CP184" s="150"/>
      <c r="CQ184" s="150"/>
      <c r="CR184" s="150"/>
    </row>
    <row r="185" spans="2:96" ht="12.75" customHeight="1" outlineLevel="1" x14ac:dyDescent="0.2">
      <c r="G185" s="155"/>
      <c r="H185" s="155"/>
      <c r="I185" s="155"/>
      <c r="J185" s="155"/>
      <c r="K185" s="470"/>
      <c r="L185" s="471"/>
      <c r="M185" s="155"/>
      <c r="N185" s="128"/>
      <c r="O185" s="155"/>
      <c r="P185" s="155"/>
      <c r="Q185" s="155"/>
      <c r="R185" s="128"/>
      <c r="S185" s="155"/>
      <c r="T185" s="150"/>
      <c r="U185" s="150"/>
      <c r="V185" s="150"/>
      <c r="W185" s="150"/>
      <c r="X185" s="150"/>
      <c r="Y185" s="150"/>
      <c r="Z185" s="150"/>
      <c r="AA185" s="150"/>
      <c r="AB185" s="150"/>
      <c r="AC185" s="150"/>
      <c r="AD185" s="150"/>
      <c r="AE185" s="150"/>
      <c r="AF185" s="150"/>
      <c r="AG185" s="150"/>
      <c r="AH185" s="150"/>
      <c r="AI185" s="150"/>
      <c r="AJ185" s="150"/>
      <c r="AK185" s="150"/>
      <c r="AL185" s="150"/>
      <c r="AM185" s="150"/>
      <c r="AN185" s="150"/>
      <c r="AO185" s="150"/>
      <c r="AP185" s="150"/>
      <c r="AQ185" s="150"/>
      <c r="AR185" s="150"/>
      <c r="AS185" s="150"/>
      <c r="AT185" s="150"/>
      <c r="AU185" s="150"/>
      <c r="AV185" s="150"/>
      <c r="AW185" s="150"/>
      <c r="AX185" s="150"/>
      <c r="AY185" s="150"/>
      <c r="AZ185" s="150"/>
      <c r="BA185" s="150"/>
      <c r="BB185" s="150"/>
      <c r="BC185" s="150"/>
      <c r="BD185" s="150"/>
      <c r="BE185" s="150"/>
      <c r="BF185" s="150"/>
      <c r="BG185" s="150"/>
      <c r="BH185" s="150"/>
      <c r="BI185" s="150"/>
      <c r="BJ185" s="150"/>
      <c r="BK185" s="150"/>
      <c r="BL185" s="150"/>
      <c r="BM185" s="150"/>
      <c r="BN185" s="150"/>
      <c r="BO185" s="150"/>
      <c r="BP185" s="150"/>
      <c r="BQ185" s="150"/>
      <c r="BR185" s="150"/>
      <c r="BS185" s="150"/>
      <c r="BT185" s="150"/>
      <c r="BU185" s="150"/>
      <c r="BV185" s="150"/>
      <c r="BW185" s="150"/>
      <c r="BX185" s="150"/>
      <c r="BY185" s="150"/>
      <c r="BZ185" s="150"/>
      <c r="CA185" s="150"/>
      <c r="CB185" s="150"/>
      <c r="CC185" s="150"/>
      <c r="CD185" s="150"/>
      <c r="CE185" s="150"/>
      <c r="CF185" s="150"/>
      <c r="CG185" s="150"/>
      <c r="CH185" s="150"/>
      <c r="CI185" s="150"/>
      <c r="CJ185" s="150"/>
      <c r="CK185" s="150"/>
      <c r="CL185" s="150"/>
      <c r="CM185" s="150"/>
      <c r="CN185" s="150"/>
      <c r="CO185" s="150"/>
      <c r="CP185" s="150"/>
      <c r="CQ185" s="150"/>
      <c r="CR185" s="150"/>
    </row>
    <row r="186" spans="2:96" ht="12.75" customHeight="1" outlineLevel="1" x14ac:dyDescent="0.2">
      <c r="B186" s="3" t="str">
        <f>'Manganese Mine'!B121</f>
        <v>Contained Metal</v>
      </c>
      <c r="G186" s="155">
        <f>'Manganese Mine'!U121</f>
        <v>0</v>
      </c>
      <c r="H186" s="155">
        <f>'Manganese Mine'!V121</f>
        <v>0</v>
      </c>
      <c r="I186" s="155">
        <f>'Manganese Mine'!W121</f>
        <v>0</v>
      </c>
      <c r="J186" s="155">
        <f>'Manganese Mine'!X121</f>
        <v>88.571274610840575</v>
      </c>
      <c r="K186" s="155">
        <f>'Manganese Mine'!Y121</f>
        <v>92.114125595274189</v>
      </c>
      <c r="L186" s="155">
        <f>'Manganese Mine'!Z121</f>
        <v>92.114125595274189</v>
      </c>
      <c r="M186" s="155">
        <f>'Manganese Mine'!AA121</f>
        <v>89.014130983894773</v>
      </c>
      <c r="N186" s="155">
        <f>'Manganese Mine'!AB121</f>
        <v>89.456987356948986</v>
      </c>
      <c r="O186" s="155">
        <f>'Manganese Mine'!AC121</f>
        <v>85.028423626406948</v>
      </c>
      <c r="P186" s="155">
        <f>'Manganese Mine'!AD121</f>
        <v>85.028423626406948</v>
      </c>
      <c r="Q186" s="155">
        <f>'Manganese Mine'!AE121</f>
        <v>89.014130983894773</v>
      </c>
      <c r="R186" s="155">
        <f>'Manganese Mine'!AF121</f>
        <v>85.028423626406948</v>
      </c>
      <c r="S186" s="155">
        <f>'Manganese Mine'!AG121</f>
        <v>91.671269222220005</v>
      </c>
      <c r="T186" s="155">
        <f>'Manganese Mine'!AH121</f>
        <v>92.999838341382599</v>
      </c>
      <c r="U186" s="155">
        <f>'Manganese Mine'!AI121</f>
        <v>92.999838341382599</v>
      </c>
      <c r="V186" s="150"/>
      <c r="W186" s="150"/>
      <c r="X186" s="150"/>
      <c r="Y186" s="150"/>
      <c r="Z186" s="150"/>
      <c r="AA186" s="150"/>
      <c r="AB186" s="150"/>
      <c r="AC186" s="150"/>
      <c r="AD186" s="150"/>
      <c r="AE186" s="150"/>
      <c r="AF186" s="150"/>
      <c r="AG186" s="150"/>
      <c r="AH186" s="150"/>
      <c r="AI186" s="150"/>
      <c r="AJ186" s="150"/>
      <c r="AK186" s="150"/>
      <c r="AL186" s="150"/>
      <c r="AM186" s="150"/>
      <c r="AN186" s="150"/>
      <c r="AO186" s="150"/>
      <c r="AP186" s="150"/>
      <c r="AQ186" s="150"/>
      <c r="AR186" s="150"/>
      <c r="AS186" s="150"/>
      <c r="AT186" s="150"/>
      <c r="AU186" s="150"/>
      <c r="AV186" s="150"/>
      <c r="AW186" s="150"/>
      <c r="AX186" s="150"/>
      <c r="AY186" s="150"/>
      <c r="AZ186" s="150"/>
      <c r="BA186" s="150"/>
      <c r="BB186" s="150"/>
      <c r="BC186" s="150"/>
      <c r="BD186" s="150"/>
      <c r="BE186" s="150"/>
      <c r="BF186" s="150"/>
      <c r="BG186" s="150"/>
      <c r="BH186" s="150"/>
      <c r="BI186" s="150"/>
      <c r="BJ186" s="150"/>
      <c r="BK186" s="150"/>
      <c r="BL186" s="150"/>
      <c r="BM186" s="150"/>
      <c r="BN186" s="150"/>
      <c r="BO186" s="150"/>
      <c r="BP186" s="150"/>
      <c r="BQ186" s="150"/>
      <c r="BR186" s="150"/>
      <c r="BS186" s="150"/>
      <c r="BT186" s="150"/>
      <c r="BU186" s="150"/>
      <c r="BV186" s="150"/>
      <c r="BW186" s="150"/>
      <c r="BX186" s="150"/>
      <c r="BY186" s="150"/>
      <c r="BZ186" s="150"/>
      <c r="CA186" s="150"/>
      <c r="CB186" s="150"/>
      <c r="CC186" s="150"/>
      <c r="CD186" s="150"/>
      <c r="CE186" s="150"/>
      <c r="CF186" s="150"/>
      <c r="CG186" s="150"/>
      <c r="CH186" s="150"/>
      <c r="CI186" s="150"/>
      <c r="CJ186" s="150"/>
      <c r="CK186" s="150"/>
      <c r="CL186" s="150"/>
      <c r="CM186" s="150"/>
      <c r="CN186" s="150"/>
      <c r="CO186" s="150"/>
      <c r="CP186" s="150"/>
      <c r="CQ186" s="150"/>
      <c r="CR186" s="150"/>
    </row>
    <row r="187" spans="2:96" ht="12.75" customHeight="1" outlineLevel="1" x14ac:dyDescent="0.2">
      <c r="B187" s="3" t="str">
        <f>'Manganese Mine'!B124</f>
        <v>Recovered Metal</v>
      </c>
      <c r="G187" s="155">
        <f>'Manganese Mine'!U124</f>
        <v>0</v>
      </c>
      <c r="H187" s="155">
        <f>'Manganese Mine'!V124</f>
        <v>0</v>
      </c>
      <c r="I187" s="155">
        <f>'Manganese Mine'!W124</f>
        <v>0</v>
      </c>
      <c r="J187" s="155">
        <f>'Manganese Mine'!X124</f>
        <v>78.385578030593905</v>
      </c>
      <c r="K187" s="155">
        <f>'Manganese Mine'!Y124</f>
        <v>81.521001151817657</v>
      </c>
      <c r="L187" s="155">
        <f>'Manganese Mine'!Z124</f>
        <v>81.521001151817657</v>
      </c>
      <c r="M187" s="155">
        <f>'Manganese Mine'!AA124</f>
        <v>78.777505920746876</v>
      </c>
      <c r="N187" s="155">
        <f>'Manganese Mine'!AB124</f>
        <v>79.169433810899847</v>
      </c>
      <c r="O187" s="155">
        <f>'Manganese Mine'!AC124</f>
        <v>75.250154909370153</v>
      </c>
      <c r="P187" s="155">
        <f>'Manganese Mine'!AD124</f>
        <v>75.250154909370153</v>
      </c>
      <c r="Q187" s="155">
        <f>'Manganese Mine'!AE124</f>
        <v>78.777505920746876</v>
      </c>
      <c r="R187" s="155">
        <f>'Manganese Mine'!AF124</f>
        <v>75.250154909370153</v>
      </c>
      <c r="S187" s="155">
        <f>'Manganese Mine'!AG124</f>
        <v>81.129073261664701</v>
      </c>
      <c r="T187" s="155">
        <f>'Manganese Mine'!AH124</f>
        <v>82.304856932123599</v>
      </c>
      <c r="U187" s="155">
        <f>'Manganese Mine'!AI124</f>
        <v>82.304856932123599</v>
      </c>
      <c r="V187" s="150"/>
      <c r="W187" s="150"/>
      <c r="X187" s="150"/>
      <c r="Y187" s="150"/>
      <c r="Z187" s="150"/>
      <c r="AA187" s="150"/>
      <c r="AB187" s="150"/>
      <c r="AC187" s="150"/>
      <c r="AD187" s="150"/>
      <c r="AE187" s="150"/>
      <c r="AF187" s="150"/>
      <c r="AG187" s="150"/>
      <c r="AH187" s="150"/>
      <c r="AI187" s="150"/>
      <c r="AJ187" s="150"/>
      <c r="AK187" s="150"/>
      <c r="AL187" s="150"/>
      <c r="AM187" s="150"/>
      <c r="AN187" s="150"/>
      <c r="AO187" s="150"/>
      <c r="AP187" s="150"/>
      <c r="AQ187" s="150"/>
      <c r="AR187" s="150"/>
      <c r="AS187" s="150"/>
      <c r="AT187" s="150"/>
      <c r="AU187" s="150"/>
      <c r="AV187" s="150"/>
      <c r="AW187" s="150"/>
      <c r="AX187" s="150"/>
      <c r="AY187" s="150"/>
      <c r="AZ187" s="150"/>
      <c r="BA187" s="150"/>
      <c r="BB187" s="150"/>
      <c r="BC187" s="150"/>
      <c r="BD187" s="150"/>
      <c r="BE187" s="150"/>
      <c r="BF187" s="150"/>
      <c r="BG187" s="150"/>
      <c r="BH187" s="150"/>
      <c r="BI187" s="150"/>
      <c r="BJ187" s="150"/>
      <c r="BK187" s="150"/>
      <c r="BL187" s="150"/>
      <c r="BM187" s="150"/>
      <c r="BN187" s="150"/>
      <c r="BO187" s="150"/>
      <c r="BP187" s="150"/>
      <c r="BQ187" s="150"/>
      <c r="BR187" s="150"/>
      <c r="BS187" s="150"/>
      <c r="BT187" s="150"/>
      <c r="BU187" s="150"/>
      <c r="BV187" s="150"/>
      <c r="BW187" s="150"/>
      <c r="BX187" s="150"/>
      <c r="BY187" s="150"/>
      <c r="BZ187" s="150"/>
      <c r="CA187" s="150"/>
      <c r="CB187" s="150"/>
      <c r="CC187" s="150"/>
      <c r="CD187" s="150"/>
      <c r="CE187" s="150"/>
      <c r="CF187" s="150"/>
      <c r="CG187" s="150"/>
      <c r="CH187" s="150"/>
      <c r="CI187" s="150"/>
      <c r="CJ187" s="150"/>
      <c r="CK187" s="150"/>
      <c r="CL187" s="150"/>
      <c r="CM187" s="150"/>
      <c r="CN187" s="150"/>
      <c r="CO187" s="150"/>
      <c r="CP187" s="150"/>
      <c r="CQ187" s="150"/>
      <c r="CR187" s="150"/>
    </row>
    <row r="188" spans="2:96" ht="12.75" customHeight="1" outlineLevel="1" x14ac:dyDescent="0.2">
      <c r="G188" s="155"/>
      <c r="H188" s="155"/>
      <c r="I188" s="155"/>
      <c r="J188" s="155"/>
      <c r="K188" s="470"/>
      <c r="L188" s="471"/>
      <c r="M188" s="155"/>
      <c r="N188" s="128"/>
      <c r="O188" s="155"/>
      <c r="P188" s="155"/>
      <c r="Q188" s="155"/>
      <c r="R188" s="128"/>
      <c r="S188" s="155"/>
      <c r="T188" s="150"/>
      <c r="U188" s="150"/>
      <c r="V188" s="150"/>
      <c r="W188" s="150"/>
      <c r="X188" s="150"/>
      <c r="Y188" s="150"/>
      <c r="Z188" s="150"/>
      <c r="AA188" s="150"/>
      <c r="AB188" s="150"/>
      <c r="AC188" s="150"/>
      <c r="AD188" s="150"/>
      <c r="AE188" s="150"/>
      <c r="AF188" s="150"/>
      <c r="AG188" s="150"/>
      <c r="AH188" s="150"/>
      <c r="AI188" s="150"/>
      <c r="AJ188" s="150"/>
      <c r="AK188" s="150"/>
      <c r="AL188" s="150"/>
      <c r="AM188" s="150"/>
      <c r="AN188" s="150"/>
      <c r="AO188" s="150"/>
      <c r="AP188" s="150"/>
      <c r="AQ188" s="150"/>
      <c r="AR188" s="150"/>
      <c r="AS188" s="150"/>
      <c r="AT188" s="150"/>
      <c r="AU188" s="150"/>
      <c r="AV188" s="150"/>
      <c r="AW188" s="150"/>
      <c r="AX188" s="150"/>
      <c r="AY188" s="150"/>
      <c r="AZ188" s="150"/>
      <c r="BA188" s="150"/>
      <c r="BB188" s="150"/>
      <c r="BC188" s="150"/>
      <c r="BD188" s="150"/>
      <c r="BE188" s="150"/>
      <c r="BF188" s="150"/>
      <c r="BG188" s="150"/>
      <c r="BH188" s="150"/>
      <c r="BI188" s="150"/>
      <c r="BJ188" s="150"/>
      <c r="BK188" s="150"/>
      <c r="BL188" s="150"/>
      <c r="BM188" s="150"/>
      <c r="BN188" s="150"/>
      <c r="BO188" s="150"/>
      <c r="BP188" s="150"/>
      <c r="BQ188" s="150"/>
      <c r="BR188" s="150"/>
      <c r="BS188" s="150"/>
      <c r="BT188" s="150"/>
      <c r="BU188" s="150"/>
      <c r="BV188" s="150"/>
      <c r="BW188" s="150"/>
      <c r="BX188" s="150"/>
      <c r="BY188" s="150"/>
      <c r="BZ188" s="150"/>
      <c r="CA188" s="150"/>
      <c r="CB188" s="150"/>
      <c r="CC188" s="150"/>
      <c r="CD188" s="150"/>
      <c r="CE188" s="150"/>
      <c r="CF188" s="150"/>
      <c r="CG188" s="150"/>
      <c r="CH188" s="150"/>
      <c r="CI188" s="150"/>
      <c r="CJ188" s="150"/>
      <c r="CK188" s="150"/>
      <c r="CL188" s="150"/>
      <c r="CM188" s="150"/>
      <c r="CN188" s="150"/>
      <c r="CO188" s="150"/>
      <c r="CP188" s="150"/>
      <c r="CQ188" s="150"/>
      <c r="CR188" s="150"/>
    </row>
    <row r="189" spans="2:96" ht="12.75" customHeight="1" outlineLevel="1" x14ac:dyDescent="0.2">
      <c r="B189" s="3" t="s">
        <v>513</v>
      </c>
      <c r="G189" s="88">
        <f>'Manganese Mine'!U123</f>
        <v>0.88500000000000001</v>
      </c>
      <c r="H189" s="88">
        <f>'Manganese Mine'!V123</f>
        <v>0.88500000000000001</v>
      </c>
      <c r="I189" s="88">
        <f>'Manganese Mine'!W123</f>
        <v>0.88500000000000001</v>
      </c>
      <c r="J189" s="88">
        <f>'Manganese Mine'!X123</f>
        <v>0.88500000000000001</v>
      </c>
      <c r="K189" s="88">
        <f>'Manganese Mine'!Y123</f>
        <v>0.88500000000000001</v>
      </c>
      <c r="L189" s="88">
        <f>'Manganese Mine'!Z123</f>
        <v>0.88500000000000001</v>
      </c>
      <c r="M189" s="88">
        <f>'Manganese Mine'!AA123</f>
        <v>0.88500000000000001</v>
      </c>
      <c r="N189" s="88">
        <f>'Manganese Mine'!AB123</f>
        <v>0.88500000000000001</v>
      </c>
      <c r="O189" s="88">
        <f>'Manganese Mine'!AC123</f>
        <v>0.88500000000000001</v>
      </c>
      <c r="P189" s="88">
        <f>'Manganese Mine'!AD123</f>
        <v>0.88500000000000001</v>
      </c>
      <c r="Q189" s="88">
        <f>'Manganese Mine'!AE123</f>
        <v>0.88500000000000001</v>
      </c>
      <c r="R189" s="88">
        <f>'Manganese Mine'!AF123</f>
        <v>0.88500000000000001</v>
      </c>
      <c r="S189" s="88">
        <f>'Manganese Mine'!AG123</f>
        <v>0.88500000000000001</v>
      </c>
      <c r="T189" s="88">
        <f>'Manganese Mine'!AH123</f>
        <v>0.88500000000000001</v>
      </c>
      <c r="U189" s="88">
        <f>'Manganese Mine'!AI123</f>
        <v>0.88500000000000001</v>
      </c>
      <c r="V189" s="150"/>
      <c r="W189" s="150"/>
      <c r="X189" s="150"/>
      <c r="Y189" s="150"/>
      <c r="Z189" s="150"/>
      <c r="AA189" s="150"/>
      <c r="AB189" s="150"/>
      <c r="AC189" s="150"/>
      <c r="AD189" s="150"/>
      <c r="AE189" s="150"/>
      <c r="AF189" s="150"/>
      <c r="AG189" s="150"/>
      <c r="AH189" s="150"/>
      <c r="AI189" s="150"/>
      <c r="AJ189" s="150"/>
      <c r="AK189" s="150"/>
      <c r="AL189" s="150"/>
      <c r="AM189" s="150"/>
      <c r="AN189" s="150"/>
      <c r="AO189" s="150"/>
      <c r="AP189" s="150"/>
      <c r="AQ189" s="150"/>
      <c r="AR189" s="150"/>
      <c r="AS189" s="150"/>
      <c r="AT189" s="150"/>
      <c r="AU189" s="150"/>
      <c r="AV189" s="150"/>
      <c r="AW189" s="150"/>
      <c r="AX189" s="150"/>
      <c r="AY189" s="150"/>
      <c r="AZ189" s="150"/>
      <c r="BA189" s="150"/>
      <c r="BB189" s="150"/>
      <c r="BC189" s="150"/>
      <c r="BD189" s="150"/>
      <c r="BE189" s="150"/>
      <c r="BF189" s="150"/>
      <c r="BG189" s="150"/>
      <c r="BH189" s="150"/>
      <c r="BI189" s="150"/>
      <c r="BJ189" s="150"/>
      <c r="BK189" s="150"/>
      <c r="BL189" s="150"/>
      <c r="BM189" s="150"/>
      <c r="BN189" s="150"/>
      <c r="BO189" s="150"/>
      <c r="BP189" s="150"/>
      <c r="BQ189" s="150"/>
      <c r="BR189" s="150"/>
      <c r="BS189" s="150"/>
      <c r="BT189" s="150"/>
      <c r="BU189" s="150"/>
      <c r="BV189" s="150"/>
      <c r="BW189" s="150"/>
      <c r="BX189" s="150"/>
      <c r="BY189" s="150"/>
      <c r="BZ189" s="150"/>
      <c r="CA189" s="150"/>
      <c r="CB189" s="150"/>
      <c r="CC189" s="150"/>
      <c r="CD189" s="150"/>
      <c r="CE189" s="150"/>
      <c r="CF189" s="150"/>
      <c r="CG189" s="150"/>
      <c r="CH189" s="150"/>
      <c r="CI189" s="150"/>
      <c r="CJ189" s="150"/>
      <c r="CK189" s="150"/>
      <c r="CL189" s="150"/>
      <c r="CM189" s="150"/>
      <c r="CN189" s="150"/>
      <c r="CO189" s="150"/>
      <c r="CP189" s="150"/>
      <c r="CQ189" s="150"/>
      <c r="CR189" s="150"/>
    </row>
    <row r="190" spans="2:96" ht="12.75" customHeight="1" outlineLevel="1" x14ac:dyDescent="0.2">
      <c r="G190" s="155"/>
      <c r="H190" s="155"/>
      <c r="I190" s="155"/>
      <c r="J190" s="155"/>
      <c r="K190" s="470"/>
      <c r="L190" s="471"/>
      <c r="M190" s="155"/>
      <c r="N190" s="128"/>
      <c r="O190" s="155"/>
      <c r="P190" s="155"/>
      <c r="Q190" s="155"/>
      <c r="R190" s="128"/>
      <c r="S190" s="155"/>
      <c r="T190" s="150"/>
      <c r="U190" s="150"/>
      <c r="V190" s="150"/>
      <c r="W190" s="150"/>
      <c r="X190" s="150"/>
      <c r="Y190" s="150"/>
      <c r="Z190" s="150"/>
      <c r="AA190" s="150"/>
      <c r="AB190" s="150"/>
      <c r="AC190" s="150"/>
      <c r="AD190" s="150"/>
      <c r="AE190" s="150"/>
      <c r="AF190" s="150"/>
      <c r="AG190" s="150"/>
      <c r="AH190" s="150"/>
      <c r="AI190" s="150"/>
      <c r="AJ190" s="150"/>
      <c r="AK190" s="150"/>
      <c r="AL190" s="150"/>
      <c r="AM190" s="150"/>
      <c r="AN190" s="150"/>
      <c r="AO190" s="150"/>
      <c r="AP190" s="150"/>
      <c r="AQ190" s="150"/>
      <c r="AR190" s="150"/>
      <c r="AS190" s="150"/>
      <c r="AT190" s="150"/>
      <c r="AU190" s="150"/>
      <c r="AV190" s="150"/>
      <c r="AW190" s="150"/>
      <c r="AX190" s="150"/>
      <c r="AY190" s="150"/>
      <c r="AZ190" s="150"/>
      <c r="BA190" s="150"/>
      <c r="BB190" s="150"/>
      <c r="BC190" s="150"/>
      <c r="BD190" s="150"/>
      <c r="BE190" s="150"/>
      <c r="BF190" s="150"/>
      <c r="BG190" s="150"/>
      <c r="BH190" s="150"/>
      <c r="BI190" s="150"/>
      <c r="BJ190" s="150"/>
      <c r="BK190" s="150"/>
      <c r="BL190" s="150"/>
      <c r="BM190" s="150"/>
      <c r="BN190" s="150"/>
      <c r="BO190" s="150"/>
      <c r="BP190" s="150"/>
      <c r="BQ190" s="150"/>
      <c r="BR190" s="150"/>
      <c r="BS190" s="150"/>
      <c r="BT190" s="150"/>
      <c r="BU190" s="150"/>
      <c r="BV190" s="150"/>
      <c r="BW190" s="150"/>
      <c r="BX190" s="150"/>
      <c r="BY190" s="150"/>
      <c r="BZ190" s="150"/>
      <c r="CA190" s="150"/>
      <c r="CB190" s="150"/>
      <c r="CC190" s="150"/>
      <c r="CD190" s="150"/>
      <c r="CE190" s="150"/>
      <c r="CF190" s="150"/>
      <c r="CG190" s="150"/>
      <c r="CH190" s="150"/>
      <c r="CI190" s="150"/>
      <c r="CJ190" s="150"/>
      <c r="CK190" s="150"/>
      <c r="CL190" s="150"/>
      <c r="CM190" s="150"/>
      <c r="CN190" s="150"/>
      <c r="CO190" s="150"/>
      <c r="CP190" s="150"/>
      <c r="CQ190" s="150"/>
      <c r="CR190" s="150"/>
    </row>
    <row r="191" spans="2:96" ht="12.75" customHeight="1" outlineLevel="1" x14ac:dyDescent="0.2">
      <c r="B191" s="3" t="str">
        <f>'Manganese Mine'!B136</f>
        <v>Paybale HPMSM Price (real)</v>
      </c>
      <c r="G191" s="155">
        <f>'Manganese Mine'!U136</f>
        <v>3291</v>
      </c>
      <c r="H191" s="155">
        <f>'Manganese Mine'!V136</f>
        <v>3176</v>
      </c>
      <c r="I191" s="155">
        <f>'Manganese Mine'!W136</f>
        <v>3177</v>
      </c>
      <c r="J191" s="155">
        <f>'Manganese Mine'!X136</f>
        <v>2940</v>
      </c>
      <c r="K191" s="155">
        <f>'Manganese Mine'!Y136</f>
        <v>2949</v>
      </c>
      <c r="L191" s="155">
        <f>'Manganese Mine'!Z136</f>
        <v>3002</v>
      </c>
      <c r="M191" s="155">
        <f>'Manganese Mine'!AA136</f>
        <v>3130</v>
      </c>
      <c r="N191" s="155">
        <f>'Manganese Mine'!AB136</f>
        <v>2925</v>
      </c>
      <c r="O191" s="155">
        <f>'Manganese Mine'!AC136</f>
        <v>2855</v>
      </c>
      <c r="P191" s="155">
        <f>'Manganese Mine'!AD136</f>
        <v>2938</v>
      </c>
      <c r="Q191" s="155">
        <f>'Manganese Mine'!AE136</f>
        <v>2958</v>
      </c>
      <c r="R191" s="155">
        <f>'Manganese Mine'!AF136</f>
        <v>3084</v>
      </c>
      <c r="S191" s="155">
        <f>'Manganese Mine'!AG136</f>
        <v>3152</v>
      </c>
      <c r="T191" s="155">
        <f>'Manganese Mine'!AH136</f>
        <v>2954</v>
      </c>
      <c r="U191" s="155">
        <f>'Manganese Mine'!AI136</f>
        <v>2718</v>
      </c>
      <c r="V191" s="150"/>
      <c r="W191" s="150"/>
      <c r="X191" s="150"/>
      <c r="Y191" s="150"/>
      <c r="Z191" s="150"/>
      <c r="AA191" s="150"/>
      <c r="AB191" s="150"/>
      <c r="AC191" s="150"/>
      <c r="AD191" s="150"/>
      <c r="AE191" s="150"/>
      <c r="AF191" s="150"/>
      <c r="AG191" s="150"/>
      <c r="AH191" s="150"/>
      <c r="AI191" s="150"/>
      <c r="AJ191" s="150"/>
      <c r="AK191" s="150"/>
      <c r="AL191" s="150"/>
      <c r="AM191" s="150"/>
      <c r="AN191" s="150"/>
      <c r="AO191" s="150"/>
      <c r="AP191" s="150"/>
      <c r="AQ191" s="150"/>
      <c r="AR191" s="150"/>
      <c r="AS191" s="150"/>
      <c r="AT191" s="150"/>
      <c r="AU191" s="150"/>
      <c r="AV191" s="150"/>
      <c r="AW191" s="150"/>
      <c r="AX191" s="150"/>
      <c r="AY191" s="150"/>
      <c r="AZ191" s="150"/>
      <c r="BA191" s="150"/>
      <c r="BB191" s="150"/>
      <c r="BC191" s="150"/>
      <c r="BD191" s="150"/>
      <c r="BE191" s="150"/>
      <c r="BF191" s="150"/>
      <c r="BG191" s="150"/>
      <c r="BH191" s="150"/>
      <c r="BI191" s="150"/>
      <c r="BJ191" s="150"/>
      <c r="BK191" s="150"/>
      <c r="BL191" s="150"/>
      <c r="BM191" s="150"/>
      <c r="BN191" s="150"/>
      <c r="BO191" s="150"/>
      <c r="BP191" s="150"/>
      <c r="BQ191" s="150"/>
      <c r="BR191" s="150"/>
      <c r="BS191" s="150"/>
      <c r="BT191" s="150"/>
      <c r="BU191" s="150"/>
      <c r="BV191" s="150"/>
      <c r="BW191" s="150"/>
      <c r="BX191" s="150"/>
      <c r="BY191" s="150"/>
      <c r="BZ191" s="150"/>
      <c r="CA191" s="150"/>
      <c r="CB191" s="150"/>
      <c r="CC191" s="150"/>
      <c r="CD191" s="150"/>
      <c r="CE191" s="150"/>
      <c r="CF191" s="150"/>
      <c r="CG191" s="150"/>
      <c r="CH191" s="150"/>
      <c r="CI191" s="150"/>
      <c r="CJ191" s="150"/>
      <c r="CK191" s="150"/>
      <c r="CL191" s="150"/>
      <c r="CM191" s="150"/>
      <c r="CN191" s="150"/>
      <c r="CO191" s="150"/>
      <c r="CP191" s="150"/>
      <c r="CQ191" s="150"/>
      <c r="CR191" s="150"/>
    </row>
    <row r="192" spans="2:96" ht="12.75" customHeight="1" outlineLevel="1" x14ac:dyDescent="0.2">
      <c r="B192" s="3" t="str">
        <f>'Manganese Mine'!B137</f>
        <v>Paybale HPMSM Price (nominal)</v>
      </c>
      <c r="G192" s="155">
        <f>'Manganese Mine'!U137</f>
        <v>3562.2842385599997</v>
      </c>
      <c r="H192" s="155">
        <f>'Manganese Mine'!V137</f>
        <v>3506.5606309631999</v>
      </c>
      <c r="I192" s="155">
        <f>'Manganese Mine'!W137</f>
        <v>3577.818006001728</v>
      </c>
      <c r="J192" s="155">
        <f>'Manganese Mine'!X137</f>
        <v>3377.1358628888834</v>
      </c>
      <c r="K192" s="155">
        <f>'Manganese Mine'!Y137</f>
        <v>3455.2235145756817</v>
      </c>
      <c r="L192" s="155">
        <f>'Manganese Mine'!Z137</f>
        <v>3587.6678910041778</v>
      </c>
      <c r="M192" s="155">
        <f>'Manganese Mine'!AA137</f>
        <v>3815.4525345835905</v>
      </c>
      <c r="N192" s="155">
        <f>'Manganese Mine'!AB137</f>
        <v>3636.8698520543585</v>
      </c>
      <c r="O192" s="155">
        <f>'Manganese Mine'!AC137</f>
        <v>3620.8303234760674</v>
      </c>
      <c r="P192" s="155">
        <f>'Manganese Mine'!AD137</f>
        <v>3800.6162802732538</v>
      </c>
      <c r="Q192" s="155">
        <f>'Manganese Mine'!AE137</f>
        <v>3903.0181811399766</v>
      </c>
      <c r="R192" s="155">
        <f>'Manganese Mine'!AF137</f>
        <v>4150.6579553916163</v>
      </c>
      <c r="S192" s="155">
        <f>'Manganese Mine'!AG137</f>
        <v>4327.0205424456108</v>
      </c>
      <c r="T192" s="155">
        <f>'Manganese Mine'!AH137</f>
        <v>4136.3131522944232</v>
      </c>
      <c r="U192" s="155">
        <f>'Manganese Mine'!AI137</f>
        <v>3881.9733009123111</v>
      </c>
      <c r="V192" s="150"/>
      <c r="W192" s="150"/>
      <c r="X192" s="150"/>
      <c r="Y192" s="150"/>
      <c r="Z192" s="150"/>
      <c r="AA192" s="150"/>
      <c r="AB192" s="150"/>
      <c r="AC192" s="150"/>
      <c r="AD192" s="150"/>
      <c r="AE192" s="150"/>
      <c r="AF192" s="150"/>
      <c r="AG192" s="150"/>
      <c r="AH192" s="150"/>
      <c r="AI192" s="150"/>
      <c r="AJ192" s="150"/>
      <c r="AK192" s="150"/>
      <c r="AL192" s="150"/>
      <c r="AM192" s="150"/>
      <c r="AN192" s="150"/>
      <c r="AO192" s="150"/>
      <c r="AP192" s="150"/>
      <c r="AQ192" s="150"/>
      <c r="AR192" s="150"/>
      <c r="AS192" s="150"/>
      <c r="AT192" s="150"/>
      <c r="AU192" s="150"/>
      <c r="AV192" s="150"/>
      <c r="AW192" s="150"/>
      <c r="AX192" s="150"/>
      <c r="AY192" s="150"/>
      <c r="AZ192" s="150"/>
      <c r="BA192" s="150"/>
      <c r="BB192" s="150"/>
      <c r="BC192" s="150"/>
      <c r="BD192" s="150"/>
      <c r="BE192" s="150"/>
      <c r="BF192" s="150"/>
      <c r="BG192" s="150"/>
      <c r="BH192" s="150"/>
      <c r="BI192" s="150"/>
      <c r="BJ192" s="150"/>
      <c r="BK192" s="150"/>
      <c r="BL192" s="150"/>
      <c r="BM192" s="150"/>
      <c r="BN192" s="150"/>
      <c r="BO192" s="150"/>
      <c r="BP192" s="150"/>
      <c r="BQ192" s="150"/>
      <c r="BR192" s="150"/>
      <c r="BS192" s="150"/>
      <c r="BT192" s="150"/>
      <c r="BU192" s="150"/>
      <c r="BV192" s="150"/>
      <c r="BW192" s="150"/>
      <c r="BX192" s="150"/>
      <c r="BY192" s="150"/>
      <c r="BZ192" s="150"/>
      <c r="CA192" s="150"/>
      <c r="CB192" s="150"/>
      <c r="CC192" s="150"/>
      <c r="CD192" s="150"/>
      <c r="CE192" s="150"/>
      <c r="CF192" s="150"/>
      <c r="CG192" s="150"/>
      <c r="CH192" s="150"/>
      <c r="CI192" s="150"/>
      <c r="CJ192" s="150"/>
      <c r="CK192" s="150"/>
      <c r="CL192" s="150"/>
      <c r="CM192" s="150"/>
      <c r="CN192" s="150"/>
      <c r="CO192" s="150"/>
      <c r="CP192" s="150"/>
      <c r="CQ192" s="150"/>
      <c r="CR192" s="150"/>
    </row>
    <row r="193" spans="2:96" ht="12.75" customHeight="1" outlineLevel="1" x14ac:dyDescent="0.2">
      <c r="G193" s="155"/>
      <c r="H193" s="155"/>
      <c r="I193" s="155"/>
      <c r="J193" s="155"/>
      <c r="K193" s="470"/>
      <c r="L193" s="471"/>
      <c r="M193" s="155"/>
      <c r="N193" s="128"/>
      <c r="O193" s="155"/>
      <c r="P193" s="155"/>
      <c r="Q193" s="155"/>
      <c r="R193" s="128"/>
      <c r="S193" s="155"/>
      <c r="T193" s="150"/>
      <c r="U193" s="150"/>
      <c r="V193" s="150"/>
      <c r="W193" s="150"/>
      <c r="X193" s="150"/>
      <c r="Y193" s="150"/>
      <c r="Z193" s="150"/>
      <c r="AA193" s="150"/>
      <c r="AB193" s="150"/>
      <c r="AC193" s="150"/>
      <c r="AD193" s="150"/>
      <c r="AE193" s="150"/>
      <c r="AF193" s="150"/>
      <c r="AG193" s="150"/>
      <c r="AH193" s="150"/>
      <c r="AI193" s="150"/>
      <c r="AJ193" s="150"/>
      <c r="AK193" s="150"/>
      <c r="AL193" s="150"/>
      <c r="AM193" s="150"/>
      <c r="AN193" s="150"/>
      <c r="AO193" s="150"/>
      <c r="AP193" s="150"/>
      <c r="AQ193" s="150"/>
      <c r="AR193" s="150"/>
      <c r="AS193" s="150"/>
      <c r="AT193" s="150"/>
      <c r="AU193" s="150"/>
      <c r="AV193" s="150"/>
      <c r="AW193" s="150"/>
      <c r="AX193" s="150"/>
      <c r="AY193" s="150"/>
      <c r="AZ193" s="150"/>
      <c r="BA193" s="150"/>
      <c r="BB193" s="150"/>
      <c r="BC193" s="150"/>
      <c r="BD193" s="150"/>
      <c r="BE193" s="150"/>
      <c r="BF193" s="150"/>
      <c r="BG193" s="150"/>
      <c r="BH193" s="150"/>
      <c r="BI193" s="150"/>
      <c r="BJ193" s="150"/>
      <c r="BK193" s="150"/>
      <c r="BL193" s="150"/>
      <c r="BM193" s="150"/>
      <c r="BN193" s="150"/>
      <c r="BO193" s="150"/>
      <c r="BP193" s="150"/>
      <c r="BQ193" s="150"/>
      <c r="BR193" s="150"/>
      <c r="BS193" s="150"/>
      <c r="BT193" s="150"/>
      <c r="BU193" s="150"/>
      <c r="BV193" s="150"/>
      <c r="BW193" s="150"/>
      <c r="BX193" s="150"/>
      <c r="BY193" s="150"/>
      <c r="BZ193" s="150"/>
      <c r="CA193" s="150"/>
      <c r="CB193" s="150"/>
      <c r="CC193" s="150"/>
      <c r="CD193" s="150"/>
      <c r="CE193" s="150"/>
      <c r="CF193" s="150"/>
      <c r="CG193" s="150"/>
      <c r="CH193" s="150"/>
      <c r="CI193" s="150"/>
      <c r="CJ193" s="150"/>
      <c r="CK193" s="150"/>
      <c r="CL193" s="150"/>
      <c r="CM193" s="150"/>
      <c r="CN193" s="150"/>
      <c r="CO193" s="150"/>
      <c r="CP193" s="150"/>
      <c r="CQ193" s="150"/>
      <c r="CR193" s="150"/>
    </row>
    <row r="194" spans="2:96" ht="12.75" customHeight="1" outlineLevel="1" x14ac:dyDescent="0.2">
      <c r="B194" s="3" t="str">
        <f>'Manganese Mine'!B139</f>
        <v>Total HPMSM Shipments</v>
      </c>
      <c r="G194" s="155">
        <f>'Manganese Mine'!U139</f>
        <v>0</v>
      </c>
      <c r="H194" s="155">
        <f>'Manganese Mine'!V139</f>
        <v>0</v>
      </c>
      <c r="I194" s="155">
        <f>'Manganese Mine'!W139</f>
        <v>0</v>
      </c>
      <c r="J194" s="155">
        <f>'Manganese Mine'!X139</f>
        <v>78.385578030593905</v>
      </c>
      <c r="K194" s="155">
        <f>'Manganese Mine'!Y139</f>
        <v>81.521001151817657</v>
      </c>
      <c r="L194" s="155">
        <f>'Manganese Mine'!Z139</f>
        <v>81.521001151817657</v>
      </c>
      <c r="M194" s="155">
        <f>'Manganese Mine'!AA139</f>
        <v>78.777505920746876</v>
      </c>
      <c r="N194" s="155">
        <f>'Manganese Mine'!AB139</f>
        <v>79.169433810899847</v>
      </c>
      <c r="O194" s="155">
        <f>'Manganese Mine'!AC139</f>
        <v>75.250154909370153</v>
      </c>
      <c r="P194" s="155">
        <f>'Manganese Mine'!AD139</f>
        <v>75.250154909370153</v>
      </c>
      <c r="Q194" s="155">
        <f>'Manganese Mine'!AE139</f>
        <v>78.777505920746876</v>
      </c>
      <c r="R194" s="155">
        <f>'Manganese Mine'!AF139</f>
        <v>75.250154909370153</v>
      </c>
      <c r="S194" s="155">
        <f>'Manganese Mine'!AG139</f>
        <v>81.129073261664701</v>
      </c>
      <c r="T194" s="155">
        <f>'Manganese Mine'!AH139</f>
        <v>82.304856932123599</v>
      </c>
      <c r="U194" s="155">
        <f>'Manganese Mine'!AI139</f>
        <v>82.304856932123599</v>
      </c>
      <c r="V194" s="150"/>
      <c r="W194" s="150"/>
      <c r="X194" s="150"/>
      <c r="Y194" s="150"/>
      <c r="Z194" s="150"/>
      <c r="AA194" s="150"/>
      <c r="AB194" s="150"/>
      <c r="AC194" s="150"/>
      <c r="AD194" s="150"/>
      <c r="AE194" s="150"/>
      <c r="AF194" s="150"/>
      <c r="AG194" s="150"/>
      <c r="AH194" s="150"/>
      <c r="AI194" s="150"/>
      <c r="AJ194" s="150"/>
      <c r="AK194" s="150"/>
      <c r="AL194" s="150"/>
      <c r="AM194" s="150"/>
      <c r="AN194" s="150"/>
      <c r="AO194" s="150"/>
      <c r="AP194" s="150"/>
      <c r="AQ194" s="150"/>
      <c r="AR194" s="150"/>
      <c r="AS194" s="150"/>
      <c r="AT194" s="150"/>
      <c r="AU194" s="150"/>
      <c r="AV194" s="150"/>
      <c r="AW194" s="150"/>
      <c r="AX194" s="150"/>
      <c r="AY194" s="150"/>
      <c r="AZ194" s="150"/>
      <c r="BA194" s="150"/>
      <c r="BB194" s="150"/>
      <c r="BC194" s="150"/>
      <c r="BD194" s="150"/>
      <c r="BE194" s="150"/>
      <c r="BF194" s="150"/>
      <c r="BG194" s="150"/>
      <c r="BH194" s="150"/>
      <c r="BI194" s="150"/>
      <c r="BJ194" s="150"/>
      <c r="BK194" s="150"/>
      <c r="BL194" s="150"/>
      <c r="BM194" s="150"/>
      <c r="BN194" s="150"/>
      <c r="BO194" s="150"/>
      <c r="BP194" s="150"/>
      <c r="BQ194" s="150"/>
      <c r="BR194" s="150"/>
      <c r="BS194" s="150"/>
      <c r="BT194" s="150"/>
      <c r="BU194" s="150"/>
      <c r="BV194" s="150"/>
      <c r="BW194" s="150"/>
      <c r="BX194" s="150"/>
      <c r="BY194" s="150"/>
      <c r="BZ194" s="150"/>
      <c r="CA194" s="150"/>
      <c r="CB194" s="150"/>
      <c r="CC194" s="150"/>
      <c r="CD194" s="150"/>
      <c r="CE194" s="150"/>
      <c r="CF194" s="150"/>
      <c r="CG194" s="150"/>
      <c r="CH194" s="150"/>
      <c r="CI194" s="150"/>
      <c r="CJ194" s="150"/>
      <c r="CK194" s="150"/>
      <c r="CL194" s="150"/>
      <c r="CM194" s="150"/>
      <c r="CN194" s="150"/>
      <c r="CO194" s="150"/>
      <c r="CP194" s="150"/>
      <c r="CQ194" s="150"/>
      <c r="CR194" s="150"/>
    </row>
    <row r="195" spans="2:96" ht="12.75" customHeight="1" outlineLevel="1" x14ac:dyDescent="0.2">
      <c r="G195" s="155"/>
      <c r="H195" s="155"/>
      <c r="I195" s="155"/>
      <c r="J195" s="155"/>
      <c r="K195" s="470"/>
      <c r="L195" s="471"/>
      <c r="M195" s="155"/>
      <c r="N195" s="128"/>
      <c r="O195" s="155"/>
      <c r="P195" s="155"/>
      <c r="Q195" s="155"/>
      <c r="R195" s="128"/>
      <c r="S195" s="155"/>
      <c r="T195" s="150"/>
      <c r="U195" s="150"/>
      <c r="V195" s="150"/>
      <c r="W195" s="150"/>
      <c r="X195" s="150"/>
      <c r="Y195" s="150"/>
      <c r="Z195" s="150"/>
      <c r="AA195" s="150"/>
      <c r="AB195" s="150"/>
      <c r="AC195" s="150"/>
      <c r="AD195" s="150"/>
      <c r="AE195" s="150"/>
      <c r="AF195" s="150"/>
      <c r="AG195" s="150"/>
      <c r="AH195" s="150"/>
      <c r="AI195" s="150"/>
      <c r="AJ195" s="150"/>
      <c r="AK195" s="150"/>
      <c r="AL195" s="150"/>
      <c r="AM195" s="150"/>
      <c r="AN195" s="150"/>
      <c r="AO195" s="150"/>
      <c r="AP195" s="150"/>
      <c r="AQ195" s="150"/>
      <c r="AR195" s="150"/>
      <c r="AS195" s="150"/>
      <c r="AT195" s="150"/>
      <c r="AU195" s="150"/>
      <c r="AV195" s="150"/>
      <c r="AW195" s="150"/>
      <c r="AX195" s="150"/>
      <c r="AY195" s="150"/>
      <c r="AZ195" s="150"/>
      <c r="BA195" s="150"/>
      <c r="BB195" s="150"/>
      <c r="BC195" s="150"/>
      <c r="BD195" s="150"/>
      <c r="BE195" s="150"/>
      <c r="BF195" s="150"/>
      <c r="BG195" s="150"/>
      <c r="BH195" s="150"/>
      <c r="BI195" s="150"/>
      <c r="BJ195" s="150"/>
      <c r="BK195" s="150"/>
      <c r="BL195" s="150"/>
      <c r="BM195" s="150"/>
      <c r="BN195" s="150"/>
      <c r="BO195" s="150"/>
      <c r="BP195" s="150"/>
      <c r="BQ195" s="150"/>
      <c r="BR195" s="150"/>
      <c r="BS195" s="150"/>
      <c r="BT195" s="150"/>
      <c r="BU195" s="150"/>
      <c r="BV195" s="150"/>
      <c r="BW195" s="150"/>
      <c r="BX195" s="150"/>
      <c r="BY195" s="150"/>
      <c r="BZ195" s="150"/>
      <c r="CA195" s="150"/>
      <c r="CB195" s="150"/>
      <c r="CC195" s="150"/>
      <c r="CD195" s="150"/>
      <c r="CE195" s="150"/>
      <c r="CF195" s="150"/>
      <c r="CG195" s="150"/>
      <c r="CH195" s="150"/>
      <c r="CI195" s="150"/>
      <c r="CJ195" s="150"/>
      <c r="CK195" s="150"/>
      <c r="CL195" s="150"/>
      <c r="CM195" s="150"/>
      <c r="CN195" s="150"/>
      <c r="CO195" s="150"/>
      <c r="CP195" s="150"/>
      <c r="CQ195" s="150"/>
      <c r="CR195" s="150"/>
    </row>
    <row r="196" spans="2:96" ht="12.75" customHeight="1" outlineLevel="1" x14ac:dyDescent="0.2">
      <c r="G196" s="155"/>
      <c r="H196" s="155"/>
      <c r="I196" s="155"/>
      <c r="J196" s="155"/>
      <c r="K196" s="470"/>
      <c r="L196" s="471"/>
      <c r="M196" s="155"/>
      <c r="N196" s="128"/>
      <c r="O196" s="155"/>
      <c r="P196" s="155"/>
      <c r="Q196" s="155"/>
      <c r="R196" s="128"/>
      <c r="S196" s="155"/>
      <c r="T196" s="150"/>
      <c r="U196" s="150"/>
      <c r="V196" s="150"/>
      <c r="W196" s="150"/>
      <c r="X196" s="150"/>
      <c r="Y196" s="150"/>
      <c r="Z196" s="150"/>
      <c r="AA196" s="150"/>
      <c r="AB196" s="150"/>
      <c r="AC196" s="150"/>
      <c r="AD196" s="150"/>
      <c r="AE196" s="150"/>
      <c r="AF196" s="150"/>
      <c r="AG196" s="150"/>
      <c r="AH196" s="150"/>
      <c r="AI196" s="150"/>
      <c r="AJ196" s="150"/>
      <c r="AK196" s="150"/>
      <c r="AL196" s="150"/>
      <c r="AM196" s="150"/>
      <c r="AN196" s="150"/>
      <c r="AO196" s="150"/>
      <c r="AP196" s="150"/>
      <c r="AQ196" s="150"/>
      <c r="AR196" s="150"/>
      <c r="AS196" s="150"/>
      <c r="AT196" s="150"/>
      <c r="AU196" s="150"/>
      <c r="AV196" s="150"/>
      <c r="AW196" s="150"/>
      <c r="AX196" s="150"/>
      <c r="AY196" s="150"/>
      <c r="AZ196" s="150"/>
      <c r="BA196" s="150"/>
      <c r="BB196" s="150"/>
      <c r="BC196" s="150"/>
      <c r="BD196" s="150"/>
      <c r="BE196" s="150"/>
      <c r="BF196" s="150"/>
      <c r="BG196" s="150"/>
      <c r="BH196" s="150"/>
      <c r="BI196" s="150"/>
      <c r="BJ196" s="150"/>
      <c r="BK196" s="150"/>
      <c r="BL196" s="150"/>
      <c r="BM196" s="150"/>
      <c r="BN196" s="150"/>
      <c r="BO196" s="150"/>
      <c r="BP196" s="150"/>
      <c r="BQ196" s="150"/>
      <c r="BR196" s="150"/>
      <c r="BS196" s="150"/>
      <c r="BT196" s="150"/>
      <c r="BU196" s="150"/>
      <c r="BV196" s="150"/>
      <c r="BW196" s="150"/>
      <c r="BX196" s="150"/>
      <c r="BY196" s="150"/>
      <c r="BZ196" s="150"/>
      <c r="CA196" s="150"/>
      <c r="CB196" s="150"/>
      <c r="CC196" s="150"/>
      <c r="CD196" s="150"/>
      <c r="CE196" s="150"/>
      <c r="CF196" s="150"/>
      <c r="CG196" s="150"/>
      <c r="CH196" s="150"/>
      <c r="CI196" s="150"/>
      <c r="CJ196" s="150"/>
      <c r="CK196" s="150"/>
      <c r="CL196" s="150"/>
      <c r="CM196" s="150"/>
      <c r="CN196" s="150"/>
      <c r="CO196" s="150"/>
      <c r="CP196" s="150"/>
      <c r="CQ196" s="150"/>
      <c r="CR196" s="150"/>
    </row>
    <row r="197" spans="2:96" ht="12.75" customHeight="1" outlineLevel="1" x14ac:dyDescent="0.2">
      <c r="B197" s="41" t="s">
        <v>588</v>
      </c>
      <c r="G197" s="155"/>
      <c r="H197" s="155"/>
      <c r="I197" s="155"/>
      <c r="J197" s="155"/>
      <c r="K197" s="470"/>
      <c r="L197" s="471"/>
      <c r="M197" s="155"/>
      <c r="N197" s="128"/>
      <c r="O197" s="155"/>
      <c r="P197" s="155"/>
      <c r="Q197" s="155"/>
      <c r="R197" s="128"/>
      <c r="S197" s="155"/>
      <c r="T197" s="150"/>
      <c r="U197" s="150"/>
      <c r="V197" s="150"/>
      <c r="W197" s="150"/>
      <c r="X197" s="150"/>
      <c r="Y197" s="150"/>
      <c r="Z197" s="150"/>
      <c r="AA197" s="150"/>
      <c r="AB197" s="150"/>
      <c r="AC197" s="150"/>
      <c r="AD197" s="150"/>
      <c r="AE197" s="150"/>
      <c r="AF197" s="150"/>
      <c r="AG197" s="150"/>
      <c r="AH197" s="150"/>
      <c r="AI197" s="150"/>
      <c r="AJ197" s="150"/>
      <c r="AK197" s="150"/>
      <c r="AL197" s="150"/>
      <c r="AM197" s="150"/>
      <c r="AN197" s="150"/>
      <c r="AO197" s="150"/>
      <c r="AP197" s="150"/>
      <c r="AQ197" s="150"/>
      <c r="AR197" s="150"/>
      <c r="AS197" s="150"/>
      <c r="AT197" s="150"/>
      <c r="AU197" s="150"/>
      <c r="AV197" s="150"/>
      <c r="AW197" s="150"/>
      <c r="AX197" s="150"/>
      <c r="AY197" s="150"/>
      <c r="AZ197" s="150"/>
      <c r="BA197" s="150"/>
      <c r="BB197" s="150"/>
      <c r="BC197" s="150"/>
      <c r="BD197" s="150"/>
      <c r="BE197" s="150"/>
      <c r="BF197" s="150"/>
      <c r="BG197" s="150"/>
      <c r="BH197" s="150"/>
      <c r="BI197" s="150"/>
      <c r="BJ197" s="150"/>
      <c r="BK197" s="150"/>
      <c r="BL197" s="150"/>
      <c r="BM197" s="150"/>
      <c r="BN197" s="150"/>
      <c r="BO197" s="150"/>
      <c r="BP197" s="150"/>
      <c r="BQ197" s="150"/>
      <c r="BR197" s="150"/>
      <c r="BS197" s="150"/>
      <c r="BT197" s="150"/>
      <c r="BU197" s="150"/>
      <c r="BV197" s="150"/>
      <c r="BW197" s="150"/>
      <c r="BX197" s="150"/>
      <c r="BY197" s="150"/>
      <c r="BZ197" s="150"/>
      <c r="CA197" s="150"/>
      <c r="CB197" s="150"/>
      <c r="CC197" s="150"/>
      <c r="CD197" s="150"/>
      <c r="CE197" s="150"/>
      <c r="CF197" s="150"/>
      <c r="CG197" s="150"/>
      <c r="CH197" s="150"/>
      <c r="CI197" s="150"/>
      <c r="CJ197" s="150"/>
      <c r="CK197" s="150"/>
      <c r="CL197" s="150"/>
      <c r="CM197" s="150"/>
      <c r="CN197" s="150"/>
      <c r="CO197" s="150"/>
      <c r="CP197" s="150"/>
      <c r="CQ197" s="150"/>
      <c r="CR197" s="150"/>
    </row>
    <row r="198" spans="2:96" ht="12.75" customHeight="1" outlineLevel="1" x14ac:dyDescent="0.2">
      <c r="G198" s="155"/>
      <c r="H198" s="155"/>
      <c r="I198" s="155"/>
      <c r="J198" s="155"/>
      <c r="K198" s="470"/>
      <c r="L198" s="471"/>
      <c r="M198" s="155"/>
      <c r="N198" s="128"/>
      <c r="O198" s="155"/>
      <c r="P198" s="155"/>
      <c r="Q198" s="155"/>
      <c r="R198" s="128"/>
      <c r="S198" s="155"/>
      <c r="T198" s="150"/>
      <c r="U198" s="150"/>
      <c r="V198" s="150"/>
      <c r="W198" s="150"/>
      <c r="X198" s="150"/>
      <c r="Y198" s="150"/>
      <c r="Z198" s="150"/>
      <c r="AA198" s="150"/>
      <c r="AB198" s="150"/>
      <c r="AC198" s="150"/>
      <c r="AD198" s="150"/>
      <c r="AE198" s="150"/>
      <c r="AF198" s="150"/>
      <c r="AG198" s="150"/>
      <c r="AH198" s="150"/>
      <c r="AI198" s="150"/>
      <c r="AJ198" s="150"/>
      <c r="AK198" s="150"/>
      <c r="AL198" s="150"/>
      <c r="AM198" s="150"/>
      <c r="AN198" s="150"/>
      <c r="AO198" s="150"/>
      <c r="AP198" s="150"/>
      <c r="AQ198" s="150"/>
      <c r="AR198" s="150"/>
      <c r="AS198" s="150"/>
      <c r="AT198" s="150"/>
      <c r="AU198" s="150"/>
      <c r="AV198" s="150"/>
      <c r="AW198" s="150"/>
      <c r="AX198" s="150"/>
      <c r="AY198" s="150"/>
      <c r="AZ198" s="150"/>
      <c r="BA198" s="150"/>
      <c r="BB198" s="150"/>
      <c r="BC198" s="150"/>
      <c r="BD198" s="150"/>
      <c r="BE198" s="150"/>
      <c r="BF198" s="150"/>
      <c r="BG198" s="150"/>
      <c r="BH198" s="150"/>
      <c r="BI198" s="150"/>
      <c r="BJ198" s="150"/>
      <c r="BK198" s="150"/>
      <c r="BL198" s="150"/>
      <c r="BM198" s="150"/>
      <c r="BN198" s="150"/>
      <c r="BO198" s="150"/>
      <c r="BP198" s="150"/>
      <c r="BQ198" s="150"/>
      <c r="BR198" s="150"/>
      <c r="BS198" s="150"/>
      <c r="BT198" s="150"/>
      <c r="BU198" s="150"/>
      <c r="BV198" s="150"/>
      <c r="BW198" s="150"/>
      <c r="BX198" s="150"/>
      <c r="BY198" s="150"/>
      <c r="BZ198" s="150"/>
      <c r="CA198" s="150"/>
      <c r="CB198" s="150"/>
      <c r="CC198" s="150"/>
      <c r="CD198" s="150"/>
      <c r="CE198" s="150"/>
      <c r="CF198" s="150"/>
      <c r="CG198" s="150"/>
      <c r="CH198" s="150"/>
      <c r="CI198" s="150"/>
      <c r="CJ198" s="150"/>
      <c r="CK198" s="150"/>
      <c r="CL198" s="150"/>
      <c r="CM198" s="150"/>
      <c r="CN198" s="150"/>
      <c r="CO198" s="150"/>
      <c r="CP198" s="150"/>
      <c r="CQ198" s="150"/>
      <c r="CR198" s="150"/>
    </row>
    <row r="199" spans="2:96" ht="12.75" customHeight="1" outlineLevel="1" x14ac:dyDescent="0.2">
      <c r="B199" s="3" t="str">
        <f>'Manganese Mine'!B242</f>
        <v>C1 Costs</v>
      </c>
      <c r="G199" s="155">
        <f>'Manganese Mine'!U242</f>
        <v>0</v>
      </c>
      <c r="H199" s="155">
        <f>'Manganese Mine'!V242</f>
        <v>0</v>
      </c>
      <c r="I199" s="155">
        <f>'Manganese Mine'!W242</f>
        <v>0</v>
      </c>
      <c r="J199" s="155">
        <f>'Manganese Mine'!X242</f>
        <v>168.32765046074297</v>
      </c>
      <c r="K199" s="155">
        <f>'Manganese Mine'!Y242</f>
        <v>178.04209649946665</v>
      </c>
      <c r="L199" s="155">
        <f>'Manganese Mine'!Z242</f>
        <v>180.60843019755126</v>
      </c>
      <c r="M199" s="155">
        <f>'Manganese Mine'!AA242</f>
        <v>179.12560758690131</v>
      </c>
      <c r="N199" s="155">
        <f>'Manganese Mine'!AB242</f>
        <v>184.51557342803508</v>
      </c>
      <c r="O199" s="155">
        <f>'Manganese Mine'!AC242</f>
        <v>180.56865713226415</v>
      </c>
      <c r="P199" s="155">
        <f>'Manganese Mine'!AD242</f>
        <v>183.52644846093895</v>
      </c>
      <c r="Q199" s="155">
        <f>'Manganese Mine'!AE242</f>
        <v>193.75406615066817</v>
      </c>
      <c r="R199" s="155">
        <f>'Manganese Mine'!AF242</f>
        <v>182.5310837038586</v>
      </c>
      <c r="S199" s="155">
        <f>'Manganese Mine'!AG242</f>
        <v>199.59165677706548</v>
      </c>
      <c r="T199" s="155">
        <f>'Manganese Mine'!AH242</f>
        <v>219.4174963224803</v>
      </c>
      <c r="U199" s="155">
        <f>'Manganese Mine'!AI242</f>
        <v>223.49810202996463</v>
      </c>
      <c r="V199" s="150"/>
      <c r="W199" s="150"/>
      <c r="X199" s="150"/>
      <c r="Y199" s="150"/>
      <c r="Z199" s="150"/>
      <c r="AA199" s="150"/>
      <c r="AB199" s="150"/>
      <c r="AC199" s="150"/>
      <c r="AD199" s="150"/>
      <c r="AE199" s="150"/>
      <c r="AF199" s="150"/>
      <c r="AG199" s="150"/>
      <c r="AH199" s="150"/>
      <c r="AI199" s="150"/>
      <c r="AJ199" s="150"/>
      <c r="AK199" s="150"/>
      <c r="AL199" s="150"/>
      <c r="AM199" s="150"/>
      <c r="AN199" s="150"/>
      <c r="AO199" s="150"/>
      <c r="AP199" s="150"/>
      <c r="AQ199" s="150"/>
      <c r="AR199" s="150"/>
      <c r="AS199" s="150"/>
      <c r="AT199" s="150"/>
      <c r="AU199" s="150"/>
      <c r="AV199" s="150"/>
      <c r="AW199" s="150"/>
      <c r="AX199" s="150"/>
      <c r="AY199" s="150"/>
      <c r="AZ199" s="150"/>
      <c r="BA199" s="150"/>
      <c r="BB199" s="150"/>
      <c r="BC199" s="150"/>
      <c r="BD199" s="150"/>
      <c r="BE199" s="150"/>
      <c r="BF199" s="150"/>
      <c r="BG199" s="150"/>
      <c r="BH199" s="150"/>
      <c r="BI199" s="150"/>
      <c r="BJ199" s="150"/>
      <c r="BK199" s="150"/>
      <c r="BL199" s="150"/>
      <c r="BM199" s="150"/>
      <c r="BN199" s="150"/>
      <c r="BO199" s="150"/>
      <c r="BP199" s="150"/>
      <c r="BQ199" s="150"/>
      <c r="BR199" s="150"/>
      <c r="BS199" s="150"/>
      <c r="BT199" s="150"/>
      <c r="BU199" s="150"/>
      <c r="BV199" s="150"/>
      <c r="BW199" s="150"/>
      <c r="BX199" s="150"/>
      <c r="BY199" s="150"/>
      <c r="BZ199" s="150"/>
      <c r="CA199" s="150"/>
      <c r="CB199" s="150"/>
      <c r="CC199" s="150"/>
      <c r="CD199" s="150"/>
      <c r="CE199" s="150"/>
      <c r="CF199" s="150"/>
      <c r="CG199" s="150"/>
      <c r="CH199" s="150"/>
      <c r="CI199" s="150"/>
      <c r="CJ199" s="150"/>
      <c r="CK199" s="150"/>
      <c r="CL199" s="150"/>
      <c r="CM199" s="150"/>
      <c r="CN199" s="150"/>
      <c r="CO199" s="150"/>
      <c r="CP199" s="150"/>
      <c r="CQ199" s="150"/>
      <c r="CR199" s="150"/>
    </row>
    <row r="200" spans="2:96" ht="12.75" customHeight="1" outlineLevel="1" x14ac:dyDescent="0.2">
      <c r="B200" s="3" t="str">
        <f>'Manganese Mine'!B243</f>
        <v>C2 Costs</v>
      </c>
      <c r="G200" s="155">
        <f>'Manganese Mine'!U243</f>
        <v>0</v>
      </c>
      <c r="H200" s="155">
        <f>'Manganese Mine'!V243</f>
        <v>0</v>
      </c>
      <c r="I200" s="155">
        <f>'Manganese Mine'!W243</f>
        <v>0</v>
      </c>
      <c r="J200" s="155">
        <f>'Manganese Mine'!X243</f>
        <v>171.49821496732235</v>
      </c>
      <c r="K200" s="155">
        <f>'Manganese Mine'!Y243</f>
        <v>181.73555767491638</v>
      </c>
      <c r="L200" s="155">
        <f>'Manganese Mine'!Z243</f>
        <v>185.56805470546368</v>
      </c>
      <c r="M200" s="155">
        <f>'Manganese Mine'!AA243</f>
        <v>183.6884777587284</v>
      </c>
      <c r="N200" s="155">
        <f>'Manganese Mine'!AB243</f>
        <v>188.5875658627304</v>
      </c>
      <c r="O200" s="155">
        <f>'Manganese Mine'!AC243</f>
        <v>186.58645312278992</v>
      </c>
      <c r="P200" s="155">
        <f>'Manganese Mine'!AD243</f>
        <v>187.78884648449463</v>
      </c>
      <c r="Q200" s="155">
        <f>'Manganese Mine'!AE243</f>
        <v>195.65042158200905</v>
      </c>
      <c r="R200" s="155">
        <f>'Manganese Mine'!AF243</f>
        <v>186.63278647926785</v>
      </c>
      <c r="S200" s="155">
        <f>'Manganese Mine'!AG243</f>
        <v>203.21844712259096</v>
      </c>
      <c r="T200" s="155">
        <f>'Manganese Mine'!AH243</f>
        <v>223.21433058023933</v>
      </c>
      <c r="U200" s="155">
        <f>'Manganese Mine'!AI243</f>
        <v>228.85654095537561</v>
      </c>
      <c r="V200" s="150"/>
      <c r="W200" s="150"/>
      <c r="X200" s="150"/>
      <c r="Y200" s="150"/>
      <c r="Z200" s="150"/>
      <c r="AA200" s="150"/>
      <c r="AB200" s="150"/>
      <c r="AC200" s="150"/>
      <c r="AD200" s="150"/>
      <c r="AE200" s="150"/>
      <c r="AF200" s="150"/>
      <c r="AG200" s="150"/>
      <c r="AH200" s="150"/>
      <c r="AI200" s="150"/>
      <c r="AJ200" s="150"/>
      <c r="AK200" s="150"/>
      <c r="AL200" s="150"/>
      <c r="AM200" s="150"/>
      <c r="AN200" s="150"/>
      <c r="AO200" s="150"/>
      <c r="AP200" s="150"/>
      <c r="AQ200" s="150"/>
      <c r="AR200" s="150"/>
      <c r="AS200" s="150"/>
      <c r="AT200" s="150"/>
      <c r="AU200" s="150"/>
      <c r="AV200" s="150"/>
      <c r="AW200" s="150"/>
      <c r="AX200" s="150"/>
      <c r="AY200" s="150"/>
      <c r="AZ200" s="150"/>
      <c r="BA200" s="150"/>
      <c r="BB200" s="150"/>
      <c r="BC200" s="150"/>
      <c r="BD200" s="150"/>
      <c r="BE200" s="150"/>
      <c r="BF200" s="150"/>
      <c r="BG200" s="150"/>
      <c r="BH200" s="150"/>
      <c r="BI200" s="150"/>
      <c r="BJ200" s="150"/>
      <c r="BK200" s="150"/>
      <c r="BL200" s="150"/>
      <c r="BM200" s="150"/>
      <c r="BN200" s="150"/>
      <c r="BO200" s="150"/>
      <c r="BP200" s="150"/>
      <c r="BQ200" s="150"/>
      <c r="BR200" s="150"/>
      <c r="BS200" s="150"/>
      <c r="BT200" s="150"/>
      <c r="BU200" s="150"/>
      <c r="BV200" s="150"/>
      <c r="BW200" s="150"/>
      <c r="BX200" s="150"/>
      <c r="BY200" s="150"/>
      <c r="BZ200" s="150"/>
      <c r="CA200" s="150"/>
      <c r="CB200" s="150"/>
      <c r="CC200" s="150"/>
      <c r="CD200" s="150"/>
      <c r="CE200" s="150"/>
      <c r="CF200" s="150"/>
      <c r="CG200" s="150"/>
      <c r="CH200" s="150"/>
      <c r="CI200" s="150"/>
      <c r="CJ200" s="150"/>
      <c r="CK200" s="150"/>
      <c r="CL200" s="150"/>
      <c r="CM200" s="150"/>
      <c r="CN200" s="150"/>
      <c r="CO200" s="150"/>
      <c r="CP200" s="150"/>
      <c r="CQ200" s="150"/>
      <c r="CR200" s="150"/>
    </row>
    <row r="201" spans="2:96" ht="12.75" customHeight="1" outlineLevel="1" x14ac:dyDescent="0.2">
      <c r="B201" s="13" t="str">
        <f>'Manganese Mine'!B244</f>
        <v>C3 Costs</v>
      </c>
      <c r="C201" s="13"/>
      <c r="D201" s="13"/>
      <c r="E201" s="13"/>
      <c r="F201" s="13"/>
      <c r="G201" s="208">
        <f>'Manganese Mine'!U244</f>
        <v>0</v>
      </c>
      <c r="H201" s="208">
        <f>'Manganese Mine'!V244</f>
        <v>0</v>
      </c>
      <c r="I201" s="208">
        <f>'Manganese Mine'!W244</f>
        <v>0</v>
      </c>
      <c r="J201" s="208">
        <f>'Manganese Mine'!X244</f>
        <v>192.74167891603</v>
      </c>
      <c r="K201" s="208">
        <f>'Manganese Mine'!Y244</f>
        <v>201.98634727370006</v>
      </c>
      <c r="L201" s="208">
        <f>'Manganese Mine'!Z244</f>
        <v>204.72216995432336</v>
      </c>
      <c r="M201" s="208">
        <f>'Manganese Mine'!AA244</f>
        <v>201.6549186576641</v>
      </c>
      <c r="N201" s="208">
        <f>'Manganese Mine'!AB244</f>
        <v>205.47033241174213</v>
      </c>
      <c r="O201" s="208">
        <f>'Manganese Mine'!AC244</f>
        <v>202.24254532187769</v>
      </c>
      <c r="P201" s="208">
        <f>'Manganese Mine'!AD244</f>
        <v>202.34826433365839</v>
      </c>
      <c r="Q201" s="208">
        <f>'Manganese Mine'!AE244</f>
        <v>209.23016508124883</v>
      </c>
      <c r="R201" s="208">
        <f>'Manganese Mine'!AF244</f>
        <v>198.99885562858367</v>
      </c>
      <c r="S201" s="208">
        <f>'Manganese Mine'!AG244</f>
        <v>214.6828419219828</v>
      </c>
      <c r="T201" s="208">
        <f>'Manganese Mine'!AH244</f>
        <v>233.62105102970716</v>
      </c>
      <c r="U201" s="208">
        <f>'Manganese Mine'!AI244</f>
        <v>238.16658705491946</v>
      </c>
      <c r="V201" s="150"/>
      <c r="W201" s="150"/>
      <c r="X201" s="150"/>
      <c r="Y201" s="150"/>
      <c r="Z201" s="150"/>
      <c r="AA201" s="150"/>
      <c r="AB201" s="150"/>
      <c r="AC201" s="150"/>
      <c r="AD201" s="150"/>
      <c r="AE201" s="150"/>
      <c r="AF201" s="150"/>
      <c r="AG201" s="150"/>
      <c r="AH201" s="150"/>
      <c r="AI201" s="150"/>
      <c r="AJ201" s="150"/>
      <c r="AK201" s="150"/>
      <c r="AL201" s="150"/>
      <c r="AM201" s="150"/>
      <c r="AN201" s="150"/>
      <c r="AO201" s="150"/>
      <c r="AP201" s="150"/>
      <c r="AQ201" s="150"/>
      <c r="AR201" s="150"/>
      <c r="AS201" s="150"/>
      <c r="AT201" s="150"/>
      <c r="AU201" s="150"/>
      <c r="AV201" s="150"/>
      <c r="AW201" s="150"/>
      <c r="AX201" s="150"/>
      <c r="AY201" s="150"/>
      <c r="AZ201" s="150"/>
      <c r="BA201" s="150"/>
      <c r="BB201" s="150"/>
      <c r="BC201" s="150"/>
      <c r="BD201" s="150"/>
      <c r="BE201" s="150"/>
      <c r="BF201" s="150"/>
      <c r="BG201" s="150"/>
      <c r="BH201" s="150"/>
      <c r="BI201" s="150"/>
      <c r="BJ201" s="150"/>
      <c r="BK201" s="150"/>
      <c r="BL201" s="150"/>
      <c r="BM201" s="150"/>
      <c r="BN201" s="150"/>
      <c r="BO201" s="150"/>
      <c r="BP201" s="150"/>
      <c r="BQ201" s="150"/>
      <c r="BR201" s="150"/>
      <c r="BS201" s="150"/>
      <c r="BT201" s="150"/>
      <c r="BU201" s="150"/>
      <c r="BV201" s="150"/>
      <c r="BW201" s="150"/>
      <c r="BX201" s="150"/>
      <c r="BY201" s="150"/>
      <c r="BZ201" s="150"/>
      <c r="CA201" s="150"/>
      <c r="CB201" s="150"/>
      <c r="CC201" s="150"/>
      <c r="CD201" s="150"/>
      <c r="CE201" s="150"/>
      <c r="CF201" s="150"/>
      <c r="CG201" s="150"/>
      <c r="CH201" s="150"/>
      <c r="CI201" s="150"/>
      <c r="CJ201" s="150"/>
      <c r="CK201" s="150"/>
      <c r="CL201" s="150"/>
      <c r="CM201" s="150"/>
      <c r="CN201" s="150"/>
      <c r="CO201" s="150"/>
      <c r="CP201" s="150"/>
      <c r="CQ201" s="150"/>
      <c r="CR201" s="150"/>
    </row>
    <row r="202" spans="2:96" ht="12.75" customHeight="1" outlineLevel="1" x14ac:dyDescent="0.2">
      <c r="G202" s="209">
        <f>'Manganese Mine'!U245</f>
        <v>0</v>
      </c>
      <c r="H202" s="209">
        <f>'Manganese Mine'!V245</f>
        <v>0</v>
      </c>
      <c r="I202" s="209">
        <f>'Manganese Mine'!W245</f>
        <v>0</v>
      </c>
      <c r="J202" s="209">
        <f>'Manganese Mine'!X245</f>
        <v>532.56754434409527</v>
      </c>
      <c r="K202" s="209">
        <f>'Manganese Mine'!Y245</f>
        <v>561.76400144808304</v>
      </c>
      <c r="L202" s="209">
        <f>'Manganese Mine'!Z245</f>
        <v>570.89865485733833</v>
      </c>
      <c r="M202" s="209">
        <f>'Manganese Mine'!AA245</f>
        <v>564.46900400329378</v>
      </c>
      <c r="N202" s="209">
        <f>'Manganese Mine'!AB245</f>
        <v>578.57347170250762</v>
      </c>
      <c r="O202" s="209">
        <f>'Manganese Mine'!AC245</f>
        <v>569.39765557693181</v>
      </c>
      <c r="P202" s="209">
        <f>'Manganese Mine'!AD245</f>
        <v>573.66355927909194</v>
      </c>
      <c r="Q202" s="209">
        <f>'Manganese Mine'!AE245</f>
        <v>598.6346528139261</v>
      </c>
      <c r="R202" s="209">
        <f>'Manganese Mine'!AF245</f>
        <v>568.16272581171006</v>
      </c>
      <c r="S202" s="209">
        <f>'Manganese Mine'!AG245</f>
        <v>617.4929458216393</v>
      </c>
      <c r="T202" s="209">
        <f>'Manganese Mine'!AH245</f>
        <v>676.25287793242683</v>
      </c>
      <c r="U202" s="209">
        <f>'Manganese Mine'!AI245</f>
        <v>690.52123004025964</v>
      </c>
      <c r="V202" s="150"/>
      <c r="W202" s="150"/>
      <c r="X202" s="150"/>
      <c r="Y202" s="150"/>
      <c r="Z202" s="150"/>
      <c r="AA202" s="150"/>
      <c r="AB202" s="150"/>
      <c r="AC202" s="150"/>
      <c r="AD202" s="150"/>
      <c r="AE202" s="150"/>
      <c r="AF202" s="150"/>
      <c r="AG202" s="150"/>
      <c r="AH202" s="150"/>
      <c r="AI202" s="150"/>
      <c r="AJ202" s="150"/>
      <c r="AK202" s="150"/>
      <c r="AL202" s="150"/>
      <c r="AM202" s="150"/>
      <c r="AN202" s="150"/>
      <c r="AO202" s="150"/>
      <c r="AP202" s="150"/>
      <c r="AQ202" s="150"/>
      <c r="AR202" s="150"/>
      <c r="AS202" s="150"/>
      <c r="AT202" s="150"/>
      <c r="AU202" s="150"/>
      <c r="AV202" s="150"/>
      <c r="AW202" s="150"/>
      <c r="AX202" s="150"/>
      <c r="AY202" s="150"/>
      <c r="AZ202" s="150"/>
      <c r="BA202" s="150"/>
      <c r="BB202" s="150"/>
      <c r="BC202" s="150"/>
      <c r="BD202" s="150"/>
      <c r="BE202" s="150"/>
      <c r="BF202" s="150"/>
      <c r="BG202" s="150"/>
      <c r="BH202" s="150"/>
      <c r="BI202" s="150"/>
      <c r="BJ202" s="150"/>
      <c r="BK202" s="150"/>
      <c r="BL202" s="150"/>
      <c r="BM202" s="150"/>
      <c r="BN202" s="150"/>
      <c r="BO202" s="150"/>
      <c r="BP202" s="150"/>
      <c r="BQ202" s="150"/>
      <c r="BR202" s="150"/>
      <c r="BS202" s="150"/>
      <c r="BT202" s="150"/>
      <c r="BU202" s="150"/>
      <c r="BV202" s="150"/>
      <c r="BW202" s="150"/>
      <c r="BX202" s="150"/>
      <c r="BY202" s="150"/>
      <c r="BZ202" s="150"/>
      <c r="CA202" s="150"/>
      <c r="CB202" s="150"/>
      <c r="CC202" s="150"/>
      <c r="CD202" s="150"/>
      <c r="CE202" s="150"/>
      <c r="CF202" s="150"/>
      <c r="CG202" s="150"/>
      <c r="CH202" s="150"/>
      <c r="CI202" s="150"/>
      <c r="CJ202" s="150"/>
      <c r="CK202" s="150"/>
      <c r="CL202" s="150"/>
      <c r="CM202" s="150"/>
      <c r="CN202" s="150"/>
      <c r="CO202" s="150"/>
      <c r="CP202" s="150"/>
      <c r="CQ202" s="150"/>
      <c r="CR202" s="150"/>
    </row>
    <row r="203" spans="2:96" ht="12.75" customHeight="1" outlineLevel="1" x14ac:dyDescent="0.2">
      <c r="G203" s="155"/>
      <c r="H203" s="155"/>
      <c r="I203" s="155"/>
      <c r="J203" s="155"/>
      <c r="K203" s="470"/>
      <c r="L203" s="471"/>
      <c r="M203" s="155"/>
      <c r="N203" s="128"/>
      <c r="O203" s="155"/>
      <c r="P203" s="155"/>
      <c r="Q203" s="155"/>
      <c r="R203" s="128"/>
      <c r="S203" s="155"/>
      <c r="T203" s="150"/>
      <c r="U203" s="150"/>
      <c r="V203" s="150"/>
      <c r="W203" s="150"/>
      <c r="X203" s="150"/>
      <c r="Y203" s="150"/>
      <c r="Z203" s="150"/>
      <c r="AA203" s="150"/>
      <c r="AB203" s="150"/>
      <c r="AC203" s="150"/>
      <c r="AD203" s="150"/>
      <c r="AE203" s="150"/>
      <c r="AF203" s="150"/>
      <c r="AG203" s="150"/>
      <c r="AH203" s="150"/>
      <c r="AI203" s="150"/>
      <c r="AJ203" s="150"/>
      <c r="AK203" s="150"/>
      <c r="AL203" s="150"/>
      <c r="AM203" s="150"/>
      <c r="AN203" s="150"/>
      <c r="AO203" s="150"/>
      <c r="AP203" s="150"/>
      <c r="AQ203" s="150"/>
      <c r="AR203" s="150"/>
      <c r="AS203" s="150"/>
      <c r="AT203" s="150"/>
      <c r="AU203" s="150"/>
      <c r="AV203" s="150"/>
      <c r="AW203" s="150"/>
      <c r="AX203" s="150"/>
      <c r="AY203" s="150"/>
      <c r="AZ203" s="150"/>
      <c r="BA203" s="150"/>
      <c r="BB203" s="150"/>
      <c r="BC203" s="150"/>
      <c r="BD203" s="150"/>
      <c r="BE203" s="150"/>
      <c r="BF203" s="150"/>
      <c r="BG203" s="150"/>
      <c r="BH203" s="150"/>
      <c r="BI203" s="150"/>
      <c r="BJ203" s="150"/>
      <c r="BK203" s="150"/>
      <c r="BL203" s="150"/>
      <c r="BM203" s="150"/>
      <c r="BN203" s="150"/>
      <c r="BO203" s="150"/>
      <c r="BP203" s="150"/>
      <c r="BQ203" s="150"/>
      <c r="BR203" s="150"/>
      <c r="BS203" s="150"/>
      <c r="BT203" s="150"/>
      <c r="BU203" s="150"/>
      <c r="BV203" s="150"/>
      <c r="BW203" s="150"/>
      <c r="BX203" s="150"/>
      <c r="BY203" s="150"/>
      <c r="BZ203" s="150"/>
      <c r="CA203" s="150"/>
      <c r="CB203" s="150"/>
      <c r="CC203" s="150"/>
      <c r="CD203" s="150"/>
      <c r="CE203" s="150"/>
      <c r="CF203" s="150"/>
      <c r="CG203" s="150"/>
      <c r="CH203" s="150"/>
      <c r="CI203" s="150"/>
      <c r="CJ203" s="150"/>
      <c r="CK203" s="150"/>
      <c r="CL203" s="150"/>
      <c r="CM203" s="150"/>
      <c r="CN203" s="150"/>
      <c r="CO203" s="150"/>
      <c r="CP203" s="150"/>
      <c r="CQ203" s="150"/>
      <c r="CR203" s="150"/>
    </row>
    <row r="204" spans="2:96" ht="12.75" customHeight="1" outlineLevel="1" x14ac:dyDescent="0.2">
      <c r="B204" s="3" t="s">
        <v>591</v>
      </c>
      <c r="G204" s="155">
        <f>'Manganese Mine'!U238</f>
        <v>0</v>
      </c>
      <c r="H204" s="155">
        <f>'Manganese Mine'!V238</f>
        <v>0</v>
      </c>
      <c r="I204" s="155">
        <f>'Manganese Mine'!W238</f>
        <v>0</v>
      </c>
      <c r="J204" s="155">
        <f>'Manganese Mine'!X238</f>
        <v>2458.8921043715836</v>
      </c>
      <c r="K204" s="155">
        <f>'Manganese Mine'!Y238</f>
        <v>2477.7216228924635</v>
      </c>
      <c r="L204" s="155">
        <f>'Manganese Mine'!Z238</f>
        <v>2511.2813515754856</v>
      </c>
      <c r="M204" s="155">
        <f>'Manganese Mine'!AA238</f>
        <v>2559.8032877625819</v>
      </c>
      <c r="N204" s="155">
        <f>'Manganese Mine'!AB238</f>
        <v>2595.3240098005285</v>
      </c>
      <c r="O204" s="155">
        <f>'Manganese Mine'!AC238</f>
        <v>2687.603043016386</v>
      </c>
      <c r="P204" s="155">
        <f>'Manganese Mine'!AD238</f>
        <v>2689.0079439353017</v>
      </c>
      <c r="Q204" s="155">
        <f>'Manganese Mine'!AE238</f>
        <v>2655.9633062227463</v>
      </c>
      <c r="R204" s="155">
        <f>'Manganese Mine'!AF238</f>
        <v>2644.4976208787089</v>
      </c>
      <c r="S204" s="155">
        <f>'Manganese Mine'!AG238</f>
        <v>2646.1887618211613</v>
      </c>
      <c r="T204" s="155">
        <f>'Manganese Mine'!AH238</f>
        <v>2838.4843827913251</v>
      </c>
      <c r="U204" s="155">
        <f>'Manganese Mine'!AI238</f>
        <v>2893.7124239379245</v>
      </c>
      <c r="V204" s="150"/>
      <c r="W204" s="150"/>
      <c r="X204" s="150"/>
      <c r="Y204" s="150"/>
      <c r="Z204" s="150"/>
      <c r="AA204" s="150"/>
      <c r="AB204" s="150"/>
      <c r="AC204" s="150"/>
      <c r="AD204" s="150"/>
      <c r="AE204" s="150"/>
      <c r="AF204" s="150"/>
      <c r="AG204" s="150"/>
      <c r="AH204" s="150"/>
      <c r="AI204" s="150"/>
      <c r="AJ204" s="150"/>
      <c r="AK204" s="150"/>
      <c r="AL204" s="150"/>
      <c r="AM204" s="150"/>
      <c r="AN204" s="150"/>
      <c r="AO204" s="150"/>
      <c r="AP204" s="150"/>
      <c r="AQ204" s="150"/>
      <c r="AR204" s="150"/>
      <c r="AS204" s="150"/>
      <c r="AT204" s="150"/>
      <c r="AU204" s="150"/>
      <c r="AV204" s="150"/>
      <c r="AW204" s="150"/>
      <c r="AX204" s="150"/>
      <c r="AY204" s="150"/>
      <c r="AZ204" s="150"/>
      <c r="BA204" s="150"/>
      <c r="BB204" s="150"/>
      <c r="BC204" s="150"/>
      <c r="BD204" s="150"/>
      <c r="BE204" s="150"/>
      <c r="BF204" s="150"/>
      <c r="BG204" s="150"/>
      <c r="BH204" s="150"/>
      <c r="BI204" s="150"/>
      <c r="BJ204" s="150"/>
      <c r="BK204" s="150"/>
      <c r="BL204" s="150"/>
      <c r="BM204" s="150"/>
      <c r="BN204" s="150"/>
      <c r="BO204" s="150"/>
      <c r="BP204" s="150"/>
      <c r="BQ204" s="150"/>
      <c r="BR204" s="150"/>
      <c r="BS204" s="150"/>
      <c r="BT204" s="150"/>
      <c r="BU204" s="150"/>
      <c r="BV204" s="150"/>
      <c r="BW204" s="150"/>
      <c r="BX204" s="150"/>
      <c r="BY204" s="150"/>
      <c r="BZ204" s="150"/>
      <c r="CA204" s="150"/>
      <c r="CB204" s="150"/>
      <c r="CC204" s="150"/>
      <c r="CD204" s="150"/>
      <c r="CE204" s="150"/>
      <c r="CF204" s="150"/>
      <c r="CG204" s="150"/>
      <c r="CH204" s="150"/>
      <c r="CI204" s="150"/>
      <c r="CJ204" s="150"/>
      <c r="CK204" s="150"/>
      <c r="CL204" s="150"/>
      <c r="CM204" s="150"/>
      <c r="CN204" s="150"/>
      <c r="CO204" s="150"/>
      <c r="CP204" s="150"/>
      <c r="CQ204" s="150"/>
      <c r="CR204" s="150"/>
    </row>
    <row r="205" spans="2:96" ht="12.75" customHeight="1" outlineLevel="1" x14ac:dyDescent="0.2">
      <c r="G205" s="155"/>
      <c r="H205" s="155"/>
      <c r="I205" s="155"/>
      <c r="J205" s="155"/>
      <c r="K205" s="470"/>
      <c r="L205" s="471"/>
      <c r="M205" s="155"/>
      <c r="N205" s="128"/>
      <c r="O205" s="155"/>
      <c r="P205" s="155"/>
      <c r="Q205" s="155"/>
      <c r="R205" s="128"/>
      <c r="S205" s="155"/>
      <c r="T205" s="150"/>
      <c r="U205" s="150"/>
      <c r="V205" s="150"/>
      <c r="W205" s="150"/>
      <c r="X205" s="150"/>
      <c r="Y205" s="150"/>
      <c r="Z205" s="150"/>
      <c r="AA205" s="150"/>
      <c r="AB205" s="150"/>
      <c r="AC205" s="150"/>
      <c r="AD205" s="150"/>
      <c r="AE205" s="150"/>
      <c r="AF205" s="150"/>
      <c r="AG205" s="150"/>
      <c r="AH205" s="150"/>
      <c r="AI205" s="150"/>
      <c r="AJ205" s="150"/>
      <c r="AK205" s="150"/>
      <c r="AL205" s="150"/>
      <c r="AM205" s="150"/>
      <c r="AN205" s="150"/>
      <c r="AO205" s="150"/>
      <c r="AP205" s="150"/>
      <c r="AQ205" s="150"/>
      <c r="AR205" s="150"/>
      <c r="AS205" s="150"/>
      <c r="AT205" s="150"/>
      <c r="AU205" s="150"/>
      <c r="AV205" s="150"/>
      <c r="AW205" s="150"/>
      <c r="AX205" s="150"/>
      <c r="AY205" s="150"/>
      <c r="AZ205" s="150"/>
      <c r="BA205" s="150"/>
      <c r="BB205" s="150"/>
      <c r="BC205" s="150"/>
      <c r="BD205" s="150"/>
      <c r="BE205" s="150"/>
      <c r="BF205" s="150"/>
      <c r="BG205" s="150"/>
      <c r="BH205" s="150"/>
      <c r="BI205" s="150"/>
      <c r="BJ205" s="150"/>
      <c r="BK205" s="150"/>
      <c r="BL205" s="150"/>
      <c r="BM205" s="150"/>
      <c r="BN205" s="150"/>
      <c r="BO205" s="150"/>
      <c r="BP205" s="150"/>
      <c r="BQ205" s="150"/>
      <c r="BR205" s="150"/>
      <c r="BS205" s="150"/>
      <c r="BT205" s="150"/>
      <c r="BU205" s="150"/>
      <c r="BV205" s="150"/>
      <c r="BW205" s="150"/>
      <c r="BX205" s="150"/>
      <c r="BY205" s="150"/>
      <c r="BZ205" s="150"/>
      <c r="CA205" s="150"/>
      <c r="CB205" s="150"/>
      <c r="CC205" s="150"/>
      <c r="CD205" s="150"/>
      <c r="CE205" s="150"/>
      <c r="CF205" s="150"/>
      <c r="CG205" s="150"/>
      <c r="CH205" s="150"/>
      <c r="CI205" s="150"/>
      <c r="CJ205" s="150"/>
      <c r="CK205" s="150"/>
      <c r="CL205" s="150"/>
      <c r="CM205" s="150"/>
      <c r="CN205" s="150"/>
      <c r="CO205" s="150"/>
      <c r="CP205" s="150"/>
      <c r="CQ205" s="150"/>
      <c r="CR205" s="150"/>
    </row>
    <row r="206" spans="2:96" ht="12.75" customHeight="1" outlineLevel="1" x14ac:dyDescent="0.2">
      <c r="B206" s="3" t="s">
        <v>605</v>
      </c>
      <c r="G206" s="257">
        <f ca="1">G243/'Manganese Mine'!U102</f>
        <v>6.0431966609972701E-2</v>
      </c>
      <c r="H206" s="257">
        <f ca="1">H243/'Manganese Mine'!V102</f>
        <v>8.2709740163906406E-2</v>
      </c>
      <c r="I206" s="257">
        <f ca="1">I243/'Manganese Mine'!W102</f>
        <v>0.11296044610613795</v>
      </c>
      <c r="J206" s="257">
        <f ca="1">J243/'Manganese Mine'!X102</f>
        <v>0.11240586510670258</v>
      </c>
      <c r="K206" s="257">
        <f ca="1">K243/'Manganese Mine'!Y102</f>
        <v>0.11219967555063207</v>
      </c>
      <c r="L206" s="257">
        <f ca="1">L243/'Manganese Mine'!Z102</f>
        <v>0.11197481516863593</v>
      </c>
      <c r="M206" s="257">
        <f ca="1">M243/'Manganese Mine'!AA102</f>
        <v>0.1115505940758688</v>
      </c>
      <c r="N206" s="257">
        <f ca="1">N243/'Manganese Mine'!AB102</f>
        <v>0.11111219724788116</v>
      </c>
      <c r="O206" s="257">
        <f ca="1">O243/'Manganese Mine'!AC102</f>
        <v>0.11035275757850666</v>
      </c>
      <c r="P206" s="257">
        <f ca="1">P243/'Manganese Mine'!AD102</f>
        <v>0.10951671564145689</v>
      </c>
      <c r="Q206" s="257">
        <f ca="1">Q243/'Manganese Mine'!AE102</f>
        <v>0.10886289388175391</v>
      </c>
      <c r="R206" s="257">
        <f ca="1">R243/'Manganese Mine'!AF102</f>
        <v>0.1078468231482668</v>
      </c>
      <c r="S206" s="257">
        <f ca="1">S243/'Manganese Mine'!AG102</f>
        <v>0.10720876617360807</v>
      </c>
      <c r="T206" s="257">
        <f ca="1">T243/'Manganese Mine'!AH102</f>
        <v>0.1109965156391033</v>
      </c>
      <c r="U206" s="257">
        <f ca="1">U243/'Manganese Mine'!AI102</f>
        <v>0.11445982579515808</v>
      </c>
      <c r="V206" s="150"/>
      <c r="W206" s="150"/>
      <c r="X206" s="150"/>
      <c r="Y206" s="150"/>
      <c r="Z206" s="150"/>
      <c r="AA206" s="150"/>
      <c r="AB206" s="150"/>
      <c r="AC206" s="150"/>
      <c r="AD206" s="150"/>
      <c r="AE206" s="150"/>
      <c r="AF206" s="150"/>
      <c r="AG206" s="150"/>
      <c r="AH206" s="150"/>
      <c r="AI206" s="150"/>
      <c r="AJ206" s="150"/>
      <c r="AK206" s="150"/>
      <c r="AL206" s="150"/>
      <c r="AM206" s="150"/>
      <c r="AN206" s="150"/>
      <c r="AO206" s="150"/>
      <c r="AP206" s="150"/>
      <c r="AQ206" s="150"/>
      <c r="AR206" s="150"/>
      <c r="AS206" s="150"/>
      <c r="AT206" s="150"/>
      <c r="AU206" s="150"/>
      <c r="AV206" s="150"/>
      <c r="AW206" s="150"/>
      <c r="AX206" s="150"/>
      <c r="AY206" s="150"/>
      <c r="AZ206" s="150"/>
      <c r="BA206" s="150"/>
      <c r="BB206" s="150"/>
      <c r="BC206" s="150"/>
      <c r="BD206" s="150"/>
      <c r="BE206" s="150"/>
      <c r="BF206" s="150"/>
      <c r="BG206" s="150"/>
      <c r="BH206" s="150"/>
      <c r="BI206" s="150"/>
      <c r="BJ206" s="150"/>
      <c r="BK206" s="150"/>
      <c r="BL206" s="150"/>
      <c r="BM206" s="150"/>
      <c r="BN206" s="150"/>
      <c r="BO206" s="150"/>
      <c r="BP206" s="150"/>
      <c r="BQ206" s="150"/>
      <c r="BR206" s="150"/>
      <c r="BS206" s="150"/>
      <c r="BT206" s="150"/>
      <c r="BU206" s="150"/>
      <c r="BV206" s="150"/>
      <c r="BW206" s="150"/>
      <c r="BX206" s="150"/>
      <c r="BY206" s="150"/>
      <c r="BZ206" s="150"/>
      <c r="CA206" s="150"/>
      <c r="CB206" s="150"/>
      <c r="CC206" s="150"/>
      <c r="CD206" s="150"/>
      <c r="CE206" s="150"/>
      <c r="CF206" s="150"/>
      <c r="CG206" s="150"/>
      <c r="CH206" s="150"/>
      <c r="CI206" s="150"/>
      <c r="CJ206" s="150"/>
      <c r="CK206" s="150"/>
      <c r="CL206" s="150"/>
      <c r="CM206" s="150"/>
      <c r="CN206" s="150"/>
      <c r="CO206" s="150"/>
      <c r="CP206" s="150"/>
      <c r="CQ206" s="150"/>
      <c r="CR206" s="150"/>
    </row>
    <row r="207" spans="2:96" ht="12.75" customHeight="1" outlineLevel="1" x14ac:dyDescent="0.2">
      <c r="G207" s="155"/>
      <c r="H207" s="155"/>
      <c r="I207" s="155"/>
      <c r="J207" s="155"/>
      <c r="K207" s="470"/>
      <c r="L207" s="471"/>
      <c r="M207" s="155"/>
      <c r="N207" s="128"/>
      <c r="O207" s="155"/>
      <c r="P207" s="155"/>
      <c r="Q207" s="155"/>
      <c r="R207" s="128"/>
      <c r="S207" s="155"/>
      <c r="T207" s="150"/>
      <c r="U207" s="150"/>
      <c r="V207" s="150"/>
      <c r="W207" s="150"/>
      <c r="X207" s="150"/>
      <c r="Y207" s="150"/>
      <c r="Z207" s="150"/>
      <c r="AA207" s="150"/>
      <c r="AB207" s="150"/>
      <c r="AC207" s="150"/>
      <c r="AD207" s="150"/>
      <c r="AE207" s="150"/>
      <c r="AF207" s="150"/>
      <c r="AG207" s="150"/>
      <c r="AH207" s="150"/>
      <c r="AI207" s="150"/>
      <c r="AJ207" s="150"/>
      <c r="AK207" s="150"/>
      <c r="AL207" s="150"/>
      <c r="AM207" s="150"/>
      <c r="AN207" s="150"/>
      <c r="AO207" s="150"/>
      <c r="AP207" s="150"/>
      <c r="AQ207" s="150"/>
      <c r="AR207" s="150"/>
      <c r="AS207" s="150"/>
      <c r="AT207" s="150"/>
      <c r="AU207" s="150"/>
      <c r="AV207" s="150"/>
      <c r="AW207" s="150"/>
      <c r="AX207" s="150"/>
      <c r="AY207" s="150"/>
      <c r="AZ207" s="150"/>
      <c r="BA207" s="150"/>
      <c r="BB207" s="150"/>
      <c r="BC207" s="150"/>
      <c r="BD207" s="150"/>
      <c r="BE207" s="150"/>
      <c r="BF207" s="150"/>
      <c r="BG207" s="150"/>
      <c r="BH207" s="150"/>
      <c r="BI207" s="150"/>
      <c r="BJ207" s="150"/>
      <c r="BK207" s="150"/>
      <c r="BL207" s="150"/>
      <c r="BM207" s="150"/>
      <c r="BN207" s="150"/>
      <c r="BO207" s="150"/>
      <c r="BP207" s="150"/>
      <c r="BQ207" s="150"/>
      <c r="BR207" s="150"/>
      <c r="BS207" s="150"/>
      <c r="BT207" s="150"/>
      <c r="BU207" s="150"/>
      <c r="BV207" s="150"/>
      <c r="BW207" s="150"/>
      <c r="BX207" s="150"/>
      <c r="BY207" s="150"/>
      <c r="BZ207" s="150"/>
      <c r="CA207" s="150"/>
      <c r="CB207" s="150"/>
      <c r="CC207" s="150"/>
      <c r="CD207" s="150"/>
      <c r="CE207" s="150"/>
      <c r="CF207" s="150"/>
      <c r="CG207" s="150"/>
      <c r="CH207" s="150"/>
      <c r="CI207" s="150"/>
      <c r="CJ207" s="150"/>
      <c r="CK207" s="150"/>
      <c r="CL207" s="150"/>
      <c r="CM207" s="150"/>
      <c r="CN207" s="150"/>
      <c r="CO207" s="150"/>
      <c r="CP207" s="150"/>
      <c r="CQ207" s="150"/>
      <c r="CR207" s="150"/>
    </row>
    <row r="208" spans="2:96" ht="12.75" customHeight="1" outlineLevel="1" x14ac:dyDescent="0.2">
      <c r="G208" s="155"/>
      <c r="H208" s="155"/>
      <c r="I208" s="155"/>
      <c r="J208" s="155"/>
      <c r="K208" s="470"/>
      <c r="L208" s="471"/>
      <c r="M208" s="155"/>
      <c r="N208" s="128"/>
      <c r="O208" s="155"/>
      <c r="P208" s="155"/>
      <c r="Q208" s="155"/>
      <c r="R208" s="128"/>
      <c r="S208" s="155"/>
      <c r="T208" s="150"/>
      <c r="U208" s="150"/>
      <c r="V208" s="150"/>
      <c r="W208" s="150"/>
      <c r="X208" s="150"/>
      <c r="Y208" s="150"/>
      <c r="Z208" s="150"/>
      <c r="AA208" s="150"/>
      <c r="AB208" s="150"/>
      <c r="AC208" s="150"/>
      <c r="AD208" s="150"/>
      <c r="AE208" s="150"/>
      <c r="AF208" s="150"/>
      <c r="AG208" s="150"/>
      <c r="AH208" s="150"/>
      <c r="AI208" s="150"/>
      <c r="AJ208" s="150"/>
      <c r="AK208" s="150"/>
      <c r="AL208" s="150"/>
      <c r="AM208" s="150"/>
      <c r="AN208" s="150"/>
      <c r="AO208" s="150"/>
      <c r="AP208" s="150"/>
      <c r="AQ208" s="150"/>
      <c r="AR208" s="150"/>
      <c r="AS208" s="150"/>
      <c r="AT208" s="150"/>
      <c r="AU208" s="150"/>
      <c r="AV208" s="150"/>
      <c r="AW208" s="150"/>
      <c r="AX208" s="150"/>
      <c r="AY208" s="150"/>
      <c r="AZ208" s="150"/>
      <c r="BA208" s="150"/>
      <c r="BB208" s="150"/>
      <c r="BC208" s="150"/>
      <c r="BD208" s="150"/>
      <c r="BE208" s="150"/>
      <c r="BF208" s="150"/>
      <c r="BG208" s="150"/>
      <c r="BH208" s="150"/>
      <c r="BI208" s="150"/>
      <c r="BJ208" s="150"/>
      <c r="BK208" s="150"/>
      <c r="BL208" s="150"/>
      <c r="BM208" s="150"/>
      <c r="BN208" s="150"/>
      <c r="BO208" s="150"/>
      <c r="BP208" s="150"/>
      <c r="BQ208" s="150"/>
      <c r="BR208" s="150"/>
      <c r="BS208" s="150"/>
      <c r="BT208" s="150"/>
      <c r="BU208" s="150"/>
      <c r="BV208" s="150"/>
      <c r="BW208" s="150"/>
      <c r="BX208" s="150"/>
      <c r="BY208" s="150"/>
      <c r="BZ208" s="150"/>
      <c r="CA208" s="150"/>
      <c r="CB208" s="150"/>
      <c r="CC208" s="150"/>
      <c r="CD208" s="150"/>
      <c r="CE208" s="150"/>
      <c r="CF208" s="150"/>
      <c r="CG208" s="150"/>
      <c r="CH208" s="150"/>
      <c r="CI208" s="150"/>
      <c r="CJ208" s="150"/>
      <c r="CK208" s="150"/>
      <c r="CL208" s="150"/>
      <c r="CM208" s="150"/>
      <c r="CN208" s="150"/>
      <c r="CO208" s="150"/>
      <c r="CP208" s="150"/>
      <c r="CQ208" s="150"/>
      <c r="CR208" s="150"/>
    </row>
    <row r="209" spans="1:96" s="380" customFormat="1" ht="12.75" customHeight="1" x14ac:dyDescent="0.2">
      <c r="A209" s="377" t="s">
        <v>585</v>
      </c>
      <c r="B209" s="377"/>
      <c r="C209" s="377"/>
      <c r="D209" s="377"/>
      <c r="E209" s="377"/>
      <c r="F209" s="377"/>
      <c r="G209" s="377"/>
      <c r="H209" s="377"/>
      <c r="I209" s="378"/>
      <c r="J209" s="379"/>
      <c r="K209" s="377"/>
      <c r="L209" s="377"/>
      <c r="M209" s="377"/>
      <c r="N209" s="377"/>
      <c r="O209" s="377"/>
      <c r="P209" s="377"/>
      <c r="Q209" s="377"/>
      <c r="R209" s="377"/>
      <c r="S209" s="377"/>
      <c r="T209" s="377"/>
      <c r="U209" s="377"/>
      <c r="V209" s="377"/>
      <c r="W209" s="377"/>
      <c r="X209" s="377"/>
      <c r="Y209" s="377"/>
      <c r="Z209" s="377"/>
      <c r="AA209" s="377"/>
      <c r="AB209" s="377"/>
      <c r="AC209" s="377"/>
      <c r="AD209" s="377"/>
      <c r="AE209" s="377"/>
      <c r="AF209" s="377"/>
      <c r="AG209" s="377"/>
      <c r="AH209" s="377"/>
      <c r="AI209" s="377"/>
      <c r="AJ209" s="377"/>
      <c r="AK209" s="377"/>
      <c r="AL209" s="377"/>
      <c r="AM209" s="377"/>
      <c r="AN209" s="377"/>
      <c r="AO209" s="377"/>
      <c r="AP209" s="377"/>
      <c r="AQ209" s="377"/>
      <c r="AR209" s="377"/>
      <c r="AS209" s="377"/>
      <c r="AT209" s="377"/>
      <c r="AU209" s="377"/>
      <c r="AV209" s="377"/>
      <c r="AW209" s="377"/>
      <c r="AX209" s="377"/>
      <c r="AY209" s="377"/>
      <c r="AZ209" s="377"/>
      <c r="BA209" s="377"/>
      <c r="BB209" s="377"/>
      <c r="BC209" s="377"/>
      <c r="BD209" s="377"/>
      <c r="BE209" s="377"/>
      <c r="BF209" s="377"/>
      <c r="BG209" s="377"/>
      <c r="BH209" s="377"/>
      <c r="BI209" s="377"/>
      <c r="BJ209" s="377"/>
      <c r="BK209" s="377"/>
      <c r="BL209" s="377"/>
      <c r="BM209" s="377"/>
      <c r="BN209" s="377"/>
      <c r="BO209" s="377"/>
      <c r="BP209" s="377"/>
      <c r="BQ209" s="377"/>
      <c r="BR209" s="377"/>
      <c r="BS209" s="377"/>
      <c r="BT209" s="377"/>
      <c r="BU209" s="377"/>
      <c r="BV209" s="377"/>
      <c r="BW209" s="377"/>
      <c r="BX209" s="377"/>
      <c r="BY209" s="377"/>
      <c r="BZ209" s="377"/>
      <c r="CA209" s="377"/>
      <c r="CB209" s="377"/>
      <c r="CC209" s="377"/>
      <c r="CD209" s="377"/>
      <c r="CE209" s="377"/>
      <c r="CF209" s="377"/>
      <c r="CG209" s="377"/>
      <c r="CH209" s="377"/>
      <c r="CI209" s="377"/>
      <c r="CJ209" s="377"/>
      <c r="CK209" s="377"/>
      <c r="CL209" s="377"/>
      <c r="CM209" s="377"/>
      <c r="CN209" s="377"/>
      <c r="CO209" s="377"/>
      <c r="CP209" s="377"/>
    </row>
    <row r="210" spans="1:96" ht="12.75" customHeight="1" outlineLevel="1" x14ac:dyDescent="0.2">
      <c r="G210" s="155"/>
      <c r="H210" s="155"/>
      <c r="I210" s="155"/>
      <c r="J210" s="155"/>
      <c r="K210" s="470"/>
      <c r="L210" s="471"/>
      <c r="M210" s="155"/>
      <c r="N210" s="128"/>
      <c r="O210" s="155"/>
      <c r="P210" s="155"/>
      <c r="Q210" s="155"/>
      <c r="R210" s="128"/>
      <c r="S210" s="155"/>
      <c r="T210" s="150"/>
      <c r="U210" s="150"/>
      <c r="V210" s="150"/>
      <c r="W210" s="150"/>
      <c r="X210" s="150"/>
      <c r="Y210" s="150"/>
      <c r="Z210" s="150"/>
      <c r="AA210" s="150"/>
      <c r="AB210" s="150"/>
      <c r="AC210" s="150"/>
      <c r="AD210" s="150"/>
      <c r="AE210" s="150"/>
      <c r="AF210" s="150"/>
      <c r="AG210" s="150"/>
      <c r="AH210" s="150"/>
      <c r="AI210" s="150"/>
      <c r="AJ210" s="150"/>
      <c r="AK210" s="150"/>
      <c r="AL210" s="150"/>
      <c r="AM210" s="150"/>
      <c r="AN210" s="150"/>
      <c r="AO210" s="150"/>
      <c r="AP210" s="150"/>
      <c r="AQ210" s="150"/>
      <c r="AR210" s="150"/>
      <c r="AS210" s="150"/>
      <c r="AT210" s="150"/>
      <c r="AU210" s="150"/>
      <c r="AV210" s="150"/>
      <c r="AW210" s="150"/>
      <c r="AX210" s="150"/>
      <c r="AY210" s="150"/>
      <c r="AZ210" s="150"/>
      <c r="BA210" s="150"/>
      <c r="BB210" s="150"/>
      <c r="BC210" s="150"/>
      <c r="BD210" s="150"/>
      <c r="BE210" s="150"/>
      <c r="BF210" s="150"/>
      <c r="BG210" s="150"/>
      <c r="BH210" s="150"/>
      <c r="BI210" s="150"/>
      <c r="BJ210" s="150"/>
      <c r="BK210" s="150"/>
      <c r="BL210" s="150"/>
      <c r="BM210" s="150"/>
      <c r="BN210" s="150"/>
      <c r="BO210" s="150"/>
      <c r="BP210" s="150"/>
      <c r="BQ210" s="150"/>
      <c r="BR210" s="150"/>
      <c r="BS210" s="150"/>
      <c r="BT210" s="150"/>
      <c r="BU210" s="150"/>
      <c r="BV210" s="150"/>
      <c r="BW210" s="150"/>
      <c r="BX210" s="150"/>
      <c r="BY210" s="150"/>
      <c r="BZ210" s="150"/>
      <c r="CA210" s="150"/>
      <c r="CB210" s="150"/>
      <c r="CC210" s="150"/>
      <c r="CD210" s="150"/>
      <c r="CE210" s="150"/>
      <c r="CF210" s="150"/>
      <c r="CG210" s="150"/>
      <c r="CH210" s="150"/>
      <c r="CI210" s="150"/>
      <c r="CJ210" s="150"/>
      <c r="CK210" s="150"/>
      <c r="CL210" s="150"/>
      <c r="CM210" s="150"/>
      <c r="CN210" s="150"/>
      <c r="CO210" s="150"/>
      <c r="CP210" s="150"/>
      <c r="CQ210" s="150"/>
      <c r="CR210" s="150"/>
    </row>
    <row r="211" spans="1:96" ht="12.75" customHeight="1" outlineLevel="1" x14ac:dyDescent="0.2">
      <c r="G211" s="27">
        <f>'Financial Statements'!U$5</f>
        <v>2026</v>
      </c>
      <c r="H211" s="27">
        <f>'Financial Statements'!V$5</f>
        <v>2027</v>
      </c>
      <c r="I211" s="27">
        <f>'Financial Statements'!W$5</f>
        <v>2028</v>
      </c>
      <c r="J211" s="27">
        <f>'Financial Statements'!X$5</f>
        <v>2029</v>
      </c>
      <c r="K211" s="27">
        <f>'Financial Statements'!Y$5</f>
        <v>2030</v>
      </c>
      <c r="L211" s="27">
        <f>'Financial Statements'!Z$5</f>
        <v>2031</v>
      </c>
      <c r="M211" s="27">
        <f>'Financial Statements'!AA$5</f>
        <v>2032</v>
      </c>
      <c r="N211" s="27">
        <f>'Financial Statements'!AB$5</f>
        <v>2033</v>
      </c>
      <c r="O211" s="27">
        <f>'Financial Statements'!AC$5</f>
        <v>2034</v>
      </c>
      <c r="P211" s="27">
        <f>'Financial Statements'!AD$5</f>
        <v>2035</v>
      </c>
      <c r="Q211" s="27">
        <f>'Financial Statements'!AE$5</f>
        <v>2036</v>
      </c>
      <c r="R211" s="27">
        <f>'Financial Statements'!AF$5</f>
        <v>2037</v>
      </c>
      <c r="S211" s="27">
        <f>'Financial Statements'!AG$5</f>
        <v>2038</v>
      </c>
      <c r="T211" s="27">
        <f>'Financial Statements'!AH$5</f>
        <v>2039</v>
      </c>
      <c r="U211" s="27">
        <f>'Financial Statements'!AI$5</f>
        <v>2040</v>
      </c>
      <c r="V211" s="150"/>
      <c r="W211" s="150"/>
      <c r="X211" s="150"/>
      <c r="Y211" s="150"/>
      <c r="Z211" s="150"/>
      <c r="AA211" s="150"/>
      <c r="AB211" s="150"/>
      <c r="AC211" s="150"/>
      <c r="AD211" s="150"/>
      <c r="AE211" s="150"/>
      <c r="AF211" s="150"/>
      <c r="AG211" s="150"/>
      <c r="AH211" s="150"/>
      <c r="AI211" s="150"/>
      <c r="AJ211" s="150"/>
      <c r="AK211" s="150"/>
      <c r="AL211" s="150"/>
      <c r="AM211" s="150"/>
      <c r="AN211" s="150"/>
      <c r="AO211" s="150"/>
      <c r="AP211" s="150"/>
      <c r="AQ211" s="150"/>
      <c r="AR211" s="150"/>
      <c r="AS211" s="150"/>
      <c r="AT211" s="150"/>
      <c r="AU211" s="150"/>
      <c r="AV211" s="150"/>
      <c r="AW211" s="150"/>
      <c r="AX211" s="150"/>
      <c r="AY211" s="150"/>
      <c r="AZ211" s="150"/>
      <c r="BA211" s="150"/>
      <c r="BB211" s="150"/>
      <c r="BC211" s="150"/>
      <c r="BD211" s="150"/>
      <c r="BE211" s="150"/>
      <c r="BF211" s="150"/>
      <c r="BG211" s="150"/>
      <c r="BH211" s="150"/>
      <c r="BI211" s="150"/>
      <c r="BJ211" s="150"/>
      <c r="BK211" s="150"/>
      <c r="BL211" s="150"/>
      <c r="BM211" s="150"/>
      <c r="BN211" s="150"/>
      <c r="BO211" s="150"/>
      <c r="BP211" s="150"/>
      <c r="BQ211" s="150"/>
      <c r="BR211" s="150"/>
      <c r="BS211" s="150"/>
      <c r="BT211" s="150"/>
      <c r="BU211" s="150"/>
      <c r="BV211" s="150"/>
      <c r="BW211" s="150"/>
      <c r="BX211" s="150"/>
      <c r="BY211" s="150"/>
      <c r="BZ211" s="150"/>
      <c r="CA211" s="150"/>
      <c r="CB211" s="150"/>
      <c r="CC211" s="150"/>
      <c r="CD211" s="150"/>
      <c r="CE211" s="150"/>
      <c r="CF211" s="150"/>
      <c r="CG211" s="150"/>
      <c r="CH211" s="150"/>
      <c r="CI211" s="150"/>
      <c r="CJ211" s="150"/>
      <c r="CK211" s="150"/>
      <c r="CL211" s="150"/>
      <c r="CM211" s="150"/>
      <c r="CN211" s="150"/>
      <c r="CO211" s="150"/>
      <c r="CP211" s="150"/>
      <c r="CQ211" s="150"/>
      <c r="CR211" s="150"/>
    </row>
    <row r="212" spans="1:96" ht="12.75" customHeight="1" outlineLevel="1" x14ac:dyDescent="0.2">
      <c r="B212" s="41" t="s">
        <v>594</v>
      </c>
      <c r="G212" s="155"/>
      <c r="H212" s="155"/>
      <c r="I212" s="155"/>
      <c r="J212" s="155"/>
      <c r="K212" s="470"/>
      <c r="L212" s="471"/>
      <c r="M212" s="155"/>
      <c r="N212" s="128"/>
      <c r="O212" s="155"/>
      <c r="P212" s="155"/>
      <c r="Q212" s="155"/>
      <c r="R212" s="128"/>
      <c r="S212" s="155"/>
      <c r="T212" s="150"/>
      <c r="U212" s="150"/>
      <c r="V212" s="150"/>
      <c r="W212" s="150"/>
      <c r="X212" s="150"/>
      <c r="Y212" s="150"/>
      <c r="Z212" s="150"/>
      <c r="AA212" s="150"/>
      <c r="AB212" s="150"/>
      <c r="AC212" s="150"/>
      <c r="AD212" s="150"/>
      <c r="AE212" s="150"/>
      <c r="AF212" s="150"/>
      <c r="AG212" s="150"/>
      <c r="AH212" s="150"/>
      <c r="AI212" s="150"/>
      <c r="AJ212" s="150"/>
      <c r="AK212" s="150"/>
      <c r="AL212" s="150"/>
      <c r="AM212" s="150"/>
      <c r="AN212" s="150"/>
      <c r="AO212" s="150"/>
      <c r="AP212" s="150"/>
      <c r="AQ212" s="150"/>
      <c r="AR212" s="150"/>
      <c r="AS212" s="150"/>
      <c r="AT212" s="150"/>
      <c r="AU212" s="150"/>
      <c r="AV212" s="150"/>
      <c r="AW212" s="150"/>
      <c r="AX212" s="150"/>
      <c r="AY212" s="150"/>
      <c r="AZ212" s="150"/>
      <c r="BA212" s="150"/>
      <c r="BB212" s="150"/>
      <c r="BC212" s="150"/>
      <c r="BD212" s="150"/>
      <c r="BE212" s="150"/>
      <c r="BF212" s="150"/>
      <c r="BG212" s="150"/>
      <c r="BH212" s="150"/>
      <c r="BI212" s="150"/>
      <c r="BJ212" s="150"/>
      <c r="BK212" s="150"/>
      <c r="BL212" s="150"/>
      <c r="BM212" s="150"/>
      <c r="BN212" s="150"/>
      <c r="BO212" s="150"/>
      <c r="BP212" s="150"/>
      <c r="BQ212" s="150"/>
      <c r="BR212" s="150"/>
      <c r="BS212" s="150"/>
      <c r="BT212" s="150"/>
      <c r="BU212" s="150"/>
      <c r="BV212" s="150"/>
      <c r="BW212" s="150"/>
      <c r="BX212" s="150"/>
      <c r="BY212" s="150"/>
      <c r="BZ212" s="150"/>
      <c r="CA212" s="150"/>
      <c r="CB212" s="150"/>
      <c r="CC212" s="150"/>
      <c r="CD212" s="150"/>
      <c r="CE212" s="150"/>
      <c r="CF212" s="150"/>
      <c r="CG212" s="150"/>
      <c r="CH212" s="150"/>
      <c r="CI212" s="150"/>
      <c r="CJ212" s="150"/>
      <c r="CK212" s="150"/>
      <c r="CL212" s="150"/>
      <c r="CM212" s="150"/>
      <c r="CN212" s="150"/>
      <c r="CO212" s="150"/>
      <c r="CP212" s="150"/>
      <c r="CQ212" s="150"/>
      <c r="CR212" s="150"/>
    </row>
    <row r="213" spans="1:96" ht="12.75" customHeight="1" outlineLevel="1" x14ac:dyDescent="0.2">
      <c r="G213" s="155"/>
      <c r="H213" s="155"/>
      <c r="I213" s="155"/>
      <c r="J213" s="155"/>
      <c r="K213" s="470"/>
      <c r="L213" s="471"/>
      <c r="M213" s="155"/>
      <c r="N213" s="128"/>
      <c r="O213" s="155"/>
      <c r="P213" s="155"/>
      <c r="Q213" s="155"/>
      <c r="R213" s="128"/>
      <c r="S213" s="155"/>
      <c r="T213" s="150"/>
      <c r="U213" s="150"/>
      <c r="V213" s="150"/>
      <c r="W213" s="150"/>
      <c r="X213" s="150"/>
      <c r="Y213" s="150"/>
      <c r="Z213" s="150"/>
      <c r="AA213" s="150"/>
      <c r="AB213" s="150"/>
      <c r="AC213" s="150"/>
      <c r="AD213" s="150"/>
      <c r="AE213" s="150"/>
      <c r="AF213" s="150"/>
      <c r="AG213" s="150"/>
      <c r="AH213" s="150"/>
      <c r="AI213" s="150"/>
      <c r="AJ213" s="150"/>
      <c r="AK213" s="150"/>
      <c r="AL213" s="150"/>
      <c r="AM213" s="150"/>
      <c r="AN213" s="150"/>
      <c r="AO213" s="150"/>
      <c r="AP213" s="150"/>
      <c r="AQ213" s="150"/>
      <c r="AR213" s="150"/>
      <c r="AS213" s="150"/>
      <c r="AT213" s="150"/>
      <c r="AU213" s="150"/>
      <c r="AV213" s="150"/>
      <c r="AW213" s="150"/>
      <c r="AX213" s="150"/>
      <c r="AY213" s="150"/>
      <c r="AZ213" s="150"/>
      <c r="BA213" s="150"/>
      <c r="BB213" s="150"/>
      <c r="BC213" s="150"/>
      <c r="BD213" s="150"/>
      <c r="BE213" s="150"/>
      <c r="BF213" s="150"/>
      <c r="BG213" s="150"/>
      <c r="BH213" s="150"/>
      <c r="BI213" s="150"/>
      <c r="BJ213" s="150"/>
      <c r="BK213" s="150"/>
      <c r="BL213" s="150"/>
      <c r="BM213" s="150"/>
      <c r="BN213" s="150"/>
      <c r="BO213" s="150"/>
      <c r="BP213" s="150"/>
      <c r="BQ213" s="150"/>
      <c r="BR213" s="150"/>
      <c r="BS213" s="150"/>
      <c r="BT213" s="150"/>
      <c r="BU213" s="150"/>
      <c r="BV213" s="150"/>
      <c r="BW213" s="150"/>
      <c r="BX213" s="150"/>
      <c r="BY213" s="150"/>
      <c r="BZ213" s="150"/>
      <c r="CA213" s="150"/>
      <c r="CB213" s="150"/>
      <c r="CC213" s="150"/>
      <c r="CD213" s="150"/>
      <c r="CE213" s="150"/>
      <c r="CF213" s="150"/>
      <c r="CG213" s="150"/>
      <c r="CH213" s="150"/>
      <c r="CI213" s="150"/>
      <c r="CJ213" s="150"/>
      <c r="CK213" s="150"/>
      <c r="CL213" s="150"/>
      <c r="CM213" s="150"/>
      <c r="CN213" s="150"/>
      <c r="CO213" s="150"/>
      <c r="CP213" s="150"/>
      <c r="CQ213" s="150"/>
      <c r="CR213" s="150"/>
    </row>
    <row r="214" spans="1:96" ht="12.75" customHeight="1" outlineLevel="1" x14ac:dyDescent="0.2">
      <c r="B214" s="3" t="s">
        <v>219</v>
      </c>
      <c r="G214" s="155">
        <f ca="1">'Financial Statements'!U97</f>
        <v>0</v>
      </c>
      <c r="H214" s="155">
        <f ca="1">'Financial Statements'!V97</f>
        <v>0</v>
      </c>
      <c r="I214" s="155">
        <f ca="1">'Financial Statements'!W97</f>
        <v>0</v>
      </c>
      <c r="J214" s="155">
        <f ca="1">'Financial Statements'!X97</f>
        <v>0.99999891897694937</v>
      </c>
      <c r="K214" s="155">
        <f ca="1">'Financial Statements'!Y97</f>
        <v>1</v>
      </c>
      <c r="L214" s="155">
        <f ca="1">'Financial Statements'!Z97</f>
        <v>1</v>
      </c>
      <c r="M214" s="155">
        <f ca="1">'Financial Statements'!AA97</f>
        <v>1</v>
      </c>
      <c r="N214" s="155">
        <f ca="1">'Financial Statements'!AB97</f>
        <v>1</v>
      </c>
      <c r="O214" s="155">
        <f ca="1">'Financial Statements'!AC97</f>
        <v>1</v>
      </c>
      <c r="P214" s="155">
        <f ca="1">'Financial Statements'!AD97</f>
        <v>1</v>
      </c>
      <c r="Q214" s="155">
        <f ca="1">'Financial Statements'!AE97</f>
        <v>1</v>
      </c>
      <c r="R214" s="155">
        <f ca="1">'Financial Statements'!AF97</f>
        <v>1</v>
      </c>
      <c r="S214" s="155">
        <f ca="1">'Financial Statements'!AG97</f>
        <v>1</v>
      </c>
      <c r="T214" s="155">
        <f ca="1">'Financial Statements'!AH97</f>
        <v>1</v>
      </c>
      <c r="U214" s="155">
        <f ca="1">'Financial Statements'!AI97</f>
        <v>1</v>
      </c>
      <c r="V214" s="150"/>
      <c r="W214" s="150"/>
      <c r="X214" s="150"/>
      <c r="Y214" s="150"/>
      <c r="Z214" s="150"/>
      <c r="AA214" s="150"/>
      <c r="AB214" s="150"/>
      <c r="AC214" s="150"/>
      <c r="AD214" s="150"/>
      <c r="AE214" s="150"/>
      <c r="AF214" s="150"/>
      <c r="AG214" s="150"/>
      <c r="AH214" s="150"/>
      <c r="AI214" s="150"/>
      <c r="AJ214" s="150"/>
      <c r="AK214" s="150"/>
      <c r="AL214" s="150"/>
      <c r="AM214" s="150"/>
      <c r="AN214" s="150"/>
      <c r="AO214" s="150"/>
      <c r="AP214" s="150"/>
      <c r="AQ214" s="150"/>
      <c r="AR214" s="150"/>
      <c r="AS214" s="150"/>
      <c r="AT214" s="150"/>
      <c r="AU214" s="150"/>
      <c r="AV214" s="150"/>
      <c r="AW214" s="150"/>
      <c r="AX214" s="150"/>
      <c r="AY214" s="150"/>
      <c r="AZ214" s="150"/>
      <c r="BA214" s="150"/>
      <c r="BB214" s="150"/>
      <c r="BC214" s="150"/>
      <c r="BD214" s="150"/>
      <c r="BE214" s="150"/>
      <c r="BF214" s="150"/>
      <c r="BG214" s="150"/>
      <c r="BH214" s="150"/>
      <c r="BI214" s="150"/>
      <c r="BJ214" s="150"/>
      <c r="BK214" s="150"/>
      <c r="BL214" s="150"/>
      <c r="BM214" s="150"/>
      <c r="BN214" s="150"/>
      <c r="BO214" s="150"/>
      <c r="BP214" s="150"/>
      <c r="BQ214" s="150"/>
      <c r="BR214" s="150"/>
      <c r="BS214" s="150"/>
      <c r="BT214" s="150"/>
      <c r="BU214" s="150"/>
      <c r="BV214" s="150"/>
      <c r="BW214" s="150"/>
      <c r="BX214" s="150"/>
      <c r="BY214" s="150"/>
      <c r="BZ214" s="150"/>
      <c r="CA214" s="150"/>
      <c r="CB214" s="150"/>
      <c r="CC214" s="150"/>
      <c r="CD214" s="150"/>
      <c r="CE214" s="150"/>
      <c r="CF214" s="150"/>
      <c r="CG214" s="150"/>
      <c r="CH214" s="150"/>
      <c r="CI214" s="150"/>
      <c r="CJ214" s="150"/>
      <c r="CK214" s="150"/>
      <c r="CL214" s="150"/>
      <c r="CM214" s="150"/>
      <c r="CN214" s="150"/>
      <c r="CO214" s="150"/>
      <c r="CP214" s="150"/>
      <c r="CQ214" s="150"/>
      <c r="CR214" s="150"/>
    </row>
    <row r="215" spans="1:96" ht="12.75" customHeight="1" outlineLevel="1" x14ac:dyDescent="0.2">
      <c r="B215" s="3" t="s">
        <v>73</v>
      </c>
      <c r="G215" s="155">
        <f>'Financial Statements'!U108+'Financial Statements'!U109</f>
        <v>140.62582068514894</v>
      </c>
      <c r="H215" s="155">
        <f>'Financial Statements'!V108+'Financial Statements'!V109</f>
        <v>256.69302090114348</v>
      </c>
      <c r="I215" s="155">
        <f>'Financial Statements'!W108+'Financial Statements'!W109</f>
        <v>414.29919886016984</v>
      </c>
      <c r="J215" s="155">
        <f>'Financial Statements'!X108+'Financial Statements'!X109</f>
        <v>389.92865775074807</v>
      </c>
      <c r="K215" s="155">
        <f>'Financial Statements'!Y108+'Financial Statements'!Y109</f>
        <v>365.55811664132631</v>
      </c>
      <c r="L215" s="155">
        <f>'Financial Statements'!Z108+'Financial Statements'!Z109</f>
        <v>341.18757553190454</v>
      </c>
      <c r="M215" s="155">
        <f>'Financial Statements'!AA108+'Financial Statements'!AA109</f>
        <v>316.81703442248278</v>
      </c>
      <c r="N215" s="155">
        <f>'Financial Statements'!AB108+'Financial Statements'!AB109</f>
        <v>292.44649331306101</v>
      </c>
      <c r="O215" s="155">
        <f>'Financial Statements'!AC108+'Financial Statements'!AC109</f>
        <v>268.07595220363925</v>
      </c>
      <c r="P215" s="155">
        <f>'Financial Statements'!AD108+'Financial Statements'!AD109</f>
        <v>243.70541109421748</v>
      </c>
      <c r="Q215" s="155">
        <f>'Financial Statements'!AE108+'Financial Statements'!AE109</f>
        <v>219.33486998479572</v>
      </c>
      <c r="R215" s="155">
        <f>'Financial Statements'!AF108+'Financial Statements'!AF109</f>
        <v>194.96432887537395</v>
      </c>
      <c r="S215" s="155">
        <f>'Financial Statements'!AG108+'Financial Statements'!AG109</f>
        <v>170.59378776595219</v>
      </c>
      <c r="T215" s="155">
        <f>'Financial Statements'!AH108+'Financial Statements'!AH109</f>
        <v>146.22324665653042</v>
      </c>
      <c r="U215" s="155">
        <f>'Financial Statements'!AI108+'Financial Statements'!AI109</f>
        <v>121.85270554710867</v>
      </c>
      <c r="V215" s="150"/>
      <c r="W215" s="150"/>
      <c r="X215" s="150"/>
      <c r="Y215" s="150"/>
      <c r="Z215" s="150"/>
      <c r="AA215" s="150"/>
      <c r="AB215" s="150"/>
      <c r="AC215" s="150"/>
      <c r="AD215" s="150"/>
      <c r="AE215" s="150"/>
      <c r="AF215" s="150"/>
      <c r="AG215" s="150"/>
      <c r="AH215" s="150"/>
      <c r="AI215" s="150"/>
      <c r="AJ215" s="150"/>
      <c r="AK215" s="150"/>
      <c r="AL215" s="150"/>
      <c r="AM215" s="150"/>
      <c r="AN215" s="150"/>
      <c r="AO215" s="150"/>
      <c r="AP215" s="150"/>
      <c r="AQ215" s="150"/>
      <c r="AR215" s="150"/>
      <c r="AS215" s="150"/>
      <c r="AT215" s="150"/>
      <c r="AU215" s="150"/>
      <c r="AV215" s="150"/>
      <c r="AW215" s="150"/>
      <c r="AX215" s="150"/>
      <c r="AY215" s="150"/>
      <c r="AZ215" s="150"/>
      <c r="BA215" s="150"/>
      <c r="BB215" s="150"/>
      <c r="BC215" s="150"/>
      <c r="BD215" s="150"/>
      <c r="BE215" s="150"/>
      <c r="BF215" s="150"/>
      <c r="BG215" s="150"/>
      <c r="BH215" s="150"/>
      <c r="BI215" s="150"/>
      <c r="BJ215" s="150"/>
      <c r="BK215" s="150"/>
      <c r="BL215" s="150"/>
      <c r="BM215" s="150"/>
      <c r="BN215" s="150"/>
      <c r="BO215" s="150"/>
      <c r="BP215" s="150"/>
      <c r="BQ215" s="150"/>
      <c r="BR215" s="150"/>
      <c r="BS215" s="150"/>
      <c r="BT215" s="150"/>
      <c r="BU215" s="150"/>
      <c r="BV215" s="150"/>
      <c r="BW215" s="150"/>
      <c r="BX215" s="150"/>
      <c r="BY215" s="150"/>
      <c r="BZ215" s="150"/>
      <c r="CA215" s="150"/>
      <c r="CB215" s="150"/>
      <c r="CC215" s="150"/>
      <c r="CD215" s="150"/>
      <c r="CE215" s="150"/>
      <c r="CF215" s="150"/>
      <c r="CG215" s="150"/>
      <c r="CH215" s="150"/>
      <c r="CI215" s="150"/>
      <c r="CJ215" s="150"/>
      <c r="CK215" s="150"/>
      <c r="CL215" s="150"/>
      <c r="CM215" s="150"/>
      <c r="CN215" s="150"/>
      <c r="CO215" s="150"/>
      <c r="CP215" s="150"/>
      <c r="CQ215" s="150"/>
      <c r="CR215" s="150"/>
    </row>
    <row r="216" spans="1:96" ht="12.75" customHeight="1" outlineLevel="1" x14ac:dyDescent="0.2">
      <c r="B216" s="3" t="s">
        <v>6</v>
      </c>
      <c r="G216" s="155">
        <f ca="1">G215-G214</f>
        <v>140.62582068514894</v>
      </c>
      <c r="H216" s="155">
        <f t="shared" ref="H216:U216" ca="1" si="0">H215-H214</f>
        <v>256.69302090114348</v>
      </c>
      <c r="I216" s="155">
        <f t="shared" ca="1" si="0"/>
        <v>414.29919886016984</v>
      </c>
      <c r="J216" s="155">
        <f t="shared" ca="1" si="0"/>
        <v>388.92865883177114</v>
      </c>
      <c r="K216" s="155">
        <f t="shared" ca="1" si="0"/>
        <v>364.55811664132631</v>
      </c>
      <c r="L216" s="155">
        <f t="shared" ca="1" si="0"/>
        <v>340.18757553190454</v>
      </c>
      <c r="M216" s="155">
        <f t="shared" ca="1" si="0"/>
        <v>315.81703442248278</v>
      </c>
      <c r="N216" s="155">
        <f t="shared" ca="1" si="0"/>
        <v>291.44649331306101</v>
      </c>
      <c r="O216" s="155">
        <f t="shared" ca="1" si="0"/>
        <v>267.07595220363925</v>
      </c>
      <c r="P216" s="155">
        <f t="shared" ca="1" si="0"/>
        <v>242.70541109421748</v>
      </c>
      <c r="Q216" s="155">
        <f t="shared" ca="1" si="0"/>
        <v>218.33486998479572</v>
      </c>
      <c r="R216" s="155">
        <f t="shared" ca="1" si="0"/>
        <v>193.96432887537395</v>
      </c>
      <c r="S216" s="155">
        <f t="shared" ca="1" si="0"/>
        <v>169.59378776595219</v>
      </c>
      <c r="T216" s="155">
        <f t="shared" ca="1" si="0"/>
        <v>145.22324665653042</v>
      </c>
      <c r="U216" s="155">
        <f t="shared" ca="1" si="0"/>
        <v>120.85270554710867</v>
      </c>
      <c r="V216" s="150"/>
      <c r="W216" s="150"/>
      <c r="X216" s="150"/>
      <c r="Y216" s="150"/>
      <c r="Z216" s="150"/>
      <c r="AA216" s="150"/>
      <c r="AB216" s="150"/>
      <c r="AC216" s="150"/>
      <c r="AD216" s="150"/>
      <c r="AE216" s="150"/>
      <c r="AF216" s="150"/>
      <c r="AG216" s="150"/>
      <c r="AH216" s="150"/>
      <c r="AI216" s="150"/>
      <c r="AJ216" s="150"/>
      <c r="AK216" s="150"/>
      <c r="AL216" s="150"/>
      <c r="AM216" s="150"/>
      <c r="AN216" s="150"/>
      <c r="AO216" s="150"/>
      <c r="AP216" s="150"/>
      <c r="AQ216" s="150"/>
      <c r="AR216" s="150"/>
      <c r="AS216" s="150"/>
      <c r="AT216" s="150"/>
      <c r="AU216" s="150"/>
      <c r="AV216" s="150"/>
      <c r="AW216" s="150"/>
      <c r="AX216" s="150"/>
      <c r="AY216" s="150"/>
      <c r="AZ216" s="150"/>
      <c r="BA216" s="150"/>
      <c r="BB216" s="150"/>
      <c r="BC216" s="150"/>
      <c r="BD216" s="150"/>
      <c r="BE216" s="150"/>
      <c r="BF216" s="150"/>
      <c r="BG216" s="150"/>
      <c r="BH216" s="150"/>
      <c r="BI216" s="150"/>
      <c r="BJ216" s="150"/>
      <c r="BK216" s="150"/>
      <c r="BL216" s="150"/>
      <c r="BM216" s="150"/>
      <c r="BN216" s="150"/>
      <c r="BO216" s="150"/>
      <c r="BP216" s="150"/>
      <c r="BQ216" s="150"/>
      <c r="BR216" s="150"/>
      <c r="BS216" s="150"/>
      <c r="BT216" s="150"/>
      <c r="BU216" s="150"/>
      <c r="BV216" s="150"/>
      <c r="BW216" s="150"/>
      <c r="BX216" s="150"/>
      <c r="BY216" s="150"/>
      <c r="BZ216" s="150"/>
      <c r="CA216" s="150"/>
      <c r="CB216" s="150"/>
      <c r="CC216" s="150"/>
      <c r="CD216" s="150"/>
      <c r="CE216" s="150"/>
      <c r="CF216" s="150"/>
      <c r="CG216" s="150"/>
      <c r="CH216" s="150"/>
      <c r="CI216" s="150"/>
      <c r="CJ216" s="150"/>
      <c r="CK216" s="150"/>
      <c r="CL216" s="150"/>
      <c r="CM216" s="150"/>
      <c r="CN216" s="150"/>
      <c r="CO216" s="150"/>
      <c r="CP216" s="150"/>
      <c r="CQ216" s="150"/>
      <c r="CR216" s="150"/>
    </row>
    <row r="217" spans="1:96" ht="12.75" customHeight="1" outlineLevel="1" x14ac:dyDescent="0.2">
      <c r="G217" s="155"/>
      <c r="H217" s="155"/>
      <c r="I217" s="155"/>
      <c r="J217" s="155"/>
      <c r="K217" s="470"/>
      <c r="L217" s="471"/>
      <c r="M217" s="155"/>
      <c r="N217" s="128"/>
      <c r="O217" s="155"/>
      <c r="P217" s="155"/>
      <c r="Q217" s="155"/>
      <c r="R217" s="128"/>
      <c r="S217" s="155"/>
      <c r="T217" s="150"/>
      <c r="U217" s="150"/>
      <c r="V217" s="150"/>
      <c r="W217" s="150"/>
      <c r="X217" s="150"/>
      <c r="Y217" s="150"/>
      <c r="Z217" s="150"/>
      <c r="AA217" s="150"/>
      <c r="AB217" s="150"/>
      <c r="AC217" s="150"/>
      <c r="AD217" s="150"/>
      <c r="AE217" s="150"/>
      <c r="AF217" s="150"/>
      <c r="AG217" s="150"/>
      <c r="AH217" s="150"/>
      <c r="AI217" s="150"/>
      <c r="AJ217" s="150"/>
      <c r="AK217" s="150"/>
      <c r="AL217" s="150"/>
      <c r="AM217" s="150"/>
      <c r="AN217" s="150"/>
      <c r="AO217" s="150"/>
      <c r="AP217" s="150"/>
      <c r="AQ217" s="150"/>
      <c r="AR217" s="150"/>
      <c r="AS217" s="150"/>
      <c r="AT217" s="150"/>
      <c r="AU217" s="150"/>
      <c r="AV217" s="150"/>
      <c r="AW217" s="150"/>
      <c r="AX217" s="150"/>
      <c r="AY217" s="150"/>
      <c r="AZ217" s="150"/>
      <c r="BA217" s="150"/>
      <c r="BB217" s="150"/>
      <c r="BC217" s="150"/>
      <c r="BD217" s="150"/>
      <c r="BE217" s="150"/>
      <c r="BF217" s="150"/>
      <c r="BG217" s="150"/>
      <c r="BH217" s="150"/>
      <c r="BI217" s="150"/>
      <c r="BJ217" s="150"/>
      <c r="BK217" s="150"/>
      <c r="BL217" s="150"/>
      <c r="BM217" s="150"/>
      <c r="BN217" s="150"/>
      <c r="BO217" s="150"/>
      <c r="BP217" s="150"/>
      <c r="BQ217" s="150"/>
      <c r="BR217" s="150"/>
      <c r="BS217" s="150"/>
      <c r="BT217" s="150"/>
      <c r="BU217" s="150"/>
      <c r="BV217" s="150"/>
      <c r="BW217" s="150"/>
      <c r="BX217" s="150"/>
      <c r="BY217" s="150"/>
      <c r="BZ217" s="150"/>
      <c r="CA217" s="150"/>
      <c r="CB217" s="150"/>
      <c r="CC217" s="150"/>
      <c r="CD217" s="150"/>
      <c r="CE217" s="150"/>
      <c r="CF217" s="150"/>
      <c r="CG217" s="150"/>
      <c r="CH217" s="150"/>
      <c r="CI217" s="150"/>
      <c r="CJ217" s="150"/>
      <c r="CK217" s="150"/>
      <c r="CL217" s="150"/>
      <c r="CM217" s="150"/>
      <c r="CN217" s="150"/>
      <c r="CO217" s="150"/>
      <c r="CP217" s="150"/>
      <c r="CQ217" s="150"/>
      <c r="CR217" s="150"/>
    </row>
    <row r="218" spans="1:96" ht="12.75" customHeight="1" outlineLevel="1" x14ac:dyDescent="0.2">
      <c r="B218" s="3" t="s">
        <v>595</v>
      </c>
      <c r="G218" s="155">
        <f ca="1">G216/'Financial Statements'!U115+'Financial Statements'!U116</f>
        <v>54.502844561677861</v>
      </c>
      <c r="H218" s="155">
        <f ca="1">H216/'Financial Statements'!V115+'Financial Statements'!V116</f>
        <v>56.744069271459033</v>
      </c>
      <c r="I218" s="155">
        <f ca="1">I216/'Financial Statements'!W115+'Financial Statements'!W116</f>
        <v>59.787399857521208</v>
      </c>
      <c r="J218" s="155">
        <f ca="1">J216/'Financial Statements'!X115+'Financial Statements'!X116</f>
        <v>56.040644806725226</v>
      </c>
      <c r="K218" s="155">
        <f ca="1">K216/'Financial Statements'!Y115+'Financial Statements'!Y116</f>
        <v>29.95826710669731</v>
      </c>
      <c r="L218" s="155">
        <f ca="1">L216/'Financial Statements'!Z115+'Financial Statements'!Z116</f>
        <v>6.5689255778014948</v>
      </c>
      <c r="M218" s="155">
        <f ca="1">M216/'Financial Statements'!AA115+'Financial Statements'!AA116</f>
        <v>6.0983373425073761</v>
      </c>
      <c r="N218" s="155">
        <f ca="1">N216/'Financial Statements'!AB115+'Financial Statements'!AB116</f>
        <v>5.6277491072132584</v>
      </c>
      <c r="O218" s="155">
        <f ca="1">O216/'Financial Statements'!AC115+'Financial Statements'!AC116</f>
        <v>5.1571608719191406</v>
      </c>
      <c r="P218" s="155">
        <f ca="1">P216/'Financial Statements'!AD115+'Financial Statements'!AD116</f>
        <v>4.6865726366250229</v>
      </c>
      <c r="Q218" s="155">
        <f ca="1">Q216/'Financial Statements'!AE115+'Financial Statements'!AE116</f>
        <v>4.2159844013309042</v>
      </c>
      <c r="R218" s="155">
        <f ca="1">R216/'Financial Statements'!AF115+'Financial Statements'!AF116</f>
        <v>3.7453961660367865</v>
      </c>
      <c r="S218" s="155">
        <f ca="1">S216/'Financial Statements'!AG115+'Financial Statements'!AG116</f>
        <v>3.2748079307426683</v>
      </c>
      <c r="T218" s="155">
        <f ca="1">T216/'Financial Statements'!AH115+'Financial Statements'!AH116</f>
        <v>2.8042196954485501</v>
      </c>
      <c r="U218" s="155">
        <f ca="1">U216/'Financial Statements'!AI115+'Financial Statements'!AI116</f>
        <v>2.3336314601544323</v>
      </c>
      <c r="V218" s="150"/>
      <c r="W218" s="150"/>
      <c r="X218" s="150"/>
      <c r="Y218" s="150"/>
      <c r="Z218" s="150"/>
      <c r="AA218" s="150"/>
      <c r="AB218" s="150"/>
      <c r="AC218" s="150"/>
      <c r="AD218" s="150"/>
      <c r="AE218" s="150"/>
      <c r="AF218" s="150"/>
      <c r="AG218" s="150"/>
      <c r="AH218" s="150"/>
      <c r="AI218" s="150"/>
      <c r="AJ218" s="150"/>
      <c r="AK218" s="150"/>
      <c r="AL218" s="150"/>
      <c r="AM218" s="150"/>
      <c r="AN218" s="150"/>
      <c r="AO218" s="150"/>
      <c r="AP218" s="150"/>
      <c r="AQ218" s="150"/>
      <c r="AR218" s="150"/>
      <c r="AS218" s="150"/>
      <c r="AT218" s="150"/>
      <c r="AU218" s="150"/>
      <c r="AV218" s="150"/>
      <c r="AW218" s="150"/>
      <c r="AX218" s="150"/>
      <c r="AY218" s="150"/>
      <c r="AZ218" s="150"/>
      <c r="BA218" s="150"/>
      <c r="BB218" s="150"/>
      <c r="BC218" s="150"/>
      <c r="BD218" s="150"/>
      <c r="BE218" s="150"/>
      <c r="BF218" s="150"/>
      <c r="BG218" s="150"/>
      <c r="BH218" s="150"/>
      <c r="BI218" s="150"/>
      <c r="BJ218" s="150"/>
      <c r="BK218" s="150"/>
      <c r="BL218" s="150"/>
      <c r="BM218" s="150"/>
      <c r="BN218" s="150"/>
      <c r="BO218" s="150"/>
      <c r="BP218" s="150"/>
      <c r="BQ218" s="150"/>
      <c r="BR218" s="150"/>
      <c r="BS218" s="150"/>
      <c r="BT218" s="150"/>
      <c r="BU218" s="150"/>
      <c r="BV218" s="150"/>
      <c r="BW218" s="150"/>
      <c r="BX218" s="150"/>
      <c r="BY218" s="150"/>
      <c r="BZ218" s="150"/>
      <c r="CA218" s="150"/>
      <c r="CB218" s="150"/>
      <c r="CC218" s="150"/>
      <c r="CD218" s="150"/>
      <c r="CE218" s="150"/>
      <c r="CF218" s="150"/>
      <c r="CG218" s="150"/>
      <c r="CH218" s="150"/>
      <c r="CI218" s="150"/>
      <c r="CJ218" s="150"/>
      <c r="CK218" s="150"/>
      <c r="CL218" s="150"/>
      <c r="CM218" s="150"/>
      <c r="CN218" s="150"/>
      <c r="CO218" s="150"/>
      <c r="CP218" s="150"/>
      <c r="CQ218" s="150"/>
      <c r="CR218" s="150"/>
    </row>
    <row r="219" spans="1:96" ht="12.75" customHeight="1" outlineLevel="1" x14ac:dyDescent="0.2">
      <c r="G219" s="155"/>
      <c r="H219" s="155"/>
      <c r="I219" s="155"/>
      <c r="J219" s="155"/>
      <c r="K219" s="470"/>
      <c r="L219" s="471"/>
      <c r="M219" s="155"/>
      <c r="N219" s="128"/>
      <c r="O219" s="155"/>
      <c r="P219" s="155"/>
      <c r="Q219" s="155"/>
      <c r="R219" s="128"/>
      <c r="S219" s="155"/>
      <c r="T219" s="150"/>
      <c r="U219" s="150"/>
      <c r="V219" s="150"/>
      <c r="W219" s="150"/>
      <c r="X219" s="150"/>
      <c r="Y219" s="150"/>
      <c r="Z219" s="150"/>
      <c r="AA219" s="150"/>
      <c r="AB219" s="150"/>
      <c r="AC219" s="150"/>
      <c r="AD219" s="150"/>
      <c r="AE219" s="150"/>
      <c r="AF219" s="150"/>
      <c r="AG219" s="150"/>
      <c r="AH219" s="150"/>
      <c r="AI219" s="150"/>
      <c r="AJ219" s="150"/>
      <c r="AK219" s="150"/>
      <c r="AL219" s="150"/>
      <c r="AM219" s="150"/>
      <c r="AN219" s="150"/>
      <c r="AO219" s="150"/>
      <c r="AP219" s="150"/>
      <c r="AQ219" s="150"/>
      <c r="AR219" s="150"/>
      <c r="AS219" s="150"/>
      <c r="AT219" s="150"/>
      <c r="AU219" s="150"/>
      <c r="AV219" s="150"/>
      <c r="AW219" s="150"/>
      <c r="AX219" s="150"/>
      <c r="AY219" s="150"/>
      <c r="AZ219" s="150"/>
      <c r="BA219" s="150"/>
      <c r="BB219" s="150"/>
      <c r="BC219" s="150"/>
      <c r="BD219" s="150"/>
      <c r="BE219" s="150"/>
      <c r="BF219" s="150"/>
      <c r="BG219" s="150"/>
      <c r="BH219" s="150"/>
      <c r="BI219" s="150"/>
      <c r="BJ219" s="150"/>
      <c r="BK219" s="150"/>
      <c r="BL219" s="150"/>
      <c r="BM219" s="150"/>
      <c r="BN219" s="150"/>
      <c r="BO219" s="150"/>
      <c r="BP219" s="150"/>
      <c r="BQ219" s="150"/>
      <c r="BR219" s="150"/>
      <c r="BS219" s="150"/>
      <c r="BT219" s="150"/>
      <c r="BU219" s="150"/>
      <c r="BV219" s="150"/>
      <c r="BW219" s="150"/>
      <c r="BX219" s="150"/>
      <c r="BY219" s="150"/>
      <c r="BZ219" s="150"/>
      <c r="CA219" s="150"/>
      <c r="CB219" s="150"/>
      <c r="CC219" s="150"/>
      <c r="CD219" s="150"/>
      <c r="CE219" s="150"/>
      <c r="CF219" s="150"/>
      <c r="CG219" s="150"/>
      <c r="CH219" s="150"/>
      <c r="CI219" s="150"/>
      <c r="CJ219" s="150"/>
      <c r="CK219" s="150"/>
      <c r="CL219" s="150"/>
      <c r="CM219" s="150"/>
      <c r="CN219" s="150"/>
      <c r="CO219" s="150"/>
      <c r="CP219" s="150"/>
      <c r="CQ219" s="150"/>
      <c r="CR219" s="150"/>
    </row>
    <row r="220" spans="1:96" ht="12.75" customHeight="1" outlineLevel="1" x14ac:dyDescent="0.2">
      <c r="B220" s="3" t="s">
        <v>596</v>
      </c>
      <c r="G220" s="88">
        <f t="shared" ref="G220:U220" si="1">IFERROR((G141-F141)/F141,0)</f>
        <v>0</v>
      </c>
      <c r="H220" s="88">
        <f t="shared" si="1"/>
        <v>0</v>
      </c>
      <c r="I220" s="88">
        <f t="shared" si="1"/>
        <v>0</v>
      </c>
      <c r="J220" s="88">
        <f t="shared" si="1"/>
        <v>0</v>
      </c>
      <c r="K220" s="88">
        <f t="shared" si="1"/>
        <v>6.4047346938775521E-2</v>
      </c>
      <c r="L220" s="88">
        <f t="shared" si="1"/>
        <v>3.8331637843336763E-2</v>
      </c>
      <c r="M220" s="88">
        <f t="shared" si="1"/>
        <v>2.7700443294214224E-2</v>
      </c>
      <c r="N220" s="88">
        <f t="shared" si="1"/>
        <v>-4.206284869581807E-2</v>
      </c>
      <c r="O220" s="88">
        <f t="shared" si="1"/>
        <v>-5.3696877380045548E-2</v>
      </c>
      <c r="P220" s="88">
        <f t="shared" si="1"/>
        <v>4.9653239929947274E-2</v>
      </c>
      <c r="Q220" s="88">
        <f t="shared" si="1"/>
        <v>7.508147549353307E-2</v>
      </c>
      <c r="R220" s="88">
        <f t="shared" si="1"/>
        <v>1.583118888317029E-2</v>
      </c>
      <c r="S220" s="88">
        <f t="shared" si="1"/>
        <v>0.12393482490272401</v>
      </c>
      <c r="T220" s="88">
        <f t="shared" si="1"/>
        <v>-3.0219598322666075E-2</v>
      </c>
      <c r="U220" s="88">
        <f t="shared" si="1"/>
        <v>-6.148950575490867E-2</v>
      </c>
      <c r="V220" s="150"/>
      <c r="W220" s="150"/>
      <c r="X220" s="150"/>
      <c r="Y220" s="150"/>
      <c r="Z220" s="150"/>
      <c r="AA220" s="150"/>
      <c r="AB220" s="150"/>
      <c r="AC220" s="150"/>
      <c r="AD220" s="150"/>
      <c r="AE220" s="150"/>
      <c r="AF220" s="150"/>
      <c r="AG220" s="150"/>
      <c r="AH220" s="150"/>
      <c r="AI220" s="150"/>
      <c r="AJ220" s="150"/>
      <c r="AK220" s="150"/>
      <c r="AL220" s="150"/>
      <c r="AM220" s="150"/>
      <c r="AN220" s="150"/>
      <c r="AO220" s="150"/>
      <c r="AP220" s="150"/>
      <c r="AQ220" s="150"/>
      <c r="AR220" s="150"/>
      <c r="AS220" s="150"/>
      <c r="AT220" s="150"/>
      <c r="AU220" s="150"/>
      <c r="AV220" s="150"/>
      <c r="AW220" s="150"/>
      <c r="AX220" s="150"/>
      <c r="AY220" s="150"/>
      <c r="AZ220" s="150"/>
      <c r="BA220" s="150"/>
      <c r="BB220" s="150"/>
      <c r="BC220" s="150"/>
      <c r="BD220" s="150"/>
      <c r="BE220" s="150"/>
      <c r="BF220" s="150"/>
      <c r="BG220" s="150"/>
      <c r="BH220" s="150"/>
      <c r="BI220" s="150"/>
      <c r="BJ220" s="150"/>
      <c r="BK220" s="150"/>
      <c r="BL220" s="150"/>
      <c r="BM220" s="150"/>
      <c r="BN220" s="150"/>
      <c r="BO220" s="150"/>
      <c r="BP220" s="150"/>
      <c r="BQ220" s="150"/>
      <c r="BR220" s="150"/>
      <c r="BS220" s="150"/>
      <c r="BT220" s="150"/>
      <c r="BU220" s="150"/>
      <c r="BV220" s="150"/>
      <c r="BW220" s="150"/>
      <c r="BX220" s="150"/>
      <c r="BY220" s="150"/>
      <c r="BZ220" s="150"/>
      <c r="CA220" s="150"/>
      <c r="CB220" s="150"/>
      <c r="CC220" s="150"/>
      <c r="CD220" s="150"/>
      <c r="CE220" s="150"/>
      <c r="CF220" s="150"/>
      <c r="CG220" s="150"/>
      <c r="CH220" s="150"/>
      <c r="CI220" s="150"/>
      <c r="CJ220" s="150"/>
      <c r="CK220" s="150"/>
      <c r="CL220" s="150"/>
      <c r="CM220" s="150"/>
      <c r="CN220" s="150"/>
      <c r="CO220" s="150"/>
      <c r="CP220" s="150"/>
      <c r="CQ220" s="150"/>
      <c r="CR220" s="150"/>
    </row>
    <row r="221" spans="1:96" ht="12.75" customHeight="1" outlineLevel="1" x14ac:dyDescent="0.2">
      <c r="B221" s="3" t="s">
        <v>597</v>
      </c>
      <c r="G221" s="88">
        <f t="shared" ref="G221:U221" si="2">IFERROR(G144/G141,0)</f>
        <v>0</v>
      </c>
      <c r="H221" s="88">
        <f t="shared" si="2"/>
        <v>0</v>
      </c>
      <c r="I221" s="88">
        <f t="shared" si="2"/>
        <v>0</v>
      </c>
      <c r="J221" s="88">
        <f t="shared" si="2"/>
        <v>0.35430470039888262</v>
      </c>
      <c r="K221" s="88">
        <f t="shared" si="2"/>
        <v>0.35831294886078252</v>
      </c>
      <c r="L221" s="88">
        <f t="shared" si="2"/>
        <v>0.37322714882755653</v>
      </c>
      <c r="M221" s="88">
        <f t="shared" si="2"/>
        <v>0.39535716043217928</v>
      </c>
      <c r="N221" s="88">
        <f t="shared" si="2"/>
        <v>0.35004247278065986</v>
      </c>
      <c r="O221" s="88">
        <f t="shared" si="2"/>
        <v>0.32812429931267872</v>
      </c>
      <c r="P221" s="88">
        <f t="shared" si="2"/>
        <v>0.34956495354984213</v>
      </c>
      <c r="Q221" s="88">
        <f t="shared" si="2"/>
        <v>0.36134568587969479</v>
      </c>
      <c r="R221" s="88">
        <f t="shared" si="2"/>
        <v>0.40760557920644852</v>
      </c>
      <c r="S221" s="88">
        <f t="shared" si="2"/>
        <v>0.42377356655407505</v>
      </c>
      <c r="T221" s="88">
        <f t="shared" si="2"/>
        <v>0.34746689794306385</v>
      </c>
      <c r="U221" s="88">
        <f t="shared" si="2"/>
        <v>0.29194247365184672</v>
      </c>
      <c r="V221" s="150"/>
      <c r="W221" s="150"/>
      <c r="X221" s="150"/>
      <c r="Y221" s="150"/>
      <c r="Z221" s="150"/>
      <c r="AA221" s="150"/>
      <c r="AB221" s="150"/>
      <c r="AC221" s="150"/>
      <c r="AD221" s="150"/>
      <c r="AE221" s="150"/>
      <c r="AF221" s="150"/>
      <c r="AG221" s="150"/>
      <c r="AH221" s="150"/>
      <c r="AI221" s="150"/>
      <c r="AJ221" s="150"/>
      <c r="AK221" s="150"/>
      <c r="AL221" s="150"/>
      <c r="AM221" s="150"/>
      <c r="AN221" s="150"/>
      <c r="AO221" s="150"/>
      <c r="AP221" s="150"/>
      <c r="AQ221" s="150"/>
      <c r="AR221" s="150"/>
      <c r="AS221" s="150"/>
      <c r="AT221" s="150"/>
      <c r="AU221" s="150"/>
      <c r="AV221" s="150"/>
      <c r="AW221" s="150"/>
      <c r="AX221" s="150"/>
      <c r="AY221" s="150"/>
      <c r="AZ221" s="150"/>
      <c r="BA221" s="150"/>
      <c r="BB221" s="150"/>
      <c r="BC221" s="150"/>
      <c r="BD221" s="150"/>
      <c r="BE221" s="150"/>
      <c r="BF221" s="150"/>
      <c r="BG221" s="150"/>
      <c r="BH221" s="150"/>
      <c r="BI221" s="150"/>
      <c r="BJ221" s="150"/>
      <c r="BK221" s="150"/>
      <c r="BL221" s="150"/>
      <c r="BM221" s="150"/>
      <c r="BN221" s="150"/>
      <c r="BO221" s="150"/>
      <c r="BP221" s="150"/>
      <c r="BQ221" s="150"/>
      <c r="BR221" s="150"/>
      <c r="BS221" s="150"/>
      <c r="BT221" s="150"/>
      <c r="BU221" s="150"/>
      <c r="BV221" s="150"/>
      <c r="BW221" s="150"/>
      <c r="BX221" s="150"/>
      <c r="BY221" s="150"/>
      <c r="BZ221" s="150"/>
      <c r="CA221" s="150"/>
      <c r="CB221" s="150"/>
      <c r="CC221" s="150"/>
      <c r="CD221" s="150"/>
      <c r="CE221" s="150"/>
      <c r="CF221" s="150"/>
      <c r="CG221" s="150"/>
      <c r="CH221" s="150"/>
      <c r="CI221" s="150"/>
      <c r="CJ221" s="150"/>
      <c r="CK221" s="150"/>
      <c r="CL221" s="150"/>
      <c r="CM221" s="150"/>
      <c r="CN221" s="150"/>
      <c r="CO221" s="150"/>
      <c r="CP221" s="150"/>
      <c r="CQ221" s="150"/>
      <c r="CR221" s="150"/>
    </row>
    <row r="222" spans="1:96" ht="12.75" customHeight="1" outlineLevel="1" x14ac:dyDescent="0.2">
      <c r="B222" s="3" t="s">
        <v>598</v>
      </c>
      <c r="G222" s="155">
        <f ca="1">'Financial Statements'!U74</f>
        <v>0</v>
      </c>
      <c r="H222" s="155">
        <f ca="1">'Financial Statements'!V74</f>
        <v>0</v>
      </c>
      <c r="I222" s="155">
        <f ca="1">'Financial Statements'!W74</f>
        <v>0</v>
      </c>
      <c r="J222" s="155">
        <f ca="1">'Financial Statements'!X74</f>
        <v>14.614336010541157</v>
      </c>
      <c r="K222" s="155">
        <f ca="1">'Financial Statements'!Y74</f>
        <v>36.318308636913031</v>
      </c>
      <c r="L222" s="155">
        <f ca="1">'Financial Statements'!Z74</f>
        <v>41.138881688596598</v>
      </c>
      <c r="M222" s="155">
        <f ca="1">'Financial Statements'!AA74</f>
        <v>49.516298895731595</v>
      </c>
      <c r="N222" s="155">
        <f ca="1">'Financial Statements'!AB74</f>
        <v>37.947316212852584</v>
      </c>
      <c r="O222" s="155">
        <f ca="1">'Financial Statements'!AC74</f>
        <v>29.867564776367161</v>
      </c>
      <c r="P222" s="155">
        <f ca="1">'Financial Statements'!AD74</f>
        <v>42.173672447189595</v>
      </c>
      <c r="Q222" s="155">
        <f ca="1">'Financial Statements'!AE74</f>
        <v>48.92329088341296</v>
      </c>
      <c r="R222" s="155">
        <f ca="1">'Financial Statements'!AF74</f>
        <v>57.190051098567203</v>
      </c>
      <c r="S222" s="155">
        <f ca="1">'Financial Statements'!AG74</f>
        <v>74.340611628852614</v>
      </c>
      <c r="T222" s="155">
        <f ca="1">'Financial Statements'!AH74</f>
        <v>55.843987953905312</v>
      </c>
      <c r="U222" s="155">
        <f ca="1">'Financial Statements'!AI74</f>
        <v>38.466735302896261</v>
      </c>
      <c r="V222" s="150"/>
      <c r="W222" s="150"/>
      <c r="X222" s="150"/>
      <c r="Y222" s="150"/>
      <c r="Z222" s="150"/>
      <c r="AA222" s="150"/>
      <c r="AB222" s="150"/>
      <c r="AC222" s="150"/>
      <c r="AD222" s="150"/>
      <c r="AE222" s="150"/>
      <c r="AF222" s="150"/>
      <c r="AG222" s="150"/>
      <c r="AH222" s="150"/>
      <c r="AI222" s="150"/>
      <c r="AJ222" s="150"/>
      <c r="AK222" s="150"/>
      <c r="AL222" s="150"/>
      <c r="AM222" s="150"/>
      <c r="AN222" s="150"/>
      <c r="AO222" s="150"/>
      <c r="AP222" s="150"/>
      <c r="AQ222" s="150"/>
      <c r="AR222" s="150"/>
      <c r="AS222" s="150"/>
      <c r="AT222" s="150"/>
      <c r="AU222" s="150"/>
      <c r="AV222" s="150"/>
      <c r="AW222" s="150"/>
      <c r="AX222" s="150"/>
      <c r="AY222" s="150"/>
      <c r="AZ222" s="150"/>
      <c r="BA222" s="150"/>
      <c r="BB222" s="150"/>
      <c r="BC222" s="150"/>
      <c r="BD222" s="150"/>
      <c r="BE222" s="150"/>
      <c r="BF222" s="150"/>
      <c r="BG222" s="150"/>
      <c r="BH222" s="150"/>
      <c r="BI222" s="150"/>
      <c r="BJ222" s="150"/>
      <c r="BK222" s="150"/>
      <c r="BL222" s="150"/>
      <c r="BM222" s="150"/>
      <c r="BN222" s="150"/>
      <c r="BO222" s="150"/>
      <c r="BP222" s="150"/>
      <c r="BQ222" s="150"/>
      <c r="BR222" s="150"/>
      <c r="BS222" s="150"/>
      <c r="BT222" s="150"/>
      <c r="BU222" s="150"/>
      <c r="BV222" s="150"/>
      <c r="BW222" s="150"/>
      <c r="BX222" s="150"/>
      <c r="BY222" s="150"/>
      <c r="BZ222" s="150"/>
      <c r="CA222" s="150"/>
      <c r="CB222" s="150"/>
      <c r="CC222" s="150"/>
      <c r="CD222" s="150"/>
      <c r="CE222" s="150"/>
      <c r="CF222" s="150"/>
      <c r="CG222" s="150"/>
      <c r="CH222" s="150"/>
      <c r="CI222" s="150"/>
      <c r="CJ222" s="150"/>
      <c r="CK222" s="150"/>
      <c r="CL222" s="150"/>
      <c r="CM222" s="150"/>
      <c r="CN222" s="150"/>
      <c r="CO222" s="150"/>
      <c r="CP222" s="150"/>
      <c r="CQ222" s="150"/>
      <c r="CR222" s="150"/>
    </row>
    <row r="223" spans="1:96" ht="12.75" customHeight="1" outlineLevel="1" x14ac:dyDescent="0.2">
      <c r="G223" s="155"/>
      <c r="H223" s="155"/>
      <c r="I223" s="155"/>
      <c r="J223" s="155"/>
      <c r="K223" s="470"/>
      <c r="L223" s="471"/>
      <c r="M223" s="155"/>
      <c r="N223" s="128"/>
      <c r="O223" s="155"/>
      <c r="P223" s="155"/>
      <c r="Q223" s="155"/>
      <c r="R223" s="128"/>
      <c r="S223" s="155"/>
      <c r="T223" s="150"/>
      <c r="U223" s="150"/>
      <c r="V223" s="150"/>
      <c r="W223" s="150"/>
      <c r="X223" s="150"/>
      <c r="Y223" s="150"/>
      <c r="Z223" s="150"/>
      <c r="AA223" s="150"/>
      <c r="AB223" s="150"/>
      <c r="AC223" s="150"/>
      <c r="AD223" s="150"/>
      <c r="AE223" s="150"/>
      <c r="AF223" s="150"/>
      <c r="AG223" s="150"/>
      <c r="AH223" s="150"/>
      <c r="AI223" s="150"/>
      <c r="AJ223" s="150"/>
      <c r="AK223" s="150"/>
      <c r="AL223" s="150"/>
      <c r="AM223" s="150"/>
      <c r="AN223" s="150"/>
      <c r="AO223" s="150"/>
      <c r="AP223" s="150"/>
      <c r="AQ223" s="150"/>
      <c r="AR223" s="150"/>
      <c r="AS223" s="150"/>
      <c r="AT223" s="150"/>
      <c r="AU223" s="150"/>
      <c r="AV223" s="150"/>
      <c r="AW223" s="150"/>
      <c r="AX223" s="150"/>
      <c r="AY223" s="150"/>
      <c r="AZ223" s="150"/>
      <c r="BA223" s="150"/>
      <c r="BB223" s="150"/>
      <c r="BC223" s="150"/>
      <c r="BD223" s="150"/>
      <c r="BE223" s="150"/>
      <c r="BF223" s="150"/>
      <c r="BG223" s="150"/>
      <c r="BH223" s="150"/>
      <c r="BI223" s="150"/>
      <c r="BJ223" s="150"/>
      <c r="BK223" s="150"/>
      <c r="BL223" s="150"/>
      <c r="BM223" s="150"/>
      <c r="BN223" s="150"/>
      <c r="BO223" s="150"/>
      <c r="BP223" s="150"/>
      <c r="BQ223" s="150"/>
      <c r="BR223" s="150"/>
      <c r="BS223" s="150"/>
      <c r="BT223" s="150"/>
      <c r="BU223" s="150"/>
      <c r="BV223" s="150"/>
      <c r="BW223" s="150"/>
      <c r="BX223" s="150"/>
      <c r="BY223" s="150"/>
      <c r="BZ223" s="150"/>
      <c r="CA223" s="150"/>
      <c r="CB223" s="150"/>
      <c r="CC223" s="150"/>
      <c r="CD223" s="150"/>
      <c r="CE223" s="150"/>
      <c r="CF223" s="150"/>
      <c r="CG223" s="150"/>
      <c r="CH223" s="150"/>
      <c r="CI223" s="150"/>
      <c r="CJ223" s="150"/>
      <c r="CK223" s="150"/>
      <c r="CL223" s="150"/>
      <c r="CM223" s="150"/>
      <c r="CN223" s="150"/>
      <c r="CO223" s="150"/>
      <c r="CP223" s="150"/>
      <c r="CQ223" s="150"/>
      <c r="CR223" s="150"/>
    </row>
    <row r="224" spans="1:96" ht="12.75" customHeight="1" outlineLevel="1" x14ac:dyDescent="0.2">
      <c r="G224" s="155"/>
      <c r="H224" s="155"/>
      <c r="I224" s="155"/>
      <c r="J224" s="155"/>
      <c r="K224" s="470"/>
      <c r="L224" s="471"/>
      <c r="M224" s="155"/>
      <c r="N224" s="128"/>
      <c r="O224" s="155"/>
      <c r="P224" s="155"/>
      <c r="Q224" s="155"/>
      <c r="R224" s="128"/>
      <c r="S224" s="155"/>
      <c r="T224" s="150"/>
      <c r="U224" s="150"/>
      <c r="V224" s="150"/>
      <c r="W224" s="150"/>
      <c r="X224" s="150"/>
      <c r="Y224" s="150"/>
      <c r="Z224" s="150"/>
      <c r="AA224" s="150"/>
      <c r="AB224" s="150"/>
      <c r="AC224" s="150"/>
      <c r="AD224" s="150"/>
      <c r="AE224" s="150"/>
      <c r="AF224" s="150"/>
      <c r="AG224" s="150"/>
      <c r="AH224" s="150"/>
      <c r="AI224" s="150"/>
      <c r="AJ224" s="150"/>
      <c r="AK224" s="150"/>
      <c r="AL224" s="150"/>
      <c r="AM224" s="150"/>
      <c r="AN224" s="150"/>
      <c r="AO224" s="150"/>
      <c r="AP224" s="150"/>
      <c r="AQ224" s="150"/>
      <c r="AR224" s="150"/>
      <c r="AS224" s="150"/>
      <c r="AT224" s="150"/>
      <c r="AU224" s="150"/>
      <c r="AV224" s="150"/>
      <c r="AW224" s="150"/>
      <c r="AX224" s="150"/>
      <c r="AY224" s="150"/>
      <c r="AZ224" s="150"/>
      <c r="BA224" s="150"/>
      <c r="BB224" s="150"/>
      <c r="BC224" s="150"/>
      <c r="BD224" s="150"/>
      <c r="BE224" s="150"/>
      <c r="BF224" s="150"/>
      <c r="BG224" s="150"/>
      <c r="BH224" s="150"/>
      <c r="BI224" s="150"/>
      <c r="BJ224" s="150"/>
      <c r="BK224" s="150"/>
      <c r="BL224" s="150"/>
      <c r="BM224" s="150"/>
      <c r="BN224" s="150"/>
      <c r="BO224" s="150"/>
      <c r="BP224" s="150"/>
      <c r="BQ224" s="150"/>
      <c r="BR224" s="150"/>
      <c r="BS224" s="150"/>
      <c r="BT224" s="150"/>
      <c r="BU224" s="150"/>
      <c r="BV224" s="150"/>
      <c r="BW224" s="150"/>
      <c r="BX224" s="150"/>
      <c r="BY224" s="150"/>
      <c r="BZ224" s="150"/>
      <c r="CA224" s="150"/>
      <c r="CB224" s="150"/>
      <c r="CC224" s="150"/>
      <c r="CD224" s="150"/>
      <c r="CE224" s="150"/>
      <c r="CF224" s="150"/>
      <c r="CG224" s="150"/>
      <c r="CH224" s="150"/>
      <c r="CI224" s="150"/>
      <c r="CJ224" s="150"/>
      <c r="CK224" s="150"/>
      <c r="CL224" s="150"/>
      <c r="CM224" s="150"/>
      <c r="CN224" s="150"/>
      <c r="CO224" s="150"/>
      <c r="CP224" s="150"/>
      <c r="CQ224" s="150"/>
      <c r="CR224" s="150"/>
    </row>
    <row r="225" spans="2:96" ht="12.75" customHeight="1" outlineLevel="1" x14ac:dyDescent="0.2">
      <c r="B225" s="41" t="s">
        <v>584</v>
      </c>
      <c r="G225" s="155"/>
      <c r="H225" s="155"/>
      <c r="I225" s="155"/>
      <c r="J225" s="155"/>
      <c r="K225" s="470"/>
      <c r="L225" s="471"/>
      <c r="M225" s="155"/>
      <c r="N225" s="128"/>
      <c r="O225" s="155"/>
      <c r="P225" s="155"/>
      <c r="Q225" s="155"/>
      <c r="R225" s="128"/>
      <c r="S225" s="155"/>
      <c r="T225" s="150"/>
      <c r="U225" s="150"/>
      <c r="V225" s="150"/>
      <c r="W225" s="150"/>
      <c r="X225" s="150"/>
      <c r="Y225" s="150"/>
      <c r="Z225" s="150"/>
      <c r="AA225" s="150"/>
      <c r="AB225" s="150"/>
      <c r="AC225" s="150"/>
      <c r="AD225" s="150"/>
      <c r="AE225" s="150"/>
      <c r="AF225" s="150"/>
      <c r="AG225" s="150"/>
      <c r="AH225" s="150"/>
      <c r="AI225" s="150"/>
      <c r="AJ225" s="150"/>
      <c r="AK225" s="150"/>
      <c r="AL225" s="150"/>
      <c r="AM225" s="150"/>
      <c r="AN225" s="150"/>
      <c r="AO225" s="150"/>
      <c r="AP225" s="150"/>
      <c r="AQ225" s="150"/>
      <c r="AR225" s="150"/>
      <c r="AS225" s="150"/>
      <c r="AT225" s="150"/>
      <c r="AU225" s="150"/>
      <c r="AV225" s="150"/>
      <c r="AW225" s="150"/>
      <c r="AX225" s="150"/>
      <c r="AY225" s="150"/>
      <c r="AZ225" s="150"/>
      <c r="BA225" s="150"/>
      <c r="BB225" s="150"/>
      <c r="BC225" s="150"/>
      <c r="BD225" s="150"/>
      <c r="BE225" s="150"/>
      <c r="BF225" s="150"/>
      <c r="BG225" s="150"/>
      <c r="BH225" s="150"/>
      <c r="BI225" s="150"/>
      <c r="BJ225" s="150"/>
      <c r="BK225" s="150"/>
      <c r="BL225" s="150"/>
      <c r="BM225" s="150"/>
      <c r="BN225" s="150"/>
      <c r="BO225" s="150"/>
      <c r="BP225" s="150"/>
      <c r="BQ225" s="150"/>
      <c r="BR225" s="150"/>
      <c r="BS225" s="150"/>
      <c r="BT225" s="150"/>
      <c r="BU225" s="150"/>
      <c r="BV225" s="150"/>
      <c r="BW225" s="150"/>
      <c r="BX225" s="150"/>
      <c r="BY225" s="150"/>
      <c r="BZ225" s="150"/>
      <c r="CA225" s="150"/>
      <c r="CB225" s="150"/>
      <c r="CC225" s="150"/>
      <c r="CD225" s="150"/>
      <c r="CE225" s="150"/>
      <c r="CF225" s="150"/>
      <c r="CG225" s="150"/>
      <c r="CH225" s="150"/>
      <c r="CI225" s="150"/>
      <c r="CJ225" s="150"/>
      <c r="CK225" s="150"/>
      <c r="CL225" s="150"/>
      <c r="CM225" s="150"/>
      <c r="CN225" s="150"/>
      <c r="CO225" s="150"/>
      <c r="CP225" s="150"/>
      <c r="CQ225" s="150"/>
      <c r="CR225" s="150"/>
    </row>
    <row r="226" spans="2:96" ht="12.75" customHeight="1" outlineLevel="1" x14ac:dyDescent="0.2">
      <c r="G226" s="155"/>
      <c r="H226" s="155"/>
      <c r="I226" s="155"/>
      <c r="J226" s="155"/>
      <c r="K226" s="470"/>
      <c r="L226" s="471"/>
      <c r="M226" s="155"/>
      <c r="N226" s="128"/>
      <c r="O226" s="155"/>
      <c r="P226" s="155"/>
      <c r="Q226" s="155"/>
      <c r="R226" s="128"/>
      <c r="S226" s="155"/>
      <c r="T226" s="150"/>
      <c r="U226" s="150"/>
      <c r="V226" s="150"/>
      <c r="W226" s="150"/>
      <c r="X226" s="150"/>
      <c r="Y226" s="150"/>
      <c r="Z226" s="150"/>
      <c r="AA226" s="150"/>
      <c r="AB226" s="150"/>
      <c r="AC226" s="150"/>
      <c r="AD226" s="150"/>
      <c r="AE226" s="150"/>
      <c r="AF226" s="150"/>
      <c r="AG226" s="150"/>
      <c r="AH226" s="150"/>
      <c r="AI226" s="150"/>
      <c r="AJ226" s="150"/>
      <c r="AK226" s="150"/>
      <c r="AL226" s="150"/>
      <c r="AM226" s="150"/>
      <c r="AN226" s="150"/>
      <c r="AO226" s="150"/>
      <c r="AP226" s="150"/>
      <c r="AQ226" s="150"/>
      <c r="AR226" s="150"/>
      <c r="AS226" s="150"/>
      <c r="AT226" s="150"/>
      <c r="AU226" s="150"/>
      <c r="AV226" s="150"/>
      <c r="AW226" s="150"/>
      <c r="AX226" s="150"/>
      <c r="AY226" s="150"/>
      <c r="AZ226" s="150"/>
      <c r="BA226" s="150"/>
      <c r="BB226" s="150"/>
      <c r="BC226" s="150"/>
      <c r="BD226" s="150"/>
      <c r="BE226" s="150"/>
      <c r="BF226" s="150"/>
      <c r="BG226" s="150"/>
      <c r="BH226" s="150"/>
      <c r="BI226" s="150"/>
      <c r="BJ226" s="150"/>
      <c r="BK226" s="150"/>
      <c r="BL226" s="150"/>
      <c r="BM226" s="150"/>
      <c r="BN226" s="150"/>
      <c r="BO226" s="150"/>
      <c r="BP226" s="150"/>
      <c r="BQ226" s="150"/>
      <c r="BR226" s="150"/>
      <c r="BS226" s="150"/>
      <c r="BT226" s="150"/>
      <c r="BU226" s="150"/>
      <c r="BV226" s="150"/>
      <c r="BW226" s="150"/>
      <c r="BX226" s="150"/>
      <c r="BY226" s="150"/>
      <c r="BZ226" s="150"/>
      <c r="CA226" s="150"/>
      <c r="CB226" s="150"/>
      <c r="CC226" s="150"/>
      <c r="CD226" s="150"/>
      <c r="CE226" s="150"/>
      <c r="CF226" s="150"/>
      <c r="CG226" s="150"/>
      <c r="CH226" s="150"/>
      <c r="CI226" s="150"/>
      <c r="CJ226" s="150"/>
      <c r="CK226" s="150"/>
      <c r="CL226" s="150"/>
      <c r="CM226" s="150"/>
      <c r="CN226" s="150"/>
      <c r="CO226" s="150"/>
      <c r="CP226" s="150"/>
      <c r="CQ226" s="150"/>
      <c r="CR226" s="150"/>
    </row>
    <row r="227" spans="2:96" ht="12.75" customHeight="1" outlineLevel="1" x14ac:dyDescent="0.2">
      <c r="B227" s="3" t="str">
        <f>'Manganese Mine'!A1088</f>
        <v>Debt Service Coverage Ratio</v>
      </c>
      <c r="G227" s="257">
        <f>'Manganese Mine'!U1101</f>
        <v>0</v>
      </c>
      <c r="H227" s="257">
        <f>'Manganese Mine'!V1101</f>
        <v>0</v>
      </c>
      <c r="I227" s="257">
        <f>'Manganese Mine'!W1101</f>
        <v>0</v>
      </c>
      <c r="J227" s="257">
        <f>'Manganese Mine'!X1101</f>
        <v>1.4993343272120625</v>
      </c>
      <c r="K227" s="257">
        <f>'Manganese Mine'!Y1101</f>
        <v>1.9091091111892107</v>
      </c>
      <c r="L227" s="257">
        <f>'Manganese Mine'!Z1101</f>
        <v>2.0290917853749537</v>
      </c>
      <c r="M227" s="257">
        <f>'Manganese Mine'!AA1101</f>
        <v>2.2241629450929397</v>
      </c>
      <c r="N227" s="257">
        <f>'Manganese Mine'!AB1101</f>
        <v>2.0200622277504445</v>
      </c>
      <c r="O227" s="257">
        <f>'Manganese Mine'!AC1101</f>
        <v>1.8008932357526133</v>
      </c>
      <c r="P227" s="257">
        <f>'Manganese Mine'!AD1101</f>
        <v>2.0444143065979645</v>
      </c>
      <c r="Q227" s="257">
        <f>'Manganese Mine'!AE1101</f>
        <v>2.3799181104365101</v>
      </c>
      <c r="R227" s="257">
        <f>'Manganese Mine'!AF1101</f>
        <v>2.7207787326007535</v>
      </c>
      <c r="S227" s="257">
        <f>'Manganese Mine'!AG1101</f>
        <v>3.2337678734251534</v>
      </c>
      <c r="T227" s="257">
        <f>'Manganese Mine'!AH1101</f>
        <v>2.7965818678228871</v>
      </c>
      <c r="U227" s="257">
        <f>'Manganese Mine'!AI1101</f>
        <v>2.2719974668761953</v>
      </c>
      <c r="V227" s="150"/>
      <c r="W227" s="150"/>
      <c r="X227" s="150"/>
      <c r="Y227" s="150"/>
      <c r="Z227" s="150"/>
      <c r="AA227" s="150"/>
      <c r="AB227" s="150"/>
      <c r="AC227" s="150"/>
      <c r="AD227" s="150"/>
      <c r="AE227" s="150"/>
      <c r="AF227" s="150"/>
      <c r="AG227" s="150"/>
      <c r="AH227" s="150"/>
      <c r="AI227" s="150"/>
      <c r="AJ227" s="150"/>
      <c r="AK227" s="150"/>
      <c r="AL227" s="150"/>
      <c r="AM227" s="150"/>
      <c r="AN227" s="150"/>
      <c r="AO227" s="150"/>
      <c r="AP227" s="150"/>
      <c r="AQ227" s="150"/>
      <c r="AR227" s="150"/>
      <c r="AS227" s="150"/>
      <c r="AT227" s="150"/>
      <c r="AU227" s="150"/>
      <c r="AV227" s="150"/>
      <c r="AW227" s="150"/>
      <c r="AX227" s="150"/>
      <c r="AY227" s="150"/>
      <c r="AZ227" s="150"/>
      <c r="BA227" s="150"/>
      <c r="BB227" s="150"/>
      <c r="BC227" s="150"/>
      <c r="BD227" s="150"/>
      <c r="BE227" s="150"/>
      <c r="BF227" s="150"/>
      <c r="BG227" s="150"/>
      <c r="BH227" s="150"/>
      <c r="BI227" s="150"/>
      <c r="BJ227" s="150"/>
      <c r="BK227" s="150"/>
      <c r="BL227" s="150"/>
      <c r="BM227" s="150"/>
      <c r="BN227" s="150"/>
      <c r="BO227" s="150"/>
      <c r="BP227" s="150"/>
      <c r="BQ227" s="150"/>
      <c r="BR227" s="150"/>
      <c r="BS227" s="150"/>
      <c r="BT227" s="150"/>
      <c r="BU227" s="150"/>
      <c r="BV227" s="150"/>
      <c r="BW227" s="150"/>
      <c r="BX227" s="150"/>
      <c r="BY227" s="150"/>
      <c r="BZ227" s="150"/>
      <c r="CA227" s="150"/>
      <c r="CB227" s="150"/>
      <c r="CC227" s="150"/>
      <c r="CD227" s="150"/>
      <c r="CE227" s="150"/>
      <c r="CF227" s="150"/>
      <c r="CG227" s="150"/>
      <c r="CH227" s="150"/>
      <c r="CI227" s="150"/>
      <c r="CJ227" s="150"/>
      <c r="CK227" s="150"/>
      <c r="CL227" s="150"/>
      <c r="CM227" s="150"/>
      <c r="CN227" s="150"/>
      <c r="CO227" s="150"/>
      <c r="CP227" s="150"/>
      <c r="CQ227" s="150"/>
      <c r="CR227" s="150"/>
    </row>
    <row r="228" spans="2:96" ht="12.75" customHeight="1" outlineLevel="1" x14ac:dyDescent="0.2">
      <c r="B228" s="3" t="str">
        <f>'Manganese Mine'!A1105</f>
        <v>Loan Life Coverage Ratio</v>
      </c>
      <c r="G228" s="257">
        <f>'Manganese Mine'!U1133</f>
        <v>0</v>
      </c>
      <c r="H228" s="257">
        <f>'Manganese Mine'!V1133</f>
        <v>0</v>
      </c>
      <c r="I228" s="257">
        <f>'Manganese Mine'!W1133</f>
        <v>0</v>
      </c>
      <c r="J228" s="257">
        <f>'Manganese Mine'!X1133</f>
        <v>2.3685953720358386</v>
      </c>
      <c r="K228" s="257">
        <f>'Manganese Mine'!Y1133</f>
        <v>2.4644823250390062</v>
      </c>
      <c r="L228" s="257">
        <f>'Manganese Mine'!Z1133</f>
        <v>2.5281684984519259</v>
      </c>
      <c r="M228" s="257">
        <f>'Manganese Mine'!AA1133</f>
        <v>2.5878750800494235</v>
      </c>
      <c r="N228" s="257">
        <f>'Manganese Mine'!AB1133</f>
        <v>2.6334827692565943</v>
      </c>
      <c r="O228" s="257">
        <f>'Manganese Mine'!AC1133</f>
        <v>2.7145097070584727</v>
      </c>
      <c r="P228" s="257">
        <f>'Manganese Mine'!AD1133</f>
        <v>2.8424105099943824</v>
      </c>
      <c r="Q228" s="257">
        <f>'Manganese Mine'!AE1133</f>
        <v>2.9617161766280549</v>
      </c>
      <c r="R228" s="257">
        <f>'Manganese Mine'!AF1133</f>
        <v>3.0554425304595405</v>
      </c>
      <c r="S228" s="257">
        <f>'Manganese Mine'!AG1133</f>
        <v>3.1142253856131359</v>
      </c>
      <c r="T228" s="257">
        <f>'Manganese Mine'!AH1133</f>
        <v>3.0909905493410905</v>
      </c>
      <c r="U228" s="257">
        <f>'Manganese Mine'!AI1133</f>
        <v>3.1555243946674372</v>
      </c>
      <c r="V228" s="150"/>
      <c r="W228" s="150"/>
      <c r="X228" s="150"/>
      <c r="Y228" s="150"/>
      <c r="Z228" s="150"/>
      <c r="AA228" s="150"/>
      <c r="AB228" s="150"/>
      <c r="AC228" s="150"/>
      <c r="AD228" s="150"/>
      <c r="AE228" s="150"/>
      <c r="AF228" s="150"/>
      <c r="AG228" s="150"/>
      <c r="AH228" s="150"/>
      <c r="AI228" s="150"/>
      <c r="AJ228" s="150"/>
      <c r="AK228" s="150"/>
      <c r="AL228" s="150"/>
      <c r="AM228" s="150"/>
      <c r="AN228" s="150"/>
      <c r="AO228" s="150"/>
      <c r="AP228" s="150"/>
      <c r="AQ228" s="150"/>
      <c r="AR228" s="150"/>
      <c r="AS228" s="150"/>
      <c r="AT228" s="150"/>
      <c r="AU228" s="150"/>
      <c r="AV228" s="150"/>
      <c r="AW228" s="150"/>
      <c r="AX228" s="150"/>
      <c r="AY228" s="150"/>
      <c r="AZ228" s="150"/>
      <c r="BA228" s="150"/>
      <c r="BB228" s="150"/>
      <c r="BC228" s="150"/>
      <c r="BD228" s="150"/>
      <c r="BE228" s="150"/>
      <c r="BF228" s="150"/>
      <c r="BG228" s="150"/>
      <c r="BH228" s="150"/>
      <c r="BI228" s="150"/>
      <c r="BJ228" s="150"/>
      <c r="BK228" s="150"/>
      <c r="BL228" s="150"/>
      <c r="BM228" s="150"/>
      <c r="BN228" s="150"/>
      <c r="BO228" s="150"/>
      <c r="BP228" s="150"/>
      <c r="BQ228" s="150"/>
      <c r="BR228" s="150"/>
      <c r="BS228" s="150"/>
      <c r="BT228" s="150"/>
      <c r="BU228" s="150"/>
      <c r="BV228" s="150"/>
      <c r="BW228" s="150"/>
      <c r="BX228" s="150"/>
      <c r="BY228" s="150"/>
      <c r="BZ228" s="150"/>
      <c r="CA228" s="150"/>
      <c r="CB228" s="150"/>
      <c r="CC228" s="150"/>
      <c r="CD228" s="150"/>
      <c r="CE228" s="150"/>
      <c r="CF228" s="150"/>
      <c r="CG228" s="150"/>
      <c r="CH228" s="150"/>
      <c r="CI228" s="150"/>
      <c r="CJ228" s="150"/>
      <c r="CK228" s="150"/>
      <c r="CL228" s="150"/>
      <c r="CM228" s="150"/>
      <c r="CN228" s="150"/>
      <c r="CO228" s="150"/>
      <c r="CP228" s="150"/>
      <c r="CQ228" s="150"/>
      <c r="CR228" s="150"/>
    </row>
    <row r="229" spans="2:96" ht="12.75" customHeight="1" outlineLevel="1" x14ac:dyDescent="0.2">
      <c r="B229" s="3" t="str">
        <f>'Manganese Mine'!A1137</f>
        <v>Interest Cover Ratio</v>
      </c>
      <c r="G229" s="257" t="str">
        <f>'Manganese Mine'!U1144</f>
        <v/>
      </c>
      <c r="H229" s="257" t="str">
        <f>'Manganese Mine'!V1144</f>
        <v/>
      </c>
      <c r="I229" s="257" t="str">
        <f>'Manganese Mine'!W1144</f>
        <v/>
      </c>
      <c r="J229" s="257">
        <f>'Manganese Mine'!X1144</f>
        <v>3.9552094801031332</v>
      </c>
      <c r="K229" s="257">
        <f>'Manganese Mine'!Y1144</f>
        <v>4.5999613674549806</v>
      </c>
      <c r="L229" s="257">
        <f>'Manganese Mine'!Z1144</f>
        <v>5.3936061467744274</v>
      </c>
      <c r="M229" s="257">
        <f>'Manganese Mine'!AA1144</f>
        <v>6.3952270390171488</v>
      </c>
      <c r="N229" s="257">
        <f>'Manganese Mine'!AB1144</f>
        <v>5.6074045901936165</v>
      </c>
      <c r="O229" s="257">
        <f>'Manganese Mine'!AC1144</f>
        <v>5.1867363426191995</v>
      </c>
      <c r="P229" s="257">
        <f>'Manganese Mine'!AD1144</f>
        <v>6.5155820127992454</v>
      </c>
      <c r="Q229" s="257">
        <f>'Manganese Mine'!AE1144</f>
        <v>8.1712732290411374</v>
      </c>
      <c r="R229" s="257">
        <f>'Manganese Mine'!AF1144</f>
        <v>10.696427986860339</v>
      </c>
      <c r="S229" s="257">
        <f>'Manganese Mine'!AG1144</f>
        <v>14.452393419023553</v>
      </c>
      <c r="T229" s="257">
        <f>'Manganese Mine'!AH1144</f>
        <v>12.513966131802556</v>
      </c>
      <c r="U229" s="257">
        <f>'Manganese Mine'!AI1144</f>
        <v>10.740651142783815</v>
      </c>
      <c r="V229" s="150"/>
      <c r="W229" s="150"/>
      <c r="X229" s="150"/>
      <c r="Y229" s="150"/>
      <c r="Z229" s="150"/>
      <c r="AA229" s="150"/>
      <c r="AB229" s="150"/>
      <c r="AC229" s="150"/>
      <c r="AD229" s="150"/>
      <c r="AE229" s="150"/>
      <c r="AF229" s="150"/>
      <c r="AG229" s="150"/>
      <c r="AH229" s="150"/>
      <c r="AI229" s="150"/>
      <c r="AJ229" s="150"/>
      <c r="AK229" s="150"/>
      <c r="AL229" s="150"/>
      <c r="AM229" s="150"/>
      <c r="AN229" s="150"/>
      <c r="AO229" s="150"/>
      <c r="AP229" s="150"/>
      <c r="AQ229" s="150"/>
      <c r="AR229" s="150"/>
      <c r="AS229" s="150"/>
      <c r="AT229" s="150"/>
      <c r="AU229" s="150"/>
      <c r="AV229" s="150"/>
      <c r="AW229" s="150"/>
      <c r="AX229" s="150"/>
      <c r="AY229" s="150"/>
      <c r="AZ229" s="150"/>
      <c r="BA229" s="150"/>
      <c r="BB229" s="150"/>
      <c r="BC229" s="150"/>
      <c r="BD229" s="150"/>
      <c r="BE229" s="150"/>
      <c r="BF229" s="150"/>
      <c r="BG229" s="150"/>
      <c r="BH229" s="150"/>
      <c r="BI229" s="150"/>
      <c r="BJ229" s="150"/>
      <c r="BK229" s="150"/>
      <c r="BL229" s="150"/>
      <c r="BM229" s="150"/>
      <c r="BN229" s="150"/>
      <c r="BO229" s="150"/>
      <c r="BP229" s="150"/>
      <c r="BQ229" s="150"/>
      <c r="BR229" s="150"/>
      <c r="BS229" s="150"/>
      <c r="BT229" s="150"/>
      <c r="BU229" s="150"/>
      <c r="BV229" s="150"/>
      <c r="BW229" s="150"/>
      <c r="BX229" s="150"/>
      <c r="BY229" s="150"/>
      <c r="BZ229" s="150"/>
      <c r="CA229" s="150"/>
      <c r="CB229" s="150"/>
      <c r="CC229" s="150"/>
      <c r="CD229" s="150"/>
      <c r="CE229" s="150"/>
      <c r="CF229" s="150"/>
      <c r="CG229" s="150"/>
      <c r="CH229" s="150"/>
      <c r="CI229" s="150"/>
      <c r="CJ229" s="150"/>
      <c r="CK229" s="150"/>
      <c r="CL229" s="150"/>
      <c r="CM229" s="150"/>
      <c r="CN229" s="150"/>
      <c r="CO229" s="150"/>
      <c r="CP229" s="150"/>
      <c r="CQ229" s="150"/>
      <c r="CR229" s="150"/>
    </row>
    <row r="230" spans="2:96" ht="12.75" customHeight="1" outlineLevel="1" x14ac:dyDescent="0.2">
      <c r="B230" s="3" t="str">
        <f>'Manganese Mine'!A1150</f>
        <v>Leverage Ratio</v>
      </c>
      <c r="G230" s="257" t="str">
        <f ca="1">'Manganese Mine'!U1160</f>
        <v/>
      </c>
      <c r="H230" s="257" t="str">
        <f ca="1">'Manganese Mine'!V1160</f>
        <v/>
      </c>
      <c r="I230" s="257" t="str">
        <f ca="1">'Manganese Mine'!W1160</f>
        <v/>
      </c>
      <c r="J230" s="257">
        <f ca="1">'Manganese Mine'!X1160</f>
        <v>4.1467545899879301</v>
      </c>
      <c r="K230" s="257">
        <f ca="1">'Manganese Mine'!Y1160</f>
        <v>3.6120904556561801</v>
      </c>
      <c r="L230" s="257">
        <f ca="1">'Manganese Mine'!Z1160</f>
        <v>3.1164738177220013</v>
      </c>
      <c r="M230" s="257">
        <f ca="1">'Manganese Mine'!AA1160</f>
        <v>2.6576492305361117</v>
      </c>
      <c r="N230" s="257">
        <f ca="1">'Manganese Mine'!AB1160</f>
        <v>2.8916970522011161</v>
      </c>
      <c r="O230" s="257">
        <f ca="1">'Manganese Mine'!AC1160</f>
        <v>2.9873136277984527</v>
      </c>
      <c r="P230" s="257">
        <f ca="1">'Manganese Mine'!AD1160</f>
        <v>2.4276727941116634</v>
      </c>
      <c r="Q230" s="257">
        <f ca="1">'Manganese Mine'!AE1160</f>
        <v>1.9651577865027932</v>
      </c>
      <c r="R230" s="257">
        <f ca="1">'Manganese Mine'!AF1160</f>
        <v>1.5235524296438274</v>
      </c>
      <c r="S230" s="257">
        <f ca="1">'Manganese Mine'!AG1160</f>
        <v>1.1400151015589659</v>
      </c>
      <c r="T230" s="257">
        <f ca="1">'Manganese Mine'!AH1160</f>
        <v>1.227676179765707</v>
      </c>
      <c r="U230" s="257">
        <f ca="1">'Manganese Mine'!AI1160</f>
        <v>1.2956302687071082</v>
      </c>
      <c r="V230" s="150"/>
      <c r="W230" s="150"/>
      <c r="X230" s="150"/>
      <c r="Y230" s="150"/>
      <c r="Z230" s="150"/>
      <c r="AA230" s="150"/>
      <c r="AB230" s="150"/>
      <c r="AC230" s="150"/>
      <c r="AD230" s="150"/>
      <c r="AE230" s="150"/>
      <c r="AF230" s="150"/>
      <c r="AG230" s="150"/>
      <c r="AH230" s="150"/>
      <c r="AI230" s="150"/>
      <c r="AJ230" s="150"/>
      <c r="AK230" s="150"/>
      <c r="AL230" s="150"/>
      <c r="AM230" s="150"/>
      <c r="AN230" s="150"/>
      <c r="AO230" s="150"/>
      <c r="AP230" s="150"/>
      <c r="AQ230" s="150"/>
      <c r="AR230" s="150"/>
      <c r="AS230" s="150"/>
      <c r="AT230" s="150"/>
      <c r="AU230" s="150"/>
      <c r="AV230" s="150"/>
      <c r="AW230" s="150"/>
      <c r="AX230" s="150"/>
      <c r="AY230" s="150"/>
      <c r="AZ230" s="150"/>
      <c r="BA230" s="150"/>
      <c r="BB230" s="150"/>
      <c r="BC230" s="150"/>
      <c r="BD230" s="150"/>
      <c r="BE230" s="150"/>
      <c r="BF230" s="150"/>
      <c r="BG230" s="150"/>
      <c r="BH230" s="150"/>
      <c r="BI230" s="150"/>
      <c r="BJ230" s="150"/>
      <c r="BK230" s="150"/>
      <c r="BL230" s="150"/>
      <c r="BM230" s="150"/>
      <c r="BN230" s="150"/>
      <c r="BO230" s="150"/>
      <c r="BP230" s="150"/>
      <c r="BQ230" s="150"/>
      <c r="BR230" s="150"/>
      <c r="BS230" s="150"/>
      <c r="BT230" s="150"/>
      <c r="BU230" s="150"/>
      <c r="BV230" s="150"/>
      <c r="BW230" s="150"/>
      <c r="BX230" s="150"/>
      <c r="BY230" s="150"/>
      <c r="BZ230" s="150"/>
      <c r="CA230" s="150"/>
      <c r="CB230" s="150"/>
      <c r="CC230" s="150"/>
      <c r="CD230" s="150"/>
      <c r="CE230" s="150"/>
      <c r="CF230" s="150"/>
      <c r="CG230" s="150"/>
      <c r="CH230" s="150"/>
      <c r="CI230" s="150"/>
      <c r="CJ230" s="150"/>
      <c r="CK230" s="150"/>
      <c r="CL230" s="150"/>
      <c r="CM230" s="150"/>
      <c r="CN230" s="150"/>
      <c r="CO230" s="150"/>
      <c r="CP230" s="150"/>
      <c r="CQ230" s="150"/>
      <c r="CR230" s="150"/>
    </row>
    <row r="231" spans="2:96" ht="12.75" customHeight="1" outlineLevel="1" x14ac:dyDescent="0.2">
      <c r="B231" s="3" t="str">
        <f>'Manganese Mine'!A1166</f>
        <v>Reserve Tail Ratio</v>
      </c>
      <c r="G231" s="287">
        <f>'Manganese Mine'!U1175</f>
        <v>0</v>
      </c>
      <c r="H231" s="287">
        <f>'Manganese Mine'!V1175</f>
        <v>0</v>
      </c>
      <c r="I231" s="287">
        <f>'Manganese Mine'!W1175</f>
        <v>0</v>
      </c>
      <c r="J231" s="287">
        <f>'Manganese Mine'!X1175</f>
        <v>0.96161228406909793</v>
      </c>
      <c r="K231" s="287">
        <f>'Manganese Mine'!Y1175</f>
        <v>0.9216890595009597</v>
      </c>
      <c r="L231" s="287">
        <f>'Manganese Mine'!Z1175</f>
        <v>0.88176583493282146</v>
      </c>
      <c r="M231" s="287">
        <f>'Manganese Mine'!AA1175</f>
        <v>0.8431861804222649</v>
      </c>
      <c r="N231" s="287">
        <f>'Manganese Mine'!AB1175</f>
        <v>0.80441458733205373</v>
      </c>
      <c r="O231" s="287">
        <f>'Manganese Mine'!AC1175</f>
        <v>0.76756238003838773</v>
      </c>
      <c r="P231" s="287">
        <f>'Manganese Mine'!AD1175</f>
        <v>0.73071017274472172</v>
      </c>
      <c r="Q231" s="287">
        <f>'Manganese Mine'!AE1175</f>
        <v>0.69213051823416505</v>
      </c>
      <c r="R231" s="287">
        <f>'Manganese Mine'!AF1175</f>
        <v>0.65527831094049904</v>
      </c>
      <c r="S231" s="287">
        <f>'Manganese Mine'!AG1175</f>
        <v>0.61554702495201541</v>
      </c>
      <c r="T231" s="287">
        <f>'Manganese Mine'!AH1175</f>
        <v>0.55239923224568144</v>
      </c>
      <c r="U231" s="287">
        <f>'Manganese Mine'!AI1175</f>
        <v>0.49481765834932823</v>
      </c>
      <c r="V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1"/>
      <c r="AL231" s="151"/>
      <c r="AM231" s="151"/>
      <c r="AN231" s="151"/>
      <c r="AO231" s="151"/>
      <c r="AP231" s="151"/>
      <c r="AQ231" s="151"/>
      <c r="AR231" s="151"/>
      <c r="AS231" s="151"/>
      <c r="AT231" s="151"/>
      <c r="AU231" s="151"/>
      <c r="AV231" s="151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  <c r="BH231" s="151"/>
      <c r="BI231" s="151"/>
      <c r="BJ231" s="151"/>
      <c r="BK231" s="151"/>
      <c r="BL231" s="151"/>
      <c r="BM231" s="151"/>
      <c r="BN231" s="151"/>
      <c r="BO231" s="151"/>
      <c r="BP231" s="151"/>
      <c r="BQ231" s="151"/>
      <c r="BR231" s="151"/>
      <c r="BS231" s="151"/>
      <c r="BT231" s="151"/>
      <c r="BU231" s="151"/>
      <c r="BV231" s="151"/>
      <c r="BW231" s="151"/>
      <c r="BX231" s="151"/>
      <c r="BY231" s="151"/>
      <c r="BZ231" s="151"/>
      <c r="CA231" s="151"/>
      <c r="CB231" s="151"/>
      <c r="CC231" s="151"/>
      <c r="CD231" s="151"/>
      <c r="CE231" s="151"/>
      <c r="CF231" s="151"/>
      <c r="CG231" s="151"/>
      <c r="CH231" s="151"/>
      <c r="CI231" s="151"/>
      <c r="CJ231" s="151"/>
      <c r="CK231" s="151"/>
      <c r="CL231" s="151"/>
      <c r="CM231" s="151"/>
      <c r="CN231" s="151"/>
      <c r="CO231" s="151"/>
      <c r="CP231" s="151"/>
      <c r="CQ231" s="151"/>
      <c r="CR231" s="151"/>
    </row>
    <row r="232" spans="2:96" ht="12.75" customHeight="1" outlineLevel="1" x14ac:dyDescent="0.2">
      <c r="G232" s="155"/>
      <c r="H232" s="155"/>
      <c r="I232" s="155"/>
      <c r="J232" s="155"/>
      <c r="K232" s="470"/>
      <c r="L232" s="471"/>
      <c r="M232" s="155"/>
      <c r="N232" s="128"/>
      <c r="O232" s="155"/>
      <c r="P232" s="155"/>
      <c r="Q232" s="155"/>
      <c r="R232" s="128"/>
      <c r="S232" s="155"/>
      <c r="T232" s="150"/>
      <c r="U232" s="150"/>
      <c r="V232" s="150"/>
      <c r="W232" s="150"/>
      <c r="X232" s="150"/>
      <c r="Y232" s="150"/>
      <c r="Z232" s="150"/>
      <c r="AA232" s="150"/>
      <c r="AB232" s="150"/>
      <c r="AC232" s="150"/>
      <c r="AD232" s="150"/>
      <c r="AE232" s="150"/>
      <c r="AF232" s="150"/>
      <c r="AG232" s="150"/>
      <c r="AH232" s="150"/>
      <c r="AI232" s="150"/>
      <c r="AJ232" s="150"/>
      <c r="AK232" s="150"/>
      <c r="AL232" s="150"/>
      <c r="AM232" s="150"/>
      <c r="AN232" s="150"/>
      <c r="AO232" s="150"/>
      <c r="AP232" s="150"/>
      <c r="AQ232" s="150"/>
      <c r="AR232" s="150"/>
      <c r="AS232" s="150"/>
      <c r="AT232" s="150"/>
      <c r="AU232" s="150"/>
      <c r="AV232" s="150"/>
      <c r="AW232" s="150"/>
      <c r="AX232" s="150"/>
      <c r="AY232" s="150"/>
      <c r="AZ232" s="150"/>
      <c r="BA232" s="150"/>
      <c r="BB232" s="150"/>
      <c r="BC232" s="150"/>
      <c r="BD232" s="150"/>
      <c r="BE232" s="150"/>
      <c r="BF232" s="150"/>
      <c r="BG232" s="150"/>
      <c r="BH232" s="150"/>
      <c r="BI232" s="150"/>
      <c r="BJ232" s="150"/>
      <c r="BK232" s="150"/>
      <c r="BL232" s="150"/>
      <c r="BM232" s="150"/>
      <c r="BN232" s="150"/>
      <c r="BO232" s="150"/>
      <c r="BP232" s="150"/>
      <c r="BQ232" s="150"/>
      <c r="BR232" s="150"/>
      <c r="BS232" s="150"/>
      <c r="BT232" s="150"/>
      <c r="BU232" s="150"/>
      <c r="BV232" s="150"/>
      <c r="BW232" s="150"/>
      <c r="BX232" s="150"/>
      <c r="BY232" s="150"/>
      <c r="BZ232" s="150"/>
      <c r="CA232" s="150"/>
      <c r="CB232" s="150"/>
      <c r="CC232" s="150"/>
      <c r="CD232" s="150"/>
      <c r="CE232" s="150"/>
      <c r="CF232" s="150"/>
      <c r="CG232" s="150"/>
      <c r="CH232" s="150"/>
      <c r="CI232" s="150"/>
      <c r="CJ232" s="150"/>
      <c r="CK232" s="150"/>
      <c r="CL232" s="150"/>
      <c r="CM232" s="150"/>
      <c r="CN232" s="150"/>
      <c r="CO232" s="150"/>
      <c r="CP232" s="150"/>
      <c r="CQ232" s="150"/>
      <c r="CR232" s="150"/>
    </row>
    <row r="233" spans="2:96" ht="12.75" customHeight="1" outlineLevel="1" x14ac:dyDescent="0.2">
      <c r="B233" s="3" t="s">
        <v>593</v>
      </c>
      <c r="G233" s="156" t="b">
        <f>'Manganese Mine'!U927</f>
        <v>1</v>
      </c>
      <c r="H233" s="156" t="b">
        <f>'Manganese Mine'!V927</f>
        <v>1</v>
      </c>
      <c r="I233" s="156" t="b">
        <f>'Manganese Mine'!W927</f>
        <v>1</v>
      </c>
      <c r="J233" s="156" t="b">
        <f ca="1">'Manganese Mine'!X927</f>
        <v>1</v>
      </c>
      <c r="K233" s="156" t="b">
        <f ca="1">'Manganese Mine'!Y927</f>
        <v>1</v>
      </c>
      <c r="L233" s="156" t="b">
        <f ca="1">'Manganese Mine'!Z927</f>
        <v>1</v>
      </c>
      <c r="M233" s="156" t="b">
        <f ca="1">'Manganese Mine'!AA927</f>
        <v>1</v>
      </c>
      <c r="N233" s="156" t="b">
        <f ca="1">'Manganese Mine'!AB927</f>
        <v>1</v>
      </c>
      <c r="O233" s="156" t="b">
        <f ca="1">'Manganese Mine'!AC927</f>
        <v>1</v>
      </c>
      <c r="P233" s="156" t="b">
        <f ca="1">'Manganese Mine'!AD927</f>
        <v>1</v>
      </c>
      <c r="Q233" s="156" t="b">
        <f ca="1">'Manganese Mine'!AE927</f>
        <v>1</v>
      </c>
      <c r="R233" s="156" t="b">
        <f ca="1">'Manganese Mine'!AF927</f>
        <v>1</v>
      </c>
      <c r="S233" s="156" t="b">
        <f ca="1">'Manganese Mine'!AG927</f>
        <v>1</v>
      </c>
      <c r="T233" s="156" t="b">
        <f ca="1">'Manganese Mine'!AH927</f>
        <v>1</v>
      </c>
      <c r="U233" s="156" t="b">
        <f ca="1">'Manganese Mine'!AI927</f>
        <v>1</v>
      </c>
      <c r="V233" s="150"/>
      <c r="W233" s="150"/>
      <c r="X233" s="150"/>
      <c r="Y233" s="150"/>
      <c r="Z233" s="150"/>
      <c r="AA233" s="150"/>
      <c r="AB233" s="150"/>
      <c r="AC233" s="150"/>
      <c r="AD233" s="150"/>
      <c r="AE233" s="150"/>
      <c r="AF233" s="150"/>
      <c r="AG233" s="150"/>
      <c r="AH233" s="150"/>
      <c r="AI233" s="150"/>
      <c r="AJ233" s="150"/>
      <c r="AK233" s="150"/>
      <c r="AL233" s="150"/>
      <c r="AM233" s="150"/>
      <c r="AN233" s="150"/>
      <c r="AO233" s="150"/>
      <c r="AP233" s="150"/>
      <c r="AQ233" s="150"/>
      <c r="AR233" s="150"/>
      <c r="AS233" s="150"/>
      <c r="AT233" s="150"/>
      <c r="AU233" s="150"/>
      <c r="AV233" s="150"/>
      <c r="AW233" s="150"/>
      <c r="AX233" s="150"/>
      <c r="AY233" s="150"/>
      <c r="AZ233" s="150"/>
      <c r="BA233" s="150"/>
      <c r="BB233" s="150"/>
      <c r="BC233" s="150"/>
      <c r="BD233" s="150"/>
      <c r="BE233" s="150"/>
      <c r="BF233" s="150"/>
      <c r="BG233" s="150"/>
      <c r="BH233" s="150"/>
      <c r="BI233" s="150"/>
      <c r="BJ233" s="150"/>
      <c r="BK233" s="150"/>
      <c r="BL233" s="150"/>
      <c r="BM233" s="150"/>
      <c r="BN233" s="150"/>
      <c r="BO233" s="150"/>
      <c r="BP233" s="150"/>
      <c r="BQ233" s="150"/>
      <c r="BR233" s="150"/>
      <c r="BS233" s="150"/>
      <c r="BT233" s="150"/>
      <c r="BU233" s="150"/>
      <c r="BV233" s="150"/>
      <c r="BW233" s="150"/>
      <c r="BX233" s="150"/>
      <c r="BY233" s="150"/>
      <c r="BZ233" s="150"/>
      <c r="CA233" s="150"/>
      <c r="CB233" s="150"/>
      <c r="CC233" s="150"/>
      <c r="CD233" s="150"/>
      <c r="CE233" s="150"/>
      <c r="CF233" s="150"/>
      <c r="CG233" s="150"/>
      <c r="CH233" s="150"/>
      <c r="CI233" s="150"/>
      <c r="CJ233" s="150"/>
      <c r="CK233" s="150"/>
      <c r="CL233" s="150"/>
      <c r="CM233" s="150"/>
      <c r="CN233" s="150"/>
      <c r="CO233" s="150"/>
      <c r="CP233" s="150"/>
      <c r="CQ233" s="150"/>
      <c r="CR233" s="150"/>
    </row>
    <row r="234" spans="2:96" ht="12.75" customHeight="1" outlineLevel="1" x14ac:dyDescent="0.2">
      <c r="G234" s="155"/>
      <c r="H234" s="155"/>
      <c r="I234" s="155"/>
      <c r="J234" s="155"/>
      <c r="K234" s="470"/>
      <c r="L234" s="471"/>
      <c r="M234" s="155"/>
      <c r="N234" s="128"/>
      <c r="O234" s="155"/>
      <c r="P234" s="155"/>
      <c r="Q234" s="155"/>
      <c r="R234" s="128"/>
      <c r="S234" s="155"/>
      <c r="T234" s="150"/>
      <c r="U234" s="150"/>
      <c r="V234" s="150"/>
      <c r="W234" s="150"/>
      <c r="X234" s="150"/>
      <c r="Y234" s="150"/>
      <c r="Z234" s="150"/>
      <c r="AA234" s="150"/>
      <c r="AB234" s="150"/>
      <c r="AC234" s="150"/>
      <c r="AD234" s="150"/>
      <c r="AE234" s="150"/>
      <c r="AF234" s="150"/>
      <c r="AG234" s="150"/>
      <c r="AH234" s="150"/>
      <c r="AI234" s="150"/>
      <c r="AJ234" s="150"/>
      <c r="AK234" s="150"/>
      <c r="AL234" s="150"/>
      <c r="AM234" s="150"/>
      <c r="AN234" s="150"/>
      <c r="AO234" s="150"/>
      <c r="AP234" s="150"/>
      <c r="AQ234" s="150"/>
      <c r="AR234" s="150"/>
      <c r="AS234" s="150"/>
      <c r="AT234" s="150"/>
      <c r="AU234" s="150"/>
      <c r="AV234" s="150"/>
      <c r="AW234" s="150"/>
      <c r="AX234" s="150"/>
      <c r="AY234" s="150"/>
      <c r="AZ234" s="150"/>
      <c r="BA234" s="150"/>
      <c r="BB234" s="150"/>
      <c r="BC234" s="150"/>
      <c r="BD234" s="150"/>
      <c r="BE234" s="150"/>
      <c r="BF234" s="150"/>
      <c r="BG234" s="150"/>
      <c r="BH234" s="150"/>
      <c r="BI234" s="150"/>
      <c r="BJ234" s="150"/>
      <c r="BK234" s="150"/>
      <c r="BL234" s="150"/>
      <c r="BM234" s="150"/>
      <c r="BN234" s="150"/>
      <c r="BO234" s="150"/>
      <c r="BP234" s="150"/>
      <c r="BQ234" s="150"/>
      <c r="BR234" s="150"/>
      <c r="BS234" s="150"/>
      <c r="BT234" s="150"/>
      <c r="BU234" s="150"/>
      <c r="BV234" s="150"/>
      <c r="BW234" s="150"/>
      <c r="BX234" s="150"/>
      <c r="BY234" s="150"/>
      <c r="BZ234" s="150"/>
      <c r="CA234" s="150"/>
      <c r="CB234" s="150"/>
      <c r="CC234" s="150"/>
      <c r="CD234" s="150"/>
      <c r="CE234" s="150"/>
      <c r="CF234" s="150"/>
      <c r="CG234" s="150"/>
      <c r="CH234" s="150"/>
      <c r="CI234" s="150"/>
      <c r="CJ234" s="150"/>
      <c r="CK234" s="150"/>
      <c r="CL234" s="150"/>
      <c r="CM234" s="150"/>
      <c r="CN234" s="150"/>
      <c r="CO234" s="150"/>
      <c r="CP234" s="150"/>
      <c r="CQ234" s="150"/>
      <c r="CR234" s="150"/>
    </row>
    <row r="235" spans="2:96" ht="12.75" customHeight="1" outlineLevel="1" x14ac:dyDescent="0.2">
      <c r="G235" s="155"/>
      <c r="H235" s="155"/>
      <c r="I235" s="155"/>
      <c r="J235" s="155"/>
      <c r="K235" s="470"/>
      <c r="L235" s="471"/>
      <c r="M235" s="155"/>
      <c r="N235" s="128"/>
      <c r="O235" s="155"/>
      <c r="P235" s="155"/>
      <c r="Q235" s="155"/>
      <c r="R235" s="128"/>
      <c r="S235" s="155"/>
      <c r="T235" s="150"/>
      <c r="U235" s="150"/>
      <c r="V235" s="150"/>
      <c r="W235" s="150"/>
      <c r="X235" s="150"/>
      <c r="Y235" s="150"/>
      <c r="Z235" s="150"/>
      <c r="AA235" s="150"/>
      <c r="AB235" s="150"/>
      <c r="AC235" s="150"/>
      <c r="AD235" s="150"/>
      <c r="AE235" s="150"/>
      <c r="AF235" s="150"/>
      <c r="AG235" s="150"/>
      <c r="AH235" s="150"/>
      <c r="AI235" s="150"/>
      <c r="AJ235" s="150"/>
      <c r="AK235" s="150"/>
      <c r="AL235" s="150"/>
      <c r="AM235" s="150"/>
      <c r="AN235" s="150"/>
      <c r="AO235" s="150"/>
      <c r="AP235" s="150"/>
      <c r="AQ235" s="150"/>
      <c r="AR235" s="150"/>
      <c r="AS235" s="150"/>
      <c r="AT235" s="150"/>
      <c r="AU235" s="150"/>
      <c r="AV235" s="150"/>
      <c r="AW235" s="150"/>
      <c r="AX235" s="150"/>
      <c r="AY235" s="150"/>
      <c r="AZ235" s="150"/>
      <c r="BA235" s="150"/>
      <c r="BB235" s="150"/>
      <c r="BC235" s="150"/>
      <c r="BD235" s="150"/>
      <c r="BE235" s="150"/>
      <c r="BF235" s="150"/>
      <c r="BG235" s="150"/>
      <c r="BH235" s="150"/>
      <c r="BI235" s="150"/>
      <c r="BJ235" s="150"/>
      <c r="BK235" s="150"/>
      <c r="BL235" s="150"/>
      <c r="BM235" s="150"/>
      <c r="BN235" s="150"/>
      <c r="BO235" s="150"/>
      <c r="BP235" s="150"/>
      <c r="BQ235" s="150"/>
      <c r="BR235" s="150"/>
      <c r="BS235" s="150"/>
      <c r="BT235" s="150"/>
      <c r="BU235" s="150"/>
      <c r="BV235" s="150"/>
      <c r="BW235" s="150"/>
      <c r="BX235" s="150"/>
      <c r="BY235" s="150"/>
      <c r="BZ235" s="150"/>
      <c r="CA235" s="150"/>
      <c r="CB235" s="150"/>
      <c r="CC235" s="150"/>
      <c r="CD235" s="150"/>
      <c r="CE235" s="150"/>
      <c r="CF235" s="150"/>
      <c r="CG235" s="150"/>
      <c r="CH235" s="150"/>
      <c r="CI235" s="150"/>
      <c r="CJ235" s="150"/>
      <c r="CK235" s="150"/>
      <c r="CL235" s="150"/>
      <c r="CM235" s="150"/>
      <c r="CN235" s="150"/>
      <c r="CO235" s="150"/>
      <c r="CP235" s="150"/>
      <c r="CQ235" s="150"/>
      <c r="CR235" s="150"/>
    </row>
    <row r="236" spans="2:96" ht="12.75" customHeight="1" outlineLevel="1" x14ac:dyDescent="0.2">
      <c r="B236" s="41" t="s">
        <v>599</v>
      </c>
      <c r="G236" s="155"/>
      <c r="H236" s="155"/>
      <c r="I236" s="155"/>
      <c r="J236" s="155"/>
      <c r="K236" s="470"/>
      <c r="L236" s="471"/>
      <c r="M236" s="155"/>
      <c r="N236" s="128"/>
      <c r="O236" s="155"/>
      <c r="P236" s="155"/>
      <c r="Q236" s="155"/>
      <c r="R236" s="128"/>
      <c r="S236" s="155"/>
      <c r="T236" s="150"/>
      <c r="U236" s="150"/>
      <c r="V236" s="150"/>
      <c r="W236" s="150"/>
      <c r="X236" s="150"/>
      <c r="Y236" s="150"/>
      <c r="Z236" s="150"/>
      <c r="AA236" s="150"/>
      <c r="AB236" s="150"/>
      <c r="AC236" s="150"/>
      <c r="AD236" s="150"/>
      <c r="AE236" s="150"/>
      <c r="AF236" s="150"/>
      <c r="AG236" s="150"/>
      <c r="AH236" s="150"/>
      <c r="AI236" s="150"/>
      <c r="AJ236" s="150"/>
      <c r="AK236" s="150"/>
      <c r="AL236" s="150"/>
      <c r="AM236" s="150"/>
      <c r="AN236" s="150"/>
      <c r="AO236" s="150"/>
      <c r="AP236" s="150"/>
      <c r="AQ236" s="150"/>
      <c r="AR236" s="150"/>
      <c r="AS236" s="150"/>
      <c r="AT236" s="150"/>
      <c r="AU236" s="150"/>
      <c r="AV236" s="150"/>
      <c r="AW236" s="150"/>
      <c r="AX236" s="150"/>
      <c r="AY236" s="150"/>
      <c r="AZ236" s="150"/>
      <c r="BA236" s="150"/>
      <c r="BB236" s="150"/>
      <c r="BC236" s="150"/>
      <c r="BD236" s="150"/>
      <c r="BE236" s="150"/>
      <c r="BF236" s="150"/>
      <c r="BG236" s="150"/>
      <c r="BH236" s="150"/>
      <c r="BI236" s="150"/>
      <c r="BJ236" s="150"/>
      <c r="BK236" s="150"/>
      <c r="BL236" s="150"/>
      <c r="BM236" s="150"/>
      <c r="BN236" s="150"/>
      <c r="BO236" s="150"/>
      <c r="BP236" s="150"/>
      <c r="BQ236" s="150"/>
      <c r="BR236" s="150"/>
      <c r="BS236" s="150"/>
      <c r="BT236" s="150"/>
      <c r="BU236" s="150"/>
      <c r="BV236" s="150"/>
      <c r="BW236" s="150"/>
      <c r="BX236" s="150"/>
      <c r="BY236" s="150"/>
      <c r="BZ236" s="150"/>
      <c r="CA236" s="150"/>
      <c r="CB236" s="150"/>
      <c r="CC236" s="150"/>
      <c r="CD236" s="150"/>
      <c r="CE236" s="150"/>
      <c r="CF236" s="150"/>
      <c r="CG236" s="150"/>
      <c r="CH236" s="150"/>
      <c r="CI236" s="150"/>
      <c r="CJ236" s="150"/>
      <c r="CK236" s="150"/>
      <c r="CL236" s="150"/>
      <c r="CM236" s="150"/>
      <c r="CN236" s="150"/>
      <c r="CO236" s="150"/>
      <c r="CP236" s="150"/>
      <c r="CQ236" s="150"/>
      <c r="CR236" s="150"/>
    </row>
    <row r="237" spans="2:96" ht="12.75" customHeight="1" outlineLevel="1" x14ac:dyDescent="0.2">
      <c r="G237" s="155"/>
      <c r="H237" s="155"/>
      <c r="I237" s="155"/>
      <c r="J237" s="155"/>
      <c r="K237" s="470"/>
      <c r="L237" s="471"/>
      <c r="M237" s="155"/>
      <c r="N237" s="128"/>
      <c r="O237" s="155"/>
      <c r="P237" s="155"/>
      <c r="Q237" s="155"/>
      <c r="R237" s="128"/>
      <c r="S237" s="155"/>
      <c r="T237" s="150"/>
      <c r="U237" s="150"/>
      <c r="V237" s="150"/>
      <c r="W237" s="150"/>
      <c r="X237" s="150"/>
      <c r="Y237" s="150"/>
      <c r="Z237" s="150"/>
      <c r="AA237" s="150"/>
      <c r="AB237" s="150"/>
      <c r="AC237" s="150"/>
      <c r="AD237" s="150"/>
      <c r="AE237" s="150"/>
      <c r="AF237" s="150"/>
      <c r="AG237" s="150"/>
      <c r="AH237" s="150"/>
      <c r="AI237" s="150"/>
      <c r="AJ237" s="150"/>
      <c r="AK237" s="150"/>
      <c r="AL237" s="150"/>
      <c r="AM237" s="150"/>
      <c r="AN237" s="150"/>
      <c r="AO237" s="150"/>
      <c r="AP237" s="150"/>
      <c r="AQ237" s="150"/>
      <c r="AR237" s="150"/>
      <c r="AS237" s="150"/>
      <c r="AT237" s="150"/>
      <c r="AU237" s="150"/>
      <c r="AV237" s="150"/>
      <c r="AW237" s="150"/>
      <c r="AX237" s="150"/>
      <c r="AY237" s="150"/>
      <c r="AZ237" s="150"/>
      <c r="BA237" s="150"/>
      <c r="BB237" s="150"/>
      <c r="BC237" s="150"/>
      <c r="BD237" s="150"/>
      <c r="BE237" s="150"/>
      <c r="BF237" s="150"/>
      <c r="BG237" s="150"/>
      <c r="BH237" s="150"/>
      <c r="BI237" s="150"/>
      <c r="BJ237" s="150"/>
      <c r="BK237" s="150"/>
      <c r="BL237" s="150"/>
      <c r="BM237" s="150"/>
      <c r="BN237" s="150"/>
      <c r="BO237" s="150"/>
      <c r="BP237" s="150"/>
      <c r="BQ237" s="150"/>
      <c r="BR237" s="150"/>
      <c r="BS237" s="150"/>
      <c r="BT237" s="150"/>
      <c r="BU237" s="150"/>
      <c r="BV237" s="150"/>
      <c r="BW237" s="150"/>
      <c r="BX237" s="150"/>
      <c r="BY237" s="150"/>
      <c r="BZ237" s="150"/>
      <c r="CA237" s="150"/>
      <c r="CB237" s="150"/>
      <c r="CC237" s="150"/>
      <c r="CD237" s="150"/>
      <c r="CE237" s="150"/>
      <c r="CF237" s="150"/>
      <c r="CG237" s="150"/>
      <c r="CH237" s="150"/>
      <c r="CI237" s="150"/>
      <c r="CJ237" s="150"/>
      <c r="CK237" s="150"/>
      <c r="CL237" s="150"/>
      <c r="CM237" s="150"/>
      <c r="CN237" s="150"/>
      <c r="CO237" s="150"/>
      <c r="CP237" s="150"/>
      <c r="CQ237" s="150"/>
      <c r="CR237" s="150"/>
    </row>
    <row r="238" spans="2:96" ht="12.75" customHeight="1" outlineLevel="1" x14ac:dyDescent="0.2">
      <c r="B238" s="3" t="s">
        <v>600</v>
      </c>
      <c r="G238" s="204">
        <f>'Share Price'!J14</f>
        <v>6.2223116197431736</v>
      </c>
      <c r="H238" s="204">
        <f>G238</f>
        <v>6.2223116197431736</v>
      </c>
      <c r="I238" s="204">
        <f t="shared" ref="I238:U238" si="3">H238</f>
        <v>6.2223116197431736</v>
      </c>
      <c r="J238" s="204">
        <f t="shared" si="3"/>
        <v>6.2223116197431736</v>
      </c>
      <c r="K238" s="204">
        <f t="shared" si="3"/>
        <v>6.2223116197431736</v>
      </c>
      <c r="L238" s="204">
        <f t="shared" si="3"/>
        <v>6.2223116197431736</v>
      </c>
      <c r="M238" s="204">
        <f t="shared" si="3"/>
        <v>6.2223116197431736</v>
      </c>
      <c r="N238" s="204">
        <f t="shared" si="3"/>
        <v>6.2223116197431736</v>
      </c>
      <c r="O238" s="204">
        <f t="shared" si="3"/>
        <v>6.2223116197431736</v>
      </c>
      <c r="P238" s="204">
        <f t="shared" si="3"/>
        <v>6.2223116197431736</v>
      </c>
      <c r="Q238" s="204">
        <f t="shared" si="3"/>
        <v>6.2223116197431736</v>
      </c>
      <c r="R238" s="204">
        <f t="shared" si="3"/>
        <v>6.2223116197431736</v>
      </c>
      <c r="S238" s="204">
        <f t="shared" si="3"/>
        <v>6.2223116197431736</v>
      </c>
      <c r="T238" s="204">
        <f t="shared" si="3"/>
        <v>6.2223116197431736</v>
      </c>
      <c r="U238" s="204">
        <f t="shared" si="3"/>
        <v>6.2223116197431736</v>
      </c>
      <c r="V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G238" s="151"/>
      <c r="AH238" s="151"/>
      <c r="AI238" s="151"/>
      <c r="AJ238" s="151"/>
      <c r="AK238" s="151"/>
      <c r="AL238" s="151"/>
      <c r="AM238" s="151"/>
      <c r="AN238" s="151"/>
      <c r="AO238" s="151"/>
      <c r="AP238" s="151"/>
      <c r="AQ238" s="151"/>
      <c r="AR238" s="151"/>
      <c r="AS238" s="151"/>
      <c r="AT238" s="151"/>
      <c r="AU238" s="151"/>
      <c r="AV238" s="151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  <c r="BH238" s="151"/>
      <c r="BI238" s="151"/>
      <c r="BJ238" s="151"/>
      <c r="BK238" s="151"/>
      <c r="BL238" s="151"/>
      <c r="BM238" s="151"/>
      <c r="BN238" s="151"/>
      <c r="BO238" s="151"/>
      <c r="BP238" s="151"/>
      <c r="BQ238" s="151"/>
      <c r="BR238" s="151"/>
      <c r="BS238" s="151"/>
      <c r="BT238" s="151"/>
      <c r="BU238" s="151"/>
      <c r="BV238" s="151"/>
      <c r="BW238" s="151"/>
      <c r="BX238" s="151"/>
      <c r="BY238" s="151"/>
      <c r="BZ238" s="151"/>
      <c r="CA238" s="151"/>
      <c r="CB238" s="151"/>
      <c r="CC238" s="151"/>
      <c r="CD238" s="151"/>
      <c r="CE238" s="151"/>
      <c r="CF238" s="151"/>
      <c r="CG238" s="151"/>
      <c r="CH238" s="151"/>
      <c r="CI238" s="151"/>
      <c r="CJ238" s="151"/>
      <c r="CK238" s="151"/>
      <c r="CL238" s="151"/>
      <c r="CM238" s="151"/>
      <c r="CN238" s="151"/>
      <c r="CO238" s="151"/>
      <c r="CP238" s="151"/>
      <c r="CQ238" s="151"/>
      <c r="CR238" s="151"/>
    </row>
    <row r="239" spans="2:96" ht="12.75" customHeight="1" outlineLevel="1" x14ac:dyDescent="0.2">
      <c r="B239" s="3" t="s">
        <v>603</v>
      </c>
      <c r="G239" s="204">
        <f>G238*'Share Price'!$J$12</f>
        <v>174.22472535280886</v>
      </c>
      <c r="H239" s="204">
        <f>H238*'Share Price'!$J$12</f>
        <v>174.22472535280886</v>
      </c>
      <c r="I239" s="204">
        <f>I238*'Share Price'!$J$12</f>
        <v>174.22472535280886</v>
      </c>
      <c r="J239" s="204">
        <f>J238*'Share Price'!$J$12</f>
        <v>174.22472535280886</v>
      </c>
      <c r="K239" s="204">
        <f>K238*'Share Price'!$J$12</f>
        <v>174.22472535280886</v>
      </c>
      <c r="L239" s="204">
        <f>L238*'Share Price'!$J$12</f>
        <v>174.22472535280886</v>
      </c>
      <c r="M239" s="204">
        <f>M238*'Share Price'!$J$12</f>
        <v>174.22472535280886</v>
      </c>
      <c r="N239" s="204">
        <f>N238*'Share Price'!$J$12</f>
        <v>174.22472535280886</v>
      </c>
      <c r="O239" s="204">
        <f>O238*'Share Price'!$J$12</f>
        <v>174.22472535280886</v>
      </c>
      <c r="P239" s="204">
        <f>P238*'Share Price'!$J$12</f>
        <v>174.22472535280886</v>
      </c>
      <c r="Q239" s="204">
        <f>Q238*'Share Price'!$J$12</f>
        <v>174.22472535280886</v>
      </c>
      <c r="R239" s="204">
        <f>R238*'Share Price'!$J$12</f>
        <v>174.22472535280886</v>
      </c>
      <c r="S239" s="204">
        <f>S238*'Share Price'!$J$12</f>
        <v>174.22472535280886</v>
      </c>
      <c r="T239" s="204">
        <f>T238*'Share Price'!$J$12</f>
        <v>174.22472535280886</v>
      </c>
      <c r="U239" s="204">
        <f>U238*'Share Price'!$J$12</f>
        <v>174.22472535280886</v>
      </c>
      <c r="V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G239" s="151"/>
      <c r="AH239" s="151"/>
      <c r="AI239" s="151"/>
      <c r="AJ239" s="151"/>
      <c r="AK239" s="151"/>
      <c r="AL239" s="151"/>
      <c r="AM239" s="151"/>
      <c r="AN239" s="151"/>
      <c r="AO239" s="151"/>
      <c r="AP239" s="151"/>
      <c r="AQ239" s="151"/>
      <c r="AR239" s="151"/>
      <c r="AS239" s="151"/>
      <c r="AT239" s="151"/>
      <c r="AU239" s="151"/>
      <c r="AV239" s="151"/>
      <c r="AW239" s="151"/>
      <c r="AX239" s="151"/>
      <c r="AY239" s="151"/>
      <c r="AZ239" s="151"/>
      <c r="BA239" s="151"/>
      <c r="BB239" s="151"/>
      <c r="BC239" s="151"/>
      <c r="BD239" s="151"/>
      <c r="BE239" s="151"/>
      <c r="BF239" s="151"/>
      <c r="BG239" s="151"/>
      <c r="BH239" s="151"/>
      <c r="BI239" s="151"/>
      <c r="BJ239" s="151"/>
      <c r="BK239" s="151"/>
      <c r="BL239" s="151"/>
      <c r="BM239" s="151"/>
      <c r="BN239" s="151"/>
      <c r="BO239" s="151"/>
      <c r="BP239" s="151"/>
      <c r="BQ239" s="151"/>
      <c r="BR239" s="151"/>
      <c r="BS239" s="151"/>
      <c r="BT239" s="151"/>
      <c r="BU239" s="151"/>
      <c r="BV239" s="151"/>
      <c r="BW239" s="151"/>
      <c r="BX239" s="151"/>
      <c r="BY239" s="151"/>
      <c r="BZ239" s="151"/>
      <c r="CA239" s="151"/>
      <c r="CB239" s="151"/>
      <c r="CC239" s="151"/>
      <c r="CD239" s="151"/>
      <c r="CE239" s="151"/>
      <c r="CF239" s="151"/>
      <c r="CG239" s="151"/>
      <c r="CH239" s="151"/>
      <c r="CI239" s="151"/>
      <c r="CJ239" s="151"/>
      <c r="CK239" s="151"/>
      <c r="CL239" s="151"/>
      <c r="CM239" s="151"/>
      <c r="CN239" s="151"/>
      <c r="CO239" s="151"/>
      <c r="CP239" s="151"/>
      <c r="CQ239" s="151"/>
      <c r="CR239" s="151"/>
    </row>
    <row r="240" spans="2:96" ht="12.75" customHeight="1" outlineLevel="1" x14ac:dyDescent="0.2">
      <c r="B240" s="3" t="s">
        <v>601</v>
      </c>
      <c r="G240" s="155">
        <f ca="1">'Financial Statements'!U32/Summary!G238</f>
        <v>0</v>
      </c>
      <c r="H240" s="155">
        <f ca="1">'Financial Statements'!V32/Summary!H238</f>
        <v>0</v>
      </c>
      <c r="I240" s="155">
        <f ca="1">'Financial Statements'!W32/Summary!I238</f>
        <v>0</v>
      </c>
      <c r="J240" s="155">
        <f ca="1">'Financial Statements'!X32/Summary!J238</f>
        <v>5.0329371005476728</v>
      </c>
      <c r="K240" s="155">
        <f ca="1">'Financial Statements'!Y32/Summary!K238</f>
        <v>5.8535721051942495</v>
      </c>
      <c r="L240" s="155">
        <f ca="1">'Financial Statements'!Z32/Summary!L238</f>
        <v>5.4236637596736914</v>
      </c>
      <c r="M240" s="155">
        <f ca="1">'Financial Statements'!AA32/Summary!M238</f>
        <v>1.3609750294924492</v>
      </c>
      <c r="N240" s="155">
        <f ca="1">'Financial Statements'!AB32/Summary!N238</f>
        <v>1.2910584402623977</v>
      </c>
      <c r="O240" s="155">
        <f ca="1">'Financial Statements'!AC32/Summary!O238</f>
        <v>1.3983421520585981</v>
      </c>
      <c r="P240" s="155">
        <f ca="1">'Financial Statements'!AD32/Summary!P238</f>
        <v>0.70746487367381583</v>
      </c>
      <c r="Q240" s="155">
        <f ca="1">'Financial Statements'!AE32/Summary!Q238</f>
        <v>0.98493443228441846</v>
      </c>
      <c r="R240" s="155">
        <f ca="1">'Financial Statements'!AF32/Summary!R238</f>
        <v>1.5754658096034475</v>
      </c>
      <c r="S240" s="155">
        <f ca="1">'Financial Statements'!AG32/Summary!S238</f>
        <v>1.3299879209156069</v>
      </c>
      <c r="T240" s="155">
        <f ca="1">'Financial Statements'!AH32/Summary!T238</f>
        <v>0.96887811081466702</v>
      </c>
      <c r="U240" s="155">
        <f ca="1">'Financial Statements'!AI32/Summary!U238</f>
        <v>1.0283988619541968</v>
      </c>
      <c r="V240" s="150"/>
      <c r="W240" s="150"/>
      <c r="X240" s="150"/>
      <c r="Y240" s="150"/>
      <c r="Z240" s="150"/>
      <c r="AA240" s="150"/>
      <c r="AB240" s="150"/>
      <c r="AC240" s="150"/>
      <c r="AD240" s="150"/>
      <c r="AE240" s="150"/>
      <c r="AF240" s="150"/>
      <c r="AG240" s="150"/>
      <c r="AH240" s="150"/>
      <c r="AI240" s="150"/>
      <c r="AJ240" s="150"/>
      <c r="AK240" s="150"/>
      <c r="AL240" s="150"/>
      <c r="AM240" s="150"/>
      <c r="AN240" s="150"/>
      <c r="AO240" s="150"/>
      <c r="AP240" s="150"/>
      <c r="AQ240" s="150"/>
      <c r="AR240" s="150"/>
      <c r="AS240" s="150"/>
      <c r="AT240" s="150"/>
      <c r="AU240" s="150"/>
      <c r="AV240" s="150"/>
      <c r="AW240" s="150"/>
      <c r="AX240" s="150"/>
      <c r="AY240" s="150"/>
      <c r="AZ240" s="150"/>
      <c r="BA240" s="150"/>
      <c r="BB240" s="150"/>
      <c r="BC240" s="150"/>
      <c r="BD240" s="150"/>
      <c r="BE240" s="150"/>
      <c r="BF240" s="150"/>
      <c r="BG240" s="150"/>
      <c r="BH240" s="150"/>
      <c r="BI240" s="150"/>
      <c r="BJ240" s="150"/>
      <c r="BK240" s="150"/>
      <c r="BL240" s="150"/>
      <c r="BM240" s="150"/>
      <c r="BN240" s="150"/>
      <c r="BO240" s="150"/>
      <c r="BP240" s="150"/>
      <c r="BQ240" s="150"/>
      <c r="BR240" s="150"/>
      <c r="BS240" s="150"/>
      <c r="BT240" s="150"/>
      <c r="BU240" s="150"/>
      <c r="BV240" s="150"/>
      <c r="BW240" s="150"/>
      <c r="BX240" s="150"/>
      <c r="BY240" s="150"/>
      <c r="BZ240" s="150"/>
      <c r="CA240" s="150"/>
      <c r="CB240" s="150"/>
      <c r="CC240" s="150"/>
      <c r="CD240" s="150"/>
      <c r="CE240" s="150"/>
      <c r="CF240" s="150"/>
      <c r="CG240" s="150"/>
      <c r="CH240" s="150"/>
      <c r="CI240" s="150"/>
      <c r="CJ240" s="150"/>
      <c r="CK240" s="150"/>
      <c r="CL240" s="150"/>
      <c r="CM240" s="150"/>
      <c r="CN240" s="150"/>
      <c r="CO240" s="150"/>
      <c r="CP240" s="150"/>
      <c r="CQ240" s="150"/>
      <c r="CR240" s="150"/>
    </row>
    <row r="241" spans="1:96" ht="12.75" customHeight="1" outlineLevel="1" x14ac:dyDescent="0.2">
      <c r="B241" s="3" t="s">
        <v>602</v>
      </c>
      <c r="G241" s="257">
        <f ca="1">IFERROR('Share Price'!$J$12/'Financial Statements'!U32,0)</f>
        <v>0</v>
      </c>
      <c r="H241" s="257">
        <f ca="1">IFERROR('Share Price'!$J$12/'Financial Statements'!V32,0)</f>
        <v>0</v>
      </c>
      <c r="I241" s="257">
        <f ca="1">IFERROR('Share Price'!$J$12/'Financial Statements'!W32,0)</f>
        <v>0</v>
      </c>
      <c r="J241" s="257">
        <f ca="1">IFERROR('Share Price'!$J$12/'Financial Statements'!X32,0)</f>
        <v>0.89409727510303316</v>
      </c>
      <c r="K241" s="257">
        <f ca="1">IFERROR('Share Price'!$J$12/'Financial Statements'!Y32,0)</f>
        <v>0.76875030605184713</v>
      </c>
      <c r="L241" s="257">
        <f ca="1">IFERROR('Share Price'!$J$12/'Financial Statements'!Z32,0)</f>
        <v>0.82968553117595334</v>
      </c>
      <c r="M241" s="257">
        <f ca="1">IFERROR('Share Price'!$J$12/'Financial Statements'!AA32,0)</f>
        <v>3.3064055179930842</v>
      </c>
      <c r="N241" s="257">
        <f ca="1">IFERROR('Share Price'!$J$12/'Financial Statements'!AB32,0)</f>
        <v>3.4854621657948011</v>
      </c>
      <c r="O241" s="257">
        <f ca="1">IFERROR('Share Price'!$J$12/'Financial Statements'!AC32,0)</f>
        <v>3.2180502752777369</v>
      </c>
      <c r="P241" s="257">
        <f ca="1">IFERROR('Share Price'!$J$12/'Financial Statements'!AD32,0)</f>
        <v>6.3606484432178005</v>
      </c>
      <c r="Q241" s="257">
        <f ca="1">IFERROR('Share Price'!$J$12/'Financial Statements'!AE32,0)</f>
        <v>4.5687664070466703</v>
      </c>
      <c r="R241" s="257">
        <f ca="1">IFERROR('Share Price'!$J$12/'Financial Statements'!AF32,0)</f>
        <v>2.8562570637424942</v>
      </c>
      <c r="S241" s="257">
        <f ca="1">IFERROR('Share Price'!$J$12/'Financial Statements'!AG32,0)</f>
        <v>3.3834407640835815</v>
      </c>
      <c r="T241" s="257">
        <f ca="1">IFERROR('Share Price'!$J$12/'Financial Statements'!AH32,0)</f>
        <v>4.6444803501453134</v>
      </c>
      <c r="U241" s="257">
        <f ca="1">IFERROR('Share Price'!$J$12/'Financial Statements'!AI32,0)</f>
        <v>4.3756712632039596</v>
      </c>
      <c r="V241" s="150"/>
      <c r="W241" s="150"/>
      <c r="X241" s="150"/>
      <c r="Y241" s="150"/>
      <c r="Z241" s="150"/>
      <c r="AA241" s="150"/>
      <c r="AB241" s="150"/>
      <c r="AC241" s="150"/>
      <c r="AD241" s="150"/>
      <c r="AE241" s="150"/>
      <c r="AF241" s="150"/>
      <c r="AG241" s="150"/>
      <c r="AH241" s="150"/>
      <c r="AI241" s="150"/>
      <c r="AJ241" s="150"/>
      <c r="AK241" s="150"/>
      <c r="AL241" s="150"/>
      <c r="AM241" s="150"/>
      <c r="AN241" s="150"/>
      <c r="AO241" s="150"/>
      <c r="AP241" s="150"/>
      <c r="AQ241" s="150"/>
      <c r="AR241" s="150"/>
      <c r="AS241" s="150"/>
      <c r="AT241" s="150"/>
      <c r="AU241" s="150"/>
      <c r="AV241" s="150"/>
      <c r="AW241" s="150"/>
      <c r="AX241" s="150"/>
      <c r="AY241" s="150"/>
      <c r="AZ241" s="150"/>
      <c r="BA241" s="150"/>
      <c r="BB241" s="150"/>
      <c r="BC241" s="150"/>
      <c r="BD241" s="150"/>
      <c r="BE241" s="150"/>
      <c r="BF241" s="150"/>
      <c r="BG241" s="150"/>
      <c r="BH241" s="150"/>
      <c r="BI241" s="150"/>
      <c r="BJ241" s="150"/>
      <c r="BK241" s="150"/>
      <c r="BL241" s="150"/>
      <c r="BM241" s="150"/>
      <c r="BN241" s="150"/>
      <c r="BO241" s="150"/>
      <c r="BP241" s="150"/>
      <c r="BQ241" s="150"/>
      <c r="BR241" s="150"/>
      <c r="BS241" s="150"/>
      <c r="BT241" s="150"/>
      <c r="BU241" s="150"/>
      <c r="BV241" s="150"/>
      <c r="BW241" s="150"/>
      <c r="BX241" s="150"/>
      <c r="BY241" s="150"/>
      <c r="BZ241" s="150"/>
      <c r="CA241" s="150"/>
      <c r="CB241" s="150"/>
      <c r="CC241" s="150"/>
      <c r="CD241" s="150"/>
      <c r="CE241" s="150"/>
      <c r="CF241" s="150"/>
      <c r="CG241" s="150"/>
      <c r="CH241" s="150"/>
      <c r="CI241" s="150"/>
      <c r="CJ241" s="150"/>
      <c r="CK241" s="150"/>
      <c r="CL241" s="150"/>
      <c r="CM241" s="150"/>
      <c r="CN241" s="150"/>
      <c r="CO241" s="150"/>
      <c r="CP241" s="150"/>
      <c r="CQ241" s="150"/>
      <c r="CR241" s="150"/>
    </row>
    <row r="242" spans="1:96" ht="12.75" customHeight="1" outlineLevel="1" x14ac:dyDescent="0.2">
      <c r="G242" s="155"/>
      <c r="H242" s="155"/>
      <c r="I242" s="155"/>
      <c r="J242" s="155"/>
      <c r="K242" s="470"/>
      <c r="L242" s="471"/>
      <c r="M242" s="155"/>
      <c r="N242" s="128"/>
      <c r="O242" s="155"/>
      <c r="P242" s="155"/>
      <c r="Q242" s="155"/>
      <c r="R242" s="128"/>
      <c r="S242" s="155"/>
      <c r="T242" s="150"/>
      <c r="U242" s="150"/>
      <c r="V242" s="150"/>
      <c r="W242" s="150"/>
      <c r="X242" s="150"/>
      <c r="Y242" s="150"/>
      <c r="Z242" s="150"/>
      <c r="AA242" s="150"/>
      <c r="AB242" s="150"/>
      <c r="AC242" s="150"/>
      <c r="AD242" s="150"/>
      <c r="AE242" s="150"/>
      <c r="AF242" s="150"/>
      <c r="AG242" s="150"/>
      <c r="AH242" s="150"/>
      <c r="AI242" s="150"/>
      <c r="AJ242" s="150"/>
      <c r="AK242" s="150"/>
      <c r="AL242" s="150"/>
      <c r="AM242" s="150"/>
      <c r="AN242" s="150"/>
      <c r="AO242" s="150"/>
      <c r="AP242" s="150"/>
      <c r="AQ242" s="150"/>
      <c r="AR242" s="150"/>
      <c r="AS242" s="150"/>
      <c r="AT242" s="150"/>
      <c r="AU242" s="150"/>
      <c r="AV242" s="150"/>
      <c r="AW242" s="150"/>
      <c r="AX242" s="150"/>
      <c r="AY242" s="150"/>
      <c r="AZ242" s="150"/>
      <c r="BA242" s="150"/>
      <c r="BB242" s="150"/>
      <c r="BC242" s="150"/>
      <c r="BD242" s="150"/>
      <c r="BE242" s="150"/>
      <c r="BF242" s="150"/>
      <c r="BG242" s="150"/>
      <c r="BH242" s="150"/>
      <c r="BI242" s="150"/>
      <c r="BJ242" s="150"/>
      <c r="BK242" s="150"/>
      <c r="BL242" s="150"/>
      <c r="BM242" s="150"/>
      <c r="BN242" s="150"/>
      <c r="BO242" s="150"/>
      <c r="BP242" s="150"/>
      <c r="BQ242" s="150"/>
      <c r="BR242" s="150"/>
      <c r="BS242" s="150"/>
      <c r="BT242" s="150"/>
      <c r="BU242" s="150"/>
      <c r="BV242" s="150"/>
      <c r="BW242" s="150"/>
      <c r="BX242" s="150"/>
      <c r="BY242" s="150"/>
      <c r="BZ242" s="150"/>
      <c r="CA242" s="150"/>
      <c r="CB242" s="150"/>
      <c r="CC242" s="150"/>
      <c r="CD242" s="150"/>
      <c r="CE242" s="150"/>
      <c r="CF242" s="150"/>
      <c r="CG242" s="150"/>
      <c r="CH242" s="150"/>
      <c r="CI242" s="150"/>
      <c r="CJ242" s="150"/>
      <c r="CK242" s="150"/>
      <c r="CL242" s="150"/>
      <c r="CM242" s="150"/>
      <c r="CN242" s="150"/>
      <c r="CO242" s="150"/>
      <c r="CP242" s="150"/>
      <c r="CQ242" s="150"/>
      <c r="CR242" s="150"/>
    </row>
    <row r="243" spans="1:96" ht="12.75" customHeight="1" outlineLevel="1" x14ac:dyDescent="0.2">
      <c r="B243" s="3" t="s">
        <v>7</v>
      </c>
      <c r="G243" s="155">
        <f ca="1">G239+G216</f>
        <v>314.85054603795777</v>
      </c>
      <c r="H243" s="155">
        <f t="shared" ref="H243:U243" ca="1" si="4">H239+H216</f>
        <v>430.91774625395237</v>
      </c>
      <c r="I243" s="155">
        <f t="shared" ca="1" si="4"/>
        <v>588.52392421297873</v>
      </c>
      <c r="J243" s="155">
        <f t="shared" ca="1" si="4"/>
        <v>563.15338418457998</v>
      </c>
      <c r="K243" s="155">
        <f t="shared" ca="1" si="4"/>
        <v>538.7828419941352</v>
      </c>
      <c r="L243" s="155">
        <f t="shared" ca="1" si="4"/>
        <v>514.41230088471343</v>
      </c>
      <c r="M243" s="155">
        <f t="shared" ca="1" si="4"/>
        <v>490.04175977529167</v>
      </c>
      <c r="N243" s="155">
        <f t="shared" ca="1" si="4"/>
        <v>465.6712186658699</v>
      </c>
      <c r="O243" s="155">
        <f t="shared" ca="1" si="4"/>
        <v>441.30067755644814</v>
      </c>
      <c r="P243" s="155">
        <f t="shared" ca="1" si="4"/>
        <v>416.93013644702637</v>
      </c>
      <c r="Q243" s="155">
        <f t="shared" ca="1" si="4"/>
        <v>392.55959533760461</v>
      </c>
      <c r="R243" s="155">
        <f t="shared" ca="1" si="4"/>
        <v>368.18905422818284</v>
      </c>
      <c r="S243" s="155">
        <f t="shared" ca="1" si="4"/>
        <v>343.81851311876108</v>
      </c>
      <c r="T243" s="155">
        <f t="shared" ca="1" si="4"/>
        <v>319.44797200933931</v>
      </c>
      <c r="U243" s="155">
        <f t="shared" ca="1" si="4"/>
        <v>295.07743089991754</v>
      </c>
      <c r="V243" s="150"/>
      <c r="W243" s="150"/>
      <c r="X243" s="150"/>
      <c r="Y243" s="150"/>
      <c r="Z243" s="150"/>
      <c r="AA243" s="150"/>
      <c r="AB243" s="150"/>
      <c r="AC243" s="150"/>
      <c r="AD243" s="150"/>
      <c r="AE243" s="150"/>
      <c r="AF243" s="150"/>
      <c r="AG243" s="150"/>
      <c r="AH243" s="150"/>
      <c r="AI243" s="150"/>
      <c r="AJ243" s="150"/>
      <c r="AK243" s="150"/>
      <c r="AL243" s="150"/>
      <c r="AM243" s="150"/>
      <c r="AN243" s="150"/>
      <c r="AO243" s="150"/>
      <c r="AP243" s="150"/>
      <c r="AQ243" s="150"/>
      <c r="AR243" s="150"/>
      <c r="AS243" s="150"/>
      <c r="AT243" s="150"/>
      <c r="AU243" s="150"/>
      <c r="AV243" s="150"/>
      <c r="AW243" s="150"/>
      <c r="AX243" s="150"/>
      <c r="AY243" s="150"/>
      <c r="AZ243" s="150"/>
      <c r="BA243" s="150"/>
      <c r="BB243" s="150"/>
      <c r="BC243" s="150"/>
      <c r="BD243" s="150"/>
      <c r="BE243" s="150"/>
      <c r="BF243" s="150"/>
      <c r="BG243" s="150"/>
      <c r="BH243" s="150"/>
      <c r="BI243" s="150"/>
      <c r="BJ243" s="150"/>
      <c r="BK243" s="150"/>
      <c r="BL243" s="150"/>
      <c r="BM243" s="150"/>
      <c r="BN243" s="150"/>
      <c r="BO243" s="150"/>
      <c r="BP243" s="150"/>
      <c r="BQ243" s="150"/>
      <c r="BR243" s="150"/>
      <c r="BS243" s="150"/>
      <c r="BT243" s="150"/>
      <c r="BU243" s="150"/>
      <c r="BV243" s="150"/>
      <c r="BW243" s="150"/>
      <c r="BX243" s="150"/>
      <c r="BY243" s="150"/>
      <c r="BZ243" s="150"/>
      <c r="CA243" s="150"/>
      <c r="CB243" s="150"/>
      <c r="CC243" s="150"/>
      <c r="CD243" s="150"/>
      <c r="CE243" s="150"/>
      <c r="CF243" s="150"/>
      <c r="CG243" s="150"/>
      <c r="CH243" s="150"/>
      <c r="CI243" s="150"/>
      <c r="CJ243" s="150"/>
      <c r="CK243" s="150"/>
      <c r="CL243" s="150"/>
      <c r="CM243" s="150"/>
      <c r="CN243" s="150"/>
      <c r="CO243" s="150"/>
      <c r="CP243" s="150"/>
      <c r="CQ243" s="150"/>
      <c r="CR243" s="150"/>
    </row>
    <row r="244" spans="1:96" ht="12.75" customHeight="1" outlineLevel="1" x14ac:dyDescent="0.2">
      <c r="B244" s="3" t="s">
        <v>12</v>
      </c>
      <c r="G244" s="257">
        <f t="shared" ref="G244:U244" ca="1" si="5">IFERROR(G243/G144,0)</f>
        <v>0</v>
      </c>
      <c r="H244" s="257">
        <f t="shared" ca="1" si="5"/>
        <v>0</v>
      </c>
      <c r="I244" s="257">
        <f t="shared" ca="1" si="5"/>
        <v>0</v>
      </c>
      <c r="J244" s="257">
        <f t="shared" ca="1" si="5"/>
        <v>6.0043373706352305</v>
      </c>
      <c r="K244" s="257">
        <f t="shared" ca="1" si="5"/>
        <v>5.3383322779041205</v>
      </c>
      <c r="L244" s="257">
        <f t="shared" ca="1" si="5"/>
        <v>4.7125544332849678</v>
      </c>
      <c r="M244" s="257">
        <f t="shared" ca="1" si="5"/>
        <v>4.1237772629298428</v>
      </c>
      <c r="N244" s="257">
        <f t="shared" ca="1" si="5"/>
        <v>4.6203338218399868</v>
      </c>
      <c r="O244" s="257">
        <f t="shared" ca="1" si="5"/>
        <v>4.9360622592328802</v>
      </c>
      <c r="P244" s="257">
        <f t="shared" ca="1" si="5"/>
        <v>4.1703641659014696</v>
      </c>
      <c r="Q244" s="257">
        <f t="shared" ca="1" si="5"/>
        <v>3.5332951877902072</v>
      </c>
      <c r="R244" s="257">
        <f t="shared" ca="1" si="5"/>
        <v>2.8920540771083543</v>
      </c>
      <c r="S244" s="257">
        <f t="shared" ca="1" si="5"/>
        <v>2.3111595201344222</v>
      </c>
      <c r="T244" s="257">
        <f t="shared" ca="1" si="5"/>
        <v>2.7005226431679739</v>
      </c>
      <c r="U244" s="257">
        <f t="shared" ca="1" si="5"/>
        <v>3.1634480118216097</v>
      </c>
      <c r="V244" s="150"/>
      <c r="W244" s="150"/>
      <c r="X244" s="150"/>
      <c r="Y244" s="150"/>
      <c r="Z244" s="150"/>
      <c r="AA244" s="150"/>
      <c r="AB244" s="150"/>
      <c r="AC244" s="150"/>
      <c r="AD244" s="150"/>
      <c r="AE244" s="150"/>
      <c r="AF244" s="150"/>
      <c r="AG244" s="150"/>
      <c r="AH244" s="150"/>
      <c r="AI244" s="150"/>
      <c r="AJ244" s="150"/>
      <c r="AK244" s="150"/>
      <c r="AL244" s="150"/>
      <c r="AM244" s="150"/>
      <c r="AN244" s="150"/>
      <c r="AO244" s="150"/>
      <c r="AP244" s="150"/>
      <c r="AQ244" s="150"/>
      <c r="AR244" s="150"/>
      <c r="AS244" s="150"/>
      <c r="AT244" s="150"/>
      <c r="AU244" s="150"/>
      <c r="AV244" s="150"/>
      <c r="AW244" s="150"/>
      <c r="AX244" s="150"/>
      <c r="AY244" s="150"/>
      <c r="AZ244" s="150"/>
      <c r="BA244" s="150"/>
      <c r="BB244" s="150"/>
      <c r="BC244" s="150"/>
      <c r="BD244" s="150"/>
      <c r="BE244" s="150"/>
      <c r="BF244" s="150"/>
      <c r="BG244" s="150"/>
      <c r="BH244" s="150"/>
      <c r="BI244" s="150"/>
      <c r="BJ244" s="150"/>
      <c r="BK244" s="150"/>
      <c r="BL244" s="150"/>
      <c r="BM244" s="150"/>
      <c r="BN244" s="150"/>
      <c r="BO244" s="150"/>
      <c r="BP244" s="150"/>
      <c r="BQ244" s="150"/>
      <c r="BR244" s="150"/>
      <c r="BS244" s="150"/>
      <c r="BT244" s="150"/>
      <c r="BU244" s="150"/>
      <c r="BV244" s="150"/>
      <c r="BW244" s="150"/>
      <c r="BX244" s="150"/>
      <c r="BY244" s="150"/>
      <c r="BZ244" s="150"/>
      <c r="CA244" s="150"/>
      <c r="CB244" s="150"/>
      <c r="CC244" s="150"/>
      <c r="CD244" s="150"/>
      <c r="CE244" s="150"/>
      <c r="CF244" s="150"/>
      <c r="CG244" s="150"/>
      <c r="CH244" s="150"/>
      <c r="CI244" s="150"/>
      <c r="CJ244" s="150"/>
      <c r="CK244" s="150"/>
      <c r="CL244" s="150"/>
      <c r="CM244" s="150"/>
      <c r="CN244" s="150"/>
      <c r="CO244" s="150"/>
      <c r="CP244" s="150"/>
      <c r="CQ244" s="150"/>
      <c r="CR244" s="150"/>
    </row>
    <row r="245" spans="1:96" ht="12.75" customHeight="1" outlineLevel="1" x14ac:dyDescent="0.2">
      <c r="B245" s="3" t="s">
        <v>604</v>
      </c>
      <c r="G245" s="257">
        <f t="shared" ref="G245:U245" ca="1" si="6">IFERROR(G243/G141,0)</f>
        <v>0</v>
      </c>
      <c r="H245" s="257">
        <f t="shared" ca="1" si="6"/>
        <v>0</v>
      </c>
      <c r="I245" s="257">
        <f t="shared" ca="1" si="6"/>
        <v>0</v>
      </c>
      <c r="J245" s="257">
        <f t="shared" ca="1" si="6"/>
        <v>2.12736495319673</v>
      </c>
      <c r="K245" s="257">
        <f t="shared" ca="1" si="6"/>
        <v>1.9127935804945237</v>
      </c>
      <c r="L245" s="257">
        <f t="shared" ca="1" si="6"/>
        <v>1.7588532548296099</v>
      </c>
      <c r="M245" s="257">
        <f t="shared" ca="1" si="6"/>
        <v>1.6303648689267269</v>
      </c>
      <c r="N245" s="257">
        <f t="shared" ca="1" si="6"/>
        <v>1.617313076068986</v>
      </c>
      <c r="O245" s="257">
        <f t="shared" ca="1" si="6"/>
        <v>1.6196419701745468</v>
      </c>
      <c r="P245" s="257">
        <f t="shared" ca="1" si="6"/>
        <v>1.4578131559392735</v>
      </c>
      <c r="Q245" s="257">
        <f t="shared" ca="1" si="6"/>
        <v>1.2767409730474775</v>
      </c>
      <c r="R245" s="257">
        <f t="shared" ca="1" si="6"/>
        <v>1.1788173771961217</v>
      </c>
      <c r="S245" s="257">
        <f t="shared" ca="1" si="6"/>
        <v>0.97940831272276874</v>
      </c>
      <c r="T245" s="257">
        <f t="shared" ca="1" si="6"/>
        <v>0.93834222564657943</v>
      </c>
      <c r="U245" s="257">
        <f t="shared" ca="1" si="6"/>
        <v>0.92354483784021701</v>
      </c>
      <c r="V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G245" s="151"/>
      <c r="AH245" s="151"/>
      <c r="AI245" s="151"/>
      <c r="AJ245" s="151"/>
      <c r="AK245" s="151"/>
      <c r="AL245" s="151"/>
      <c r="AM245" s="151"/>
      <c r="AN245" s="151"/>
      <c r="AO245" s="151"/>
      <c r="AP245" s="151"/>
      <c r="AQ245" s="151"/>
      <c r="AR245" s="151"/>
      <c r="AS245" s="151"/>
      <c r="AT245" s="151"/>
      <c r="AU245" s="151"/>
      <c r="AV245" s="151"/>
      <c r="AW245" s="151"/>
      <c r="AX245" s="151"/>
      <c r="AY245" s="151"/>
      <c r="AZ245" s="151"/>
      <c r="BA245" s="151"/>
      <c r="BB245" s="151"/>
      <c r="BC245" s="151"/>
      <c r="BD245" s="151"/>
      <c r="BE245" s="151"/>
      <c r="BF245" s="151"/>
      <c r="BG245" s="151"/>
      <c r="BH245" s="151"/>
      <c r="BI245" s="151"/>
      <c r="BJ245" s="151"/>
      <c r="BK245" s="151"/>
      <c r="BL245" s="151"/>
      <c r="BM245" s="151"/>
      <c r="BN245" s="151"/>
      <c r="BO245" s="151"/>
      <c r="BP245" s="151"/>
      <c r="BQ245" s="151"/>
      <c r="BR245" s="151"/>
      <c r="BS245" s="151"/>
      <c r="BT245" s="151"/>
      <c r="BU245" s="151"/>
      <c r="BV245" s="151"/>
      <c r="BW245" s="151"/>
      <c r="BX245" s="151"/>
      <c r="BY245" s="151"/>
      <c r="BZ245" s="151"/>
      <c r="CA245" s="151"/>
      <c r="CB245" s="151"/>
      <c r="CC245" s="151"/>
      <c r="CD245" s="151"/>
      <c r="CE245" s="151"/>
      <c r="CF245" s="151"/>
      <c r="CG245" s="151"/>
      <c r="CH245" s="151"/>
      <c r="CI245" s="151"/>
      <c r="CJ245" s="151"/>
      <c r="CK245" s="151"/>
      <c r="CL245" s="151"/>
      <c r="CM245" s="151"/>
      <c r="CN245" s="151"/>
      <c r="CO245" s="151"/>
      <c r="CP245" s="151"/>
      <c r="CQ245" s="151"/>
      <c r="CR245" s="151"/>
    </row>
    <row r="246" spans="1:96" ht="12.75" customHeight="1" outlineLevel="1" x14ac:dyDescent="0.2">
      <c r="G246" s="155"/>
      <c r="H246" s="155"/>
      <c r="I246" s="155"/>
      <c r="J246" s="155"/>
      <c r="K246" s="470"/>
      <c r="L246" s="471"/>
      <c r="M246" s="155"/>
      <c r="N246" s="128"/>
      <c r="O246" s="155"/>
      <c r="P246" s="155"/>
      <c r="Q246" s="155"/>
      <c r="R246" s="128"/>
      <c r="S246" s="155"/>
      <c r="T246" s="150"/>
      <c r="U246" s="150"/>
      <c r="V246" s="150"/>
      <c r="W246" s="150"/>
      <c r="X246" s="150"/>
      <c r="Y246" s="150"/>
      <c r="Z246" s="150"/>
      <c r="AA246" s="150"/>
      <c r="AB246" s="150"/>
      <c r="AC246" s="150"/>
      <c r="AD246" s="150"/>
      <c r="AE246" s="150"/>
      <c r="AF246" s="150"/>
      <c r="AG246" s="150"/>
      <c r="AH246" s="150"/>
      <c r="AI246" s="150"/>
      <c r="AJ246" s="150"/>
      <c r="AK246" s="150"/>
      <c r="AL246" s="150"/>
      <c r="AM246" s="150"/>
      <c r="AN246" s="150"/>
      <c r="AO246" s="150"/>
      <c r="AP246" s="150"/>
      <c r="AQ246" s="150"/>
      <c r="AR246" s="150"/>
      <c r="AS246" s="150"/>
      <c r="AT246" s="150"/>
      <c r="AU246" s="150"/>
      <c r="AV246" s="150"/>
      <c r="AW246" s="150"/>
      <c r="AX246" s="150"/>
      <c r="AY246" s="150"/>
      <c r="AZ246" s="150"/>
      <c r="BA246" s="150"/>
      <c r="BB246" s="150"/>
      <c r="BC246" s="150"/>
      <c r="BD246" s="150"/>
      <c r="BE246" s="150"/>
      <c r="BF246" s="150"/>
      <c r="BG246" s="150"/>
      <c r="BH246" s="150"/>
      <c r="BI246" s="150"/>
      <c r="BJ246" s="150"/>
      <c r="BK246" s="150"/>
      <c r="BL246" s="150"/>
      <c r="BM246" s="150"/>
      <c r="BN246" s="150"/>
      <c r="BO246" s="150"/>
      <c r="BP246" s="150"/>
      <c r="BQ246" s="150"/>
      <c r="BR246" s="150"/>
      <c r="BS246" s="150"/>
      <c r="BT246" s="150"/>
      <c r="BU246" s="150"/>
      <c r="BV246" s="150"/>
      <c r="BW246" s="150"/>
      <c r="BX246" s="150"/>
      <c r="BY246" s="150"/>
      <c r="BZ246" s="150"/>
      <c r="CA246" s="150"/>
      <c r="CB246" s="150"/>
      <c r="CC246" s="150"/>
      <c r="CD246" s="150"/>
      <c r="CE246" s="150"/>
      <c r="CF246" s="150"/>
      <c r="CG246" s="150"/>
      <c r="CH246" s="150"/>
      <c r="CI246" s="150"/>
      <c r="CJ246" s="150"/>
      <c r="CK246" s="150"/>
      <c r="CL246" s="150"/>
      <c r="CM246" s="150"/>
      <c r="CN246" s="150"/>
      <c r="CO246" s="150"/>
      <c r="CP246" s="150"/>
      <c r="CQ246" s="150"/>
      <c r="CR246" s="150"/>
    </row>
    <row r="247" spans="1:96" ht="12.75" customHeight="1" outlineLevel="1" x14ac:dyDescent="0.2">
      <c r="B247" s="15"/>
      <c r="G247" s="155"/>
      <c r="H247" s="155"/>
      <c r="I247" s="155"/>
      <c r="J247" s="155"/>
      <c r="K247" s="470"/>
      <c r="L247" s="471"/>
      <c r="M247" s="155"/>
      <c r="N247" s="128"/>
      <c r="O247" s="155"/>
      <c r="P247" s="155"/>
      <c r="Q247" s="155"/>
      <c r="R247" s="128"/>
      <c r="S247" s="155"/>
      <c r="T247" s="150"/>
      <c r="U247" s="150"/>
      <c r="V247" s="150"/>
      <c r="W247" s="150"/>
      <c r="X247" s="150"/>
      <c r="Y247" s="150"/>
      <c r="Z247" s="150"/>
      <c r="AA247" s="150"/>
      <c r="AB247" s="150"/>
      <c r="AC247" s="150"/>
      <c r="AD247" s="150"/>
      <c r="AE247" s="150"/>
      <c r="AF247" s="150"/>
      <c r="AG247" s="150"/>
      <c r="AH247" s="150"/>
      <c r="AI247" s="150"/>
      <c r="AJ247" s="150"/>
      <c r="AK247" s="150"/>
      <c r="AL247" s="150"/>
      <c r="AM247" s="150"/>
      <c r="AN247" s="150"/>
      <c r="AO247" s="150"/>
      <c r="AP247" s="150"/>
      <c r="AQ247" s="150"/>
      <c r="AR247" s="150"/>
      <c r="AS247" s="150"/>
      <c r="AT247" s="150"/>
      <c r="AU247" s="150"/>
      <c r="AV247" s="150"/>
      <c r="AW247" s="150"/>
      <c r="AX247" s="150"/>
      <c r="AY247" s="150"/>
      <c r="AZ247" s="150"/>
      <c r="BA247" s="150"/>
      <c r="BB247" s="150"/>
      <c r="BC247" s="150"/>
      <c r="BD247" s="150"/>
      <c r="BE247" s="150"/>
      <c r="BF247" s="150"/>
      <c r="BG247" s="150"/>
      <c r="BH247" s="150"/>
      <c r="BI247" s="150"/>
      <c r="BJ247" s="150"/>
      <c r="BK247" s="150"/>
      <c r="BL247" s="150"/>
      <c r="BM247" s="150"/>
      <c r="BN247" s="150"/>
      <c r="BO247" s="150"/>
      <c r="BP247" s="150"/>
      <c r="BQ247" s="150"/>
      <c r="BR247" s="150"/>
      <c r="BS247" s="150"/>
      <c r="BT247" s="150"/>
      <c r="BU247" s="150"/>
      <c r="BV247" s="150"/>
      <c r="BW247" s="150"/>
      <c r="BX247" s="150"/>
      <c r="BY247" s="150"/>
      <c r="BZ247" s="150"/>
      <c r="CA247" s="150"/>
      <c r="CB247" s="150"/>
      <c r="CC247" s="150"/>
      <c r="CD247" s="150"/>
      <c r="CE247" s="150"/>
      <c r="CF247" s="150"/>
      <c r="CG247" s="150"/>
      <c r="CH247" s="150"/>
      <c r="CI247" s="150"/>
      <c r="CJ247" s="150"/>
      <c r="CK247" s="150"/>
      <c r="CL247" s="150"/>
      <c r="CM247" s="150"/>
      <c r="CN247" s="150"/>
      <c r="CO247" s="150"/>
      <c r="CP247" s="150"/>
      <c r="CQ247" s="150"/>
      <c r="CR247" s="150"/>
    </row>
    <row r="248" spans="1:96" s="563" customFormat="1" ht="12.75" customHeight="1" x14ac:dyDescent="0.2">
      <c r="A248" s="563" t="s">
        <v>57</v>
      </c>
      <c r="I248" s="564"/>
      <c r="J248" s="565"/>
    </row>
    <row r="249" spans="1:96" ht="12.75" hidden="1" customHeight="1" outlineLevel="1" x14ac:dyDescent="0.2">
      <c r="G249" s="155"/>
      <c r="H249" s="155"/>
      <c r="I249" s="155"/>
      <c r="J249" s="155"/>
      <c r="K249" s="470"/>
      <c r="L249" s="471"/>
      <c r="M249" s="155"/>
      <c r="N249" s="128"/>
      <c r="O249" s="155"/>
      <c r="P249" s="155"/>
      <c r="Q249" s="155"/>
      <c r="R249" s="128"/>
      <c r="S249" s="155"/>
      <c r="T249" s="150"/>
      <c r="U249" s="150"/>
      <c r="V249" s="150"/>
      <c r="W249" s="150"/>
      <c r="X249" s="150"/>
      <c r="Y249" s="150"/>
      <c r="Z249" s="150"/>
      <c r="AA249" s="150"/>
      <c r="AB249" s="150"/>
      <c r="AC249" s="150"/>
      <c r="AD249" s="150"/>
      <c r="AE249" s="150"/>
      <c r="AF249" s="150"/>
      <c r="AG249" s="150"/>
      <c r="AH249" s="150"/>
      <c r="AI249" s="150"/>
      <c r="AJ249" s="150"/>
      <c r="AK249" s="150"/>
      <c r="AL249" s="150"/>
      <c r="AM249" s="150"/>
      <c r="AN249" s="150"/>
      <c r="AO249" s="150"/>
      <c r="AP249" s="150"/>
      <c r="AQ249" s="150"/>
      <c r="AR249" s="150"/>
      <c r="AS249" s="150"/>
      <c r="AT249" s="150"/>
      <c r="AU249" s="150"/>
      <c r="AV249" s="150"/>
      <c r="AW249" s="150"/>
      <c r="AX249" s="150"/>
      <c r="AY249" s="150"/>
      <c r="AZ249" s="150"/>
      <c r="BA249" s="150"/>
      <c r="BB249" s="150"/>
      <c r="BC249" s="150"/>
      <c r="BD249" s="150"/>
      <c r="BE249" s="150"/>
      <c r="BF249" s="150"/>
      <c r="BG249" s="150"/>
      <c r="BH249" s="150"/>
      <c r="BI249" s="150"/>
      <c r="BJ249" s="150"/>
      <c r="BK249" s="150"/>
      <c r="BL249" s="150"/>
      <c r="BM249" s="150"/>
      <c r="BN249" s="150"/>
      <c r="BO249" s="150"/>
      <c r="BP249" s="150"/>
      <c r="BQ249" s="150"/>
      <c r="BR249" s="150"/>
      <c r="BS249" s="150"/>
      <c r="BT249" s="150"/>
      <c r="BU249" s="150"/>
      <c r="BV249" s="150"/>
      <c r="BW249" s="150"/>
      <c r="BX249" s="150"/>
      <c r="BY249" s="150"/>
      <c r="BZ249" s="150"/>
      <c r="CA249" s="150"/>
      <c r="CB249" s="150"/>
      <c r="CC249" s="150"/>
      <c r="CD249" s="150"/>
      <c r="CE249" s="150"/>
      <c r="CF249" s="150"/>
      <c r="CG249" s="150"/>
      <c r="CH249" s="150"/>
      <c r="CI249" s="150"/>
      <c r="CJ249" s="150"/>
      <c r="CK249" s="150"/>
      <c r="CL249" s="150"/>
      <c r="CM249" s="150"/>
      <c r="CN249" s="150"/>
      <c r="CO249" s="150"/>
      <c r="CP249" s="150"/>
      <c r="CQ249" s="150"/>
      <c r="CR249" s="150"/>
    </row>
    <row r="250" spans="1:96" ht="12.75" hidden="1" customHeight="1" outlineLevel="1" x14ac:dyDescent="0.2">
      <c r="G250" s="155"/>
      <c r="H250" s="155"/>
      <c r="I250" s="155"/>
      <c r="J250" s="155"/>
      <c r="K250" s="470"/>
      <c r="L250" s="471"/>
      <c r="M250" s="155"/>
      <c r="N250" s="128"/>
      <c r="O250" s="155"/>
      <c r="P250" s="155"/>
      <c r="Q250" s="155"/>
      <c r="R250" s="128"/>
      <c r="S250" s="155"/>
      <c r="T250" s="150"/>
      <c r="U250" s="150"/>
      <c r="V250" s="150"/>
      <c r="W250" s="150"/>
      <c r="X250" s="150"/>
      <c r="Y250" s="150"/>
      <c r="Z250" s="150"/>
      <c r="AA250" s="150"/>
      <c r="AB250" s="150"/>
      <c r="AC250" s="150"/>
      <c r="AD250" s="150"/>
      <c r="AE250" s="150"/>
      <c r="AF250" s="150"/>
      <c r="AG250" s="150"/>
      <c r="AH250" s="150"/>
      <c r="AI250" s="150"/>
      <c r="AJ250" s="150"/>
      <c r="AK250" s="150"/>
      <c r="AL250" s="150"/>
      <c r="AM250" s="150"/>
      <c r="AN250" s="150"/>
      <c r="AO250" s="150"/>
      <c r="AP250" s="150"/>
      <c r="AQ250" s="150"/>
      <c r="AR250" s="150"/>
      <c r="AS250" s="150"/>
      <c r="AT250" s="150"/>
      <c r="AU250" s="150"/>
      <c r="AV250" s="150"/>
      <c r="AW250" s="150"/>
      <c r="AX250" s="150"/>
      <c r="AY250" s="150"/>
      <c r="AZ250" s="150"/>
      <c r="BA250" s="150"/>
      <c r="BB250" s="150"/>
      <c r="BC250" s="150"/>
      <c r="BD250" s="150"/>
      <c r="BE250" s="150"/>
      <c r="BF250" s="150"/>
      <c r="BG250" s="150"/>
      <c r="BH250" s="150"/>
      <c r="BI250" s="150"/>
      <c r="BJ250" s="150"/>
      <c r="BK250" s="150"/>
      <c r="BL250" s="150"/>
      <c r="BM250" s="150"/>
      <c r="BN250" s="150"/>
      <c r="BO250" s="150"/>
      <c r="BP250" s="150"/>
      <c r="BQ250" s="150"/>
      <c r="BR250" s="150"/>
      <c r="BS250" s="150"/>
      <c r="BT250" s="150"/>
      <c r="BU250" s="150"/>
      <c r="BV250" s="150"/>
      <c r="BW250" s="150"/>
      <c r="BX250" s="150"/>
      <c r="BY250" s="150"/>
      <c r="BZ250" s="150"/>
      <c r="CA250" s="150"/>
      <c r="CB250" s="150"/>
      <c r="CC250" s="150"/>
      <c r="CD250" s="150"/>
      <c r="CE250" s="150"/>
      <c r="CF250" s="150"/>
      <c r="CG250" s="150"/>
      <c r="CH250" s="150"/>
      <c r="CI250" s="150"/>
      <c r="CJ250" s="150"/>
      <c r="CK250" s="150"/>
      <c r="CL250" s="150"/>
      <c r="CM250" s="150"/>
      <c r="CN250" s="150"/>
      <c r="CO250" s="150"/>
      <c r="CP250" s="150"/>
      <c r="CQ250" s="150"/>
      <c r="CR250" s="150"/>
    </row>
    <row r="251" spans="1:96" ht="12.75" hidden="1" customHeight="1" outlineLevel="1" x14ac:dyDescent="0.2">
      <c r="G251" s="155"/>
      <c r="H251" s="155"/>
      <c r="I251" s="155"/>
      <c r="J251" s="155"/>
      <c r="K251" s="470"/>
      <c r="L251" s="471"/>
      <c r="M251" s="155"/>
      <c r="N251" s="128"/>
      <c r="O251" s="155"/>
      <c r="P251" s="155"/>
      <c r="Q251" s="155"/>
      <c r="R251" s="128"/>
      <c r="S251" s="155"/>
      <c r="T251" s="151"/>
      <c r="U251" s="151"/>
      <c r="V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G251" s="151"/>
      <c r="AH251" s="151"/>
      <c r="AI251" s="151"/>
      <c r="AJ251" s="151"/>
      <c r="AK251" s="151"/>
      <c r="AL251" s="151"/>
      <c r="AM251" s="151"/>
      <c r="AN251" s="151"/>
      <c r="AO251" s="151"/>
      <c r="AP251" s="151"/>
      <c r="AQ251" s="151"/>
      <c r="AR251" s="151"/>
      <c r="AS251" s="151"/>
      <c r="AT251" s="151"/>
      <c r="AU251" s="151"/>
      <c r="AV251" s="151"/>
      <c r="AW251" s="151"/>
      <c r="AX251" s="151"/>
      <c r="AY251" s="151"/>
      <c r="AZ251" s="151"/>
      <c r="BA251" s="151"/>
      <c r="BB251" s="151"/>
      <c r="BC251" s="151"/>
      <c r="BD251" s="151"/>
      <c r="BE251" s="151"/>
      <c r="BF251" s="151"/>
      <c r="BG251" s="151"/>
      <c r="BH251" s="151"/>
      <c r="BI251" s="151"/>
      <c r="BJ251" s="151"/>
      <c r="BK251" s="151"/>
      <c r="BL251" s="151"/>
      <c r="BM251" s="151"/>
      <c r="BN251" s="151"/>
      <c r="BO251" s="151"/>
      <c r="BP251" s="151"/>
      <c r="BQ251" s="151"/>
      <c r="BR251" s="151"/>
      <c r="BS251" s="151"/>
      <c r="BT251" s="151"/>
      <c r="BU251" s="151"/>
      <c r="BV251" s="151"/>
      <c r="BW251" s="151"/>
      <c r="BX251" s="151"/>
      <c r="BY251" s="151"/>
      <c r="BZ251" s="151"/>
      <c r="CA251" s="151"/>
      <c r="CB251" s="151"/>
      <c r="CC251" s="151"/>
      <c r="CD251" s="151"/>
      <c r="CE251" s="151"/>
      <c r="CF251" s="151"/>
      <c r="CG251" s="151"/>
      <c r="CH251" s="151"/>
      <c r="CI251" s="151"/>
      <c r="CJ251" s="151"/>
      <c r="CK251" s="151"/>
      <c r="CL251" s="151"/>
      <c r="CM251" s="151"/>
      <c r="CN251" s="151"/>
      <c r="CO251" s="151"/>
      <c r="CP251" s="151"/>
      <c r="CQ251" s="151"/>
      <c r="CR251" s="151"/>
    </row>
    <row r="252" spans="1:96" ht="12.75" hidden="1" customHeight="1" outlineLevel="1" x14ac:dyDescent="0.2">
      <c r="G252" s="155"/>
      <c r="H252" s="155"/>
      <c r="I252" s="155"/>
      <c r="J252" s="155"/>
      <c r="K252" s="470"/>
      <c r="L252" s="471"/>
      <c r="M252" s="155"/>
      <c r="N252" s="128"/>
      <c r="O252" s="155"/>
      <c r="P252" s="155"/>
      <c r="Q252" s="155"/>
      <c r="R252" s="128"/>
      <c r="S252" s="155"/>
      <c r="T252" s="150"/>
      <c r="U252" s="150"/>
      <c r="V252" s="150"/>
      <c r="W252" s="150"/>
      <c r="X252" s="150"/>
      <c r="Y252" s="150"/>
      <c r="Z252" s="150"/>
      <c r="AA252" s="150"/>
      <c r="AB252" s="150"/>
      <c r="AC252" s="150"/>
      <c r="AD252" s="150"/>
      <c r="AE252" s="150"/>
      <c r="AF252" s="150"/>
      <c r="AG252" s="150"/>
      <c r="AH252" s="150"/>
      <c r="AI252" s="150"/>
      <c r="AJ252" s="150"/>
      <c r="AK252" s="150"/>
      <c r="AL252" s="150"/>
      <c r="AM252" s="150"/>
      <c r="AN252" s="150"/>
      <c r="AO252" s="150"/>
      <c r="AP252" s="150"/>
      <c r="AQ252" s="150"/>
      <c r="AR252" s="150"/>
      <c r="AS252" s="150"/>
      <c r="AT252" s="150"/>
      <c r="AU252" s="150"/>
      <c r="AV252" s="150"/>
      <c r="AW252" s="150"/>
      <c r="AX252" s="150"/>
      <c r="AY252" s="150"/>
      <c r="AZ252" s="150"/>
      <c r="BA252" s="150"/>
      <c r="BB252" s="150"/>
      <c r="BC252" s="150"/>
      <c r="BD252" s="150"/>
      <c r="BE252" s="150"/>
      <c r="BF252" s="150"/>
      <c r="BG252" s="150"/>
      <c r="BH252" s="150"/>
      <c r="BI252" s="150"/>
      <c r="BJ252" s="150"/>
      <c r="BK252" s="150"/>
      <c r="BL252" s="150"/>
      <c r="BM252" s="150"/>
      <c r="BN252" s="150"/>
      <c r="BO252" s="150"/>
      <c r="BP252" s="150"/>
      <c r="BQ252" s="150"/>
      <c r="BR252" s="150"/>
      <c r="BS252" s="150"/>
      <c r="BT252" s="150"/>
      <c r="BU252" s="150"/>
      <c r="BV252" s="150"/>
      <c r="BW252" s="150"/>
      <c r="BX252" s="150"/>
      <c r="BY252" s="150"/>
      <c r="BZ252" s="150"/>
      <c r="CA252" s="150"/>
      <c r="CB252" s="150"/>
      <c r="CC252" s="150"/>
      <c r="CD252" s="150"/>
      <c r="CE252" s="150"/>
      <c r="CF252" s="150"/>
      <c r="CG252" s="150"/>
      <c r="CH252" s="150"/>
      <c r="CI252" s="150"/>
      <c r="CJ252" s="150"/>
      <c r="CK252" s="150"/>
      <c r="CL252" s="150"/>
      <c r="CM252" s="150"/>
      <c r="CN252" s="150"/>
      <c r="CO252" s="150"/>
      <c r="CP252" s="150"/>
      <c r="CQ252" s="150"/>
      <c r="CR252" s="150"/>
    </row>
    <row r="253" spans="1:96" ht="12.75" hidden="1" customHeight="1" outlineLevel="1" x14ac:dyDescent="0.2">
      <c r="G253" s="155"/>
      <c r="H253" s="155"/>
      <c r="I253" s="155"/>
      <c r="J253" s="155"/>
      <c r="K253" s="470"/>
      <c r="L253" s="471"/>
      <c r="M253" s="155"/>
      <c r="N253" s="128"/>
      <c r="O253" s="155"/>
      <c r="P253" s="155"/>
      <c r="Q253" s="155"/>
      <c r="R253" s="128"/>
      <c r="S253" s="155"/>
      <c r="T253" s="155"/>
      <c r="U253" s="155"/>
      <c r="V253" s="155"/>
      <c r="W253" s="155"/>
      <c r="X253" s="155"/>
      <c r="Y253" s="155"/>
      <c r="Z253" s="155"/>
      <c r="AA253" s="155"/>
      <c r="AB253" s="155"/>
      <c r="AC253" s="155"/>
      <c r="AD253" s="155"/>
      <c r="AE253" s="155"/>
      <c r="AF253" s="155"/>
      <c r="AG253" s="155"/>
      <c r="AH253" s="155"/>
      <c r="AI253" s="155"/>
      <c r="AJ253" s="155"/>
      <c r="AK253" s="155"/>
      <c r="AL253" s="155"/>
      <c r="AM253" s="155"/>
      <c r="AN253" s="155"/>
      <c r="AO253" s="155"/>
      <c r="AP253" s="155"/>
      <c r="AQ253" s="155"/>
      <c r="AR253" s="155"/>
      <c r="AS253" s="155"/>
      <c r="AT253" s="155"/>
      <c r="AU253" s="155"/>
      <c r="AV253" s="155"/>
      <c r="AW253" s="155"/>
      <c r="AX253" s="155"/>
      <c r="AY253" s="155"/>
      <c r="AZ253" s="155"/>
      <c r="BA253" s="155"/>
      <c r="BB253" s="155"/>
      <c r="BC253" s="155"/>
      <c r="BD253" s="155"/>
      <c r="BE253" s="155"/>
      <c r="BF253" s="155"/>
      <c r="BG253" s="155"/>
      <c r="BH253" s="155"/>
      <c r="BI253" s="155"/>
      <c r="BJ253" s="155"/>
      <c r="BK253" s="155"/>
      <c r="BL253" s="155"/>
      <c r="BM253" s="155"/>
      <c r="BN253" s="155"/>
      <c r="BO253" s="155"/>
      <c r="BP253" s="155"/>
      <c r="BQ253" s="155"/>
      <c r="BR253" s="155"/>
      <c r="BS253" s="155"/>
      <c r="BT253" s="155"/>
      <c r="BU253" s="155"/>
      <c r="BV253" s="155"/>
      <c r="BW253" s="155"/>
      <c r="BX253" s="155"/>
      <c r="BY253" s="155"/>
      <c r="BZ253" s="155"/>
      <c r="CA253" s="155"/>
      <c r="CB253" s="155"/>
      <c r="CC253" s="155"/>
      <c r="CD253" s="155"/>
      <c r="CE253" s="155"/>
      <c r="CF253" s="155"/>
      <c r="CG253" s="155"/>
      <c r="CH253" s="155"/>
      <c r="CI253" s="155"/>
      <c r="CJ253" s="155"/>
      <c r="CK253" s="155"/>
      <c r="CL253" s="155"/>
      <c r="CM253" s="155"/>
      <c r="CN253" s="155"/>
      <c r="CO253" s="155"/>
      <c r="CP253" s="155"/>
      <c r="CQ253" s="155"/>
      <c r="CR253" s="155"/>
    </row>
    <row r="254" spans="1:96" ht="12.75" hidden="1" customHeight="1" outlineLevel="1" x14ac:dyDescent="0.2">
      <c r="G254" s="155"/>
      <c r="H254" s="155"/>
      <c r="I254" s="155"/>
      <c r="J254" s="155"/>
      <c r="K254" s="470"/>
      <c r="L254" s="471"/>
      <c r="M254" s="155"/>
      <c r="N254" s="128"/>
      <c r="O254" s="155"/>
      <c r="P254" s="155"/>
      <c r="Q254" s="155"/>
      <c r="R254" s="128"/>
      <c r="S254" s="155"/>
      <c r="T254" s="150"/>
      <c r="U254" s="150"/>
      <c r="V254" s="150"/>
      <c r="W254" s="150"/>
      <c r="X254" s="150"/>
      <c r="Y254" s="150"/>
      <c r="Z254" s="150"/>
      <c r="AA254" s="150"/>
      <c r="AB254" s="150"/>
      <c r="AC254" s="150"/>
      <c r="AD254" s="150"/>
      <c r="AE254" s="150"/>
      <c r="AF254" s="150"/>
      <c r="AG254" s="150"/>
      <c r="AH254" s="150"/>
      <c r="AI254" s="150"/>
      <c r="AJ254" s="150"/>
      <c r="AK254" s="150"/>
      <c r="AL254" s="150"/>
      <c r="AM254" s="150"/>
      <c r="AN254" s="150"/>
      <c r="AO254" s="150"/>
      <c r="AP254" s="150"/>
      <c r="AQ254" s="150"/>
      <c r="AR254" s="150"/>
      <c r="AS254" s="150"/>
      <c r="AT254" s="150"/>
      <c r="AU254" s="150"/>
      <c r="AV254" s="150"/>
      <c r="AW254" s="150"/>
      <c r="AX254" s="150"/>
      <c r="AY254" s="150"/>
      <c r="AZ254" s="150"/>
      <c r="BA254" s="150"/>
      <c r="BB254" s="150"/>
      <c r="BC254" s="150"/>
      <c r="BD254" s="150"/>
      <c r="BE254" s="150"/>
      <c r="BF254" s="150"/>
      <c r="BG254" s="150"/>
      <c r="BH254" s="150"/>
      <c r="BI254" s="150"/>
      <c r="BJ254" s="150"/>
      <c r="BK254" s="150"/>
      <c r="BL254" s="150"/>
      <c r="BM254" s="150"/>
      <c r="BN254" s="150"/>
      <c r="BO254" s="150"/>
      <c r="BP254" s="150"/>
      <c r="BQ254" s="150"/>
      <c r="BR254" s="150"/>
      <c r="BS254" s="150"/>
      <c r="BT254" s="150"/>
      <c r="BU254" s="150"/>
      <c r="BV254" s="150"/>
      <c r="BW254" s="150"/>
      <c r="BX254" s="150"/>
      <c r="BY254" s="150"/>
      <c r="BZ254" s="150"/>
      <c r="CA254" s="150"/>
      <c r="CB254" s="150"/>
      <c r="CC254" s="150"/>
      <c r="CD254" s="150"/>
      <c r="CE254" s="150"/>
      <c r="CF254" s="150"/>
      <c r="CG254" s="150"/>
      <c r="CH254" s="150"/>
      <c r="CI254" s="150"/>
      <c r="CJ254" s="150"/>
      <c r="CK254" s="150"/>
      <c r="CL254" s="150"/>
      <c r="CM254" s="150"/>
      <c r="CN254" s="150"/>
      <c r="CO254" s="150"/>
      <c r="CP254" s="150"/>
      <c r="CQ254" s="150"/>
      <c r="CR254" s="150"/>
    </row>
    <row r="255" spans="1:96" ht="12.75" hidden="1" customHeight="1" outlineLevel="1" x14ac:dyDescent="0.2">
      <c r="G255" s="155"/>
      <c r="H255" s="155"/>
      <c r="I255" s="155"/>
      <c r="J255" s="155"/>
      <c r="K255" s="470"/>
      <c r="L255" s="471"/>
      <c r="M255" s="155"/>
      <c r="N255" s="128"/>
      <c r="O255" s="155"/>
      <c r="P255" s="155"/>
      <c r="Q255" s="155"/>
      <c r="R255" s="128"/>
      <c r="S255" s="155"/>
      <c r="T255" s="150"/>
      <c r="U255" s="150"/>
      <c r="V255" s="150"/>
      <c r="W255" s="150"/>
      <c r="X255" s="150"/>
      <c r="Y255" s="150"/>
      <c r="Z255" s="150"/>
      <c r="AA255" s="150"/>
      <c r="AB255" s="150"/>
      <c r="AC255" s="150"/>
      <c r="AD255" s="150"/>
      <c r="AE255" s="150"/>
      <c r="AF255" s="150"/>
      <c r="AG255" s="150"/>
      <c r="AH255" s="150"/>
      <c r="AI255" s="150"/>
      <c r="AJ255" s="150"/>
      <c r="AK255" s="150"/>
      <c r="AL255" s="150"/>
      <c r="AM255" s="150"/>
      <c r="AN255" s="150"/>
      <c r="AO255" s="150"/>
      <c r="AP255" s="150"/>
      <c r="AQ255" s="150"/>
      <c r="AR255" s="150"/>
      <c r="AS255" s="150"/>
      <c r="AT255" s="150"/>
      <c r="AU255" s="150"/>
      <c r="AV255" s="150"/>
      <c r="AW255" s="150"/>
      <c r="AX255" s="150"/>
      <c r="AY255" s="150"/>
      <c r="AZ255" s="150"/>
      <c r="BA255" s="150"/>
      <c r="BB255" s="150"/>
      <c r="BC255" s="150"/>
      <c r="BD255" s="150"/>
      <c r="BE255" s="150"/>
      <c r="BF255" s="150"/>
      <c r="BG255" s="150"/>
      <c r="BH255" s="150"/>
      <c r="BI255" s="150"/>
      <c r="BJ255" s="150"/>
      <c r="BK255" s="150"/>
      <c r="BL255" s="150"/>
      <c r="BM255" s="150"/>
      <c r="BN255" s="150"/>
      <c r="BO255" s="150"/>
      <c r="BP255" s="150"/>
      <c r="BQ255" s="150"/>
      <c r="BR255" s="150"/>
      <c r="BS255" s="150"/>
      <c r="BT255" s="150"/>
      <c r="BU255" s="150"/>
      <c r="BV255" s="150"/>
      <c r="BW255" s="150"/>
      <c r="BX255" s="150"/>
      <c r="BY255" s="150"/>
      <c r="BZ255" s="150"/>
      <c r="CA255" s="150"/>
      <c r="CB255" s="150"/>
      <c r="CC255" s="150"/>
      <c r="CD255" s="150"/>
      <c r="CE255" s="150"/>
      <c r="CF255" s="150"/>
      <c r="CG255" s="150"/>
      <c r="CH255" s="150"/>
      <c r="CI255" s="150"/>
      <c r="CJ255" s="150"/>
      <c r="CK255" s="150"/>
      <c r="CL255" s="150"/>
      <c r="CM255" s="150"/>
      <c r="CN255" s="150"/>
      <c r="CO255" s="150"/>
      <c r="CP255" s="150"/>
      <c r="CQ255" s="150"/>
      <c r="CR255" s="150"/>
    </row>
    <row r="256" spans="1:96" ht="12.75" hidden="1" customHeight="1" outlineLevel="1" x14ac:dyDescent="0.2">
      <c r="G256" s="155"/>
      <c r="H256" s="155"/>
      <c r="I256" s="155"/>
      <c r="J256" s="155"/>
      <c r="K256" s="470"/>
      <c r="L256" s="471"/>
      <c r="M256" s="155"/>
      <c r="N256" s="128"/>
      <c r="O256" s="155"/>
      <c r="P256" s="155"/>
      <c r="Q256" s="155"/>
      <c r="R256" s="128"/>
      <c r="S256" s="155"/>
      <c r="T256" s="150"/>
      <c r="U256" s="150"/>
      <c r="V256" s="150"/>
      <c r="W256" s="150"/>
      <c r="X256" s="150"/>
      <c r="Y256" s="150"/>
      <c r="Z256" s="150"/>
      <c r="AA256" s="150"/>
      <c r="AB256" s="150"/>
      <c r="AC256" s="150"/>
      <c r="AD256" s="150"/>
      <c r="AE256" s="150"/>
      <c r="AF256" s="150"/>
      <c r="AG256" s="150"/>
      <c r="AH256" s="150"/>
      <c r="AI256" s="150"/>
      <c r="AJ256" s="150"/>
      <c r="AK256" s="150"/>
      <c r="AL256" s="150"/>
      <c r="AM256" s="150"/>
      <c r="AN256" s="150"/>
      <c r="AO256" s="150"/>
      <c r="AP256" s="150"/>
      <c r="AQ256" s="150"/>
      <c r="AR256" s="150"/>
      <c r="AS256" s="150"/>
      <c r="AT256" s="150"/>
      <c r="AU256" s="150"/>
      <c r="AV256" s="150"/>
      <c r="AW256" s="150"/>
      <c r="AX256" s="150"/>
      <c r="AY256" s="150"/>
      <c r="AZ256" s="150"/>
      <c r="BA256" s="150"/>
      <c r="BB256" s="150"/>
      <c r="BC256" s="150"/>
      <c r="BD256" s="150"/>
      <c r="BE256" s="150"/>
      <c r="BF256" s="150"/>
      <c r="BG256" s="150"/>
      <c r="BH256" s="150"/>
      <c r="BI256" s="150"/>
      <c r="BJ256" s="150"/>
      <c r="BK256" s="150"/>
      <c r="BL256" s="150"/>
      <c r="BM256" s="150"/>
      <c r="BN256" s="150"/>
      <c r="BO256" s="150"/>
      <c r="BP256" s="150"/>
      <c r="BQ256" s="150"/>
      <c r="BR256" s="150"/>
      <c r="BS256" s="150"/>
      <c r="BT256" s="150"/>
      <c r="BU256" s="150"/>
      <c r="BV256" s="150"/>
      <c r="BW256" s="150"/>
      <c r="BX256" s="150"/>
      <c r="BY256" s="150"/>
      <c r="BZ256" s="150"/>
      <c r="CA256" s="150"/>
      <c r="CB256" s="150"/>
      <c r="CC256" s="150"/>
      <c r="CD256" s="150"/>
      <c r="CE256" s="150"/>
      <c r="CF256" s="150"/>
      <c r="CG256" s="150"/>
      <c r="CH256" s="150"/>
      <c r="CI256" s="150"/>
      <c r="CJ256" s="150"/>
      <c r="CK256" s="150"/>
      <c r="CL256" s="150"/>
      <c r="CM256" s="150"/>
      <c r="CN256" s="150"/>
      <c r="CO256" s="150"/>
      <c r="CP256" s="150"/>
      <c r="CQ256" s="150"/>
      <c r="CR256" s="150"/>
    </row>
    <row r="257" spans="2:96" ht="12.75" hidden="1" customHeight="1" outlineLevel="1" x14ac:dyDescent="0.2">
      <c r="G257" s="155"/>
      <c r="H257" s="155"/>
      <c r="I257" s="155"/>
      <c r="J257" s="155"/>
      <c r="K257" s="470"/>
      <c r="L257" s="471"/>
      <c r="M257" s="155"/>
      <c r="N257" s="128"/>
      <c r="O257" s="155"/>
      <c r="P257" s="155"/>
      <c r="Q257" s="155"/>
      <c r="R257" s="128"/>
      <c r="S257" s="155"/>
      <c r="T257" s="150"/>
      <c r="U257" s="150"/>
      <c r="V257" s="150"/>
      <c r="W257" s="150"/>
      <c r="X257" s="150"/>
      <c r="Y257" s="150"/>
      <c r="Z257" s="150"/>
      <c r="AA257" s="150"/>
      <c r="AB257" s="150"/>
      <c r="AC257" s="150"/>
      <c r="AD257" s="150"/>
      <c r="AE257" s="150"/>
      <c r="AF257" s="150"/>
      <c r="AG257" s="150"/>
      <c r="AH257" s="150"/>
      <c r="AI257" s="150"/>
      <c r="AJ257" s="150"/>
      <c r="AK257" s="150"/>
      <c r="AL257" s="150"/>
      <c r="AM257" s="150"/>
      <c r="AN257" s="150"/>
      <c r="AO257" s="150"/>
      <c r="AP257" s="150"/>
      <c r="AQ257" s="150"/>
      <c r="AR257" s="150"/>
      <c r="AS257" s="150"/>
      <c r="AT257" s="150"/>
      <c r="AU257" s="150"/>
      <c r="AV257" s="150"/>
      <c r="AW257" s="150"/>
      <c r="AX257" s="150"/>
      <c r="AY257" s="150"/>
      <c r="AZ257" s="150"/>
      <c r="BA257" s="150"/>
      <c r="BB257" s="150"/>
      <c r="BC257" s="150"/>
      <c r="BD257" s="150"/>
      <c r="BE257" s="150"/>
      <c r="BF257" s="150"/>
      <c r="BG257" s="150"/>
      <c r="BH257" s="150"/>
      <c r="BI257" s="150"/>
      <c r="BJ257" s="150"/>
      <c r="BK257" s="150"/>
      <c r="BL257" s="150"/>
      <c r="BM257" s="150"/>
      <c r="BN257" s="150"/>
      <c r="BO257" s="150"/>
      <c r="BP257" s="150"/>
      <c r="BQ257" s="150"/>
      <c r="BR257" s="150"/>
      <c r="BS257" s="150"/>
      <c r="BT257" s="150"/>
      <c r="BU257" s="150"/>
      <c r="BV257" s="150"/>
      <c r="BW257" s="150"/>
      <c r="BX257" s="150"/>
      <c r="BY257" s="150"/>
      <c r="BZ257" s="150"/>
      <c r="CA257" s="150"/>
      <c r="CB257" s="150"/>
      <c r="CC257" s="150"/>
      <c r="CD257" s="150"/>
      <c r="CE257" s="150"/>
      <c r="CF257" s="150"/>
      <c r="CG257" s="150"/>
      <c r="CH257" s="150"/>
      <c r="CI257" s="150"/>
      <c r="CJ257" s="150"/>
      <c r="CK257" s="150"/>
      <c r="CL257" s="150"/>
      <c r="CM257" s="150"/>
      <c r="CN257" s="150"/>
      <c r="CO257" s="150"/>
      <c r="CP257" s="150"/>
      <c r="CQ257" s="150"/>
      <c r="CR257" s="150"/>
    </row>
    <row r="258" spans="2:96" ht="12.75" hidden="1" customHeight="1" outlineLevel="1" x14ac:dyDescent="0.2">
      <c r="G258" s="155"/>
      <c r="H258" s="155"/>
      <c r="I258" s="155"/>
      <c r="J258" s="155"/>
      <c r="K258" s="470"/>
      <c r="L258" s="471"/>
      <c r="M258" s="155"/>
      <c r="N258" s="128"/>
      <c r="O258" s="155"/>
      <c r="P258" s="155"/>
      <c r="Q258" s="155"/>
      <c r="R258" s="128"/>
      <c r="S258" s="155"/>
      <c r="T258" s="150"/>
      <c r="U258" s="150"/>
      <c r="V258" s="150"/>
      <c r="W258" s="150"/>
      <c r="X258" s="150"/>
      <c r="Y258" s="150"/>
      <c r="Z258" s="150"/>
      <c r="AA258" s="150"/>
      <c r="AB258" s="150"/>
      <c r="AC258" s="150"/>
      <c r="AD258" s="150"/>
      <c r="AE258" s="150"/>
      <c r="AF258" s="150"/>
      <c r="AG258" s="150"/>
      <c r="AH258" s="150"/>
      <c r="AI258" s="150"/>
      <c r="AJ258" s="150"/>
      <c r="AK258" s="150"/>
      <c r="AL258" s="150"/>
      <c r="AM258" s="150"/>
      <c r="AN258" s="150"/>
      <c r="AO258" s="150"/>
      <c r="AP258" s="150"/>
      <c r="AQ258" s="150"/>
      <c r="AR258" s="150"/>
      <c r="AS258" s="150"/>
      <c r="AT258" s="150"/>
      <c r="AU258" s="150"/>
      <c r="AV258" s="150"/>
      <c r="AW258" s="150"/>
      <c r="AX258" s="150"/>
      <c r="AY258" s="150"/>
      <c r="AZ258" s="150"/>
      <c r="BA258" s="150"/>
      <c r="BB258" s="150"/>
      <c r="BC258" s="150"/>
      <c r="BD258" s="150"/>
      <c r="BE258" s="150"/>
      <c r="BF258" s="150"/>
      <c r="BG258" s="150"/>
      <c r="BH258" s="150"/>
      <c r="BI258" s="150"/>
      <c r="BJ258" s="150"/>
      <c r="BK258" s="150"/>
      <c r="BL258" s="150"/>
      <c r="BM258" s="150"/>
      <c r="BN258" s="150"/>
      <c r="BO258" s="150"/>
      <c r="BP258" s="150"/>
      <c r="BQ258" s="150"/>
      <c r="BR258" s="150"/>
      <c r="BS258" s="150"/>
      <c r="BT258" s="150"/>
      <c r="BU258" s="150"/>
      <c r="BV258" s="150"/>
      <c r="BW258" s="150"/>
      <c r="BX258" s="150"/>
      <c r="BY258" s="150"/>
      <c r="BZ258" s="150"/>
      <c r="CA258" s="150"/>
      <c r="CB258" s="150"/>
      <c r="CC258" s="150"/>
      <c r="CD258" s="150"/>
      <c r="CE258" s="150"/>
      <c r="CF258" s="150"/>
      <c r="CG258" s="150"/>
      <c r="CH258" s="150"/>
      <c r="CI258" s="150"/>
      <c r="CJ258" s="150"/>
      <c r="CK258" s="150"/>
      <c r="CL258" s="150"/>
      <c r="CM258" s="150"/>
      <c r="CN258" s="150"/>
      <c r="CO258" s="150"/>
      <c r="CP258" s="150"/>
      <c r="CQ258" s="150"/>
      <c r="CR258" s="150"/>
    </row>
    <row r="259" spans="2:96" ht="12.75" hidden="1" customHeight="1" outlineLevel="1" x14ac:dyDescent="0.2">
      <c r="G259" s="155"/>
      <c r="H259" s="155"/>
      <c r="I259" s="155"/>
      <c r="J259" s="155"/>
      <c r="K259" s="470"/>
      <c r="L259" s="471"/>
      <c r="M259" s="155"/>
      <c r="N259" s="128"/>
      <c r="O259" s="155"/>
      <c r="P259" s="155"/>
      <c r="Q259" s="155"/>
      <c r="R259" s="128"/>
      <c r="S259" s="155"/>
      <c r="T259" s="151"/>
      <c r="U259" s="151"/>
      <c r="V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G259" s="151"/>
      <c r="AH259" s="151"/>
      <c r="AI259" s="151"/>
      <c r="AJ259" s="151"/>
      <c r="AK259" s="151"/>
      <c r="AL259" s="151"/>
      <c r="AM259" s="151"/>
      <c r="AN259" s="151"/>
      <c r="AO259" s="151"/>
      <c r="AP259" s="151"/>
      <c r="AQ259" s="151"/>
      <c r="AR259" s="151"/>
      <c r="AS259" s="151"/>
      <c r="AT259" s="151"/>
      <c r="AU259" s="151"/>
      <c r="AV259" s="151"/>
      <c r="AW259" s="151"/>
      <c r="AX259" s="151"/>
      <c r="AY259" s="151"/>
      <c r="AZ259" s="151"/>
      <c r="BA259" s="151"/>
      <c r="BB259" s="151"/>
      <c r="BC259" s="151"/>
      <c r="BD259" s="151"/>
      <c r="BE259" s="151"/>
      <c r="BF259" s="151"/>
      <c r="BG259" s="151"/>
      <c r="BH259" s="151"/>
      <c r="BI259" s="151"/>
      <c r="BJ259" s="151"/>
      <c r="BK259" s="151"/>
      <c r="BL259" s="151"/>
      <c r="BM259" s="151"/>
      <c r="BN259" s="151"/>
      <c r="BO259" s="151"/>
      <c r="BP259" s="151"/>
      <c r="BQ259" s="151"/>
      <c r="BR259" s="151"/>
      <c r="BS259" s="151"/>
      <c r="BT259" s="151"/>
      <c r="BU259" s="151"/>
      <c r="BV259" s="151"/>
      <c r="BW259" s="151"/>
      <c r="BX259" s="151"/>
      <c r="BY259" s="151"/>
      <c r="BZ259" s="151"/>
      <c r="CA259" s="151"/>
      <c r="CB259" s="151"/>
      <c r="CC259" s="151"/>
      <c r="CD259" s="151"/>
      <c r="CE259" s="151"/>
      <c r="CF259" s="151"/>
      <c r="CG259" s="151"/>
      <c r="CH259" s="151"/>
      <c r="CI259" s="151"/>
      <c r="CJ259" s="151"/>
      <c r="CK259" s="151"/>
      <c r="CL259" s="151"/>
      <c r="CM259" s="151"/>
      <c r="CN259" s="151"/>
      <c r="CO259" s="151"/>
      <c r="CP259" s="151"/>
      <c r="CQ259" s="151"/>
      <c r="CR259" s="151"/>
    </row>
    <row r="260" spans="2:96" ht="12.75" hidden="1" customHeight="1" outlineLevel="1" x14ac:dyDescent="0.2">
      <c r="G260" s="155"/>
      <c r="H260" s="155"/>
      <c r="I260" s="155"/>
      <c r="J260" s="155"/>
      <c r="K260" s="470"/>
      <c r="L260" s="471"/>
      <c r="M260" s="155"/>
      <c r="N260" s="128"/>
      <c r="O260" s="155"/>
      <c r="P260" s="155"/>
      <c r="Q260" s="155"/>
      <c r="R260" s="128"/>
      <c r="S260" s="155"/>
      <c r="T260" s="151"/>
      <c r="U260" s="151"/>
      <c r="V260" s="156"/>
      <c r="W260" s="156"/>
      <c r="X260" s="156"/>
      <c r="Y260" s="156"/>
      <c r="Z260" s="156"/>
      <c r="AA260" s="156"/>
      <c r="AB260" s="156"/>
      <c r="AC260" s="156"/>
      <c r="AD260" s="156"/>
      <c r="AE260" s="156"/>
      <c r="AF260" s="156"/>
      <c r="AG260" s="156"/>
      <c r="AH260" s="156"/>
      <c r="AI260" s="156"/>
      <c r="AJ260" s="156"/>
      <c r="AK260" s="156"/>
      <c r="AL260" s="156"/>
      <c r="AM260" s="156"/>
      <c r="AN260" s="156"/>
      <c r="AO260" s="156"/>
      <c r="AP260" s="156"/>
      <c r="AQ260" s="156"/>
      <c r="AR260" s="156"/>
      <c r="AS260" s="156"/>
      <c r="AT260" s="156"/>
      <c r="AU260" s="156"/>
      <c r="AV260" s="156"/>
      <c r="AW260" s="156"/>
      <c r="AX260" s="156"/>
      <c r="AY260" s="156"/>
      <c r="AZ260" s="156"/>
      <c r="BA260" s="156"/>
      <c r="BB260" s="156"/>
      <c r="BC260" s="156"/>
      <c r="BD260" s="156"/>
      <c r="BE260" s="156"/>
      <c r="BF260" s="156"/>
      <c r="BG260" s="156"/>
      <c r="BH260" s="156"/>
      <c r="BI260" s="156"/>
      <c r="BJ260" s="156"/>
      <c r="BK260" s="156"/>
      <c r="BL260" s="156"/>
      <c r="BM260" s="156"/>
      <c r="BN260" s="156"/>
      <c r="BO260" s="156"/>
      <c r="BP260" s="156"/>
      <c r="BQ260" s="156"/>
      <c r="BR260" s="156"/>
      <c r="BS260" s="156"/>
      <c r="BT260" s="156"/>
      <c r="BU260" s="156"/>
      <c r="BV260" s="156"/>
      <c r="BW260" s="156"/>
      <c r="BX260" s="156"/>
      <c r="BY260" s="156"/>
      <c r="BZ260" s="156"/>
      <c r="CA260" s="156"/>
      <c r="CB260" s="156"/>
      <c r="CC260" s="156"/>
      <c r="CD260" s="156"/>
      <c r="CE260" s="156"/>
      <c r="CF260" s="156"/>
      <c r="CG260" s="156"/>
      <c r="CH260" s="156"/>
      <c r="CI260" s="156"/>
      <c r="CJ260" s="156"/>
      <c r="CK260" s="156"/>
      <c r="CL260" s="156"/>
      <c r="CM260" s="156"/>
      <c r="CN260" s="156"/>
      <c r="CO260" s="156"/>
      <c r="CP260" s="156"/>
      <c r="CQ260" s="156"/>
      <c r="CR260" s="156"/>
    </row>
    <row r="261" spans="2:96" ht="12.75" hidden="1" customHeight="1" collapsed="1" x14ac:dyDescent="0.2">
      <c r="G261" s="155"/>
      <c r="H261" s="155"/>
      <c r="I261" s="155"/>
      <c r="J261" s="155"/>
      <c r="K261" s="470"/>
      <c r="L261" s="471"/>
      <c r="M261" s="155"/>
      <c r="N261" s="128"/>
      <c r="O261" s="155"/>
      <c r="P261" s="155"/>
      <c r="Q261" s="155"/>
      <c r="R261" s="128"/>
      <c r="S261" s="155"/>
      <c r="T261" s="150"/>
      <c r="U261" s="150"/>
      <c r="V261" s="150"/>
      <c r="W261" s="150"/>
      <c r="X261" s="150"/>
      <c r="Y261" s="150"/>
      <c r="Z261" s="150"/>
      <c r="AA261" s="150"/>
      <c r="AB261" s="150"/>
      <c r="AC261" s="150"/>
      <c r="AD261" s="150"/>
      <c r="AE261" s="150"/>
      <c r="AF261" s="150"/>
      <c r="AG261" s="150"/>
      <c r="AH261" s="150"/>
      <c r="AI261" s="150"/>
      <c r="AJ261" s="150"/>
      <c r="AK261" s="150"/>
      <c r="AL261" s="150"/>
      <c r="AM261" s="150"/>
      <c r="AN261" s="150"/>
      <c r="AO261" s="150"/>
      <c r="AP261" s="150"/>
      <c r="AQ261" s="150"/>
      <c r="AR261" s="150"/>
      <c r="AS261" s="150"/>
      <c r="AT261" s="150"/>
      <c r="AU261" s="150"/>
      <c r="AV261" s="150"/>
      <c r="AW261" s="150"/>
      <c r="AX261" s="150"/>
      <c r="AY261" s="150"/>
      <c r="AZ261" s="150"/>
      <c r="BA261" s="150"/>
      <c r="BB261" s="150"/>
      <c r="BC261" s="150"/>
      <c r="BD261" s="150"/>
      <c r="BE261" s="150"/>
      <c r="BF261" s="150"/>
      <c r="BG261" s="150"/>
      <c r="BH261" s="150"/>
      <c r="BI261" s="150"/>
      <c r="BJ261" s="150"/>
      <c r="BK261" s="150"/>
      <c r="BL261" s="150"/>
      <c r="BM261" s="150"/>
      <c r="BN261" s="150"/>
      <c r="BO261" s="150"/>
      <c r="BP261" s="150"/>
      <c r="BQ261" s="150"/>
      <c r="BR261" s="150"/>
      <c r="BS261" s="150"/>
      <c r="BT261" s="150"/>
      <c r="BU261" s="150"/>
      <c r="BV261" s="150"/>
      <c r="BW261" s="150"/>
      <c r="BX261" s="150"/>
      <c r="BY261" s="150"/>
      <c r="BZ261" s="150"/>
      <c r="CA261" s="150"/>
      <c r="CB261" s="150"/>
      <c r="CC261" s="150"/>
      <c r="CD261" s="150"/>
      <c r="CE261" s="150"/>
      <c r="CF261" s="150"/>
      <c r="CG261" s="150"/>
      <c r="CH261" s="150"/>
      <c r="CI261" s="150"/>
      <c r="CJ261" s="150"/>
      <c r="CK261" s="150"/>
      <c r="CL261" s="150"/>
      <c r="CM261" s="150"/>
      <c r="CN261" s="150"/>
      <c r="CO261" s="150"/>
      <c r="CP261" s="150"/>
      <c r="CQ261" s="150"/>
      <c r="CR261" s="150"/>
    </row>
    <row r="262" spans="2:96" ht="12.75" hidden="1" customHeight="1" x14ac:dyDescent="0.2">
      <c r="G262" s="155"/>
      <c r="H262" s="155"/>
      <c r="I262" s="155"/>
      <c r="J262" s="155"/>
      <c r="K262" s="470"/>
      <c r="L262" s="471"/>
      <c r="M262" s="155"/>
      <c r="N262" s="128"/>
      <c r="O262" s="155"/>
      <c r="P262" s="155"/>
      <c r="Q262" s="155"/>
      <c r="R262" s="128"/>
      <c r="S262" s="155"/>
      <c r="T262" s="150"/>
      <c r="U262" s="150"/>
      <c r="V262" s="150"/>
      <c r="W262" s="150"/>
      <c r="X262" s="150"/>
      <c r="Y262" s="150"/>
      <c r="Z262" s="150"/>
      <c r="AA262" s="150"/>
      <c r="AB262" s="150"/>
      <c r="AC262" s="150"/>
      <c r="AD262" s="150"/>
      <c r="AE262" s="150"/>
      <c r="AF262" s="150"/>
      <c r="AG262" s="150"/>
      <c r="AH262" s="150"/>
      <c r="AI262" s="150"/>
      <c r="AJ262" s="150"/>
      <c r="AK262" s="150"/>
      <c r="AL262" s="150"/>
      <c r="AM262" s="150"/>
      <c r="AN262" s="150"/>
      <c r="AO262" s="150"/>
      <c r="AP262" s="150"/>
      <c r="AQ262" s="150"/>
      <c r="AR262" s="150"/>
      <c r="AS262" s="150"/>
      <c r="AT262" s="150"/>
      <c r="AU262" s="150"/>
      <c r="AV262" s="150"/>
      <c r="AW262" s="150"/>
      <c r="AX262" s="150"/>
      <c r="AY262" s="150"/>
      <c r="AZ262" s="150"/>
      <c r="BA262" s="150"/>
      <c r="BB262" s="150"/>
      <c r="BC262" s="150"/>
      <c r="BD262" s="150"/>
      <c r="BE262" s="150"/>
      <c r="BF262" s="150"/>
      <c r="BG262" s="150"/>
      <c r="BH262" s="150"/>
      <c r="BI262" s="150"/>
      <c r="BJ262" s="150"/>
      <c r="BK262" s="150"/>
      <c r="BL262" s="150"/>
      <c r="BM262" s="150"/>
      <c r="BN262" s="150"/>
      <c r="BO262" s="150"/>
      <c r="BP262" s="150"/>
      <c r="BQ262" s="150"/>
      <c r="BR262" s="150"/>
      <c r="BS262" s="150"/>
      <c r="BT262" s="150"/>
      <c r="BU262" s="150"/>
      <c r="BV262" s="150"/>
      <c r="BW262" s="150"/>
      <c r="BX262" s="150"/>
      <c r="BY262" s="150"/>
      <c r="BZ262" s="150"/>
      <c r="CA262" s="150"/>
      <c r="CB262" s="150"/>
      <c r="CC262" s="150"/>
      <c r="CD262" s="150"/>
      <c r="CE262" s="150"/>
      <c r="CF262" s="150"/>
      <c r="CG262" s="150"/>
      <c r="CH262" s="150"/>
      <c r="CI262" s="150"/>
      <c r="CJ262" s="150"/>
      <c r="CK262" s="150"/>
      <c r="CL262" s="150"/>
      <c r="CM262" s="150"/>
      <c r="CN262" s="150"/>
      <c r="CO262" s="150"/>
      <c r="CP262" s="150"/>
      <c r="CQ262" s="150"/>
      <c r="CR262" s="150"/>
    </row>
    <row r="263" spans="2:96" ht="12.75" hidden="1" customHeight="1" x14ac:dyDescent="0.2">
      <c r="G263" s="155"/>
      <c r="H263" s="155"/>
      <c r="I263" s="155"/>
      <c r="J263" s="155"/>
      <c r="K263" s="470"/>
      <c r="L263" s="471"/>
      <c r="M263" s="155"/>
      <c r="N263" s="128"/>
      <c r="O263" s="155"/>
      <c r="P263" s="155"/>
      <c r="Q263" s="155"/>
      <c r="R263" s="128"/>
      <c r="S263" s="155"/>
      <c r="T263" s="150"/>
      <c r="U263" s="150"/>
      <c r="V263" s="150"/>
      <c r="W263" s="150"/>
      <c r="X263" s="150"/>
      <c r="Y263" s="150"/>
      <c r="Z263" s="150"/>
      <c r="AA263" s="150"/>
      <c r="AB263" s="150"/>
      <c r="AC263" s="150"/>
      <c r="AD263" s="150"/>
      <c r="AE263" s="150"/>
      <c r="AF263" s="150"/>
      <c r="AG263" s="150"/>
      <c r="AH263" s="150"/>
      <c r="AI263" s="150"/>
      <c r="AJ263" s="150"/>
      <c r="AK263" s="150"/>
      <c r="AL263" s="150"/>
      <c r="AM263" s="150"/>
      <c r="AN263" s="150"/>
      <c r="AO263" s="150"/>
      <c r="AP263" s="150"/>
      <c r="AQ263" s="150"/>
      <c r="AR263" s="150"/>
      <c r="AS263" s="150"/>
      <c r="AT263" s="150"/>
      <c r="AU263" s="150"/>
      <c r="AV263" s="150"/>
      <c r="AW263" s="150"/>
      <c r="AX263" s="150"/>
      <c r="AY263" s="150"/>
      <c r="AZ263" s="150"/>
      <c r="BA263" s="150"/>
      <c r="BB263" s="150"/>
      <c r="BC263" s="150"/>
      <c r="BD263" s="150"/>
      <c r="BE263" s="150"/>
      <c r="BF263" s="150"/>
      <c r="BG263" s="150"/>
      <c r="BH263" s="150"/>
      <c r="BI263" s="150"/>
      <c r="BJ263" s="150"/>
      <c r="BK263" s="150"/>
      <c r="BL263" s="150"/>
      <c r="BM263" s="150"/>
      <c r="BN263" s="150"/>
      <c r="BO263" s="150"/>
      <c r="BP263" s="150"/>
      <c r="BQ263" s="150"/>
      <c r="BR263" s="150"/>
      <c r="BS263" s="150"/>
      <c r="BT263" s="150"/>
      <c r="BU263" s="150"/>
      <c r="BV263" s="150"/>
      <c r="BW263" s="150"/>
      <c r="BX263" s="150"/>
      <c r="BY263" s="150"/>
      <c r="BZ263" s="150"/>
      <c r="CA263" s="150"/>
      <c r="CB263" s="150"/>
      <c r="CC263" s="150"/>
      <c r="CD263" s="150"/>
      <c r="CE263" s="150"/>
      <c r="CF263" s="150"/>
      <c r="CG263" s="150"/>
      <c r="CH263" s="150"/>
      <c r="CI263" s="150"/>
      <c r="CJ263" s="150"/>
      <c r="CK263" s="150"/>
      <c r="CL263" s="150"/>
      <c r="CM263" s="150"/>
      <c r="CN263" s="150"/>
      <c r="CO263" s="150"/>
      <c r="CP263" s="150"/>
      <c r="CQ263" s="150"/>
      <c r="CR263" s="150"/>
    </row>
    <row r="264" spans="2:96" ht="12.75" hidden="1" customHeight="1" x14ac:dyDescent="0.2">
      <c r="G264" s="155"/>
      <c r="H264" s="155"/>
      <c r="I264" s="155"/>
      <c r="J264" s="155"/>
      <c r="K264" s="470"/>
      <c r="L264" s="471"/>
      <c r="M264" s="155"/>
      <c r="N264" s="128"/>
      <c r="O264" s="155"/>
      <c r="P264" s="155"/>
      <c r="Q264" s="155"/>
      <c r="R264" s="128"/>
      <c r="S264" s="155"/>
      <c r="T264" s="150"/>
      <c r="U264" s="150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</row>
    <row r="265" spans="2:96" s="70" customFormat="1" ht="12.75" hidden="1" customHeight="1" x14ac:dyDescent="0.2">
      <c r="B265" s="116"/>
      <c r="G265" s="472"/>
      <c r="H265" s="472"/>
      <c r="I265" s="472"/>
      <c r="J265" s="472"/>
      <c r="K265" s="473"/>
      <c r="L265" s="474"/>
      <c r="M265" s="472"/>
      <c r="N265" s="472"/>
      <c r="O265" s="472"/>
      <c r="P265" s="472"/>
      <c r="Q265" s="472"/>
      <c r="R265" s="472"/>
      <c r="S265" s="472"/>
      <c r="T265" s="472"/>
      <c r="U265" s="472"/>
    </row>
    <row r="266" spans="2:96" ht="12.75" hidden="1" customHeight="1" outlineLevel="1" x14ac:dyDescent="0.2">
      <c r="G266" s="155"/>
      <c r="H266" s="155"/>
      <c r="I266" s="155"/>
      <c r="J266" s="155"/>
      <c r="K266" s="470"/>
      <c r="L266" s="471"/>
      <c r="M266" s="155"/>
      <c r="N266" s="128"/>
      <c r="O266" s="155"/>
      <c r="P266" s="155"/>
      <c r="Q266" s="155"/>
      <c r="R266" s="128"/>
      <c r="S266" s="155"/>
      <c r="T266" s="150"/>
      <c r="U266" s="150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</row>
    <row r="267" spans="2:96" ht="12.75" hidden="1" customHeight="1" outlineLevel="1" x14ac:dyDescent="0.2">
      <c r="B267" s="15"/>
      <c r="G267" s="155"/>
      <c r="H267" s="155"/>
      <c r="I267" s="155"/>
      <c r="J267" s="155"/>
      <c r="K267" s="470"/>
      <c r="L267" s="471"/>
      <c r="M267" s="155"/>
      <c r="N267" s="128"/>
      <c r="O267" s="155"/>
      <c r="P267" s="155"/>
      <c r="Q267" s="155"/>
      <c r="R267" s="128"/>
      <c r="S267" s="155"/>
      <c r="T267" s="150"/>
      <c r="U267" s="150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</row>
    <row r="268" spans="2:96" ht="12.75" hidden="1" customHeight="1" outlineLevel="1" x14ac:dyDescent="0.2">
      <c r="G268" s="155"/>
      <c r="H268" s="155"/>
      <c r="I268" s="155"/>
      <c r="J268" s="155"/>
      <c r="K268" s="470"/>
      <c r="L268" s="471"/>
      <c r="M268" s="155"/>
      <c r="N268" s="128"/>
      <c r="O268" s="155"/>
      <c r="P268" s="155"/>
      <c r="Q268" s="155"/>
      <c r="R268" s="128"/>
      <c r="S268" s="155"/>
      <c r="T268" s="150"/>
      <c r="U268" s="150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</row>
    <row r="269" spans="2:96" ht="12.75" hidden="1" customHeight="1" outlineLevel="1" x14ac:dyDescent="0.2">
      <c r="G269" s="155"/>
      <c r="H269" s="155"/>
      <c r="I269" s="155"/>
      <c r="J269" s="155"/>
      <c r="K269" s="470"/>
      <c r="L269" s="471"/>
      <c r="M269" s="155"/>
      <c r="N269" s="128"/>
      <c r="O269" s="155"/>
      <c r="P269" s="155"/>
      <c r="Q269" s="155"/>
      <c r="R269" s="128"/>
      <c r="S269" s="155"/>
      <c r="T269" s="150"/>
      <c r="U269" s="150"/>
      <c r="V269" s="150"/>
      <c r="W269" s="150"/>
      <c r="X269" s="150"/>
      <c r="Y269" s="150"/>
      <c r="Z269" s="150"/>
      <c r="AA269" s="150"/>
      <c r="AB269" s="150"/>
      <c r="AC269" s="150"/>
      <c r="AD269" s="150"/>
      <c r="AE269" s="150"/>
      <c r="AF269" s="150"/>
      <c r="AG269" s="150"/>
      <c r="AH269" s="150"/>
      <c r="AI269" s="150"/>
      <c r="AJ269" s="150"/>
      <c r="AK269" s="150"/>
      <c r="AL269" s="150"/>
      <c r="AM269" s="150"/>
      <c r="AN269" s="150"/>
      <c r="AO269" s="150"/>
      <c r="AP269" s="150"/>
      <c r="AQ269" s="150"/>
      <c r="AR269" s="150"/>
      <c r="AS269" s="150"/>
      <c r="AT269" s="150"/>
      <c r="AU269" s="150"/>
      <c r="AV269" s="150"/>
      <c r="AW269" s="150"/>
      <c r="AX269" s="150"/>
      <c r="AY269" s="150"/>
      <c r="AZ269" s="150"/>
      <c r="BA269" s="150"/>
      <c r="BB269" s="150"/>
      <c r="BC269" s="150"/>
      <c r="BD269" s="150"/>
      <c r="BE269" s="150"/>
      <c r="BF269" s="150"/>
      <c r="BG269" s="150"/>
      <c r="BH269" s="150"/>
      <c r="BI269" s="150"/>
      <c r="BJ269" s="150"/>
      <c r="BK269" s="150"/>
      <c r="BL269" s="150"/>
      <c r="BM269" s="150"/>
      <c r="BN269" s="150"/>
      <c r="BO269" s="150"/>
      <c r="BP269" s="150"/>
      <c r="BQ269" s="150"/>
      <c r="BR269" s="150"/>
      <c r="BS269" s="150"/>
      <c r="BT269" s="150"/>
      <c r="BU269" s="150"/>
      <c r="BV269" s="150"/>
      <c r="BW269" s="150"/>
      <c r="BX269" s="150"/>
      <c r="BY269" s="150"/>
      <c r="BZ269" s="150"/>
      <c r="CA269" s="150"/>
      <c r="CB269" s="150"/>
      <c r="CC269" s="150"/>
      <c r="CD269" s="150"/>
      <c r="CE269" s="150"/>
      <c r="CF269" s="150"/>
      <c r="CG269" s="150"/>
      <c r="CH269" s="150"/>
      <c r="CI269" s="150"/>
      <c r="CJ269" s="150"/>
      <c r="CK269" s="150"/>
      <c r="CL269" s="150"/>
      <c r="CM269" s="150"/>
      <c r="CN269" s="150"/>
      <c r="CO269" s="150"/>
      <c r="CP269" s="150"/>
      <c r="CQ269" s="150"/>
      <c r="CR269" s="150"/>
    </row>
    <row r="270" spans="2:96" ht="12.75" hidden="1" customHeight="1" outlineLevel="1" x14ac:dyDescent="0.2">
      <c r="G270" s="155"/>
      <c r="H270" s="155"/>
      <c r="I270" s="155"/>
      <c r="J270" s="155"/>
      <c r="K270" s="470"/>
      <c r="L270" s="471"/>
      <c r="M270" s="155"/>
      <c r="N270" s="128"/>
      <c r="O270" s="155"/>
      <c r="P270" s="155"/>
      <c r="Q270" s="155"/>
      <c r="R270" s="128"/>
      <c r="S270" s="155"/>
      <c r="T270" s="150"/>
      <c r="U270" s="150"/>
      <c r="V270" s="150"/>
      <c r="W270" s="150"/>
      <c r="X270" s="150"/>
      <c r="Y270" s="150"/>
      <c r="Z270" s="150"/>
      <c r="AA270" s="150"/>
      <c r="AB270" s="150"/>
      <c r="AC270" s="150"/>
      <c r="AD270" s="150"/>
      <c r="AE270" s="150"/>
      <c r="AF270" s="150"/>
      <c r="AG270" s="150"/>
      <c r="AH270" s="150"/>
      <c r="AI270" s="150"/>
      <c r="AJ270" s="150"/>
      <c r="AK270" s="150"/>
      <c r="AL270" s="150"/>
      <c r="AM270" s="150"/>
      <c r="AN270" s="150"/>
      <c r="AO270" s="150"/>
      <c r="AP270" s="150"/>
      <c r="AQ270" s="150"/>
      <c r="AR270" s="150"/>
      <c r="AS270" s="150"/>
      <c r="AT270" s="150"/>
      <c r="AU270" s="150"/>
      <c r="AV270" s="150"/>
      <c r="AW270" s="150"/>
      <c r="AX270" s="150"/>
      <c r="AY270" s="150"/>
      <c r="AZ270" s="150"/>
      <c r="BA270" s="150"/>
      <c r="BB270" s="150"/>
      <c r="BC270" s="150"/>
      <c r="BD270" s="150"/>
      <c r="BE270" s="150"/>
      <c r="BF270" s="150"/>
      <c r="BG270" s="150"/>
      <c r="BH270" s="150"/>
      <c r="BI270" s="150"/>
      <c r="BJ270" s="150"/>
      <c r="BK270" s="150"/>
      <c r="BL270" s="150"/>
      <c r="BM270" s="150"/>
      <c r="BN270" s="150"/>
      <c r="BO270" s="150"/>
      <c r="BP270" s="150"/>
      <c r="BQ270" s="150"/>
      <c r="BR270" s="150"/>
      <c r="BS270" s="150"/>
      <c r="BT270" s="150"/>
      <c r="BU270" s="150"/>
      <c r="BV270" s="150"/>
      <c r="BW270" s="150"/>
      <c r="BX270" s="150"/>
      <c r="BY270" s="150"/>
      <c r="BZ270" s="150"/>
      <c r="CA270" s="150"/>
      <c r="CB270" s="150"/>
      <c r="CC270" s="150"/>
      <c r="CD270" s="150"/>
      <c r="CE270" s="150"/>
      <c r="CF270" s="150"/>
      <c r="CG270" s="150"/>
      <c r="CH270" s="150"/>
      <c r="CI270" s="150"/>
      <c r="CJ270" s="150"/>
      <c r="CK270" s="150"/>
      <c r="CL270" s="150"/>
      <c r="CM270" s="150"/>
      <c r="CN270" s="150"/>
      <c r="CO270" s="150"/>
      <c r="CP270" s="150"/>
      <c r="CQ270" s="150"/>
      <c r="CR270" s="150"/>
    </row>
    <row r="271" spans="2:96" ht="12.75" hidden="1" customHeight="1" outlineLevel="1" x14ac:dyDescent="0.2">
      <c r="G271" s="155"/>
      <c r="H271" s="155"/>
      <c r="I271" s="155"/>
      <c r="J271" s="155"/>
      <c r="K271" s="470"/>
      <c r="L271" s="471"/>
      <c r="M271" s="155"/>
      <c r="N271" s="128"/>
      <c r="O271" s="155"/>
      <c r="P271" s="155"/>
      <c r="Q271" s="155"/>
      <c r="R271" s="128"/>
      <c r="S271" s="155"/>
      <c r="T271" s="150"/>
      <c r="U271" s="150"/>
      <c r="V271" s="150"/>
      <c r="W271" s="150"/>
      <c r="X271" s="150"/>
      <c r="Y271" s="150"/>
      <c r="Z271" s="150"/>
      <c r="AA271" s="150"/>
      <c r="AB271" s="150"/>
      <c r="AC271" s="150"/>
      <c r="AD271" s="150"/>
      <c r="AE271" s="150"/>
      <c r="AF271" s="150"/>
      <c r="AG271" s="150"/>
      <c r="AH271" s="150"/>
      <c r="AI271" s="150"/>
      <c r="AJ271" s="150"/>
      <c r="AK271" s="150"/>
      <c r="AL271" s="150"/>
      <c r="AM271" s="150"/>
      <c r="AN271" s="150"/>
      <c r="AO271" s="150"/>
      <c r="AP271" s="150"/>
      <c r="AQ271" s="150"/>
      <c r="AR271" s="150"/>
      <c r="AS271" s="150"/>
      <c r="AT271" s="150"/>
      <c r="AU271" s="150"/>
      <c r="AV271" s="150"/>
      <c r="AW271" s="150"/>
      <c r="AX271" s="150"/>
      <c r="AY271" s="150"/>
      <c r="AZ271" s="150"/>
      <c r="BA271" s="150"/>
      <c r="BB271" s="150"/>
      <c r="BC271" s="150"/>
      <c r="BD271" s="150"/>
      <c r="BE271" s="150"/>
      <c r="BF271" s="150"/>
      <c r="BG271" s="150"/>
      <c r="BH271" s="150"/>
      <c r="BI271" s="150"/>
      <c r="BJ271" s="150"/>
      <c r="BK271" s="150"/>
      <c r="BL271" s="150"/>
      <c r="BM271" s="150"/>
      <c r="BN271" s="150"/>
      <c r="BO271" s="150"/>
      <c r="BP271" s="150"/>
      <c r="BQ271" s="150"/>
      <c r="BR271" s="150"/>
      <c r="BS271" s="150"/>
      <c r="BT271" s="150"/>
      <c r="BU271" s="150"/>
      <c r="BV271" s="150"/>
      <c r="BW271" s="150"/>
      <c r="BX271" s="150"/>
      <c r="BY271" s="150"/>
      <c r="BZ271" s="150"/>
      <c r="CA271" s="150"/>
      <c r="CB271" s="150"/>
      <c r="CC271" s="150"/>
      <c r="CD271" s="150"/>
      <c r="CE271" s="150"/>
      <c r="CF271" s="150"/>
      <c r="CG271" s="150"/>
      <c r="CH271" s="150"/>
      <c r="CI271" s="150"/>
      <c r="CJ271" s="150"/>
      <c r="CK271" s="150"/>
      <c r="CL271" s="150"/>
      <c r="CM271" s="150"/>
      <c r="CN271" s="150"/>
      <c r="CO271" s="150"/>
      <c r="CP271" s="150"/>
      <c r="CQ271" s="150"/>
      <c r="CR271" s="150"/>
    </row>
    <row r="272" spans="2:96" ht="12.75" hidden="1" customHeight="1" outlineLevel="1" x14ac:dyDescent="0.2">
      <c r="G272" s="155"/>
      <c r="H272" s="155"/>
      <c r="I272" s="155"/>
      <c r="J272" s="155"/>
      <c r="K272" s="470"/>
      <c r="L272" s="471"/>
      <c r="M272" s="155"/>
      <c r="N272" s="128"/>
      <c r="O272" s="155"/>
      <c r="P272" s="155"/>
      <c r="Q272" s="155"/>
      <c r="R272" s="128"/>
      <c r="S272" s="155"/>
      <c r="T272" s="150"/>
      <c r="U272" s="150"/>
      <c r="V272" s="150"/>
      <c r="W272" s="150"/>
      <c r="X272" s="150"/>
      <c r="Y272" s="150"/>
      <c r="Z272" s="150"/>
      <c r="AA272" s="150"/>
      <c r="AB272" s="150"/>
      <c r="AC272" s="150"/>
      <c r="AD272" s="150"/>
      <c r="AE272" s="150"/>
      <c r="AF272" s="150"/>
      <c r="AG272" s="150"/>
      <c r="AH272" s="150"/>
      <c r="AI272" s="150"/>
      <c r="AJ272" s="150"/>
      <c r="AK272" s="150"/>
      <c r="AL272" s="150"/>
      <c r="AM272" s="150"/>
      <c r="AN272" s="150"/>
      <c r="AO272" s="150"/>
      <c r="AP272" s="150"/>
      <c r="AQ272" s="150"/>
      <c r="AR272" s="150"/>
      <c r="AS272" s="150"/>
      <c r="AT272" s="150"/>
      <c r="AU272" s="150"/>
      <c r="AV272" s="150"/>
      <c r="AW272" s="150"/>
      <c r="AX272" s="150"/>
      <c r="AY272" s="150"/>
      <c r="AZ272" s="150"/>
      <c r="BA272" s="150"/>
      <c r="BB272" s="150"/>
      <c r="BC272" s="150"/>
      <c r="BD272" s="150"/>
      <c r="BE272" s="150"/>
      <c r="BF272" s="150"/>
      <c r="BG272" s="150"/>
      <c r="BH272" s="150"/>
      <c r="BI272" s="150"/>
      <c r="BJ272" s="150"/>
      <c r="BK272" s="150"/>
      <c r="BL272" s="150"/>
      <c r="BM272" s="150"/>
      <c r="BN272" s="150"/>
      <c r="BO272" s="150"/>
      <c r="BP272" s="150"/>
      <c r="BQ272" s="150"/>
      <c r="BR272" s="150"/>
      <c r="BS272" s="150"/>
      <c r="BT272" s="150"/>
      <c r="BU272" s="150"/>
      <c r="BV272" s="150"/>
      <c r="BW272" s="150"/>
      <c r="BX272" s="150"/>
      <c r="BY272" s="150"/>
      <c r="BZ272" s="150"/>
      <c r="CA272" s="150"/>
      <c r="CB272" s="150"/>
      <c r="CC272" s="150"/>
      <c r="CD272" s="150"/>
      <c r="CE272" s="150"/>
      <c r="CF272" s="150"/>
      <c r="CG272" s="150"/>
      <c r="CH272" s="150"/>
      <c r="CI272" s="150"/>
      <c r="CJ272" s="150"/>
      <c r="CK272" s="150"/>
      <c r="CL272" s="150"/>
      <c r="CM272" s="150"/>
      <c r="CN272" s="150"/>
      <c r="CO272" s="150"/>
      <c r="CP272" s="150"/>
      <c r="CQ272" s="150"/>
      <c r="CR272" s="150"/>
    </row>
    <row r="273" spans="7:96" ht="12.75" hidden="1" customHeight="1" outlineLevel="1" x14ac:dyDescent="0.2">
      <c r="G273" s="155"/>
      <c r="H273" s="155"/>
      <c r="I273" s="155"/>
      <c r="J273" s="155"/>
      <c r="K273" s="470"/>
      <c r="L273" s="471"/>
      <c r="M273" s="155"/>
      <c r="N273" s="128"/>
      <c r="O273" s="155"/>
      <c r="P273" s="155"/>
      <c r="Q273" s="155"/>
      <c r="R273" s="128"/>
      <c r="S273" s="155"/>
      <c r="T273" s="150"/>
      <c r="U273" s="150"/>
      <c r="V273" s="150"/>
      <c r="W273" s="150"/>
      <c r="X273" s="150"/>
      <c r="Y273" s="150"/>
      <c r="Z273" s="150"/>
      <c r="AA273" s="150"/>
      <c r="AB273" s="150"/>
      <c r="AC273" s="150"/>
      <c r="AD273" s="150"/>
      <c r="AE273" s="150"/>
      <c r="AF273" s="150"/>
      <c r="AG273" s="150"/>
      <c r="AH273" s="150"/>
      <c r="AI273" s="150"/>
      <c r="AJ273" s="150"/>
      <c r="AK273" s="150"/>
      <c r="AL273" s="150"/>
      <c r="AM273" s="150"/>
      <c r="AN273" s="150"/>
      <c r="AO273" s="150"/>
      <c r="AP273" s="150"/>
      <c r="AQ273" s="150"/>
      <c r="AR273" s="150"/>
      <c r="AS273" s="150"/>
      <c r="AT273" s="150"/>
      <c r="AU273" s="150"/>
      <c r="AV273" s="150"/>
      <c r="AW273" s="150"/>
      <c r="AX273" s="150"/>
      <c r="AY273" s="150"/>
      <c r="AZ273" s="150"/>
      <c r="BA273" s="150"/>
      <c r="BB273" s="150"/>
      <c r="BC273" s="150"/>
      <c r="BD273" s="150"/>
      <c r="BE273" s="150"/>
      <c r="BF273" s="150"/>
      <c r="BG273" s="150"/>
      <c r="BH273" s="150"/>
      <c r="BI273" s="150"/>
      <c r="BJ273" s="150"/>
      <c r="BK273" s="150"/>
      <c r="BL273" s="150"/>
      <c r="BM273" s="150"/>
      <c r="BN273" s="150"/>
      <c r="BO273" s="150"/>
      <c r="BP273" s="150"/>
      <c r="BQ273" s="150"/>
      <c r="BR273" s="150"/>
      <c r="BS273" s="150"/>
      <c r="BT273" s="150"/>
      <c r="BU273" s="150"/>
      <c r="BV273" s="150"/>
      <c r="BW273" s="150"/>
      <c r="BX273" s="150"/>
      <c r="BY273" s="150"/>
      <c r="BZ273" s="150"/>
      <c r="CA273" s="150"/>
      <c r="CB273" s="150"/>
      <c r="CC273" s="150"/>
      <c r="CD273" s="150"/>
      <c r="CE273" s="150"/>
      <c r="CF273" s="150"/>
      <c r="CG273" s="150"/>
      <c r="CH273" s="150"/>
      <c r="CI273" s="150"/>
      <c r="CJ273" s="150"/>
      <c r="CK273" s="150"/>
      <c r="CL273" s="150"/>
      <c r="CM273" s="150"/>
      <c r="CN273" s="150"/>
      <c r="CO273" s="150"/>
      <c r="CP273" s="150"/>
      <c r="CQ273" s="150"/>
      <c r="CR273" s="150"/>
    </row>
    <row r="274" spans="7:96" ht="12.75" hidden="1" customHeight="1" outlineLevel="1" x14ac:dyDescent="0.2">
      <c r="G274" s="155"/>
      <c r="H274" s="155"/>
      <c r="I274" s="155"/>
      <c r="J274" s="155"/>
      <c r="K274" s="470"/>
      <c r="L274" s="471"/>
      <c r="M274" s="155"/>
      <c r="N274" s="128"/>
      <c r="O274" s="155"/>
      <c r="P274" s="155"/>
      <c r="Q274" s="155"/>
      <c r="R274" s="128"/>
      <c r="S274" s="155"/>
      <c r="T274" s="150"/>
      <c r="U274" s="150"/>
      <c r="V274" s="150"/>
      <c r="W274" s="150"/>
      <c r="X274" s="150"/>
      <c r="Y274" s="150"/>
      <c r="Z274" s="150"/>
      <c r="AA274" s="150"/>
      <c r="AB274" s="150"/>
      <c r="AC274" s="150"/>
      <c r="AD274" s="150"/>
      <c r="AE274" s="150"/>
      <c r="AF274" s="150"/>
      <c r="AG274" s="150"/>
      <c r="AH274" s="150"/>
      <c r="AI274" s="150"/>
      <c r="AJ274" s="150"/>
      <c r="AK274" s="150"/>
      <c r="AL274" s="150"/>
      <c r="AM274" s="150"/>
      <c r="AN274" s="150"/>
      <c r="AO274" s="150"/>
      <c r="AP274" s="150"/>
      <c r="AQ274" s="150"/>
      <c r="AR274" s="150"/>
      <c r="AS274" s="150"/>
      <c r="AT274" s="150"/>
      <c r="AU274" s="150"/>
      <c r="AV274" s="150"/>
      <c r="AW274" s="150"/>
      <c r="AX274" s="150"/>
      <c r="AY274" s="150"/>
      <c r="AZ274" s="150"/>
      <c r="BA274" s="150"/>
      <c r="BB274" s="150"/>
      <c r="BC274" s="150"/>
      <c r="BD274" s="150"/>
      <c r="BE274" s="150"/>
      <c r="BF274" s="150"/>
      <c r="BG274" s="150"/>
      <c r="BH274" s="150"/>
      <c r="BI274" s="150"/>
      <c r="BJ274" s="150"/>
      <c r="BK274" s="150"/>
      <c r="BL274" s="150"/>
      <c r="BM274" s="150"/>
      <c r="BN274" s="150"/>
      <c r="BO274" s="150"/>
      <c r="BP274" s="150"/>
      <c r="BQ274" s="150"/>
      <c r="BR274" s="150"/>
      <c r="BS274" s="150"/>
      <c r="BT274" s="150"/>
      <c r="BU274" s="150"/>
      <c r="BV274" s="150"/>
      <c r="BW274" s="150"/>
      <c r="BX274" s="150"/>
      <c r="BY274" s="150"/>
      <c r="BZ274" s="150"/>
      <c r="CA274" s="150"/>
      <c r="CB274" s="150"/>
      <c r="CC274" s="150"/>
      <c r="CD274" s="150"/>
      <c r="CE274" s="150"/>
      <c r="CF274" s="150"/>
      <c r="CG274" s="150"/>
      <c r="CH274" s="150"/>
      <c r="CI274" s="150"/>
      <c r="CJ274" s="150"/>
      <c r="CK274" s="150"/>
      <c r="CL274" s="150"/>
      <c r="CM274" s="150"/>
      <c r="CN274" s="150"/>
      <c r="CO274" s="150"/>
      <c r="CP274" s="150"/>
      <c r="CQ274" s="150"/>
      <c r="CR274" s="150"/>
    </row>
    <row r="275" spans="7:96" ht="12.75" hidden="1" customHeight="1" outlineLevel="1" x14ac:dyDescent="0.2">
      <c r="G275" s="155"/>
      <c r="H275" s="155"/>
      <c r="I275" s="155"/>
      <c r="J275" s="155"/>
      <c r="K275" s="470"/>
      <c r="L275" s="471"/>
      <c r="M275" s="155"/>
      <c r="N275" s="128"/>
      <c r="O275" s="155"/>
      <c r="P275" s="155"/>
      <c r="Q275" s="155"/>
      <c r="R275" s="128"/>
      <c r="S275" s="155"/>
      <c r="T275" s="150"/>
      <c r="U275" s="150"/>
      <c r="V275" s="150"/>
      <c r="W275" s="150"/>
      <c r="X275" s="150"/>
      <c r="Y275" s="150"/>
      <c r="Z275" s="150"/>
      <c r="AA275" s="150"/>
      <c r="AB275" s="150"/>
      <c r="AC275" s="150"/>
      <c r="AD275" s="150"/>
      <c r="AE275" s="150"/>
      <c r="AF275" s="150"/>
      <c r="AG275" s="150"/>
      <c r="AH275" s="150"/>
      <c r="AI275" s="150"/>
      <c r="AJ275" s="150"/>
      <c r="AK275" s="150"/>
      <c r="AL275" s="150"/>
      <c r="AM275" s="150"/>
      <c r="AN275" s="150"/>
      <c r="AO275" s="150"/>
      <c r="AP275" s="150"/>
      <c r="AQ275" s="150"/>
      <c r="AR275" s="150"/>
      <c r="AS275" s="150"/>
      <c r="AT275" s="150"/>
      <c r="AU275" s="150"/>
      <c r="AV275" s="150"/>
      <c r="AW275" s="150"/>
      <c r="AX275" s="150"/>
      <c r="AY275" s="150"/>
      <c r="AZ275" s="150"/>
      <c r="BA275" s="150"/>
      <c r="BB275" s="150"/>
      <c r="BC275" s="150"/>
      <c r="BD275" s="150"/>
      <c r="BE275" s="150"/>
      <c r="BF275" s="150"/>
      <c r="BG275" s="150"/>
      <c r="BH275" s="150"/>
      <c r="BI275" s="150"/>
      <c r="BJ275" s="150"/>
      <c r="BK275" s="150"/>
      <c r="BL275" s="150"/>
      <c r="BM275" s="150"/>
      <c r="BN275" s="150"/>
      <c r="BO275" s="150"/>
      <c r="BP275" s="150"/>
      <c r="BQ275" s="150"/>
      <c r="BR275" s="150"/>
      <c r="BS275" s="150"/>
      <c r="BT275" s="150"/>
      <c r="BU275" s="150"/>
      <c r="BV275" s="150"/>
      <c r="BW275" s="150"/>
      <c r="BX275" s="150"/>
      <c r="BY275" s="150"/>
      <c r="BZ275" s="150"/>
      <c r="CA275" s="150"/>
      <c r="CB275" s="150"/>
      <c r="CC275" s="150"/>
      <c r="CD275" s="150"/>
      <c r="CE275" s="150"/>
      <c r="CF275" s="150"/>
      <c r="CG275" s="150"/>
      <c r="CH275" s="150"/>
      <c r="CI275" s="150"/>
      <c r="CJ275" s="150"/>
      <c r="CK275" s="150"/>
      <c r="CL275" s="150"/>
      <c r="CM275" s="150"/>
      <c r="CN275" s="150"/>
      <c r="CO275" s="150"/>
      <c r="CP275" s="150"/>
      <c r="CQ275" s="150"/>
      <c r="CR275" s="150"/>
    </row>
    <row r="276" spans="7:96" ht="12.75" hidden="1" customHeight="1" outlineLevel="1" x14ac:dyDescent="0.2">
      <c r="G276" s="155"/>
      <c r="H276" s="155"/>
      <c r="I276" s="155"/>
      <c r="J276" s="155"/>
      <c r="K276" s="470"/>
      <c r="L276" s="471"/>
      <c r="M276" s="155"/>
      <c r="N276" s="128"/>
      <c r="O276" s="155"/>
      <c r="P276" s="155"/>
      <c r="Q276" s="155"/>
      <c r="R276" s="128"/>
      <c r="S276" s="155"/>
      <c r="T276" s="151"/>
      <c r="U276" s="151"/>
      <c r="V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G276" s="151"/>
      <c r="AH276" s="151"/>
      <c r="AI276" s="151"/>
      <c r="AJ276" s="151"/>
      <c r="AK276" s="151"/>
      <c r="AL276" s="151"/>
      <c r="AM276" s="151"/>
      <c r="AN276" s="151"/>
      <c r="AO276" s="151"/>
      <c r="AP276" s="151"/>
      <c r="AQ276" s="151"/>
      <c r="AR276" s="151"/>
      <c r="AS276" s="151"/>
      <c r="AT276" s="151"/>
      <c r="AU276" s="151"/>
      <c r="AV276" s="151"/>
      <c r="AW276" s="151"/>
      <c r="AX276" s="151"/>
      <c r="AY276" s="151"/>
      <c r="AZ276" s="151"/>
      <c r="BA276" s="151"/>
      <c r="BB276" s="151"/>
      <c r="BC276" s="151"/>
      <c r="BD276" s="151"/>
      <c r="BE276" s="151"/>
      <c r="BF276" s="151"/>
      <c r="BG276" s="151"/>
      <c r="BH276" s="151"/>
      <c r="BI276" s="151"/>
      <c r="BJ276" s="151"/>
      <c r="BK276" s="151"/>
      <c r="BL276" s="151"/>
      <c r="BM276" s="151"/>
      <c r="BN276" s="151"/>
      <c r="BO276" s="151"/>
      <c r="BP276" s="151"/>
      <c r="BQ276" s="151"/>
      <c r="BR276" s="151"/>
      <c r="BS276" s="151"/>
      <c r="BT276" s="151"/>
      <c r="BU276" s="151"/>
      <c r="BV276" s="151"/>
      <c r="BW276" s="151"/>
      <c r="BX276" s="151"/>
      <c r="BY276" s="151"/>
      <c r="BZ276" s="151"/>
      <c r="CA276" s="151"/>
      <c r="CB276" s="151"/>
      <c r="CC276" s="151"/>
      <c r="CD276" s="151"/>
      <c r="CE276" s="151"/>
      <c r="CF276" s="151"/>
      <c r="CG276" s="151"/>
      <c r="CH276" s="151"/>
      <c r="CI276" s="151"/>
      <c r="CJ276" s="151"/>
      <c r="CK276" s="151"/>
      <c r="CL276" s="151"/>
      <c r="CM276" s="151"/>
      <c r="CN276" s="151"/>
      <c r="CO276" s="151"/>
      <c r="CP276" s="151"/>
      <c r="CQ276" s="151"/>
      <c r="CR276" s="151"/>
    </row>
    <row r="277" spans="7:96" ht="12.75" hidden="1" customHeight="1" outlineLevel="1" x14ac:dyDescent="0.2">
      <c r="G277" s="155"/>
      <c r="H277" s="155"/>
      <c r="I277" s="155"/>
      <c r="J277" s="155"/>
      <c r="K277" s="470"/>
      <c r="L277" s="471"/>
      <c r="M277" s="155"/>
      <c r="N277" s="128"/>
      <c r="O277" s="155"/>
      <c r="P277" s="155"/>
      <c r="Q277" s="155"/>
      <c r="R277" s="128"/>
      <c r="S277" s="155"/>
      <c r="T277" s="150"/>
      <c r="U277" s="150"/>
      <c r="V277" s="150"/>
      <c r="W277" s="150"/>
      <c r="X277" s="150"/>
      <c r="Y277" s="150"/>
      <c r="Z277" s="150"/>
      <c r="AA277" s="150"/>
      <c r="AB277" s="150"/>
      <c r="AC277" s="150"/>
      <c r="AD277" s="150"/>
      <c r="AE277" s="150"/>
      <c r="AF277" s="150"/>
      <c r="AG277" s="150"/>
      <c r="AH277" s="150"/>
      <c r="AI277" s="150"/>
      <c r="AJ277" s="150"/>
      <c r="AK277" s="150"/>
      <c r="AL277" s="150"/>
      <c r="AM277" s="150"/>
      <c r="AN277" s="150"/>
      <c r="AO277" s="150"/>
      <c r="AP277" s="150"/>
      <c r="AQ277" s="150"/>
      <c r="AR277" s="150"/>
      <c r="AS277" s="150"/>
      <c r="AT277" s="150"/>
      <c r="AU277" s="150"/>
      <c r="AV277" s="150"/>
      <c r="AW277" s="150"/>
      <c r="AX277" s="150"/>
      <c r="AY277" s="150"/>
      <c r="AZ277" s="150"/>
      <c r="BA277" s="150"/>
      <c r="BB277" s="150"/>
      <c r="BC277" s="150"/>
      <c r="BD277" s="150"/>
      <c r="BE277" s="150"/>
      <c r="BF277" s="150"/>
      <c r="BG277" s="150"/>
      <c r="BH277" s="150"/>
      <c r="BI277" s="150"/>
      <c r="BJ277" s="150"/>
      <c r="BK277" s="150"/>
      <c r="BL277" s="150"/>
      <c r="BM277" s="150"/>
      <c r="BN277" s="150"/>
      <c r="BO277" s="150"/>
      <c r="BP277" s="150"/>
      <c r="BQ277" s="150"/>
      <c r="BR277" s="150"/>
      <c r="BS277" s="150"/>
      <c r="BT277" s="150"/>
      <c r="BU277" s="150"/>
      <c r="BV277" s="150"/>
      <c r="BW277" s="150"/>
      <c r="BX277" s="150"/>
      <c r="BY277" s="150"/>
      <c r="BZ277" s="150"/>
      <c r="CA277" s="150"/>
      <c r="CB277" s="150"/>
      <c r="CC277" s="150"/>
      <c r="CD277" s="150"/>
      <c r="CE277" s="150"/>
      <c r="CF277" s="150"/>
      <c r="CG277" s="150"/>
      <c r="CH277" s="150"/>
      <c r="CI277" s="150"/>
      <c r="CJ277" s="150"/>
      <c r="CK277" s="150"/>
      <c r="CL277" s="150"/>
      <c r="CM277" s="150"/>
      <c r="CN277" s="150"/>
      <c r="CO277" s="150"/>
      <c r="CP277" s="150"/>
      <c r="CQ277" s="150"/>
      <c r="CR277" s="150"/>
    </row>
    <row r="278" spans="7:96" ht="12.75" hidden="1" customHeight="1" outlineLevel="1" x14ac:dyDescent="0.2">
      <c r="G278" s="155"/>
      <c r="H278" s="155"/>
      <c r="I278" s="155"/>
      <c r="J278" s="155"/>
      <c r="K278" s="470"/>
      <c r="L278" s="471"/>
      <c r="M278" s="155"/>
      <c r="N278" s="128"/>
      <c r="O278" s="155"/>
      <c r="P278" s="155"/>
      <c r="Q278" s="155"/>
      <c r="R278" s="128"/>
      <c r="S278" s="155"/>
      <c r="T278" s="150"/>
      <c r="U278" s="150"/>
      <c r="V278" s="150"/>
      <c r="W278" s="150"/>
      <c r="X278" s="150"/>
      <c r="Y278" s="150"/>
      <c r="Z278" s="150"/>
      <c r="AA278" s="150"/>
      <c r="AB278" s="150"/>
      <c r="AC278" s="150"/>
      <c r="AD278" s="150"/>
      <c r="AE278" s="150"/>
      <c r="AF278" s="150"/>
      <c r="AG278" s="150"/>
      <c r="AH278" s="150"/>
      <c r="AI278" s="150"/>
      <c r="AJ278" s="150"/>
      <c r="AK278" s="150"/>
      <c r="AL278" s="150"/>
      <c r="AM278" s="150"/>
      <c r="AN278" s="150"/>
      <c r="AO278" s="150"/>
      <c r="AP278" s="150"/>
      <c r="AQ278" s="150"/>
      <c r="AR278" s="150"/>
      <c r="AS278" s="150"/>
      <c r="AT278" s="150"/>
      <c r="AU278" s="150"/>
      <c r="AV278" s="150"/>
      <c r="AW278" s="150"/>
      <c r="AX278" s="150"/>
      <c r="AY278" s="150"/>
      <c r="AZ278" s="150"/>
      <c r="BA278" s="150"/>
      <c r="BB278" s="150"/>
      <c r="BC278" s="150"/>
      <c r="BD278" s="150"/>
      <c r="BE278" s="150"/>
      <c r="BF278" s="150"/>
      <c r="BG278" s="150"/>
      <c r="BH278" s="150"/>
      <c r="BI278" s="150"/>
      <c r="BJ278" s="150"/>
      <c r="BK278" s="150"/>
      <c r="BL278" s="150"/>
      <c r="BM278" s="150"/>
      <c r="BN278" s="150"/>
      <c r="BO278" s="150"/>
      <c r="BP278" s="150"/>
      <c r="BQ278" s="150"/>
      <c r="BR278" s="150"/>
      <c r="BS278" s="150"/>
      <c r="BT278" s="150"/>
      <c r="BU278" s="150"/>
      <c r="BV278" s="150"/>
      <c r="BW278" s="150"/>
      <c r="BX278" s="150"/>
      <c r="BY278" s="150"/>
      <c r="BZ278" s="150"/>
      <c r="CA278" s="150"/>
      <c r="CB278" s="150"/>
      <c r="CC278" s="150"/>
      <c r="CD278" s="150"/>
      <c r="CE278" s="150"/>
      <c r="CF278" s="150"/>
      <c r="CG278" s="150"/>
      <c r="CH278" s="150"/>
      <c r="CI278" s="150"/>
      <c r="CJ278" s="150"/>
      <c r="CK278" s="150"/>
      <c r="CL278" s="150"/>
      <c r="CM278" s="150"/>
      <c r="CN278" s="150"/>
      <c r="CO278" s="150"/>
      <c r="CP278" s="150"/>
      <c r="CQ278" s="150"/>
      <c r="CR278" s="150"/>
    </row>
    <row r="279" spans="7:96" ht="12.75" hidden="1" customHeight="1" outlineLevel="1" x14ac:dyDescent="0.2">
      <c r="G279" s="155"/>
      <c r="H279" s="155"/>
      <c r="I279" s="155"/>
      <c r="J279" s="155"/>
      <c r="K279" s="470"/>
      <c r="L279" s="471"/>
      <c r="M279" s="155"/>
      <c r="N279" s="128"/>
      <c r="O279" s="155"/>
      <c r="P279" s="155"/>
      <c r="Q279" s="155"/>
      <c r="R279" s="128"/>
      <c r="S279" s="155"/>
      <c r="T279" s="151"/>
      <c r="U279" s="151"/>
      <c r="V279" s="151"/>
      <c r="W279" s="151"/>
      <c r="X279" s="151"/>
      <c r="Y279" s="151"/>
      <c r="Z279" s="151"/>
      <c r="AA279" s="151"/>
      <c r="AB279" s="151"/>
      <c r="AC279" s="151"/>
      <c r="AD279" s="151"/>
      <c r="AE279" s="151"/>
      <c r="AF279" s="151"/>
      <c r="AG279" s="151"/>
      <c r="AH279" s="151"/>
      <c r="AI279" s="151"/>
      <c r="AJ279" s="151"/>
      <c r="AK279" s="151"/>
      <c r="AL279" s="151"/>
      <c r="AM279" s="151"/>
      <c r="AN279" s="151"/>
      <c r="AO279" s="151"/>
      <c r="AP279" s="151"/>
      <c r="AQ279" s="151"/>
      <c r="AR279" s="151"/>
      <c r="AS279" s="151"/>
      <c r="AT279" s="151"/>
      <c r="AU279" s="151"/>
      <c r="AV279" s="151"/>
      <c r="AW279" s="151"/>
      <c r="AX279" s="151"/>
      <c r="AY279" s="151"/>
      <c r="AZ279" s="151"/>
      <c r="BA279" s="151"/>
      <c r="BB279" s="151"/>
      <c r="BC279" s="151"/>
      <c r="BD279" s="151"/>
      <c r="BE279" s="151"/>
      <c r="BF279" s="151"/>
      <c r="BG279" s="151"/>
      <c r="BH279" s="151"/>
      <c r="BI279" s="151"/>
      <c r="BJ279" s="151"/>
      <c r="BK279" s="151"/>
      <c r="BL279" s="151"/>
      <c r="BM279" s="151"/>
      <c r="BN279" s="151"/>
      <c r="BO279" s="151"/>
      <c r="BP279" s="151"/>
      <c r="BQ279" s="151"/>
      <c r="BR279" s="151"/>
      <c r="BS279" s="151"/>
      <c r="BT279" s="151"/>
      <c r="BU279" s="151"/>
      <c r="BV279" s="151"/>
      <c r="BW279" s="151"/>
      <c r="BX279" s="151"/>
      <c r="BY279" s="151"/>
      <c r="BZ279" s="151"/>
      <c r="CA279" s="151"/>
      <c r="CB279" s="151"/>
      <c r="CC279" s="151"/>
      <c r="CD279" s="151"/>
      <c r="CE279" s="151"/>
      <c r="CF279" s="151"/>
      <c r="CG279" s="151"/>
      <c r="CH279" s="151"/>
      <c r="CI279" s="151"/>
      <c r="CJ279" s="151"/>
      <c r="CK279" s="151"/>
      <c r="CL279" s="151"/>
      <c r="CM279" s="151"/>
      <c r="CN279" s="151"/>
      <c r="CO279" s="151"/>
      <c r="CP279" s="151"/>
      <c r="CQ279" s="151"/>
      <c r="CR279" s="151"/>
    </row>
    <row r="280" spans="7:96" ht="12.75" hidden="1" customHeight="1" outlineLevel="1" x14ac:dyDescent="0.2">
      <c r="G280" s="155"/>
      <c r="H280" s="155"/>
      <c r="I280" s="155"/>
      <c r="J280" s="155"/>
      <c r="K280" s="470"/>
      <c r="L280" s="471"/>
      <c r="M280" s="155"/>
      <c r="N280" s="128"/>
      <c r="O280" s="155"/>
      <c r="P280" s="155"/>
      <c r="Q280" s="155"/>
      <c r="R280" s="128"/>
      <c r="S280" s="155"/>
      <c r="T280" s="150"/>
      <c r="U280" s="150"/>
      <c r="V280" s="150"/>
      <c r="W280" s="150"/>
      <c r="X280" s="150"/>
      <c r="Y280" s="150"/>
      <c r="Z280" s="150"/>
      <c r="AA280" s="150"/>
      <c r="AB280" s="150"/>
      <c r="AC280" s="150"/>
      <c r="AD280" s="150"/>
      <c r="AE280" s="150"/>
      <c r="AF280" s="150"/>
      <c r="AG280" s="150"/>
      <c r="AH280" s="150"/>
      <c r="AI280" s="150"/>
      <c r="AJ280" s="150"/>
      <c r="AK280" s="150"/>
      <c r="AL280" s="150"/>
      <c r="AM280" s="150"/>
      <c r="AN280" s="150"/>
      <c r="AO280" s="150"/>
      <c r="AP280" s="150"/>
      <c r="AQ280" s="150"/>
      <c r="AR280" s="150"/>
      <c r="AS280" s="150"/>
      <c r="AT280" s="150"/>
      <c r="AU280" s="150"/>
      <c r="AV280" s="150"/>
      <c r="AW280" s="150"/>
      <c r="AX280" s="150"/>
      <c r="AY280" s="150"/>
      <c r="AZ280" s="150"/>
      <c r="BA280" s="150"/>
      <c r="BB280" s="150"/>
      <c r="BC280" s="150"/>
      <c r="BD280" s="150"/>
      <c r="BE280" s="150"/>
      <c r="BF280" s="150"/>
      <c r="BG280" s="150"/>
      <c r="BH280" s="150"/>
      <c r="BI280" s="150"/>
      <c r="BJ280" s="150"/>
      <c r="BK280" s="150"/>
      <c r="BL280" s="150"/>
      <c r="BM280" s="150"/>
      <c r="BN280" s="150"/>
      <c r="BO280" s="150"/>
      <c r="BP280" s="150"/>
      <c r="BQ280" s="150"/>
      <c r="BR280" s="150"/>
      <c r="BS280" s="150"/>
      <c r="BT280" s="150"/>
      <c r="BU280" s="150"/>
      <c r="BV280" s="150"/>
      <c r="BW280" s="150"/>
      <c r="BX280" s="150"/>
      <c r="BY280" s="150"/>
      <c r="BZ280" s="150"/>
      <c r="CA280" s="150"/>
      <c r="CB280" s="150"/>
      <c r="CC280" s="150"/>
      <c r="CD280" s="150"/>
      <c r="CE280" s="150"/>
      <c r="CF280" s="150"/>
      <c r="CG280" s="150"/>
      <c r="CH280" s="150"/>
      <c r="CI280" s="150"/>
      <c r="CJ280" s="150"/>
      <c r="CK280" s="150"/>
      <c r="CL280" s="150"/>
      <c r="CM280" s="150"/>
      <c r="CN280" s="150"/>
      <c r="CO280" s="150"/>
      <c r="CP280" s="150"/>
      <c r="CQ280" s="150"/>
      <c r="CR280" s="150"/>
    </row>
    <row r="281" spans="7:96" ht="12.75" hidden="1" customHeight="1" outlineLevel="1" x14ac:dyDescent="0.2">
      <c r="G281" s="155"/>
      <c r="H281" s="155"/>
      <c r="I281" s="155"/>
      <c r="J281" s="155"/>
      <c r="K281" s="470"/>
      <c r="L281" s="471"/>
      <c r="M281" s="155"/>
      <c r="N281" s="128"/>
      <c r="O281" s="155"/>
      <c r="P281" s="155"/>
      <c r="Q281" s="155"/>
      <c r="R281" s="128"/>
      <c r="S281" s="155"/>
      <c r="T281" s="150"/>
      <c r="U281" s="150"/>
      <c r="V281" s="150"/>
      <c r="W281" s="150"/>
      <c r="X281" s="150"/>
      <c r="Y281" s="150"/>
      <c r="Z281" s="150"/>
      <c r="AA281" s="150"/>
      <c r="AB281" s="150"/>
      <c r="AC281" s="150"/>
      <c r="AD281" s="150"/>
      <c r="AE281" s="150"/>
      <c r="AF281" s="150"/>
      <c r="AG281" s="150"/>
      <c r="AH281" s="150"/>
      <c r="AI281" s="150"/>
      <c r="AJ281" s="150"/>
      <c r="AK281" s="150"/>
      <c r="AL281" s="150"/>
      <c r="AM281" s="150"/>
      <c r="AN281" s="150"/>
      <c r="AO281" s="150"/>
      <c r="AP281" s="150"/>
      <c r="AQ281" s="150"/>
      <c r="AR281" s="150"/>
      <c r="AS281" s="150"/>
      <c r="AT281" s="150"/>
      <c r="AU281" s="150"/>
      <c r="AV281" s="150"/>
      <c r="AW281" s="150"/>
      <c r="AX281" s="150"/>
      <c r="AY281" s="150"/>
      <c r="AZ281" s="150"/>
      <c r="BA281" s="150"/>
      <c r="BB281" s="150"/>
      <c r="BC281" s="150"/>
      <c r="BD281" s="150"/>
      <c r="BE281" s="150"/>
      <c r="BF281" s="150"/>
      <c r="BG281" s="150"/>
      <c r="BH281" s="150"/>
      <c r="BI281" s="150"/>
      <c r="BJ281" s="150"/>
      <c r="BK281" s="150"/>
      <c r="BL281" s="150"/>
      <c r="BM281" s="150"/>
      <c r="BN281" s="150"/>
      <c r="BO281" s="150"/>
      <c r="BP281" s="150"/>
      <c r="BQ281" s="150"/>
      <c r="BR281" s="150"/>
      <c r="BS281" s="150"/>
      <c r="BT281" s="150"/>
      <c r="BU281" s="150"/>
      <c r="BV281" s="150"/>
      <c r="BW281" s="150"/>
      <c r="BX281" s="150"/>
      <c r="BY281" s="150"/>
      <c r="BZ281" s="150"/>
      <c r="CA281" s="150"/>
      <c r="CB281" s="150"/>
      <c r="CC281" s="150"/>
      <c r="CD281" s="150"/>
      <c r="CE281" s="150"/>
      <c r="CF281" s="150"/>
      <c r="CG281" s="150"/>
      <c r="CH281" s="150"/>
      <c r="CI281" s="150"/>
      <c r="CJ281" s="150"/>
      <c r="CK281" s="150"/>
      <c r="CL281" s="150"/>
      <c r="CM281" s="150"/>
      <c r="CN281" s="150"/>
      <c r="CO281" s="150"/>
      <c r="CP281" s="150"/>
      <c r="CQ281" s="150"/>
      <c r="CR281" s="150"/>
    </row>
    <row r="282" spans="7:96" ht="12.75" hidden="1" customHeight="1" outlineLevel="1" x14ac:dyDescent="0.2">
      <c r="G282" s="155"/>
      <c r="H282" s="155"/>
      <c r="I282" s="155"/>
      <c r="J282" s="155"/>
      <c r="K282" s="470"/>
      <c r="L282" s="471"/>
      <c r="M282" s="155"/>
      <c r="N282" s="128"/>
      <c r="O282" s="155"/>
      <c r="P282" s="155"/>
      <c r="Q282" s="155"/>
      <c r="R282" s="128"/>
      <c r="S282" s="155"/>
      <c r="T282" s="150"/>
      <c r="U282" s="150"/>
      <c r="V282" s="150"/>
      <c r="W282" s="150"/>
      <c r="X282" s="150"/>
      <c r="Y282" s="150"/>
      <c r="Z282" s="150"/>
      <c r="AA282" s="150"/>
      <c r="AB282" s="150"/>
      <c r="AC282" s="150"/>
      <c r="AD282" s="150"/>
      <c r="AE282" s="150"/>
      <c r="AF282" s="150"/>
      <c r="AG282" s="150"/>
      <c r="AH282" s="150"/>
      <c r="AI282" s="150"/>
      <c r="AJ282" s="150"/>
      <c r="AK282" s="150"/>
      <c r="AL282" s="150"/>
      <c r="AM282" s="150"/>
      <c r="AN282" s="150"/>
      <c r="AO282" s="150"/>
      <c r="AP282" s="150"/>
      <c r="AQ282" s="150"/>
      <c r="AR282" s="150"/>
      <c r="AS282" s="150"/>
      <c r="AT282" s="150"/>
      <c r="AU282" s="150"/>
      <c r="AV282" s="150"/>
      <c r="AW282" s="150"/>
      <c r="AX282" s="150"/>
      <c r="AY282" s="150"/>
      <c r="AZ282" s="150"/>
      <c r="BA282" s="150"/>
      <c r="BB282" s="150"/>
      <c r="BC282" s="150"/>
      <c r="BD282" s="150"/>
      <c r="BE282" s="150"/>
      <c r="BF282" s="150"/>
      <c r="BG282" s="150"/>
      <c r="BH282" s="150"/>
      <c r="BI282" s="150"/>
      <c r="BJ282" s="150"/>
      <c r="BK282" s="150"/>
      <c r="BL282" s="150"/>
      <c r="BM282" s="150"/>
      <c r="BN282" s="150"/>
      <c r="BO282" s="150"/>
      <c r="BP282" s="150"/>
      <c r="BQ282" s="150"/>
      <c r="BR282" s="150"/>
      <c r="BS282" s="150"/>
      <c r="BT282" s="150"/>
      <c r="BU282" s="150"/>
      <c r="BV282" s="150"/>
      <c r="BW282" s="150"/>
      <c r="BX282" s="150"/>
      <c r="BY282" s="150"/>
      <c r="BZ282" s="150"/>
      <c r="CA282" s="150"/>
      <c r="CB282" s="150"/>
      <c r="CC282" s="150"/>
      <c r="CD282" s="150"/>
      <c r="CE282" s="150"/>
      <c r="CF282" s="150"/>
      <c r="CG282" s="150"/>
      <c r="CH282" s="150"/>
      <c r="CI282" s="150"/>
      <c r="CJ282" s="150"/>
      <c r="CK282" s="150"/>
      <c r="CL282" s="150"/>
      <c r="CM282" s="150"/>
      <c r="CN282" s="150"/>
      <c r="CO282" s="150"/>
      <c r="CP282" s="150"/>
      <c r="CQ282" s="150"/>
      <c r="CR282" s="150"/>
    </row>
    <row r="283" spans="7:96" ht="12.75" hidden="1" customHeight="1" outlineLevel="1" x14ac:dyDescent="0.2">
      <c r="G283" s="155"/>
      <c r="H283" s="155"/>
      <c r="I283" s="155"/>
      <c r="J283" s="155"/>
      <c r="K283" s="470"/>
      <c r="L283" s="471"/>
      <c r="M283" s="155"/>
      <c r="N283" s="128"/>
      <c r="O283" s="155"/>
      <c r="P283" s="155"/>
      <c r="Q283" s="155"/>
      <c r="R283" s="128"/>
      <c r="S283" s="155"/>
      <c r="T283" s="150"/>
      <c r="U283" s="150"/>
      <c r="V283" s="150"/>
      <c r="W283" s="150"/>
      <c r="X283" s="150"/>
      <c r="Y283" s="150"/>
      <c r="Z283" s="150"/>
      <c r="AA283" s="150"/>
      <c r="AB283" s="150"/>
      <c r="AC283" s="150"/>
      <c r="AD283" s="150"/>
      <c r="AE283" s="150"/>
      <c r="AF283" s="150"/>
      <c r="AG283" s="150"/>
      <c r="AH283" s="150"/>
      <c r="AI283" s="150"/>
      <c r="AJ283" s="150"/>
      <c r="AK283" s="150"/>
      <c r="AL283" s="150"/>
      <c r="AM283" s="150"/>
      <c r="AN283" s="150"/>
      <c r="AO283" s="150"/>
      <c r="AP283" s="150"/>
      <c r="AQ283" s="150"/>
      <c r="AR283" s="150"/>
      <c r="AS283" s="150"/>
      <c r="AT283" s="150"/>
      <c r="AU283" s="150"/>
      <c r="AV283" s="150"/>
      <c r="AW283" s="150"/>
      <c r="AX283" s="150"/>
      <c r="AY283" s="150"/>
      <c r="AZ283" s="150"/>
      <c r="BA283" s="150"/>
      <c r="BB283" s="150"/>
      <c r="BC283" s="150"/>
      <c r="BD283" s="150"/>
      <c r="BE283" s="150"/>
      <c r="BF283" s="150"/>
      <c r="BG283" s="150"/>
      <c r="BH283" s="150"/>
      <c r="BI283" s="150"/>
      <c r="BJ283" s="150"/>
      <c r="BK283" s="150"/>
      <c r="BL283" s="150"/>
      <c r="BM283" s="150"/>
      <c r="BN283" s="150"/>
      <c r="BO283" s="150"/>
      <c r="BP283" s="150"/>
      <c r="BQ283" s="150"/>
      <c r="BR283" s="150"/>
      <c r="BS283" s="150"/>
      <c r="BT283" s="150"/>
      <c r="BU283" s="150"/>
      <c r="BV283" s="150"/>
      <c r="BW283" s="150"/>
      <c r="BX283" s="150"/>
      <c r="BY283" s="150"/>
      <c r="BZ283" s="150"/>
      <c r="CA283" s="150"/>
      <c r="CB283" s="150"/>
      <c r="CC283" s="150"/>
      <c r="CD283" s="150"/>
      <c r="CE283" s="150"/>
      <c r="CF283" s="150"/>
      <c r="CG283" s="150"/>
      <c r="CH283" s="150"/>
      <c r="CI283" s="150"/>
      <c r="CJ283" s="150"/>
      <c r="CK283" s="150"/>
      <c r="CL283" s="150"/>
      <c r="CM283" s="150"/>
      <c r="CN283" s="150"/>
      <c r="CO283" s="150"/>
      <c r="CP283" s="150"/>
      <c r="CQ283" s="150"/>
      <c r="CR283" s="150"/>
    </row>
    <row r="284" spans="7:96" ht="12.75" hidden="1" customHeight="1" outlineLevel="1" x14ac:dyDescent="0.2">
      <c r="G284" s="155"/>
      <c r="H284" s="155"/>
      <c r="I284" s="155"/>
      <c r="J284" s="155"/>
      <c r="K284" s="470"/>
      <c r="L284" s="471"/>
      <c r="M284" s="155"/>
      <c r="N284" s="128"/>
      <c r="O284" s="155"/>
      <c r="P284" s="155"/>
      <c r="Q284" s="155"/>
      <c r="R284" s="128"/>
      <c r="S284" s="155"/>
      <c r="T284" s="150"/>
      <c r="U284" s="150"/>
      <c r="V284" s="150"/>
      <c r="W284" s="150"/>
      <c r="X284" s="150"/>
      <c r="Y284" s="150"/>
      <c r="Z284" s="150"/>
      <c r="AA284" s="150"/>
      <c r="AB284" s="150"/>
      <c r="AC284" s="150"/>
      <c r="AD284" s="150"/>
      <c r="AE284" s="150"/>
      <c r="AF284" s="150"/>
      <c r="AG284" s="150"/>
      <c r="AH284" s="150"/>
      <c r="AI284" s="150"/>
      <c r="AJ284" s="150"/>
      <c r="AK284" s="150"/>
      <c r="AL284" s="150"/>
      <c r="AM284" s="150"/>
      <c r="AN284" s="150"/>
      <c r="AO284" s="150"/>
      <c r="AP284" s="150"/>
      <c r="AQ284" s="150"/>
      <c r="AR284" s="150"/>
      <c r="AS284" s="150"/>
      <c r="AT284" s="150"/>
      <c r="AU284" s="150"/>
      <c r="AV284" s="150"/>
      <c r="AW284" s="150"/>
      <c r="AX284" s="150"/>
      <c r="AY284" s="150"/>
      <c r="AZ284" s="150"/>
      <c r="BA284" s="150"/>
      <c r="BB284" s="150"/>
      <c r="BC284" s="150"/>
      <c r="BD284" s="150"/>
      <c r="BE284" s="150"/>
      <c r="BF284" s="150"/>
      <c r="BG284" s="150"/>
      <c r="BH284" s="150"/>
      <c r="BI284" s="150"/>
      <c r="BJ284" s="150"/>
      <c r="BK284" s="150"/>
      <c r="BL284" s="150"/>
      <c r="BM284" s="150"/>
      <c r="BN284" s="150"/>
      <c r="BO284" s="150"/>
      <c r="BP284" s="150"/>
      <c r="BQ284" s="150"/>
      <c r="BR284" s="150"/>
      <c r="BS284" s="150"/>
      <c r="BT284" s="150"/>
      <c r="BU284" s="150"/>
      <c r="BV284" s="150"/>
      <c r="BW284" s="150"/>
      <c r="BX284" s="150"/>
      <c r="BY284" s="150"/>
      <c r="BZ284" s="150"/>
      <c r="CA284" s="150"/>
      <c r="CB284" s="150"/>
      <c r="CC284" s="150"/>
      <c r="CD284" s="150"/>
      <c r="CE284" s="150"/>
      <c r="CF284" s="150"/>
      <c r="CG284" s="150"/>
      <c r="CH284" s="150"/>
      <c r="CI284" s="150"/>
      <c r="CJ284" s="150"/>
      <c r="CK284" s="150"/>
      <c r="CL284" s="150"/>
      <c r="CM284" s="150"/>
      <c r="CN284" s="150"/>
      <c r="CO284" s="150"/>
      <c r="CP284" s="150"/>
      <c r="CQ284" s="150"/>
      <c r="CR284" s="150"/>
    </row>
    <row r="285" spans="7:96" ht="12.75" hidden="1" customHeight="1" outlineLevel="1" x14ac:dyDescent="0.2">
      <c r="G285" s="155"/>
      <c r="H285" s="155"/>
      <c r="I285" s="155"/>
      <c r="J285" s="155"/>
      <c r="K285" s="470"/>
      <c r="L285" s="471"/>
      <c r="M285" s="155"/>
      <c r="N285" s="128"/>
      <c r="O285" s="155"/>
      <c r="P285" s="155"/>
      <c r="Q285" s="155"/>
      <c r="R285" s="128"/>
      <c r="S285" s="155"/>
      <c r="T285" s="150"/>
      <c r="U285" s="150"/>
      <c r="V285" s="150"/>
      <c r="W285" s="150"/>
      <c r="X285" s="150"/>
      <c r="Y285" s="150"/>
      <c r="Z285" s="150"/>
      <c r="AA285" s="150"/>
      <c r="AB285" s="150"/>
      <c r="AC285" s="150"/>
      <c r="AD285" s="150"/>
      <c r="AE285" s="150"/>
      <c r="AF285" s="150"/>
      <c r="AG285" s="150"/>
      <c r="AH285" s="150"/>
      <c r="AI285" s="150"/>
      <c r="AJ285" s="150"/>
      <c r="AK285" s="150"/>
      <c r="AL285" s="150"/>
      <c r="AM285" s="150"/>
      <c r="AN285" s="150"/>
      <c r="AO285" s="150"/>
      <c r="AP285" s="150"/>
      <c r="AQ285" s="150"/>
      <c r="AR285" s="150"/>
      <c r="AS285" s="150"/>
      <c r="AT285" s="150"/>
      <c r="AU285" s="150"/>
      <c r="AV285" s="150"/>
      <c r="AW285" s="150"/>
      <c r="AX285" s="150"/>
      <c r="AY285" s="150"/>
      <c r="AZ285" s="150"/>
      <c r="BA285" s="150"/>
      <c r="BB285" s="150"/>
      <c r="BC285" s="150"/>
      <c r="BD285" s="150"/>
      <c r="BE285" s="150"/>
      <c r="BF285" s="150"/>
      <c r="BG285" s="150"/>
      <c r="BH285" s="150"/>
      <c r="BI285" s="150"/>
      <c r="BJ285" s="150"/>
      <c r="BK285" s="150"/>
      <c r="BL285" s="150"/>
      <c r="BM285" s="150"/>
      <c r="BN285" s="150"/>
      <c r="BO285" s="150"/>
      <c r="BP285" s="150"/>
      <c r="BQ285" s="150"/>
      <c r="BR285" s="150"/>
      <c r="BS285" s="150"/>
      <c r="BT285" s="150"/>
      <c r="BU285" s="150"/>
      <c r="BV285" s="150"/>
      <c r="BW285" s="150"/>
      <c r="BX285" s="150"/>
      <c r="BY285" s="150"/>
      <c r="BZ285" s="150"/>
      <c r="CA285" s="150"/>
      <c r="CB285" s="150"/>
      <c r="CC285" s="150"/>
      <c r="CD285" s="150"/>
      <c r="CE285" s="150"/>
      <c r="CF285" s="150"/>
      <c r="CG285" s="150"/>
      <c r="CH285" s="150"/>
      <c r="CI285" s="150"/>
      <c r="CJ285" s="150"/>
      <c r="CK285" s="150"/>
      <c r="CL285" s="150"/>
      <c r="CM285" s="150"/>
      <c r="CN285" s="150"/>
      <c r="CO285" s="150"/>
      <c r="CP285" s="150"/>
      <c r="CQ285" s="150"/>
      <c r="CR285" s="150"/>
    </row>
    <row r="286" spans="7:96" ht="12.75" hidden="1" customHeight="1" outlineLevel="1" x14ac:dyDescent="0.2">
      <c r="G286" s="155"/>
      <c r="H286" s="155"/>
      <c r="I286" s="155"/>
      <c r="J286" s="155"/>
      <c r="K286" s="470"/>
      <c r="L286" s="471"/>
      <c r="M286" s="155"/>
      <c r="N286" s="128"/>
      <c r="O286" s="155"/>
      <c r="P286" s="155"/>
      <c r="Q286" s="155"/>
      <c r="R286" s="128"/>
      <c r="S286" s="155"/>
      <c r="T286" s="150"/>
      <c r="U286" s="150"/>
      <c r="V286" s="150"/>
      <c r="W286" s="150"/>
      <c r="X286" s="150"/>
      <c r="Y286" s="150"/>
      <c r="Z286" s="150"/>
      <c r="AA286" s="150"/>
      <c r="AB286" s="150"/>
      <c r="AC286" s="150"/>
      <c r="AD286" s="150"/>
      <c r="AE286" s="150"/>
      <c r="AF286" s="150"/>
      <c r="AG286" s="150"/>
      <c r="AH286" s="150"/>
      <c r="AI286" s="150"/>
      <c r="AJ286" s="150"/>
      <c r="AK286" s="150"/>
      <c r="AL286" s="150"/>
      <c r="AM286" s="150"/>
      <c r="AN286" s="150"/>
      <c r="AO286" s="150"/>
      <c r="AP286" s="150"/>
      <c r="AQ286" s="150"/>
      <c r="AR286" s="150"/>
      <c r="AS286" s="150"/>
      <c r="AT286" s="150"/>
      <c r="AU286" s="150"/>
      <c r="AV286" s="150"/>
      <c r="AW286" s="150"/>
      <c r="AX286" s="150"/>
      <c r="AY286" s="150"/>
      <c r="AZ286" s="150"/>
      <c r="BA286" s="150"/>
      <c r="BB286" s="150"/>
      <c r="BC286" s="150"/>
      <c r="BD286" s="150"/>
      <c r="BE286" s="150"/>
      <c r="BF286" s="150"/>
      <c r="BG286" s="150"/>
      <c r="BH286" s="150"/>
      <c r="BI286" s="150"/>
      <c r="BJ286" s="150"/>
      <c r="BK286" s="150"/>
      <c r="BL286" s="150"/>
      <c r="BM286" s="150"/>
      <c r="BN286" s="150"/>
      <c r="BO286" s="150"/>
      <c r="BP286" s="150"/>
      <c r="BQ286" s="150"/>
      <c r="BR286" s="150"/>
      <c r="BS286" s="150"/>
      <c r="BT286" s="150"/>
      <c r="BU286" s="150"/>
      <c r="BV286" s="150"/>
      <c r="BW286" s="150"/>
      <c r="BX286" s="150"/>
      <c r="BY286" s="150"/>
      <c r="BZ286" s="150"/>
      <c r="CA286" s="150"/>
      <c r="CB286" s="150"/>
      <c r="CC286" s="150"/>
      <c r="CD286" s="150"/>
      <c r="CE286" s="150"/>
      <c r="CF286" s="150"/>
      <c r="CG286" s="150"/>
      <c r="CH286" s="150"/>
      <c r="CI286" s="150"/>
      <c r="CJ286" s="150"/>
      <c r="CK286" s="150"/>
      <c r="CL286" s="150"/>
      <c r="CM286" s="150"/>
      <c r="CN286" s="150"/>
      <c r="CO286" s="150"/>
      <c r="CP286" s="150"/>
      <c r="CQ286" s="150"/>
      <c r="CR286" s="150"/>
    </row>
    <row r="287" spans="7:96" ht="12.75" hidden="1" customHeight="1" outlineLevel="1" x14ac:dyDescent="0.2">
      <c r="G287" s="155"/>
      <c r="H287" s="155"/>
      <c r="I287" s="155"/>
      <c r="J287" s="155"/>
      <c r="K287" s="470"/>
      <c r="L287" s="471"/>
      <c r="M287" s="155"/>
      <c r="N287" s="128"/>
      <c r="O287" s="155"/>
      <c r="P287" s="155"/>
      <c r="Q287" s="155"/>
      <c r="R287" s="128"/>
      <c r="S287" s="155"/>
      <c r="T287" s="150"/>
      <c r="U287" s="150"/>
      <c r="V287" s="150"/>
      <c r="W287" s="150"/>
      <c r="X287" s="150"/>
      <c r="Y287" s="150"/>
      <c r="Z287" s="150"/>
      <c r="AA287" s="150"/>
      <c r="AB287" s="150"/>
      <c r="AC287" s="150"/>
      <c r="AD287" s="150"/>
      <c r="AE287" s="150"/>
      <c r="AF287" s="150"/>
      <c r="AG287" s="150"/>
      <c r="AH287" s="150"/>
      <c r="AI287" s="150"/>
      <c r="AJ287" s="150"/>
      <c r="AK287" s="150"/>
      <c r="AL287" s="150"/>
      <c r="AM287" s="150"/>
      <c r="AN287" s="150"/>
      <c r="AO287" s="150"/>
      <c r="AP287" s="150"/>
      <c r="AQ287" s="150"/>
      <c r="AR287" s="150"/>
      <c r="AS287" s="150"/>
      <c r="AT287" s="150"/>
      <c r="AU287" s="150"/>
      <c r="AV287" s="150"/>
      <c r="AW287" s="150"/>
      <c r="AX287" s="150"/>
      <c r="AY287" s="150"/>
      <c r="AZ287" s="150"/>
      <c r="BA287" s="150"/>
      <c r="BB287" s="150"/>
      <c r="BC287" s="150"/>
      <c r="BD287" s="150"/>
      <c r="BE287" s="150"/>
      <c r="BF287" s="150"/>
      <c r="BG287" s="150"/>
      <c r="BH287" s="150"/>
      <c r="BI287" s="150"/>
      <c r="BJ287" s="150"/>
      <c r="BK287" s="150"/>
      <c r="BL287" s="150"/>
      <c r="BM287" s="150"/>
      <c r="BN287" s="150"/>
      <c r="BO287" s="150"/>
      <c r="BP287" s="150"/>
      <c r="BQ287" s="150"/>
      <c r="BR287" s="150"/>
      <c r="BS287" s="150"/>
      <c r="BT287" s="150"/>
      <c r="BU287" s="150"/>
      <c r="BV287" s="150"/>
      <c r="BW287" s="150"/>
      <c r="BX287" s="150"/>
      <c r="BY287" s="150"/>
      <c r="BZ287" s="150"/>
      <c r="CA287" s="150"/>
      <c r="CB287" s="150"/>
      <c r="CC287" s="150"/>
      <c r="CD287" s="150"/>
      <c r="CE287" s="150"/>
      <c r="CF287" s="150"/>
      <c r="CG287" s="150"/>
      <c r="CH287" s="150"/>
      <c r="CI287" s="150"/>
      <c r="CJ287" s="150"/>
      <c r="CK287" s="150"/>
      <c r="CL287" s="150"/>
      <c r="CM287" s="150"/>
      <c r="CN287" s="150"/>
      <c r="CO287" s="150"/>
      <c r="CP287" s="150"/>
      <c r="CQ287" s="150"/>
      <c r="CR287" s="150"/>
    </row>
    <row r="288" spans="7:96" ht="12.75" hidden="1" customHeight="1" outlineLevel="1" x14ac:dyDescent="0.2">
      <c r="G288" s="155"/>
      <c r="H288" s="155"/>
      <c r="I288" s="155"/>
      <c r="J288" s="155"/>
      <c r="K288" s="470"/>
      <c r="L288" s="471"/>
      <c r="M288" s="155"/>
      <c r="N288" s="128"/>
      <c r="O288" s="155"/>
      <c r="P288" s="155"/>
      <c r="Q288" s="155"/>
      <c r="R288" s="128"/>
      <c r="S288" s="155"/>
      <c r="T288" s="150"/>
      <c r="U288" s="150"/>
      <c r="V288" s="150"/>
      <c r="W288" s="150"/>
      <c r="X288" s="150"/>
      <c r="Y288" s="150"/>
      <c r="Z288" s="150"/>
      <c r="AA288" s="150"/>
      <c r="AB288" s="150"/>
      <c r="AC288" s="150"/>
      <c r="AD288" s="150"/>
      <c r="AE288" s="150"/>
      <c r="AF288" s="150"/>
      <c r="AG288" s="150"/>
      <c r="AH288" s="150"/>
      <c r="AI288" s="150"/>
      <c r="AJ288" s="150"/>
      <c r="AK288" s="150"/>
      <c r="AL288" s="150"/>
      <c r="AM288" s="150"/>
      <c r="AN288" s="150"/>
      <c r="AO288" s="150"/>
      <c r="AP288" s="150"/>
      <c r="AQ288" s="150"/>
      <c r="AR288" s="150"/>
      <c r="AS288" s="150"/>
      <c r="AT288" s="150"/>
      <c r="AU288" s="150"/>
      <c r="AV288" s="150"/>
      <c r="AW288" s="150"/>
      <c r="AX288" s="150"/>
      <c r="AY288" s="150"/>
      <c r="AZ288" s="150"/>
      <c r="BA288" s="150"/>
      <c r="BB288" s="150"/>
      <c r="BC288" s="150"/>
      <c r="BD288" s="150"/>
      <c r="BE288" s="150"/>
      <c r="BF288" s="150"/>
      <c r="BG288" s="150"/>
      <c r="BH288" s="150"/>
      <c r="BI288" s="150"/>
      <c r="BJ288" s="150"/>
      <c r="BK288" s="150"/>
      <c r="BL288" s="150"/>
      <c r="BM288" s="150"/>
      <c r="BN288" s="150"/>
      <c r="BO288" s="150"/>
      <c r="BP288" s="150"/>
      <c r="BQ288" s="150"/>
      <c r="BR288" s="150"/>
      <c r="BS288" s="150"/>
      <c r="BT288" s="150"/>
      <c r="BU288" s="150"/>
      <c r="BV288" s="150"/>
      <c r="BW288" s="150"/>
      <c r="BX288" s="150"/>
      <c r="BY288" s="150"/>
      <c r="BZ288" s="150"/>
      <c r="CA288" s="150"/>
      <c r="CB288" s="150"/>
      <c r="CC288" s="150"/>
      <c r="CD288" s="150"/>
      <c r="CE288" s="150"/>
      <c r="CF288" s="150"/>
      <c r="CG288" s="150"/>
      <c r="CH288" s="150"/>
      <c r="CI288" s="150"/>
      <c r="CJ288" s="150"/>
      <c r="CK288" s="150"/>
      <c r="CL288" s="150"/>
      <c r="CM288" s="150"/>
      <c r="CN288" s="150"/>
      <c r="CO288" s="150"/>
      <c r="CP288" s="150"/>
      <c r="CQ288" s="150"/>
      <c r="CR288" s="150"/>
    </row>
    <row r="289" spans="1:96" ht="12.75" hidden="1" customHeight="1" outlineLevel="1" x14ac:dyDescent="0.2">
      <c r="G289" s="155"/>
      <c r="H289" s="155"/>
      <c r="I289" s="155"/>
      <c r="J289" s="155"/>
      <c r="K289" s="470"/>
      <c r="L289" s="471"/>
      <c r="M289" s="155"/>
      <c r="N289" s="128"/>
      <c r="O289" s="155"/>
      <c r="P289" s="155"/>
      <c r="Q289" s="155"/>
      <c r="R289" s="128"/>
      <c r="S289" s="155"/>
      <c r="T289" s="150"/>
      <c r="U289" s="150"/>
      <c r="V289" s="150"/>
      <c r="W289" s="150"/>
      <c r="X289" s="150"/>
      <c r="Y289" s="150"/>
      <c r="Z289" s="150"/>
      <c r="AA289" s="150"/>
      <c r="AB289" s="150"/>
      <c r="AC289" s="150"/>
      <c r="AD289" s="150"/>
      <c r="AE289" s="150"/>
      <c r="AF289" s="150"/>
      <c r="AG289" s="150"/>
      <c r="AH289" s="150"/>
      <c r="AI289" s="150"/>
      <c r="AJ289" s="150"/>
      <c r="AK289" s="150"/>
      <c r="AL289" s="150"/>
      <c r="AM289" s="150"/>
      <c r="AN289" s="150"/>
      <c r="AO289" s="150"/>
      <c r="AP289" s="150"/>
      <c r="AQ289" s="150"/>
      <c r="AR289" s="150"/>
      <c r="AS289" s="150"/>
      <c r="AT289" s="150"/>
      <c r="AU289" s="150"/>
      <c r="AV289" s="150"/>
      <c r="AW289" s="150"/>
      <c r="AX289" s="150"/>
      <c r="AY289" s="150"/>
      <c r="AZ289" s="150"/>
      <c r="BA289" s="150"/>
      <c r="BB289" s="150"/>
      <c r="BC289" s="150"/>
      <c r="BD289" s="150"/>
      <c r="BE289" s="150"/>
      <c r="BF289" s="150"/>
      <c r="BG289" s="150"/>
      <c r="BH289" s="150"/>
      <c r="BI289" s="150"/>
      <c r="BJ289" s="150"/>
      <c r="BK289" s="150"/>
      <c r="BL289" s="150"/>
      <c r="BM289" s="150"/>
      <c r="BN289" s="150"/>
      <c r="BO289" s="150"/>
      <c r="BP289" s="150"/>
      <c r="BQ289" s="150"/>
      <c r="BR289" s="150"/>
      <c r="BS289" s="150"/>
      <c r="BT289" s="150"/>
      <c r="BU289" s="150"/>
      <c r="BV289" s="150"/>
      <c r="BW289" s="150"/>
      <c r="BX289" s="150"/>
      <c r="BY289" s="150"/>
      <c r="BZ289" s="150"/>
      <c r="CA289" s="150"/>
      <c r="CB289" s="150"/>
      <c r="CC289" s="150"/>
      <c r="CD289" s="150"/>
      <c r="CE289" s="150"/>
      <c r="CF289" s="150"/>
      <c r="CG289" s="150"/>
      <c r="CH289" s="150"/>
      <c r="CI289" s="150"/>
      <c r="CJ289" s="150"/>
      <c r="CK289" s="150"/>
      <c r="CL289" s="150"/>
      <c r="CM289" s="150"/>
      <c r="CN289" s="150"/>
      <c r="CO289" s="150"/>
      <c r="CP289" s="150"/>
      <c r="CQ289" s="150"/>
      <c r="CR289" s="150"/>
    </row>
    <row r="290" spans="1:96" ht="12.75" hidden="1" customHeight="1" outlineLevel="1" x14ac:dyDescent="0.2">
      <c r="G290" s="155"/>
      <c r="H290" s="155"/>
      <c r="I290" s="155"/>
      <c r="J290" s="155"/>
      <c r="K290" s="470"/>
      <c r="L290" s="471"/>
      <c r="M290" s="155"/>
      <c r="N290" s="128"/>
      <c r="O290" s="155"/>
      <c r="P290" s="155"/>
      <c r="Q290" s="155"/>
      <c r="R290" s="128"/>
      <c r="S290" s="155"/>
      <c r="T290" s="150"/>
      <c r="U290" s="150"/>
      <c r="V290" s="150"/>
      <c r="W290" s="150"/>
      <c r="X290" s="150"/>
      <c r="Y290" s="150"/>
      <c r="Z290" s="150"/>
      <c r="AA290" s="150"/>
      <c r="AB290" s="150"/>
      <c r="AC290" s="150"/>
      <c r="AD290" s="150"/>
      <c r="AE290" s="150"/>
      <c r="AF290" s="150"/>
      <c r="AG290" s="150"/>
      <c r="AH290" s="150"/>
      <c r="AI290" s="150"/>
      <c r="AJ290" s="150"/>
      <c r="AK290" s="150"/>
      <c r="AL290" s="150"/>
      <c r="AM290" s="150"/>
      <c r="AN290" s="150"/>
      <c r="AO290" s="150"/>
      <c r="AP290" s="150"/>
      <c r="AQ290" s="150"/>
      <c r="AR290" s="150"/>
      <c r="AS290" s="150"/>
      <c r="AT290" s="150"/>
      <c r="AU290" s="150"/>
      <c r="AV290" s="150"/>
      <c r="AW290" s="150"/>
      <c r="AX290" s="150"/>
      <c r="AY290" s="150"/>
      <c r="AZ290" s="150"/>
      <c r="BA290" s="150"/>
      <c r="BB290" s="150"/>
      <c r="BC290" s="150"/>
      <c r="BD290" s="150"/>
      <c r="BE290" s="150"/>
      <c r="BF290" s="150"/>
      <c r="BG290" s="150"/>
      <c r="BH290" s="150"/>
      <c r="BI290" s="150"/>
      <c r="BJ290" s="150"/>
      <c r="BK290" s="150"/>
      <c r="BL290" s="150"/>
      <c r="BM290" s="150"/>
      <c r="BN290" s="150"/>
      <c r="BO290" s="150"/>
      <c r="BP290" s="150"/>
      <c r="BQ290" s="150"/>
      <c r="BR290" s="150"/>
      <c r="BS290" s="150"/>
      <c r="BT290" s="150"/>
      <c r="BU290" s="150"/>
      <c r="BV290" s="150"/>
      <c r="BW290" s="150"/>
      <c r="BX290" s="150"/>
      <c r="BY290" s="150"/>
      <c r="BZ290" s="150"/>
      <c r="CA290" s="150"/>
      <c r="CB290" s="150"/>
      <c r="CC290" s="150"/>
      <c r="CD290" s="150"/>
      <c r="CE290" s="150"/>
      <c r="CF290" s="150"/>
      <c r="CG290" s="150"/>
      <c r="CH290" s="150"/>
      <c r="CI290" s="150"/>
      <c r="CJ290" s="150"/>
      <c r="CK290" s="150"/>
      <c r="CL290" s="150"/>
      <c r="CM290" s="150"/>
      <c r="CN290" s="150"/>
      <c r="CO290" s="150"/>
      <c r="CP290" s="150"/>
      <c r="CQ290" s="150"/>
      <c r="CR290" s="150"/>
    </row>
    <row r="291" spans="1:96" ht="12.75" hidden="1" customHeight="1" outlineLevel="1" x14ac:dyDescent="0.2">
      <c r="G291" s="155"/>
      <c r="H291" s="155"/>
      <c r="I291" s="155"/>
      <c r="J291" s="155"/>
      <c r="K291" s="470"/>
      <c r="L291" s="471"/>
      <c r="M291" s="155"/>
      <c r="N291" s="128"/>
      <c r="O291" s="155"/>
      <c r="P291" s="155"/>
      <c r="Q291" s="155"/>
      <c r="R291" s="128"/>
      <c r="S291" s="155"/>
      <c r="T291" s="150"/>
      <c r="U291" s="150"/>
      <c r="V291" s="150"/>
      <c r="W291" s="150"/>
      <c r="X291" s="150"/>
      <c r="Y291" s="150"/>
      <c r="Z291" s="150"/>
      <c r="AA291" s="150"/>
      <c r="AB291" s="150"/>
      <c r="AC291" s="150"/>
      <c r="AD291" s="150"/>
      <c r="AE291" s="150"/>
      <c r="AF291" s="150"/>
      <c r="AG291" s="150"/>
      <c r="AH291" s="150"/>
      <c r="AI291" s="150"/>
      <c r="AJ291" s="150"/>
      <c r="AK291" s="150"/>
      <c r="AL291" s="150"/>
      <c r="AM291" s="150"/>
      <c r="AN291" s="150"/>
      <c r="AO291" s="150"/>
      <c r="AP291" s="150"/>
      <c r="AQ291" s="150"/>
      <c r="AR291" s="150"/>
      <c r="AS291" s="150"/>
      <c r="AT291" s="150"/>
      <c r="AU291" s="150"/>
      <c r="AV291" s="150"/>
      <c r="AW291" s="150"/>
      <c r="AX291" s="150"/>
      <c r="AY291" s="150"/>
      <c r="AZ291" s="150"/>
      <c r="BA291" s="150"/>
      <c r="BB291" s="150"/>
      <c r="BC291" s="150"/>
      <c r="BD291" s="150"/>
      <c r="BE291" s="150"/>
      <c r="BF291" s="150"/>
      <c r="BG291" s="150"/>
      <c r="BH291" s="150"/>
      <c r="BI291" s="150"/>
      <c r="BJ291" s="150"/>
      <c r="BK291" s="150"/>
      <c r="BL291" s="150"/>
      <c r="BM291" s="150"/>
      <c r="BN291" s="150"/>
      <c r="BO291" s="150"/>
      <c r="BP291" s="150"/>
      <c r="BQ291" s="150"/>
      <c r="BR291" s="150"/>
      <c r="BS291" s="150"/>
      <c r="BT291" s="150"/>
      <c r="BU291" s="150"/>
      <c r="BV291" s="150"/>
      <c r="BW291" s="150"/>
      <c r="BX291" s="150"/>
      <c r="BY291" s="150"/>
      <c r="BZ291" s="150"/>
      <c r="CA291" s="150"/>
      <c r="CB291" s="150"/>
      <c r="CC291" s="150"/>
      <c r="CD291" s="150"/>
      <c r="CE291" s="150"/>
      <c r="CF291" s="150"/>
      <c r="CG291" s="150"/>
      <c r="CH291" s="150"/>
      <c r="CI291" s="150"/>
      <c r="CJ291" s="150"/>
      <c r="CK291" s="150"/>
      <c r="CL291" s="150"/>
      <c r="CM291" s="150"/>
      <c r="CN291" s="150"/>
      <c r="CO291" s="150"/>
      <c r="CP291" s="150"/>
      <c r="CQ291" s="150"/>
      <c r="CR291" s="150"/>
    </row>
    <row r="292" spans="1:96" ht="12.75" hidden="1" customHeight="1" outlineLevel="1" x14ac:dyDescent="0.2">
      <c r="G292" s="155"/>
      <c r="H292" s="155"/>
      <c r="I292" s="155"/>
      <c r="J292" s="155"/>
      <c r="K292" s="470"/>
      <c r="L292" s="471"/>
      <c r="M292" s="155"/>
      <c r="N292" s="128"/>
      <c r="O292" s="155"/>
      <c r="P292" s="155"/>
      <c r="Q292" s="155"/>
      <c r="R292" s="128"/>
      <c r="S292" s="155"/>
      <c r="T292" s="150"/>
      <c r="U292" s="150"/>
      <c r="V292" s="150"/>
      <c r="W292" s="150"/>
      <c r="X292" s="150"/>
      <c r="Y292" s="150"/>
      <c r="Z292" s="150"/>
      <c r="AA292" s="150"/>
      <c r="AB292" s="150"/>
      <c r="AC292" s="150"/>
      <c r="AD292" s="150"/>
      <c r="AE292" s="150"/>
      <c r="AF292" s="150"/>
      <c r="AG292" s="150"/>
      <c r="AH292" s="150"/>
      <c r="AI292" s="150"/>
      <c r="AJ292" s="150"/>
      <c r="AK292" s="150"/>
      <c r="AL292" s="150"/>
      <c r="AM292" s="150"/>
      <c r="AN292" s="150"/>
      <c r="AO292" s="150"/>
      <c r="AP292" s="150"/>
      <c r="AQ292" s="150"/>
      <c r="AR292" s="150"/>
      <c r="AS292" s="150"/>
      <c r="AT292" s="150"/>
      <c r="AU292" s="150"/>
      <c r="AV292" s="150"/>
      <c r="AW292" s="150"/>
      <c r="AX292" s="150"/>
      <c r="AY292" s="150"/>
      <c r="AZ292" s="150"/>
      <c r="BA292" s="150"/>
      <c r="BB292" s="150"/>
      <c r="BC292" s="150"/>
      <c r="BD292" s="150"/>
      <c r="BE292" s="150"/>
      <c r="BF292" s="150"/>
      <c r="BG292" s="150"/>
      <c r="BH292" s="150"/>
      <c r="BI292" s="150"/>
      <c r="BJ292" s="150"/>
      <c r="BK292" s="150"/>
      <c r="BL292" s="150"/>
      <c r="BM292" s="150"/>
      <c r="BN292" s="150"/>
      <c r="BO292" s="150"/>
      <c r="BP292" s="150"/>
      <c r="BQ292" s="150"/>
      <c r="BR292" s="150"/>
      <c r="BS292" s="150"/>
      <c r="BT292" s="150"/>
      <c r="BU292" s="150"/>
      <c r="BV292" s="150"/>
      <c r="BW292" s="150"/>
      <c r="BX292" s="150"/>
      <c r="BY292" s="150"/>
      <c r="BZ292" s="150"/>
      <c r="CA292" s="150"/>
      <c r="CB292" s="150"/>
      <c r="CC292" s="150"/>
      <c r="CD292" s="150"/>
      <c r="CE292" s="150"/>
      <c r="CF292" s="150"/>
      <c r="CG292" s="150"/>
      <c r="CH292" s="150"/>
      <c r="CI292" s="150"/>
      <c r="CJ292" s="150"/>
      <c r="CK292" s="150"/>
      <c r="CL292" s="150"/>
      <c r="CM292" s="150"/>
      <c r="CN292" s="150"/>
      <c r="CO292" s="150"/>
      <c r="CP292" s="150"/>
      <c r="CQ292" s="150"/>
      <c r="CR292" s="150"/>
    </row>
    <row r="293" spans="1:96" ht="12.75" hidden="1" customHeight="1" outlineLevel="1" x14ac:dyDescent="0.2">
      <c r="G293" s="155"/>
      <c r="H293" s="155"/>
      <c r="I293" s="155"/>
      <c r="J293" s="155"/>
      <c r="K293" s="470"/>
      <c r="L293" s="471"/>
      <c r="M293" s="155"/>
      <c r="N293" s="128"/>
      <c r="O293" s="155"/>
      <c r="P293" s="155"/>
      <c r="Q293" s="155"/>
      <c r="R293" s="128"/>
      <c r="S293" s="155"/>
      <c r="T293" s="150"/>
      <c r="U293" s="150"/>
      <c r="V293" s="150"/>
      <c r="W293" s="150"/>
      <c r="X293" s="150"/>
      <c r="Y293" s="150"/>
      <c r="Z293" s="150"/>
      <c r="AA293" s="150"/>
      <c r="AB293" s="150"/>
      <c r="AC293" s="150"/>
      <c r="AD293" s="150"/>
      <c r="AE293" s="150"/>
      <c r="AF293" s="150"/>
      <c r="AG293" s="150"/>
      <c r="AH293" s="150"/>
      <c r="AI293" s="150"/>
      <c r="AJ293" s="150"/>
      <c r="AK293" s="150"/>
      <c r="AL293" s="150"/>
      <c r="AM293" s="150"/>
      <c r="AN293" s="150"/>
      <c r="AO293" s="150"/>
      <c r="AP293" s="150"/>
      <c r="AQ293" s="150"/>
      <c r="AR293" s="150"/>
      <c r="AS293" s="150"/>
      <c r="AT293" s="150"/>
      <c r="AU293" s="150"/>
      <c r="AV293" s="150"/>
      <c r="AW293" s="150"/>
      <c r="AX293" s="150"/>
      <c r="AY293" s="150"/>
      <c r="AZ293" s="150"/>
      <c r="BA293" s="150"/>
      <c r="BB293" s="150"/>
      <c r="BC293" s="150"/>
      <c r="BD293" s="150"/>
      <c r="BE293" s="150"/>
      <c r="BF293" s="150"/>
      <c r="BG293" s="150"/>
      <c r="BH293" s="150"/>
      <c r="BI293" s="150"/>
      <c r="BJ293" s="150"/>
      <c r="BK293" s="150"/>
      <c r="BL293" s="150"/>
      <c r="BM293" s="150"/>
      <c r="BN293" s="150"/>
      <c r="BO293" s="150"/>
      <c r="BP293" s="150"/>
      <c r="BQ293" s="150"/>
      <c r="BR293" s="150"/>
      <c r="BS293" s="150"/>
      <c r="BT293" s="150"/>
      <c r="BU293" s="150"/>
      <c r="BV293" s="150"/>
      <c r="BW293" s="150"/>
      <c r="BX293" s="150"/>
      <c r="BY293" s="150"/>
      <c r="BZ293" s="150"/>
      <c r="CA293" s="150"/>
      <c r="CB293" s="150"/>
      <c r="CC293" s="150"/>
      <c r="CD293" s="150"/>
      <c r="CE293" s="150"/>
      <c r="CF293" s="150"/>
      <c r="CG293" s="150"/>
      <c r="CH293" s="150"/>
      <c r="CI293" s="150"/>
      <c r="CJ293" s="150"/>
      <c r="CK293" s="150"/>
      <c r="CL293" s="150"/>
      <c r="CM293" s="150"/>
      <c r="CN293" s="150"/>
      <c r="CO293" s="150"/>
      <c r="CP293" s="150"/>
      <c r="CQ293" s="150"/>
      <c r="CR293" s="150"/>
    </row>
    <row r="294" spans="1:96" ht="12.75" hidden="1" customHeight="1" outlineLevel="1" x14ac:dyDescent="0.2">
      <c r="G294" s="155"/>
      <c r="H294" s="155"/>
      <c r="I294" s="155"/>
      <c r="J294" s="155"/>
      <c r="K294" s="470"/>
      <c r="L294" s="471"/>
      <c r="M294" s="155"/>
      <c r="N294" s="128"/>
      <c r="O294" s="155"/>
      <c r="P294" s="155"/>
      <c r="Q294" s="155"/>
      <c r="R294" s="128"/>
      <c r="S294" s="155"/>
      <c r="T294" s="151"/>
      <c r="U294" s="151"/>
      <c r="V294" s="151"/>
      <c r="W294" s="151"/>
      <c r="X294" s="151"/>
      <c r="Y294" s="151"/>
      <c r="Z294" s="151"/>
      <c r="AA294" s="151"/>
      <c r="AB294" s="151"/>
      <c r="AC294" s="151"/>
      <c r="AD294" s="151"/>
      <c r="AE294" s="151"/>
      <c r="AF294" s="151"/>
      <c r="AG294" s="151"/>
      <c r="AH294" s="151"/>
      <c r="AI294" s="151"/>
      <c r="AJ294" s="151"/>
      <c r="AK294" s="151"/>
      <c r="AL294" s="151"/>
      <c r="AM294" s="151"/>
      <c r="AN294" s="151"/>
      <c r="AO294" s="151"/>
      <c r="AP294" s="151"/>
      <c r="AQ294" s="151"/>
      <c r="AR294" s="151"/>
      <c r="AS294" s="151"/>
      <c r="AT294" s="151"/>
      <c r="AU294" s="151"/>
      <c r="AV294" s="151"/>
      <c r="AW294" s="151"/>
      <c r="AX294" s="151"/>
      <c r="AY294" s="151"/>
      <c r="AZ294" s="151"/>
      <c r="BA294" s="151"/>
      <c r="BB294" s="151"/>
      <c r="BC294" s="151"/>
      <c r="BD294" s="151"/>
      <c r="BE294" s="151"/>
      <c r="BF294" s="151"/>
      <c r="BG294" s="151"/>
      <c r="BH294" s="151"/>
      <c r="BI294" s="151"/>
      <c r="BJ294" s="151"/>
      <c r="BK294" s="151"/>
      <c r="BL294" s="151"/>
      <c r="BM294" s="151"/>
      <c r="BN294" s="151"/>
      <c r="BO294" s="151"/>
      <c r="BP294" s="151"/>
      <c r="BQ294" s="151"/>
      <c r="BR294" s="151"/>
      <c r="BS294" s="151"/>
      <c r="BT294" s="151"/>
      <c r="BU294" s="151"/>
      <c r="BV294" s="151"/>
      <c r="BW294" s="151"/>
      <c r="BX294" s="151"/>
      <c r="BY294" s="151"/>
      <c r="BZ294" s="151"/>
      <c r="CA294" s="151"/>
      <c r="CB294" s="151"/>
      <c r="CC294" s="151"/>
      <c r="CD294" s="151"/>
      <c r="CE294" s="151"/>
      <c r="CF294" s="151"/>
      <c r="CG294" s="151"/>
      <c r="CH294" s="151"/>
      <c r="CI294" s="151"/>
      <c r="CJ294" s="151"/>
      <c r="CK294" s="151"/>
      <c r="CL294" s="151"/>
      <c r="CM294" s="151"/>
      <c r="CN294" s="151"/>
      <c r="CO294" s="151"/>
      <c r="CP294" s="151"/>
      <c r="CQ294" s="151"/>
      <c r="CR294" s="151"/>
    </row>
    <row r="295" spans="1:96" ht="12.75" hidden="1" customHeight="1" outlineLevel="1" x14ac:dyDescent="0.2">
      <c r="G295" s="155"/>
      <c r="H295" s="155"/>
      <c r="I295" s="155"/>
      <c r="J295" s="155"/>
      <c r="K295" s="470"/>
      <c r="L295" s="471"/>
      <c r="M295" s="155"/>
      <c r="N295" s="128"/>
      <c r="O295" s="155"/>
      <c r="P295" s="155"/>
      <c r="Q295" s="155"/>
      <c r="R295" s="128"/>
      <c r="S295" s="155"/>
      <c r="T295" s="150"/>
      <c r="U295" s="150"/>
      <c r="V295" s="150"/>
      <c r="W295" s="150"/>
      <c r="X295" s="150"/>
      <c r="Y295" s="150"/>
      <c r="Z295" s="150"/>
      <c r="AA295" s="150"/>
      <c r="AB295" s="150"/>
      <c r="AC295" s="150"/>
      <c r="AD295" s="150"/>
      <c r="AE295" s="150"/>
      <c r="AF295" s="150"/>
      <c r="AG295" s="150"/>
      <c r="AH295" s="150"/>
      <c r="AI295" s="150"/>
      <c r="AJ295" s="150"/>
      <c r="AK295" s="150"/>
      <c r="AL295" s="150"/>
      <c r="AM295" s="150"/>
      <c r="AN295" s="150"/>
      <c r="AO295" s="150"/>
      <c r="AP295" s="150"/>
      <c r="AQ295" s="150"/>
      <c r="AR295" s="150"/>
      <c r="AS295" s="150"/>
      <c r="AT295" s="150"/>
      <c r="AU295" s="150"/>
      <c r="AV295" s="150"/>
      <c r="AW295" s="150"/>
      <c r="AX295" s="150"/>
      <c r="AY295" s="150"/>
      <c r="AZ295" s="150"/>
      <c r="BA295" s="150"/>
      <c r="BB295" s="150"/>
      <c r="BC295" s="150"/>
      <c r="BD295" s="150"/>
      <c r="BE295" s="150"/>
      <c r="BF295" s="150"/>
      <c r="BG295" s="150"/>
      <c r="BH295" s="150"/>
      <c r="BI295" s="150"/>
      <c r="BJ295" s="150"/>
      <c r="BK295" s="150"/>
      <c r="BL295" s="150"/>
      <c r="BM295" s="150"/>
      <c r="BN295" s="150"/>
      <c r="BO295" s="150"/>
      <c r="BP295" s="150"/>
      <c r="BQ295" s="150"/>
      <c r="BR295" s="150"/>
      <c r="BS295" s="150"/>
      <c r="BT295" s="150"/>
      <c r="BU295" s="150"/>
      <c r="BV295" s="150"/>
      <c r="BW295" s="150"/>
      <c r="BX295" s="150"/>
      <c r="BY295" s="150"/>
      <c r="BZ295" s="150"/>
      <c r="CA295" s="150"/>
      <c r="CB295" s="150"/>
      <c r="CC295" s="150"/>
      <c r="CD295" s="150"/>
      <c r="CE295" s="150"/>
      <c r="CF295" s="150"/>
      <c r="CG295" s="150"/>
      <c r="CH295" s="150"/>
      <c r="CI295" s="150"/>
      <c r="CJ295" s="150"/>
      <c r="CK295" s="150"/>
      <c r="CL295" s="150"/>
      <c r="CM295" s="150"/>
      <c r="CN295" s="150"/>
      <c r="CO295" s="150"/>
      <c r="CP295" s="150"/>
      <c r="CQ295" s="150"/>
      <c r="CR295" s="150"/>
    </row>
    <row r="296" spans="1:96" ht="12.75" hidden="1" customHeight="1" outlineLevel="1" x14ac:dyDescent="0.2">
      <c r="G296" s="155"/>
      <c r="H296" s="155"/>
      <c r="I296" s="155"/>
      <c r="J296" s="155"/>
      <c r="K296" s="470"/>
      <c r="L296" s="471"/>
      <c r="M296" s="155"/>
      <c r="N296" s="128"/>
      <c r="O296" s="155"/>
      <c r="P296" s="155"/>
      <c r="Q296" s="155"/>
      <c r="R296" s="128"/>
      <c r="S296" s="155"/>
      <c r="T296" s="150"/>
      <c r="U296" s="150"/>
      <c r="V296" s="150"/>
      <c r="W296" s="150"/>
      <c r="X296" s="150"/>
      <c r="Y296" s="150"/>
      <c r="Z296" s="150"/>
      <c r="AA296" s="150"/>
      <c r="AB296" s="150"/>
      <c r="AC296" s="150"/>
      <c r="AD296" s="150"/>
      <c r="AE296" s="150"/>
      <c r="AF296" s="150"/>
      <c r="AG296" s="150"/>
      <c r="AH296" s="150"/>
      <c r="AI296" s="150"/>
      <c r="AJ296" s="150"/>
      <c r="AK296" s="150"/>
      <c r="AL296" s="150"/>
      <c r="AM296" s="150"/>
      <c r="AN296" s="150"/>
      <c r="AO296" s="150"/>
      <c r="AP296" s="150"/>
      <c r="AQ296" s="150"/>
      <c r="AR296" s="150"/>
      <c r="AS296" s="150"/>
      <c r="AT296" s="150"/>
      <c r="AU296" s="150"/>
      <c r="AV296" s="150"/>
      <c r="AW296" s="150"/>
      <c r="AX296" s="150"/>
      <c r="AY296" s="150"/>
      <c r="AZ296" s="150"/>
      <c r="BA296" s="150"/>
      <c r="BB296" s="150"/>
      <c r="BC296" s="150"/>
      <c r="BD296" s="150"/>
      <c r="BE296" s="150"/>
      <c r="BF296" s="150"/>
      <c r="BG296" s="150"/>
      <c r="BH296" s="150"/>
      <c r="BI296" s="150"/>
      <c r="BJ296" s="150"/>
      <c r="BK296" s="150"/>
      <c r="BL296" s="150"/>
      <c r="BM296" s="150"/>
      <c r="BN296" s="150"/>
      <c r="BO296" s="150"/>
      <c r="BP296" s="150"/>
      <c r="BQ296" s="150"/>
      <c r="BR296" s="150"/>
      <c r="BS296" s="150"/>
      <c r="BT296" s="150"/>
      <c r="BU296" s="150"/>
      <c r="BV296" s="150"/>
      <c r="BW296" s="150"/>
      <c r="BX296" s="150"/>
      <c r="BY296" s="150"/>
      <c r="BZ296" s="150"/>
      <c r="CA296" s="150"/>
      <c r="CB296" s="150"/>
      <c r="CC296" s="150"/>
      <c r="CD296" s="150"/>
      <c r="CE296" s="150"/>
      <c r="CF296" s="150"/>
      <c r="CG296" s="150"/>
      <c r="CH296" s="150"/>
      <c r="CI296" s="150"/>
      <c r="CJ296" s="150"/>
      <c r="CK296" s="150"/>
      <c r="CL296" s="150"/>
      <c r="CM296" s="150"/>
      <c r="CN296" s="150"/>
      <c r="CO296" s="150"/>
      <c r="CP296" s="150"/>
      <c r="CQ296" s="150"/>
      <c r="CR296" s="150"/>
    </row>
    <row r="297" spans="1:96" ht="12.75" hidden="1" customHeight="1" outlineLevel="1" x14ac:dyDescent="0.2">
      <c r="G297" s="155"/>
      <c r="H297" s="155"/>
      <c r="I297" s="155"/>
      <c r="J297" s="155"/>
      <c r="K297" s="470"/>
      <c r="L297" s="471"/>
      <c r="M297" s="155"/>
      <c r="N297" s="128"/>
      <c r="O297" s="155"/>
      <c r="P297" s="155"/>
      <c r="Q297" s="155"/>
      <c r="R297" s="128"/>
      <c r="S297" s="155"/>
      <c r="T297" s="151"/>
      <c r="U297" s="151"/>
      <c r="V297" s="151"/>
      <c r="W297" s="151"/>
      <c r="X297" s="151"/>
      <c r="Y297" s="151"/>
      <c r="Z297" s="151"/>
      <c r="AA297" s="151"/>
      <c r="AB297" s="151"/>
      <c r="AC297" s="151"/>
      <c r="AD297" s="151"/>
      <c r="AE297" s="151"/>
      <c r="AF297" s="151"/>
      <c r="AG297" s="151"/>
      <c r="AH297" s="151"/>
      <c r="AI297" s="151"/>
      <c r="AJ297" s="151"/>
      <c r="AK297" s="151"/>
      <c r="AL297" s="151"/>
      <c r="AM297" s="151"/>
      <c r="AN297" s="151"/>
      <c r="AO297" s="151"/>
      <c r="AP297" s="151"/>
      <c r="AQ297" s="151"/>
      <c r="AR297" s="151"/>
      <c r="AS297" s="151"/>
      <c r="AT297" s="151"/>
      <c r="AU297" s="151"/>
      <c r="AV297" s="151"/>
      <c r="AW297" s="151"/>
      <c r="AX297" s="151"/>
      <c r="AY297" s="151"/>
      <c r="AZ297" s="151"/>
      <c r="BA297" s="151"/>
      <c r="BB297" s="151"/>
      <c r="BC297" s="151"/>
      <c r="BD297" s="151"/>
      <c r="BE297" s="151"/>
      <c r="BF297" s="151"/>
      <c r="BG297" s="151"/>
      <c r="BH297" s="151"/>
      <c r="BI297" s="151"/>
      <c r="BJ297" s="151"/>
      <c r="BK297" s="151"/>
      <c r="BL297" s="151"/>
      <c r="BM297" s="151"/>
      <c r="BN297" s="151"/>
      <c r="BO297" s="151"/>
      <c r="BP297" s="151"/>
      <c r="BQ297" s="151"/>
      <c r="BR297" s="151"/>
      <c r="BS297" s="151"/>
      <c r="BT297" s="151"/>
      <c r="BU297" s="151"/>
      <c r="BV297" s="151"/>
      <c r="BW297" s="151"/>
      <c r="BX297" s="151"/>
      <c r="BY297" s="151"/>
      <c r="BZ297" s="151"/>
      <c r="CA297" s="151"/>
      <c r="CB297" s="151"/>
      <c r="CC297" s="151"/>
      <c r="CD297" s="151"/>
      <c r="CE297" s="151"/>
      <c r="CF297" s="151"/>
      <c r="CG297" s="151"/>
      <c r="CH297" s="151"/>
      <c r="CI297" s="151"/>
      <c r="CJ297" s="151"/>
      <c r="CK297" s="151"/>
      <c r="CL297" s="151"/>
      <c r="CM297" s="151"/>
      <c r="CN297" s="151"/>
      <c r="CO297" s="151"/>
      <c r="CP297" s="151"/>
      <c r="CQ297" s="151"/>
      <c r="CR297" s="151"/>
    </row>
    <row r="298" spans="1:96" ht="12.75" hidden="1" customHeight="1" outlineLevel="1" x14ac:dyDescent="0.2">
      <c r="G298" s="155"/>
      <c r="H298" s="155"/>
      <c r="I298" s="155"/>
      <c r="J298" s="155"/>
      <c r="K298" s="470"/>
      <c r="L298" s="471"/>
      <c r="M298" s="155"/>
      <c r="N298" s="128"/>
      <c r="O298" s="155"/>
      <c r="P298" s="155"/>
      <c r="Q298" s="155"/>
      <c r="R298" s="128"/>
      <c r="S298" s="155"/>
      <c r="T298" s="150"/>
      <c r="U298" s="150"/>
      <c r="V298" s="150"/>
      <c r="W298" s="150"/>
      <c r="X298" s="150"/>
      <c r="Y298" s="150"/>
      <c r="Z298" s="150"/>
      <c r="AA298" s="150"/>
      <c r="AB298" s="150"/>
      <c r="AC298" s="150"/>
      <c r="AD298" s="150"/>
      <c r="AE298" s="150"/>
      <c r="AF298" s="150"/>
      <c r="AG298" s="150"/>
      <c r="AH298" s="150"/>
      <c r="AI298" s="150"/>
      <c r="AJ298" s="150"/>
      <c r="AK298" s="150"/>
      <c r="AL298" s="150"/>
      <c r="AM298" s="150"/>
      <c r="AN298" s="150"/>
      <c r="AO298" s="150"/>
      <c r="AP298" s="150"/>
      <c r="AQ298" s="150"/>
      <c r="AR298" s="150"/>
      <c r="AS298" s="150"/>
      <c r="AT298" s="150"/>
      <c r="AU298" s="150"/>
      <c r="AV298" s="150"/>
      <c r="AW298" s="150"/>
      <c r="AX298" s="150"/>
      <c r="AY298" s="150"/>
      <c r="AZ298" s="150"/>
      <c r="BA298" s="150"/>
      <c r="BB298" s="150"/>
      <c r="BC298" s="150"/>
      <c r="BD298" s="150"/>
      <c r="BE298" s="150"/>
      <c r="BF298" s="150"/>
      <c r="BG298" s="150"/>
      <c r="BH298" s="150"/>
      <c r="BI298" s="150"/>
      <c r="BJ298" s="150"/>
      <c r="BK298" s="150"/>
      <c r="BL298" s="150"/>
      <c r="BM298" s="150"/>
      <c r="BN298" s="150"/>
      <c r="BO298" s="150"/>
      <c r="BP298" s="150"/>
      <c r="BQ298" s="150"/>
      <c r="BR298" s="150"/>
      <c r="BS298" s="150"/>
      <c r="BT298" s="150"/>
      <c r="BU298" s="150"/>
      <c r="BV298" s="150"/>
      <c r="BW298" s="150"/>
      <c r="BX298" s="150"/>
      <c r="BY298" s="150"/>
      <c r="BZ298" s="150"/>
      <c r="CA298" s="150"/>
      <c r="CB298" s="150"/>
      <c r="CC298" s="150"/>
      <c r="CD298" s="150"/>
      <c r="CE298" s="150"/>
      <c r="CF298" s="150"/>
      <c r="CG298" s="150"/>
      <c r="CH298" s="150"/>
      <c r="CI298" s="150"/>
      <c r="CJ298" s="150"/>
      <c r="CK298" s="150"/>
      <c r="CL298" s="150"/>
      <c r="CM298" s="150"/>
      <c r="CN298" s="150"/>
      <c r="CO298" s="150"/>
      <c r="CP298" s="150"/>
      <c r="CQ298" s="150"/>
      <c r="CR298" s="150"/>
    </row>
    <row r="299" spans="1:96" ht="12.75" hidden="1" customHeight="1" outlineLevel="1" x14ac:dyDescent="0.2">
      <c r="G299" s="155"/>
      <c r="H299" s="155"/>
      <c r="I299" s="155"/>
      <c r="J299" s="155"/>
      <c r="K299" s="470"/>
      <c r="L299" s="471"/>
      <c r="M299" s="155"/>
      <c r="N299" s="128"/>
      <c r="O299" s="155"/>
      <c r="P299" s="155"/>
      <c r="Q299" s="155"/>
      <c r="R299" s="128"/>
      <c r="S299" s="155"/>
      <c r="T299" s="150"/>
      <c r="U299" s="150"/>
      <c r="V299" s="150"/>
      <c r="W299" s="150"/>
      <c r="X299" s="150"/>
      <c r="Y299" s="150"/>
      <c r="Z299" s="150"/>
      <c r="AA299" s="150"/>
      <c r="AB299" s="150"/>
      <c r="AC299" s="150"/>
      <c r="AD299" s="150"/>
      <c r="AE299" s="150"/>
      <c r="AF299" s="150"/>
      <c r="AG299" s="150"/>
      <c r="AH299" s="150"/>
      <c r="AI299" s="150"/>
      <c r="AJ299" s="150"/>
      <c r="AK299" s="150"/>
      <c r="AL299" s="150"/>
      <c r="AM299" s="150"/>
      <c r="AN299" s="150"/>
      <c r="AO299" s="150"/>
      <c r="AP299" s="150"/>
      <c r="AQ299" s="150"/>
      <c r="AR299" s="150"/>
      <c r="AS299" s="150"/>
      <c r="AT299" s="150"/>
      <c r="AU299" s="150"/>
      <c r="AV299" s="150"/>
      <c r="AW299" s="150"/>
      <c r="AX299" s="150"/>
      <c r="AY299" s="150"/>
      <c r="AZ299" s="150"/>
      <c r="BA299" s="150"/>
      <c r="BB299" s="150"/>
      <c r="BC299" s="150"/>
      <c r="BD299" s="150"/>
      <c r="BE299" s="150"/>
      <c r="BF299" s="150"/>
      <c r="BG299" s="150"/>
      <c r="BH299" s="150"/>
      <c r="BI299" s="150"/>
      <c r="BJ299" s="150"/>
      <c r="BK299" s="150"/>
      <c r="BL299" s="150"/>
      <c r="BM299" s="150"/>
      <c r="BN299" s="150"/>
      <c r="BO299" s="150"/>
      <c r="BP299" s="150"/>
      <c r="BQ299" s="150"/>
      <c r="BR299" s="150"/>
      <c r="BS299" s="150"/>
      <c r="BT299" s="150"/>
      <c r="BU299" s="150"/>
      <c r="BV299" s="150"/>
      <c r="BW299" s="150"/>
      <c r="BX299" s="150"/>
      <c r="BY299" s="150"/>
      <c r="BZ299" s="150"/>
      <c r="CA299" s="150"/>
      <c r="CB299" s="150"/>
      <c r="CC299" s="150"/>
      <c r="CD299" s="150"/>
      <c r="CE299" s="150"/>
      <c r="CF299" s="150"/>
      <c r="CG299" s="150"/>
      <c r="CH299" s="150"/>
      <c r="CI299" s="150"/>
      <c r="CJ299" s="150"/>
      <c r="CK299" s="150"/>
      <c r="CL299" s="150"/>
      <c r="CM299" s="150"/>
      <c r="CN299" s="150"/>
      <c r="CO299" s="150"/>
      <c r="CP299" s="150"/>
      <c r="CQ299" s="150"/>
      <c r="CR299" s="150"/>
    </row>
    <row r="300" spans="1:96" ht="12.75" hidden="1" customHeight="1" outlineLevel="1" x14ac:dyDescent="0.2">
      <c r="G300" s="155"/>
      <c r="H300" s="155"/>
      <c r="I300" s="155"/>
      <c r="J300" s="155"/>
      <c r="K300" s="470"/>
      <c r="L300" s="471"/>
      <c r="M300" s="155"/>
      <c r="N300" s="128"/>
      <c r="O300" s="155"/>
      <c r="P300" s="155"/>
      <c r="Q300" s="155"/>
      <c r="R300" s="128"/>
      <c r="S300" s="155"/>
      <c r="T300" s="150"/>
      <c r="U300" s="150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</row>
    <row r="301" spans="1:96" ht="12.75" hidden="1" customHeight="1" outlineLevel="1" x14ac:dyDescent="0.2">
      <c r="G301" s="155"/>
      <c r="H301" s="155"/>
      <c r="I301" s="155"/>
      <c r="J301" s="155"/>
      <c r="K301" s="470"/>
      <c r="L301" s="471"/>
      <c r="M301" s="155"/>
      <c r="N301" s="387"/>
      <c r="O301" s="155"/>
      <c r="P301" s="155"/>
      <c r="Q301" s="155"/>
      <c r="R301" s="128"/>
      <c r="S301" s="155"/>
      <c r="T301" s="151"/>
      <c r="U301" s="151"/>
      <c r="V301" s="156"/>
      <c r="W301" s="156"/>
      <c r="X301" s="156"/>
      <c r="Y301" s="156"/>
      <c r="Z301" s="156"/>
      <c r="AA301" s="156"/>
      <c r="AB301" s="156"/>
      <c r="AC301" s="156"/>
      <c r="AD301" s="156"/>
      <c r="AE301" s="156"/>
      <c r="AF301" s="156"/>
      <c r="AG301" s="156"/>
      <c r="AH301" s="156"/>
      <c r="AI301" s="156"/>
      <c r="AJ301" s="156"/>
      <c r="AK301" s="156"/>
      <c r="AL301" s="156"/>
      <c r="AM301" s="156"/>
      <c r="AN301" s="156"/>
      <c r="AO301" s="156"/>
      <c r="AP301" s="156"/>
      <c r="AQ301" s="156"/>
      <c r="AR301" s="156"/>
      <c r="AS301" s="156"/>
      <c r="AT301" s="156"/>
      <c r="AU301" s="156"/>
      <c r="AV301" s="156"/>
      <c r="AW301" s="156"/>
      <c r="AX301" s="156"/>
      <c r="AY301" s="156"/>
      <c r="AZ301" s="156"/>
      <c r="BA301" s="156"/>
      <c r="BB301" s="156"/>
      <c r="BC301" s="156"/>
      <c r="BD301" s="156"/>
      <c r="BE301" s="156"/>
      <c r="BF301" s="156"/>
      <c r="BG301" s="156"/>
      <c r="BH301" s="156"/>
      <c r="BI301" s="156"/>
      <c r="BJ301" s="156"/>
      <c r="BK301" s="156"/>
      <c r="BL301" s="156"/>
      <c r="BM301" s="156"/>
      <c r="BN301" s="156"/>
      <c r="BO301" s="156"/>
      <c r="BP301" s="156"/>
      <c r="BQ301" s="156"/>
      <c r="BR301" s="156"/>
      <c r="BS301" s="156"/>
      <c r="BT301" s="156"/>
      <c r="BU301" s="156"/>
      <c r="BV301" s="156"/>
      <c r="BW301" s="156"/>
      <c r="BX301" s="156"/>
      <c r="BY301" s="156"/>
      <c r="BZ301" s="156"/>
      <c r="CA301" s="156"/>
      <c r="CB301" s="156"/>
      <c r="CC301" s="156"/>
      <c r="CD301" s="156"/>
      <c r="CE301" s="156"/>
      <c r="CF301" s="156"/>
      <c r="CG301" s="156"/>
      <c r="CH301" s="156"/>
      <c r="CI301" s="156"/>
      <c r="CJ301" s="156"/>
      <c r="CK301" s="156"/>
      <c r="CL301" s="156"/>
      <c r="CM301" s="156"/>
      <c r="CN301" s="156"/>
      <c r="CO301" s="156"/>
      <c r="CP301" s="156"/>
      <c r="CQ301" s="156"/>
      <c r="CR301" s="156"/>
    </row>
    <row r="302" spans="1:96" ht="12.75" hidden="1" customHeight="1" outlineLevel="1" x14ac:dyDescent="0.2">
      <c r="G302" s="155"/>
      <c r="H302" s="155"/>
      <c r="I302" s="155"/>
      <c r="J302" s="155"/>
      <c r="K302" s="470"/>
      <c r="L302" s="471"/>
      <c r="M302" s="155"/>
      <c r="N302" s="128"/>
      <c r="O302" s="155"/>
      <c r="P302" s="155"/>
      <c r="Q302" s="155"/>
      <c r="R302" s="128"/>
      <c r="S302" s="155"/>
      <c r="T302" s="150"/>
      <c r="U302" s="150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</row>
    <row r="303" spans="1:96" ht="12.75" hidden="1" customHeight="1" collapsed="1" x14ac:dyDescent="0.2">
      <c r="G303" s="155"/>
      <c r="H303" s="155"/>
      <c r="I303" s="155"/>
      <c r="J303" s="155"/>
      <c r="K303" s="470"/>
      <c r="L303" s="471"/>
      <c r="M303" s="155"/>
      <c r="N303" s="128"/>
      <c r="O303" s="155"/>
      <c r="P303" s="155"/>
      <c r="Q303" s="155"/>
      <c r="R303" s="128"/>
      <c r="S303" s="155"/>
      <c r="T303" s="150"/>
      <c r="U303" s="150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</row>
    <row r="304" spans="1:96" ht="12.75" hidden="1" customHeight="1" x14ac:dyDescent="0.2">
      <c r="A304" s="70"/>
      <c r="G304" s="155"/>
      <c r="H304" s="155"/>
      <c r="I304" s="155"/>
      <c r="J304" s="155"/>
      <c r="K304" s="470"/>
      <c r="L304" s="471"/>
      <c r="M304" s="155"/>
      <c r="N304" s="155"/>
      <c r="O304" s="155"/>
      <c r="P304" s="155"/>
      <c r="Q304" s="155"/>
      <c r="R304" s="155"/>
      <c r="S304" s="155"/>
      <c r="T304" s="155"/>
      <c r="U304" s="155"/>
    </row>
  </sheetData>
  <mergeCells count="14">
    <mergeCell ref="I22:J22"/>
    <mergeCell ref="I38:J38"/>
    <mergeCell ref="D24:D41"/>
    <mergeCell ref="I31:J31"/>
    <mergeCell ref="I34:J34"/>
    <mergeCell ref="D13:D23"/>
    <mergeCell ref="I25:J25"/>
    <mergeCell ref="I28:J28"/>
    <mergeCell ref="K10:S12"/>
    <mergeCell ref="G10:H12"/>
    <mergeCell ref="I10:J12"/>
    <mergeCell ref="I19:J19"/>
    <mergeCell ref="E10:E12"/>
    <mergeCell ref="F10:F12"/>
  </mergeCells>
  <conditionalFormatting sqref="T7:CR7 T9:CR10 I13:CG13 T11:CG12 I19 K14:CG14 T45:CR136 T15:CR43">
    <cfRule type="expression" dxfId="141" priority="55">
      <formula>I7="Actuals"</formula>
    </cfRule>
    <cfRule type="expression" dxfId="140" priority="57">
      <formula>I7="Ops"</formula>
    </cfRule>
  </conditionalFormatting>
  <conditionalFormatting sqref="T7:CR7 T9:CR10 I13:CG13 T11:CG12 I19 K14:CG14 T45:CR136 T15:CR43">
    <cfRule type="expression" dxfId="139" priority="56">
      <formula>I7="Const"</formula>
    </cfRule>
  </conditionalFormatting>
  <conditionalFormatting sqref="G182:U182">
    <cfRule type="expression" dxfId="138" priority="49">
      <formula>G$7="Actuals"</formula>
    </cfRule>
  </conditionalFormatting>
  <conditionalFormatting sqref="G227:U231">
    <cfRule type="expression" dxfId="137" priority="48">
      <formula>G$7="Actuals"</formula>
    </cfRule>
  </conditionalFormatting>
  <conditionalFormatting sqref="G233:U233">
    <cfRule type="cellIs" dxfId="136" priority="46" operator="equal">
      <formula>TRUE</formula>
    </cfRule>
    <cfRule type="cellIs" dxfId="135" priority="47" operator="equal">
      <formula>FALSE</formula>
    </cfRule>
  </conditionalFormatting>
  <conditionalFormatting sqref="G233:U233">
    <cfRule type="expression" dxfId="134" priority="45">
      <formula>G$7="Actuals"</formula>
    </cfRule>
  </conditionalFormatting>
  <conditionalFormatting sqref="G241:U241">
    <cfRule type="expression" dxfId="133" priority="44">
      <formula>G$7="Actuals"</formula>
    </cfRule>
  </conditionalFormatting>
  <conditionalFormatting sqref="G244:U244">
    <cfRule type="expression" dxfId="132" priority="43">
      <formula>G$7="Actuals"</formula>
    </cfRule>
  </conditionalFormatting>
  <conditionalFormatting sqref="G245:U245">
    <cfRule type="expression" dxfId="131" priority="42">
      <formula>G$7="Actuals"</formula>
    </cfRule>
  </conditionalFormatting>
  <conditionalFormatting sqref="G206:U206">
    <cfRule type="expression" dxfId="130" priority="41">
      <formula>G$7="Actuals"</formula>
    </cfRule>
  </conditionalFormatting>
  <conditionalFormatting sqref="G19:H19">
    <cfRule type="expression" dxfId="129" priority="40">
      <formula>G$7="Actuals"</formula>
    </cfRule>
  </conditionalFormatting>
  <conditionalFormatting sqref="G22:H22">
    <cfRule type="expression" dxfId="128" priority="36">
      <formula>G$7="Actuals"</formula>
    </cfRule>
  </conditionalFormatting>
  <conditionalFormatting sqref="G25:H25">
    <cfRule type="expression" dxfId="127" priority="32">
      <formula>G$7="Actuals"</formula>
    </cfRule>
  </conditionalFormatting>
  <conditionalFormatting sqref="I28">
    <cfRule type="expression" dxfId="126" priority="29">
      <formula>I28="Actuals"</formula>
    </cfRule>
    <cfRule type="expression" dxfId="125" priority="31">
      <formula>I28="Ops"</formula>
    </cfRule>
  </conditionalFormatting>
  <conditionalFormatting sqref="I28">
    <cfRule type="expression" dxfId="124" priority="30">
      <formula>I28="Const"</formula>
    </cfRule>
  </conditionalFormatting>
  <conditionalFormatting sqref="G28:H28">
    <cfRule type="expression" dxfId="123" priority="28">
      <formula>G$7="Actuals"</formula>
    </cfRule>
  </conditionalFormatting>
  <conditionalFormatting sqref="I31">
    <cfRule type="expression" dxfId="122" priority="25">
      <formula>I31="Actuals"</formula>
    </cfRule>
    <cfRule type="expression" dxfId="121" priority="27">
      <formula>I31="Ops"</formula>
    </cfRule>
  </conditionalFormatting>
  <conditionalFormatting sqref="I31">
    <cfRule type="expression" dxfId="120" priority="26">
      <formula>I31="Const"</formula>
    </cfRule>
  </conditionalFormatting>
  <conditionalFormatting sqref="I34">
    <cfRule type="expression" dxfId="119" priority="21">
      <formula>I34="Actuals"</formula>
    </cfRule>
    <cfRule type="expression" dxfId="118" priority="23">
      <formula>I34="Ops"</formula>
    </cfRule>
  </conditionalFormatting>
  <conditionalFormatting sqref="I34">
    <cfRule type="expression" dxfId="117" priority="22">
      <formula>I34="Const"</formula>
    </cfRule>
  </conditionalFormatting>
  <conditionalFormatting sqref="I22">
    <cfRule type="expression" dxfId="116" priority="13">
      <formula>I22="Actuals"</formula>
    </cfRule>
    <cfRule type="expression" dxfId="115" priority="15">
      <formula>I22="Ops"</formula>
    </cfRule>
  </conditionalFormatting>
  <conditionalFormatting sqref="I22">
    <cfRule type="expression" dxfId="114" priority="14">
      <formula>I22="Const"</formula>
    </cfRule>
  </conditionalFormatting>
  <conditionalFormatting sqref="I25">
    <cfRule type="expression" dxfId="113" priority="10">
      <formula>I25="Actuals"</formula>
    </cfRule>
    <cfRule type="expression" dxfId="112" priority="12">
      <formula>I25="Ops"</formula>
    </cfRule>
  </conditionalFormatting>
  <conditionalFormatting sqref="I25">
    <cfRule type="expression" dxfId="111" priority="11">
      <formula>I25="Const"</formula>
    </cfRule>
  </conditionalFormatting>
  <conditionalFormatting sqref="G31">
    <cfRule type="expression" dxfId="110" priority="9">
      <formula>G$7="Actuals"</formula>
    </cfRule>
  </conditionalFormatting>
  <conditionalFormatting sqref="H31">
    <cfRule type="expression" dxfId="109" priority="8">
      <formula>H$7="Actuals"</formula>
    </cfRule>
  </conditionalFormatting>
  <conditionalFormatting sqref="H34">
    <cfRule type="expression" dxfId="108" priority="7">
      <formula>H$7="Actuals"</formula>
    </cfRule>
  </conditionalFormatting>
  <conditionalFormatting sqref="G34">
    <cfRule type="expression" dxfId="107" priority="6">
      <formula>G$7="Actuals"</formula>
    </cfRule>
  </conditionalFormatting>
  <conditionalFormatting sqref="I38">
    <cfRule type="expression" dxfId="106" priority="3">
      <formula>I38="Actuals"</formula>
    </cfRule>
    <cfRule type="expression" dxfId="105" priority="5">
      <formula>I38="Ops"</formula>
    </cfRule>
  </conditionalFormatting>
  <conditionalFormatting sqref="I38">
    <cfRule type="expression" dxfId="104" priority="4">
      <formula>I38="Const"</formula>
    </cfRule>
  </conditionalFormatting>
  <conditionalFormatting sqref="H38">
    <cfRule type="expression" dxfId="103" priority="2">
      <formula>H$7="Actuals"</formula>
    </cfRule>
  </conditionalFormatting>
  <conditionalFormatting sqref="G38">
    <cfRule type="expression" dxfId="102" priority="1">
      <formula>G$7="Actuals"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6193E-BD3A-44AC-8C82-FBC933D1478D}">
  <sheetPr codeName="Sheet10">
    <tabColor theme="0"/>
    <pageSetUpPr autoPageBreaks="0"/>
  </sheetPr>
  <dimension ref="A1:AB65"/>
  <sheetViews>
    <sheetView showGridLines="0" zoomScale="50" zoomScaleNormal="50" workbookViewId="0">
      <pane ySplit="6" topLeftCell="A7" activePane="bottomLeft" state="frozen"/>
      <selection pane="bottomLeft" activeCell="M10" sqref="M10"/>
    </sheetView>
  </sheetViews>
  <sheetFormatPr defaultColWidth="0" defaultRowHeight="12.75" customHeight="1" zeroHeight="1" x14ac:dyDescent="0.2"/>
  <cols>
    <col min="1" max="4" width="2.7109375" style="3" customWidth="1"/>
    <col min="5" max="5" width="14.85546875" style="3" customWidth="1"/>
    <col min="6" max="6" width="22.7109375" style="3" customWidth="1"/>
    <col min="7" max="7" width="1.28515625" style="3" customWidth="1"/>
    <col min="8" max="8" width="22.7109375" style="3" customWidth="1"/>
    <col min="9" max="9" width="1.28515625" style="3" customWidth="1"/>
    <col min="10" max="10" width="22.7109375" style="3" customWidth="1"/>
    <col min="11" max="11" width="1.28515625" style="3" customWidth="1"/>
    <col min="12" max="13" width="18.7109375" style="5" customWidth="1"/>
    <col min="14" max="14" width="18.7109375" style="3" customWidth="1"/>
    <col min="15" max="15" width="1.28515625" style="6" customWidth="1"/>
    <col min="16" max="18" width="18.7109375" style="3" customWidth="1"/>
    <col min="19" max="19" width="14.85546875" style="3" customWidth="1"/>
    <col min="20" max="27" width="14.85546875" style="3" hidden="1" customWidth="1"/>
    <col min="28" max="28" width="0" style="3" hidden="1" customWidth="1"/>
    <col min="29" max="16384" width="9.140625" style="3" hidden="1"/>
  </cols>
  <sheetData>
    <row r="1" spans="4:18" ht="12.75" customHeight="1" x14ac:dyDescent="0.2"/>
    <row r="2" spans="4:18" ht="12.75" customHeight="1" x14ac:dyDescent="0.2">
      <c r="D2" s="575" t="s">
        <v>150</v>
      </c>
      <c r="E2" s="575"/>
      <c r="F2" s="575"/>
      <c r="G2" s="346"/>
      <c r="H2" s="572" t="s">
        <v>422</v>
      </c>
      <c r="J2" s="572" t="s">
        <v>469</v>
      </c>
      <c r="L2" s="572" t="s">
        <v>11</v>
      </c>
      <c r="M2" s="572"/>
      <c r="N2" s="572"/>
      <c r="O2" s="582"/>
      <c r="P2" s="572" t="s">
        <v>416</v>
      </c>
      <c r="Q2" s="572"/>
      <c r="R2" s="572"/>
    </row>
    <row r="3" spans="4:18" ht="12.75" customHeight="1" x14ac:dyDescent="0.2">
      <c r="D3" s="575"/>
      <c r="E3" s="575"/>
      <c r="F3" s="575"/>
      <c r="G3" s="346"/>
      <c r="H3" s="572"/>
      <c r="J3" s="572"/>
      <c r="L3" s="572"/>
      <c r="M3" s="572"/>
      <c r="N3" s="572"/>
      <c r="O3" s="583"/>
      <c r="P3" s="572"/>
      <c r="Q3" s="572"/>
      <c r="R3" s="572"/>
    </row>
    <row r="4" spans="4:18" ht="6.75" customHeight="1" x14ac:dyDescent="0.2">
      <c r="H4" s="186"/>
      <c r="J4" s="186"/>
      <c r="L4" s="346"/>
      <c r="M4" s="346"/>
      <c r="N4" s="346"/>
      <c r="O4" s="346"/>
      <c r="P4" s="346"/>
      <c r="Q4" s="346"/>
      <c r="R4" s="346"/>
    </row>
    <row r="5" spans="4:18" ht="12.75" customHeight="1" x14ac:dyDescent="0.2">
      <c r="D5" s="339"/>
      <c r="E5" s="339"/>
      <c r="F5" s="339"/>
      <c r="H5" s="339"/>
      <c r="J5" s="339"/>
      <c r="L5" s="339" t="s">
        <v>142</v>
      </c>
      <c r="M5" s="339" t="s">
        <v>143</v>
      </c>
      <c r="N5" s="339" t="s">
        <v>169</v>
      </c>
      <c r="O5" s="137"/>
      <c r="P5" s="339" t="s">
        <v>142</v>
      </c>
      <c r="Q5" s="339" t="s">
        <v>143</v>
      </c>
      <c r="R5" s="339" t="s">
        <v>169</v>
      </c>
    </row>
    <row r="6" spans="4:18" ht="12.75" customHeight="1" x14ac:dyDescent="0.2">
      <c r="L6" s="340">
        <v>0.85</v>
      </c>
      <c r="M6" s="340"/>
      <c r="N6" s="340">
        <v>1.2</v>
      </c>
      <c r="O6" s="341"/>
      <c r="P6" s="340">
        <v>0.6</v>
      </c>
      <c r="Q6" s="340"/>
      <c r="R6" s="340">
        <v>0.9</v>
      </c>
    </row>
    <row r="7" spans="4:18" ht="6.75" customHeight="1" x14ac:dyDescent="0.2">
      <c r="L7" s="3"/>
      <c r="M7" s="3"/>
      <c r="O7" s="3"/>
    </row>
    <row r="8" spans="4:18" ht="12.75" customHeight="1" x14ac:dyDescent="0.2">
      <c r="D8" s="581" t="s">
        <v>417</v>
      </c>
      <c r="E8" s="581"/>
      <c r="F8" s="581"/>
      <c r="G8" s="352"/>
      <c r="H8" s="352"/>
      <c r="I8" s="353"/>
      <c r="J8" s="353"/>
      <c r="K8" s="353"/>
      <c r="L8" s="354"/>
      <c r="M8" s="354"/>
      <c r="N8" s="353"/>
      <c r="O8" s="355"/>
      <c r="P8" s="353"/>
      <c r="Q8" s="353"/>
      <c r="R8" s="353"/>
    </row>
    <row r="9" spans="4:18" ht="12.75" customHeight="1" x14ac:dyDescent="0.2">
      <c r="M9" s="11"/>
      <c r="Q9" s="10"/>
    </row>
    <row r="10" spans="4:18" ht="12.75" customHeight="1" x14ac:dyDescent="0.2">
      <c r="D10" s="3" t="s">
        <v>420</v>
      </c>
      <c r="E10" s="3" t="s">
        <v>549</v>
      </c>
      <c r="H10" s="124">
        <f>Input_Scen!$J$166</f>
        <v>0.08</v>
      </c>
      <c r="J10" s="124">
        <f>Input_Scen!J149</f>
        <v>0.9</v>
      </c>
      <c r="L10" s="9">
        <f ca="1">$M10*L$6</f>
        <v>289.17198176118166</v>
      </c>
      <c r="M10" s="347">
        <f ca="1">'Manganese Mine'!L1299</f>
        <v>340.20233148374314</v>
      </c>
      <c r="N10" s="9">
        <f ca="1">$M10*N$6</f>
        <v>408.24279778049174</v>
      </c>
      <c r="O10" s="344"/>
      <c r="P10" s="9">
        <f ca="1">$Q10*P$6</f>
        <v>204.12139889024587</v>
      </c>
      <c r="Q10" s="347">
        <f ca="1">M10</f>
        <v>340.20233148374314</v>
      </c>
      <c r="R10" s="9">
        <f ca="1">$Q10*R$6</f>
        <v>306.18209833536883</v>
      </c>
    </row>
    <row r="11" spans="4:18" ht="12.75" customHeight="1" x14ac:dyDescent="0.2">
      <c r="E11" s="44" t="s">
        <v>153</v>
      </c>
      <c r="L11" s="114">
        <f ca="1">SUM(L10:L10)</f>
        <v>289.17198176118166</v>
      </c>
      <c r="M11" s="345">
        <f ca="1">SUM(M10:M10)</f>
        <v>340.20233148374314</v>
      </c>
      <c r="N11" s="114">
        <f ca="1">SUM(N10:N10)</f>
        <v>408.24279778049174</v>
      </c>
      <c r="O11" s="343"/>
      <c r="P11" s="114">
        <f ca="1">SUM(P10:P10)</f>
        <v>204.12139889024587</v>
      </c>
      <c r="Q11" s="345">
        <f ca="1">SUM(Q10:Q10)</f>
        <v>340.20233148374314</v>
      </c>
      <c r="R11" s="114">
        <f ca="1">SUM(R10:R10)</f>
        <v>306.18209833536883</v>
      </c>
    </row>
    <row r="12" spans="4:18" ht="12.75" customHeight="1" x14ac:dyDescent="0.2">
      <c r="L12" s="342"/>
      <c r="M12" s="349"/>
      <c r="N12" s="342"/>
      <c r="O12" s="343"/>
      <c r="P12" s="342"/>
      <c r="Q12" s="349"/>
      <c r="R12" s="342"/>
    </row>
    <row r="13" spans="4:18" ht="12.75" customHeight="1" x14ac:dyDescent="0.2">
      <c r="L13" s="342"/>
      <c r="M13" s="349"/>
      <c r="N13" s="342"/>
      <c r="O13" s="343"/>
      <c r="P13" s="342"/>
      <c r="Q13" s="349"/>
      <c r="R13" s="342"/>
    </row>
    <row r="14" spans="4:18" ht="12.75" customHeight="1" x14ac:dyDescent="0.2">
      <c r="D14" s="581" t="s">
        <v>418</v>
      </c>
      <c r="E14" s="581"/>
      <c r="F14" s="581"/>
      <c r="G14" s="352"/>
      <c r="H14" s="352"/>
      <c r="I14" s="353"/>
      <c r="J14" s="353"/>
      <c r="K14" s="353"/>
      <c r="L14" s="354"/>
      <c r="M14" s="354"/>
      <c r="N14" s="353"/>
      <c r="O14" s="355"/>
      <c r="P14" s="353"/>
      <c r="Q14" s="353"/>
      <c r="R14" s="353"/>
    </row>
    <row r="15" spans="4:18" ht="12.75" customHeight="1" x14ac:dyDescent="0.2">
      <c r="L15" s="342"/>
      <c r="M15" s="349"/>
      <c r="N15" s="342"/>
      <c r="O15" s="343"/>
      <c r="P15" s="342"/>
      <c r="Q15" s="349"/>
      <c r="R15" s="342"/>
    </row>
    <row r="16" spans="4:18" ht="12.75" customHeight="1" x14ac:dyDescent="0.2">
      <c r="D16" s="3" t="s">
        <v>420</v>
      </c>
      <c r="E16" s="3" t="s">
        <v>48</v>
      </c>
      <c r="H16" s="124">
        <f>Input_Scen!$J$166</f>
        <v>0.08</v>
      </c>
      <c r="J16" s="124">
        <v>0</v>
      </c>
      <c r="L16" s="9">
        <f t="shared" ref="L16:N18" si="0">$M16*L$6</f>
        <v>0</v>
      </c>
      <c r="M16" s="347">
        <v>0</v>
      </c>
      <c r="N16" s="9">
        <f t="shared" si="0"/>
        <v>0</v>
      </c>
      <c r="O16" s="343"/>
      <c r="P16" s="9">
        <f t="shared" ref="P16:P18" si="1">$Q16*P$6</f>
        <v>0</v>
      </c>
      <c r="Q16" s="347">
        <f t="shared" ref="Q16:Q18" si="2">M16</f>
        <v>0</v>
      </c>
      <c r="R16" s="9">
        <f t="shared" ref="R16:R18" si="3">$Q16*R$6</f>
        <v>0</v>
      </c>
    </row>
    <row r="17" spans="4:18" ht="12.75" customHeight="1" x14ac:dyDescent="0.2">
      <c r="D17" s="3" t="s">
        <v>420</v>
      </c>
      <c r="E17" s="3" t="s">
        <v>55</v>
      </c>
      <c r="H17" s="124">
        <f>Input_Scen!$J$166</f>
        <v>0.08</v>
      </c>
      <c r="J17" s="124">
        <v>0</v>
      </c>
      <c r="L17" s="9">
        <f t="shared" si="0"/>
        <v>0</v>
      </c>
      <c r="M17" s="348">
        <v>0</v>
      </c>
      <c r="N17" s="9">
        <f t="shared" si="0"/>
        <v>0</v>
      </c>
      <c r="O17" s="343"/>
      <c r="P17" s="9">
        <f t="shared" si="1"/>
        <v>0</v>
      </c>
      <c r="Q17" s="347">
        <f t="shared" si="2"/>
        <v>0</v>
      </c>
      <c r="R17" s="9">
        <f t="shared" si="3"/>
        <v>0</v>
      </c>
    </row>
    <row r="18" spans="4:18" ht="12.75" customHeight="1" x14ac:dyDescent="0.2">
      <c r="D18" s="3" t="s">
        <v>420</v>
      </c>
      <c r="E18" s="3" t="s">
        <v>419</v>
      </c>
      <c r="H18" s="124">
        <f>Input_Scen!$J$166</f>
        <v>0.08</v>
      </c>
      <c r="J18" s="124">
        <v>0</v>
      </c>
      <c r="L18" s="9">
        <f t="shared" si="0"/>
        <v>0</v>
      </c>
      <c r="M18" s="348">
        <v>0</v>
      </c>
      <c r="N18" s="9">
        <f t="shared" si="0"/>
        <v>0</v>
      </c>
      <c r="O18" s="343"/>
      <c r="P18" s="9">
        <f t="shared" si="1"/>
        <v>0</v>
      </c>
      <c r="Q18" s="347">
        <f t="shared" si="2"/>
        <v>0</v>
      </c>
      <c r="R18" s="9">
        <f t="shared" si="3"/>
        <v>0</v>
      </c>
    </row>
    <row r="19" spans="4:18" ht="12.75" customHeight="1" x14ac:dyDescent="0.2">
      <c r="E19" s="44" t="s">
        <v>153</v>
      </c>
      <c r="L19" s="114">
        <f>SUM(L16:L18)</f>
        <v>0</v>
      </c>
      <c r="M19" s="345">
        <f>SUM(M16:M18)</f>
        <v>0</v>
      </c>
      <c r="N19" s="114">
        <f>SUM(N16:N18)</f>
        <v>0</v>
      </c>
      <c r="O19" s="343"/>
      <c r="P19" s="114">
        <f>SUM(P16:P18)</f>
        <v>0</v>
      </c>
      <c r="Q19" s="345">
        <f>SUM(Q16:Q18)</f>
        <v>0</v>
      </c>
      <c r="R19" s="114">
        <f>SUM(R16:R18)</f>
        <v>0</v>
      </c>
    </row>
    <row r="20" spans="4:18" ht="12.75" customHeight="1" x14ac:dyDescent="0.2">
      <c r="L20" s="342"/>
      <c r="M20" s="349"/>
      <c r="N20" s="342"/>
      <c r="O20" s="343"/>
      <c r="P20" s="342"/>
      <c r="Q20" s="349"/>
      <c r="R20" s="342"/>
    </row>
    <row r="21" spans="4:18" ht="12.75" customHeight="1" x14ac:dyDescent="0.2">
      <c r="L21" s="342"/>
      <c r="M21" s="349"/>
      <c r="N21" s="342"/>
      <c r="O21" s="343"/>
      <c r="P21" s="342"/>
      <c r="Q21" s="349"/>
      <c r="R21" s="342"/>
    </row>
    <row r="22" spans="4:18" ht="12.75" customHeight="1" x14ac:dyDescent="0.2">
      <c r="D22" s="581" t="s">
        <v>421</v>
      </c>
      <c r="E22" s="581"/>
      <c r="F22" s="581"/>
      <c r="G22" s="352"/>
      <c r="H22" s="352"/>
      <c r="I22" s="353"/>
      <c r="J22" s="353"/>
      <c r="K22" s="353"/>
      <c r="L22" s="354"/>
      <c r="M22" s="354"/>
      <c r="N22" s="353"/>
      <c r="O22" s="355"/>
      <c r="P22" s="353"/>
      <c r="Q22" s="353"/>
      <c r="R22" s="353"/>
    </row>
    <row r="23" spans="4:18" ht="12.75" customHeight="1" x14ac:dyDescent="0.2">
      <c r="L23" s="342"/>
      <c r="M23" s="349"/>
      <c r="N23" s="342"/>
      <c r="O23" s="343"/>
      <c r="P23" s="342"/>
      <c r="Q23" s="349"/>
      <c r="R23" s="342"/>
    </row>
    <row r="24" spans="4:18" ht="12.75" customHeight="1" x14ac:dyDescent="0.2">
      <c r="D24" s="3" t="s">
        <v>420</v>
      </c>
      <c r="E24" s="3" t="s">
        <v>219</v>
      </c>
      <c r="H24" s="124"/>
      <c r="L24" s="9">
        <f>$M24*L$6</f>
        <v>5.0999999999999996</v>
      </c>
      <c r="M24" s="348">
        <v>6</v>
      </c>
      <c r="N24" s="9">
        <f>$M24*N$6</f>
        <v>7.1999999999999993</v>
      </c>
      <c r="O24" s="343"/>
      <c r="P24" s="9">
        <f>$Q24*P$6</f>
        <v>3.5999999999999996</v>
      </c>
      <c r="Q24" s="347">
        <f>M24</f>
        <v>6</v>
      </c>
      <c r="R24" s="9">
        <f>$Q24*R$6</f>
        <v>5.4</v>
      </c>
    </row>
    <row r="25" spans="4:18" ht="12.75" customHeight="1" x14ac:dyDescent="0.2">
      <c r="D25" s="3" t="s">
        <v>420</v>
      </c>
      <c r="E25" s="3" t="s">
        <v>424</v>
      </c>
      <c r="H25" s="124">
        <f>Input_Scen!$J$166</f>
        <v>0.08</v>
      </c>
      <c r="J25" s="436">
        <v>1</v>
      </c>
      <c r="L25" s="9">
        <f>$M25*L$6</f>
        <v>1.02</v>
      </c>
      <c r="M25" s="348">
        <v>1.2</v>
      </c>
      <c r="N25" s="9">
        <f>$M25*N$6</f>
        <v>1.44</v>
      </c>
      <c r="O25" s="343"/>
      <c r="P25" s="9">
        <f>$Q25*P$6</f>
        <v>0.72</v>
      </c>
      <c r="Q25" s="347">
        <f>M25</f>
        <v>1.2</v>
      </c>
      <c r="R25" s="9">
        <f>$Q25*R$6</f>
        <v>1.08</v>
      </c>
    </row>
    <row r="26" spans="4:18" ht="12.75" customHeight="1" x14ac:dyDescent="0.2">
      <c r="D26" s="3" t="s">
        <v>420</v>
      </c>
      <c r="E26" s="3" t="s">
        <v>425</v>
      </c>
      <c r="H26" s="124">
        <f>Input_Scen!$J$166</f>
        <v>0.08</v>
      </c>
      <c r="J26" s="436">
        <v>1</v>
      </c>
      <c r="L26" s="9">
        <f>$M26*L$6</f>
        <v>5.0150000000000006</v>
      </c>
      <c r="M26" s="348">
        <v>5.9</v>
      </c>
      <c r="N26" s="9">
        <f>$M26*N$6</f>
        <v>7.08</v>
      </c>
      <c r="O26" s="343"/>
      <c r="P26" s="9">
        <f>$Q26*P$6</f>
        <v>3.54</v>
      </c>
      <c r="Q26" s="347">
        <f>M26</f>
        <v>5.9</v>
      </c>
      <c r="R26" s="9">
        <f>$Q26*R$6</f>
        <v>5.3100000000000005</v>
      </c>
    </row>
    <row r="27" spans="4:18" ht="12.75" customHeight="1" x14ac:dyDescent="0.2">
      <c r="M27" s="11"/>
      <c r="Q27" s="10"/>
    </row>
    <row r="28" spans="4:18" ht="12.75" customHeight="1" x14ac:dyDescent="0.2">
      <c r="D28" s="3" t="s">
        <v>423</v>
      </c>
      <c r="E28" s="3" t="s">
        <v>558</v>
      </c>
      <c r="H28" s="124">
        <f>Input_Scen!$J$166</f>
        <v>0.08</v>
      </c>
      <c r="J28" s="436">
        <v>1</v>
      </c>
      <c r="L28" s="9">
        <f>$M28*L$6</f>
        <v>3.57</v>
      </c>
      <c r="M28" s="348">
        <v>4.2</v>
      </c>
      <c r="N28" s="9">
        <f>$M28*N$6</f>
        <v>5.04</v>
      </c>
      <c r="O28" s="343"/>
      <c r="P28" s="9">
        <f>$Q28*P$6</f>
        <v>2.52</v>
      </c>
      <c r="Q28" s="347">
        <f>M28</f>
        <v>4.2</v>
      </c>
      <c r="R28" s="9">
        <f>$Q28*R$6</f>
        <v>3.7800000000000002</v>
      </c>
    </row>
    <row r="29" spans="4:18" ht="12.75" customHeight="1" x14ac:dyDescent="0.2">
      <c r="D29" s="3" t="s">
        <v>423</v>
      </c>
      <c r="E29" s="3" t="s">
        <v>426</v>
      </c>
      <c r="H29" s="124">
        <f>Input_Scen!$J$166</f>
        <v>0.08</v>
      </c>
      <c r="J29" s="436">
        <v>1</v>
      </c>
      <c r="L29" s="9">
        <f t="shared" ref="L29" si="4">$M29*L$6</f>
        <v>2.21</v>
      </c>
      <c r="M29" s="348">
        <v>2.6</v>
      </c>
      <c r="N29" s="9">
        <f t="shared" ref="N29:N34" si="5">$M29*N$6</f>
        <v>3.12</v>
      </c>
      <c r="O29" s="343"/>
      <c r="P29" s="9">
        <f t="shared" ref="P29:P34" si="6">$Q29*P$6</f>
        <v>1.56</v>
      </c>
      <c r="Q29" s="347">
        <f t="shared" ref="Q29" si="7">M29</f>
        <v>2.6</v>
      </c>
      <c r="R29" s="9">
        <f t="shared" ref="R29:R34" si="8">$Q29*R$6</f>
        <v>2.3400000000000003</v>
      </c>
    </row>
    <row r="30" spans="4:18" ht="12.75" customHeight="1" x14ac:dyDescent="0.2">
      <c r="M30" s="11"/>
      <c r="N30" s="9"/>
      <c r="O30" s="343"/>
      <c r="P30" s="9"/>
      <c r="Q30" s="347"/>
      <c r="R30" s="9"/>
    </row>
    <row r="31" spans="4:18" ht="12.75" customHeight="1" x14ac:dyDescent="0.2">
      <c r="E31" s="15" t="s">
        <v>550</v>
      </c>
      <c r="M31" s="11"/>
      <c r="N31" s="9"/>
      <c r="O31" s="343"/>
      <c r="P31" s="9"/>
      <c r="Q31" s="347"/>
      <c r="R31" s="9"/>
    </row>
    <row r="32" spans="4:18" ht="12.75" customHeight="1" x14ac:dyDescent="0.2">
      <c r="D32" s="3" t="s">
        <v>423</v>
      </c>
      <c r="E32" s="3" t="s">
        <v>472</v>
      </c>
      <c r="H32" s="124">
        <f>Input_Scen!$J$166</f>
        <v>0.08</v>
      </c>
      <c r="J32" s="436">
        <v>1</v>
      </c>
      <c r="L32" s="9">
        <f t="shared" ref="L32:L34" si="9">$M32*L$6</f>
        <v>35.09723689410832</v>
      </c>
      <c r="M32" s="347">
        <f>NPV($H32,Corporate!R38:CP38)</f>
        <v>41.290866934245088</v>
      </c>
      <c r="N32" s="9">
        <f t="shared" si="5"/>
        <v>49.549040321094104</v>
      </c>
      <c r="O32" s="343"/>
      <c r="P32" s="9">
        <f t="shared" si="6"/>
        <v>24.774520160547052</v>
      </c>
      <c r="Q32" s="347">
        <f t="shared" ref="Q32:Q34" si="10">M32</f>
        <v>41.290866934245088</v>
      </c>
      <c r="R32" s="9">
        <f t="shared" si="8"/>
        <v>37.161780240820583</v>
      </c>
    </row>
    <row r="33" spans="4:18" ht="12.75" customHeight="1" x14ac:dyDescent="0.2">
      <c r="D33" s="3" t="s">
        <v>423</v>
      </c>
      <c r="E33" s="3" t="s">
        <v>525</v>
      </c>
      <c r="H33" s="124">
        <f>Input_Scen!$J$166</f>
        <v>0.08</v>
      </c>
      <c r="J33" s="436">
        <v>1</v>
      </c>
      <c r="L33" s="9">
        <f t="shared" si="9"/>
        <v>29.641432918789807</v>
      </c>
      <c r="M33" s="347">
        <f>NPV($H33,Corporate!R48:CP48)</f>
        <v>34.872274022105657</v>
      </c>
      <c r="N33" s="9">
        <f t="shared" si="5"/>
        <v>41.846728826526785</v>
      </c>
      <c r="O33" s="343"/>
      <c r="P33" s="9">
        <f t="shared" si="6"/>
        <v>20.923364413263393</v>
      </c>
      <c r="Q33" s="347">
        <f t="shared" si="10"/>
        <v>34.872274022105657</v>
      </c>
      <c r="R33" s="9">
        <f t="shared" si="8"/>
        <v>31.385046619895093</v>
      </c>
    </row>
    <row r="34" spans="4:18" ht="12.75" customHeight="1" x14ac:dyDescent="0.2">
      <c r="D34" s="3" t="s">
        <v>423</v>
      </c>
      <c r="E34" s="3" t="s">
        <v>545</v>
      </c>
      <c r="H34" s="124">
        <f>Input_Scen!$J$166</f>
        <v>0.08</v>
      </c>
      <c r="J34" s="436">
        <v>1</v>
      </c>
      <c r="L34" s="9">
        <f t="shared" si="9"/>
        <v>18.000420801669073</v>
      </c>
      <c r="M34" s="347">
        <f>NPV($H34,Corporate!R56:CP56)</f>
        <v>21.176965649022438</v>
      </c>
      <c r="N34" s="9">
        <f t="shared" si="5"/>
        <v>25.412358778826924</v>
      </c>
      <c r="O34" s="343"/>
      <c r="P34" s="9">
        <f t="shared" si="6"/>
        <v>12.706179389413462</v>
      </c>
      <c r="Q34" s="347">
        <f t="shared" si="10"/>
        <v>21.176965649022438</v>
      </c>
      <c r="R34" s="9">
        <f t="shared" si="8"/>
        <v>19.059269084120196</v>
      </c>
    </row>
    <row r="35" spans="4:18" ht="12.75" customHeight="1" x14ac:dyDescent="0.2">
      <c r="M35" s="11"/>
      <c r="Q35" s="10"/>
    </row>
    <row r="36" spans="4:18" ht="12.75" customHeight="1" x14ac:dyDescent="0.2">
      <c r="M36" s="11"/>
      <c r="Q36" s="10"/>
    </row>
    <row r="37" spans="4:18" ht="12.75" customHeight="1" x14ac:dyDescent="0.2">
      <c r="D37" s="581" t="s">
        <v>428</v>
      </c>
      <c r="E37" s="581"/>
      <c r="F37" s="581"/>
      <c r="G37" s="352"/>
      <c r="H37" s="352"/>
      <c r="I37" s="353"/>
      <c r="J37" s="353"/>
      <c r="K37" s="353"/>
      <c r="L37" s="354"/>
      <c r="M37" s="354"/>
      <c r="N37" s="353"/>
      <c r="O37" s="355"/>
      <c r="P37" s="353"/>
      <c r="Q37" s="353"/>
      <c r="R37" s="353"/>
    </row>
    <row r="38" spans="4:18" ht="12.75" customHeight="1" x14ac:dyDescent="0.2">
      <c r="M38" s="11"/>
      <c r="Q38" s="10"/>
    </row>
    <row r="39" spans="4:18" ht="12.75" customHeight="1" x14ac:dyDescent="0.2">
      <c r="E39" s="274" t="s">
        <v>427</v>
      </c>
      <c r="F39" s="274"/>
      <c r="G39" s="274"/>
      <c r="H39" s="437" t="s">
        <v>5</v>
      </c>
      <c r="I39" s="274"/>
      <c r="J39" s="274"/>
      <c r="K39" s="274"/>
      <c r="L39" s="434">
        <f ca="1">L11+L19+SUM(L24:L26)-SUM(L28:L29)-SUM(L32:L34)</f>
        <v>211.78789114661447</v>
      </c>
      <c r="M39" s="434">
        <f ca="1">M11+M19+SUM(M24:M26)-SUM(M28:M29)-SUM(M32:M34)</f>
        <v>249.16222487836995</v>
      </c>
      <c r="N39" s="434">
        <f ca="1">N11+N19+SUM(N24:N26)-SUM(N28:N29)-SUM(N32:N34)</f>
        <v>298.99466985404393</v>
      </c>
      <c r="O39" s="435"/>
      <c r="P39" s="434">
        <f ca="1">P11+P19+SUM(P24:P26)-SUM(P28:P29)-SUM(P32:P34)</f>
        <v>149.49733492702197</v>
      </c>
      <c r="Q39" s="434">
        <f ca="1">Q11+Q19+SUM(Q24:Q26)-SUM(Q28:Q29)-SUM(Q32:Q34)</f>
        <v>249.16222487836995</v>
      </c>
      <c r="R39" s="434">
        <f ca="1">R11+R19+SUM(R24:R26)-SUM(R28:R29)-SUM(R32:R34)</f>
        <v>224.24600239053299</v>
      </c>
    </row>
    <row r="40" spans="4:18" ht="12.75" customHeight="1" x14ac:dyDescent="0.2">
      <c r="M40" s="11"/>
      <c r="Q40" s="10"/>
    </row>
    <row r="41" spans="4:18" ht="12.75" customHeight="1" x14ac:dyDescent="0.2">
      <c r="E41" s="3" t="s">
        <v>429</v>
      </c>
      <c r="H41" s="132" t="s">
        <v>551</v>
      </c>
      <c r="L41" s="9">
        <f>'Share Price'!$J$14</f>
        <v>6.2223116197431736</v>
      </c>
      <c r="M41" s="347">
        <f>'Share Price'!$J$14</f>
        <v>6.2223116197431736</v>
      </c>
      <c r="N41" s="9">
        <f>'Share Price'!$J$14</f>
        <v>6.2223116197431736</v>
      </c>
      <c r="P41" s="9">
        <f>'Share Price'!$J$14</f>
        <v>6.2223116197431736</v>
      </c>
      <c r="Q41" s="347">
        <f>'Share Price'!$J$14</f>
        <v>6.2223116197431736</v>
      </c>
      <c r="R41" s="9">
        <f>'Share Price'!$J$14</f>
        <v>6.2223116197431736</v>
      </c>
    </row>
    <row r="42" spans="4:18" ht="12.75" customHeight="1" x14ac:dyDescent="0.2">
      <c r="E42" s="3" t="s">
        <v>430</v>
      </c>
      <c r="H42" s="132" t="s">
        <v>5</v>
      </c>
      <c r="L42" s="9">
        <f>'Share Price'!$J$16</f>
        <v>174.22472535280886</v>
      </c>
      <c r="M42" s="347">
        <f>'Share Price'!$J$16</f>
        <v>174.22472535280886</v>
      </c>
      <c r="N42" s="9">
        <f>'Share Price'!$J$16</f>
        <v>174.22472535280886</v>
      </c>
      <c r="O42" s="9">
        <f>'Share Price'!$J$16</f>
        <v>174.22472535280886</v>
      </c>
      <c r="P42" s="9">
        <f>'Share Price'!$J$16</f>
        <v>174.22472535280886</v>
      </c>
      <c r="Q42" s="347">
        <f>'Share Price'!$J$16</f>
        <v>174.22472535280886</v>
      </c>
      <c r="R42" s="9">
        <f>'Share Price'!$J$16</f>
        <v>174.22472535280886</v>
      </c>
    </row>
    <row r="43" spans="4:18" ht="12.75" customHeight="1" x14ac:dyDescent="0.2">
      <c r="M43" s="11"/>
      <c r="Q43" s="10"/>
    </row>
    <row r="44" spans="4:18" ht="12.75" customHeight="1" x14ac:dyDescent="0.2">
      <c r="E44" s="3" t="s">
        <v>8</v>
      </c>
      <c r="H44" s="132" t="s">
        <v>9</v>
      </c>
      <c r="L44" s="350">
        <f ca="1">L42/L39</f>
        <v>0.82263780242373841</v>
      </c>
      <c r="M44" s="351">
        <f t="shared" ref="M44:R44" ca="1" si="11">M42/M39</f>
        <v>0.69924213206017771</v>
      </c>
      <c r="N44" s="350">
        <f t="shared" ca="1" si="11"/>
        <v>0.58270177671681478</v>
      </c>
      <c r="O44" s="350" t="e">
        <f t="shared" si="11"/>
        <v>#DIV/0!</v>
      </c>
      <c r="P44" s="350">
        <f t="shared" ca="1" si="11"/>
        <v>1.1654035534336296</v>
      </c>
      <c r="Q44" s="351">
        <f t="shared" ca="1" si="11"/>
        <v>0.69924213206017771</v>
      </c>
      <c r="R44" s="350">
        <f t="shared" ca="1" si="11"/>
        <v>0.77693570228908626</v>
      </c>
    </row>
    <row r="45" spans="4:18" ht="12.75" customHeight="1" x14ac:dyDescent="0.2">
      <c r="M45" s="11"/>
      <c r="Q45" s="10"/>
    </row>
    <row r="46" spans="4:18" ht="12.75" customHeight="1" x14ac:dyDescent="0.2">
      <c r="E46" s="3" t="s">
        <v>559</v>
      </c>
      <c r="H46" s="132" t="s">
        <v>3</v>
      </c>
      <c r="L46" s="9">
        <f ca="1">MAX(L39/L41,0)</f>
        <v>34.036850625516571</v>
      </c>
      <c r="M46" s="347">
        <f ca="1">MAX(M39/M41,0)</f>
        <v>40.043353677078315</v>
      </c>
      <c r="N46" s="9">
        <f ca="1">MAX(N39/N41,0)</f>
        <v>48.052024412493978</v>
      </c>
      <c r="P46" s="9">
        <f ca="1">MAX(P39/P41,0)</f>
        <v>24.026012206246989</v>
      </c>
      <c r="Q46" s="347">
        <f ca="1">MAX(Q39/Q41,0)</f>
        <v>40.043353677078315</v>
      </c>
      <c r="R46" s="9">
        <f ca="1">MAX(R39/R41,0)</f>
        <v>36.039018309370491</v>
      </c>
    </row>
    <row r="47" spans="4:18" ht="12.75" customHeight="1" x14ac:dyDescent="0.2">
      <c r="E47" s="3" t="s">
        <v>556</v>
      </c>
      <c r="H47" s="132" t="s">
        <v>3</v>
      </c>
      <c r="L47" s="9">
        <f t="shared" ref="L47" si="12">$M47*L$6</f>
        <v>23.8</v>
      </c>
      <c r="M47" s="347">
        <f>'Share Price'!J12</f>
        <v>28</v>
      </c>
      <c r="N47" s="9">
        <f t="shared" ref="N47:R47" si="13">$M47*N$6</f>
        <v>33.6</v>
      </c>
      <c r="P47" s="9">
        <f t="shared" si="13"/>
        <v>16.8</v>
      </c>
      <c r="Q47" s="347">
        <f>M47</f>
        <v>28</v>
      </c>
      <c r="R47" s="9">
        <f t="shared" si="13"/>
        <v>25.2</v>
      </c>
    </row>
    <row r="48" spans="4:18" ht="12.75" customHeight="1" x14ac:dyDescent="0.2">
      <c r="H48" s="132"/>
      <c r="L48" s="9"/>
      <c r="M48" s="347"/>
      <c r="N48" s="9"/>
      <c r="P48" s="9"/>
      <c r="Q48" s="347"/>
      <c r="R48" s="9"/>
    </row>
    <row r="49" spans="12:18" ht="12.75" customHeight="1" x14ac:dyDescent="0.2">
      <c r="L49" s="9"/>
      <c r="M49" s="9"/>
      <c r="N49" s="9"/>
      <c r="P49" s="9"/>
      <c r="Q49" s="9"/>
      <c r="R49" s="9"/>
    </row>
    <row r="50" spans="12:18" ht="12.75" hidden="1" customHeight="1" x14ac:dyDescent="0.2">
      <c r="L50" s="9"/>
      <c r="M50" s="9"/>
      <c r="N50" s="9"/>
      <c r="P50" s="9"/>
      <c r="Q50" s="9"/>
      <c r="R50" s="9"/>
    </row>
    <row r="51" spans="12:18" ht="12.75" hidden="1" customHeight="1" x14ac:dyDescent="0.2">
      <c r="L51" s="9"/>
      <c r="M51" s="9"/>
      <c r="N51" s="9"/>
      <c r="P51" s="9"/>
      <c r="Q51" s="9"/>
      <c r="R51" s="9"/>
    </row>
    <row r="52" spans="12:18" ht="12.75" hidden="1" customHeight="1" x14ac:dyDescent="0.2">
      <c r="L52" s="9"/>
      <c r="M52" s="9"/>
      <c r="N52" s="9"/>
      <c r="P52" s="9"/>
      <c r="Q52" s="9"/>
      <c r="R52" s="9"/>
    </row>
    <row r="53" spans="12:18" ht="12.75" hidden="1" customHeight="1" x14ac:dyDescent="0.2">
      <c r="L53" s="9"/>
      <c r="M53" s="9"/>
      <c r="N53" s="9"/>
      <c r="P53" s="9"/>
      <c r="Q53" s="9"/>
      <c r="R53" s="9"/>
    </row>
    <row r="54" spans="12:18" ht="12.75" hidden="1" customHeight="1" x14ac:dyDescent="0.2">
      <c r="L54" s="9"/>
      <c r="M54" s="9"/>
      <c r="N54" s="9"/>
      <c r="P54" s="9"/>
      <c r="Q54" s="9"/>
      <c r="R54" s="9"/>
    </row>
    <row r="55" spans="12:18" ht="12.75" hidden="1" customHeight="1" x14ac:dyDescent="0.2">
      <c r="L55" s="9"/>
      <c r="M55" s="9"/>
      <c r="N55" s="9"/>
      <c r="P55" s="9"/>
      <c r="Q55" s="9"/>
      <c r="R55" s="9"/>
    </row>
    <row r="56" spans="12:18" ht="12.75" hidden="1" customHeight="1" x14ac:dyDescent="0.2">
      <c r="L56" s="9"/>
      <c r="M56" s="9"/>
      <c r="N56" s="9"/>
      <c r="P56" s="9"/>
      <c r="Q56" s="9"/>
      <c r="R56" s="9"/>
    </row>
    <row r="57" spans="12:18" ht="12.75" hidden="1" customHeight="1" x14ac:dyDescent="0.2">
      <c r="L57" s="9"/>
      <c r="M57" s="9"/>
      <c r="N57" s="9"/>
      <c r="P57" s="9"/>
      <c r="Q57" s="9"/>
      <c r="R57" s="9"/>
    </row>
    <row r="58" spans="12:18" ht="12.75" hidden="1" customHeight="1" x14ac:dyDescent="0.2">
      <c r="L58" s="9"/>
      <c r="M58" s="9"/>
      <c r="N58" s="9"/>
      <c r="P58" s="9"/>
      <c r="Q58" s="9"/>
      <c r="R58" s="9"/>
    </row>
    <row r="59" spans="12:18" ht="12.75" hidden="1" customHeight="1" x14ac:dyDescent="0.2">
      <c r="L59" s="9"/>
      <c r="M59" s="9"/>
      <c r="N59" s="9"/>
      <c r="P59" s="9"/>
      <c r="Q59" s="9"/>
      <c r="R59" s="9"/>
    </row>
    <row r="60" spans="12:18" ht="12.75" hidden="1" customHeight="1" x14ac:dyDescent="0.2">
      <c r="L60" s="9"/>
      <c r="M60" s="9"/>
      <c r="N60" s="9"/>
      <c r="P60" s="9"/>
      <c r="Q60" s="9"/>
      <c r="R60" s="9"/>
    </row>
    <row r="65" spans="1:1" s="4" customFormat="1" x14ac:dyDescent="0.2">
      <c r="A65" s="27" t="s">
        <v>572</v>
      </c>
    </row>
  </sheetData>
  <mergeCells count="10">
    <mergeCell ref="L2:N3"/>
    <mergeCell ref="P2:R3"/>
    <mergeCell ref="D8:F8"/>
    <mergeCell ref="O2:O3"/>
    <mergeCell ref="D37:F37"/>
    <mergeCell ref="J2:J3"/>
    <mergeCell ref="D14:F14"/>
    <mergeCell ref="D22:F22"/>
    <mergeCell ref="H2:H3"/>
    <mergeCell ref="D2:F3"/>
  </mergeCells>
  <conditionalFormatting sqref="L44:R44">
    <cfRule type="expression" dxfId="101" priority="1">
      <formula>L44=$M43</formula>
    </cfRule>
  </conditionalFormatting>
  <pageMargins left="0.7" right="0.7" top="0.75" bottom="0.75" header="0.3" footer="0.3"/>
  <pageSetup paperSize="9" orientation="portrait" r:id="rId1"/>
  <ignoredErrors>
    <ignoredError sqref="A1:XFD5 A19:XFD24 A16:G18 K16:XFD18 A27:XFD27 A26:G26 K25:XFD25 A30:XFD31 A28:D28 K28:XFD28 A29:G29 K29:XFD29 A35:XFD38 A32:G34 K32:XFD34 A40:XFD40 A39:G39 I39:K39 A43:XFD43 A41:G41 I41:XFD41 A42:G42 I42:XFD42 A45:XFD45 A44:G44 I44:XFD44 A48:XFD48 A46:D46 I46:K46 A47:D47 F47:G47 O47 A50:XFD64 A49:L49 N49:XFD49 S47:XFD47 I47:K47 F28:G28 F46:G46 O39 S39:XFD39 A7:XFD9 A6:K6 M6 O6:XFD6 K26:L26 N26:XFD26 O46 S46:XFD46 A66:XFD1048576 A11:XFD15 A10:G10 I10:XFD10 I16:I18 A25:G25 I25 I26 I29 I28 I32:I34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09EC8-77A6-45E1-B71B-6040FA74C8E5}">
  <sheetPr codeName="Sheet1">
    <tabColor theme="0"/>
    <pageSetUpPr autoPageBreaks="0"/>
  </sheetPr>
  <dimension ref="A1:W1286"/>
  <sheetViews>
    <sheetView showGridLines="0" zoomScale="50" zoomScaleNormal="50" workbookViewId="0">
      <pane ySplit="8" topLeftCell="A9" activePane="bottomLeft" state="frozen"/>
      <selection activeCell="P9" sqref="P9"/>
      <selection pane="bottomLeft" activeCell="A9" sqref="A9"/>
    </sheetView>
  </sheetViews>
  <sheetFormatPr defaultColWidth="0" defaultRowHeight="12.75" customHeight="1" zeroHeight="1" x14ac:dyDescent="0.2"/>
  <cols>
    <col min="1" max="1" width="2.7109375" style="3" customWidth="1"/>
    <col min="2" max="2" width="3.85546875" style="3" customWidth="1"/>
    <col min="3" max="3" width="2.7109375" style="3" customWidth="1"/>
    <col min="4" max="5" width="14.85546875" style="3" customWidth="1"/>
    <col min="6" max="7" width="14.85546875" style="5" customWidth="1"/>
    <col min="8" max="8" width="3.7109375" style="6" customWidth="1"/>
    <col min="9" max="22" width="14.85546875" style="3" customWidth="1"/>
    <col min="23" max="23" width="0" style="3" hidden="1" customWidth="1"/>
    <col min="24" max="16384" width="9.140625" style="3" hidden="1"/>
  </cols>
  <sheetData>
    <row r="1" spans="1:22" x14ac:dyDescent="0.2">
      <c r="A1" s="1"/>
      <c r="B1" s="1"/>
      <c r="C1" s="1"/>
      <c r="D1" s="1"/>
      <c r="E1" s="1"/>
      <c r="F1" s="2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2">
      <c r="A2" s="1"/>
      <c r="B2" s="1"/>
      <c r="C2" s="1"/>
      <c r="D2" s="1"/>
      <c r="E2" s="1"/>
      <c r="F2" s="2"/>
      <c r="G2" s="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2" x14ac:dyDescent="0.2">
      <c r="A3" s="1"/>
      <c r="B3" s="1"/>
      <c r="C3" s="1"/>
      <c r="D3" s="1"/>
      <c r="E3" s="1"/>
      <c r="F3" s="2"/>
      <c r="G3" s="2"/>
      <c r="H3" s="1"/>
      <c r="I3" s="4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2" x14ac:dyDescent="0.2">
      <c r="A4" s="1"/>
      <c r="B4" s="1"/>
      <c r="C4" s="1"/>
      <c r="D4" s="1"/>
      <c r="E4" s="1"/>
      <c r="F4" s="2"/>
      <c r="G4" s="2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21" customHeight="1" x14ac:dyDescent="0.2">
      <c r="A5" s="1"/>
      <c r="B5" s="1"/>
      <c r="C5" s="1"/>
      <c r="D5" s="1"/>
      <c r="E5" s="1"/>
      <c r="F5" s="2"/>
      <c r="G5" s="2"/>
      <c r="H5" s="1"/>
      <c r="I5" s="4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x14ac:dyDescent="0.2">
      <c r="A6" s="1"/>
      <c r="B6" s="1"/>
      <c r="C6" s="1"/>
      <c r="D6" s="1"/>
      <c r="E6" s="1"/>
      <c r="F6" s="2"/>
      <c r="G6" s="2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x14ac:dyDescent="0.2">
      <c r="A7" s="1"/>
      <c r="B7" s="1"/>
      <c r="C7" s="1"/>
      <c r="D7" s="1"/>
      <c r="E7" s="1"/>
      <c r="F7" s="2"/>
      <c r="G7" s="2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x14ac:dyDescent="0.2">
      <c r="A8" s="1"/>
      <c r="B8" s="1"/>
      <c r="C8" s="1"/>
      <c r="D8" s="1"/>
      <c r="E8" s="1"/>
      <c r="F8" s="2"/>
      <c r="G8" s="2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ht="12.75" customHeight="1" x14ac:dyDescent="0.2"/>
    <row r="10" spans="1:22" ht="12.75" customHeight="1" x14ac:dyDescent="0.2">
      <c r="B10" s="441"/>
      <c r="C10" s="442" t="s">
        <v>0</v>
      </c>
      <c r="D10" s="441"/>
      <c r="E10" s="441"/>
      <c r="F10" s="443"/>
      <c r="G10" s="443"/>
      <c r="H10" s="443"/>
      <c r="I10" s="443"/>
      <c r="J10" s="444" t="s">
        <v>1</v>
      </c>
      <c r="K10" s="445"/>
    </row>
    <row r="11" spans="1:22" ht="12.75" customHeight="1" x14ac:dyDescent="0.2">
      <c r="B11" s="7"/>
      <c r="J11" s="5"/>
      <c r="K11" s="8"/>
    </row>
    <row r="12" spans="1:22" ht="12.75" customHeight="1" x14ac:dyDescent="0.2">
      <c r="B12" s="7"/>
      <c r="C12" s="3" t="s">
        <v>2</v>
      </c>
      <c r="F12" s="5" t="s">
        <v>3</v>
      </c>
      <c r="J12" s="301">
        <v>28</v>
      </c>
      <c r="K12" s="8"/>
    </row>
    <row r="13" spans="1:22" ht="12.75" customHeight="1" x14ac:dyDescent="0.2">
      <c r="B13" s="7"/>
      <c r="J13" s="302"/>
      <c r="K13" s="8"/>
    </row>
    <row r="14" spans="1:22" ht="12.75" customHeight="1" x14ac:dyDescent="0.2">
      <c r="B14" s="7"/>
      <c r="C14" s="3" t="s">
        <v>429</v>
      </c>
      <c r="F14" s="5" t="s">
        <v>4</v>
      </c>
      <c r="J14" s="448">
        <v>6.2223116197431736</v>
      </c>
      <c r="K14" s="8"/>
    </row>
    <row r="15" spans="1:22" ht="12.75" customHeight="1" x14ac:dyDescent="0.2">
      <c r="B15" s="7"/>
      <c r="J15" s="9"/>
      <c r="K15" s="8"/>
    </row>
    <row r="16" spans="1:22" ht="12.75" customHeight="1" x14ac:dyDescent="0.2">
      <c r="B16" s="7"/>
      <c r="C16" s="10" t="s">
        <v>557</v>
      </c>
      <c r="D16" s="10"/>
      <c r="E16" s="10"/>
      <c r="F16" s="11" t="s">
        <v>5</v>
      </c>
      <c r="G16" s="11"/>
      <c r="H16" s="11"/>
      <c r="I16" s="11"/>
      <c r="J16" s="347">
        <f>J12*J14</f>
        <v>174.22472535280886</v>
      </c>
      <c r="K16" s="8"/>
    </row>
    <row r="17" spans="2:11" ht="12.75" customHeight="1" x14ac:dyDescent="0.2">
      <c r="B17" s="7"/>
      <c r="H17" s="5"/>
      <c r="I17" s="5"/>
      <c r="J17" s="446"/>
      <c r="K17" s="8"/>
    </row>
    <row r="18" spans="2:11" ht="12.75" customHeight="1" x14ac:dyDescent="0.25">
      <c r="B18" s="7"/>
      <c r="C18" s="356" t="s">
        <v>432</v>
      </c>
      <c r="H18" s="5"/>
      <c r="I18" s="5"/>
      <c r="J18" s="446"/>
      <c r="K18" s="8"/>
    </row>
    <row r="19" spans="2:11" ht="12.75" customHeight="1" x14ac:dyDescent="0.25">
      <c r="B19" s="7"/>
      <c r="C19" s="141" t="s">
        <v>353</v>
      </c>
      <c r="F19" s="5" t="s">
        <v>3</v>
      </c>
      <c r="H19" s="5"/>
      <c r="I19" s="5"/>
      <c r="J19" s="447">
        <f>MIN($H$882:$I$1283)</f>
        <v>25.09</v>
      </c>
      <c r="K19" s="6"/>
    </row>
    <row r="20" spans="2:11" ht="12.75" customHeight="1" x14ac:dyDescent="0.25">
      <c r="B20" s="7"/>
      <c r="C20" s="141" t="s">
        <v>431</v>
      </c>
      <c r="F20" s="5" t="s">
        <v>3</v>
      </c>
      <c r="H20" s="5"/>
      <c r="I20" s="5"/>
      <c r="J20" s="447">
        <f>MAX($H$882:$I$1283)</f>
        <v>51.93</v>
      </c>
      <c r="K20" s="6"/>
    </row>
    <row r="21" spans="2:11" ht="12.75" customHeight="1" x14ac:dyDescent="0.2">
      <c r="B21" s="16"/>
      <c r="C21" s="17"/>
      <c r="D21" s="17"/>
      <c r="E21" s="17"/>
      <c r="F21" s="18"/>
      <c r="G21" s="18"/>
      <c r="H21" s="18"/>
      <c r="I21" s="18"/>
      <c r="J21" s="18"/>
      <c r="K21" s="19"/>
    </row>
    <row r="22" spans="2:11" ht="12.75" customHeight="1" x14ac:dyDescent="0.2"/>
    <row r="23" spans="2:11" ht="12.75" customHeight="1" x14ac:dyDescent="0.25">
      <c r="F23" s="141"/>
      <c r="G23" s="141"/>
    </row>
    <row r="24" spans="2:11" ht="12.75" customHeight="1" x14ac:dyDescent="0.25">
      <c r="F24" s="141"/>
      <c r="G24" s="3"/>
      <c r="H24" s="3"/>
    </row>
    <row r="25" spans="2:11" ht="12.75" customHeight="1" x14ac:dyDescent="0.25">
      <c r="F25" s="141"/>
      <c r="G25" s="3"/>
      <c r="H25" s="3"/>
    </row>
    <row r="26" spans="2:11" ht="12.75" customHeight="1" x14ac:dyDescent="0.2">
      <c r="B26" s="584" t="s">
        <v>10</v>
      </c>
      <c r="C26" s="584"/>
      <c r="D26" s="584"/>
      <c r="E26" s="140" t="s">
        <v>171</v>
      </c>
      <c r="F26" s="140" t="s">
        <v>169</v>
      </c>
      <c r="G26" s="140" t="s">
        <v>142</v>
      </c>
      <c r="H26" s="584" t="s">
        <v>172</v>
      </c>
      <c r="I26" s="584"/>
      <c r="J26" s="140" t="s">
        <v>173</v>
      </c>
      <c r="K26" s="140" t="s">
        <v>146</v>
      </c>
    </row>
    <row r="27" spans="2:11" ht="12.75" customHeight="1" x14ac:dyDescent="0.2">
      <c r="B27" s="585">
        <f t="shared" ref="B27:B90" ca="1" si="0">B28-1</f>
        <v>44626</v>
      </c>
      <c r="C27" s="585"/>
      <c r="D27" s="585"/>
      <c r="E27" s="433">
        <v>16.700001</v>
      </c>
      <c r="F27" s="433">
        <v>16.91</v>
      </c>
      <c r="G27" s="433">
        <v>16.57</v>
      </c>
      <c r="H27" s="586">
        <v>16.799999</v>
      </c>
      <c r="I27" s="586"/>
      <c r="J27" s="433">
        <v>15.832954000000001</v>
      </c>
      <c r="K27" s="362">
        <v>13392700</v>
      </c>
    </row>
    <row r="28" spans="2:11" ht="12.75" customHeight="1" x14ac:dyDescent="0.2">
      <c r="B28" s="585">
        <f t="shared" ca="1" si="0"/>
        <v>44627</v>
      </c>
      <c r="C28" s="585"/>
      <c r="D28" s="585"/>
      <c r="E28" s="433">
        <v>16.379999000000002</v>
      </c>
      <c r="F28" s="433">
        <v>16.43</v>
      </c>
      <c r="G28" s="433">
        <v>15.89</v>
      </c>
      <c r="H28" s="586">
        <v>16.260000000000002</v>
      </c>
      <c r="I28" s="586"/>
      <c r="J28" s="433">
        <v>15.324035</v>
      </c>
      <c r="K28" s="362">
        <v>17789100</v>
      </c>
    </row>
    <row r="29" spans="2:11" ht="12.75" customHeight="1" x14ac:dyDescent="0.2">
      <c r="B29" s="585">
        <f t="shared" ca="1" si="0"/>
        <v>44628</v>
      </c>
      <c r="C29" s="585"/>
      <c r="D29" s="585"/>
      <c r="E29" s="433">
        <v>16.350000000000001</v>
      </c>
      <c r="F29" s="433">
        <v>16.43</v>
      </c>
      <c r="G29" s="433">
        <v>16.110001</v>
      </c>
      <c r="H29" s="586">
        <v>16.299999</v>
      </c>
      <c r="I29" s="586"/>
      <c r="J29" s="433">
        <v>15.361732</v>
      </c>
      <c r="K29" s="362">
        <v>11160300</v>
      </c>
    </row>
    <row r="30" spans="2:11" ht="12.75" customHeight="1" x14ac:dyDescent="0.2">
      <c r="B30" s="585">
        <f t="shared" ca="1" si="0"/>
        <v>44629</v>
      </c>
      <c r="C30" s="585"/>
      <c r="D30" s="585"/>
      <c r="E30" s="433">
        <v>16.27</v>
      </c>
      <c r="F30" s="433">
        <v>16.559999000000001</v>
      </c>
      <c r="G30" s="433">
        <v>16.260000000000002</v>
      </c>
      <c r="H30" s="586">
        <v>16.360001</v>
      </c>
      <c r="I30" s="586"/>
      <c r="J30" s="433">
        <v>15.418279</v>
      </c>
      <c r="K30" s="362">
        <v>12194700</v>
      </c>
    </row>
    <row r="31" spans="2:11" ht="12.75" customHeight="1" x14ac:dyDescent="0.2">
      <c r="B31" s="585">
        <f t="shared" ca="1" si="0"/>
        <v>44630</v>
      </c>
      <c r="C31" s="585"/>
      <c r="D31" s="585"/>
      <c r="E31" s="433">
        <v>16.690000999999999</v>
      </c>
      <c r="F31" s="433">
        <v>16.790001</v>
      </c>
      <c r="G31" s="433">
        <v>16.389999</v>
      </c>
      <c r="H31" s="586">
        <v>16.440000999999999</v>
      </c>
      <c r="I31" s="586"/>
      <c r="J31" s="433">
        <v>15.49367</v>
      </c>
      <c r="K31" s="362">
        <v>19348900</v>
      </c>
    </row>
    <row r="32" spans="2:11" ht="12.75" customHeight="1" x14ac:dyDescent="0.2">
      <c r="B32" s="585">
        <f t="shared" ca="1" si="0"/>
        <v>44631</v>
      </c>
      <c r="C32" s="585"/>
      <c r="D32" s="585"/>
      <c r="E32" s="433">
        <v>16.190000999999999</v>
      </c>
      <c r="F32" s="433">
        <v>16.309999000000001</v>
      </c>
      <c r="G32" s="433">
        <v>15.46</v>
      </c>
      <c r="H32" s="586">
        <v>15.74</v>
      </c>
      <c r="I32" s="586"/>
      <c r="J32" s="433">
        <v>14.833969</v>
      </c>
      <c r="K32" s="362">
        <v>14838900</v>
      </c>
    </row>
    <row r="33" spans="2:11" ht="12.75" customHeight="1" x14ac:dyDescent="0.2">
      <c r="B33" s="585">
        <f t="shared" ca="1" si="0"/>
        <v>44632</v>
      </c>
      <c r="C33" s="585"/>
      <c r="D33" s="585"/>
      <c r="E33" s="433">
        <v>15.8</v>
      </c>
      <c r="F33" s="433">
        <v>16.27</v>
      </c>
      <c r="G33" s="433">
        <v>15.66</v>
      </c>
      <c r="H33" s="586">
        <v>16.25</v>
      </c>
      <c r="I33" s="586"/>
      <c r="J33" s="433">
        <v>15.31461</v>
      </c>
      <c r="K33" s="362">
        <v>16300000</v>
      </c>
    </row>
    <row r="34" spans="2:11" ht="12.75" customHeight="1" x14ac:dyDescent="0.2">
      <c r="B34" s="585">
        <f t="shared" ca="1" si="0"/>
        <v>44633</v>
      </c>
      <c r="C34" s="585"/>
      <c r="D34" s="585"/>
      <c r="E34" s="433">
        <v>16.309999000000001</v>
      </c>
      <c r="F34" s="433">
        <v>17.02</v>
      </c>
      <c r="G34" s="433">
        <v>16.239999999999998</v>
      </c>
      <c r="H34" s="586">
        <v>16.899999999999999</v>
      </c>
      <c r="I34" s="586"/>
      <c r="J34" s="433">
        <v>15.927192</v>
      </c>
      <c r="K34" s="362">
        <v>24679200</v>
      </c>
    </row>
    <row r="35" spans="2:11" ht="12.75" customHeight="1" x14ac:dyDescent="0.2">
      <c r="B35" s="585">
        <f t="shared" ca="1" si="0"/>
        <v>44634</v>
      </c>
      <c r="C35" s="585"/>
      <c r="D35" s="585"/>
      <c r="E35" s="433">
        <v>16.68</v>
      </c>
      <c r="F35" s="433">
        <v>16.920000000000002</v>
      </c>
      <c r="G35" s="433">
        <v>16.219999000000001</v>
      </c>
      <c r="H35" s="586">
        <v>16.790001</v>
      </c>
      <c r="I35" s="586"/>
      <c r="J35" s="433">
        <v>15.823528</v>
      </c>
      <c r="K35" s="362">
        <v>17572300</v>
      </c>
    </row>
    <row r="36" spans="2:11" ht="12.75" customHeight="1" x14ac:dyDescent="0.2">
      <c r="B36" s="585">
        <f t="shared" ca="1" si="0"/>
        <v>44635</v>
      </c>
      <c r="C36" s="585"/>
      <c r="D36" s="585"/>
      <c r="E36" s="433">
        <v>17</v>
      </c>
      <c r="F36" s="433">
        <v>17.459999</v>
      </c>
      <c r="G36" s="433">
        <v>16.959999</v>
      </c>
      <c r="H36" s="586">
        <v>17.260000000000002</v>
      </c>
      <c r="I36" s="586"/>
      <c r="J36" s="433">
        <v>16.266472</v>
      </c>
      <c r="K36" s="362">
        <v>19795500</v>
      </c>
    </row>
    <row r="37" spans="2:11" ht="12.75" customHeight="1" x14ac:dyDescent="0.2">
      <c r="B37" s="585">
        <f t="shared" ca="1" si="0"/>
        <v>44636</v>
      </c>
      <c r="C37" s="585"/>
      <c r="D37" s="585"/>
      <c r="E37" s="433">
        <v>17.02</v>
      </c>
      <c r="F37" s="433">
        <v>17.170000000000002</v>
      </c>
      <c r="G37" s="433">
        <v>16.790001</v>
      </c>
      <c r="H37" s="586">
        <v>17.16</v>
      </c>
      <c r="I37" s="586"/>
      <c r="J37" s="433">
        <v>16.172229999999999</v>
      </c>
      <c r="K37" s="362">
        <v>14426400</v>
      </c>
    </row>
    <row r="38" spans="2:11" ht="12.75" customHeight="1" x14ac:dyDescent="0.2">
      <c r="B38" s="585">
        <f t="shared" ca="1" si="0"/>
        <v>44637</v>
      </c>
      <c r="C38" s="585"/>
      <c r="D38" s="585"/>
      <c r="E38" s="433">
        <v>17.200001</v>
      </c>
      <c r="F38" s="433">
        <v>17.549999</v>
      </c>
      <c r="G38" s="433">
        <v>16.93</v>
      </c>
      <c r="H38" s="586">
        <v>17.07</v>
      </c>
      <c r="I38" s="586"/>
      <c r="J38" s="433">
        <v>16.087412</v>
      </c>
      <c r="K38" s="362">
        <v>8460000</v>
      </c>
    </row>
    <row r="39" spans="2:11" ht="12.75" customHeight="1" x14ac:dyDescent="0.2">
      <c r="B39" s="585">
        <f t="shared" ca="1" si="0"/>
        <v>44638</v>
      </c>
      <c r="C39" s="585"/>
      <c r="D39" s="585"/>
      <c r="E39" s="433">
        <v>17.07</v>
      </c>
      <c r="F39" s="433">
        <v>17.370000999999998</v>
      </c>
      <c r="G39" s="433">
        <v>16.66</v>
      </c>
      <c r="H39" s="586">
        <v>16.969999000000001</v>
      </c>
      <c r="I39" s="586"/>
      <c r="J39" s="433">
        <v>15.993166</v>
      </c>
      <c r="K39" s="362">
        <v>17618100</v>
      </c>
    </row>
    <row r="40" spans="2:11" ht="12.75" customHeight="1" x14ac:dyDescent="0.2">
      <c r="B40" s="585">
        <f t="shared" ca="1" si="0"/>
        <v>44639</v>
      </c>
      <c r="C40" s="585"/>
      <c r="D40" s="585"/>
      <c r="E40" s="433">
        <v>16.920000000000002</v>
      </c>
      <c r="F40" s="433">
        <v>17.610001</v>
      </c>
      <c r="G40" s="433">
        <v>16.690000999999999</v>
      </c>
      <c r="H40" s="586">
        <v>17.510000000000002</v>
      </c>
      <c r="I40" s="586"/>
      <c r="J40" s="433">
        <v>16.502081</v>
      </c>
      <c r="K40" s="362">
        <v>15283900</v>
      </c>
    </row>
    <row r="41" spans="2:11" ht="12.75" customHeight="1" x14ac:dyDescent="0.2">
      <c r="B41" s="585">
        <f t="shared" ca="1" si="0"/>
        <v>44640</v>
      </c>
      <c r="C41" s="585"/>
      <c r="D41" s="585"/>
      <c r="E41" s="433">
        <v>17.860001</v>
      </c>
      <c r="F41" s="433">
        <v>18.129999000000002</v>
      </c>
      <c r="G41" s="433">
        <v>17.559999000000001</v>
      </c>
      <c r="H41" s="586">
        <v>18.110001</v>
      </c>
      <c r="I41" s="586"/>
      <c r="J41" s="433">
        <v>17.067540999999999</v>
      </c>
      <c r="K41" s="362">
        <v>16786000</v>
      </c>
    </row>
    <row r="42" spans="2:11" ht="12.75" customHeight="1" x14ac:dyDescent="0.2">
      <c r="B42" s="585">
        <f t="shared" ca="1" si="0"/>
        <v>44641</v>
      </c>
      <c r="C42" s="585"/>
      <c r="D42" s="585"/>
      <c r="E42" s="433">
        <v>17.950001</v>
      </c>
      <c r="F42" s="433">
        <v>18.139999</v>
      </c>
      <c r="G42" s="433">
        <v>17.829999999999998</v>
      </c>
      <c r="H42" s="586">
        <v>18.110001</v>
      </c>
      <c r="I42" s="586"/>
      <c r="J42" s="433">
        <v>17.067540999999999</v>
      </c>
      <c r="K42" s="362">
        <v>15083800</v>
      </c>
    </row>
    <row r="43" spans="2:11" ht="12.75" customHeight="1" x14ac:dyDescent="0.2">
      <c r="B43" s="585">
        <f t="shared" ca="1" si="0"/>
        <v>44642</v>
      </c>
      <c r="C43" s="585"/>
      <c r="D43" s="585"/>
      <c r="E43" s="433">
        <v>17.52</v>
      </c>
      <c r="F43" s="433">
        <v>17.73</v>
      </c>
      <c r="G43" s="433">
        <v>17.209999</v>
      </c>
      <c r="H43" s="586">
        <v>17.41</v>
      </c>
      <c r="I43" s="586"/>
      <c r="J43" s="433">
        <v>16.407838999999999</v>
      </c>
      <c r="K43" s="362">
        <v>26590600</v>
      </c>
    </row>
    <row r="44" spans="2:11" ht="12.75" customHeight="1" x14ac:dyDescent="0.2">
      <c r="B44" s="585">
        <f t="shared" ca="1" si="0"/>
        <v>44643</v>
      </c>
      <c r="C44" s="585"/>
      <c r="D44" s="585"/>
      <c r="E44" s="433">
        <v>17.670000000000002</v>
      </c>
      <c r="F44" s="433">
        <v>17.799999</v>
      </c>
      <c r="G44" s="433">
        <v>17.200001</v>
      </c>
      <c r="H44" s="586">
        <v>17.290001</v>
      </c>
      <c r="I44" s="586"/>
      <c r="J44" s="433">
        <v>16.341678999999999</v>
      </c>
      <c r="K44" s="362">
        <v>20100400</v>
      </c>
    </row>
    <row r="45" spans="2:11" ht="12.75" customHeight="1" x14ac:dyDescent="0.2">
      <c r="B45" s="585">
        <f t="shared" ca="1" si="0"/>
        <v>44644</v>
      </c>
      <c r="C45" s="585"/>
      <c r="D45" s="585"/>
      <c r="E45" s="433">
        <v>17.030000999999999</v>
      </c>
      <c r="F45" s="433">
        <v>17.129999000000002</v>
      </c>
      <c r="G45" s="433">
        <v>16.459999</v>
      </c>
      <c r="H45" s="586">
        <v>16.799999</v>
      </c>
      <c r="I45" s="586"/>
      <c r="J45" s="433">
        <v>15.878555</v>
      </c>
      <c r="K45" s="362">
        <v>26062200</v>
      </c>
    </row>
    <row r="46" spans="2:11" ht="12.75" customHeight="1" x14ac:dyDescent="0.2">
      <c r="B46" s="585">
        <f t="shared" ca="1" si="0"/>
        <v>44645</v>
      </c>
      <c r="C46" s="585"/>
      <c r="D46" s="585"/>
      <c r="E46" s="433">
        <v>16.82</v>
      </c>
      <c r="F46" s="433">
        <v>16.950001</v>
      </c>
      <c r="G46" s="433">
        <v>16.540001</v>
      </c>
      <c r="H46" s="586">
        <v>16.77</v>
      </c>
      <c r="I46" s="586"/>
      <c r="J46" s="433">
        <v>15.850196</v>
      </c>
      <c r="K46" s="362">
        <v>15983200</v>
      </c>
    </row>
    <row r="47" spans="2:11" ht="12.75" customHeight="1" x14ac:dyDescent="0.2">
      <c r="B47" s="585">
        <f t="shared" ca="1" si="0"/>
        <v>44646</v>
      </c>
      <c r="C47" s="585"/>
      <c r="D47" s="585"/>
      <c r="E47" s="433">
        <v>16.700001</v>
      </c>
      <c r="F47" s="433">
        <v>17.040001</v>
      </c>
      <c r="G47" s="433">
        <v>16.670000000000002</v>
      </c>
      <c r="H47" s="586">
        <v>16.77</v>
      </c>
      <c r="I47" s="586"/>
      <c r="J47" s="433">
        <v>15.850196</v>
      </c>
      <c r="K47" s="362">
        <v>15905000</v>
      </c>
    </row>
    <row r="48" spans="2:11" ht="12.75" customHeight="1" x14ac:dyDescent="0.2">
      <c r="B48" s="585">
        <f t="shared" ca="1" si="0"/>
        <v>44647</v>
      </c>
      <c r="C48" s="585"/>
      <c r="D48" s="585"/>
      <c r="E48" s="433">
        <v>16.75</v>
      </c>
      <c r="F48" s="433">
        <v>17.200001</v>
      </c>
      <c r="G48" s="433">
        <v>16.379999000000002</v>
      </c>
      <c r="H48" s="586">
        <v>17.079999999999998</v>
      </c>
      <c r="I48" s="586"/>
      <c r="J48" s="433">
        <v>16.143196</v>
      </c>
      <c r="K48" s="362">
        <v>19202600</v>
      </c>
    </row>
    <row r="49" spans="2:11" ht="12.75" customHeight="1" x14ac:dyDescent="0.2">
      <c r="B49" s="585">
        <f t="shared" ca="1" si="0"/>
        <v>44648</v>
      </c>
      <c r="C49" s="585"/>
      <c r="D49" s="585"/>
      <c r="E49" s="433">
        <v>16.450001</v>
      </c>
      <c r="F49" s="433">
        <v>16.469999000000001</v>
      </c>
      <c r="G49" s="433">
        <v>15.65</v>
      </c>
      <c r="H49" s="586">
        <v>15.8</v>
      </c>
      <c r="I49" s="586"/>
      <c r="J49" s="433">
        <v>14.933399</v>
      </c>
      <c r="K49" s="362">
        <v>38238700</v>
      </c>
    </row>
    <row r="50" spans="2:11" ht="12.75" customHeight="1" x14ac:dyDescent="0.2">
      <c r="B50" s="585">
        <f t="shared" ca="1" si="0"/>
        <v>44649</v>
      </c>
      <c r="C50" s="585"/>
      <c r="D50" s="585"/>
      <c r="E50" s="433">
        <v>15.78</v>
      </c>
      <c r="F50" s="433">
        <v>16.149999999999999</v>
      </c>
      <c r="G50" s="433">
        <v>15.67</v>
      </c>
      <c r="H50" s="586">
        <v>15.75</v>
      </c>
      <c r="I50" s="586"/>
      <c r="J50" s="433">
        <v>14.886143000000001</v>
      </c>
      <c r="K50" s="362">
        <v>20405000</v>
      </c>
    </row>
    <row r="51" spans="2:11" ht="12.75" customHeight="1" x14ac:dyDescent="0.2">
      <c r="B51" s="585">
        <f t="shared" ca="1" si="0"/>
        <v>44650</v>
      </c>
      <c r="C51" s="585"/>
      <c r="D51" s="585"/>
      <c r="E51" s="433">
        <v>15.78</v>
      </c>
      <c r="F51" s="433">
        <v>16.030000999999999</v>
      </c>
      <c r="G51" s="433">
        <v>15.49</v>
      </c>
      <c r="H51" s="586">
        <v>15.83</v>
      </c>
      <c r="I51" s="586"/>
      <c r="J51" s="433">
        <v>14.961755999999999</v>
      </c>
      <c r="K51" s="362">
        <v>21358500</v>
      </c>
    </row>
    <row r="52" spans="2:11" ht="12.75" customHeight="1" x14ac:dyDescent="0.2">
      <c r="B52" s="585">
        <f t="shared" ca="1" si="0"/>
        <v>44651</v>
      </c>
      <c r="C52" s="585"/>
      <c r="D52" s="585"/>
      <c r="E52" s="433">
        <v>16.530000999999999</v>
      </c>
      <c r="F52" s="433">
        <v>16.59</v>
      </c>
      <c r="G52" s="433">
        <v>15.99</v>
      </c>
      <c r="H52" s="586">
        <v>16.07</v>
      </c>
      <c r="I52" s="586"/>
      <c r="J52" s="433">
        <v>15.188592999999999</v>
      </c>
      <c r="K52" s="362">
        <v>28247000</v>
      </c>
    </row>
    <row r="53" spans="2:11" ht="12.75" customHeight="1" x14ac:dyDescent="0.2">
      <c r="B53" s="585">
        <f t="shared" ca="1" si="0"/>
        <v>44652</v>
      </c>
      <c r="C53" s="585"/>
      <c r="D53" s="585"/>
      <c r="E53" s="433">
        <v>16.079999999999998</v>
      </c>
      <c r="F53" s="433">
        <v>16.43</v>
      </c>
      <c r="G53" s="433">
        <v>15.06</v>
      </c>
      <c r="H53" s="586">
        <v>15.86</v>
      </c>
      <c r="I53" s="586"/>
      <c r="J53" s="433">
        <v>14.99011</v>
      </c>
      <c r="K53" s="362">
        <v>35148000</v>
      </c>
    </row>
    <row r="54" spans="2:11" ht="12.75" customHeight="1" x14ac:dyDescent="0.2">
      <c r="B54" s="585">
        <f t="shared" ca="1" si="0"/>
        <v>44653</v>
      </c>
      <c r="C54" s="585"/>
      <c r="D54" s="585"/>
      <c r="E54" s="433">
        <v>15.8</v>
      </c>
      <c r="F54" s="433">
        <v>16</v>
      </c>
      <c r="G54" s="433">
        <v>15.73</v>
      </c>
      <c r="H54" s="586">
        <v>15.97</v>
      </c>
      <c r="I54" s="586"/>
      <c r="J54" s="433">
        <v>15.094075999999999</v>
      </c>
      <c r="K54" s="362">
        <v>13221200</v>
      </c>
    </row>
    <row r="55" spans="2:11" ht="12.75" customHeight="1" x14ac:dyDescent="0.2">
      <c r="B55" s="585">
        <f t="shared" ca="1" si="0"/>
        <v>44654</v>
      </c>
      <c r="C55" s="585"/>
      <c r="D55" s="585"/>
      <c r="E55" s="433">
        <v>16.049999</v>
      </c>
      <c r="F55" s="433">
        <v>16.27</v>
      </c>
      <c r="G55" s="433">
        <v>15.81</v>
      </c>
      <c r="H55" s="586">
        <v>15.99</v>
      </c>
      <c r="I55" s="586"/>
      <c r="J55" s="433">
        <v>15.112981</v>
      </c>
      <c r="K55" s="362">
        <v>11573900</v>
      </c>
    </row>
    <row r="56" spans="2:11" ht="12.75" customHeight="1" x14ac:dyDescent="0.2">
      <c r="B56" s="585">
        <f t="shared" ca="1" si="0"/>
        <v>44655</v>
      </c>
      <c r="C56" s="585"/>
      <c r="D56" s="585"/>
      <c r="E56" s="433">
        <v>16</v>
      </c>
      <c r="F56" s="433">
        <v>16.299999</v>
      </c>
      <c r="G56" s="433">
        <v>16</v>
      </c>
      <c r="H56" s="586">
        <v>16.079999999999998</v>
      </c>
      <c r="I56" s="586"/>
      <c r="J56" s="433">
        <v>15.198043</v>
      </c>
      <c r="K56" s="362">
        <v>9135500</v>
      </c>
    </row>
    <row r="57" spans="2:11" ht="12.75" customHeight="1" x14ac:dyDescent="0.2">
      <c r="B57" s="585">
        <f t="shared" ca="1" si="0"/>
        <v>44656</v>
      </c>
      <c r="C57" s="585"/>
      <c r="D57" s="585"/>
      <c r="E57" s="433">
        <v>16.239999999999998</v>
      </c>
      <c r="F57" s="433">
        <v>16.620000999999998</v>
      </c>
      <c r="G57" s="433">
        <v>16.200001</v>
      </c>
      <c r="H57" s="586">
        <v>16.5</v>
      </c>
      <c r="I57" s="586"/>
      <c r="J57" s="433">
        <v>15.595008999999999</v>
      </c>
      <c r="K57" s="362">
        <v>12271000</v>
      </c>
    </row>
    <row r="58" spans="2:11" ht="12.75" customHeight="1" x14ac:dyDescent="0.2">
      <c r="B58" s="585">
        <f t="shared" ca="1" si="0"/>
        <v>44657</v>
      </c>
      <c r="C58" s="585"/>
      <c r="D58" s="585"/>
      <c r="E58" s="433">
        <v>16.120000999999998</v>
      </c>
      <c r="F58" s="433">
        <v>16.16</v>
      </c>
      <c r="G58" s="433">
        <v>15.57</v>
      </c>
      <c r="H58" s="586">
        <v>15.58</v>
      </c>
      <c r="I58" s="586"/>
      <c r="J58" s="433">
        <v>14.725467</v>
      </c>
      <c r="K58" s="362">
        <v>19388900</v>
      </c>
    </row>
    <row r="59" spans="2:11" ht="12.75" customHeight="1" x14ac:dyDescent="0.2">
      <c r="B59" s="585">
        <f t="shared" ca="1" si="0"/>
        <v>44658</v>
      </c>
      <c r="C59" s="585"/>
      <c r="D59" s="585"/>
      <c r="E59" s="433">
        <v>15.41</v>
      </c>
      <c r="F59" s="433">
        <v>15.52</v>
      </c>
      <c r="G59" s="433">
        <v>15.23</v>
      </c>
      <c r="H59" s="586">
        <v>15.43</v>
      </c>
      <c r="I59" s="586"/>
      <c r="J59" s="433">
        <v>14.583693999999999</v>
      </c>
      <c r="K59" s="362">
        <v>20206500</v>
      </c>
    </row>
    <row r="60" spans="2:11" ht="12.75" customHeight="1" x14ac:dyDescent="0.2">
      <c r="B60" s="585">
        <f t="shared" ca="1" si="0"/>
        <v>44659</v>
      </c>
      <c r="C60" s="585"/>
      <c r="D60" s="585"/>
      <c r="E60" s="433">
        <v>15.58</v>
      </c>
      <c r="F60" s="433">
        <v>15.85</v>
      </c>
      <c r="G60" s="433">
        <v>15.52</v>
      </c>
      <c r="H60" s="586">
        <v>15.71</v>
      </c>
      <c r="I60" s="586"/>
      <c r="J60" s="433">
        <v>14.848338</v>
      </c>
      <c r="K60" s="362">
        <v>11971000</v>
      </c>
    </row>
    <row r="61" spans="2:11" ht="12.75" customHeight="1" x14ac:dyDescent="0.2">
      <c r="B61" s="585">
        <f t="shared" ca="1" si="0"/>
        <v>44660</v>
      </c>
      <c r="C61" s="585"/>
      <c r="D61" s="585"/>
      <c r="E61" s="433">
        <v>15.52</v>
      </c>
      <c r="F61" s="433">
        <v>15.53</v>
      </c>
      <c r="G61" s="433">
        <v>15.22</v>
      </c>
      <c r="H61" s="586">
        <v>15.4</v>
      </c>
      <c r="I61" s="586"/>
      <c r="J61" s="433">
        <v>14.555339999999999</v>
      </c>
      <c r="K61" s="362">
        <v>16632600</v>
      </c>
    </row>
    <row r="62" spans="2:11" ht="12.75" customHeight="1" x14ac:dyDescent="0.2">
      <c r="B62" s="585">
        <f t="shared" ca="1" si="0"/>
        <v>44661</v>
      </c>
      <c r="C62" s="585"/>
      <c r="D62" s="585"/>
      <c r="E62" s="433">
        <v>15.7</v>
      </c>
      <c r="F62" s="433">
        <v>15.81</v>
      </c>
      <c r="G62" s="433">
        <v>15.34</v>
      </c>
      <c r="H62" s="586">
        <v>15.36</v>
      </c>
      <c r="I62" s="586"/>
      <c r="J62" s="433">
        <v>14.517533999999999</v>
      </c>
      <c r="K62" s="362">
        <v>11081800</v>
      </c>
    </row>
    <row r="63" spans="2:11" ht="12.75" customHeight="1" x14ac:dyDescent="0.2">
      <c r="B63" s="585">
        <f t="shared" ca="1" si="0"/>
        <v>44662</v>
      </c>
      <c r="C63" s="585"/>
      <c r="D63" s="585"/>
      <c r="E63" s="433">
        <v>15.41</v>
      </c>
      <c r="F63" s="433">
        <v>15.59</v>
      </c>
      <c r="G63" s="433">
        <v>15.28</v>
      </c>
      <c r="H63" s="586">
        <v>15.39</v>
      </c>
      <c r="I63" s="586"/>
      <c r="J63" s="433">
        <v>14.54589</v>
      </c>
      <c r="K63" s="362">
        <v>13128800</v>
      </c>
    </row>
    <row r="64" spans="2:11" ht="12.75" customHeight="1" x14ac:dyDescent="0.2">
      <c r="B64" s="585">
        <f t="shared" ca="1" si="0"/>
        <v>44663</v>
      </c>
      <c r="C64" s="585"/>
      <c r="D64" s="585"/>
      <c r="E64" s="433">
        <v>15.74</v>
      </c>
      <c r="F64" s="433">
        <v>15.76</v>
      </c>
      <c r="G64" s="433">
        <v>15.29</v>
      </c>
      <c r="H64" s="586">
        <v>15.31</v>
      </c>
      <c r="I64" s="586"/>
      <c r="J64" s="433">
        <v>14.470276</v>
      </c>
      <c r="K64" s="362">
        <v>15046400</v>
      </c>
    </row>
    <row r="65" spans="2:11" ht="12.75" customHeight="1" x14ac:dyDescent="0.2">
      <c r="B65" s="585">
        <f t="shared" ca="1" si="0"/>
        <v>44664</v>
      </c>
      <c r="C65" s="585"/>
      <c r="D65" s="585"/>
      <c r="E65" s="433">
        <v>15.11</v>
      </c>
      <c r="F65" s="433">
        <v>15.21</v>
      </c>
      <c r="G65" s="433">
        <v>15.02</v>
      </c>
      <c r="H65" s="586">
        <v>15.11</v>
      </c>
      <c r="I65" s="586"/>
      <c r="J65" s="433">
        <v>14.281243</v>
      </c>
      <c r="K65" s="362">
        <v>13921800</v>
      </c>
    </row>
    <row r="66" spans="2:11" ht="12.75" customHeight="1" x14ac:dyDescent="0.2">
      <c r="B66" s="585">
        <f t="shared" ca="1" si="0"/>
        <v>44665</v>
      </c>
      <c r="C66" s="585"/>
      <c r="D66" s="585"/>
      <c r="E66" s="433">
        <v>15.2</v>
      </c>
      <c r="F66" s="433">
        <v>15.26</v>
      </c>
      <c r="G66" s="433">
        <v>14.91</v>
      </c>
      <c r="H66" s="586">
        <v>14.92</v>
      </c>
      <c r="I66" s="586"/>
      <c r="J66" s="433">
        <v>14.101666</v>
      </c>
      <c r="K66" s="362">
        <v>16222300</v>
      </c>
    </row>
    <row r="67" spans="2:11" ht="12.75" customHeight="1" x14ac:dyDescent="0.2">
      <c r="B67" s="585">
        <f t="shared" ca="1" si="0"/>
        <v>44666</v>
      </c>
      <c r="C67" s="585"/>
      <c r="D67" s="585"/>
      <c r="E67" s="433">
        <v>14.97</v>
      </c>
      <c r="F67" s="433">
        <v>15.13</v>
      </c>
      <c r="G67" s="433">
        <v>14.6</v>
      </c>
      <c r="H67" s="586">
        <v>14.8</v>
      </c>
      <c r="I67" s="586"/>
      <c r="J67" s="433">
        <v>13.988249</v>
      </c>
      <c r="K67" s="362">
        <v>16722600</v>
      </c>
    </row>
    <row r="68" spans="2:11" ht="12.75" customHeight="1" x14ac:dyDescent="0.2">
      <c r="B68" s="585">
        <f t="shared" ca="1" si="0"/>
        <v>44667</v>
      </c>
      <c r="C68" s="585"/>
      <c r="D68" s="585"/>
      <c r="E68" s="433">
        <v>14.21</v>
      </c>
      <c r="F68" s="433">
        <v>14.32</v>
      </c>
      <c r="G68" s="433">
        <v>13.28</v>
      </c>
      <c r="H68" s="586">
        <v>13.66</v>
      </c>
      <c r="I68" s="586"/>
      <c r="J68" s="433">
        <v>12.910778000000001</v>
      </c>
      <c r="K68" s="362">
        <v>35976400</v>
      </c>
    </row>
    <row r="69" spans="2:11" ht="12.75" customHeight="1" x14ac:dyDescent="0.2">
      <c r="B69" s="585">
        <f t="shared" ca="1" si="0"/>
        <v>44668</v>
      </c>
      <c r="C69" s="585"/>
      <c r="D69" s="585"/>
      <c r="E69" s="433">
        <v>13.88</v>
      </c>
      <c r="F69" s="433">
        <v>14.24</v>
      </c>
      <c r="G69" s="433">
        <v>13.74</v>
      </c>
      <c r="H69" s="586">
        <v>13.77</v>
      </c>
      <c r="I69" s="586"/>
      <c r="J69" s="433">
        <v>13.014745</v>
      </c>
      <c r="K69" s="362">
        <v>17867200</v>
      </c>
    </row>
    <row r="70" spans="2:11" ht="12.75" customHeight="1" x14ac:dyDescent="0.2">
      <c r="B70" s="585">
        <f t="shared" ca="1" si="0"/>
        <v>44669</v>
      </c>
      <c r="C70" s="585"/>
      <c r="D70" s="585"/>
      <c r="E70" s="433">
        <v>13.79</v>
      </c>
      <c r="F70" s="433">
        <v>14.02</v>
      </c>
      <c r="G70" s="433">
        <v>13.53</v>
      </c>
      <c r="H70" s="586">
        <v>13.97</v>
      </c>
      <c r="I70" s="586"/>
      <c r="J70" s="433">
        <v>13.203773</v>
      </c>
      <c r="K70" s="362">
        <v>21904700</v>
      </c>
    </row>
    <row r="71" spans="2:11" ht="12.75" customHeight="1" x14ac:dyDescent="0.2">
      <c r="B71" s="585">
        <f t="shared" ca="1" si="0"/>
        <v>44670</v>
      </c>
      <c r="C71" s="585"/>
      <c r="D71" s="585"/>
      <c r="E71" s="433">
        <v>14.14</v>
      </c>
      <c r="F71" s="433">
        <v>14.21</v>
      </c>
      <c r="G71" s="433">
        <v>13.83</v>
      </c>
      <c r="H71" s="586">
        <v>14.12</v>
      </c>
      <c r="I71" s="586"/>
      <c r="J71" s="433">
        <v>13.345548000000001</v>
      </c>
      <c r="K71" s="362">
        <v>12683000</v>
      </c>
    </row>
    <row r="72" spans="2:11" ht="12.75" customHeight="1" x14ac:dyDescent="0.2">
      <c r="B72" s="585">
        <f t="shared" ca="1" si="0"/>
        <v>44671</v>
      </c>
      <c r="C72" s="585"/>
      <c r="D72" s="585"/>
      <c r="E72" s="433">
        <v>14.15</v>
      </c>
      <c r="F72" s="433">
        <v>14.44</v>
      </c>
      <c r="G72" s="433">
        <v>14.06</v>
      </c>
      <c r="H72" s="586">
        <v>14.32</v>
      </c>
      <c r="I72" s="586"/>
      <c r="J72" s="433">
        <v>13.534575999999999</v>
      </c>
      <c r="K72" s="362">
        <v>15806000</v>
      </c>
    </row>
    <row r="73" spans="2:11" ht="12.75" customHeight="1" x14ac:dyDescent="0.2">
      <c r="B73" s="585">
        <f t="shared" ca="1" si="0"/>
        <v>44672</v>
      </c>
      <c r="C73" s="585"/>
      <c r="D73" s="585"/>
      <c r="E73" s="433">
        <v>14.4</v>
      </c>
      <c r="F73" s="433">
        <v>14.57</v>
      </c>
      <c r="G73" s="433">
        <v>14.23</v>
      </c>
      <c r="H73" s="586">
        <v>14.53</v>
      </c>
      <c r="I73" s="586"/>
      <c r="J73" s="433">
        <v>13.733058</v>
      </c>
      <c r="K73" s="362">
        <v>12230400</v>
      </c>
    </row>
    <row r="74" spans="2:11" ht="12.75" customHeight="1" x14ac:dyDescent="0.2">
      <c r="B74" s="585">
        <f t="shared" ca="1" si="0"/>
        <v>44673</v>
      </c>
      <c r="C74" s="585"/>
      <c r="D74" s="585"/>
      <c r="E74" s="433">
        <v>14.34</v>
      </c>
      <c r="F74" s="433">
        <v>14.35</v>
      </c>
      <c r="G74" s="433">
        <v>13.97</v>
      </c>
      <c r="H74" s="586">
        <v>14.18</v>
      </c>
      <c r="I74" s="586"/>
      <c r="J74" s="433">
        <v>13.402255</v>
      </c>
      <c r="K74" s="362">
        <v>17069100</v>
      </c>
    </row>
    <row r="75" spans="2:11" ht="12.75" customHeight="1" x14ac:dyDescent="0.2">
      <c r="B75" s="585">
        <f t="shared" ca="1" si="0"/>
        <v>44674</v>
      </c>
      <c r="C75" s="585"/>
      <c r="D75" s="585"/>
      <c r="E75" s="433">
        <v>14.54</v>
      </c>
      <c r="F75" s="433">
        <v>14.79</v>
      </c>
      <c r="G75" s="433">
        <v>14.36</v>
      </c>
      <c r="H75" s="586">
        <v>14.47</v>
      </c>
      <c r="I75" s="586"/>
      <c r="J75" s="433">
        <v>13.676349</v>
      </c>
      <c r="K75" s="362">
        <v>13288900</v>
      </c>
    </row>
    <row r="76" spans="2:11" ht="12.75" customHeight="1" x14ac:dyDescent="0.2">
      <c r="B76" s="585">
        <f t="shared" ca="1" si="0"/>
        <v>44675</v>
      </c>
      <c r="C76" s="585"/>
      <c r="D76" s="585"/>
      <c r="E76" s="433">
        <v>14.47</v>
      </c>
      <c r="F76" s="433">
        <v>14.84</v>
      </c>
      <c r="G76" s="433">
        <v>14.45</v>
      </c>
      <c r="H76" s="586">
        <v>14.73</v>
      </c>
      <c r="I76" s="586"/>
      <c r="J76" s="433">
        <v>13.922088</v>
      </c>
      <c r="K76" s="362">
        <v>10476700</v>
      </c>
    </row>
    <row r="77" spans="2:11" ht="12.75" customHeight="1" x14ac:dyDescent="0.2">
      <c r="B77" s="585">
        <f t="shared" ca="1" si="0"/>
        <v>44676</v>
      </c>
      <c r="C77" s="585"/>
      <c r="D77" s="585"/>
      <c r="E77" s="433">
        <v>14.92</v>
      </c>
      <c r="F77" s="433">
        <v>14.96</v>
      </c>
      <c r="G77" s="433">
        <v>14.59</v>
      </c>
      <c r="H77" s="586">
        <v>14.66</v>
      </c>
      <c r="I77" s="586"/>
      <c r="J77" s="433">
        <v>13.855926999999999</v>
      </c>
      <c r="K77" s="362">
        <v>12144200</v>
      </c>
    </row>
    <row r="78" spans="2:11" ht="12.75" customHeight="1" x14ac:dyDescent="0.2">
      <c r="B78" s="585">
        <f t="shared" ca="1" si="0"/>
        <v>44677</v>
      </c>
      <c r="C78" s="585"/>
      <c r="D78" s="585"/>
      <c r="E78" s="433">
        <v>14.58</v>
      </c>
      <c r="F78" s="433">
        <v>14.79</v>
      </c>
      <c r="G78" s="433">
        <v>14.42</v>
      </c>
      <c r="H78" s="586">
        <v>14.67</v>
      </c>
      <c r="I78" s="586"/>
      <c r="J78" s="433">
        <v>13.865378</v>
      </c>
      <c r="K78" s="362">
        <v>10064100</v>
      </c>
    </row>
    <row r="79" spans="2:11" ht="12.75" customHeight="1" x14ac:dyDescent="0.2">
      <c r="B79" s="585">
        <f t="shared" ca="1" si="0"/>
        <v>44678</v>
      </c>
      <c r="C79" s="585"/>
      <c r="D79" s="585"/>
      <c r="E79" s="433">
        <v>14.47</v>
      </c>
      <c r="F79" s="433">
        <v>14.51</v>
      </c>
      <c r="G79" s="433">
        <v>14.03</v>
      </c>
      <c r="H79" s="586">
        <v>14.15</v>
      </c>
      <c r="I79" s="586"/>
      <c r="J79" s="433">
        <v>13.373899</v>
      </c>
      <c r="K79" s="362">
        <v>15530800</v>
      </c>
    </row>
    <row r="80" spans="2:11" ht="12.75" customHeight="1" x14ac:dyDescent="0.2">
      <c r="B80" s="585">
        <f t="shared" ca="1" si="0"/>
        <v>44679</v>
      </c>
      <c r="C80" s="585"/>
      <c r="D80" s="585"/>
      <c r="E80" s="433">
        <v>14.1</v>
      </c>
      <c r="F80" s="433">
        <v>14.31</v>
      </c>
      <c r="G80" s="433">
        <v>13.95</v>
      </c>
      <c r="H80" s="586">
        <v>14.05</v>
      </c>
      <c r="I80" s="586"/>
      <c r="J80" s="433">
        <v>13.279386000000001</v>
      </c>
      <c r="K80" s="362">
        <v>14284800</v>
      </c>
    </row>
    <row r="81" spans="2:11" ht="12.75" customHeight="1" x14ac:dyDescent="0.2">
      <c r="B81" s="585">
        <f t="shared" ca="1" si="0"/>
        <v>44680</v>
      </c>
      <c r="C81" s="585"/>
      <c r="D81" s="585"/>
      <c r="E81" s="433">
        <v>13.63</v>
      </c>
      <c r="F81" s="433">
        <v>13.73</v>
      </c>
      <c r="G81" s="433">
        <v>13.39</v>
      </c>
      <c r="H81" s="586">
        <v>13.48</v>
      </c>
      <c r="I81" s="586"/>
      <c r="J81" s="433">
        <v>12.740646999999999</v>
      </c>
      <c r="K81" s="362">
        <v>19908400</v>
      </c>
    </row>
    <row r="82" spans="2:11" ht="12.75" customHeight="1" x14ac:dyDescent="0.2">
      <c r="B82" s="585">
        <f t="shared" ca="1" si="0"/>
        <v>44681</v>
      </c>
      <c r="C82" s="585"/>
      <c r="D82" s="585"/>
      <c r="E82" s="433">
        <v>13.54</v>
      </c>
      <c r="F82" s="433">
        <v>13.74</v>
      </c>
      <c r="G82" s="433">
        <v>13.4</v>
      </c>
      <c r="H82" s="586">
        <v>13.67</v>
      </c>
      <c r="I82" s="586"/>
      <c r="J82" s="433">
        <v>12.920228</v>
      </c>
      <c r="K82" s="362">
        <v>17341700</v>
      </c>
    </row>
    <row r="83" spans="2:11" ht="12.75" customHeight="1" x14ac:dyDescent="0.2">
      <c r="B83" s="585">
        <f t="shared" ca="1" si="0"/>
        <v>44682</v>
      </c>
      <c r="C83" s="585"/>
      <c r="D83" s="585"/>
      <c r="E83" s="433">
        <v>13.81</v>
      </c>
      <c r="F83" s="433">
        <v>13.99</v>
      </c>
      <c r="G83" s="433">
        <v>13.5</v>
      </c>
      <c r="H83" s="586">
        <v>13.57</v>
      </c>
      <c r="I83" s="586"/>
      <c r="J83" s="433">
        <v>12.825711999999999</v>
      </c>
      <c r="K83" s="362">
        <v>13986300</v>
      </c>
    </row>
    <row r="84" spans="2:11" ht="12.75" customHeight="1" x14ac:dyDescent="0.2">
      <c r="B84" s="585">
        <f t="shared" ca="1" si="0"/>
        <v>44683</v>
      </c>
      <c r="C84" s="585"/>
      <c r="D84" s="585"/>
      <c r="E84" s="433">
        <v>13.37</v>
      </c>
      <c r="F84" s="433">
        <v>13.56</v>
      </c>
      <c r="G84" s="433">
        <v>13.05</v>
      </c>
      <c r="H84" s="586">
        <v>13.18</v>
      </c>
      <c r="I84" s="586"/>
      <c r="J84" s="433">
        <v>12.457103999999999</v>
      </c>
      <c r="K84" s="362">
        <v>26776300</v>
      </c>
    </row>
    <row r="85" spans="2:11" ht="12.75" customHeight="1" x14ac:dyDescent="0.2">
      <c r="B85" s="585">
        <f t="shared" ca="1" si="0"/>
        <v>44684</v>
      </c>
      <c r="C85" s="585"/>
      <c r="D85" s="585"/>
      <c r="E85" s="433">
        <v>13.29</v>
      </c>
      <c r="F85" s="433">
        <v>13.41</v>
      </c>
      <c r="G85" s="433">
        <v>13.18</v>
      </c>
      <c r="H85" s="586">
        <v>13.2</v>
      </c>
      <c r="I85" s="586"/>
      <c r="J85" s="433">
        <v>12.476006999999999</v>
      </c>
      <c r="K85" s="362">
        <v>11848900</v>
      </c>
    </row>
    <row r="86" spans="2:11" ht="12.75" customHeight="1" x14ac:dyDescent="0.2">
      <c r="B86" s="585">
        <f t="shared" ca="1" si="0"/>
        <v>44685</v>
      </c>
      <c r="C86" s="585"/>
      <c r="D86" s="585"/>
      <c r="E86" s="433">
        <v>12.85</v>
      </c>
      <c r="F86" s="433">
        <v>13.09</v>
      </c>
      <c r="G86" s="433">
        <v>12.18</v>
      </c>
      <c r="H86" s="586">
        <v>13.04</v>
      </c>
      <c r="I86" s="586"/>
      <c r="J86" s="433">
        <v>12.324782000000001</v>
      </c>
      <c r="K86" s="362">
        <v>15438400</v>
      </c>
    </row>
    <row r="87" spans="2:11" ht="12.75" customHeight="1" x14ac:dyDescent="0.2">
      <c r="B87" s="585">
        <f t="shared" ca="1" si="0"/>
        <v>44686</v>
      </c>
      <c r="C87" s="585"/>
      <c r="D87" s="585"/>
      <c r="E87" s="433">
        <v>13.11</v>
      </c>
      <c r="F87" s="433">
        <v>13.78</v>
      </c>
      <c r="G87" s="433">
        <v>13.03</v>
      </c>
      <c r="H87" s="586">
        <v>13.63</v>
      </c>
      <c r="I87" s="586"/>
      <c r="J87" s="433">
        <v>12.882421000000001</v>
      </c>
      <c r="K87" s="362">
        <v>25530600</v>
      </c>
    </row>
    <row r="88" spans="2:11" ht="12.75" customHeight="1" x14ac:dyDescent="0.2">
      <c r="B88" s="585">
        <f t="shared" ca="1" si="0"/>
        <v>44687</v>
      </c>
      <c r="C88" s="585"/>
      <c r="D88" s="585"/>
      <c r="E88" s="433">
        <v>13.96</v>
      </c>
      <c r="F88" s="433">
        <v>14.05</v>
      </c>
      <c r="G88" s="433">
        <v>13.5</v>
      </c>
      <c r="H88" s="586">
        <v>13.58</v>
      </c>
      <c r="I88" s="586"/>
      <c r="J88" s="433">
        <v>12.835164000000001</v>
      </c>
      <c r="K88" s="362">
        <v>15259600</v>
      </c>
    </row>
    <row r="89" spans="2:11" ht="12.75" customHeight="1" x14ac:dyDescent="0.2">
      <c r="B89" s="585">
        <f t="shared" ca="1" si="0"/>
        <v>44688</v>
      </c>
      <c r="C89" s="585"/>
      <c r="D89" s="585"/>
      <c r="E89" s="433">
        <v>13.64</v>
      </c>
      <c r="F89" s="433">
        <v>13.89</v>
      </c>
      <c r="G89" s="433">
        <v>13.52</v>
      </c>
      <c r="H89" s="586">
        <v>13.69</v>
      </c>
      <c r="I89" s="586"/>
      <c r="J89" s="433">
        <v>12.93913</v>
      </c>
      <c r="K89" s="362">
        <v>13819800</v>
      </c>
    </row>
    <row r="90" spans="2:11" ht="12.75" customHeight="1" x14ac:dyDescent="0.2">
      <c r="B90" s="585">
        <f t="shared" ca="1" si="0"/>
        <v>44689</v>
      </c>
      <c r="C90" s="585"/>
      <c r="D90" s="585"/>
      <c r="E90" s="433">
        <v>13.7</v>
      </c>
      <c r="F90" s="433">
        <v>13.98</v>
      </c>
      <c r="G90" s="433">
        <v>13.66</v>
      </c>
      <c r="H90" s="586">
        <v>13.72</v>
      </c>
      <c r="I90" s="586"/>
      <c r="J90" s="433">
        <v>12.967485999999999</v>
      </c>
      <c r="K90" s="362">
        <v>13739900</v>
      </c>
    </row>
    <row r="91" spans="2:11" ht="12.75" customHeight="1" x14ac:dyDescent="0.2">
      <c r="B91" s="585">
        <f t="shared" ref="B91:B154" ca="1" si="1">B92-1</f>
        <v>44690</v>
      </c>
      <c r="C91" s="585"/>
      <c r="D91" s="585"/>
      <c r="E91" s="433">
        <v>14</v>
      </c>
      <c r="F91" s="433">
        <v>14.25</v>
      </c>
      <c r="G91" s="433">
        <v>13.92</v>
      </c>
      <c r="H91" s="586">
        <v>14.01</v>
      </c>
      <c r="I91" s="586"/>
      <c r="J91" s="433">
        <v>13.241580000000001</v>
      </c>
      <c r="K91" s="362">
        <v>21543100</v>
      </c>
    </row>
    <row r="92" spans="2:11" ht="12.75" customHeight="1" x14ac:dyDescent="0.2">
      <c r="B92" s="585">
        <f t="shared" ca="1" si="1"/>
        <v>44691</v>
      </c>
      <c r="C92" s="585"/>
      <c r="D92" s="585"/>
      <c r="E92" s="433">
        <v>14.12</v>
      </c>
      <c r="F92" s="433">
        <v>14.66</v>
      </c>
      <c r="G92" s="433">
        <v>14.12</v>
      </c>
      <c r="H92" s="586">
        <v>14.3</v>
      </c>
      <c r="I92" s="586"/>
      <c r="J92" s="433">
        <v>13.515672</v>
      </c>
      <c r="K92" s="362">
        <v>24725400</v>
      </c>
    </row>
    <row r="93" spans="2:11" ht="12.75" customHeight="1" x14ac:dyDescent="0.2">
      <c r="B93" s="585">
        <f t="shared" ca="1" si="1"/>
        <v>44692</v>
      </c>
      <c r="C93" s="585"/>
      <c r="D93" s="585"/>
      <c r="E93" s="433">
        <v>14.57</v>
      </c>
      <c r="F93" s="433">
        <v>14.73</v>
      </c>
      <c r="G93" s="433">
        <v>14.28</v>
      </c>
      <c r="H93" s="586">
        <v>14.39</v>
      </c>
      <c r="I93" s="586"/>
      <c r="J93" s="433">
        <v>13.600738</v>
      </c>
      <c r="K93" s="362">
        <v>23289900</v>
      </c>
    </row>
    <row r="94" spans="2:11" ht="12.75" customHeight="1" x14ac:dyDescent="0.2">
      <c r="B94" s="585">
        <f t="shared" ca="1" si="1"/>
        <v>44693</v>
      </c>
      <c r="C94" s="585"/>
      <c r="D94" s="585"/>
      <c r="E94" s="433">
        <v>14.83</v>
      </c>
      <c r="F94" s="433">
        <v>14.9</v>
      </c>
      <c r="G94" s="433">
        <v>14.55</v>
      </c>
      <c r="H94" s="586">
        <v>14.61</v>
      </c>
      <c r="I94" s="586"/>
      <c r="J94" s="433">
        <v>13.808669</v>
      </c>
      <c r="K94" s="362">
        <v>52922200</v>
      </c>
    </row>
    <row r="95" spans="2:11" ht="12.75" customHeight="1" x14ac:dyDescent="0.2">
      <c r="B95" s="585">
        <f t="shared" ca="1" si="1"/>
        <v>44694</v>
      </c>
      <c r="C95" s="585"/>
      <c r="D95" s="585"/>
      <c r="E95" s="433">
        <v>14.6</v>
      </c>
      <c r="F95" s="433">
        <v>14.75</v>
      </c>
      <c r="G95" s="433">
        <v>14.24</v>
      </c>
      <c r="H95" s="586">
        <v>14.24</v>
      </c>
      <c r="I95" s="586"/>
      <c r="J95" s="433">
        <v>13.458964999999999</v>
      </c>
      <c r="K95" s="362">
        <v>20775200</v>
      </c>
    </row>
    <row r="96" spans="2:11" ht="12.75" customHeight="1" x14ac:dyDescent="0.2">
      <c r="B96" s="585">
        <f t="shared" ca="1" si="1"/>
        <v>44695</v>
      </c>
      <c r="C96" s="585"/>
      <c r="D96" s="585"/>
      <c r="E96" s="433">
        <v>14.4</v>
      </c>
      <c r="F96" s="433">
        <v>14.57</v>
      </c>
      <c r="G96" s="433">
        <v>14.19</v>
      </c>
      <c r="H96" s="586">
        <v>14.49</v>
      </c>
      <c r="I96" s="586"/>
      <c r="J96" s="433">
        <v>13.695252</v>
      </c>
      <c r="K96" s="362">
        <v>15317800</v>
      </c>
    </row>
    <row r="97" spans="2:11" ht="12.75" customHeight="1" x14ac:dyDescent="0.2">
      <c r="B97" s="585">
        <f t="shared" ca="1" si="1"/>
        <v>44696</v>
      </c>
      <c r="C97" s="585"/>
      <c r="D97" s="585"/>
      <c r="E97" s="433">
        <v>14.27</v>
      </c>
      <c r="F97" s="433">
        <v>14.42</v>
      </c>
      <c r="G97" s="433">
        <v>13.99</v>
      </c>
      <c r="H97" s="586">
        <v>14</v>
      </c>
      <c r="I97" s="586"/>
      <c r="J97" s="433">
        <v>13.232127999999999</v>
      </c>
      <c r="K97" s="362">
        <v>16234500</v>
      </c>
    </row>
    <row r="98" spans="2:11" ht="12.75" customHeight="1" x14ac:dyDescent="0.2">
      <c r="B98" s="585">
        <f t="shared" ca="1" si="1"/>
        <v>44697</v>
      </c>
      <c r="C98" s="585"/>
      <c r="D98" s="585"/>
      <c r="E98" s="433">
        <v>13.79</v>
      </c>
      <c r="F98" s="433">
        <v>13.88</v>
      </c>
      <c r="G98" s="433">
        <v>13.51</v>
      </c>
      <c r="H98" s="586">
        <v>13.87</v>
      </c>
      <c r="I98" s="586"/>
      <c r="J98" s="433">
        <v>13.109256999999999</v>
      </c>
      <c r="K98" s="362">
        <v>20502600</v>
      </c>
    </row>
    <row r="99" spans="2:11" ht="12.75" customHeight="1" x14ac:dyDescent="0.2">
      <c r="B99" s="585">
        <f t="shared" ca="1" si="1"/>
        <v>44698</v>
      </c>
      <c r="C99" s="585"/>
      <c r="D99" s="585"/>
      <c r="E99" s="433">
        <v>13.85</v>
      </c>
      <c r="F99" s="433">
        <v>14.06</v>
      </c>
      <c r="G99" s="433">
        <v>13.8</v>
      </c>
      <c r="H99" s="586">
        <v>13.92</v>
      </c>
      <c r="I99" s="586"/>
      <c r="J99" s="433">
        <v>13.156516</v>
      </c>
      <c r="K99" s="362">
        <v>16080600</v>
      </c>
    </row>
    <row r="100" spans="2:11" ht="12.75" customHeight="1" x14ac:dyDescent="0.2">
      <c r="B100" s="585">
        <f t="shared" ca="1" si="1"/>
        <v>44699</v>
      </c>
      <c r="C100" s="585"/>
      <c r="D100" s="585"/>
      <c r="E100" s="433">
        <v>13.81</v>
      </c>
      <c r="F100" s="433">
        <v>13.9</v>
      </c>
      <c r="G100" s="433">
        <v>13.6</v>
      </c>
      <c r="H100" s="586">
        <v>13.7</v>
      </c>
      <c r="I100" s="586"/>
      <c r="J100" s="433">
        <v>12.948582999999999</v>
      </c>
      <c r="K100" s="362">
        <v>15925600</v>
      </c>
    </row>
    <row r="101" spans="2:11" ht="12.75" customHeight="1" x14ac:dyDescent="0.2">
      <c r="B101" s="585">
        <f t="shared" ca="1" si="1"/>
        <v>44700</v>
      </c>
      <c r="C101" s="585"/>
      <c r="D101" s="585"/>
      <c r="E101" s="433">
        <v>13.72</v>
      </c>
      <c r="F101" s="433">
        <v>14.1</v>
      </c>
      <c r="G101" s="433">
        <v>13.68</v>
      </c>
      <c r="H101" s="586">
        <v>13.89</v>
      </c>
      <c r="I101" s="586"/>
      <c r="J101" s="433">
        <v>13.128161</v>
      </c>
      <c r="K101" s="362">
        <v>14328200</v>
      </c>
    </row>
    <row r="102" spans="2:11" ht="12.75" customHeight="1" x14ac:dyDescent="0.2">
      <c r="B102" s="585">
        <f t="shared" ca="1" si="1"/>
        <v>44701</v>
      </c>
      <c r="C102" s="585"/>
      <c r="D102" s="585"/>
      <c r="E102" s="433">
        <v>13.93</v>
      </c>
      <c r="F102" s="433">
        <v>14.28</v>
      </c>
      <c r="G102" s="433">
        <v>13.85</v>
      </c>
      <c r="H102" s="586">
        <v>13.95</v>
      </c>
      <c r="I102" s="586"/>
      <c r="J102" s="433">
        <v>13.184869000000001</v>
      </c>
      <c r="K102" s="362">
        <v>20127400</v>
      </c>
    </row>
    <row r="103" spans="2:11" ht="12.75" customHeight="1" x14ac:dyDescent="0.2">
      <c r="B103" s="585">
        <f t="shared" ca="1" si="1"/>
        <v>44702</v>
      </c>
      <c r="C103" s="585"/>
      <c r="D103" s="585"/>
      <c r="E103" s="433">
        <v>14.03</v>
      </c>
      <c r="F103" s="433">
        <v>14.08</v>
      </c>
      <c r="G103" s="433">
        <v>13.45</v>
      </c>
      <c r="H103" s="586">
        <v>13.63</v>
      </c>
      <c r="I103" s="586"/>
      <c r="J103" s="433">
        <v>12.882421000000001</v>
      </c>
      <c r="K103" s="362">
        <v>23346400</v>
      </c>
    </row>
    <row r="104" spans="2:11" ht="12.75" customHeight="1" x14ac:dyDescent="0.2">
      <c r="B104" s="585">
        <f t="shared" ca="1" si="1"/>
        <v>44703</v>
      </c>
      <c r="C104" s="585"/>
      <c r="D104" s="585"/>
      <c r="E104" s="433">
        <v>13.46</v>
      </c>
      <c r="F104" s="433">
        <v>13.48</v>
      </c>
      <c r="G104" s="433">
        <v>13.22</v>
      </c>
      <c r="H104" s="586">
        <v>13.27</v>
      </c>
      <c r="I104" s="586"/>
      <c r="J104" s="433">
        <v>12.542168</v>
      </c>
      <c r="K104" s="362">
        <v>19861600</v>
      </c>
    </row>
    <row r="105" spans="2:11" ht="12.75" customHeight="1" x14ac:dyDescent="0.2">
      <c r="B105" s="585">
        <f t="shared" ca="1" si="1"/>
        <v>44704</v>
      </c>
      <c r="C105" s="585"/>
      <c r="D105" s="585"/>
      <c r="E105" s="433">
        <v>13.1</v>
      </c>
      <c r="F105" s="433">
        <v>13.38</v>
      </c>
      <c r="G105" s="433">
        <v>12.97</v>
      </c>
      <c r="H105" s="586">
        <v>13.29</v>
      </c>
      <c r="I105" s="586"/>
      <c r="J105" s="433">
        <v>12.561070000000001</v>
      </c>
      <c r="K105" s="362">
        <v>16162200</v>
      </c>
    </row>
    <row r="106" spans="2:11" ht="12.75" customHeight="1" x14ac:dyDescent="0.2">
      <c r="B106" s="585">
        <f t="shared" ca="1" si="1"/>
        <v>44705</v>
      </c>
      <c r="C106" s="585"/>
      <c r="D106" s="585"/>
      <c r="E106" s="433">
        <v>13.25</v>
      </c>
      <c r="F106" s="433">
        <v>13.38</v>
      </c>
      <c r="G106" s="433">
        <v>12.98</v>
      </c>
      <c r="H106" s="586">
        <v>13.18</v>
      </c>
      <c r="I106" s="586"/>
      <c r="J106" s="433">
        <v>12.457103999999999</v>
      </c>
      <c r="K106" s="362">
        <v>11831100</v>
      </c>
    </row>
    <row r="107" spans="2:11" ht="12.75" customHeight="1" x14ac:dyDescent="0.2">
      <c r="B107" s="585">
        <f t="shared" ca="1" si="1"/>
        <v>44706</v>
      </c>
      <c r="C107" s="585"/>
      <c r="D107" s="585"/>
      <c r="E107" s="433">
        <v>12.94</v>
      </c>
      <c r="F107" s="433">
        <v>12.99</v>
      </c>
      <c r="G107" s="433">
        <v>12.51</v>
      </c>
      <c r="H107" s="586">
        <v>12.77</v>
      </c>
      <c r="I107" s="586"/>
      <c r="J107" s="433">
        <v>12.069592</v>
      </c>
      <c r="K107" s="362">
        <v>26419400</v>
      </c>
    </row>
    <row r="108" spans="2:11" ht="12.75" customHeight="1" x14ac:dyDescent="0.2">
      <c r="B108" s="585">
        <f t="shared" ca="1" si="1"/>
        <v>44707</v>
      </c>
      <c r="C108" s="585"/>
      <c r="D108" s="585"/>
      <c r="E108" s="433">
        <v>12.79</v>
      </c>
      <c r="F108" s="433">
        <v>13.36</v>
      </c>
      <c r="G108" s="433">
        <v>12.67</v>
      </c>
      <c r="H108" s="586">
        <v>13.23</v>
      </c>
      <c r="I108" s="586"/>
      <c r="J108" s="433">
        <v>12.50436</v>
      </c>
      <c r="K108" s="362">
        <v>31623400</v>
      </c>
    </row>
    <row r="109" spans="2:11" ht="12.75" customHeight="1" x14ac:dyDescent="0.2">
      <c r="B109" s="585">
        <f t="shared" ca="1" si="1"/>
        <v>44708</v>
      </c>
      <c r="C109" s="585"/>
      <c r="D109" s="585"/>
      <c r="E109" s="433">
        <v>13.46</v>
      </c>
      <c r="F109" s="433">
        <v>13.47</v>
      </c>
      <c r="G109" s="433">
        <v>12.63</v>
      </c>
      <c r="H109" s="586">
        <v>12.74</v>
      </c>
      <c r="I109" s="586"/>
      <c r="J109" s="433">
        <v>12.086916</v>
      </c>
      <c r="K109" s="362">
        <v>31107300</v>
      </c>
    </row>
    <row r="110" spans="2:11" ht="12.75" customHeight="1" x14ac:dyDescent="0.2">
      <c r="B110" s="585">
        <f t="shared" ca="1" si="1"/>
        <v>44709</v>
      </c>
      <c r="C110" s="585"/>
      <c r="D110" s="585"/>
      <c r="E110" s="433">
        <v>12.82</v>
      </c>
      <c r="F110" s="433">
        <v>13.06</v>
      </c>
      <c r="G110" s="433">
        <v>12.82</v>
      </c>
      <c r="H110" s="586">
        <v>12.83</v>
      </c>
      <c r="I110" s="586"/>
      <c r="J110" s="433">
        <v>12.172302</v>
      </c>
      <c r="K110" s="362">
        <v>19083600</v>
      </c>
    </row>
    <row r="111" spans="2:11" ht="12.75" customHeight="1" x14ac:dyDescent="0.2">
      <c r="B111" s="585">
        <f t="shared" ca="1" si="1"/>
        <v>44710</v>
      </c>
      <c r="C111" s="585"/>
      <c r="D111" s="585"/>
      <c r="E111" s="433">
        <v>12.89</v>
      </c>
      <c r="F111" s="433">
        <v>12.91</v>
      </c>
      <c r="G111" s="433">
        <v>12.48</v>
      </c>
      <c r="H111" s="586">
        <v>12.68</v>
      </c>
      <c r="I111" s="586"/>
      <c r="J111" s="433">
        <v>12.029992999999999</v>
      </c>
      <c r="K111" s="362">
        <v>20373000</v>
      </c>
    </row>
    <row r="112" spans="2:11" ht="12.75" customHeight="1" x14ac:dyDescent="0.2">
      <c r="B112" s="585">
        <f t="shared" ca="1" si="1"/>
        <v>44711</v>
      </c>
      <c r="C112" s="585"/>
      <c r="D112" s="585"/>
      <c r="E112" s="433">
        <v>12.7</v>
      </c>
      <c r="F112" s="433">
        <v>12.84</v>
      </c>
      <c r="G112" s="433">
        <v>12.33</v>
      </c>
      <c r="H112" s="586">
        <v>12.4</v>
      </c>
      <c r="I112" s="586"/>
      <c r="J112" s="433">
        <v>11.764345</v>
      </c>
      <c r="K112" s="362">
        <v>23013100</v>
      </c>
    </row>
    <row r="113" spans="2:11" ht="12.75" customHeight="1" x14ac:dyDescent="0.2">
      <c r="B113" s="585">
        <f t="shared" ca="1" si="1"/>
        <v>44712</v>
      </c>
      <c r="C113" s="585"/>
      <c r="D113" s="585"/>
      <c r="E113" s="433">
        <v>12.15</v>
      </c>
      <c r="F113" s="433">
        <v>12.48</v>
      </c>
      <c r="G113" s="433">
        <v>12.06</v>
      </c>
      <c r="H113" s="586">
        <v>12.14</v>
      </c>
      <c r="I113" s="586"/>
      <c r="J113" s="433">
        <v>11.517673</v>
      </c>
      <c r="K113" s="362">
        <v>21377700</v>
      </c>
    </row>
    <row r="114" spans="2:11" ht="12.75" customHeight="1" x14ac:dyDescent="0.2">
      <c r="B114" s="585">
        <f t="shared" ca="1" si="1"/>
        <v>44713</v>
      </c>
      <c r="C114" s="585"/>
      <c r="D114" s="585"/>
      <c r="E114" s="433">
        <v>12.14</v>
      </c>
      <c r="F114" s="433">
        <v>12.33</v>
      </c>
      <c r="G114" s="433">
        <v>11.94</v>
      </c>
      <c r="H114" s="586">
        <v>12.02</v>
      </c>
      <c r="I114" s="586"/>
      <c r="J114" s="433">
        <v>11.403827</v>
      </c>
      <c r="K114" s="362">
        <v>15817300</v>
      </c>
    </row>
    <row r="115" spans="2:11" ht="12.75" customHeight="1" x14ac:dyDescent="0.2">
      <c r="B115" s="585">
        <f t="shared" ca="1" si="1"/>
        <v>44714</v>
      </c>
      <c r="C115" s="585"/>
      <c r="D115" s="585"/>
      <c r="E115" s="433">
        <v>12.07</v>
      </c>
      <c r="F115" s="433">
        <v>12.1</v>
      </c>
      <c r="G115" s="433">
        <v>11.84</v>
      </c>
      <c r="H115" s="586">
        <v>12</v>
      </c>
      <c r="I115" s="586"/>
      <c r="J115" s="433">
        <v>11.384850999999999</v>
      </c>
      <c r="K115" s="362">
        <v>12401600</v>
      </c>
    </row>
    <row r="116" spans="2:11" ht="12.75" customHeight="1" x14ac:dyDescent="0.2">
      <c r="B116" s="585">
        <f t="shared" ca="1" si="1"/>
        <v>44715</v>
      </c>
      <c r="C116" s="585"/>
      <c r="D116" s="585"/>
      <c r="E116" s="433">
        <v>11.6</v>
      </c>
      <c r="F116" s="433">
        <v>11.71</v>
      </c>
      <c r="G116" s="433">
        <v>11.25</v>
      </c>
      <c r="H116" s="586">
        <v>11.61</v>
      </c>
      <c r="I116" s="586"/>
      <c r="J116" s="433">
        <v>11.014841000000001</v>
      </c>
      <c r="K116" s="362">
        <v>24002400</v>
      </c>
    </row>
    <row r="117" spans="2:11" ht="12.75" customHeight="1" x14ac:dyDescent="0.2">
      <c r="B117" s="585">
        <f t="shared" ca="1" si="1"/>
        <v>44716</v>
      </c>
      <c r="C117" s="585"/>
      <c r="D117" s="585"/>
      <c r="E117" s="433">
        <v>11.71</v>
      </c>
      <c r="F117" s="433">
        <v>11.99</v>
      </c>
      <c r="G117" s="433">
        <v>10.59</v>
      </c>
      <c r="H117" s="586">
        <v>10.7</v>
      </c>
      <c r="I117" s="586"/>
      <c r="J117" s="433">
        <v>10.151491</v>
      </c>
      <c r="K117" s="362">
        <v>45767700</v>
      </c>
    </row>
    <row r="118" spans="2:11" ht="12.75" customHeight="1" x14ac:dyDescent="0.2">
      <c r="B118" s="585">
        <f t="shared" ca="1" si="1"/>
        <v>44717</v>
      </c>
      <c r="C118" s="585"/>
      <c r="D118" s="585"/>
      <c r="E118" s="433">
        <v>10.91</v>
      </c>
      <c r="F118" s="433">
        <v>11.66</v>
      </c>
      <c r="G118" s="433">
        <v>10.7</v>
      </c>
      <c r="H118" s="586">
        <v>11.25</v>
      </c>
      <c r="I118" s="586"/>
      <c r="J118" s="433">
        <v>10.673297</v>
      </c>
      <c r="K118" s="362">
        <v>34417700</v>
      </c>
    </row>
    <row r="119" spans="2:11" ht="12.75" customHeight="1" x14ac:dyDescent="0.2">
      <c r="B119" s="585">
        <f t="shared" ca="1" si="1"/>
        <v>44718</v>
      </c>
      <c r="C119" s="585"/>
      <c r="D119" s="585"/>
      <c r="E119" s="433">
        <v>10.9</v>
      </c>
      <c r="F119" s="433">
        <v>11.58</v>
      </c>
      <c r="G119" s="433">
        <v>10.87</v>
      </c>
      <c r="H119" s="586">
        <v>11.5</v>
      </c>
      <c r="I119" s="586"/>
      <c r="J119" s="433">
        <v>10.910482</v>
      </c>
      <c r="K119" s="362">
        <v>28577600</v>
      </c>
    </row>
    <row r="120" spans="2:11" ht="12.75" customHeight="1" x14ac:dyDescent="0.2">
      <c r="B120" s="585">
        <f t="shared" ca="1" si="1"/>
        <v>44719</v>
      </c>
      <c r="C120" s="585"/>
      <c r="D120" s="585"/>
      <c r="E120" s="433">
        <v>11.68</v>
      </c>
      <c r="F120" s="433">
        <v>11.77</v>
      </c>
      <c r="G120" s="433">
        <v>10.96</v>
      </c>
      <c r="H120" s="586">
        <v>11.09</v>
      </c>
      <c r="I120" s="586"/>
      <c r="J120" s="433">
        <v>10.5215</v>
      </c>
      <c r="K120" s="362">
        <v>25835200</v>
      </c>
    </row>
    <row r="121" spans="2:11" ht="12.75" customHeight="1" x14ac:dyDescent="0.2">
      <c r="B121" s="585">
        <f t="shared" ca="1" si="1"/>
        <v>44720</v>
      </c>
      <c r="C121" s="585"/>
      <c r="D121" s="585"/>
      <c r="E121" s="433">
        <v>10.99</v>
      </c>
      <c r="F121" s="433">
        <v>11.49</v>
      </c>
      <c r="G121" s="433">
        <v>10.95</v>
      </c>
      <c r="H121" s="586">
        <v>11.41</v>
      </c>
      <c r="I121" s="586"/>
      <c r="J121" s="433">
        <v>10.825094</v>
      </c>
      <c r="K121" s="362">
        <v>22696200</v>
      </c>
    </row>
    <row r="122" spans="2:11" ht="12.75" customHeight="1" x14ac:dyDescent="0.2">
      <c r="B122" s="585">
        <f t="shared" ca="1" si="1"/>
        <v>44721</v>
      </c>
      <c r="C122" s="585"/>
      <c r="D122" s="585"/>
      <c r="E122" s="433">
        <v>11.57</v>
      </c>
      <c r="F122" s="433">
        <v>11.78</v>
      </c>
      <c r="G122" s="433">
        <v>11.38</v>
      </c>
      <c r="H122" s="586">
        <v>11.65</v>
      </c>
      <c r="I122" s="586"/>
      <c r="J122" s="433">
        <v>11.052792</v>
      </c>
      <c r="K122" s="362">
        <v>23361800</v>
      </c>
    </row>
    <row r="123" spans="2:11" ht="12.75" customHeight="1" x14ac:dyDescent="0.2">
      <c r="B123" s="585">
        <f t="shared" ca="1" si="1"/>
        <v>44722</v>
      </c>
      <c r="C123" s="585"/>
      <c r="D123" s="585"/>
      <c r="E123" s="433">
        <v>11.86</v>
      </c>
      <c r="F123" s="433">
        <v>12.47</v>
      </c>
      <c r="G123" s="433">
        <v>11.76</v>
      </c>
      <c r="H123" s="586">
        <v>12.28</v>
      </c>
      <c r="I123" s="586"/>
      <c r="J123" s="433">
        <v>11.650496</v>
      </c>
      <c r="K123" s="362">
        <v>21668100</v>
      </c>
    </row>
    <row r="124" spans="2:11" ht="12.75" customHeight="1" x14ac:dyDescent="0.2">
      <c r="B124" s="585">
        <f t="shared" ca="1" si="1"/>
        <v>44723</v>
      </c>
      <c r="C124" s="585"/>
      <c r="D124" s="585"/>
      <c r="E124" s="433">
        <v>12.48</v>
      </c>
      <c r="F124" s="433">
        <v>12.69</v>
      </c>
      <c r="G124" s="433">
        <v>12.01</v>
      </c>
      <c r="H124" s="586">
        <v>12.24</v>
      </c>
      <c r="I124" s="586"/>
      <c r="J124" s="433">
        <v>11.612546999999999</v>
      </c>
      <c r="K124" s="362">
        <v>19501300</v>
      </c>
    </row>
    <row r="125" spans="2:11" ht="12.75" customHeight="1" x14ac:dyDescent="0.2">
      <c r="B125" s="585">
        <f t="shared" ca="1" si="1"/>
        <v>44724</v>
      </c>
      <c r="C125" s="585"/>
      <c r="D125" s="585"/>
      <c r="E125" s="433">
        <v>12.2</v>
      </c>
      <c r="F125" s="433">
        <v>12.33</v>
      </c>
      <c r="G125" s="433">
        <v>12.06</v>
      </c>
      <c r="H125" s="586">
        <v>12.22</v>
      </c>
      <c r="I125" s="586"/>
      <c r="J125" s="433">
        <v>11.593572999999999</v>
      </c>
      <c r="K125" s="362">
        <v>9791300</v>
      </c>
    </row>
    <row r="126" spans="2:11" ht="12.75" customHeight="1" x14ac:dyDescent="0.2">
      <c r="B126" s="585">
        <f t="shared" ca="1" si="1"/>
        <v>44725</v>
      </c>
      <c r="C126" s="585"/>
      <c r="D126" s="585"/>
      <c r="E126" s="433">
        <v>12.23</v>
      </c>
      <c r="F126" s="433">
        <v>12.39</v>
      </c>
      <c r="G126" s="433">
        <v>12.13</v>
      </c>
      <c r="H126" s="586">
        <v>12.2</v>
      </c>
      <c r="I126" s="586"/>
      <c r="J126" s="433">
        <v>11.574597000000001</v>
      </c>
      <c r="K126" s="362">
        <v>11479300</v>
      </c>
    </row>
    <row r="127" spans="2:11" ht="12.75" customHeight="1" x14ac:dyDescent="0.2">
      <c r="B127" s="585">
        <f t="shared" ca="1" si="1"/>
        <v>44726</v>
      </c>
      <c r="C127" s="585"/>
      <c r="D127" s="585"/>
      <c r="E127" s="433">
        <v>12.17</v>
      </c>
      <c r="F127" s="433">
        <v>12.35</v>
      </c>
      <c r="G127" s="433">
        <v>12.04</v>
      </c>
      <c r="H127" s="586">
        <v>12.33</v>
      </c>
      <c r="I127" s="586"/>
      <c r="J127" s="433">
        <v>11.697933000000001</v>
      </c>
      <c r="K127" s="362">
        <v>14378300</v>
      </c>
    </row>
    <row r="128" spans="2:11" ht="12.75" customHeight="1" x14ac:dyDescent="0.2">
      <c r="B128" s="585">
        <f t="shared" ca="1" si="1"/>
        <v>44727</v>
      </c>
      <c r="C128" s="585"/>
      <c r="D128" s="585"/>
      <c r="E128" s="433">
        <v>12.21</v>
      </c>
      <c r="F128" s="433">
        <v>12.27</v>
      </c>
      <c r="G128" s="433">
        <v>11.87</v>
      </c>
      <c r="H128" s="586">
        <v>11.93</v>
      </c>
      <c r="I128" s="586"/>
      <c r="J128" s="433">
        <v>11.318439</v>
      </c>
      <c r="K128" s="362">
        <v>14289300</v>
      </c>
    </row>
    <row r="129" spans="2:11" ht="12.75" customHeight="1" x14ac:dyDescent="0.2">
      <c r="B129" s="585">
        <f t="shared" ca="1" si="1"/>
        <v>44728</v>
      </c>
      <c r="C129" s="585"/>
      <c r="D129" s="585"/>
      <c r="E129" s="433">
        <v>11.56</v>
      </c>
      <c r="F129" s="433">
        <v>11.61</v>
      </c>
      <c r="G129" s="433">
        <v>11.18</v>
      </c>
      <c r="H129" s="586">
        <v>11.35</v>
      </c>
      <c r="I129" s="586"/>
      <c r="J129" s="433">
        <v>10.768171000000001</v>
      </c>
      <c r="K129" s="362">
        <v>21444400</v>
      </c>
    </row>
    <row r="130" spans="2:11" ht="12.75" customHeight="1" x14ac:dyDescent="0.2">
      <c r="B130" s="585">
        <f t="shared" ca="1" si="1"/>
        <v>44729</v>
      </c>
      <c r="C130" s="585"/>
      <c r="D130" s="585"/>
      <c r="E130" s="433">
        <v>11.43</v>
      </c>
      <c r="F130" s="433">
        <v>11.46</v>
      </c>
      <c r="G130" s="433">
        <v>11.07</v>
      </c>
      <c r="H130" s="586">
        <v>11.16</v>
      </c>
      <c r="I130" s="586"/>
      <c r="J130" s="433">
        <v>10.587911</v>
      </c>
      <c r="K130" s="362">
        <v>14531600</v>
      </c>
    </row>
    <row r="131" spans="2:11" ht="12.75" customHeight="1" x14ac:dyDescent="0.2">
      <c r="B131" s="585">
        <f t="shared" ca="1" si="1"/>
        <v>44730</v>
      </c>
      <c r="C131" s="585"/>
      <c r="D131" s="585"/>
      <c r="E131" s="433">
        <v>11.16</v>
      </c>
      <c r="F131" s="433">
        <v>11.5</v>
      </c>
      <c r="G131" s="433">
        <v>11.06</v>
      </c>
      <c r="H131" s="586">
        <v>11.25</v>
      </c>
      <c r="I131" s="586"/>
      <c r="J131" s="433">
        <v>10.673297</v>
      </c>
      <c r="K131" s="362">
        <v>17216400</v>
      </c>
    </row>
    <row r="132" spans="2:11" ht="12.75" customHeight="1" x14ac:dyDescent="0.2">
      <c r="B132" s="585">
        <f t="shared" ca="1" si="1"/>
        <v>44731</v>
      </c>
      <c r="C132" s="585"/>
      <c r="D132" s="585"/>
      <c r="E132" s="433">
        <v>11.3</v>
      </c>
      <c r="F132" s="433">
        <v>11.63</v>
      </c>
      <c r="G132" s="433">
        <v>11.24</v>
      </c>
      <c r="H132" s="586">
        <v>11.54</v>
      </c>
      <c r="I132" s="586"/>
      <c r="J132" s="433">
        <v>10.94843</v>
      </c>
      <c r="K132" s="362">
        <v>16141900</v>
      </c>
    </row>
    <row r="133" spans="2:11" ht="12.75" customHeight="1" x14ac:dyDescent="0.2">
      <c r="B133" s="585">
        <f t="shared" ca="1" si="1"/>
        <v>44732</v>
      </c>
      <c r="C133" s="585"/>
      <c r="D133" s="585"/>
      <c r="E133" s="433">
        <v>11.56</v>
      </c>
      <c r="F133" s="433">
        <v>12.18</v>
      </c>
      <c r="G133" s="433">
        <v>11.51</v>
      </c>
      <c r="H133" s="586">
        <v>11.96</v>
      </c>
      <c r="I133" s="586"/>
      <c r="J133" s="433">
        <v>11.346902</v>
      </c>
      <c r="K133" s="362">
        <v>23687300</v>
      </c>
    </row>
    <row r="134" spans="2:11" ht="12.75" customHeight="1" x14ac:dyDescent="0.2">
      <c r="B134" s="585">
        <f t="shared" ca="1" si="1"/>
        <v>44733</v>
      </c>
      <c r="C134" s="585"/>
      <c r="D134" s="585"/>
      <c r="E134" s="433">
        <v>11.97</v>
      </c>
      <c r="F134" s="433">
        <v>12.11</v>
      </c>
      <c r="G134" s="433">
        <v>11.76</v>
      </c>
      <c r="H134" s="586">
        <v>11.96</v>
      </c>
      <c r="I134" s="586"/>
      <c r="J134" s="433">
        <v>11.346902</v>
      </c>
      <c r="K134" s="362">
        <v>15981800</v>
      </c>
    </row>
    <row r="135" spans="2:11" ht="12.75" customHeight="1" x14ac:dyDescent="0.2">
      <c r="B135" s="585">
        <f t="shared" ca="1" si="1"/>
        <v>44734</v>
      </c>
      <c r="C135" s="585"/>
      <c r="D135" s="585"/>
      <c r="E135" s="433">
        <v>11.91</v>
      </c>
      <c r="F135" s="433">
        <v>12.01</v>
      </c>
      <c r="G135" s="433">
        <v>11.48</v>
      </c>
      <c r="H135" s="586">
        <v>11.51</v>
      </c>
      <c r="I135" s="586"/>
      <c r="J135" s="433">
        <v>10.919969999999999</v>
      </c>
      <c r="K135" s="362">
        <v>16917600</v>
      </c>
    </row>
    <row r="136" spans="2:11" ht="12.75" customHeight="1" x14ac:dyDescent="0.2">
      <c r="B136" s="585">
        <f t="shared" ca="1" si="1"/>
        <v>44735</v>
      </c>
      <c r="C136" s="585"/>
      <c r="D136" s="585"/>
      <c r="E136" s="433">
        <v>11.27</v>
      </c>
      <c r="F136" s="433">
        <v>11.27</v>
      </c>
      <c r="G136" s="433">
        <v>10.77</v>
      </c>
      <c r="H136" s="586">
        <v>10.88</v>
      </c>
      <c r="I136" s="586"/>
      <c r="J136" s="433">
        <v>10.322263</v>
      </c>
      <c r="K136" s="362">
        <v>21391200</v>
      </c>
    </row>
    <row r="137" spans="2:11" ht="12.75" customHeight="1" x14ac:dyDescent="0.2">
      <c r="B137" s="585">
        <f t="shared" ca="1" si="1"/>
        <v>44736</v>
      </c>
      <c r="C137" s="585"/>
      <c r="D137" s="585"/>
      <c r="E137" s="433">
        <v>11.1</v>
      </c>
      <c r="F137" s="433">
        <v>11.49</v>
      </c>
      <c r="G137" s="433">
        <v>11.03</v>
      </c>
      <c r="H137" s="586">
        <v>11.41</v>
      </c>
      <c r="I137" s="586"/>
      <c r="J137" s="433">
        <v>10.825094</v>
      </c>
      <c r="K137" s="362">
        <v>17056200</v>
      </c>
    </row>
    <row r="138" spans="2:11" ht="12.75" customHeight="1" x14ac:dyDescent="0.2">
      <c r="B138" s="585">
        <f t="shared" ca="1" si="1"/>
        <v>44737</v>
      </c>
      <c r="C138" s="585"/>
      <c r="D138" s="585"/>
      <c r="E138" s="433">
        <v>11.08</v>
      </c>
      <c r="F138" s="433">
        <v>11.1</v>
      </c>
      <c r="G138" s="433">
        <v>10.76</v>
      </c>
      <c r="H138" s="586">
        <v>10.77</v>
      </c>
      <c r="I138" s="586"/>
      <c r="J138" s="433">
        <v>10.217903</v>
      </c>
      <c r="K138" s="362">
        <v>7880800</v>
      </c>
    </row>
    <row r="139" spans="2:11" ht="12.75" customHeight="1" x14ac:dyDescent="0.2">
      <c r="B139" s="585">
        <f t="shared" ca="1" si="1"/>
        <v>44738</v>
      </c>
      <c r="C139" s="585"/>
      <c r="D139" s="585"/>
      <c r="E139" s="433">
        <v>10.75</v>
      </c>
      <c r="F139" s="433">
        <v>11.22</v>
      </c>
      <c r="G139" s="433">
        <v>10.71</v>
      </c>
      <c r="H139" s="586">
        <v>11.09</v>
      </c>
      <c r="I139" s="586"/>
      <c r="J139" s="433">
        <v>10.5215</v>
      </c>
      <c r="K139" s="362">
        <v>10586300</v>
      </c>
    </row>
    <row r="140" spans="2:11" ht="12.75" customHeight="1" x14ac:dyDescent="0.2">
      <c r="B140" s="585">
        <f t="shared" ca="1" si="1"/>
        <v>44739</v>
      </c>
      <c r="C140" s="585"/>
      <c r="D140" s="585"/>
      <c r="E140" s="433">
        <v>10.89</v>
      </c>
      <c r="F140" s="433">
        <v>11.27</v>
      </c>
      <c r="G140" s="433">
        <v>10.86</v>
      </c>
      <c r="H140" s="586">
        <v>11.24</v>
      </c>
      <c r="I140" s="586"/>
      <c r="J140" s="433">
        <v>10.66381</v>
      </c>
      <c r="K140" s="362">
        <v>20866200</v>
      </c>
    </row>
    <row r="141" spans="2:11" ht="12.75" customHeight="1" x14ac:dyDescent="0.2">
      <c r="B141" s="585">
        <f t="shared" ca="1" si="1"/>
        <v>44740</v>
      </c>
      <c r="C141" s="585"/>
      <c r="D141" s="585"/>
      <c r="E141" s="433">
        <v>11.33</v>
      </c>
      <c r="F141" s="433">
        <v>11.99</v>
      </c>
      <c r="G141" s="433">
        <v>10.98</v>
      </c>
      <c r="H141" s="586">
        <v>11.97</v>
      </c>
      <c r="I141" s="586"/>
      <c r="J141" s="433">
        <v>11.356387</v>
      </c>
      <c r="K141" s="362">
        <v>29088100</v>
      </c>
    </row>
    <row r="142" spans="2:11" ht="12.75" customHeight="1" x14ac:dyDescent="0.2">
      <c r="B142" s="585">
        <f t="shared" ca="1" si="1"/>
        <v>44741</v>
      </c>
      <c r="C142" s="585"/>
      <c r="D142" s="585"/>
      <c r="E142" s="433">
        <v>11.9</v>
      </c>
      <c r="F142" s="433">
        <v>12</v>
      </c>
      <c r="G142" s="433">
        <v>11.62</v>
      </c>
      <c r="H142" s="586">
        <v>11.82</v>
      </c>
      <c r="I142" s="586"/>
      <c r="J142" s="433">
        <v>11.214077</v>
      </c>
      <c r="K142" s="362">
        <v>19450700</v>
      </c>
    </row>
    <row r="143" spans="2:11" ht="12.75" customHeight="1" x14ac:dyDescent="0.2">
      <c r="B143" s="585">
        <f t="shared" ca="1" si="1"/>
        <v>44742</v>
      </c>
      <c r="C143" s="585"/>
      <c r="D143" s="585"/>
      <c r="E143" s="433">
        <v>11.71</v>
      </c>
      <c r="F143" s="433">
        <v>11.99</v>
      </c>
      <c r="G143" s="433">
        <v>11.58</v>
      </c>
      <c r="H143" s="586">
        <v>11.94</v>
      </c>
      <c r="I143" s="586"/>
      <c r="J143" s="433">
        <v>11.327926</v>
      </c>
      <c r="K143" s="362">
        <v>17146000</v>
      </c>
    </row>
    <row r="144" spans="2:11" ht="12.75" customHeight="1" x14ac:dyDescent="0.2">
      <c r="B144" s="585">
        <f t="shared" ca="1" si="1"/>
        <v>44743</v>
      </c>
      <c r="C144" s="585"/>
      <c r="D144" s="585"/>
      <c r="E144" s="433">
        <v>12.45</v>
      </c>
      <c r="F144" s="433">
        <v>12.67</v>
      </c>
      <c r="G144" s="433">
        <v>12.05</v>
      </c>
      <c r="H144" s="586">
        <v>12.09</v>
      </c>
      <c r="I144" s="586"/>
      <c r="J144" s="433">
        <v>11.470236</v>
      </c>
      <c r="K144" s="362">
        <v>27171000</v>
      </c>
    </row>
    <row r="145" spans="2:11" ht="12.75" customHeight="1" x14ac:dyDescent="0.2">
      <c r="B145" s="585">
        <f t="shared" ca="1" si="1"/>
        <v>44744</v>
      </c>
      <c r="C145" s="585"/>
      <c r="D145" s="585"/>
      <c r="E145" s="433">
        <v>12.2</v>
      </c>
      <c r="F145" s="433">
        <v>12.31</v>
      </c>
      <c r="G145" s="433">
        <v>11.41</v>
      </c>
      <c r="H145" s="586">
        <v>11.5</v>
      </c>
      <c r="I145" s="586"/>
      <c r="J145" s="433">
        <v>10.910482</v>
      </c>
      <c r="K145" s="362">
        <v>22402700</v>
      </c>
    </row>
    <row r="146" spans="2:11" ht="12.75" customHeight="1" x14ac:dyDescent="0.2">
      <c r="B146" s="585">
        <f t="shared" ca="1" si="1"/>
        <v>44745</v>
      </c>
      <c r="C146" s="585"/>
      <c r="D146" s="585"/>
      <c r="E146" s="433">
        <v>11.04</v>
      </c>
      <c r="F146" s="433">
        <v>11.16</v>
      </c>
      <c r="G146" s="433">
        <v>10.73</v>
      </c>
      <c r="H146" s="586">
        <v>11.15</v>
      </c>
      <c r="I146" s="586"/>
      <c r="J146" s="433">
        <v>10.578423000000001</v>
      </c>
      <c r="K146" s="362">
        <v>25177100</v>
      </c>
    </row>
    <row r="147" spans="2:11" ht="12.75" customHeight="1" x14ac:dyDescent="0.2">
      <c r="B147" s="585">
        <f t="shared" ca="1" si="1"/>
        <v>44746</v>
      </c>
      <c r="C147" s="585"/>
      <c r="D147" s="585"/>
      <c r="E147" s="433">
        <v>11.25</v>
      </c>
      <c r="F147" s="433">
        <v>11.49</v>
      </c>
      <c r="G147" s="433">
        <v>10.9</v>
      </c>
      <c r="H147" s="586">
        <v>10.92</v>
      </c>
      <c r="I147" s="586"/>
      <c r="J147" s="433">
        <v>10.360213999999999</v>
      </c>
      <c r="K147" s="362">
        <v>21263900</v>
      </c>
    </row>
    <row r="148" spans="2:11" ht="12.75" customHeight="1" x14ac:dyDescent="0.2">
      <c r="B148" s="585">
        <f t="shared" ca="1" si="1"/>
        <v>44747</v>
      </c>
      <c r="C148" s="585"/>
      <c r="D148" s="585"/>
      <c r="E148" s="433">
        <v>10.86</v>
      </c>
      <c r="F148" s="433">
        <v>10.93</v>
      </c>
      <c r="G148" s="433">
        <v>10.45</v>
      </c>
      <c r="H148" s="586">
        <v>10.69</v>
      </c>
      <c r="I148" s="586"/>
      <c r="J148" s="433">
        <v>10.142003000000001</v>
      </c>
      <c r="K148" s="362">
        <v>17917900</v>
      </c>
    </row>
    <row r="149" spans="2:11" ht="12.75" customHeight="1" x14ac:dyDescent="0.2">
      <c r="B149" s="585">
        <f t="shared" ca="1" si="1"/>
        <v>44748</v>
      </c>
      <c r="C149" s="585"/>
      <c r="D149" s="585"/>
      <c r="E149" s="433">
        <v>11.01</v>
      </c>
      <c r="F149" s="433">
        <v>11.14</v>
      </c>
      <c r="G149" s="433">
        <v>10.61</v>
      </c>
      <c r="H149" s="586">
        <v>10.76</v>
      </c>
      <c r="I149" s="586"/>
      <c r="J149" s="433">
        <v>10.208416</v>
      </c>
      <c r="K149" s="362">
        <v>19184200</v>
      </c>
    </row>
    <row r="150" spans="2:11" ht="12.75" customHeight="1" x14ac:dyDescent="0.2">
      <c r="B150" s="585">
        <f t="shared" ca="1" si="1"/>
        <v>44749</v>
      </c>
      <c r="C150" s="585"/>
      <c r="D150" s="585"/>
      <c r="E150" s="433">
        <v>10.96</v>
      </c>
      <c r="F150" s="433">
        <v>11.37</v>
      </c>
      <c r="G150" s="433">
        <v>10.95</v>
      </c>
      <c r="H150" s="586">
        <v>11.07</v>
      </c>
      <c r="I150" s="586"/>
      <c r="J150" s="433">
        <v>10.502523</v>
      </c>
      <c r="K150" s="362">
        <v>15313400</v>
      </c>
    </row>
    <row r="151" spans="2:11" ht="12.75" customHeight="1" x14ac:dyDescent="0.2">
      <c r="B151" s="585">
        <f t="shared" ca="1" si="1"/>
        <v>44750</v>
      </c>
      <c r="C151" s="585"/>
      <c r="D151" s="585"/>
      <c r="E151" s="433">
        <v>11.23</v>
      </c>
      <c r="F151" s="433">
        <v>11.3</v>
      </c>
      <c r="G151" s="433">
        <v>10.79</v>
      </c>
      <c r="H151" s="586">
        <v>10.92</v>
      </c>
      <c r="I151" s="586"/>
      <c r="J151" s="433">
        <v>10.360213999999999</v>
      </c>
      <c r="K151" s="362">
        <v>17063900</v>
      </c>
    </row>
    <row r="152" spans="2:11" ht="12.75" customHeight="1" x14ac:dyDescent="0.2">
      <c r="B152" s="585">
        <f t="shared" ca="1" si="1"/>
        <v>44751</v>
      </c>
      <c r="C152" s="585"/>
      <c r="D152" s="585"/>
      <c r="E152" s="433">
        <v>10.64</v>
      </c>
      <c r="F152" s="433">
        <v>10.9</v>
      </c>
      <c r="G152" s="433">
        <v>10.39</v>
      </c>
      <c r="H152" s="586">
        <v>10.57</v>
      </c>
      <c r="I152" s="586"/>
      <c r="J152" s="433">
        <v>10.028155999999999</v>
      </c>
      <c r="K152" s="362">
        <v>26978300</v>
      </c>
    </row>
    <row r="153" spans="2:11" ht="12.75" customHeight="1" x14ac:dyDescent="0.2">
      <c r="B153" s="585">
        <f t="shared" ca="1" si="1"/>
        <v>44752</v>
      </c>
      <c r="C153" s="585"/>
      <c r="D153" s="585"/>
      <c r="E153" s="433">
        <v>10.58</v>
      </c>
      <c r="F153" s="433">
        <v>10.96</v>
      </c>
      <c r="G153" s="433">
        <v>10.41</v>
      </c>
      <c r="H153" s="586">
        <v>10.59</v>
      </c>
      <c r="I153" s="586"/>
      <c r="J153" s="433">
        <v>10.047131</v>
      </c>
      <c r="K153" s="362">
        <v>16416800</v>
      </c>
    </row>
    <row r="154" spans="2:11" ht="12.75" customHeight="1" x14ac:dyDescent="0.2">
      <c r="B154" s="585">
        <f t="shared" ca="1" si="1"/>
        <v>44753</v>
      </c>
      <c r="C154" s="585"/>
      <c r="D154" s="585"/>
      <c r="E154" s="433">
        <v>10.64</v>
      </c>
      <c r="F154" s="433">
        <v>11.14</v>
      </c>
      <c r="G154" s="433">
        <v>10.44</v>
      </c>
      <c r="H154" s="586">
        <v>10.6</v>
      </c>
      <c r="I154" s="586"/>
      <c r="J154" s="433">
        <v>10.056618</v>
      </c>
      <c r="K154" s="362">
        <v>29402100</v>
      </c>
    </row>
    <row r="155" spans="2:11" ht="12.75" customHeight="1" x14ac:dyDescent="0.2">
      <c r="B155" s="585">
        <f t="shared" ref="B155:B218" ca="1" si="2">B156-1</f>
        <v>44754</v>
      </c>
      <c r="C155" s="585"/>
      <c r="D155" s="585"/>
      <c r="E155" s="433">
        <v>10.63</v>
      </c>
      <c r="F155" s="433">
        <v>11.04</v>
      </c>
      <c r="G155" s="433">
        <v>10.029999999999999</v>
      </c>
      <c r="H155" s="586">
        <v>10.18</v>
      </c>
      <c r="I155" s="586"/>
      <c r="J155" s="433">
        <v>9.6581469999999996</v>
      </c>
      <c r="K155" s="362">
        <v>26465400</v>
      </c>
    </row>
    <row r="156" spans="2:11" ht="12.75" customHeight="1" x14ac:dyDescent="0.2">
      <c r="B156" s="585">
        <f t="shared" ca="1" si="2"/>
        <v>44755</v>
      </c>
      <c r="C156" s="585"/>
      <c r="D156" s="585"/>
      <c r="E156" s="433">
        <v>10.31</v>
      </c>
      <c r="F156" s="433">
        <v>10.51</v>
      </c>
      <c r="G156" s="433">
        <v>10</v>
      </c>
      <c r="H156" s="586">
        <v>10.24</v>
      </c>
      <c r="I156" s="586"/>
      <c r="J156" s="433">
        <v>9.7150719999999993</v>
      </c>
      <c r="K156" s="362">
        <v>23589600</v>
      </c>
    </row>
    <row r="157" spans="2:11" ht="12.75" customHeight="1" x14ac:dyDescent="0.2">
      <c r="B157" s="585">
        <f t="shared" ca="1" si="2"/>
        <v>44756</v>
      </c>
      <c r="C157" s="585"/>
      <c r="D157" s="585"/>
      <c r="E157" s="433">
        <v>10.36</v>
      </c>
      <c r="F157" s="433">
        <v>10.48</v>
      </c>
      <c r="G157" s="433">
        <v>9.99</v>
      </c>
      <c r="H157" s="586">
        <v>10.050000000000001</v>
      </c>
      <c r="I157" s="586"/>
      <c r="J157" s="433">
        <v>9.5348120000000005</v>
      </c>
      <c r="K157" s="362">
        <v>30525400</v>
      </c>
    </row>
    <row r="158" spans="2:11" ht="12.75" customHeight="1" x14ac:dyDescent="0.2">
      <c r="B158" s="585">
        <f t="shared" ca="1" si="2"/>
        <v>44757</v>
      </c>
      <c r="C158" s="585"/>
      <c r="D158" s="585"/>
      <c r="E158" s="433">
        <v>9.93</v>
      </c>
      <c r="F158" s="433">
        <v>10.08</v>
      </c>
      <c r="G158" s="433">
        <v>9.7200000000000006</v>
      </c>
      <c r="H158" s="586">
        <v>9.7799999999999994</v>
      </c>
      <c r="I158" s="586"/>
      <c r="J158" s="433">
        <v>9.2786519999999992</v>
      </c>
      <c r="K158" s="362">
        <v>9724400</v>
      </c>
    </row>
    <row r="159" spans="2:11" ht="12.75" customHeight="1" x14ac:dyDescent="0.2">
      <c r="B159" s="585">
        <f t="shared" ca="1" si="2"/>
        <v>44758</v>
      </c>
      <c r="C159" s="585"/>
      <c r="D159" s="585"/>
      <c r="E159" s="433">
        <v>9.9</v>
      </c>
      <c r="F159" s="433">
        <v>10.4</v>
      </c>
      <c r="G159" s="433">
        <v>9.6</v>
      </c>
      <c r="H159" s="586">
        <v>10.4</v>
      </c>
      <c r="I159" s="586"/>
      <c r="J159" s="433">
        <v>9.8668720000000008</v>
      </c>
      <c r="K159" s="362">
        <v>19614900</v>
      </c>
    </row>
    <row r="160" spans="2:11" ht="12.75" customHeight="1" x14ac:dyDescent="0.2">
      <c r="B160" s="585">
        <f t="shared" ca="1" si="2"/>
        <v>44759</v>
      </c>
      <c r="C160" s="585"/>
      <c r="D160" s="585"/>
      <c r="E160" s="433">
        <v>10.14</v>
      </c>
      <c r="F160" s="433">
        <v>10.69</v>
      </c>
      <c r="G160" s="433">
        <v>10.02</v>
      </c>
      <c r="H160" s="586">
        <v>10.67</v>
      </c>
      <c r="I160" s="586"/>
      <c r="J160" s="433">
        <v>10.123029000000001</v>
      </c>
      <c r="K160" s="362">
        <v>20161100</v>
      </c>
    </row>
    <row r="161" spans="2:11" ht="12.75" customHeight="1" x14ac:dyDescent="0.2">
      <c r="B161" s="585">
        <f t="shared" ca="1" si="2"/>
        <v>44760</v>
      </c>
      <c r="C161" s="585"/>
      <c r="D161" s="585"/>
      <c r="E161" s="433">
        <v>10.74</v>
      </c>
      <c r="F161" s="433">
        <v>10.88</v>
      </c>
      <c r="G161" s="433">
        <v>10.37</v>
      </c>
      <c r="H161" s="586">
        <v>10.47</v>
      </c>
      <c r="I161" s="586"/>
      <c r="J161" s="433">
        <v>9.9332829999999994</v>
      </c>
      <c r="K161" s="362">
        <v>20165600</v>
      </c>
    </row>
    <row r="162" spans="2:11" ht="12.75" customHeight="1" x14ac:dyDescent="0.2">
      <c r="B162" s="585">
        <f t="shared" ca="1" si="2"/>
        <v>44761</v>
      </c>
      <c r="C162" s="585"/>
      <c r="D162" s="585"/>
      <c r="E162" s="433">
        <v>10.47</v>
      </c>
      <c r="F162" s="433">
        <v>10.51</v>
      </c>
      <c r="G162" s="433">
        <v>10.039999999999999</v>
      </c>
      <c r="H162" s="586">
        <v>10.31</v>
      </c>
      <c r="I162" s="586"/>
      <c r="J162" s="433">
        <v>9.7814840000000007</v>
      </c>
      <c r="K162" s="362">
        <v>16811000</v>
      </c>
    </row>
    <row r="163" spans="2:11" ht="12.75" customHeight="1" x14ac:dyDescent="0.2">
      <c r="B163" s="585">
        <f t="shared" ca="1" si="2"/>
        <v>44762</v>
      </c>
      <c r="C163" s="585"/>
      <c r="D163" s="585"/>
      <c r="E163" s="433">
        <v>10.01</v>
      </c>
      <c r="F163" s="433">
        <v>10.5</v>
      </c>
      <c r="G163" s="433">
        <v>9.93</v>
      </c>
      <c r="H163" s="586">
        <v>10.36</v>
      </c>
      <c r="I163" s="586"/>
      <c r="J163" s="433">
        <v>9.8289209999999994</v>
      </c>
      <c r="K163" s="362">
        <v>17940900</v>
      </c>
    </row>
    <row r="164" spans="2:11" ht="12.75" customHeight="1" x14ac:dyDescent="0.2">
      <c r="B164" s="585">
        <f t="shared" ca="1" si="2"/>
        <v>44763</v>
      </c>
      <c r="C164" s="585"/>
      <c r="D164" s="585"/>
      <c r="E164" s="433">
        <v>10.27</v>
      </c>
      <c r="F164" s="433">
        <v>10.39</v>
      </c>
      <c r="G164" s="433">
        <v>9.84</v>
      </c>
      <c r="H164" s="586">
        <v>10.07</v>
      </c>
      <c r="I164" s="586"/>
      <c r="J164" s="433">
        <v>9.5537880000000008</v>
      </c>
      <c r="K164" s="362">
        <v>22417600</v>
      </c>
    </row>
    <row r="165" spans="2:11" ht="12.75" customHeight="1" x14ac:dyDescent="0.2">
      <c r="B165" s="585">
        <f t="shared" ca="1" si="2"/>
        <v>44764</v>
      </c>
      <c r="C165" s="585"/>
      <c r="D165" s="585"/>
      <c r="E165" s="433">
        <v>10.48</v>
      </c>
      <c r="F165" s="433">
        <v>10.93</v>
      </c>
      <c r="G165" s="433">
        <v>10.33</v>
      </c>
      <c r="H165" s="586">
        <v>10.82</v>
      </c>
      <c r="I165" s="586"/>
      <c r="J165" s="433">
        <v>10.265340999999999</v>
      </c>
      <c r="K165" s="362">
        <v>25597600</v>
      </c>
    </row>
    <row r="166" spans="2:11" ht="12.75" customHeight="1" x14ac:dyDescent="0.2">
      <c r="B166" s="585">
        <f t="shared" ca="1" si="2"/>
        <v>44765</v>
      </c>
      <c r="C166" s="585"/>
      <c r="D166" s="585"/>
      <c r="E166" s="433">
        <v>10.96</v>
      </c>
      <c r="F166" s="433">
        <v>11.22</v>
      </c>
      <c r="G166" s="433">
        <v>10.81</v>
      </c>
      <c r="H166" s="586">
        <v>11</v>
      </c>
      <c r="I166" s="586"/>
      <c r="J166" s="433">
        <v>10.436111</v>
      </c>
      <c r="K166" s="362">
        <v>16813100</v>
      </c>
    </row>
    <row r="167" spans="2:11" ht="12.75" customHeight="1" x14ac:dyDescent="0.2">
      <c r="B167" s="585">
        <f t="shared" ca="1" si="2"/>
        <v>44766</v>
      </c>
      <c r="C167" s="585"/>
      <c r="D167" s="585"/>
      <c r="E167" s="433">
        <v>11.15</v>
      </c>
      <c r="F167" s="433">
        <v>11.27</v>
      </c>
      <c r="G167" s="433">
        <v>10.98</v>
      </c>
      <c r="H167" s="586">
        <v>11.2</v>
      </c>
      <c r="I167" s="586"/>
      <c r="J167" s="433">
        <v>10.625859</v>
      </c>
      <c r="K167" s="362">
        <v>22809600</v>
      </c>
    </row>
    <row r="168" spans="2:11" ht="12.75" customHeight="1" x14ac:dyDescent="0.2">
      <c r="B168" s="585">
        <f t="shared" ca="1" si="2"/>
        <v>44767</v>
      </c>
      <c r="C168" s="585"/>
      <c r="D168" s="585"/>
      <c r="E168" s="433">
        <v>11.34</v>
      </c>
      <c r="F168" s="433">
        <v>11.6</v>
      </c>
      <c r="G168" s="433">
        <v>11.18</v>
      </c>
      <c r="H168" s="586">
        <v>11.51</v>
      </c>
      <c r="I168" s="586"/>
      <c r="J168" s="433">
        <v>10.919969999999999</v>
      </c>
      <c r="K168" s="362">
        <v>20616000</v>
      </c>
    </row>
    <row r="169" spans="2:11" ht="12.75" customHeight="1" x14ac:dyDescent="0.2">
      <c r="B169" s="585">
        <f t="shared" ca="1" si="2"/>
        <v>44768</v>
      </c>
      <c r="C169" s="585"/>
      <c r="D169" s="585"/>
      <c r="E169" s="433">
        <v>11.33</v>
      </c>
      <c r="F169" s="433">
        <v>11.53</v>
      </c>
      <c r="G169" s="433">
        <v>11.24</v>
      </c>
      <c r="H169" s="586">
        <v>11.51</v>
      </c>
      <c r="I169" s="586"/>
      <c r="J169" s="433">
        <v>10.919969999999999</v>
      </c>
      <c r="K169" s="362">
        <v>19481400</v>
      </c>
    </row>
    <row r="170" spans="2:11" ht="12.75" customHeight="1" x14ac:dyDescent="0.2">
      <c r="B170" s="585">
        <f t="shared" ca="1" si="2"/>
        <v>44769</v>
      </c>
      <c r="C170" s="585"/>
      <c r="D170" s="585"/>
      <c r="E170" s="433">
        <v>11.51</v>
      </c>
      <c r="F170" s="433">
        <v>11.74</v>
      </c>
      <c r="G170" s="433">
        <v>11.37</v>
      </c>
      <c r="H170" s="586">
        <v>11.6</v>
      </c>
      <c r="I170" s="586"/>
      <c r="J170" s="433">
        <v>11.005356000000001</v>
      </c>
      <c r="K170" s="362">
        <v>21532900</v>
      </c>
    </row>
    <row r="171" spans="2:11" ht="12.75" customHeight="1" x14ac:dyDescent="0.2">
      <c r="B171" s="585">
        <f t="shared" ca="1" si="2"/>
        <v>44770</v>
      </c>
      <c r="C171" s="585"/>
      <c r="D171" s="585"/>
      <c r="E171" s="433">
        <v>11.41</v>
      </c>
      <c r="F171" s="433">
        <v>11.64</v>
      </c>
      <c r="G171" s="433">
        <v>11.4</v>
      </c>
      <c r="H171" s="586">
        <v>11.55</v>
      </c>
      <c r="I171" s="586"/>
      <c r="J171" s="433">
        <v>11.005357</v>
      </c>
      <c r="K171" s="362">
        <v>16085200</v>
      </c>
    </row>
    <row r="172" spans="2:11" ht="12.75" customHeight="1" x14ac:dyDescent="0.2">
      <c r="B172" s="585">
        <f t="shared" ca="1" si="2"/>
        <v>44771</v>
      </c>
      <c r="C172" s="585"/>
      <c r="D172" s="585"/>
      <c r="E172" s="433">
        <v>11.85</v>
      </c>
      <c r="F172" s="433">
        <v>11.97</v>
      </c>
      <c r="G172" s="433">
        <v>11.44</v>
      </c>
      <c r="H172" s="586">
        <v>11.57</v>
      </c>
      <c r="I172" s="586"/>
      <c r="J172" s="433">
        <v>11.024412999999999</v>
      </c>
      <c r="K172" s="362">
        <v>26038900</v>
      </c>
    </row>
    <row r="173" spans="2:11" ht="12.75" customHeight="1" x14ac:dyDescent="0.2">
      <c r="B173" s="585">
        <f t="shared" ca="1" si="2"/>
        <v>44772</v>
      </c>
      <c r="C173" s="585"/>
      <c r="D173" s="585"/>
      <c r="E173" s="433">
        <v>11.71</v>
      </c>
      <c r="F173" s="433">
        <v>11.97</v>
      </c>
      <c r="G173" s="433">
        <v>11.63</v>
      </c>
      <c r="H173" s="586">
        <v>11.89</v>
      </c>
      <c r="I173" s="586"/>
      <c r="J173" s="433">
        <v>11.329321999999999</v>
      </c>
      <c r="K173" s="362">
        <v>22312700</v>
      </c>
    </row>
    <row r="174" spans="2:11" ht="12.75" customHeight="1" x14ac:dyDescent="0.2">
      <c r="B174" s="585">
        <f t="shared" ca="1" si="2"/>
        <v>44773</v>
      </c>
      <c r="C174" s="585"/>
      <c r="D174" s="585"/>
      <c r="E174" s="433">
        <v>11.9</v>
      </c>
      <c r="F174" s="433">
        <v>12.22</v>
      </c>
      <c r="G174" s="433">
        <v>11.86</v>
      </c>
      <c r="H174" s="586">
        <v>12.13</v>
      </c>
      <c r="I174" s="586"/>
      <c r="J174" s="433">
        <v>11.558006000000001</v>
      </c>
      <c r="K174" s="362">
        <v>23115300</v>
      </c>
    </row>
    <row r="175" spans="2:11" ht="12.75" customHeight="1" x14ac:dyDescent="0.2">
      <c r="B175" s="585">
        <f t="shared" ca="1" si="2"/>
        <v>44774</v>
      </c>
      <c r="C175" s="585"/>
      <c r="D175" s="585"/>
      <c r="E175" s="433">
        <v>12.32</v>
      </c>
      <c r="F175" s="433">
        <v>12.65</v>
      </c>
      <c r="G175" s="433">
        <v>12.28</v>
      </c>
      <c r="H175" s="586">
        <v>12.56</v>
      </c>
      <c r="I175" s="586"/>
      <c r="J175" s="433">
        <v>11.96773</v>
      </c>
      <c r="K175" s="362">
        <v>31366400</v>
      </c>
    </row>
    <row r="176" spans="2:11" ht="12.75" customHeight="1" x14ac:dyDescent="0.2">
      <c r="B176" s="585">
        <f t="shared" ca="1" si="2"/>
        <v>44775</v>
      </c>
      <c r="C176" s="585"/>
      <c r="D176" s="585"/>
      <c r="E176" s="433">
        <v>12.27</v>
      </c>
      <c r="F176" s="433">
        <v>12.41</v>
      </c>
      <c r="G176" s="433">
        <v>12.11</v>
      </c>
      <c r="H176" s="586">
        <v>12.38</v>
      </c>
      <c r="I176" s="586"/>
      <c r="J176" s="433">
        <v>11.796218</v>
      </c>
      <c r="K176" s="362">
        <v>26656300</v>
      </c>
    </row>
    <row r="177" spans="2:11" ht="12.75" customHeight="1" x14ac:dyDescent="0.2">
      <c r="B177" s="585">
        <f t="shared" ca="1" si="2"/>
        <v>44776</v>
      </c>
      <c r="C177" s="585"/>
      <c r="D177" s="585"/>
      <c r="E177" s="433">
        <v>12.4</v>
      </c>
      <c r="F177" s="433">
        <v>12.55</v>
      </c>
      <c r="G177" s="433">
        <v>12.18</v>
      </c>
      <c r="H177" s="586">
        <v>12.31</v>
      </c>
      <c r="I177" s="586"/>
      <c r="J177" s="433">
        <v>11.729518000000001</v>
      </c>
      <c r="K177" s="362">
        <v>25720300</v>
      </c>
    </row>
    <row r="178" spans="2:11" ht="12.75" customHeight="1" x14ac:dyDescent="0.2">
      <c r="B178" s="585">
        <f t="shared" ca="1" si="2"/>
        <v>44777</v>
      </c>
      <c r="C178" s="585"/>
      <c r="D178" s="585"/>
      <c r="E178" s="433">
        <v>11.47</v>
      </c>
      <c r="F178" s="433">
        <v>11.88</v>
      </c>
      <c r="G178" s="433">
        <v>10.6</v>
      </c>
      <c r="H178" s="586">
        <v>10.7</v>
      </c>
      <c r="I178" s="586"/>
      <c r="J178" s="433">
        <v>10.195437</v>
      </c>
      <c r="K178" s="362">
        <v>66363100</v>
      </c>
    </row>
    <row r="179" spans="2:11" ht="12.75" customHeight="1" x14ac:dyDescent="0.2">
      <c r="B179" s="585">
        <f t="shared" ca="1" si="2"/>
        <v>44778</v>
      </c>
      <c r="C179" s="585"/>
      <c r="D179" s="585"/>
      <c r="E179" s="433">
        <v>10.97</v>
      </c>
      <c r="F179" s="433">
        <v>11.48</v>
      </c>
      <c r="G179" s="433">
        <v>10.7</v>
      </c>
      <c r="H179" s="586">
        <v>11.24</v>
      </c>
      <c r="I179" s="586"/>
      <c r="J179" s="433">
        <v>10.709974000000001</v>
      </c>
      <c r="K179" s="362">
        <v>36134500</v>
      </c>
    </row>
    <row r="180" spans="2:11" ht="12.75" customHeight="1" x14ac:dyDescent="0.2">
      <c r="B180" s="585">
        <f t="shared" ca="1" si="2"/>
        <v>44779</v>
      </c>
      <c r="C180" s="585"/>
      <c r="D180" s="585"/>
      <c r="E180" s="433">
        <v>11.02</v>
      </c>
      <c r="F180" s="433">
        <v>11.05</v>
      </c>
      <c r="G180" s="433">
        <v>10.199999999999999</v>
      </c>
      <c r="H180" s="586">
        <v>10.28</v>
      </c>
      <c r="I180" s="586"/>
      <c r="J180" s="433">
        <v>9.795242</v>
      </c>
      <c r="K180" s="362">
        <v>54798400</v>
      </c>
    </row>
    <row r="181" spans="2:11" ht="12.75" customHeight="1" x14ac:dyDescent="0.2">
      <c r="B181" s="585">
        <f t="shared" ca="1" si="2"/>
        <v>44780</v>
      </c>
      <c r="C181" s="585"/>
      <c r="D181" s="585"/>
      <c r="E181" s="433">
        <v>10.43</v>
      </c>
      <c r="F181" s="433">
        <v>10.59</v>
      </c>
      <c r="G181" s="433">
        <v>10.26</v>
      </c>
      <c r="H181" s="586">
        <v>10.45</v>
      </c>
      <c r="I181" s="586"/>
      <c r="J181" s="433">
        <v>9.9572269999999996</v>
      </c>
      <c r="K181" s="362">
        <v>38234100</v>
      </c>
    </row>
    <row r="182" spans="2:11" ht="12.75" customHeight="1" x14ac:dyDescent="0.2">
      <c r="B182" s="585">
        <f t="shared" ca="1" si="2"/>
        <v>44781</v>
      </c>
      <c r="C182" s="585"/>
      <c r="D182" s="585"/>
      <c r="E182" s="433">
        <v>10.62</v>
      </c>
      <c r="F182" s="433">
        <v>11.35</v>
      </c>
      <c r="G182" s="433">
        <v>10.6</v>
      </c>
      <c r="H182" s="586">
        <v>11.27</v>
      </c>
      <c r="I182" s="586"/>
      <c r="J182" s="433">
        <v>10.738561000000001</v>
      </c>
      <c r="K182" s="362">
        <v>37813200</v>
      </c>
    </row>
    <row r="183" spans="2:11" ht="12.75" customHeight="1" x14ac:dyDescent="0.2">
      <c r="B183" s="585">
        <f t="shared" ca="1" si="2"/>
        <v>44782</v>
      </c>
      <c r="C183" s="585"/>
      <c r="D183" s="585"/>
      <c r="E183" s="433">
        <v>11.23</v>
      </c>
      <c r="F183" s="433">
        <v>11.76</v>
      </c>
      <c r="G183" s="433">
        <v>11.21</v>
      </c>
      <c r="H183" s="586">
        <v>11.64</v>
      </c>
      <c r="I183" s="586"/>
      <c r="J183" s="433">
        <v>11.091113</v>
      </c>
      <c r="K183" s="362">
        <v>31833200</v>
      </c>
    </row>
    <row r="184" spans="2:11" ht="12.75" customHeight="1" x14ac:dyDescent="0.2">
      <c r="B184" s="585">
        <f t="shared" ca="1" si="2"/>
        <v>44783</v>
      </c>
      <c r="C184" s="585"/>
      <c r="D184" s="585"/>
      <c r="E184" s="433">
        <v>11.56</v>
      </c>
      <c r="F184" s="433">
        <v>11.63</v>
      </c>
      <c r="G184" s="433">
        <v>11.4</v>
      </c>
      <c r="H184" s="586">
        <v>11.51</v>
      </c>
      <c r="I184" s="586"/>
      <c r="J184" s="433">
        <v>10.967241</v>
      </c>
      <c r="K184" s="362">
        <v>24240200</v>
      </c>
    </row>
    <row r="185" spans="2:11" ht="12.75" customHeight="1" x14ac:dyDescent="0.2">
      <c r="B185" s="585">
        <f t="shared" ca="1" si="2"/>
        <v>44784</v>
      </c>
      <c r="C185" s="585"/>
      <c r="D185" s="585"/>
      <c r="E185" s="433">
        <v>11.44</v>
      </c>
      <c r="F185" s="433">
        <v>11.97</v>
      </c>
      <c r="G185" s="433">
        <v>11.42</v>
      </c>
      <c r="H185" s="586">
        <v>11.86</v>
      </c>
      <c r="I185" s="586"/>
      <c r="J185" s="433">
        <v>11.300739</v>
      </c>
      <c r="K185" s="362">
        <v>21269300</v>
      </c>
    </row>
    <row r="186" spans="2:11" ht="12.75" customHeight="1" x14ac:dyDescent="0.2">
      <c r="B186" s="585">
        <f t="shared" ca="1" si="2"/>
        <v>44785</v>
      </c>
      <c r="C186" s="585"/>
      <c r="D186" s="585"/>
      <c r="E186" s="433">
        <v>11.9</v>
      </c>
      <c r="F186" s="433">
        <v>12.01</v>
      </c>
      <c r="G186" s="433">
        <v>11.77</v>
      </c>
      <c r="H186" s="586">
        <v>11.87</v>
      </c>
      <c r="I186" s="586"/>
      <c r="J186" s="433">
        <v>11.310266</v>
      </c>
      <c r="K186" s="362">
        <v>18497100</v>
      </c>
    </row>
    <row r="187" spans="2:11" ht="12.75" customHeight="1" x14ac:dyDescent="0.2">
      <c r="B187" s="585">
        <f t="shared" ca="1" si="2"/>
        <v>44786</v>
      </c>
      <c r="C187" s="585"/>
      <c r="D187" s="585"/>
      <c r="E187" s="433">
        <v>11.86</v>
      </c>
      <c r="F187" s="433">
        <v>12.05</v>
      </c>
      <c r="G187" s="433">
        <v>11.78</v>
      </c>
      <c r="H187" s="586">
        <v>11.91</v>
      </c>
      <c r="I187" s="586"/>
      <c r="J187" s="433">
        <v>11.348382000000001</v>
      </c>
      <c r="K187" s="362">
        <v>18136700</v>
      </c>
    </row>
    <row r="188" spans="2:11" ht="12.75" customHeight="1" x14ac:dyDescent="0.2">
      <c r="B188" s="585">
        <f t="shared" ca="1" si="2"/>
        <v>44787</v>
      </c>
      <c r="C188" s="585"/>
      <c r="D188" s="585"/>
      <c r="E188" s="433">
        <v>11.85</v>
      </c>
      <c r="F188" s="433">
        <v>12.14</v>
      </c>
      <c r="G188" s="433">
        <v>11.8</v>
      </c>
      <c r="H188" s="586">
        <v>11.86</v>
      </c>
      <c r="I188" s="586"/>
      <c r="J188" s="433">
        <v>11.300739</v>
      </c>
      <c r="K188" s="362">
        <v>25184000</v>
      </c>
    </row>
    <row r="189" spans="2:11" ht="12.75" customHeight="1" x14ac:dyDescent="0.2">
      <c r="B189" s="585">
        <f t="shared" ca="1" si="2"/>
        <v>44788</v>
      </c>
      <c r="C189" s="585"/>
      <c r="D189" s="585"/>
      <c r="E189" s="433">
        <v>11.85</v>
      </c>
      <c r="F189" s="433">
        <v>11.95</v>
      </c>
      <c r="G189" s="433">
        <v>11.4</v>
      </c>
      <c r="H189" s="586">
        <v>11.61</v>
      </c>
      <c r="I189" s="586"/>
      <c r="J189" s="433">
        <v>11.062525000000001</v>
      </c>
      <c r="K189" s="362">
        <v>23718200</v>
      </c>
    </row>
    <row r="190" spans="2:11" ht="12.75" customHeight="1" x14ac:dyDescent="0.2">
      <c r="B190" s="585">
        <f t="shared" ca="1" si="2"/>
        <v>44789</v>
      </c>
      <c r="C190" s="585"/>
      <c r="D190" s="585"/>
      <c r="E190" s="433">
        <v>11.5</v>
      </c>
      <c r="F190" s="433">
        <v>11.62</v>
      </c>
      <c r="G190" s="433">
        <v>11.45</v>
      </c>
      <c r="H190" s="586">
        <v>11.53</v>
      </c>
      <c r="I190" s="586"/>
      <c r="J190" s="433">
        <v>10.9863</v>
      </c>
      <c r="K190" s="362">
        <v>15561600</v>
      </c>
    </row>
    <row r="191" spans="2:11" ht="12.75" customHeight="1" x14ac:dyDescent="0.2">
      <c r="B191" s="585">
        <f t="shared" ca="1" si="2"/>
        <v>44790</v>
      </c>
      <c r="C191" s="585"/>
      <c r="D191" s="585"/>
      <c r="E191" s="433">
        <v>11.55</v>
      </c>
      <c r="F191" s="433">
        <v>11.7</v>
      </c>
      <c r="G191" s="433">
        <v>11.47</v>
      </c>
      <c r="H191" s="586">
        <v>11.49</v>
      </c>
      <c r="I191" s="586"/>
      <c r="J191" s="433">
        <v>10.948183999999999</v>
      </c>
      <c r="K191" s="362">
        <v>15617900</v>
      </c>
    </row>
    <row r="192" spans="2:11" ht="12.75" customHeight="1" x14ac:dyDescent="0.2">
      <c r="B192" s="585">
        <f t="shared" ca="1" si="2"/>
        <v>44791</v>
      </c>
      <c r="C192" s="585"/>
      <c r="D192" s="585"/>
      <c r="E192" s="433">
        <v>12.02</v>
      </c>
      <c r="F192" s="433">
        <v>12.36</v>
      </c>
      <c r="G192" s="433">
        <v>11.9</v>
      </c>
      <c r="H192" s="586">
        <v>12.29</v>
      </c>
      <c r="I192" s="586"/>
      <c r="J192" s="433">
        <v>11.710459</v>
      </c>
      <c r="K192" s="362">
        <v>36169400</v>
      </c>
    </row>
    <row r="193" spans="2:11" ht="12.75" customHeight="1" x14ac:dyDescent="0.2">
      <c r="B193" s="585">
        <f t="shared" ca="1" si="2"/>
        <v>44792</v>
      </c>
      <c r="C193" s="585"/>
      <c r="D193" s="585"/>
      <c r="E193" s="433">
        <v>12.14</v>
      </c>
      <c r="F193" s="433">
        <v>12.3</v>
      </c>
      <c r="G193" s="433">
        <v>12.05</v>
      </c>
      <c r="H193" s="586">
        <v>12.16</v>
      </c>
      <c r="I193" s="586"/>
      <c r="J193" s="433">
        <v>11.586591</v>
      </c>
      <c r="K193" s="362">
        <v>15313400</v>
      </c>
    </row>
    <row r="194" spans="2:11" ht="12.75" customHeight="1" x14ac:dyDescent="0.2">
      <c r="B194" s="585">
        <f t="shared" ca="1" si="2"/>
        <v>44793</v>
      </c>
      <c r="C194" s="585"/>
      <c r="D194" s="585"/>
      <c r="E194" s="433">
        <v>12.38</v>
      </c>
      <c r="F194" s="433">
        <v>12.62</v>
      </c>
      <c r="G194" s="433">
        <v>12.23</v>
      </c>
      <c r="H194" s="586">
        <v>12.28</v>
      </c>
      <c r="I194" s="586"/>
      <c r="J194" s="433">
        <v>11.700932</v>
      </c>
      <c r="K194" s="362">
        <v>16573400</v>
      </c>
    </row>
    <row r="195" spans="2:11" ht="12.75" customHeight="1" x14ac:dyDescent="0.2">
      <c r="B195" s="585">
        <f t="shared" ca="1" si="2"/>
        <v>44794</v>
      </c>
      <c r="C195" s="585"/>
      <c r="D195" s="585"/>
      <c r="E195" s="433">
        <v>12.63</v>
      </c>
      <c r="F195" s="433">
        <v>13.26</v>
      </c>
      <c r="G195" s="433">
        <v>12.53</v>
      </c>
      <c r="H195" s="586">
        <v>13.09</v>
      </c>
      <c r="I195" s="586"/>
      <c r="J195" s="433">
        <v>12.472735999999999</v>
      </c>
      <c r="K195" s="362">
        <v>35617600</v>
      </c>
    </row>
    <row r="196" spans="2:11" ht="12.75" customHeight="1" x14ac:dyDescent="0.2">
      <c r="B196" s="585">
        <f t="shared" ca="1" si="2"/>
        <v>44795</v>
      </c>
      <c r="C196" s="585"/>
      <c r="D196" s="585"/>
      <c r="E196" s="433">
        <v>13.64</v>
      </c>
      <c r="F196" s="433">
        <v>13.86</v>
      </c>
      <c r="G196" s="433">
        <v>13.29</v>
      </c>
      <c r="H196" s="586">
        <v>13.35</v>
      </c>
      <c r="I196" s="586"/>
      <c r="J196" s="433">
        <v>12.720476</v>
      </c>
      <c r="K196" s="362">
        <v>38188400</v>
      </c>
    </row>
    <row r="197" spans="2:11" ht="12.75" customHeight="1" x14ac:dyDescent="0.2">
      <c r="B197" s="585">
        <f t="shared" ca="1" si="2"/>
        <v>44796</v>
      </c>
      <c r="C197" s="585"/>
      <c r="D197" s="585"/>
      <c r="E197" s="433">
        <v>13.19</v>
      </c>
      <c r="F197" s="433">
        <v>13.27</v>
      </c>
      <c r="G197" s="433">
        <v>12.88</v>
      </c>
      <c r="H197" s="586">
        <v>13.02</v>
      </c>
      <c r="I197" s="586"/>
      <c r="J197" s="433">
        <v>12.406037</v>
      </c>
      <c r="K197" s="362">
        <v>20123200</v>
      </c>
    </row>
    <row r="198" spans="2:11" ht="12.75" customHeight="1" x14ac:dyDescent="0.2">
      <c r="B198" s="585">
        <f t="shared" ca="1" si="2"/>
        <v>44797</v>
      </c>
      <c r="C198" s="585"/>
      <c r="D198" s="585"/>
      <c r="E198" s="433">
        <v>13.4</v>
      </c>
      <c r="F198" s="433">
        <v>13.4</v>
      </c>
      <c r="G198" s="433">
        <v>13.08</v>
      </c>
      <c r="H198" s="586">
        <v>13.22</v>
      </c>
      <c r="I198" s="586"/>
      <c r="J198" s="433">
        <v>12.596606</v>
      </c>
      <c r="K198" s="362">
        <v>23876800</v>
      </c>
    </row>
    <row r="199" spans="2:11" ht="12.75" customHeight="1" x14ac:dyDescent="0.2">
      <c r="B199" s="585">
        <f t="shared" ca="1" si="2"/>
        <v>44798</v>
      </c>
      <c r="C199" s="585"/>
      <c r="D199" s="585"/>
      <c r="E199" s="433">
        <v>13.25</v>
      </c>
      <c r="F199" s="433">
        <v>13.31</v>
      </c>
      <c r="G199" s="433">
        <v>13.11</v>
      </c>
      <c r="H199" s="586">
        <v>13.26</v>
      </c>
      <c r="I199" s="586"/>
      <c r="J199" s="433">
        <v>12.63472</v>
      </c>
      <c r="K199" s="362">
        <v>20071800</v>
      </c>
    </row>
    <row r="200" spans="2:11" ht="12.75" customHeight="1" x14ac:dyDescent="0.2">
      <c r="B200" s="585">
        <f t="shared" ca="1" si="2"/>
        <v>44799</v>
      </c>
      <c r="C200" s="585"/>
      <c r="D200" s="585"/>
      <c r="E200" s="433">
        <v>13.18</v>
      </c>
      <c r="F200" s="433">
        <v>13.29</v>
      </c>
      <c r="G200" s="433">
        <v>13.02</v>
      </c>
      <c r="H200" s="586">
        <v>13.18</v>
      </c>
      <c r="I200" s="586"/>
      <c r="J200" s="433">
        <v>12.558495000000001</v>
      </c>
      <c r="K200" s="362">
        <v>13448100</v>
      </c>
    </row>
    <row r="201" spans="2:11" ht="12.75" customHeight="1" x14ac:dyDescent="0.2">
      <c r="B201" s="585">
        <f t="shared" ca="1" si="2"/>
        <v>44800</v>
      </c>
      <c r="C201" s="585"/>
      <c r="D201" s="585"/>
      <c r="E201" s="433">
        <v>13.25</v>
      </c>
      <c r="F201" s="433">
        <v>13.28</v>
      </c>
      <c r="G201" s="433">
        <v>13.09</v>
      </c>
      <c r="H201" s="586">
        <v>13.16</v>
      </c>
      <c r="I201" s="586"/>
      <c r="J201" s="433">
        <v>12.539434999999999</v>
      </c>
      <c r="K201" s="362">
        <v>17655100</v>
      </c>
    </row>
    <row r="202" spans="2:11" ht="12.75" customHeight="1" x14ac:dyDescent="0.2">
      <c r="B202" s="585">
        <f t="shared" ca="1" si="2"/>
        <v>44801</v>
      </c>
      <c r="C202" s="585"/>
      <c r="D202" s="585"/>
      <c r="E202" s="433">
        <v>13.06</v>
      </c>
      <c r="F202" s="433">
        <v>13.12</v>
      </c>
      <c r="G202" s="433">
        <v>12.82</v>
      </c>
      <c r="H202" s="586">
        <v>12.9</v>
      </c>
      <c r="I202" s="586"/>
      <c r="J202" s="433">
        <v>12.291696</v>
      </c>
      <c r="K202" s="362">
        <v>21053700</v>
      </c>
    </row>
    <row r="203" spans="2:11" ht="12.75" customHeight="1" x14ac:dyDescent="0.2">
      <c r="B203" s="585">
        <f t="shared" ca="1" si="2"/>
        <v>44802</v>
      </c>
      <c r="C203" s="585"/>
      <c r="D203" s="585"/>
      <c r="E203" s="433">
        <v>12.98</v>
      </c>
      <c r="F203" s="433">
        <v>13.15</v>
      </c>
      <c r="G203" s="433">
        <v>12.79</v>
      </c>
      <c r="H203" s="586">
        <v>12.87</v>
      </c>
      <c r="I203" s="586"/>
      <c r="J203" s="433">
        <v>12.263111</v>
      </c>
      <c r="K203" s="362">
        <v>15988500</v>
      </c>
    </row>
    <row r="204" spans="2:11" ht="12.75" customHeight="1" x14ac:dyDescent="0.2">
      <c r="B204" s="585">
        <f t="shared" ca="1" si="2"/>
        <v>44803</v>
      </c>
      <c r="C204" s="585"/>
      <c r="D204" s="585"/>
      <c r="E204" s="433">
        <v>12.87</v>
      </c>
      <c r="F204" s="433">
        <v>12.9</v>
      </c>
      <c r="G204" s="433">
        <v>12.49</v>
      </c>
      <c r="H204" s="586">
        <v>12.78</v>
      </c>
      <c r="I204" s="586"/>
      <c r="J204" s="433">
        <v>12.177355</v>
      </c>
      <c r="K204" s="362">
        <v>18449000</v>
      </c>
    </row>
    <row r="205" spans="2:11" ht="12.75" customHeight="1" x14ac:dyDescent="0.2">
      <c r="B205" s="585">
        <f t="shared" ca="1" si="2"/>
        <v>44804</v>
      </c>
      <c r="C205" s="585"/>
      <c r="D205" s="585"/>
      <c r="E205" s="433">
        <v>12.87</v>
      </c>
      <c r="F205" s="433">
        <v>12.9</v>
      </c>
      <c r="G205" s="433">
        <v>12.59</v>
      </c>
      <c r="H205" s="586">
        <v>12.84</v>
      </c>
      <c r="I205" s="586"/>
      <c r="J205" s="433">
        <v>12.234526000000001</v>
      </c>
      <c r="K205" s="362">
        <v>17481200</v>
      </c>
    </row>
    <row r="206" spans="2:11" ht="12.75" customHeight="1" x14ac:dyDescent="0.2">
      <c r="B206" s="585">
        <f t="shared" ca="1" si="2"/>
        <v>44805</v>
      </c>
      <c r="C206" s="585"/>
      <c r="D206" s="585"/>
      <c r="E206" s="433">
        <v>12.88</v>
      </c>
      <c r="F206" s="433">
        <v>12.91</v>
      </c>
      <c r="G206" s="433">
        <v>12.51</v>
      </c>
      <c r="H206" s="586">
        <v>12.54</v>
      </c>
      <c r="I206" s="586"/>
      <c r="J206" s="433">
        <v>11.948672</v>
      </c>
      <c r="K206" s="362">
        <v>13683700</v>
      </c>
    </row>
    <row r="207" spans="2:11" ht="12.75" customHeight="1" x14ac:dyDescent="0.2">
      <c r="B207" s="585">
        <f t="shared" ca="1" si="2"/>
        <v>44806</v>
      </c>
      <c r="C207" s="585"/>
      <c r="D207" s="585"/>
      <c r="E207" s="433">
        <v>12.5</v>
      </c>
      <c r="F207" s="433">
        <v>12.53</v>
      </c>
      <c r="G207" s="433">
        <v>12.13</v>
      </c>
      <c r="H207" s="586">
        <v>12.31</v>
      </c>
      <c r="I207" s="586"/>
      <c r="J207" s="433">
        <v>11.729518000000001</v>
      </c>
      <c r="K207" s="362">
        <v>12689900</v>
      </c>
    </row>
    <row r="208" spans="2:11" ht="12.75" customHeight="1" x14ac:dyDescent="0.2">
      <c r="B208" s="585">
        <f t="shared" ca="1" si="2"/>
        <v>44807</v>
      </c>
      <c r="C208" s="585"/>
      <c r="D208" s="585"/>
      <c r="E208" s="433">
        <v>12.09</v>
      </c>
      <c r="F208" s="433">
        <v>12.11</v>
      </c>
      <c r="G208" s="433">
        <v>11.78</v>
      </c>
      <c r="H208" s="586">
        <v>12.09</v>
      </c>
      <c r="I208" s="586"/>
      <c r="J208" s="433">
        <v>11.519893</v>
      </c>
      <c r="K208" s="362">
        <v>16287900</v>
      </c>
    </row>
    <row r="209" spans="2:11" ht="12.75" customHeight="1" x14ac:dyDescent="0.2">
      <c r="B209" s="585">
        <f t="shared" ca="1" si="2"/>
        <v>44808</v>
      </c>
      <c r="C209" s="585"/>
      <c r="D209" s="585"/>
      <c r="E209" s="433">
        <v>12.13</v>
      </c>
      <c r="F209" s="433">
        <v>12.37</v>
      </c>
      <c r="G209" s="433">
        <v>12.06</v>
      </c>
      <c r="H209" s="586">
        <v>12.36</v>
      </c>
      <c r="I209" s="586"/>
      <c r="J209" s="433">
        <v>11.777161</v>
      </c>
      <c r="K209" s="362">
        <v>13129200</v>
      </c>
    </row>
    <row r="210" spans="2:11" ht="12.75" customHeight="1" x14ac:dyDescent="0.2">
      <c r="B210" s="585">
        <f t="shared" ca="1" si="2"/>
        <v>44809</v>
      </c>
      <c r="C210" s="585"/>
      <c r="D210" s="585"/>
      <c r="E210" s="433">
        <v>12.54</v>
      </c>
      <c r="F210" s="433">
        <v>12.8</v>
      </c>
      <c r="G210" s="433">
        <v>12.47</v>
      </c>
      <c r="H210" s="586">
        <v>12.65</v>
      </c>
      <c r="I210" s="586"/>
      <c r="J210" s="433">
        <v>12.053485</v>
      </c>
      <c r="K210" s="362">
        <v>13272700</v>
      </c>
    </row>
    <row r="211" spans="2:11" ht="12.75" customHeight="1" x14ac:dyDescent="0.2">
      <c r="B211" s="585">
        <f t="shared" ca="1" si="2"/>
        <v>44810</v>
      </c>
      <c r="C211" s="585"/>
      <c r="D211" s="585"/>
      <c r="E211" s="433">
        <v>12.8</v>
      </c>
      <c r="F211" s="433">
        <v>12.83</v>
      </c>
      <c r="G211" s="433">
        <v>12.55</v>
      </c>
      <c r="H211" s="586">
        <v>12.66</v>
      </c>
      <c r="I211" s="586"/>
      <c r="J211" s="433">
        <v>12.063014000000001</v>
      </c>
      <c r="K211" s="362">
        <v>12709900</v>
      </c>
    </row>
    <row r="212" spans="2:11" ht="12.75" customHeight="1" x14ac:dyDescent="0.2">
      <c r="B212" s="585">
        <f t="shared" ca="1" si="2"/>
        <v>44811</v>
      </c>
      <c r="C212" s="585"/>
      <c r="D212" s="585"/>
      <c r="E212" s="433">
        <v>12.5</v>
      </c>
      <c r="F212" s="433">
        <v>12.67</v>
      </c>
      <c r="G212" s="433">
        <v>12.3</v>
      </c>
      <c r="H212" s="586">
        <v>12.32</v>
      </c>
      <c r="I212" s="586"/>
      <c r="J212" s="433">
        <v>11.739046999999999</v>
      </c>
      <c r="K212" s="362">
        <v>15132500</v>
      </c>
    </row>
    <row r="213" spans="2:11" ht="12.75" customHeight="1" x14ac:dyDescent="0.2">
      <c r="B213" s="585">
        <f t="shared" ca="1" si="2"/>
        <v>44812</v>
      </c>
      <c r="C213" s="585"/>
      <c r="D213" s="585"/>
      <c r="E213" s="433">
        <v>12.32</v>
      </c>
      <c r="F213" s="433">
        <v>12.54</v>
      </c>
      <c r="G213" s="433">
        <v>12.29</v>
      </c>
      <c r="H213" s="586">
        <v>12.35</v>
      </c>
      <c r="I213" s="586"/>
      <c r="J213" s="433">
        <v>11.767632000000001</v>
      </c>
      <c r="K213" s="362">
        <v>15387400</v>
      </c>
    </row>
    <row r="214" spans="2:11" ht="12.75" customHeight="1" x14ac:dyDescent="0.2">
      <c r="B214" s="585">
        <f t="shared" ca="1" si="2"/>
        <v>44813</v>
      </c>
      <c r="C214" s="585"/>
      <c r="D214" s="585"/>
      <c r="E214" s="433">
        <v>12.53</v>
      </c>
      <c r="F214" s="433">
        <v>12.63</v>
      </c>
      <c r="G214" s="433">
        <v>12.43</v>
      </c>
      <c r="H214" s="586">
        <v>12.62</v>
      </c>
      <c r="I214" s="586"/>
      <c r="J214" s="433">
        <v>12.024900000000001</v>
      </c>
      <c r="K214" s="362">
        <v>12641600</v>
      </c>
    </row>
    <row r="215" spans="2:11" ht="12.75" customHeight="1" x14ac:dyDescent="0.2">
      <c r="B215" s="585">
        <f t="shared" ca="1" si="2"/>
        <v>44814</v>
      </c>
      <c r="C215" s="585"/>
      <c r="D215" s="585"/>
      <c r="E215" s="433">
        <v>12.8</v>
      </c>
      <c r="F215" s="433">
        <v>13.04</v>
      </c>
      <c r="G215" s="433">
        <v>12.63</v>
      </c>
      <c r="H215" s="586">
        <v>12.68</v>
      </c>
      <c r="I215" s="586"/>
      <c r="J215" s="433">
        <v>12.08207</v>
      </c>
      <c r="K215" s="362">
        <v>14700800</v>
      </c>
    </row>
    <row r="216" spans="2:11" ht="12.75" customHeight="1" x14ac:dyDescent="0.2">
      <c r="B216" s="585">
        <f t="shared" ca="1" si="2"/>
        <v>44815</v>
      </c>
      <c r="C216" s="585"/>
      <c r="D216" s="585"/>
      <c r="E216" s="433">
        <v>12.63</v>
      </c>
      <c r="F216" s="433">
        <v>12.97</v>
      </c>
      <c r="G216" s="433">
        <v>12.32</v>
      </c>
      <c r="H216" s="586">
        <v>12.82</v>
      </c>
      <c r="I216" s="586"/>
      <c r="J216" s="433">
        <v>12.215465999999999</v>
      </c>
      <c r="K216" s="362">
        <v>22588400</v>
      </c>
    </row>
    <row r="217" spans="2:11" ht="12.75" customHeight="1" x14ac:dyDescent="0.2">
      <c r="B217" s="585">
        <f t="shared" ca="1" si="2"/>
        <v>44816</v>
      </c>
      <c r="C217" s="585"/>
      <c r="D217" s="585"/>
      <c r="E217" s="433">
        <v>12.71</v>
      </c>
      <c r="F217" s="433">
        <v>13</v>
      </c>
      <c r="G217" s="433">
        <v>12.62</v>
      </c>
      <c r="H217" s="586">
        <v>12.92</v>
      </c>
      <c r="I217" s="586"/>
      <c r="J217" s="433">
        <v>12.310753</v>
      </c>
      <c r="K217" s="362">
        <v>18399400</v>
      </c>
    </row>
    <row r="218" spans="2:11" ht="12.75" customHeight="1" x14ac:dyDescent="0.2">
      <c r="B218" s="585">
        <f t="shared" ca="1" si="2"/>
        <v>44817</v>
      </c>
      <c r="C218" s="585"/>
      <c r="D218" s="585"/>
      <c r="E218" s="433">
        <v>12.73</v>
      </c>
      <c r="F218" s="433">
        <v>12.76</v>
      </c>
      <c r="G218" s="433">
        <v>12.11</v>
      </c>
      <c r="H218" s="586">
        <v>12.18</v>
      </c>
      <c r="I218" s="586"/>
      <c r="J218" s="433">
        <v>11.605648</v>
      </c>
      <c r="K218" s="362">
        <v>20823900</v>
      </c>
    </row>
    <row r="219" spans="2:11" ht="12.75" customHeight="1" x14ac:dyDescent="0.2">
      <c r="B219" s="585">
        <f t="shared" ref="B219:B282" ca="1" si="3">B220-1</f>
        <v>44818</v>
      </c>
      <c r="C219" s="585"/>
      <c r="D219" s="585"/>
      <c r="E219" s="433">
        <v>12.21</v>
      </c>
      <c r="F219" s="433">
        <v>12.6</v>
      </c>
      <c r="G219" s="433">
        <v>12.15</v>
      </c>
      <c r="H219" s="586">
        <v>12.38</v>
      </c>
      <c r="I219" s="586"/>
      <c r="J219" s="433">
        <v>11.796218</v>
      </c>
      <c r="K219" s="362">
        <v>13195100</v>
      </c>
    </row>
    <row r="220" spans="2:11" ht="12.75" customHeight="1" x14ac:dyDescent="0.2">
      <c r="B220" s="585">
        <f t="shared" ca="1" si="3"/>
        <v>44819</v>
      </c>
      <c r="C220" s="585"/>
      <c r="D220" s="585"/>
      <c r="E220" s="433">
        <v>12.49</v>
      </c>
      <c r="F220" s="433">
        <v>12.72</v>
      </c>
      <c r="G220" s="433">
        <v>12.46</v>
      </c>
      <c r="H220" s="586">
        <v>12.7</v>
      </c>
      <c r="I220" s="586"/>
      <c r="J220" s="433">
        <v>12.101127</v>
      </c>
      <c r="K220" s="362">
        <v>14315600</v>
      </c>
    </row>
    <row r="221" spans="2:11" ht="12.75" customHeight="1" x14ac:dyDescent="0.2">
      <c r="B221" s="585">
        <f t="shared" ca="1" si="3"/>
        <v>44820</v>
      </c>
      <c r="C221" s="585"/>
      <c r="D221" s="585"/>
      <c r="E221" s="433">
        <v>12.74</v>
      </c>
      <c r="F221" s="433">
        <v>12.93</v>
      </c>
      <c r="G221" s="433">
        <v>12.53</v>
      </c>
      <c r="H221" s="586">
        <v>12.71</v>
      </c>
      <c r="I221" s="586"/>
      <c r="J221" s="433">
        <v>12.110656000000001</v>
      </c>
      <c r="K221" s="362">
        <v>12661300</v>
      </c>
    </row>
    <row r="222" spans="2:11" ht="12.75" customHeight="1" x14ac:dyDescent="0.2">
      <c r="B222" s="585">
        <f t="shared" ca="1" si="3"/>
        <v>44821</v>
      </c>
      <c r="C222" s="585"/>
      <c r="D222" s="585"/>
      <c r="E222" s="433">
        <v>12.66</v>
      </c>
      <c r="F222" s="433">
        <v>12.87</v>
      </c>
      <c r="G222" s="433">
        <v>12.58</v>
      </c>
      <c r="H222" s="586">
        <v>12.73</v>
      </c>
      <c r="I222" s="586"/>
      <c r="J222" s="433">
        <v>12.129713000000001</v>
      </c>
      <c r="K222" s="362">
        <v>9593400</v>
      </c>
    </row>
    <row r="223" spans="2:11" ht="12.75" customHeight="1" x14ac:dyDescent="0.2">
      <c r="B223" s="585">
        <f t="shared" ca="1" si="3"/>
        <v>44822</v>
      </c>
      <c r="C223" s="585"/>
      <c r="D223" s="585"/>
      <c r="E223" s="433">
        <v>13.05</v>
      </c>
      <c r="F223" s="433">
        <v>13.2</v>
      </c>
      <c r="G223" s="433">
        <v>12.75</v>
      </c>
      <c r="H223" s="586">
        <v>12.89</v>
      </c>
      <c r="I223" s="586"/>
      <c r="J223" s="433">
        <v>12.282166999999999</v>
      </c>
      <c r="K223" s="362">
        <v>16889300</v>
      </c>
    </row>
    <row r="224" spans="2:11" ht="12.75" customHeight="1" x14ac:dyDescent="0.2">
      <c r="B224" s="585">
        <f t="shared" ca="1" si="3"/>
        <v>44823</v>
      </c>
      <c r="C224" s="585"/>
      <c r="D224" s="585"/>
      <c r="E224" s="433">
        <v>13.16</v>
      </c>
      <c r="F224" s="433">
        <v>13.37</v>
      </c>
      <c r="G224" s="433">
        <v>13.04</v>
      </c>
      <c r="H224" s="586">
        <v>13.1</v>
      </c>
      <c r="I224" s="586"/>
      <c r="J224" s="433">
        <v>12.482265</v>
      </c>
      <c r="K224" s="362">
        <v>19060700</v>
      </c>
    </row>
    <row r="225" spans="2:11" ht="12.75" customHeight="1" x14ac:dyDescent="0.2">
      <c r="B225" s="585">
        <f t="shared" ca="1" si="3"/>
        <v>44824</v>
      </c>
      <c r="C225" s="585"/>
      <c r="D225" s="585"/>
      <c r="E225" s="433">
        <v>13.15</v>
      </c>
      <c r="F225" s="433">
        <v>13.28</v>
      </c>
      <c r="G225" s="433">
        <v>12.86</v>
      </c>
      <c r="H225" s="586">
        <v>13.12</v>
      </c>
      <c r="I225" s="586"/>
      <c r="J225" s="433">
        <v>12.501321000000001</v>
      </c>
      <c r="K225" s="362">
        <v>17950300</v>
      </c>
    </row>
    <row r="226" spans="2:11" ht="12.75" customHeight="1" x14ac:dyDescent="0.2">
      <c r="B226" s="585">
        <f t="shared" ca="1" si="3"/>
        <v>44825</v>
      </c>
      <c r="C226" s="585"/>
      <c r="D226" s="585"/>
      <c r="E226" s="433">
        <v>13.33</v>
      </c>
      <c r="F226" s="433">
        <v>13.48</v>
      </c>
      <c r="G226" s="433">
        <v>13.1</v>
      </c>
      <c r="H226" s="586">
        <v>13.16</v>
      </c>
      <c r="I226" s="586"/>
      <c r="J226" s="433">
        <v>12.539434999999999</v>
      </c>
      <c r="K226" s="362">
        <v>20937800</v>
      </c>
    </row>
    <row r="227" spans="2:11" ht="12.75" customHeight="1" x14ac:dyDescent="0.2">
      <c r="B227" s="585">
        <f t="shared" ca="1" si="3"/>
        <v>44826</v>
      </c>
      <c r="C227" s="585"/>
      <c r="D227" s="585"/>
      <c r="E227" s="433">
        <v>13.07</v>
      </c>
      <c r="F227" s="433">
        <v>13.6</v>
      </c>
      <c r="G227" s="433">
        <v>12.99</v>
      </c>
      <c r="H227" s="586">
        <v>13.56</v>
      </c>
      <c r="I227" s="586"/>
      <c r="J227" s="433">
        <v>12.920572</v>
      </c>
      <c r="K227" s="362">
        <v>20719000</v>
      </c>
    </row>
    <row r="228" spans="2:11" ht="12.75" customHeight="1" x14ac:dyDescent="0.2">
      <c r="B228" s="585">
        <f t="shared" ca="1" si="3"/>
        <v>44827</v>
      </c>
      <c r="C228" s="585"/>
      <c r="D228" s="585"/>
      <c r="E228" s="433">
        <v>13.57</v>
      </c>
      <c r="F228" s="433">
        <v>13.6</v>
      </c>
      <c r="G228" s="433">
        <v>13.32</v>
      </c>
      <c r="H228" s="586">
        <v>13.33</v>
      </c>
      <c r="I228" s="586"/>
      <c r="J228" s="433">
        <v>12.701420000000001</v>
      </c>
      <c r="K228" s="362">
        <v>14640900</v>
      </c>
    </row>
    <row r="229" spans="2:11" ht="12.75" customHeight="1" x14ac:dyDescent="0.2">
      <c r="B229" s="585">
        <f t="shared" ca="1" si="3"/>
        <v>44828</v>
      </c>
      <c r="C229" s="585"/>
      <c r="D229" s="585"/>
      <c r="E229" s="433">
        <v>13.45</v>
      </c>
      <c r="F229" s="433">
        <v>13.74</v>
      </c>
      <c r="G229" s="433">
        <v>13.45</v>
      </c>
      <c r="H229" s="586">
        <v>13.74</v>
      </c>
      <c r="I229" s="586"/>
      <c r="J229" s="433">
        <v>13.092084</v>
      </c>
      <c r="K229" s="362">
        <v>17947100</v>
      </c>
    </row>
    <row r="230" spans="2:11" ht="12.75" customHeight="1" x14ac:dyDescent="0.2">
      <c r="B230" s="585">
        <f t="shared" ca="1" si="3"/>
        <v>44829</v>
      </c>
      <c r="C230" s="585"/>
      <c r="D230" s="585"/>
      <c r="E230" s="433">
        <v>13.71</v>
      </c>
      <c r="F230" s="433">
        <v>13.71</v>
      </c>
      <c r="G230" s="433">
        <v>13.21</v>
      </c>
      <c r="H230" s="586">
        <v>13.38</v>
      </c>
      <c r="I230" s="586"/>
      <c r="J230" s="433">
        <v>12.749063</v>
      </c>
      <c r="K230" s="362">
        <v>16000200</v>
      </c>
    </row>
    <row r="231" spans="2:11" ht="12.75" customHeight="1" x14ac:dyDescent="0.2">
      <c r="B231" s="585">
        <f t="shared" ca="1" si="3"/>
        <v>44830</v>
      </c>
      <c r="C231" s="585"/>
      <c r="D231" s="585"/>
      <c r="E231" s="433">
        <v>13.41</v>
      </c>
      <c r="F231" s="433">
        <v>13.57</v>
      </c>
      <c r="G231" s="433">
        <v>13.34</v>
      </c>
      <c r="H231" s="586">
        <v>13.49</v>
      </c>
      <c r="I231" s="586"/>
      <c r="J231" s="433">
        <v>12.853876</v>
      </c>
      <c r="K231" s="362">
        <v>12390500</v>
      </c>
    </row>
    <row r="232" spans="2:11" ht="12.75" customHeight="1" x14ac:dyDescent="0.2">
      <c r="B232" s="585">
        <f t="shared" ca="1" si="3"/>
        <v>44831</v>
      </c>
      <c r="C232" s="585"/>
      <c r="D232" s="585"/>
      <c r="E232" s="433">
        <v>13.34</v>
      </c>
      <c r="F232" s="433">
        <v>13.47</v>
      </c>
      <c r="G232" s="433">
        <v>13.15</v>
      </c>
      <c r="H232" s="586">
        <v>13.41</v>
      </c>
      <c r="I232" s="586"/>
      <c r="J232" s="433">
        <v>12.777647999999999</v>
      </c>
      <c r="K232" s="362">
        <v>16534500</v>
      </c>
    </row>
    <row r="233" spans="2:11" ht="12.75" customHeight="1" x14ac:dyDescent="0.2">
      <c r="B233" s="585">
        <f t="shared" ca="1" si="3"/>
        <v>44832</v>
      </c>
      <c r="C233" s="585"/>
      <c r="D233" s="585"/>
      <c r="E233" s="433">
        <v>13.63</v>
      </c>
      <c r="F233" s="433">
        <v>13.98</v>
      </c>
      <c r="G233" s="433">
        <v>13.61</v>
      </c>
      <c r="H233" s="586">
        <v>13.7</v>
      </c>
      <c r="I233" s="586"/>
      <c r="J233" s="433">
        <v>13.102824999999999</v>
      </c>
      <c r="K233" s="362">
        <v>26915900</v>
      </c>
    </row>
    <row r="234" spans="2:11" ht="12.75" customHeight="1" x14ac:dyDescent="0.2">
      <c r="B234" s="585">
        <f t="shared" ca="1" si="3"/>
        <v>44833</v>
      </c>
      <c r="C234" s="585"/>
      <c r="D234" s="585"/>
      <c r="E234" s="433">
        <v>13.63</v>
      </c>
      <c r="F234" s="433">
        <v>13.72</v>
      </c>
      <c r="G234" s="433">
        <v>13.45</v>
      </c>
      <c r="H234" s="586">
        <v>13.69</v>
      </c>
      <c r="I234" s="586"/>
      <c r="J234" s="433">
        <v>13.093261999999999</v>
      </c>
      <c r="K234" s="362">
        <v>15439300</v>
      </c>
    </row>
    <row r="235" spans="2:11" ht="12.75" customHeight="1" x14ac:dyDescent="0.2">
      <c r="B235" s="585">
        <f t="shared" ca="1" si="3"/>
        <v>44834</v>
      </c>
      <c r="C235" s="585"/>
      <c r="D235" s="585"/>
      <c r="E235" s="433">
        <v>13.67</v>
      </c>
      <c r="F235" s="433">
        <v>14.18</v>
      </c>
      <c r="G235" s="433">
        <v>13.65</v>
      </c>
      <c r="H235" s="586">
        <v>14.16</v>
      </c>
      <c r="I235" s="586"/>
      <c r="J235" s="433">
        <v>13.542774</v>
      </c>
      <c r="K235" s="362">
        <v>20299800</v>
      </c>
    </row>
    <row r="236" spans="2:11" ht="12.75" customHeight="1" x14ac:dyDescent="0.2">
      <c r="B236" s="585">
        <f t="shared" ca="1" si="3"/>
        <v>44835</v>
      </c>
      <c r="C236" s="585"/>
      <c r="D236" s="585"/>
      <c r="E236" s="433">
        <v>14.37</v>
      </c>
      <c r="F236" s="433">
        <v>14.68</v>
      </c>
      <c r="G236" s="433">
        <v>14.09</v>
      </c>
      <c r="H236" s="586">
        <v>14.2</v>
      </c>
      <c r="I236" s="586"/>
      <c r="J236" s="433">
        <v>13.581032</v>
      </c>
      <c r="K236" s="362">
        <v>31700500</v>
      </c>
    </row>
    <row r="237" spans="2:11" ht="12.75" customHeight="1" x14ac:dyDescent="0.2">
      <c r="B237" s="585">
        <f t="shared" ca="1" si="3"/>
        <v>44836</v>
      </c>
      <c r="C237" s="585"/>
      <c r="D237" s="585"/>
      <c r="E237" s="433">
        <v>14.05</v>
      </c>
      <c r="F237" s="433">
        <v>14.15</v>
      </c>
      <c r="G237" s="433">
        <v>13.78</v>
      </c>
      <c r="H237" s="586">
        <v>14</v>
      </c>
      <c r="I237" s="586"/>
      <c r="J237" s="433">
        <v>13.389749</v>
      </c>
      <c r="K237" s="362">
        <v>27426700</v>
      </c>
    </row>
    <row r="238" spans="2:11" ht="12.75" customHeight="1" x14ac:dyDescent="0.2">
      <c r="B238" s="585">
        <f t="shared" ca="1" si="3"/>
        <v>44837</v>
      </c>
      <c r="C238" s="585"/>
      <c r="D238" s="585"/>
      <c r="E238" s="433">
        <v>13.88</v>
      </c>
      <c r="F238" s="433">
        <v>13.91</v>
      </c>
      <c r="G238" s="433">
        <v>13.25</v>
      </c>
      <c r="H238" s="586">
        <v>13.65</v>
      </c>
      <c r="I238" s="586"/>
      <c r="J238" s="433">
        <v>13.055005</v>
      </c>
      <c r="K238" s="362">
        <v>24351200</v>
      </c>
    </row>
    <row r="239" spans="2:11" ht="12.75" customHeight="1" x14ac:dyDescent="0.2">
      <c r="B239" s="585">
        <f t="shared" ca="1" si="3"/>
        <v>44838</v>
      </c>
      <c r="C239" s="585"/>
      <c r="D239" s="585"/>
      <c r="E239" s="433">
        <v>13.65</v>
      </c>
      <c r="F239" s="433">
        <v>13.69</v>
      </c>
      <c r="G239" s="433">
        <v>13.26</v>
      </c>
      <c r="H239" s="586">
        <v>13.46</v>
      </c>
      <c r="I239" s="586"/>
      <c r="J239" s="433">
        <v>12.873289</v>
      </c>
      <c r="K239" s="362">
        <v>19119400</v>
      </c>
    </row>
    <row r="240" spans="2:11" ht="12.75" customHeight="1" x14ac:dyDescent="0.2">
      <c r="B240" s="585">
        <f t="shared" ca="1" si="3"/>
        <v>44839</v>
      </c>
      <c r="C240" s="585"/>
      <c r="D240" s="585"/>
      <c r="E240" s="433">
        <v>13.39</v>
      </c>
      <c r="F240" s="433">
        <v>13.61</v>
      </c>
      <c r="G240" s="433">
        <v>13.18</v>
      </c>
      <c r="H240" s="586">
        <v>13.58</v>
      </c>
      <c r="I240" s="586"/>
      <c r="J240" s="433">
        <v>12.988056</v>
      </c>
      <c r="K240" s="362">
        <v>31512700</v>
      </c>
    </row>
    <row r="241" spans="2:11" ht="12.75" customHeight="1" x14ac:dyDescent="0.2">
      <c r="B241" s="585">
        <f t="shared" ca="1" si="3"/>
        <v>44840</v>
      </c>
      <c r="C241" s="585"/>
      <c r="D241" s="585"/>
      <c r="E241" s="433">
        <v>13.03</v>
      </c>
      <c r="F241" s="433">
        <v>13.1</v>
      </c>
      <c r="G241" s="433">
        <v>12.15</v>
      </c>
      <c r="H241" s="586">
        <v>12.21</v>
      </c>
      <c r="I241" s="586"/>
      <c r="J241" s="433">
        <v>11.677773999999999</v>
      </c>
      <c r="K241" s="362">
        <v>46459300</v>
      </c>
    </row>
    <row r="242" spans="2:11" ht="12.75" customHeight="1" x14ac:dyDescent="0.2">
      <c r="B242" s="585">
        <f t="shared" ca="1" si="3"/>
        <v>44841</v>
      </c>
      <c r="C242" s="585"/>
      <c r="D242" s="585"/>
      <c r="E242" s="433">
        <v>12.26</v>
      </c>
      <c r="F242" s="433">
        <v>12.69</v>
      </c>
      <c r="G242" s="433">
        <v>12.23</v>
      </c>
      <c r="H242" s="586">
        <v>12.5</v>
      </c>
      <c r="I242" s="586"/>
      <c r="J242" s="433">
        <v>11.955133</v>
      </c>
      <c r="K242" s="362">
        <v>23605200</v>
      </c>
    </row>
    <row r="243" spans="2:11" ht="12.75" customHeight="1" x14ac:dyDescent="0.2">
      <c r="B243" s="585">
        <f t="shared" ca="1" si="3"/>
        <v>44842</v>
      </c>
      <c r="C243" s="585"/>
      <c r="D243" s="585"/>
      <c r="E243" s="433">
        <v>12.45</v>
      </c>
      <c r="F243" s="433">
        <v>12.59</v>
      </c>
      <c r="G243" s="433">
        <v>12.3</v>
      </c>
      <c r="H243" s="586">
        <v>12.43</v>
      </c>
      <c r="I243" s="586"/>
      <c r="J243" s="433">
        <v>11.888185</v>
      </c>
      <c r="K243" s="362">
        <v>15525500</v>
      </c>
    </row>
    <row r="244" spans="2:11" ht="12.75" customHeight="1" x14ac:dyDescent="0.2">
      <c r="B244" s="585">
        <f t="shared" ca="1" si="3"/>
        <v>44843</v>
      </c>
      <c r="C244" s="585"/>
      <c r="D244" s="585"/>
      <c r="E244" s="433">
        <v>12.37</v>
      </c>
      <c r="F244" s="433">
        <v>12.52</v>
      </c>
      <c r="G244" s="433">
        <v>12.17</v>
      </c>
      <c r="H244" s="586">
        <v>12.31</v>
      </c>
      <c r="I244" s="586"/>
      <c r="J244" s="433">
        <v>11.773415999999999</v>
      </c>
      <c r="K244" s="362">
        <v>19578600</v>
      </c>
    </row>
    <row r="245" spans="2:11" ht="12.75" customHeight="1" x14ac:dyDescent="0.2">
      <c r="B245" s="585">
        <f t="shared" ca="1" si="3"/>
        <v>44844</v>
      </c>
      <c r="C245" s="585"/>
      <c r="D245" s="585"/>
      <c r="E245" s="433">
        <v>12.19</v>
      </c>
      <c r="F245" s="433">
        <v>12.25</v>
      </c>
      <c r="G245" s="433">
        <v>11.66</v>
      </c>
      <c r="H245" s="586">
        <v>11.71</v>
      </c>
      <c r="I245" s="586"/>
      <c r="J245" s="433">
        <v>11.19957</v>
      </c>
      <c r="K245" s="362">
        <v>31549800</v>
      </c>
    </row>
    <row r="246" spans="2:11" ht="12.75" customHeight="1" x14ac:dyDescent="0.2">
      <c r="B246" s="585">
        <f t="shared" ca="1" si="3"/>
        <v>44845</v>
      </c>
      <c r="C246" s="585"/>
      <c r="D246" s="585"/>
      <c r="E246" s="433">
        <v>11.55</v>
      </c>
      <c r="F246" s="433">
        <v>11.74</v>
      </c>
      <c r="G246" s="433">
        <v>11.42</v>
      </c>
      <c r="H246" s="586">
        <v>11.51</v>
      </c>
      <c r="I246" s="586"/>
      <c r="J246" s="433">
        <v>11.008288</v>
      </c>
      <c r="K246" s="362">
        <v>21879600</v>
      </c>
    </row>
    <row r="247" spans="2:11" ht="12.75" customHeight="1" x14ac:dyDescent="0.2">
      <c r="B247" s="585">
        <f t="shared" ca="1" si="3"/>
        <v>44846</v>
      </c>
      <c r="C247" s="585"/>
      <c r="D247" s="585"/>
      <c r="E247" s="433">
        <v>11.65</v>
      </c>
      <c r="F247" s="433">
        <v>12.01</v>
      </c>
      <c r="G247" s="433">
        <v>11.61</v>
      </c>
      <c r="H247" s="586">
        <v>11.95</v>
      </c>
      <c r="I247" s="586"/>
      <c r="J247" s="433">
        <v>11.429111000000001</v>
      </c>
      <c r="K247" s="362">
        <v>23411700</v>
      </c>
    </row>
    <row r="248" spans="2:11" ht="12.75" customHeight="1" x14ac:dyDescent="0.2">
      <c r="B248" s="585">
        <f t="shared" ca="1" si="3"/>
        <v>44847</v>
      </c>
      <c r="C248" s="585"/>
      <c r="D248" s="585"/>
      <c r="E248" s="433">
        <v>11.46</v>
      </c>
      <c r="F248" s="433">
        <v>11.78</v>
      </c>
      <c r="G248" s="433">
        <v>11.45</v>
      </c>
      <c r="H248" s="586">
        <v>11.72</v>
      </c>
      <c r="I248" s="586"/>
      <c r="J248" s="433">
        <v>11.209134000000001</v>
      </c>
      <c r="K248" s="362">
        <v>19892000</v>
      </c>
    </row>
    <row r="249" spans="2:11" ht="12.75" customHeight="1" x14ac:dyDescent="0.2">
      <c r="B249" s="585">
        <f t="shared" ca="1" si="3"/>
        <v>44848</v>
      </c>
      <c r="C249" s="585"/>
      <c r="D249" s="585"/>
      <c r="E249" s="433">
        <v>11.58</v>
      </c>
      <c r="F249" s="433">
        <v>11.7</v>
      </c>
      <c r="G249" s="433">
        <v>11.37</v>
      </c>
      <c r="H249" s="586">
        <v>11.44</v>
      </c>
      <c r="I249" s="586"/>
      <c r="J249" s="433">
        <v>10.941338</v>
      </c>
      <c r="K249" s="362">
        <v>22783300</v>
      </c>
    </row>
    <row r="250" spans="2:11" ht="12.75" customHeight="1" x14ac:dyDescent="0.2">
      <c r="B250" s="585">
        <f t="shared" ca="1" si="3"/>
        <v>44849</v>
      </c>
      <c r="C250" s="585"/>
      <c r="D250" s="585"/>
      <c r="E250" s="433">
        <v>11.35</v>
      </c>
      <c r="F250" s="433">
        <v>11.58</v>
      </c>
      <c r="G250" s="433">
        <v>11.24</v>
      </c>
      <c r="H250" s="586">
        <v>11.37</v>
      </c>
      <c r="I250" s="586"/>
      <c r="J250" s="433">
        <v>10.874389000000001</v>
      </c>
      <c r="K250" s="362">
        <v>18093300</v>
      </c>
    </row>
    <row r="251" spans="2:11" ht="12.75" customHeight="1" x14ac:dyDescent="0.2">
      <c r="B251" s="585">
        <f t="shared" ca="1" si="3"/>
        <v>44850</v>
      </c>
      <c r="C251" s="585"/>
      <c r="D251" s="585"/>
      <c r="E251" s="433">
        <v>11.23</v>
      </c>
      <c r="F251" s="433">
        <v>11.39</v>
      </c>
      <c r="G251" s="433">
        <v>10.95</v>
      </c>
      <c r="H251" s="586">
        <v>11.28</v>
      </c>
      <c r="I251" s="586"/>
      <c r="J251" s="433">
        <v>10.788313</v>
      </c>
      <c r="K251" s="362">
        <v>17882700</v>
      </c>
    </row>
    <row r="252" spans="2:11" ht="12.75" customHeight="1" x14ac:dyDescent="0.2">
      <c r="B252" s="585">
        <f t="shared" ca="1" si="3"/>
        <v>44851</v>
      </c>
      <c r="C252" s="585"/>
      <c r="D252" s="585"/>
      <c r="E252" s="433">
        <v>11.16</v>
      </c>
      <c r="F252" s="433">
        <v>11.44</v>
      </c>
      <c r="G252" s="433">
        <v>10.93</v>
      </c>
      <c r="H252" s="586">
        <v>11.37</v>
      </c>
      <c r="I252" s="586"/>
      <c r="J252" s="433">
        <v>10.874389000000001</v>
      </c>
      <c r="K252" s="362">
        <v>19163100</v>
      </c>
    </row>
    <row r="253" spans="2:11" ht="12.75" customHeight="1" x14ac:dyDescent="0.2">
      <c r="B253" s="585">
        <f t="shared" ca="1" si="3"/>
        <v>44852</v>
      </c>
      <c r="C253" s="585"/>
      <c r="D253" s="585"/>
      <c r="E253" s="433">
        <v>10.94</v>
      </c>
      <c r="F253" s="433">
        <v>11</v>
      </c>
      <c r="G253" s="433">
        <v>10.54</v>
      </c>
      <c r="H253" s="586">
        <v>10.71</v>
      </c>
      <c r="I253" s="586"/>
      <c r="J253" s="433">
        <v>10.243157999999999</v>
      </c>
      <c r="K253" s="362">
        <v>28910500</v>
      </c>
    </row>
    <row r="254" spans="2:11" ht="12.75" customHeight="1" x14ac:dyDescent="0.2">
      <c r="B254" s="585">
        <f t="shared" ca="1" si="3"/>
        <v>44853</v>
      </c>
      <c r="C254" s="585"/>
      <c r="D254" s="585"/>
      <c r="E254" s="433">
        <v>10.82</v>
      </c>
      <c r="F254" s="433">
        <v>11.03</v>
      </c>
      <c r="G254" s="433">
        <v>10.77</v>
      </c>
      <c r="H254" s="586">
        <v>10.86</v>
      </c>
      <c r="I254" s="586"/>
      <c r="J254" s="433">
        <v>10.386619</v>
      </c>
      <c r="K254" s="362">
        <v>18222200</v>
      </c>
    </row>
    <row r="255" spans="2:11" ht="12.75" customHeight="1" x14ac:dyDescent="0.2">
      <c r="B255" s="585">
        <f t="shared" ca="1" si="3"/>
        <v>44854</v>
      </c>
      <c r="C255" s="585"/>
      <c r="D255" s="585"/>
      <c r="E255" s="433">
        <v>10.72</v>
      </c>
      <c r="F255" s="433">
        <v>10.93</v>
      </c>
      <c r="G255" s="433">
        <v>10.62</v>
      </c>
      <c r="H255" s="586">
        <v>10.85</v>
      </c>
      <c r="I255" s="586"/>
      <c r="J255" s="433">
        <v>10.377057000000001</v>
      </c>
      <c r="K255" s="362">
        <v>16125900</v>
      </c>
    </row>
    <row r="256" spans="2:11" ht="12.75" customHeight="1" x14ac:dyDescent="0.2">
      <c r="B256" s="585">
        <f t="shared" ca="1" si="3"/>
        <v>44855</v>
      </c>
      <c r="C256" s="585"/>
      <c r="D256" s="585"/>
      <c r="E256" s="433">
        <v>10.98</v>
      </c>
      <c r="F256" s="433">
        <v>11.02</v>
      </c>
      <c r="G256" s="433">
        <v>10.65</v>
      </c>
      <c r="H256" s="586">
        <v>10.66</v>
      </c>
      <c r="I256" s="586"/>
      <c r="J256" s="433">
        <v>10.195338</v>
      </c>
      <c r="K256" s="362">
        <v>15201300</v>
      </c>
    </row>
    <row r="257" spans="2:11" ht="12.75" customHeight="1" x14ac:dyDescent="0.2">
      <c r="B257" s="585">
        <f t="shared" ca="1" si="3"/>
        <v>44856</v>
      </c>
      <c r="C257" s="585"/>
      <c r="D257" s="585"/>
      <c r="E257" s="433">
        <v>10.53</v>
      </c>
      <c r="F257" s="433">
        <v>10.66</v>
      </c>
      <c r="G257" s="433">
        <v>10.29</v>
      </c>
      <c r="H257" s="586">
        <v>10.37</v>
      </c>
      <c r="I257" s="586"/>
      <c r="J257" s="433">
        <v>9.9179779999999997</v>
      </c>
      <c r="K257" s="362">
        <v>25625100</v>
      </c>
    </row>
    <row r="258" spans="2:11" ht="12.75" customHeight="1" x14ac:dyDescent="0.2">
      <c r="B258" s="585">
        <f t="shared" ca="1" si="3"/>
        <v>44857</v>
      </c>
      <c r="C258" s="585"/>
      <c r="D258" s="585"/>
      <c r="E258" s="433">
        <v>10.31</v>
      </c>
      <c r="F258" s="433">
        <v>10.39</v>
      </c>
      <c r="G258" s="433">
        <v>10.15</v>
      </c>
      <c r="H258" s="586">
        <v>10.199999999999999</v>
      </c>
      <c r="I258" s="586"/>
      <c r="J258" s="433">
        <v>9.7553900000000002</v>
      </c>
      <c r="K258" s="362">
        <v>14752000</v>
      </c>
    </row>
    <row r="259" spans="2:11" ht="12.75" customHeight="1" x14ac:dyDescent="0.2">
      <c r="B259" s="585">
        <f t="shared" ca="1" si="3"/>
        <v>44858</v>
      </c>
      <c r="C259" s="585"/>
      <c r="D259" s="585"/>
      <c r="E259" s="433">
        <v>10.24</v>
      </c>
      <c r="F259" s="433">
        <v>10.41</v>
      </c>
      <c r="G259" s="433">
        <v>10.199999999999999</v>
      </c>
      <c r="H259" s="586">
        <v>10.35</v>
      </c>
      <c r="I259" s="586"/>
      <c r="J259" s="433">
        <v>9.8988510000000005</v>
      </c>
      <c r="K259" s="362">
        <v>19315300</v>
      </c>
    </row>
    <row r="260" spans="2:11" ht="12.75" customHeight="1" x14ac:dyDescent="0.2">
      <c r="B260" s="585">
        <f t="shared" ca="1" si="3"/>
        <v>44859</v>
      </c>
      <c r="C260" s="585"/>
      <c r="D260" s="585"/>
      <c r="E260" s="433">
        <v>10.220000000000001</v>
      </c>
      <c r="F260" s="433">
        <v>10.32</v>
      </c>
      <c r="G260" s="433">
        <v>10.039999999999999</v>
      </c>
      <c r="H260" s="586">
        <v>10.06</v>
      </c>
      <c r="I260" s="586"/>
      <c r="J260" s="433">
        <v>9.6214919999999999</v>
      </c>
      <c r="K260" s="362">
        <v>18387100</v>
      </c>
    </row>
    <row r="261" spans="2:11" ht="12.75" customHeight="1" x14ac:dyDescent="0.2">
      <c r="B261" s="585">
        <f t="shared" ca="1" si="3"/>
        <v>44860</v>
      </c>
      <c r="C261" s="585"/>
      <c r="D261" s="585"/>
      <c r="E261" s="433">
        <v>9.9</v>
      </c>
      <c r="F261" s="433">
        <v>9.9700000000000006</v>
      </c>
      <c r="G261" s="433">
        <v>9.74</v>
      </c>
      <c r="H261" s="586">
        <v>9.9499999999999993</v>
      </c>
      <c r="I261" s="586"/>
      <c r="J261" s="433">
        <v>9.5162849999999999</v>
      </c>
      <c r="K261" s="362">
        <v>22137200</v>
      </c>
    </row>
    <row r="262" spans="2:11" ht="12.75" customHeight="1" x14ac:dyDescent="0.2">
      <c r="B262" s="585">
        <f t="shared" ca="1" si="3"/>
        <v>44861</v>
      </c>
      <c r="C262" s="585"/>
      <c r="D262" s="585"/>
      <c r="E262" s="433">
        <v>10.06</v>
      </c>
      <c r="F262" s="433">
        <v>10.17</v>
      </c>
      <c r="G262" s="433">
        <v>9.93</v>
      </c>
      <c r="H262" s="586">
        <v>10.08</v>
      </c>
      <c r="I262" s="586"/>
      <c r="J262" s="433">
        <v>9.6406189999999992</v>
      </c>
      <c r="K262" s="362">
        <v>16447000</v>
      </c>
    </row>
    <row r="263" spans="2:11" ht="12.75" customHeight="1" x14ac:dyDescent="0.2">
      <c r="B263" s="585">
        <f t="shared" ca="1" si="3"/>
        <v>44862</v>
      </c>
      <c r="C263" s="585"/>
      <c r="D263" s="585"/>
      <c r="E263" s="433">
        <v>10.199999999999999</v>
      </c>
      <c r="F263" s="433">
        <v>10.3</v>
      </c>
      <c r="G263" s="433">
        <v>10</v>
      </c>
      <c r="H263" s="586">
        <v>10.029999999999999</v>
      </c>
      <c r="I263" s="586"/>
      <c r="J263" s="433">
        <v>9.5927969999999991</v>
      </c>
      <c r="K263" s="362">
        <v>15714800</v>
      </c>
    </row>
    <row r="264" spans="2:11" ht="12.75" customHeight="1" x14ac:dyDescent="0.2">
      <c r="B264" s="585">
        <f t="shared" ca="1" si="3"/>
        <v>44863</v>
      </c>
      <c r="C264" s="585"/>
      <c r="D264" s="585"/>
      <c r="E264" s="433">
        <v>9.89</v>
      </c>
      <c r="F264" s="433">
        <v>10.01</v>
      </c>
      <c r="G264" s="433">
        <v>9.76</v>
      </c>
      <c r="H264" s="586">
        <v>9.99</v>
      </c>
      <c r="I264" s="586"/>
      <c r="J264" s="433">
        <v>9.5545430000000007</v>
      </c>
      <c r="K264" s="362">
        <v>14107300</v>
      </c>
    </row>
    <row r="265" spans="2:11" ht="12.75" customHeight="1" x14ac:dyDescent="0.2">
      <c r="B265" s="585">
        <f t="shared" ca="1" si="3"/>
        <v>44864</v>
      </c>
      <c r="C265" s="585"/>
      <c r="D265" s="585"/>
      <c r="E265" s="433">
        <v>10.02</v>
      </c>
      <c r="F265" s="433">
        <v>10.08</v>
      </c>
      <c r="G265" s="433">
        <v>9.7100000000000009</v>
      </c>
      <c r="H265" s="586">
        <v>9.82</v>
      </c>
      <c r="I265" s="586"/>
      <c r="J265" s="433">
        <v>9.3919530000000009</v>
      </c>
      <c r="K265" s="362">
        <v>15900300</v>
      </c>
    </row>
    <row r="266" spans="2:11" ht="12.75" customHeight="1" x14ac:dyDescent="0.2">
      <c r="B266" s="585">
        <f t="shared" ca="1" si="3"/>
        <v>44865</v>
      </c>
      <c r="C266" s="585"/>
      <c r="D266" s="585"/>
      <c r="E266" s="433">
        <v>9.64</v>
      </c>
      <c r="F266" s="433">
        <v>9.7799999999999994</v>
      </c>
      <c r="G266" s="433">
        <v>9.4700000000000006</v>
      </c>
      <c r="H266" s="586">
        <v>9.7100000000000009</v>
      </c>
      <c r="I266" s="586"/>
      <c r="J266" s="433">
        <v>9.2867460000000008</v>
      </c>
      <c r="K266" s="362">
        <v>22076200</v>
      </c>
    </row>
    <row r="267" spans="2:11" ht="12.75" customHeight="1" x14ac:dyDescent="0.2">
      <c r="B267" s="585">
        <f t="shared" ca="1" si="3"/>
        <v>44866</v>
      </c>
      <c r="C267" s="585"/>
      <c r="D267" s="585"/>
      <c r="E267" s="433">
        <v>9.74</v>
      </c>
      <c r="F267" s="433">
        <v>9.94</v>
      </c>
      <c r="G267" s="433">
        <v>9.66</v>
      </c>
      <c r="H267" s="586">
        <v>9.92</v>
      </c>
      <c r="I267" s="586"/>
      <c r="J267" s="433">
        <v>9.4875950000000007</v>
      </c>
      <c r="K267" s="362">
        <v>24158300</v>
      </c>
    </row>
    <row r="268" spans="2:11" ht="12.75" customHeight="1" x14ac:dyDescent="0.2">
      <c r="B268" s="585">
        <f t="shared" ca="1" si="3"/>
        <v>44867</v>
      </c>
      <c r="C268" s="585"/>
      <c r="D268" s="585"/>
      <c r="E268" s="433">
        <v>10.029999999999999</v>
      </c>
      <c r="F268" s="433">
        <v>10.32</v>
      </c>
      <c r="G268" s="433">
        <v>9.85</v>
      </c>
      <c r="H268" s="586">
        <v>10.32</v>
      </c>
      <c r="I268" s="586"/>
      <c r="J268" s="433">
        <v>9.8701589999999992</v>
      </c>
      <c r="K268" s="362">
        <v>29427600</v>
      </c>
    </row>
    <row r="269" spans="2:11" ht="12.75" customHeight="1" x14ac:dyDescent="0.2">
      <c r="B269" s="585">
        <f t="shared" ca="1" si="3"/>
        <v>44868</v>
      </c>
      <c r="C269" s="585"/>
      <c r="D269" s="585"/>
      <c r="E269" s="433">
        <v>10.35</v>
      </c>
      <c r="F269" s="433">
        <v>10.4</v>
      </c>
      <c r="G269" s="433">
        <v>9.8000000000000007</v>
      </c>
      <c r="H269" s="586">
        <v>10.1</v>
      </c>
      <c r="I269" s="586"/>
      <c r="J269" s="433">
        <v>9.6597480000000004</v>
      </c>
      <c r="K269" s="362">
        <v>25823500</v>
      </c>
    </row>
    <row r="270" spans="2:11" ht="12.75" customHeight="1" x14ac:dyDescent="0.2">
      <c r="B270" s="585">
        <f t="shared" ca="1" si="3"/>
        <v>44869</v>
      </c>
      <c r="C270" s="585"/>
      <c r="D270" s="585"/>
      <c r="E270" s="433">
        <v>10.119999999999999</v>
      </c>
      <c r="F270" s="433">
        <v>10.3</v>
      </c>
      <c r="G270" s="433">
        <v>10.02</v>
      </c>
      <c r="H270" s="586">
        <v>10.19</v>
      </c>
      <c r="I270" s="586"/>
      <c r="J270" s="433">
        <v>9.745825</v>
      </c>
      <c r="K270" s="362">
        <v>20227700</v>
      </c>
    </row>
    <row r="271" spans="2:11" ht="12.75" customHeight="1" x14ac:dyDescent="0.2">
      <c r="B271" s="585">
        <f t="shared" ca="1" si="3"/>
        <v>44870</v>
      </c>
      <c r="C271" s="585"/>
      <c r="D271" s="585"/>
      <c r="E271" s="433">
        <v>10.33</v>
      </c>
      <c r="F271" s="433">
        <v>10.73</v>
      </c>
      <c r="G271" s="433">
        <v>10.29</v>
      </c>
      <c r="H271" s="586">
        <v>10.35</v>
      </c>
      <c r="I271" s="586"/>
      <c r="J271" s="433">
        <v>9.8988510000000005</v>
      </c>
      <c r="K271" s="362">
        <v>31108800</v>
      </c>
    </row>
    <row r="272" spans="2:11" ht="12.75" customHeight="1" x14ac:dyDescent="0.2">
      <c r="B272" s="585">
        <f t="shared" ca="1" si="3"/>
        <v>44871</v>
      </c>
      <c r="C272" s="585"/>
      <c r="D272" s="585"/>
      <c r="E272" s="433">
        <v>10.44</v>
      </c>
      <c r="F272" s="433">
        <v>10.7</v>
      </c>
      <c r="G272" s="433">
        <v>10.43</v>
      </c>
      <c r="H272" s="586">
        <v>10.61</v>
      </c>
      <c r="I272" s="586"/>
      <c r="J272" s="433">
        <v>10.147517000000001</v>
      </c>
      <c r="K272" s="362">
        <v>19845300</v>
      </c>
    </row>
    <row r="273" spans="2:11" ht="12.75" customHeight="1" x14ac:dyDescent="0.2">
      <c r="B273" s="585">
        <f t="shared" ca="1" si="3"/>
        <v>44872</v>
      </c>
      <c r="C273" s="585"/>
      <c r="D273" s="585"/>
      <c r="E273" s="433">
        <v>11.04</v>
      </c>
      <c r="F273" s="433">
        <v>11.14</v>
      </c>
      <c r="G273" s="433">
        <v>10.61</v>
      </c>
      <c r="H273" s="586">
        <v>10.62</v>
      </c>
      <c r="I273" s="586"/>
      <c r="J273" s="433">
        <v>10.157082000000001</v>
      </c>
      <c r="K273" s="362">
        <v>28608100</v>
      </c>
    </row>
    <row r="274" spans="2:11" ht="12.75" customHeight="1" x14ac:dyDescent="0.2">
      <c r="B274" s="585">
        <f t="shared" ca="1" si="3"/>
        <v>44873</v>
      </c>
      <c r="C274" s="585"/>
      <c r="D274" s="585"/>
      <c r="E274" s="433">
        <v>10.56</v>
      </c>
      <c r="F274" s="433">
        <v>10.72</v>
      </c>
      <c r="G274" s="433">
        <v>10.45</v>
      </c>
      <c r="H274" s="586">
        <v>10.59</v>
      </c>
      <c r="I274" s="586"/>
      <c r="J274" s="433">
        <v>10.128387999999999</v>
      </c>
      <c r="K274" s="362">
        <v>12642800</v>
      </c>
    </row>
    <row r="275" spans="2:11" ht="12.75" customHeight="1" x14ac:dyDescent="0.2">
      <c r="B275" s="585">
        <f t="shared" ca="1" si="3"/>
        <v>44874</v>
      </c>
      <c r="C275" s="585"/>
      <c r="D275" s="585"/>
      <c r="E275" s="433">
        <v>10.7</v>
      </c>
      <c r="F275" s="433">
        <v>10.9</v>
      </c>
      <c r="G275" s="433">
        <v>10.62</v>
      </c>
      <c r="H275" s="586">
        <v>10.83</v>
      </c>
      <c r="I275" s="586"/>
      <c r="J275" s="433">
        <v>10.357926000000001</v>
      </c>
      <c r="K275" s="362">
        <v>14470500</v>
      </c>
    </row>
    <row r="276" spans="2:11" ht="12.75" customHeight="1" x14ac:dyDescent="0.2">
      <c r="B276" s="585">
        <f t="shared" ca="1" si="3"/>
        <v>44875</v>
      </c>
      <c r="C276" s="585"/>
      <c r="D276" s="585"/>
      <c r="E276" s="433">
        <v>10.75</v>
      </c>
      <c r="F276" s="433">
        <v>10.84</v>
      </c>
      <c r="G276" s="433">
        <v>10.6</v>
      </c>
      <c r="H276" s="586">
        <v>10.65</v>
      </c>
      <c r="I276" s="586"/>
      <c r="J276" s="433">
        <v>10.185774</v>
      </c>
      <c r="K276" s="362">
        <v>14385700</v>
      </c>
    </row>
    <row r="277" spans="2:11" ht="12.75" customHeight="1" x14ac:dyDescent="0.2">
      <c r="B277" s="585">
        <f t="shared" ca="1" si="3"/>
        <v>44876</v>
      </c>
      <c r="C277" s="585"/>
      <c r="D277" s="585"/>
      <c r="E277" s="433">
        <v>10.61</v>
      </c>
      <c r="F277" s="433">
        <v>10.83</v>
      </c>
      <c r="G277" s="433">
        <v>10.45</v>
      </c>
      <c r="H277" s="586">
        <v>10.74</v>
      </c>
      <c r="I277" s="586"/>
      <c r="J277" s="433">
        <v>10.271851</v>
      </c>
      <c r="K277" s="362">
        <v>12378700</v>
      </c>
    </row>
    <row r="278" spans="2:11" ht="12.75" customHeight="1" x14ac:dyDescent="0.2">
      <c r="B278" s="585">
        <f t="shared" ca="1" si="3"/>
        <v>44877</v>
      </c>
      <c r="C278" s="585"/>
      <c r="D278" s="585"/>
      <c r="E278" s="433">
        <v>10.95</v>
      </c>
      <c r="F278" s="433">
        <v>11.35</v>
      </c>
      <c r="G278" s="433">
        <v>10.93</v>
      </c>
      <c r="H278" s="586">
        <v>11.13</v>
      </c>
      <c r="I278" s="586"/>
      <c r="J278" s="433">
        <v>10.644852999999999</v>
      </c>
      <c r="K278" s="362">
        <v>24961100</v>
      </c>
    </row>
    <row r="279" spans="2:11" ht="12.75" customHeight="1" x14ac:dyDescent="0.2">
      <c r="B279" s="585">
        <f t="shared" ca="1" si="3"/>
        <v>44878</v>
      </c>
      <c r="C279" s="585"/>
      <c r="D279" s="585"/>
      <c r="E279" s="433">
        <v>11.06</v>
      </c>
      <c r="F279" s="433">
        <v>11.27</v>
      </c>
      <c r="G279" s="433">
        <v>10.99</v>
      </c>
      <c r="H279" s="586">
        <v>11.19</v>
      </c>
      <c r="I279" s="586"/>
      <c r="J279" s="433">
        <v>10.702235</v>
      </c>
      <c r="K279" s="362">
        <v>18815600</v>
      </c>
    </row>
    <row r="280" spans="2:11" ht="12.75" customHeight="1" x14ac:dyDescent="0.2">
      <c r="B280" s="585">
        <f t="shared" ca="1" si="3"/>
        <v>44879</v>
      </c>
      <c r="C280" s="585"/>
      <c r="D280" s="585"/>
      <c r="E280" s="433">
        <v>11.58</v>
      </c>
      <c r="F280" s="433">
        <v>11.67</v>
      </c>
      <c r="G280" s="433">
        <v>11.32</v>
      </c>
      <c r="H280" s="586">
        <v>11.38</v>
      </c>
      <c r="I280" s="586"/>
      <c r="J280" s="433">
        <v>10.883955</v>
      </c>
      <c r="K280" s="362">
        <v>22356400</v>
      </c>
    </row>
    <row r="281" spans="2:11" ht="12.75" customHeight="1" x14ac:dyDescent="0.2">
      <c r="B281" s="585">
        <f t="shared" ca="1" si="3"/>
        <v>44880</v>
      </c>
      <c r="C281" s="585"/>
      <c r="D281" s="585"/>
      <c r="E281" s="433">
        <v>11.38</v>
      </c>
      <c r="F281" s="433">
        <v>11.45</v>
      </c>
      <c r="G281" s="433">
        <v>11.29</v>
      </c>
      <c r="H281" s="586">
        <v>11.34</v>
      </c>
      <c r="I281" s="586"/>
      <c r="J281" s="433">
        <v>10.845694999999999</v>
      </c>
      <c r="K281" s="362">
        <v>22171500</v>
      </c>
    </row>
    <row r="282" spans="2:11" ht="12.75" customHeight="1" x14ac:dyDescent="0.2">
      <c r="B282" s="585">
        <f t="shared" ca="1" si="3"/>
        <v>44881</v>
      </c>
      <c r="C282" s="585"/>
      <c r="D282" s="585"/>
      <c r="E282" s="433">
        <v>11.37</v>
      </c>
      <c r="F282" s="433">
        <v>11.41</v>
      </c>
      <c r="G282" s="433">
        <v>11.21</v>
      </c>
      <c r="H282" s="586">
        <v>11.34</v>
      </c>
      <c r="I282" s="586"/>
      <c r="J282" s="433">
        <v>10.845694999999999</v>
      </c>
      <c r="K282" s="362">
        <v>14296500</v>
      </c>
    </row>
    <row r="283" spans="2:11" ht="12.75" customHeight="1" x14ac:dyDescent="0.2">
      <c r="B283" s="585">
        <f t="shared" ref="B283:B346" ca="1" si="4">B284-1</f>
        <v>44882</v>
      </c>
      <c r="C283" s="585"/>
      <c r="D283" s="585"/>
      <c r="E283" s="433">
        <v>11.38</v>
      </c>
      <c r="F283" s="433">
        <v>11.52</v>
      </c>
      <c r="G283" s="433">
        <v>11.32</v>
      </c>
      <c r="H283" s="586">
        <v>11.34</v>
      </c>
      <c r="I283" s="586"/>
      <c r="J283" s="433">
        <v>10.845694999999999</v>
      </c>
      <c r="K283" s="362">
        <v>13721700</v>
      </c>
    </row>
    <row r="284" spans="2:11" ht="12.75" customHeight="1" x14ac:dyDescent="0.2">
      <c r="B284" s="585">
        <f t="shared" ca="1" si="4"/>
        <v>44883</v>
      </c>
      <c r="C284" s="585"/>
      <c r="D284" s="585"/>
      <c r="E284" s="433">
        <v>11.35</v>
      </c>
      <c r="F284" s="433">
        <v>11.5</v>
      </c>
      <c r="G284" s="433">
        <v>11.21</v>
      </c>
      <c r="H284" s="586">
        <v>11.49</v>
      </c>
      <c r="I284" s="586"/>
      <c r="J284" s="433">
        <v>10.989159000000001</v>
      </c>
      <c r="K284" s="362">
        <v>15438800</v>
      </c>
    </row>
    <row r="285" spans="2:11" ht="12.75" customHeight="1" x14ac:dyDescent="0.2">
      <c r="B285" s="585">
        <f t="shared" ca="1" si="4"/>
        <v>44884</v>
      </c>
      <c r="C285" s="585"/>
      <c r="D285" s="585"/>
      <c r="E285" s="433">
        <v>11.57</v>
      </c>
      <c r="F285" s="433">
        <v>11.79</v>
      </c>
      <c r="G285" s="433">
        <v>11.41</v>
      </c>
      <c r="H285" s="586">
        <v>11.56</v>
      </c>
      <c r="I285" s="586"/>
      <c r="J285" s="433">
        <v>11.056108</v>
      </c>
      <c r="K285" s="362">
        <v>17177500</v>
      </c>
    </row>
    <row r="286" spans="2:11" ht="12.75" customHeight="1" x14ac:dyDescent="0.2">
      <c r="B286" s="585">
        <f t="shared" ca="1" si="4"/>
        <v>44885</v>
      </c>
      <c r="C286" s="585"/>
      <c r="D286" s="585"/>
      <c r="E286" s="433">
        <v>11.63</v>
      </c>
      <c r="F286" s="433">
        <v>11.63</v>
      </c>
      <c r="G286" s="433">
        <v>11.4</v>
      </c>
      <c r="H286" s="586">
        <v>11.61</v>
      </c>
      <c r="I286" s="586"/>
      <c r="J286" s="433">
        <v>11.103929000000001</v>
      </c>
      <c r="K286" s="362">
        <v>18130800</v>
      </c>
    </row>
    <row r="287" spans="2:11" ht="12.75" customHeight="1" x14ac:dyDescent="0.2">
      <c r="B287" s="585">
        <f t="shared" ca="1" si="4"/>
        <v>44886</v>
      </c>
      <c r="C287" s="585"/>
      <c r="D287" s="585"/>
      <c r="E287" s="433">
        <v>11.39</v>
      </c>
      <c r="F287" s="433">
        <v>11.47</v>
      </c>
      <c r="G287" s="433">
        <v>10.86</v>
      </c>
      <c r="H287" s="586">
        <v>11.45</v>
      </c>
      <c r="I287" s="586"/>
      <c r="J287" s="433">
        <v>10.950901999999999</v>
      </c>
      <c r="K287" s="362">
        <v>39649200</v>
      </c>
    </row>
    <row r="288" spans="2:11" ht="12.75" customHeight="1" x14ac:dyDescent="0.2">
      <c r="B288" s="585">
        <f t="shared" ca="1" si="4"/>
        <v>44887</v>
      </c>
      <c r="C288" s="585"/>
      <c r="D288" s="585"/>
      <c r="E288" s="433">
        <v>11.37</v>
      </c>
      <c r="F288" s="433">
        <v>11.46</v>
      </c>
      <c r="G288" s="433">
        <v>11.13</v>
      </c>
      <c r="H288" s="586">
        <v>11.45</v>
      </c>
      <c r="I288" s="586"/>
      <c r="J288" s="433">
        <v>10.950901999999999</v>
      </c>
      <c r="K288" s="362">
        <v>16519500</v>
      </c>
    </row>
    <row r="289" spans="2:11" ht="12.75" customHeight="1" x14ac:dyDescent="0.2">
      <c r="B289" s="585">
        <f t="shared" ca="1" si="4"/>
        <v>44888</v>
      </c>
      <c r="C289" s="585"/>
      <c r="D289" s="585"/>
      <c r="E289" s="433">
        <v>11.38</v>
      </c>
      <c r="F289" s="433">
        <v>11.41</v>
      </c>
      <c r="G289" s="433">
        <v>11.23</v>
      </c>
      <c r="H289" s="586">
        <v>11.31</v>
      </c>
      <c r="I289" s="586"/>
      <c r="J289" s="433">
        <v>10.817005</v>
      </c>
      <c r="K289" s="362">
        <v>9252700</v>
      </c>
    </row>
    <row r="290" spans="2:11" ht="12.75" customHeight="1" x14ac:dyDescent="0.2">
      <c r="B290" s="585">
        <f t="shared" ca="1" si="4"/>
        <v>44889</v>
      </c>
      <c r="C290" s="585"/>
      <c r="D290" s="585"/>
      <c r="E290" s="433">
        <v>11.08</v>
      </c>
      <c r="F290" s="433">
        <v>11.33</v>
      </c>
      <c r="G290" s="433">
        <v>10.92</v>
      </c>
      <c r="H290" s="586">
        <v>11.29</v>
      </c>
      <c r="I290" s="586"/>
      <c r="J290" s="433">
        <v>10.797877</v>
      </c>
      <c r="K290" s="362">
        <v>11436900</v>
      </c>
    </row>
    <row r="291" spans="2:11" ht="12.75" customHeight="1" x14ac:dyDescent="0.2">
      <c r="B291" s="585">
        <f t="shared" ca="1" si="4"/>
        <v>44890</v>
      </c>
      <c r="C291" s="585"/>
      <c r="D291" s="585"/>
      <c r="E291" s="433">
        <v>11.23</v>
      </c>
      <c r="F291" s="433">
        <v>11.45</v>
      </c>
      <c r="G291" s="433">
        <v>11.18</v>
      </c>
      <c r="H291" s="586">
        <v>11.22</v>
      </c>
      <c r="I291" s="586"/>
      <c r="J291" s="433">
        <v>10.730928</v>
      </c>
      <c r="K291" s="362">
        <v>15674300</v>
      </c>
    </row>
    <row r="292" spans="2:11" ht="12.75" customHeight="1" x14ac:dyDescent="0.2">
      <c r="B292" s="585">
        <f t="shared" ca="1" si="4"/>
        <v>44891</v>
      </c>
      <c r="C292" s="585"/>
      <c r="D292" s="585"/>
      <c r="E292" s="433">
        <v>11.01</v>
      </c>
      <c r="F292" s="433">
        <v>11.03</v>
      </c>
      <c r="G292" s="433">
        <v>10.6</v>
      </c>
      <c r="H292" s="586">
        <v>10.87</v>
      </c>
      <c r="I292" s="586"/>
      <c r="J292" s="433">
        <v>10.396186</v>
      </c>
      <c r="K292" s="362">
        <v>24168600</v>
      </c>
    </row>
    <row r="293" spans="2:11" ht="12.75" customHeight="1" x14ac:dyDescent="0.2">
      <c r="B293" s="585">
        <f t="shared" ca="1" si="4"/>
        <v>44892</v>
      </c>
      <c r="C293" s="585"/>
      <c r="D293" s="585"/>
      <c r="E293" s="433">
        <v>11.05</v>
      </c>
      <c r="F293" s="433">
        <v>11.17</v>
      </c>
      <c r="G293" s="433">
        <v>10.83</v>
      </c>
      <c r="H293" s="586">
        <v>10.95</v>
      </c>
      <c r="I293" s="586"/>
      <c r="J293" s="433">
        <v>10.472695999999999</v>
      </c>
      <c r="K293" s="362">
        <v>16509400</v>
      </c>
    </row>
    <row r="294" spans="2:11" ht="12.75" customHeight="1" x14ac:dyDescent="0.2">
      <c r="B294" s="585">
        <f t="shared" ca="1" si="4"/>
        <v>44893</v>
      </c>
      <c r="C294" s="585"/>
      <c r="D294" s="585"/>
      <c r="E294" s="433">
        <v>11.08</v>
      </c>
      <c r="F294" s="433">
        <v>11.15</v>
      </c>
      <c r="G294" s="433">
        <v>10.91</v>
      </c>
      <c r="H294" s="586">
        <v>11.1</v>
      </c>
      <c r="I294" s="586"/>
      <c r="J294" s="433">
        <v>10.616158</v>
      </c>
      <c r="K294" s="362">
        <v>19004900</v>
      </c>
    </row>
    <row r="295" spans="2:11" ht="12.75" customHeight="1" x14ac:dyDescent="0.2">
      <c r="B295" s="585">
        <f t="shared" ca="1" si="4"/>
        <v>44894</v>
      </c>
      <c r="C295" s="585"/>
      <c r="D295" s="585"/>
      <c r="E295" s="433">
        <v>11.07</v>
      </c>
      <c r="F295" s="433">
        <v>11.18</v>
      </c>
      <c r="G295" s="433">
        <v>11.01</v>
      </c>
      <c r="H295" s="586">
        <v>11.02</v>
      </c>
      <c r="I295" s="586"/>
      <c r="J295" s="433">
        <v>10.587338000000001</v>
      </c>
      <c r="K295" s="362">
        <v>11815000</v>
      </c>
    </row>
    <row r="296" spans="2:11" ht="12.75" customHeight="1" x14ac:dyDescent="0.2">
      <c r="B296" s="585">
        <f t="shared" ca="1" si="4"/>
        <v>44895</v>
      </c>
      <c r="C296" s="585"/>
      <c r="D296" s="585"/>
      <c r="E296" s="433">
        <v>11.16</v>
      </c>
      <c r="F296" s="433">
        <v>11.23</v>
      </c>
      <c r="G296" s="433">
        <v>11.01</v>
      </c>
      <c r="H296" s="586">
        <v>11.14</v>
      </c>
      <c r="I296" s="586"/>
      <c r="J296" s="433">
        <v>10.702624999999999</v>
      </c>
      <c r="K296" s="362">
        <v>14485100</v>
      </c>
    </row>
    <row r="297" spans="2:11" ht="12.75" customHeight="1" x14ac:dyDescent="0.2">
      <c r="B297" s="585">
        <f t="shared" ca="1" si="4"/>
        <v>44896</v>
      </c>
      <c r="C297" s="585"/>
      <c r="D297" s="585"/>
      <c r="E297" s="433">
        <v>11.21</v>
      </c>
      <c r="F297" s="433">
        <v>11.4</v>
      </c>
      <c r="G297" s="433">
        <v>11.1</v>
      </c>
      <c r="H297" s="586">
        <v>11.12</v>
      </c>
      <c r="I297" s="586"/>
      <c r="J297" s="433">
        <v>10.683408999999999</v>
      </c>
      <c r="K297" s="362">
        <v>19193700</v>
      </c>
    </row>
    <row r="298" spans="2:11" ht="12.75" customHeight="1" x14ac:dyDescent="0.2">
      <c r="B298" s="585">
        <f t="shared" ca="1" si="4"/>
        <v>44897</v>
      </c>
      <c r="C298" s="585"/>
      <c r="D298" s="585"/>
      <c r="E298" s="433">
        <v>11.09</v>
      </c>
      <c r="F298" s="433">
        <v>11.16</v>
      </c>
      <c r="G298" s="433">
        <v>10.92</v>
      </c>
      <c r="H298" s="586">
        <v>11.06</v>
      </c>
      <c r="I298" s="586"/>
      <c r="J298" s="433">
        <v>10.625766</v>
      </c>
      <c r="K298" s="362">
        <v>18415100</v>
      </c>
    </row>
    <row r="299" spans="2:11" ht="12.75" customHeight="1" x14ac:dyDescent="0.2">
      <c r="B299" s="585">
        <f t="shared" ca="1" si="4"/>
        <v>44898</v>
      </c>
      <c r="C299" s="585"/>
      <c r="D299" s="585"/>
      <c r="E299" s="433">
        <v>10.97</v>
      </c>
      <c r="F299" s="433">
        <v>11.18</v>
      </c>
      <c r="G299" s="433">
        <v>10.95</v>
      </c>
      <c r="H299" s="586">
        <v>11.15</v>
      </c>
      <c r="I299" s="586"/>
      <c r="J299" s="433">
        <v>10.712234</v>
      </c>
      <c r="K299" s="362">
        <v>12662000</v>
      </c>
    </row>
    <row r="300" spans="2:11" ht="12.75" customHeight="1" x14ac:dyDescent="0.2">
      <c r="B300" s="585">
        <f t="shared" ca="1" si="4"/>
        <v>44899</v>
      </c>
      <c r="C300" s="585"/>
      <c r="D300" s="585"/>
      <c r="E300" s="433">
        <v>11.43</v>
      </c>
      <c r="F300" s="433">
        <v>11.7</v>
      </c>
      <c r="G300" s="433">
        <v>11.32</v>
      </c>
      <c r="H300" s="586">
        <v>11.49</v>
      </c>
      <c r="I300" s="586"/>
      <c r="J300" s="433">
        <v>11.038883999999999</v>
      </c>
      <c r="K300" s="362">
        <v>30374500</v>
      </c>
    </row>
    <row r="301" spans="2:11" ht="12.75" customHeight="1" x14ac:dyDescent="0.2">
      <c r="B301" s="585">
        <f t="shared" ca="1" si="4"/>
        <v>44900</v>
      </c>
      <c r="C301" s="585"/>
      <c r="D301" s="585"/>
      <c r="E301" s="433">
        <v>11.56</v>
      </c>
      <c r="F301" s="433">
        <v>11.61</v>
      </c>
      <c r="G301" s="433">
        <v>11.38</v>
      </c>
      <c r="H301" s="586">
        <v>11.49</v>
      </c>
      <c r="I301" s="586"/>
      <c r="J301" s="433">
        <v>11.038883999999999</v>
      </c>
      <c r="K301" s="362">
        <v>13686100</v>
      </c>
    </row>
    <row r="302" spans="2:11" ht="12.75" customHeight="1" x14ac:dyDescent="0.2">
      <c r="B302" s="585">
        <f t="shared" ca="1" si="4"/>
        <v>44901</v>
      </c>
      <c r="C302" s="585"/>
      <c r="D302" s="585"/>
      <c r="E302" s="433">
        <v>11.54</v>
      </c>
      <c r="F302" s="433">
        <v>11.73</v>
      </c>
      <c r="G302" s="433">
        <v>11.52</v>
      </c>
      <c r="H302" s="586">
        <v>11.65</v>
      </c>
      <c r="I302" s="586"/>
      <c r="J302" s="433">
        <v>11.192601</v>
      </c>
      <c r="K302" s="362">
        <v>13936300</v>
      </c>
    </row>
    <row r="303" spans="2:11" ht="12.75" customHeight="1" x14ac:dyDescent="0.2">
      <c r="B303" s="585">
        <f t="shared" ca="1" si="4"/>
        <v>44902</v>
      </c>
      <c r="C303" s="585"/>
      <c r="D303" s="585"/>
      <c r="E303" s="433">
        <v>11.54</v>
      </c>
      <c r="F303" s="433">
        <v>12.07</v>
      </c>
      <c r="G303" s="433">
        <v>11.53</v>
      </c>
      <c r="H303" s="586">
        <v>11.94</v>
      </c>
      <c r="I303" s="586"/>
      <c r="J303" s="433">
        <v>11.471215000000001</v>
      </c>
      <c r="K303" s="362">
        <v>20942100</v>
      </c>
    </row>
    <row r="304" spans="2:11" ht="12.75" customHeight="1" x14ac:dyDescent="0.2">
      <c r="B304" s="585">
        <f t="shared" ca="1" si="4"/>
        <v>44903</v>
      </c>
      <c r="C304" s="585"/>
      <c r="D304" s="585"/>
      <c r="E304" s="433">
        <v>12.05</v>
      </c>
      <c r="F304" s="433">
        <v>12.05</v>
      </c>
      <c r="G304" s="433">
        <v>11.26</v>
      </c>
      <c r="H304" s="586">
        <v>11.42</v>
      </c>
      <c r="I304" s="586"/>
      <c r="J304" s="433">
        <v>10.971632</v>
      </c>
      <c r="K304" s="362">
        <v>25283600</v>
      </c>
    </row>
    <row r="305" spans="2:11" ht="12.75" customHeight="1" x14ac:dyDescent="0.2">
      <c r="B305" s="585">
        <f t="shared" ca="1" si="4"/>
        <v>44904</v>
      </c>
      <c r="C305" s="585"/>
      <c r="D305" s="585"/>
      <c r="E305" s="433">
        <v>11.42</v>
      </c>
      <c r="F305" s="433">
        <v>11.59</v>
      </c>
      <c r="G305" s="433">
        <v>11.26</v>
      </c>
      <c r="H305" s="586">
        <v>11.56</v>
      </c>
      <c r="I305" s="586"/>
      <c r="J305" s="433">
        <v>11.106135999999999</v>
      </c>
      <c r="K305" s="362">
        <v>14341700</v>
      </c>
    </row>
    <row r="306" spans="2:11" ht="12.75" customHeight="1" x14ac:dyDescent="0.2">
      <c r="B306" s="585">
        <f t="shared" ca="1" si="4"/>
        <v>44905</v>
      </c>
      <c r="C306" s="585"/>
      <c r="D306" s="585"/>
      <c r="E306" s="433">
        <v>11.55</v>
      </c>
      <c r="F306" s="433">
        <v>11.67</v>
      </c>
      <c r="G306" s="433">
        <v>11.45</v>
      </c>
      <c r="H306" s="586">
        <v>11.61</v>
      </c>
      <c r="I306" s="586"/>
      <c r="J306" s="433">
        <v>11.154171</v>
      </c>
      <c r="K306" s="362">
        <v>14526400</v>
      </c>
    </row>
    <row r="307" spans="2:11" ht="12.75" customHeight="1" x14ac:dyDescent="0.2">
      <c r="B307" s="585">
        <f t="shared" ca="1" si="4"/>
        <v>44906</v>
      </c>
      <c r="C307" s="585"/>
      <c r="D307" s="585"/>
      <c r="E307" s="433">
        <v>11.47</v>
      </c>
      <c r="F307" s="433">
        <v>11.54</v>
      </c>
      <c r="G307" s="433">
        <v>11.38</v>
      </c>
      <c r="H307" s="586">
        <v>11.47</v>
      </c>
      <c r="I307" s="586"/>
      <c r="J307" s="433">
        <v>11.01967</v>
      </c>
      <c r="K307" s="362">
        <v>15139900</v>
      </c>
    </row>
    <row r="308" spans="2:11" ht="12.75" customHeight="1" x14ac:dyDescent="0.2">
      <c r="B308" s="585">
        <f t="shared" ca="1" si="4"/>
        <v>44907</v>
      </c>
      <c r="C308" s="585"/>
      <c r="D308" s="585"/>
      <c r="E308" s="433">
        <v>11.4</v>
      </c>
      <c r="F308" s="433">
        <v>11.47</v>
      </c>
      <c r="G308" s="433">
        <v>10.85</v>
      </c>
      <c r="H308" s="586">
        <v>11.06</v>
      </c>
      <c r="I308" s="586"/>
      <c r="J308" s="433">
        <v>10.625766</v>
      </c>
      <c r="K308" s="362">
        <v>18292800</v>
      </c>
    </row>
    <row r="309" spans="2:11" ht="12.75" customHeight="1" x14ac:dyDescent="0.2">
      <c r="B309" s="585">
        <f t="shared" ca="1" si="4"/>
        <v>44908</v>
      </c>
      <c r="C309" s="585"/>
      <c r="D309" s="585"/>
      <c r="E309" s="433">
        <v>10.89</v>
      </c>
      <c r="F309" s="433">
        <v>11.07</v>
      </c>
      <c r="G309" s="433">
        <v>10.55</v>
      </c>
      <c r="H309" s="586">
        <v>10.7</v>
      </c>
      <c r="I309" s="586"/>
      <c r="J309" s="433">
        <v>10.2799</v>
      </c>
      <c r="K309" s="362">
        <v>23839600</v>
      </c>
    </row>
    <row r="310" spans="2:11" ht="12.75" customHeight="1" x14ac:dyDescent="0.2">
      <c r="B310" s="585">
        <f t="shared" ca="1" si="4"/>
        <v>44909</v>
      </c>
      <c r="C310" s="585"/>
      <c r="D310" s="585"/>
      <c r="E310" s="433">
        <v>10.55</v>
      </c>
      <c r="F310" s="433">
        <v>10.66</v>
      </c>
      <c r="G310" s="433">
        <v>10.119999999999999</v>
      </c>
      <c r="H310" s="586">
        <v>10.3</v>
      </c>
      <c r="I310" s="586"/>
      <c r="J310" s="433">
        <v>9.8956040000000005</v>
      </c>
      <c r="K310" s="362">
        <v>25816700</v>
      </c>
    </row>
    <row r="311" spans="2:11" ht="12.75" customHeight="1" x14ac:dyDescent="0.2">
      <c r="B311" s="585">
        <f t="shared" ca="1" si="4"/>
        <v>44910</v>
      </c>
      <c r="C311" s="585"/>
      <c r="D311" s="585"/>
      <c r="E311" s="433">
        <v>10.050000000000001</v>
      </c>
      <c r="F311" s="433">
        <v>10.199999999999999</v>
      </c>
      <c r="G311" s="433">
        <v>9.83</v>
      </c>
      <c r="H311" s="586">
        <v>10.07</v>
      </c>
      <c r="I311" s="586"/>
      <c r="J311" s="433">
        <v>9.6746359999999996</v>
      </c>
      <c r="K311" s="362">
        <v>25537600</v>
      </c>
    </row>
    <row r="312" spans="2:11" ht="12.75" customHeight="1" x14ac:dyDescent="0.2">
      <c r="B312" s="585">
        <f t="shared" ca="1" si="4"/>
        <v>44911</v>
      </c>
      <c r="C312" s="585"/>
      <c r="D312" s="585"/>
      <c r="E312" s="433">
        <v>10.1</v>
      </c>
      <c r="F312" s="433">
        <v>10.18</v>
      </c>
      <c r="G312" s="433">
        <v>9.9</v>
      </c>
      <c r="H312" s="586">
        <v>10.14</v>
      </c>
      <c r="I312" s="586"/>
      <c r="J312" s="433">
        <v>9.7418870000000002</v>
      </c>
      <c r="K312" s="362">
        <v>17080700</v>
      </c>
    </row>
    <row r="313" spans="2:11" ht="12.75" customHeight="1" x14ac:dyDescent="0.2">
      <c r="B313" s="585">
        <f t="shared" ca="1" si="4"/>
        <v>44912</v>
      </c>
      <c r="C313" s="585"/>
      <c r="D313" s="585"/>
      <c r="E313" s="433">
        <v>9.9700000000000006</v>
      </c>
      <c r="F313" s="433">
        <v>10.15</v>
      </c>
      <c r="G313" s="433">
        <v>9.89</v>
      </c>
      <c r="H313" s="586">
        <v>10.08</v>
      </c>
      <c r="I313" s="586"/>
      <c r="J313" s="433">
        <v>9.6842419999999994</v>
      </c>
      <c r="K313" s="362">
        <v>21874400</v>
      </c>
    </row>
    <row r="314" spans="2:11" ht="12.75" customHeight="1" x14ac:dyDescent="0.2">
      <c r="B314" s="585">
        <f t="shared" ca="1" si="4"/>
        <v>44913</v>
      </c>
      <c r="C314" s="585"/>
      <c r="D314" s="585"/>
      <c r="E314" s="433">
        <v>10.220000000000001</v>
      </c>
      <c r="F314" s="433">
        <v>10.36</v>
      </c>
      <c r="G314" s="433">
        <v>10.07</v>
      </c>
      <c r="H314" s="586">
        <v>10.119999999999999</v>
      </c>
      <c r="I314" s="586"/>
      <c r="J314" s="433">
        <v>9.7226719999999993</v>
      </c>
      <c r="K314" s="362">
        <v>24263300</v>
      </c>
    </row>
    <row r="315" spans="2:11" ht="12.75" customHeight="1" x14ac:dyDescent="0.2">
      <c r="B315" s="585">
        <f t="shared" ca="1" si="4"/>
        <v>44914</v>
      </c>
      <c r="C315" s="585"/>
      <c r="D315" s="585"/>
      <c r="E315" s="433">
        <v>10.039999999999999</v>
      </c>
      <c r="F315" s="433">
        <v>10.06</v>
      </c>
      <c r="G315" s="433">
        <v>9.7100000000000009</v>
      </c>
      <c r="H315" s="586">
        <v>9.75</v>
      </c>
      <c r="I315" s="586"/>
      <c r="J315" s="433">
        <v>9.3671989999999994</v>
      </c>
      <c r="K315" s="362">
        <v>20112800</v>
      </c>
    </row>
    <row r="316" spans="2:11" ht="12.75" customHeight="1" x14ac:dyDescent="0.2">
      <c r="B316" s="585">
        <f t="shared" ca="1" si="4"/>
        <v>44915</v>
      </c>
      <c r="C316" s="585"/>
      <c r="D316" s="585"/>
      <c r="E316" s="433">
        <v>9.67</v>
      </c>
      <c r="F316" s="433">
        <v>9.7200000000000006</v>
      </c>
      <c r="G316" s="433">
        <v>9.4499999999999993</v>
      </c>
      <c r="H316" s="586">
        <v>9.52</v>
      </c>
      <c r="I316" s="586"/>
      <c r="J316" s="433">
        <v>9.1462310000000002</v>
      </c>
      <c r="K316" s="362">
        <v>13866400</v>
      </c>
    </row>
    <row r="317" spans="2:11" ht="12.75" customHeight="1" x14ac:dyDescent="0.2">
      <c r="B317" s="585">
        <f t="shared" ca="1" si="4"/>
        <v>44916</v>
      </c>
      <c r="C317" s="585"/>
      <c r="D317" s="585"/>
      <c r="E317" s="433">
        <v>9.52</v>
      </c>
      <c r="F317" s="433">
        <v>10.01</v>
      </c>
      <c r="G317" s="433">
        <v>9.41</v>
      </c>
      <c r="H317" s="586">
        <v>9.89</v>
      </c>
      <c r="I317" s="586"/>
      <c r="J317" s="433">
        <v>9.5017029999999991</v>
      </c>
      <c r="K317" s="362">
        <v>29866400</v>
      </c>
    </row>
    <row r="318" spans="2:11" ht="12.75" customHeight="1" x14ac:dyDescent="0.2">
      <c r="B318" s="585">
        <f t="shared" ca="1" si="4"/>
        <v>44917</v>
      </c>
      <c r="C318" s="585"/>
      <c r="D318" s="585"/>
      <c r="E318" s="433">
        <v>9.5399999999999991</v>
      </c>
      <c r="F318" s="433">
        <v>9.61</v>
      </c>
      <c r="G318" s="433">
        <v>9.35</v>
      </c>
      <c r="H318" s="586">
        <v>9.36</v>
      </c>
      <c r="I318" s="586"/>
      <c r="J318" s="433">
        <v>8.9925110000000004</v>
      </c>
      <c r="K318" s="362">
        <v>27274500</v>
      </c>
    </row>
    <row r="319" spans="2:11" ht="12.75" customHeight="1" x14ac:dyDescent="0.2">
      <c r="B319" s="585">
        <f t="shared" ca="1" si="4"/>
        <v>44918</v>
      </c>
      <c r="C319" s="585"/>
      <c r="D319" s="585"/>
      <c r="E319" s="433">
        <v>9.3800000000000008</v>
      </c>
      <c r="F319" s="433">
        <v>9.39</v>
      </c>
      <c r="G319" s="433">
        <v>8.7799999999999994</v>
      </c>
      <c r="H319" s="586">
        <v>8.99</v>
      </c>
      <c r="I319" s="586"/>
      <c r="J319" s="433">
        <v>8.6370369999999994</v>
      </c>
      <c r="K319" s="362">
        <v>26881200</v>
      </c>
    </row>
    <row r="320" spans="2:11" ht="12.75" customHeight="1" x14ac:dyDescent="0.2">
      <c r="B320" s="585">
        <f t="shared" ca="1" si="4"/>
        <v>44919</v>
      </c>
      <c r="C320" s="585"/>
      <c r="D320" s="585"/>
      <c r="E320" s="433">
        <v>9.09</v>
      </c>
      <c r="F320" s="433">
        <v>9.24</v>
      </c>
      <c r="G320" s="433">
        <v>8.98</v>
      </c>
      <c r="H320" s="586">
        <v>9.1</v>
      </c>
      <c r="I320" s="586"/>
      <c r="J320" s="433">
        <v>8.7427189999999992</v>
      </c>
      <c r="K320" s="362">
        <v>18373200</v>
      </c>
    </row>
    <row r="321" spans="2:11" ht="12.75" customHeight="1" x14ac:dyDescent="0.2">
      <c r="B321" s="585">
        <f t="shared" ca="1" si="4"/>
        <v>44920</v>
      </c>
      <c r="C321" s="585"/>
      <c r="D321" s="585"/>
      <c r="E321" s="433">
        <v>9.31</v>
      </c>
      <c r="F321" s="433">
        <v>9.42</v>
      </c>
      <c r="G321" s="433">
        <v>9.23</v>
      </c>
      <c r="H321" s="586">
        <v>9.25</v>
      </c>
      <c r="I321" s="586"/>
      <c r="J321" s="433">
        <v>8.8868290000000005</v>
      </c>
      <c r="K321" s="362">
        <v>16936200</v>
      </c>
    </row>
    <row r="322" spans="2:11" ht="12.75" customHeight="1" x14ac:dyDescent="0.2">
      <c r="B322" s="585">
        <f t="shared" ca="1" si="4"/>
        <v>44921</v>
      </c>
      <c r="C322" s="585"/>
      <c r="D322" s="585"/>
      <c r="E322" s="433">
        <v>9.18</v>
      </c>
      <c r="F322" s="433">
        <v>9.2100000000000009</v>
      </c>
      <c r="G322" s="433">
        <v>9.01</v>
      </c>
      <c r="H322" s="586">
        <v>9.19</v>
      </c>
      <c r="I322" s="586"/>
      <c r="J322" s="433">
        <v>8.8291850000000007</v>
      </c>
      <c r="K322" s="362">
        <v>13179000</v>
      </c>
    </row>
    <row r="323" spans="2:11" ht="12.75" customHeight="1" x14ac:dyDescent="0.2">
      <c r="B323" s="585">
        <f t="shared" ca="1" si="4"/>
        <v>44922</v>
      </c>
      <c r="C323" s="585"/>
      <c r="D323" s="585"/>
      <c r="E323" s="433">
        <v>9.27</v>
      </c>
      <c r="F323" s="433">
        <v>9.32</v>
      </c>
      <c r="G323" s="433">
        <v>9.14</v>
      </c>
      <c r="H323" s="586">
        <v>9.14</v>
      </c>
      <c r="I323" s="586"/>
      <c r="J323" s="433">
        <v>8.7811500000000002</v>
      </c>
      <c r="K323" s="362">
        <v>17332900</v>
      </c>
    </row>
    <row r="324" spans="2:11" ht="12.75" customHeight="1" x14ac:dyDescent="0.2">
      <c r="B324" s="585">
        <f t="shared" ca="1" si="4"/>
        <v>44923</v>
      </c>
      <c r="C324" s="585"/>
      <c r="D324" s="585"/>
      <c r="E324" s="433">
        <v>9.2200000000000006</v>
      </c>
      <c r="F324" s="433">
        <v>9.2899999999999991</v>
      </c>
      <c r="G324" s="433">
        <v>9.09</v>
      </c>
      <c r="H324" s="586">
        <v>9.1300000000000008</v>
      </c>
      <c r="I324" s="586"/>
      <c r="J324" s="433">
        <v>8.7715409999999991</v>
      </c>
      <c r="K324" s="362">
        <v>13827300</v>
      </c>
    </row>
    <row r="325" spans="2:11" ht="12.75" customHeight="1" x14ac:dyDescent="0.2">
      <c r="B325" s="585">
        <f t="shared" ca="1" si="4"/>
        <v>44924</v>
      </c>
      <c r="C325" s="585"/>
      <c r="D325" s="585"/>
      <c r="E325" s="433">
        <v>9.0399999999999991</v>
      </c>
      <c r="F325" s="433">
        <v>9.18</v>
      </c>
      <c r="G325" s="433">
        <v>8.8000000000000007</v>
      </c>
      <c r="H325" s="586">
        <v>8.83</v>
      </c>
      <c r="I325" s="586"/>
      <c r="J325" s="433">
        <v>8.4833200000000009</v>
      </c>
      <c r="K325" s="362">
        <v>22529000</v>
      </c>
    </row>
    <row r="326" spans="2:11" ht="12.75" customHeight="1" x14ac:dyDescent="0.2">
      <c r="B326" s="585">
        <f t="shared" ca="1" si="4"/>
        <v>44925</v>
      </c>
      <c r="C326" s="585"/>
      <c r="D326" s="585"/>
      <c r="E326" s="433">
        <v>8.86</v>
      </c>
      <c r="F326" s="433">
        <v>8.93</v>
      </c>
      <c r="G326" s="433">
        <v>8.76</v>
      </c>
      <c r="H326" s="586">
        <v>8.84</v>
      </c>
      <c r="I326" s="586"/>
      <c r="J326" s="433">
        <v>8.4929279999999991</v>
      </c>
      <c r="K326" s="362">
        <v>19840600</v>
      </c>
    </row>
    <row r="327" spans="2:11" ht="12.75" customHeight="1" x14ac:dyDescent="0.2">
      <c r="B327" s="585">
        <f t="shared" ca="1" si="4"/>
        <v>44926</v>
      </c>
      <c r="C327" s="585"/>
      <c r="D327" s="585"/>
      <c r="E327" s="433">
        <v>8.92</v>
      </c>
      <c r="F327" s="433">
        <v>9.02</v>
      </c>
      <c r="G327" s="433">
        <v>8.68</v>
      </c>
      <c r="H327" s="586">
        <v>8.7100000000000009</v>
      </c>
      <c r="I327" s="586"/>
      <c r="J327" s="433">
        <v>8.3680319999999995</v>
      </c>
      <c r="K327" s="362">
        <v>15942200</v>
      </c>
    </row>
    <row r="328" spans="2:11" ht="12.75" customHeight="1" x14ac:dyDescent="0.2">
      <c r="B328" s="585">
        <f t="shared" ca="1" si="4"/>
        <v>44927</v>
      </c>
      <c r="C328" s="585"/>
      <c r="D328" s="585"/>
      <c r="E328" s="433">
        <v>8.74</v>
      </c>
      <c r="F328" s="433">
        <v>8.99</v>
      </c>
      <c r="G328" s="433">
        <v>8.58</v>
      </c>
      <c r="H328" s="586">
        <v>8.9499999999999993</v>
      </c>
      <c r="I328" s="586"/>
      <c r="J328" s="433">
        <v>8.5986069999999994</v>
      </c>
      <c r="K328" s="362">
        <v>15456200</v>
      </c>
    </row>
    <row r="329" spans="2:11" ht="12.75" customHeight="1" x14ac:dyDescent="0.2">
      <c r="B329" s="585">
        <f t="shared" ca="1" si="4"/>
        <v>44928</v>
      </c>
      <c r="C329" s="585"/>
      <c r="D329" s="585"/>
      <c r="E329" s="433">
        <v>9.15</v>
      </c>
      <c r="F329" s="433">
        <v>9.26</v>
      </c>
      <c r="G329" s="433">
        <v>9.06</v>
      </c>
      <c r="H329" s="586">
        <v>9.1199999999999992</v>
      </c>
      <c r="I329" s="586"/>
      <c r="J329" s="433">
        <v>8.7619319999999998</v>
      </c>
      <c r="K329" s="362">
        <v>14882600</v>
      </c>
    </row>
    <row r="330" spans="2:11" ht="12.75" customHeight="1" x14ac:dyDescent="0.2">
      <c r="B330" s="585">
        <f t="shared" ca="1" si="4"/>
        <v>44929</v>
      </c>
      <c r="C330" s="585"/>
      <c r="D330" s="585"/>
      <c r="E330" s="433">
        <v>9.2200000000000006</v>
      </c>
      <c r="F330" s="433">
        <v>9.27</v>
      </c>
      <c r="G330" s="433">
        <v>9.09</v>
      </c>
      <c r="H330" s="586">
        <v>9.19</v>
      </c>
      <c r="I330" s="586"/>
      <c r="J330" s="433">
        <v>8.8291850000000007</v>
      </c>
      <c r="K330" s="362">
        <v>12318300</v>
      </c>
    </row>
    <row r="331" spans="2:11" ht="12.75" customHeight="1" x14ac:dyDescent="0.2">
      <c r="B331" s="585">
        <f t="shared" ca="1" si="4"/>
        <v>44930</v>
      </c>
      <c r="C331" s="585"/>
      <c r="D331" s="585"/>
      <c r="E331" s="433">
        <v>9</v>
      </c>
      <c r="F331" s="433">
        <v>9.16</v>
      </c>
      <c r="G331" s="433">
        <v>8.8800000000000008</v>
      </c>
      <c r="H331" s="586">
        <v>9.07</v>
      </c>
      <c r="I331" s="586"/>
      <c r="J331" s="433">
        <v>8.7138960000000001</v>
      </c>
      <c r="K331" s="362">
        <v>18071900</v>
      </c>
    </row>
    <row r="332" spans="2:11" ht="12.75" customHeight="1" x14ac:dyDescent="0.2">
      <c r="B332" s="585">
        <f t="shared" ca="1" si="4"/>
        <v>44931</v>
      </c>
      <c r="C332" s="585"/>
      <c r="D332" s="585"/>
      <c r="E332" s="433">
        <v>9.31</v>
      </c>
      <c r="F332" s="433">
        <v>9.41</v>
      </c>
      <c r="G332" s="433">
        <v>9.23</v>
      </c>
      <c r="H332" s="586">
        <v>9.2899999999999991</v>
      </c>
      <c r="I332" s="586"/>
      <c r="J332" s="433">
        <v>8.9252599999999997</v>
      </c>
      <c r="K332" s="362">
        <v>12091700</v>
      </c>
    </row>
    <row r="333" spans="2:11" ht="12.75" customHeight="1" x14ac:dyDescent="0.2">
      <c r="B333" s="585">
        <f t="shared" ca="1" si="4"/>
        <v>44932</v>
      </c>
      <c r="C333" s="585"/>
      <c r="D333" s="585"/>
      <c r="E333" s="433">
        <v>9.48</v>
      </c>
      <c r="F333" s="433">
        <v>9.77</v>
      </c>
      <c r="G333" s="433">
        <v>9.4700000000000006</v>
      </c>
      <c r="H333" s="586">
        <v>9.5299999999999994</v>
      </c>
      <c r="I333" s="586"/>
      <c r="J333" s="433">
        <v>9.155837</v>
      </c>
      <c r="K333" s="362">
        <v>24776100</v>
      </c>
    </row>
    <row r="334" spans="2:11" ht="12.75" customHeight="1" x14ac:dyDescent="0.2">
      <c r="B334" s="585">
        <f t="shared" ca="1" si="4"/>
        <v>44933</v>
      </c>
      <c r="C334" s="585"/>
      <c r="D334" s="585"/>
      <c r="E334" s="433">
        <v>9.5399999999999991</v>
      </c>
      <c r="F334" s="433">
        <v>9.5399999999999991</v>
      </c>
      <c r="G334" s="433">
        <v>9.4</v>
      </c>
      <c r="H334" s="586">
        <v>9.42</v>
      </c>
      <c r="I334" s="586"/>
      <c r="J334" s="433">
        <v>9.0501570000000005</v>
      </c>
      <c r="K334" s="362">
        <v>18782500</v>
      </c>
    </row>
    <row r="335" spans="2:11" ht="12.75" customHeight="1" x14ac:dyDescent="0.2">
      <c r="B335" s="585">
        <f t="shared" ca="1" si="4"/>
        <v>44934</v>
      </c>
      <c r="C335" s="585"/>
      <c r="D335" s="585"/>
      <c r="E335" s="433">
        <v>9.4700000000000006</v>
      </c>
      <c r="F335" s="433">
        <v>9.75</v>
      </c>
      <c r="G335" s="433">
        <v>9.44</v>
      </c>
      <c r="H335" s="586">
        <v>9.6999999999999993</v>
      </c>
      <c r="I335" s="586"/>
      <c r="J335" s="433">
        <v>9.3191600000000001</v>
      </c>
      <c r="K335" s="362">
        <v>19778200</v>
      </c>
    </row>
    <row r="336" spans="2:11" ht="12.75" customHeight="1" x14ac:dyDescent="0.2">
      <c r="B336" s="585">
        <f t="shared" ca="1" si="4"/>
        <v>44935</v>
      </c>
      <c r="C336" s="585"/>
      <c r="D336" s="585"/>
      <c r="E336" s="433">
        <v>9.6999999999999993</v>
      </c>
      <c r="F336" s="433">
        <v>10.18</v>
      </c>
      <c r="G336" s="433">
        <v>9.6999999999999993</v>
      </c>
      <c r="H336" s="586">
        <v>10.119999999999999</v>
      </c>
      <c r="I336" s="586"/>
      <c r="J336" s="433">
        <v>9.7226719999999993</v>
      </c>
      <c r="K336" s="362">
        <v>30521000</v>
      </c>
    </row>
    <row r="337" spans="2:11" ht="12.75" customHeight="1" x14ac:dyDescent="0.2">
      <c r="B337" s="585">
        <f t="shared" ca="1" si="4"/>
        <v>44936</v>
      </c>
      <c r="C337" s="585"/>
      <c r="D337" s="585"/>
      <c r="E337" s="433">
        <v>10.130000000000001</v>
      </c>
      <c r="F337" s="433">
        <v>10.220000000000001</v>
      </c>
      <c r="G337" s="433">
        <v>9.76</v>
      </c>
      <c r="H337" s="586">
        <v>10.08</v>
      </c>
      <c r="I337" s="586"/>
      <c r="J337" s="433">
        <v>9.6842419999999994</v>
      </c>
      <c r="K337" s="362">
        <v>20235100</v>
      </c>
    </row>
    <row r="338" spans="2:11" ht="12.75" customHeight="1" x14ac:dyDescent="0.2">
      <c r="B338" s="585">
        <f t="shared" ca="1" si="4"/>
        <v>44937</v>
      </c>
      <c r="C338" s="585"/>
      <c r="D338" s="585"/>
      <c r="E338" s="433">
        <v>10.29</v>
      </c>
      <c r="F338" s="433">
        <v>10.52</v>
      </c>
      <c r="G338" s="433">
        <v>10.029999999999999</v>
      </c>
      <c r="H338" s="586">
        <v>10.37</v>
      </c>
      <c r="I338" s="586"/>
      <c r="J338" s="433">
        <v>9.9628560000000004</v>
      </c>
      <c r="K338" s="362">
        <v>27660800</v>
      </c>
    </row>
    <row r="339" spans="2:11" ht="12.75" customHeight="1" x14ac:dyDescent="0.2">
      <c r="B339" s="585">
        <f t="shared" ca="1" si="4"/>
        <v>44938</v>
      </c>
      <c r="C339" s="585"/>
      <c r="D339" s="585"/>
      <c r="E339" s="433">
        <v>10.65</v>
      </c>
      <c r="F339" s="433">
        <v>10.97</v>
      </c>
      <c r="G339" s="433">
        <v>10.62</v>
      </c>
      <c r="H339" s="586">
        <v>10.76</v>
      </c>
      <c r="I339" s="586"/>
      <c r="J339" s="433">
        <v>10.337546</v>
      </c>
      <c r="K339" s="362">
        <v>27450100</v>
      </c>
    </row>
    <row r="340" spans="2:11" ht="12.75" customHeight="1" x14ac:dyDescent="0.2">
      <c r="B340" s="585">
        <f t="shared" ca="1" si="4"/>
        <v>44939</v>
      </c>
      <c r="C340" s="585"/>
      <c r="D340" s="585"/>
      <c r="E340" s="433">
        <v>10.61</v>
      </c>
      <c r="F340" s="433">
        <v>10.69</v>
      </c>
      <c r="G340" s="433">
        <v>10.43</v>
      </c>
      <c r="H340" s="586">
        <v>10.47</v>
      </c>
      <c r="I340" s="586"/>
      <c r="J340" s="433">
        <v>10.058930999999999</v>
      </c>
      <c r="K340" s="362">
        <v>21058100</v>
      </c>
    </row>
    <row r="341" spans="2:11" ht="12.75" customHeight="1" x14ac:dyDescent="0.2">
      <c r="B341" s="585">
        <f t="shared" ca="1" si="4"/>
        <v>44940</v>
      </c>
      <c r="C341" s="585"/>
      <c r="D341" s="585"/>
      <c r="E341" s="433">
        <v>10.3</v>
      </c>
      <c r="F341" s="433">
        <v>10.53</v>
      </c>
      <c r="G341" s="433">
        <v>10.210000000000001</v>
      </c>
      <c r="H341" s="586">
        <v>10.41</v>
      </c>
      <c r="I341" s="586"/>
      <c r="J341" s="433">
        <v>10.001284999999999</v>
      </c>
      <c r="K341" s="362">
        <v>22280300</v>
      </c>
    </row>
    <row r="342" spans="2:11" ht="12.75" customHeight="1" x14ac:dyDescent="0.2">
      <c r="B342" s="585">
        <f t="shared" ca="1" si="4"/>
        <v>44941</v>
      </c>
      <c r="C342" s="585"/>
      <c r="D342" s="585"/>
      <c r="E342" s="433">
        <v>10.33</v>
      </c>
      <c r="F342" s="433">
        <v>10.46</v>
      </c>
      <c r="G342" s="433">
        <v>10.09</v>
      </c>
      <c r="H342" s="586">
        <v>10.36</v>
      </c>
      <c r="I342" s="586"/>
      <c r="J342" s="433">
        <v>9.9532500000000006</v>
      </c>
      <c r="K342" s="362">
        <v>26245500</v>
      </c>
    </row>
    <row r="343" spans="2:11" ht="12.75" customHeight="1" x14ac:dyDescent="0.2">
      <c r="B343" s="585">
        <f t="shared" ca="1" si="4"/>
        <v>44942</v>
      </c>
      <c r="C343" s="585"/>
      <c r="D343" s="585"/>
      <c r="E343" s="433">
        <v>10.32</v>
      </c>
      <c r="F343" s="433">
        <v>10.65</v>
      </c>
      <c r="G343" s="433">
        <v>10.31</v>
      </c>
      <c r="H343" s="586">
        <v>10.45</v>
      </c>
      <c r="I343" s="586"/>
      <c r="J343" s="433">
        <v>10.039718000000001</v>
      </c>
      <c r="K343" s="362">
        <v>19849600</v>
      </c>
    </row>
    <row r="344" spans="2:11" ht="12.75" customHeight="1" x14ac:dyDescent="0.2">
      <c r="B344" s="585">
        <f t="shared" ca="1" si="4"/>
        <v>44943</v>
      </c>
      <c r="C344" s="585"/>
      <c r="D344" s="585"/>
      <c r="E344" s="433">
        <v>10.5</v>
      </c>
      <c r="F344" s="433">
        <v>10.73</v>
      </c>
      <c r="G344" s="433">
        <v>10.42</v>
      </c>
      <c r="H344" s="586">
        <v>10.47</v>
      </c>
      <c r="I344" s="586"/>
      <c r="J344" s="433">
        <v>10.058930999999999</v>
      </c>
      <c r="K344" s="362">
        <v>23390300</v>
      </c>
    </row>
    <row r="345" spans="2:11" ht="12.75" customHeight="1" x14ac:dyDescent="0.2">
      <c r="B345" s="585">
        <f t="shared" ca="1" si="4"/>
        <v>44944</v>
      </c>
      <c r="C345" s="585"/>
      <c r="D345" s="585"/>
      <c r="E345" s="433">
        <v>10.199999999999999</v>
      </c>
      <c r="F345" s="433">
        <v>10.54</v>
      </c>
      <c r="G345" s="433">
        <v>10.199999999999999</v>
      </c>
      <c r="H345" s="586">
        <v>10.33</v>
      </c>
      <c r="I345" s="586"/>
      <c r="J345" s="433">
        <v>9.9244260000000004</v>
      </c>
      <c r="K345" s="362">
        <v>18743100</v>
      </c>
    </row>
    <row r="346" spans="2:11" ht="12.75" customHeight="1" x14ac:dyDescent="0.2">
      <c r="B346" s="585">
        <f t="shared" ca="1" si="4"/>
        <v>44945</v>
      </c>
      <c r="C346" s="585"/>
      <c r="D346" s="585"/>
      <c r="E346" s="433">
        <v>10.31</v>
      </c>
      <c r="F346" s="433">
        <v>10.32</v>
      </c>
      <c r="G346" s="433">
        <v>9.93</v>
      </c>
      <c r="H346" s="586">
        <v>10.01</v>
      </c>
      <c r="I346" s="586"/>
      <c r="J346" s="433">
        <v>9.6169899999999995</v>
      </c>
      <c r="K346" s="362">
        <v>20225500</v>
      </c>
    </row>
    <row r="347" spans="2:11" ht="12.75" customHeight="1" x14ac:dyDescent="0.2">
      <c r="B347" s="585">
        <f t="shared" ref="B347:B410" ca="1" si="5">B348-1</f>
        <v>44946</v>
      </c>
      <c r="C347" s="585"/>
      <c r="D347" s="585"/>
      <c r="E347" s="433">
        <v>9.93</v>
      </c>
      <c r="F347" s="433">
        <v>10.18</v>
      </c>
      <c r="G347" s="433">
        <v>9.81</v>
      </c>
      <c r="H347" s="586">
        <v>10.07</v>
      </c>
      <c r="I347" s="586"/>
      <c r="J347" s="433">
        <v>9.6746359999999996</v>
      </c>
      <c r="K347" s="362">
        <v>23425800</v>
      </c>
    </row>
    <row r="348" spans="2:11" ht="12.75" customHeight="1" x14ac:dyDescent="0.2">
      <c r="B348" s="585">
        <f t="shared" ca="1" si="5"/>
        <v>44947</v>
      </c>
      <c r="C348" s="585"/>
      <c r="D348" s="585"/>
      <c r="E348" s="433">
        <v>10.01</v>
      </c>
      <c r="F348" s="433">
        <v>10.050000000000001</v>
      </c>
      <c r="G348" s="433">
        <v>9.7899999999999991</v>
      </c>
      <c r="H348" s="586">
        <v>9.8000000000000007</v>
      </c>
      <c r="I348" s="586"/>
      <c r="J348" s="433">
        <v>9.4152349999999991</v>
      </c>
      <c r="K348" s="362">
        <v>19347000</v>
      </c>
    </row>
    <row r="349" spans="2:11" ht="12.75" customHeight="1" x14ac:dyDescent="0.2">
      <c r="B349" s="585">
        <f t="shared" ca="1" si="5"/>
        <v>44948</v>
      </c>
      <c r="C349" s="585"/>
      <c r="D349" s="585"/>
      <c r="E349" s="433">
        <v>9.83</v>
      </c>
      <c r="F349" s="433">
        <v>9.9</v>
      </c>
      <c r="G349" s="433">
        <v>9.61</v>
      </c>
      <c r="H349" s="586">
        <v>9.65</v>
      </c>
      <c r="I349" s="586"/>
      <c r="J349" s="433">
        <v>9.2711249999999996</v>
      </c>
      <c r="K349" s="362">
        <v>22210100</v>
      </c>
    </row>
    <row r="350" spans="2:11" ht="12.75" customHeight="1" x14ac:dyDescent="0.2">
      <c r="B350" s="585">
        <f t="shared" ca="1" si="5"/>
        <v>44949</v>
      </c>
      <c r="C350" s="585"/>
      <c r="D350" s="585"/>
      <c r="E350" s="433">
        <v>9.6199999999999992</v>
      </c>
      <c r="F350" s="433">
        <v>9.68</v>
      </c>
      <c r="G350" s="433">
        <v>9.56</v>
      </c>
      <c r="H350" s="586">
        <v>9.57</v>
      </c>
      <c r="I350" s="586"/>
      <c r="J350" s="433">
        <v>9.1942649999999997</v>
      </c>
      <c r="K350" s="362">
        <v>11988000</v>
      </c>
    </row>
    <row r="351" spans="2:11" ht="12.75" customHeight="1" x14ac:dyDescent="0.2">
      <c r="B351" s="585">
        <f t="shared" ca="1" si="5"/>
        <v>44950</v>
      </c>
      <c r="C351" s="585"/>
      <c r="D351" s="585"/>
      <c r="E351" s="433">
        <v>9.5500000000000007</v>
      </c>
      <c r="F351" s="433">
        <v>9.6</v>
      </c>
      <c r="G351" s="433">
        <v>9.1300000000000008</v>
      </c>
      <c r="H351" s="586">
        <v>9.17</v>
      </c>
      <c r="I351" s="586"/>
      <c r="J351" s="433">
        <v>8.8099699999999999</v>
      </c>
      <c r="K351" s="362">
        <v>26848600</v>
      </c>
    </row>
    <row r="352" spans="2:11" ht="12.75" customHeight="1" x14ac:dyDescent="0.2">
      <c r="B352" s="585">
        <f t="shared" ca="1" si="5"/>
        <v>44951</v>
      </c>
      <c r="C352" s="585"/>
      <c r="D352" s="585"/>
      <c r="E352" s="433">
        <v>9.0399999999999991</v>
      </c>
      <c r="F352" s="433">
        <v>9.1199999999999992</v>
      </c>
      <c r="G352" s="433">
        <v>8.85</v>
      </c>
      <c r="H352" s="586">
        <v>8.8699999999999992</v>
      </c>
      <c r="I352" s="586"/>
      <c r="J352" s="433">
        <v>8.5217489999999998</v>
      </c>
      <c r="K352" s="362">
        <v>25488900</v>
      </c>
    </row>
    <row r="353" spans="2:11" ht="12.75" customHeight="1" x14ac:dyDescent="0.2">
      <c r="B353" s="585">
        <f t="shared" ca="1" si="5"/>
        <v>44952</v>
      </c>
      <c r="C353" s="585"/>
      <c r="D353" s="585"/>
      <c r="E353" s="433">
        <v>8.82</v>
      </c>
      <c r="F353" s="433">
        <v>8.91</v>
      </c>
      <c r="G353" s="433">
        <v>8.6</v>
      </c>
      <c r="H353" s="586">
        <v>8.86</v>
      </c>
      <c r="I353" s="586"/>
      <c r="J353" s="433">
        <v>8.5121400000000005</v>
      </c>
      <c r="K353" s="362">
        <v>28429400</v>
      </c>
    </row>
    <row r="354" spans="2:11" ht="12.75" customHeight="1" x14ac:dyDescent="0.2">
      <c r="B354" s="585">
        <f t="shared" ca="1" si="5"/>
        <v>44953</v>
      </c>
      <c r="C354" s="585"/>
      <c r="D354" s="585"/>
      <c r="E354" s="433">
        <v>8.8800000000000008</v>
      </c>
      <c r="F354" s="433">
        <v>8.9700000000000006</v>
      </c>
      <c r="G354" s="433">
        <v>8.7200000000000006</v>
      </c>
      <c r="H354" s="586">
        <v>8.83</v>
      </c>
      <c r="I354" s="586"/>
      <c r="J354" s="433">
        <v>8.4833200000000009</v>
      </c>
      <c r="K354" s="362">
        <v>21138400</v>
      </c>
    </row>
    <row r="355" spans="2:11" ht="12.75" customHeight="1" x14ac:dyDescent="0.2">
      <c r="B355" s="585">
        <f t="shared" ca="1" si="5"/>
        <v>44954</v>
      </c>
      <c r="C355" s="585"/>
      <c r="D355" s="585"/>
      <c r="E355" s="433">
        <v>8.7899999999999991</v>
      </c>
      <c r="F355" s="433">
        <v>9.0500000000000007</v>
      </c>
      <c r="G355" s="433">
        <v>8.73</v>
      </c>
      <c r="H355" s="586">
        <v>8.76</v>
      </c>
      <c r="I355" s="586"/>
      <c r="J355" s="433">
        <v>8.416067</v>
      </c>
      <c r="K355" s="362">
        <v>21117800</v>
      </c>
    </row>
    <row r="356" spans="2:11" ht="12.75" customHeight="1" x14ac:dyDescent="0.2">
      <c r="B356" s="585">
        <f t="shared" ca="1" si="5"/>
        <v>44955</v>
      </c>
      <c r="C356" s="585"/>
      <c r="D356" s="585"/>
      <c r="E356" s="433">
        <v>8.67</v>
      </c>
      <c r="F356" s="433">
        <v>8.6999999999999993</v>
      </c>
      <c r="G356" s="433">
        <v>8.48</v>
      </c>
      <c r="H356" s="586">
        <v>8.51</v>
      </c>
      <c r="I356" s="586"/>
      <c r="J356" s="433">
        <v>8.1758839999999999</v>
      </c>
      <c r="K356" s="362">
        <v>29695600</v>
      </c>
    </row>
    <row r="357" spans="2:11" ht="12.75" customHeight="1" x14ac:dyDescent="0.2">
      <c r="B357" s="585">
        <f t="shared" ca="1" si="5"/>
        <v>44956</v>
      </c>
      <c r="C357" s="585"/>
      <c r="D357" s="585"/>
      <c r="E357" s="433">
        <v>8.6</v>
      </c>
      <c r="F357" s="433">
        <v>8.67</v>
      </c>
      <c r="G357" s="433">
        <v>8.43</v>
      </c>
      <c r="H357" s="586">
        <v>8.5500000000000007</v>
      </c>
      <c r="I357" s="586"/>
      <c r="J357" s="433">
        <v>8.2143130000000006</v>
      </c>
      <c r="K357" s="362">
        <v>20374500</v>
      </c>
    </row>
    <row r="358" spans="2:11" ht="12.75" customHeight="1" x14ac:dyDescent="0.2">
      <c r="B358" s="585">
        <f t="shared" ca="1" si="5"/>
        <v>44957</v>
      </c>
      <c r="C358" s="585"/>
      <c r="D358" s="585"/>
      <c r="E358" s="433">
        <v>8.7799999999999994</v>
      </c>
      <c r="F358" s="433">
        <v>9.14</v>
      </c>
      <c r="G358" s="433">
        <v>8.6300000000000008</v>
      </c>
      <c r="H358" s="586">
        <v>8.9600000000000009</v>
      </c>
      <c r="I358" s="586"/>
      <c r="J358" s="433">
        <v>8.6082149999999995</v>
      </c>
      <c r="K358" s="362">
        <v>61232700</v>
      </c>
    </row>
    <row r="359" spans="2:11" ht="12.75" customHeight="1" x14ac:dyDescent="0.2">
      <c r="B359" s="585">
        <f t="shared" ca="1" si="5"/>
        <v>44958</v>
      </c>
      <c r="C359" s="585"/>
      <c r="D359" s="585"/>
      <c r="E359" s="433">
        <v>9.14</v>
      </c>
      <c r="F359" s="433">
        <v>9.66</v>
      </c>
      <c r="G359" s="433">
        <v>9.1300000000000008</v>
      </c>
      <c r="H359" s="586">
        <v>9.5500000000000007</v>
      </c>
      <c r="I359" s="586"/>
      <c r="J359" s="433">
        <v>9.22654</v>
      </c>
      <c r="K359" s="362">
        <v>45962300</v>
      </c>
    </row>
    <row r="360" spans="2:11" ht="12.75" customHeight="1" x14ac:dyDescent="0.2">
      <c r="B360" s="585">
        <f t="shared" ca="1" si="5"/>
        <v>44959</v>
      </c>
      <c r="C360" s="585"/>
      <c r="D360" s="585"/>
      <c r="E360" s="433">
        <v>9.1999999999999993</v>
      </c>
      <c r="F360" s="433">
        <v>9.57</v>
      </c>
      <c r="G360" s="433">
        <v>9.14</v>
      </c>
      <c r="H360" s="586">
        <v>9.5</v>
      </c>
      <c r="I360" s="586"/>
      <c r="J360" s="433">
        <v>9.1782310000000003</v>
      </c>
      <c r="K360" s="362">
        <v>24309100</v>
      </c>
    </row>
    <row r="361" spans="2:11" ht="12.75" customHeight="1" x14ac:dyDescent="0.2">
      <c r="B361" s="585">
        <f t="shared" ca="1" si="5"/>
        <v>44960</v>
      </c>
      <c r="C361" s="585"/>
      <c r="D361" s="585"/>
      <c r="E361" s="433">
        <v>9.42</v>
      </c>
      <c r="F361" s="433">
        <v>9.6199999999999992</v>
      </c>
      <c r="G361" s="433">
        <v>9.32</v>
      </c>
      <c r="H361" s="586">
        <v>9.52</v>
      </c>
      <c r="I361" s="586"/>
      <c r="J361" s="433">
        <v>9.1975560000000005</v>
      </c>
      <c r="K361" s="362">
        <v>19444600</v>
      </c>
    </row>
    <row r="362" spans="2:11" ht="12.75" customHeight="1" x14ac:dyDescent="0.2">
      <c r="B362" s="585">
        <f t="shared" ca="1" si="5"/>
        <v>44961</v>
      </c>
      <c r="C362" s="585"/>
      <c r="D362" s="585"/>
      <c r="E362" s="433">
        <v>9.48</v>
      </c>
      <c r="F362" s="433">
        <v>9.64</v>
      </c>
      <c r="G362" s="433">
        <v>9.42</v>
      </c>
      <c r="H362" s="586">
        <v>9.5</v>
      </c>
      <c r="I362" s="586"/>
      <c r="J362" s="433">
        <v>9.1782310000000003</v>
      </c>
      <c r="K362" s="362">
        <v>17311500</v>
      </c>
    </row>
    <row r="363" spans="2:11" ht="12.75" customHeight="1" x14ac:dyDescent="0.2">
      <c r="B363" s="585">
        <f t="shared" ca="1" si="5"/>
        <v>44962</v>
      </c>
      <c r="C363" s="585"/>
      <c r="D363" s="585"/>
      <c r="E363" s="433">
        <v>9.59</v>
      </c>
      <c r="F363" s="433">
        <v>9.73</v>
      </c>
      <c r="G363" s="433">
        <v>9.4</v>
      </c>
      <c r="H363" s="586">
        <v>9.44</v>
      </c>
      <c r="I363" s="586"/>
      <c r="J363" s="433">
        <v>9.1202629999999996</v>
      </c>
      <c r="K363" s="362">
        <v>14449500</v>
      </c>
    </row>
    <row r="364" spans="2:11" ht="12.75" customHeight="1" x14ac:dyDescent="0.2">
      <c r="B364" s="585">
        <f t="shared" ca="1" si="5"/>
        <v>44963</v>
      </c>
      <c r="C364" s="585"/>
      <c r="D364" s="585"/>
      <c r="E364" s="433">
        <v>9.4700000000000006</v>
      </c>
      <c r="F364" s="433">
        <v>9.77</v>
      </c>
      <c r="G364" s="433">
        <v>9.4700000000000006</v>
      </c>
      <c r="H364" s="586">
        <v>9.58</v>
      </c>
      <c r="I364" s="586"/>
      <c r="J364" s="433">
        <v>9.2555219999999991</v>
      </c>
      <c r="K364" s="362">
        <v>17182200</v>
      </c>
    </row>
    <row r="365" spans="2:11" ht="12.75" customHeight="1" x14ac:dyDescent="0.2">
      <c r="B365" s="585">
        <f t="shared" ca="1" si="5"/>
        <v>44964</v>
      </c>
      <c r="C365" s="585"/>
      <c r="D365" s="585"/>
      <c r="E365" s="433">
        <v>9.8000000000000007</v>
      </c>
      <c r="F365" s="433">
        <v>10</v>
      </c>
      <c r="G365" s="433">
        <v>9.75</v>
      </c>
      <c r="H365" s="586">
        <v>9.82</v>
      </c>
      <c r="I365" s="586"/>
      <c r="J365" s="433">
        <v>9.4873910000000006</v>
      </c>
      <c r="K365" s="362">
        <v>23376900</v>
      </c>
    </row>
    <row r="366" spans="2:11" ht="12.75" customHeight="1" x14ac:dyDescent="0.2">
      <c r="B366" s="585">
        <f t="shared" ca="1" si="5"/>
        <v>44965</v>
      </c>
      <c r="C366" s="585"/>
      <c r="D366" s="585"/>
      <c r="E366" s="433">
        <v>9.7899999999999991</v>
      </c>
      <c r="F366" s="433">
        <v>10.01</v>
      </c>
      <c r="G366" s="433">
        <v>9.6999999999999993</v>
      </c>
      <c r="H366" s="586">
        <v>9.93</v>
      </c>
      <c r="I366" s="586"/>
      <c r="J366" s="433">
        <v>9.5936660000000007</v>
      </c>
      <c r="K366" s="362">
        <v>23467400</v>
      </c>
    </row>
    <row r="367" spans="2:11" ht="12.75" customHeight="1" x14ac:dyDescent="0.2">
      <c r="B367" s="585">
        <f t="shared" ca="1" si="5"/>
        <v>44966</v>
      </c>
      <c r="C367" s="585"/>
      <c r="D367" s="585"/>
      <c r="E367" s="433">
        <v>9.9700000000000006</v>
      </c>
      <c r="F367" s="433">
        <v>10.38</v>
      </c>
      <c r="G367" s="433">
        <v>9.59</v>
      </c>
      <c r="H367" s="586">
        <v>10.130000000000001</v>
      </c>
      <c r="I367" s="586"/>
      <c r="J367" s="433">
        <v>9.7868919999999999</v>
      </c>
      <c r="K367" s="362">
        <v>36496000</v>
      </c>
    </row>
    <row r="368" spans="2:11" ht="12.75" customHeight="1" x14ac:dyDescent="0.2">
      <c r="B368" s="585">
        <f t="shared" ca="1" si="5"/>
        <v>44967</v>
      </c>
      <c r="C368" s="585"/>
      <c r="D368" s="585"/>
      <c r="E368" s="433">
        <v>10.11</v>
      </c>
      <c r="F368" s="433">
        <v>10.23</v>
      </c>
      <c r="G368" s="433">
        <v>9.51</v>
      </c>
      <c r="H368" s="586">
        <v>9.59</v>
      </c>
      <c r="I368" s="586"/>
      <c r="J368" s="433">
        <v>9.2651850000000007</v>
      </c>
      <c r="K368" s="362">
        <v>32498200</v>
      </c>
    </row>
    <row r="369" spans="2:11" ht="12.75" customHeight="1" x14ac:dyDescent="0.2">
      <c r="B369" s="585">
        <f t="shared" ca="1" si="5"/>
        <v>44968</v>
      </c>
      <c r="C369" s="585"/>
      <c r="D369" s="585"/>
      <c r="E369" s="433">
        <v>9.61</v>
      </c>
      <c r="F369" s="433">
        <v>10.35</v>
      </c>
      <c r="G369" s="433">
        <v>9.61</v>
      </c>
      <c r="H369" s="586">
        <v>10.14</v>
      </c>
      <c r="I369" s="586"/>
      <c r="J369" s="433">
        <v>9.7965549999999997</v>
      </c>
      <c r="K369" s="362">
        <v>35421900</v>
      </c>
    </row>
    <row r="370" spans="2:11" ht="12.75" customHeight="1" x14ac:dyDescent="0.2">
      <c r="B370" s="585">
        <f t="shared" ca="1" si="5"/>
        <v>44969</v>
      </c>
      <c r="C370" s="585"/>
      <c r="D370" s="585"/>
      <c r="E370" s="433">
        <v>10.25</v>
      </c>
      <c r="F370" s="433">
        <v>10.33</v>
      </c>
      <c r="G370" s="433">
        <v>10.19</v>
      </c>
      <c r="H370" s="586">
        <v>10.24</v>
      </c>
      <c r="I370" s="586"/>
      <c r="J370" s="433">
        <v>9.893167</v>
      </c>
      <c r="K370" s="362">
        <v>17882100</v>
      </c>
    </row>
    <row r="371" spans="2:11" ht="12.75" customHeight="1" x14ac:dyDescent="0.2">
      <c r="B371" s="585">
        <f t="shared" ca="1" si="5"/>
        <v>44970</v>
      </c>
      <c r="C371" s="585"/>
      <c r="D371" s="585"/>
      <c r="E371" s="433">
        <v>10.130000000000001</v>
      </c>
      <c r="F371" s="433">
        <v>10.27</v>
      </c>
      <c r="G371" s="433">
        <v>10.1</v>
      </c>
      <c r="H371" s="586">
        <v>10.23</v>
      </c>
      <c r="I371" s="586"/>
      <c r="J371" s="433">
        <v>9.8835080000000008</v>
      </c>
      <c r="K371" s="362">
        <v>14533700</v>
      </c>
    </row>
    <row r="372" spans="2:11" ht="12.75" customHeight="1" x14ac:dyDescent="0.2">
      <c r="B372" s="585">
        <f t="shared" ca="1" si="5"/>
        <v>44971</v>
      </c>
      <c r="C372" s="585"/>
      <c r="D372" s="585"/>
      <c r="E372" s="433">
        <v>10.09</v>
      </c>
      <c r="F372" s="433">
        <v>10.19</v>
      </c>
      <c r="G372" s="433">
        <v>9.94</v>
      </c>
      <c r="H372" s="586">
        <v>10.130000000000001</v>
      </c>
      <c r="I372" s="586"/>
      <c r="J372" s="433">
        <v>9.7868919999999999</v>
      </c>
      <c r="K372" s="362">
        <v>19786300</v>
      </c>
    </row>
    <row r="373" spans="2:11" ht="12.75" customHeight="1" x14ac:dyDescent="0.2">
      <c r="B373" s="585">
        <f t="shared" ca="1" si="5"/>
        <v>44972</v>
      </c>
      <c r="C373" s="585"/>
      <c r="D373" s="585"/>
      <c r="E373" s="433">
        <v>10.029999999999999</v>
      </c>
      <c r="F373" s="433">
        <v>10.15</v>
      </c>
      <c r="G373" s="433">
        <v>9.64</v>
      </c>
      <c r="H373" s="586">
        <v>9.82</v>
      </c>
      <c r="I373" s="586"/>
      <c r="J373" s="433">
        <v>9.4873910000000006</v>
      </c>
      <c r="K373" s="362">
        <v>23321500</v>
      </c>
    </row>
    <row r="374" spans="2:11" ht="12.75" customHeight="1" x14ac:dyDescent="0.2">
      <c r="B374" s="585">
        <f t="shared" ca="1" si="5"/>
        <v>44973</v>
      </c>
      <c r="C374" s="585"/>
      <c r="D374" s="585"/>
      <c r="E374" s="433">
        <v>9.9600000000000009</v>
      </c>
      <c r="F374" s="433">
        <v>10.61</v>
      </c>
      <c r="G374" s="433">
        <v>9.92</v>
      </c>
      <c r="H374" s="586">
        <v>10.52</v>
      </c>
      <c r="I374" s="586"/>
      <c r="J374" s="433">
        <v>10.163684999999999</v>
      </c>
      <c r="K374" s="362">
        <v>31504600</v>
      </c>
    </row>
    <row r="375" spans="2:11" ht="12.75" customHeight="1" x14ac:dyDescent="0.2">
      <c r="B375" s="585">
        <f t="shared" ca="1" si="5"/>
        <v>44974</v>
      </c>
      <c r="C375" s="585"/>
      <c r="D375" s="585"/>
      <c r="E375" s="433">
        <v>10.76</v>
      </c>
      <c r="F375" s="433">
        <v>10.99</v>
      </c>
      <c r="G375" s="433">
        <v>10.62</v>
      </c>
      <c r="H375" s="586">
        <v>10.8</v>
      </c>
      <c r="I375" s="586"/>
      <c r="J375" s="433">
        <v>10.434201</v>
      </c>
      <c r="K375" s="362">
        <v>28404600</v>
      </c>
    </row>
    <row r="376" spans="2:11" ht="12.75" customHeight="1" x14ac:dyDescent="0.2">
      <c r="B376" s="585">
        <f t="shared" ca="1" si="5"/>
        <v>44975</v>
      </c>
      <c r="C376" s="585"/>
      <c r="D376" s="585"/>
      <c r="E376" s="433">
        <v>11.05</v>
      </c>
      <c r="F376" s="433">
        <v>11.3</v>
      </c>
      <c r="G376" s="433">
        <v>10.89</v>
      </c>
      <c r="H376" s="586">
        <v>10.91</v>
      </c>
      <c r="I376" s="586"/>
      <c r="J376" s="433">
        <v>10.540475000000001</v>
      </c>
      <c r="K376" s="362">
        <v>34170400</v>
      </c>
    </row>
    <row r="377" spans="2:11" ht="12.75" customHeight="1" x14ac:dyDescent="0.2">
      <c r="B377" s="585">
        <f t="shared" ca="1" si="5"/>
        <v>44976</v>
      </c>
      <c r="C377" s="585"/>
      <c r="D377" s="585"/>
      <c r="E377" s="433">
        <v>10.95</v>
      </c>
      <c r="F377" s="433">
        <v>10.95</v>
      </c>
      <c r="G377" s="433">
        <v>10.51</v>
      </c>
      <c r="H377" s="586">
        <v>10.64</v>
      </c>
      <c r="I377" s="586"/>
      <c r="J377" s="433">
        <v>10.279619</v>
      </c>
      <c r="K377" s="362">
        <v>21392100</v>
      </c>
    </row>
    <row r="378" spans="2:11" ht="12.75" customHeight="1" x14ac:dyDescent="0.2">
      <c r="B378" s="585">
        <f t="shared" ca="1" si="5"/>
        <v>44977</v>
      </c>
      <c r="C378" s="585"/>
      <c r="D378" s="585"/>
      <c r="E378" s="433">
        <v>10.94</v>
      </c>
      <c r="F378" s="433">
        <v>11.57</v>
      </c>
      <c r="G378" s="433">
        <v>10.91</v>
      </c>
      <c r="H378" s="586">
        <v>11.27</v>
      </c>
      <c r="I378" s="586"/>
      <c r="J378" s="433">
        <v>10.888282999999999</v>
      </c>
      <c r="K378" s="362">
        <v>38830300</v>
      </c>
    </row>
    <row r="379" spans="2:11" ht="12.75" customHeight="1" x14ac:dyDescent="0.2">
      <c r="B379" s="585">
        <f t="shared" ca="1" si="5"/>
        <v>44978</v>
      </c>
      <c r="C379" s="585"/>
      <c r="D379" s="585"/>
      <c r="E379" s="433">
        <v>11.15</v>
      </c>
      <c r="F379" s="433">
        <v>11.52</v>
      </c>
      <c r="G379" s="433">
        <v>11.03</v>
      </c>
      <c r="H379" s="586">
        <v>11.52</v>
      </c>
      <c r="I379" s="586"/>
      <c r="J379" s="433">
        <v>11.129814</v>
      </c>
      <c r="K379" s="362">
        <v>24304900</v>
      </c>
    </row>
    <row r="380" spans="2:11" ht="12.75" customHeight="1" x14ac:dyDescent="0.2">
      <c r="B380" s="585">
        <f t="shared" ca="1" si="5"/>
        <v>44979</v>
      </c>
      <c r="C380" s="585"/>
      <c r="D380" s="585"/>
      <c r="E380" s="433">
        <v>11.16</v>
      </c>
      <c r="F380" s="433">
        <v>11.27</v>
      </c>
      <c r="G380" s="433">
        <v>10.96</v>
      </c>
      <c r="H380" s="586">
        <v>11.09</v>
      </c>
      <c r="I380" s="586"/>
      <c r="J380" s="433">
        <v>10.714378999999999</v>
      </c>
      <c r="K380" s="362">
        <v>19063400</v>
      </c>
    </row>
    <row r="381" spans="2:11" ht="12.75" customHeight="1" x14ac:dyDescent="0.2">
      <c r="B381" s="585">
        <f t="shared" ca="1" si="5"/>
        <v>44980</v>
      </c>
      <c r="C381" s="585"/>
      <c r="D381" s="585"/>
      <c r="E381" s="433">
        <v>11.09</v>
      </c>
      <c r="F381" s="433">
        <v>11.23</v>
      </c>
      <c r="G381" s="433">
        <v>10.93</v>
      </c>
      <c r="H381" s="586">
        <v>11.04</v>
      </c>
      <c r="I381" s="586"/>
      <c r="J381" s="433">
        <v>10.666073000000001</v>
      </c>
      <c r="K381" s="362">
        <v>15505200</v>
      </c>
    </row>
    <row r="382" spans="2:11" ht="12.75" customHeight="1" x14ac:dyDescent="0.2">
      <c r="B382" s="585">
        <f t="shared" ca="1" si="5"/>
        <v>44981</v>
      </c>
      <c r="C382" s="585"/>
      <c r="D382" s="585"/>
      <c r="E382" s="433">
        <v>11.07</v>
      </c>
      <c r="F382" s="433">
        <v>11.24</v>
      </c>
      <c r="G382" s="433">
        <v>10.78</v>
      </c>
      <c r="H382" s="586">
        <v>10.84</v>
      </c>
      <c r="I382" s="586"/>
      <c r="J382" s="433">
        <v>10.472844</v>
      </c>
      <c r="K382" s="362">
        <v>22247000</v>
      </c>
    </row>
    <row r="383" spans="2:11" ht="12.75" customHeight="1" x14ac:dyDescent="0.2">
      <c r="B383" s="585">
        <f t="shared" ca="1" si="5"/>
        <v>44982</v>
      </c>
      <c r="C383" s="585"/>
      <c r="D383" s="585"/>
      <c r="E383" s="433">
        <v>10.85</v>
      </c>
      <c r="F383" s="433">
        <v>10.94</v>
      </c>
      <c r="G383" s="433">
        <v>10.68</v>
      </c>
      <c r="H383" s="586">
        <v>10.81</v>
      </c>
      <c r="I383" s="586"/>
      <c r="J383" s="433">
        <v>10.443861999999999</v>
      </c>
      <c r="K383" s="362">
        <v>14364000</v>
      </c>
    </row>
    <row r="384" spans="2:11" ht="12.75" customHeight="1" x14ac:dyDescent="0.2">
      <c r="B384" s="585">
        <f t="shared" ca="1" si="5"/>
        <v>44983</v>
      </c>
      <c r="C384" s="585"/>
      <c r="D384" s="585"/>
      <c r="E384" s="433">
        <v>10.96</v>
      </c>
      <c r="F384" s="433">
        <v>11.24</v>
      </c>
      <c r="G384" s="433">
        <v>10.87</v>
      </c>
      <c r="H384" s="586">
        <v>11.16</v>
      </c>
      <c r="I384" s="586"/>
      <c r="J384" s="433">
        <v>10.782006000000001</v>
      </c>
      <c r="K384" s="362">
        <v>20827500</v>
      </c>
    </row>
    <row r="385" spans="2:11" ht="12.75" customHeight="1" x14ac:dyDescent="0.2">
      <c r="B385" s="585">
        <f t="shared" ca="1" si="5"/>
        <v>44984</v>
      </c>
      <c r="C385" s="585"/>
      <c r="D385" s="585"/>
      <c r="E385" s="433">
        <v>11.09</v>
      </c>
      <c r="F385" s="433">
        <v>11.12</v>
      </c>
      <c r="G385" s="433">
        <v>10.93</v>
      </c>
      <c r="H385" s="586">
        <v>11.01</v>
      </c>
      <c r="I385" s="586"/>
      <c r="J385" s="433">
        <v>10.637086999999999</v>
      </c>
      <c r="K385" s="362">
        <v>15201100</v>
      </c>
    </row>
    <row r="386" spans="2:11" ht="12.75" customHeight="1" x14ac:dyDescent="0.2">
      <c r="B386" s="585">
        <f t="shared" ca="1" si="5"/>
        <v>44985</v>
      </c>
      <c r="C386" s="585"/>
      <c r="D386" s="585"/>
      <c r="E386" s="433">
        <v>11.2</v>
      </c>
      <c r="F386" s="433">
        <v>11.29</v>
      </c>
      <c r="G386" s="433">
        <v>11</v>
      </c>
      <c r="H386" s="586">
        <v>11.28</v>
      </c>
      <c r="I386" s="586"/>
      <c r="J386" s="433">
        <v>10.897943</v>
      </c>
      <c r="K386" s="362">
        <v>20572000</v>
      </c>
    </row>
    <row r="387" spans="2:11" ht="12.75" customHeight="1" x14ac:dyDescent="0.2">
      <c r="B387" s="585">
        <f t="shared" ca="1" si="5"/>
        <v>44986</v>
      </c>
      <c r="C387" s="585"/>
      <c r="D387" s="585"/>
      <c r="E387" s="433">
        <v>11.11</v>
      </c>
      <c r="F387" s="433">
        <v>11.34</v>
      </c>
      <c r="G387" s="433">
        <v>10.93</v>
      </c>
      <c r="H387" s="586">
        <v>11.03</v>
      </c>
      <c r="I387" s="586"/>
      <c r="J387" s="433">
        <v>10.656409999999999</v>
      </c>
      <c r="K387" s="362">
        <v>24073800</v>
      </c>
    </row>
    <row r="388" spans="2:11" ht="12.75" customHeight="1" x14ac:dyDescent="0.2">
      <c r="B388" s="585">
        <f t="shared" ca="1" si="5"/>
        <v>44987</v>
      </c>
      <c r="C388" s="585"/>
      <c r="D388" s="585"/>
      <c r="E388" s="433">
        <v>10.93</v>
      </c>
      <c r="F388" s="433">
        <v>11.04</v>
      </c>
      <c r="G388" s="433">
        <v>10.85</v>
      </c>
      <c r="H388" s="586">
        <v>11.01</v>
      </c>
      <c r="I388" s="586"/>
      <c r="J388" s="433">
        <v>10.637086999999999</v>
      </c>
      <c r="K388" s="362">
        <v>17158200</v>
      </c>
    </row>
    <row r="389" spans="2:11" ht="12.75" customHeight="1" x14ac:dyDescent="0.2">
      <c r="B389" s="585">
        <f t="shared" ca="1" si="5"/>
        <v>44988</v>
      </c>
      <c r="C389" s="585"/>
      <c r="D389" s="585"/>
      <c r="E389" s="433">
        <v>11.13</v>
      </c>
      <c r="F389" s="433">
        <v>11.48</v>
      </c>
      <c r="G389" s="433">
        <v>11.13</v>
      </c>
      <c r="H389" s="586">
        <v>11.35</v>
      </c>
      <c r="I389" s="586"/>
      <c r="J389" s="433">
        <v>10.965572</v>
      </c>
      <c r="K389" s="362">
        <v>22244000</v>
      </c>
    </row>
    <row r="390" spans="2:11" ht="12.75" customHeight="1" x14ac:dyDescent="0.2">
      <c r="B390" s="585">
        <f t="shared" ca="1" si="5"/>
        <v>44989</v>
      </c>
      <c r="C390" s="585"/>
      <c r="D390" s="585"/>
      <c r="E390" s="433">
        <v>11.47</v>
      </c>
      <c r="F390" s="433">
        <v>11.86</v>
      </c>
      <c r="G390" s="433">
        <v>11.37</v>
      </c>
      <c r="H390" s="586">
        <v>11.66</v>
      </c>
      <c r="I390" s="586"/>
      <c r="J390" s="433">
        <v>11.265071000000001</v>
      </c>
      <c r="K390" s="362">
        <v>28558500</v>
      </c>
    </row>
    <row r="391" spans="2:11" ht="12.75" customHeight="1" x14ac:dyDescent="0.2">
      <c r="B391" s="585">
        <f t="shared" ca="1" si="5"/>
        <v>44990</v>
      </c>
      <c r="C391" s="585"/>
      <c r="D391" s="585"/>
      <c r="E391" s="433">
        <v>11.62</v>
      </c>
      <c r="F391" s="433">
        <v>11.82</v>
      </c>
      <c r="G391" s="433">
        <v>11.56</v>
      </c>
      <c r="H391" s="586">
        <v>11.71</v>
      </c>
      <c r="I391" s="586"/>
      <c r="J391" s="433">
        <v>11.313378</v>
      </c>
      <c r="K391" s="362">
        <v>28062500</v>
      </c>
    </row>
    <row r="392" spans="2:11" ht="12.75" customHeight="1" x14ac:dyDescent="0.2">
      <c r="B392" s="585">
        <f t="shared" ca="1" si="5"/>
        <v>44991</v>
      </c>
      <c r="C392" s="585"/>
      <c r="D392" s="585"/>
      <c r="E392" s="433">
        <v>11.73</v>
      </c>
      <c r="F392" s="433">
        <v>11.75</v>
      </c>
      <c r="G392" s="433">
        <v>11.48</v>
      </c>
      <c r="H392" s="586">
        <v>11.61</v>
      </c>
      <c r="I392" s="586"/>
      <c r="J392" s="433">
        <v>11.216763</v>
      </c>
      <c r="K392" s="362">
        <v>13480100</v>
      </c>
    </row>
    <row r="393" spans="2:11" ht="12.75" customHeight="1" x14ac:dyDescent="0.2">
      <c r="B393" s="585">
        <f t="shared" ca="1" si="5"/>
        <v>44992</v>
      </c>
      <c r="C393" s="585"/>
      <c r="D393" s="585"/>
      <c r="E393" s="433">
        <v>11.49</v>
      </c>
      <c r="F393" s="433">
        <v>11.5</v>
      </c>
      <c r="G393" s="433">
        <v>11.27</v>
      </c>
      <c r="H393" s="586">
        <v>11.38</v>
      </c>
      <c r="I393" s="586"/>
      <c r="J393" s="433">
        <v>10.994555999999999</v>
      </c>
      <c r="K393" s="362">
        <v>11141800</v>
      </c>
    </row>
    <row r="394" spans="2:11" ht="12.75" customHeight="1" x14ac:dyDescent="0.2">
      <c r="B394" s="585">
        <f t="shared" ca="1" si="5"/>
        <v>44993</v>
      </c>
      <c r="C394" s="585"/>
      <c r="D394" s="585"/>
      <c r="E394" s="433">
        <v>11.37</v>
      </c>
      <c r="F394" s="433">
        <v>11.66</v>
      </c>
      <c r="G394" s="433">
        <v>11.19</v>
      </c>
      <c r="H394" s="586">
        <v>11.45</v>
      </c>
      <c r="I394" s="586"/>
      <c r="J394" s="433">
        <v>11.062184</v>
      </c>
      <c r="K394" s="362">
        <v>24408400</v>
      </c>
    </row>
    <row r="395" spans="2:11" ht="12.75" customHeight="1" x14ac:dyDescent="0.2">
      <c r="B395" s="585">
        <f t="shared" ca="1" si="5"/>
        <v>44994</v>
      </c>
      <c r="C395" s="585"/>
      <c r="D395" s="585"/>
      <c r="E395" s="433">
        <v>11.04</v>
      </c>
      <c r="F395" s="433">
        <v>11.06</v>
      </c>
      <c r="G395" s="433">
        <v>10.7</v>
      </c>
      <c r="H395" s="586">
        <v>10.92</v>
      </c>
      <c r="I395" s="586"/>
      <c r="J395" s="433">
        <v>10.550136999999999</v>
      </c>
      <c r="K395" s="362">
        <v>29930400</v>
      </c>
    </row>
    <row r="396" spans="2:11" ht="12.75" customHeight="1" x14ac:dyDescent="0.2">
      <c r="B396" s="585">
        <f t="shared" ca="1" si="5"/>
        <v>44995</v>
      </c>
      <c r="C396" s="585"/>
      <c r="D396" s="585"/>
      <c r="E396" s="433">
        <v>11.12</v>
      </c>
      <c r="F396" s="433">
        <v>11.33</v>
      </c>
      <c r="G396" s="433">
        <v>11.09</v>
      </c>
      <c r="H396" s="586">
        <v>11.11</v>
      </c>
      <c r="I396" s="586"/>
      <c r="J396" s="433">
        <v>10.733701</v>
      </c>
      <c r="K396" s="362">
        <v>17331900</v>
      </c>
    </row>
    <row r="397" spans="2:11" ht="12.75" customHeight="1" x14ac:dyDescent="0.2">
      <c r="B397" s="585">
        <f t="shared" ca="1" si="5"/>
        <v>44996</v>
      </c>
      <c r="C397" s="585"/>
      <c r="D397" s="585"/>
      <c r="E397" s="433">
        <v>11.18</v>
      </c>
      <c r="F397" s="433">
        <v>11.37</v>
      </c>
      <c r="G397" s="433">
        <v>11.1</v>
      </c>
      <c r="H397" s="586">
        <v>11.33</v>
      </c>
      <c r="I397" s="586"/>
      <c r="J397" s="433">
        <v>10.946249</v>
      </c>
      <c r="K397" s="362">
        <v>13960900</v>
      </c>
    </row>
    <row r="398" spans="2:11" ht="12.75" customHeight="1" x14ac:dyDescent="0.2">
      <c r="B398" s="585">
        <f t="shared" ca="1" si="5"/>
        <v>44997</v>
      </c>
      <c r="C398" s="585"/>
      <c r="D398" s="585"/>
      <c r="E398" s="433">
        <v>11.55</v>
      </c>
      <c r="F398" s="433">
        <v>11.74</v>
      </c>
      <c r="G398" s="433">
        <v>11.52</v>
      </c>
      <c r="H398" s="586">
        <v>11.64</v>
      </c>
      <c r="I398" s="586"/>
      <c r="J398" s="433">
        <v>11.245749</v>
      </c>
      <c r="K398" s="362">
        <v>18135100</v>
      </c>
    </row>
    <row r="399" spans="2:11" ht="12.75" customHeight="1" x14ac:dyDescent="0.2">
      <c r="B399" s="585">
        <f t="shared" ca="1" si="5"/>
        <v>44998</v>
      </c>
      <c r="C399" s="585"/>
      <c r="D399" s="585"/>
      <c r="E399" s="433">
        <v>11.78</v>
      </c>
      <c r="F399" s="433">
        <v>12.25</v>
      </c>
      <c r="G399" s="433">
        <v>11.74</v>
      </c>
      <c r="H399" s="586">
        <v>12.1</v>
      </c>
      <c r="I399" s="586"/>
      <c r="J399" s="433">
        <v>11.690168999999999</v>
      </c>
      <c r="K399" s="362">
        <v>31400000</v>
      </c>
    </row>
    <row r="400" spans="2:11" ht="12.75" customHeight="1" x14ac:dyDescent="0.2">
      <c r="B400" s="585">
        <f t="shared" ca="1" si="5"/>
        <v>44999</v>
      </c>
      <c r="C400" s="585"/>
      <c r="D400" s="585"/>
      <c r="E400" s="433">
        <v>12.09</v>
      </c>
      <c r="F400" s="433">
        <v>12.29</v>
      </c>
      <c r="G400" s="433">
        <v>12.04</v>
      </c>
      <c r="H400" s="586">
        <v>12.28</v>
      </c>
      <c r="I400" s="586"/>
      <c r="J400" s="433">
        <v>11.864072999999999</v>
      </c>
      <c r="K400" s="362">
        <v>17322900</v>
      </c>
    </row>
    <row r="401" spans="2:11" ht="12.75" customHeight="1" x14ac:dyDescent="0.2">
      <c r="B401" s="585">
        <f t="shared" ca="1" si="5"/>
        <v>45000</v>
      </c>
      <c r="C401" s="585"/>
      <c r="D401" s="585"/>
      <c r="E401" s="433">
        <v>12.43</v>
      </c>
      <c r="F401" s="433">
        <v>12.85</v>
      </c>
      <c r="G401" s="433">
        <v>12.43</v>
      </c>
      <c r="H401" s="586">
        <v>12.84</v>
      </c>
      <c r="I401" s="586"/>
      <c r="J401" s="433">
        <v>12.405106999999999</v>
      </c>
      <c r="K401" s="362">
        <v>33362100</v>
      </c>
    </row>
    <row r="402" spans="2:11" ht="12.75" customHeight="1" x14ac:dyDescent="0.2">
      <c r="B402" s="585">
        <f t="shared" ca="1" si="5"/>
        <v>45001</v>
      </c>
      <c r="C402" s="585"/>
      <c r="D402" s="585"/>
      <c r="E402" s="433">
        <v>12.67</v>
      </c>
      <c r="F402" s="433">
        <v>13.18</v>
      </c>
      <c r="G402" s="433">
        <v>12.64</v>
      </c>
      <c r="H402" s="586">
        <v>13.06</v>
      </c>
      <c r="I402" s="586"/>
      <c r="J402" s="433">
        <v>12.617654</v>
      </c>
      <c r="K402" s="362">
        <v>39236800</v>
      </c>
    </row>
    <row r="403" spans="2:11" ht="12.75" customHeight="1" x14ac:dyDescent="0.2">
      <c r="B403" s="585">
        <f t="shared" ca="1" si="5"/>
        <v>45002</v>
      </c>
      <c r="C403" s="585"/>
      <c r="D403" s="585"/>
      <c r="E403" s="433">
        <v>13.1</v>
      </c>
      <c r="F403" s="433">
        <v>13.38</v>
      </c>
      <c r="G403" s="433">
        <v>12.83</v>
      </c>
      <c r="H403" s="586">
        <v>12.87</v>
      </c>
      <c r="I403" s="586"/>
      <c r="J403" s="433">
        <v>12.434087999999999</v>
      </c>
      <c r="K403" s="362">
        <v>26652700</v>
      </c>
    </row>
    <row r="404" spans="2:11" ht="12.75" customHeight="1" x14ac:dyDescent="0.2">
      <c r="B404" s="585">
        <f t="shared" ca="1" si="5"/>
        <v>45003</v>
      </c>
      <c r="C404" s="585"/>
      <c r="D404" s="585"/>
      <c r="E404" s="433">
        <v>13.27</v>
      </c>
      <c r="F404" s="433">
        <v>13.3</v>
      </c>
      <c r="G404" s="433">
        <v>12.92</v>
      </c>
      <c r="H404" s="586">
        <v>12.95</v>
      </c>
      <c r="I404" s="586"/>
      <c r="J404" s="433">
        <v>12.511378000000001</v>
      </c>
      <c r="K404" s="362">
        <v>22353600</v>
      </c>
    </row>
    <row r="405" spans="2:11" ht="12.75" customHeight="1" x14ac:dyDescent="0.2">
      <c r="B405" s="585">
        <f t="shared" ca="1" si="5"/>
        <v>45004</v>
      </c>
      <c r="C405" s="585"/>
      <c r="D405" s="585"/>
      <c r="E405" s="433">
        <v>13.1</v>
      </c>
      <c r="F405" s="433">
        <v>13.2</v>
      </c>
      <c r="G405" s="433">
        <v>12.93</v>
      </c>
      <c r="H405" s="586">
        <v>12.96</v>
      </c>
      <c r="I405" s="586"/>
      <c r="J405" s="433">
        <v>12.521041</v>
      </c>
      <c r="K405" s="362">
        <v>24572200</v>
      </c>
    </row>
    <row r="406" spans="2:11" ht="12.75" customHeight="1" x14ac:dyDescent="0.2">
      <c r="B406" s="585">
        <f t="shared" ca="1" si="5"/>
        <v>45005</v>
      </c>
      <c r="C406" s="585"/>
      <c r="D406" s="585"/>
      <c r="E406" s="433">
        <v>12.86</v>
      </c>
      <c r="F406" s="433">
        <v>13.03</v>
      </c>
      <c r="G406" s="433">
        <v>12.83</v>
      </c>
      <c r="H406" s="586">
        <v>12.98</v>
      </c>
      <c r="I406" s="586"/>
      <c r="J406" s="433">
        <v>12.540362</v>
      </c>
      <c r="K406" s="362">
        <v>20294900</v>
      </c>
    </row>
    <row r="407" spans="2:11" ht="12.75" customHeight="1" x14ac:dyDescent="0.2">
      <c r="B407" s="585">
        <f t="shared" ca="1" si="5"/>
        <v>45006</v>
      </c>
      <c r="C407" s="585"/>
      <c r="D407" s="585"/>
      <c r="E407" s="433">
        <v>13.02</v>
      </c>
      <c r="F407" s="433">
        <v>13.07</v>
      </c>
      <c r="G407" s="433">
        <v>12.97</v>
      </c>
      <c r="H407" s="586">
        <v>13</v>
      </c>
      <c r="I407" s="586"/>
      <c r="J407" s="433">
        <v>12.559685999999999</v>
      </c>
      <c r="K407" s="362">
        <v>15473300</v>
      </c>
    </row>
    <row r="408" spans="2:11" ht="12.75" customHeight="1" x14ac:dyDescent="0.2">
      <c r="B408" s="585">
        <f t="shared" ca="1" si="5"/>
        <v>45007</v>
      </c>
      <c r="C408" s="585"/>
      <c r="D408" s="585"/>
      <c r="E408" s="433">
        <v>13.05</v>
      </c>
      <c r="F408" s="433">
        <v>13.05</v>
      </c>
      <c r="G408" s="433">
        <v>12.68</v>
      </c>
      <c r="H408" s="586">
        <v>12.71</v>
      </c>
      <c r="I408" s="586"/>
      <c r="J408" s="433">
        <v>12.279508999999999</v>
      </c>
      <c r="K408" s="362">
        <v>26321400</v>
      </c>
    </row>
    <row r="409" spans="2:11" ht="12.75" customHeight="1" x14ac:dyDescent="0.2">
      <c r="B409" s="585">
        <f t="shared" ca="1" si="5"/>
        <v>45008</v>
      </c>
      <c r="C409" s="585"/>
      <c r="D409" s="585"/>
      <c r="E409" s="433">
        <v>12.72</v>
      </c>
      <c r="F409" s="433">
        <v>12.91</v>
      </c>
      <c r="G409" s="433">
        <v>12.71</v>
      </c>
      <c r="H409" s="586">
        <v>12.85</v>
      </c>
      <c r="I409" s="586"/>
      <c r="J409" s="433">
        <v>12.414766</v>
      </c>
      <c r="K409" s="362">
        <v>15808600</v>
      </c>
    </row>
    <row r="410" spans="2:11" ht="12.75" customHeight="1" x14ac:dyDescent="0.2">
      <c r="B410" s="585">
        <f t="shared" ca="1" si="5"/>
        <v>45009</v>
      </c>
      <c r="C410" s="585"/>
      <c r="D410" s="585"/>
      <c r="E410" s="433">
        <v>12.95</v>
      </c>
      <c r="F410" s="433">
        <v>13.14</v>
      </c>
      <c r="G410" s="433">
        <v>12.94</v>
      </c>
      <c r="H410" s="586">
        <v>12.99</v>
      </c>
      <c r="I410" s="586"/>
      <c r="J410" s="433">
        <v>12.550025</v>
      </c>
      <c r="K410" s="362">
        <v>9206400</v>
      </c>
    </row>
    <row r="411" spans="2:11" ht="12.75" customHeight="1" x14ac:dyDescent="0.2">
      <c r="B411" s="585">
        <f t="shared" ref="B411:B474" ca="1" si="6">B412-1</f>
        <v>45010</v>
      </c>
      <c r="C411" s="585"/>
      <c r="D411" s="585"/>
      <c r="E411" s="433">
        <v>13.07</v>
      </c>
      <c r="F411" s="433">
        <v>13.18</v>
      </c>
      <c r="G411" s="433">
        <v>13.02</v>
      </c>
      <c r="H411" s="586">
        <v>13.17</v>
      </c>
      <c r="I411" s="586"/>
      <c r="J411" s="433">
        <v>12.723928000000001</v>
      </c>
      <c r="K411" s="362">
        <v>10464100</v>
      </c>
    </row>
    <row r="412" spans="2:11" ht="12.75" customHeight="1" x14ac:dyDescent="0.2">
      <c r="B412" s="585">
        <f t="shared" ca="1" si="6"/>
        <v>45011</v>
      </c>
      <c r="C412" s="585"/>
      <c r="D412" s="585"/>
      <c r="E412" s="433">
        <v>13.22</v>
      </c>
      <c r="F412" s="433">
        <v>13.25</v>
      </c>
      <c r="G412" s="433">
        <v>13.01</v>
      </c>
      <c r="H412" s="586">
        <v>13.03</v>
      </c>
      <c r="I412" s="586"/>
      <c r="J412" s="433">
        <v>12.588671</v>
      </c>
      <c r="K412" s="362">
        <v>12060900</v>
      </c>
    </row>
    <row r="413" spans="2:11" ht="12.75" customHeight="1" x14ac:dyDescent="0.2">
      <c r="B413" s="585">
        <f t="shared" ca="1" si="6"/>
        <v>45012</v>
      </c>
      <c r="C413" s="585"/>
      <c r="D413" s="585"/>
      <c r="E413" s="433">
        <v>13.09</v>
      </c>
      <c r="F413" s="433">
        <v>13.14</v>
      </c>
      <c r="G413" s="433">
        <v>12.99</v>
      </c>
      <c r="H413" s="586">
        <v>13.01</v>
      </c>
      <c r="I413" s="586"/>
      <c r="J413" s="433">
        <v>12.569347</v>
      </c>
      <c r="K413" s="362">
        <v>8524300</v>
      </c>
    </row>
    <row r="414" spans="2:11" ht="12.75" customHeight="1" x14ac:dyDescent="0.2">
      <c r="B414" s="585">
        <f t="shared" ca="1" si="6"/>
        <v>45013</v>
      </c>
      <c r="C414" s="585"/>
      <c r="D414" s="585"/>
      <c r="E414" s="433">
        <v>12.98</v>
      </c>
      <c r="F414" s="433">
        <v>13.15</v>
      </c>
      <c r="G414" s="433">
        <v>12.92</v>
      </c>
      <c r="H414" s="586">
        <v>13.12</v>
      </c>
      <c r="I414" s="586"/>
      <c r="J414" s="433">
        <v>12.675621</v>
      </c>
      <c r="K414" s="362">
        <v>11716400</v>
      </c>
    </row>
    <row r="415" spans="2:11" ht="12.75" customHeight="1" x14ac:dyDescent="0.2">
      <c r="B415" s="585">
        <f t="shared" ca="1" si="6"/>
        <v>45014</v>
      </c>
      <c r="C415" s="585"/>
      <c r="D415" s="585"/>
      <c r="E415" s="433">
        <v>13.35</v>
      </c>
      <c r="F415" s="433">
        <v>13.45</v>
      </c>
      <c r="G415" s="433">
        <v>13.13</v>
      </c>
      <c r="H415" s="586">
        <v>13.2</v>
      </c>
      <c r="I415" s="586"/>
      <c r="J415" s="433">
        <v>12.752912</v>
      </c>
      <c r="K415" s="362">
        <v>22771700</v>
      </c>
    </row>
    <row r="416" spans="2:11" ht="12.75" customHeight="1" x14ac:dyDescent="0.2">
      <c r="B416" s="585">
        <f t="shared" ca="1" si="6"/>
        <v>45015</v>
      </c>
      <c r="C416" s="585"/>
      <c r="D416" s="585"/>
      <c r="E416" s="433">
        <v>13</v>
      </c>
      <c r="F416" s="433">
        <v>13.09</v>
      </c>
      <c r="G416" s="433">
        <v>12.79</v>
      </c>
      <c r="H416" s="586">
        <v>12.8</v>
      </c>
      <c r="I416" s="586"/>
      <c r="J416" s="433">
        <v>12.36646</v>
      </c>
      <c r="K416" s="362">
        <v>20401300</v>
      </c>
    </row>
    <row r="417" spans="2:11" ht="12.75" customHeight="1" x14ac:dyDescent="0.2">
      <c r="B417" s="585">
        <f t="shared" ca="1" si="6"/>
        <v>45016</v>
      </c>
      <c r="C417" s="585"/>
      <c r="D417" s="585"/>
      <c r="E417" s="433">
        <v>12.63</v>
      </c>
      <c r="F417" s="433">
        <v>12.93</v>
      </c>
      <c r="G417" s="433">
        <v>12.53</v>
      </c>
      <c r="H417" s="586">
        <v>12.85</v>
      </c>
      <c r="I417" s="586"/>
      <c r="J417" s="433">
        <v>12.414766</v>
      </c>
      <c r="K417" s="362">
        <v>19145300</v>
      </c>
    </row>
    <row r="418" spans="2:11" ht="12.75" customHeight="1" x14ac:dyDescent="0.2">
      <c r="B418" s="585">
        <f t="shared" ca="1" si="6"/>
        <v>45017</v>
      </c>
      <c r="C418" s="585"/>
      <c r="D418" s="585"/>
      <c r="E418" s="433">
        <v>12.94</v>
      </c>
      <c r="F418" s="433">
        <v>13.19</v>
      </c>
      <c r="G418" s="433">
        <v>12.84</v>
      </c>
      <c r="H418" s="586">
        <v>13.05</v>
      </c>
      <c r="I418" s="586"/>
      <c r="J418" s="433">
        <v>12.607993</v>
      </c>
      <c r="K418" s="362">
        <v>20849500</v>
      </c>
    </row>
    <row r="419" spans="2:11" ht="12.75" customHeight="1" x14ac:dyDescent="0.2">
      <c r="B419" s="585">
        <f t="shared" ca="1" si="6"/>
        <v>45018</v>
      </c>
      <c r="C419" s="585"/>
      <c r="D419" s="585"/>
      <c r="E419" s="433">
        <v>13.13</v>
      </c>
      <c r="F419" s="433">
        <v>13.31</v>
      </c>
      <c r="G419" s="433">
        <v>12.98</v>
      </c>
      <c r="H419" s="586">
        <v>13.18</v>
      </c>
      <c r="I419" s="586"/>
      <c r="J419" s="433">
        <v>12.73359</v>
      </c>
      <c r="K419" s="362">
        <v>17484700</v>
      </c>
    </row>
    <row r="420" spans="2:11" ht="12.75" customHeight="1" x14ac:dyDescent="0.2">
      <c r="B420" s="585">
        <f t="shared" ca="1" si="6"/>
        <v>45019</v>
      </c>
      <c r="C420" s="585"/>
      <c r="D420" s="585"/>
      <c r="E420" s="433">
        <v>13.22</v>
      </c>
      <c r="F420" s="433">
        <v>13.22</v>
      </c>
      <c r="G420" s="433">
        <v>12.85</v>
      </c>
      <c r="H420" s="586">
        <v>12.96</v>
      </c>
      <c r="I420" s="586"/>
      <c r="J420" s="433">
        <v>12.521041</v>
      </c>
      <c r="K420" s="362">
        <v>16540900</v>
      </c>
    </row>
    <row r="421" spans="2:11" ht="12.75" customHeight="1" x14ac:dyDescent="0.2">
      <c r="B421" s="585">
        <f t="shared" ca="1" si="6"/>
        <v>45020</v>
      </c>
      <c r="C421" s="585"/>
      <c r="D421" s="585"/>
      <c r="E421" s="433">
        <v>12.9</v>
      </c>
      <c r="F421" s="433">
        <v>13.05</v>
      </c>
      <c r="G421" s="433">
        <v>12.88</v>
      </c>
      <c r="H421" s="586">
        <v>12.9</v>
      </c>
      <c r="I421" s="586"/>
      <c r="J421" s="433">
        <v>12.463073</v>
      </c>
      <c r="K421" s="362">
        <v>12266100</v>
      </c>
    </row>
    <row r="422" spans="2:11" ht="12.75" customHeight="1" x14ac:dyDescent="0.2">
      <c r="B422" s="585">
        <f t="shared" ca="1" si="6"/>
        <v>45021</v>
      </c>
      <c r="C422" s="585"/>
      <c r="D422" s="585"/>
      <c r="E422" s="433">
        <v>13.03</v>
      </c>
      <c r="F422" s="433">
        <v>13.64</v>
      </c>
      <c r="G422" s="433">
        <v>12.95</v>
      </c>
      <c r="H422" s="586">
        <v>13.53</v>
      </c>
      <c r="I422" s="586"/>
      <c r="J422" s="433">
        <v>13.071733999999999</v>
      </c>
      <c r="K422" s="362">
        <v>28779700</v>
      </c>
    </row>
    <row r="423" spans="2:11" ht="12.75" customHeight="1" x14ac:dyDescent="0.2">
      <c r="B423" s="585">
        <f t="shared" ca="1" si="6"/>
        <v>45022</v>
      </c>
      <c r="C423" s="585"/>
      <c r="D423" s="585"/>
      <c r="E423" s="433">
        <v>13.34</v>
      </c>
      <c r="F423" s="433">
        <v>13.58</v>
      </c>
      <c r="G423" s="433">
        <v>13.18</v>
      </c>
      <c r="H423" s="586">
        <v>13.21</v>
      </c>
      <c r="I423" s="586"/>
      <c r="J423" s="433">
        <v>12.809912000000001</v>
      </c>
      <c r="K423" s="362">
        <v>26529300</v>
      </c>
    </row>
    <row r="424" spans="2:11" ht="12.75" customHeight="1" x14ac:dyDescent="0.2">
      <c r="B424" s="585">
        <f t="shared" ca="1" si="6"/>
        <v>45023</v>
      </c>
      <c r="C424" s="585"/>
      <c r="D424" s="585"/>
      <c r="E424" s="433">
        <v>13.06</v>
      </c>
      <c r="F424" s="433">
        <v>13.13</v>
      </c>
      <c r="G424" s="433">
        <v>12.85</v>
      </c>
      <c r="H424" s="586">
        <v>12.98</v>
      </c>
      <c r="I424" s="586"/>
      <c r="J424" s="433">
        <v>12.586878</v>
      </c>
      <c r="K424" s="362">
        <v>20449800</v>
      </c>
    </row>
    <row r="425" spans="2:11" ht="12.75" customHeight="1" x14ac:dyDescent="0.2">
      <c r="B425" s="585">
        <f t="shared" ca="1" si="6"/>
        <v>45024</v>
      </c>
      <c r="C425" s="585"/>
      <c r="D425" s="585"/>
      <c r="E425" s="433">
        <v>13.05</v>
      </c>
      <c r="F425" s="433">
        <v>13.23</v>
      </c>
      <c r="G425" s="433">
        <v>12.85</v>
      </c>
      <c r="H425" s="586">
        <v>12.85</v>
      </c>
      <c r="I425" s="586"/>
      <c r="J425" s="433">
        <v>12.460813999999999</v>
      </c>
      <c r="K425" s="362">
        <v>16998900</v>
      </c>
    </row>
    <row r="426" spans="2:11" ht="12.75" customHeight="1" x14ac:dyDescent="0.2">
      <c r="B426" s="585">
        <f t="shared" ca="1" si="6"/>
        <v>45025</v>
      </c>
      <c r="C426" s="585"/>
      <c r="D426" s="585"/>
      <c r="E426" s="433">
        <v>12.98</v>
      </c>
      <c r="F426" s="433">
        <v>13.08</v>
      </c>
      <c r="G426" s="433">
        <v>12.81</v>
      </c>
      <c r="H426" s="586">
        <v>12.87</v>
      </c>
      <c r="I426" s="586"/>
      <c r="J426" s="433">
        <v>12.480209</v>
      </c>
      <c r="K426" s="362">
        <v>20145200</v>
      </c>
    </row>
    <row r="427" spans="2:11" ht="12.75" customHeight="1" x14ac:dyDescent="0.2">
      <c r="B427" s="585">
        <f t="shared" ca="1" si="6"/>
        <v>45026</v>
      </c>
      <c r="C427" s="585"/>
      <c r="D427" s="585"/>
      <c r="E427" s="433">
        <v>12.63</v>
      </c>
      <c r="F427" s="433">
        <v>12.64</v>
      </c>
      <c r="G427" s="433">
        <v>12.12</v>
      </c>
      <c r="H427" s="586">
        <v>12.27</v>
      </c>
      <c r="I427" s="586"/>
      <c r="J427" s="433">
        <v>11.898382</v>
      </c>
      <c r="K427" s="362">
        <v>28941600</v>
      </c>
    </row>
    <row r="428" spans="2:11" ht="12.75" customHeight="1" x14ac:dyDescent="0.2">
      <c r="B428" s="585">
        <f t="shared" ca="1" si="6"/>
        <v>45027</v>
      </c>
      <c r="C428" s="585"/>
      <c r="D428" s="585"/>
      <c r="E428" s="433">
        <v>12.37</v>
      </c>
      <c r="F428" s="433">
        <v>12.45</v>
      </c>
      <c r="G428" s="433">
        <v>12.12</v>
      </c>
      <c r="H428" s="586">
        <v>12.32</v>
      </c>
      <c r="I428" s="586"/>
      <c r="J428" s="433">
        <v>11.946868</v>
      </c>
      <c r="K428" s="362">
        <v>20845900</v>
      </c>
    </row>
    <row r="429" spans="2:11" ht="12.75" customHeight="1" x14ac:dyDescent="0.2">
      <c r="B429" s="585">
        <f t="shared" ca="1" si="6"/>
        <v>45028</v>
      </c>
      <c r="C429" s="585"/>
      <c r="D429" s="585"/>
      <c r="E429" s="433">
        <v>11.44</v>
      </c>
      <c r="F429" s="433">
        <v>12.02</v>
      </c>
      <c r="G429" s="433">
        <v>11.22</v>
      </c>
      <c r="H429" s="586">
        <v>11.97</v>
      </c>
      <c r="I429" s="586"/>
      <c r="J429" s="433">
        <v>11.607469</v>
      </c>
      <c r="K429" s="362">
        <v>57230700</v>
      </c>
    </row>
    <row r="430" spans="2:11" ht="12.75" customHeight="1" x14ac:dyDescent="0.2">
      <c r="B430" s="585">
        <f t="shared" ca="1" si="6"/>
        <v>45029</v>
      </c>
      <c r="C430" s="585"/>
      <c r="D430" s="585"/>
      <c r="E430" s="433">
        <v>11.87</v>
      </c>
      <c r="F430" s="433">
        <v>11.91</v>
      </c>
      <c r="G430" s="433">
        <v>11.65</v>
      </c>
      <c r="H430" s="586">
        <v>11.84</v>
      </c>
      <c r="I430" s="586"/>
      <c r="J430" s="433">
        <v>11.481405000000001</v>
      </c>
      <c r="K430" s="362">
        <v>29554000</v>
      </c>
    </row>
    <row r="431" spans="2:11" ht="12.75" customHeight="1" x14ac:dyDescent="0.2">
      <c r="B431" s="585">
        <f t="shared" ca="1" si="6"/>
        <v>45030</v>
      </c>
      <c r="C431" s="585"/>
      <c r="D431" s="585"/>
      <c r="E431" s="433">
        <v>11.37</v>
      </c>
      <c r="F431" s="433">
        <v>11.37</v>
      </c>
      <c r="G431" s="433">
        <v>10.83</v>
      </c>
      <c r="H431" s="586">
        <v>10.9</v>
      </c>
      <c r="I431" s="586"/>
      <c r="J431" s="433">
        <v>10.569874</v>
      </c>
      <c r="K431" s="362">
        <v>44484900</v>
      </c>
    </row>
    <row r="432" spans="2:11" ht="12.75" customHeight="1" x14ac:dyDescent="0.2">
      <c r="B432" s="585">
        <f t="shared" ca="1" si="6"/>
        <v>45031</v>
      </c>
      <c r="C432" s="585"/>
      <c r="D432" s="585"/>
      <c r="E432" s="433">
        <v>11.09</v>
      </c>
      <c r="F432" s="433">
        <v>11.44</v>
      </c>
      <c r="G432" s="433">
        <v>10.93</v>
      </c>
      <c r="H432" s="586">
        <v>11.3</v>
      </c>
      <c r="I432" s="586"/>
      <c r="J432" s="433">
        <v>10.957761</v>
      </c>
      <c r="K432" s="362">
        <v>47002000</v>
      </c>
    </row>
    <row r="433" spans="2:11" ht="12.75" customHeight="1" x14ac:dyDescent="0.2">
      <c r="B433" s="585">
        <f t="shared" ca="1" si="6"/>
        <v>45032</v>
      </c>
      <c r="C433" s="585"/>
      <c r="D433" s="585"/>
      <c r="E433" s="433">
        <v>11.44</v>
      </c>
      <c r="F433" s="433">
        <v>11.45</v>
      </c>
      <c r="G433" s="433">
        <v>11.09</v>
      </c>
      <c r="H433" s="586">
        <v>11.29</v>
      </c>
      <c r="I433" s="586"/>
      <c r="J433" s="433">
        <v>10.948062</v>
      </c>
      <c r="K433" s="362">
        <v>22382000</v>
      </c>
    </row>
    <row r="434" spans="2:11" ht="12.75" customHeight="1" x14ac:dyDescent="0.2">
      <c r="B434" s="585">
        <f t="shared" ca="1" si="6"/>
        <v>45033</v>
      </c>
      <c r="C434" s="585"/>
      <c r="D434" s="585"/>
      <c r="E434" s="433">
        <v>11.08</v>
      </c>
      <c r="F434" s="433">
        <v>11.36</v>
      </c>
      <c r="G434" s="433">
        <v>10.96</v>
      </c>
      <c r="H434" s="586">
        <v>11.32</v>
      </c>
      <c r="I434" s="586"/>
      <c r="J434" s="433">
        <v>10.977155</v>
      </c>
      <c r="K434" s="362">
        <v>33247600</v>
      </c>
    </row>
    <row r="435" spans="2:11" ht="12.75" customHeight="1" x14ac:dyDescent="0.2">
      <c r="B435" s="585">
        <f t="shared" ca="1" si="6"/>
        <v>45034</v>
      </c>
      <c r="C435" s="585"/>
      <c r="D435" s="585"/>
      <c r="E435" s="433">
        <v>11.12</v>
      </c>
      <c r="F435" s="433">
        <v>11.21</v>
      </c>
      <c r="G435" s="433">
        <v>10.9</v>
      </c>
      <c r="H435" s="586">
        <v>11.1</v>
      </c>
      <c r="I435" s="586"/>
      <c r="J435" s="433">
        <v>10.763817</v>
      </c>
      <c r="K435" s="362">
        <v>30505000</v>
      </c>
    </row>
    <row r="436" spans="2:11" ht="12.75" customHeight="1" x14ac:dyDescent="0.2">
      <c r="B436" s="585">
        <f t="shared" ca="1" si="6"/>
        <v>45035</v>
      </c>
      <c r="C436" s="585"/>
      <c r="D436" s="585"/>
      <c r="E436" s="433">
        <v>11.19</v>
      </c>
      <c r="F436" s="433">
        <v>11.55</v>
      </c>
      <c r="G436" s="433">
        <v>11.18</v>
      </c>
      <c r="H436" s="586">
        <v>11.44</v>
      </c>
      <c r="I436" s="586"/>
      <c r="J436" s="433">
        <v>11.09352</v>
      </c>
      <c r="K436" s="362">
        <v>29622200</v>
      </c>
    </row>
    <row r="437" spans="2:11" ht="12.75" customHeight="1" x14ac:dyDescent="0.2">
      <c r="B437" s="585">
        <f t="shared" ca="1" si="6"/>
        <v>45036</v>
      </c>
      <c r="C437" s="585"/>
      <c r="D437" s="585"/>
      <c r="E437" s="433">
        <v>11.87</v>
      </c>
      <c r="F437" s="433">
        <v>12.14</v>
      </c>
      <c r="G437" s="433">
        <v>11.79</v>
      </c>
      <c r="H437" s="586">
        <v>12.04</v>
      </c>
      <c r="I437" s="586"/>
      <c r="J437" s="433">
        <v>11.675348</v>
      </c>
      <c r="K437" s="362">
        <v>34272400</v>
      </c>
    </row>
    <row r="438" spans="2:11" ht="12.75" customHeight="1" x14ac:dyDescent="0.2">
      <c r="B438" s="585">
        <f t="shared" ca="1" si="6"/>
        <v>45037</v>
      </c>
      <c r="C438" s="585"/>
      <c r="D438" s="585"/>
      <c r="E438" s="433">
        <v>12.32</v>
      </c>
      <c r="F438" s="433">
        <v>12.48</v>
      </c>
      <c r="G438" s="433">
        <v>12.11</v>
      </c>
      <c r="H438" s="586">
        <v>12.41</v>
      </c>
      <c r="I438" s="586"/>
      <c r="J438" s="433">
        <v>12.034141</v>
      </c>
      <c r="K438" s="362">
        <v>32753800</v>
      </c>
    </row>
    <row r="439" spans="2:11" ht="12.75" customHeight="1" x14ac:dyDescent="0.2">
      <c r="B439" s="585">
        <f t="shared" ca="1" si="6"/>
        <v>45038</v>
      </c>
      <c r="C439" s="585"/>
      <c r="D439" s="585"/>
      <c r="E439" s="433">
        <v>12.4</v>
      </c>
      <c r="F439" s="433">
        <v>12.47</v>
      </c>
      <c r="G439" s="433">
        <v>12.25</v>
      </c>
      <c r="H439" s="586">
        <v>12.32</v>
      </c>
      <c r="I439" s="586"/>
      <c r="J439" s="433">
        <v>11.946868</v>
      </c>
      <c r="K439" s="362">
        <v>23101000</v>
      </c>
    </row>
    <row r="440" spans="2:11" ht="12.75" customHeight="1" x14ac:dyDescent="0.2">
      <c r="B440" s="585">
        <f t="shared" ca="1" si="6"/>
        <v>45039</v>
      </c>
      <c r="C440" s="585"/>
      <c r="D440" s="585"/>
      <c r="E440" s="433">
        <v>11.99</v>
      </c>
      <c r="F440" s="433">
        <v>12.04</v>
      </c>
      <c r="G440" s="433">
        <v>11.67</v>
      </c>
      <c r="H440" s="586">
        <v>11.8</v>
      </c>
      <c r="I440" s="586"/>
      <c r="J440" s="433">
        <v>11.442617</v>
      </c>
      <c r="K440" s="362">
        <v>25463600</v>
      </c>
    </row>
    <row r="441" spans="2:11" ht="12.75" customHeight="1" x14ac:dyDescent="0.2">
      <c r="B441" s="585">
        <f t="shared" ca="1" si="6"/>
        <v>45040</v>
      </c>
      <c r="C441" s="585"/>
      <c r="D441" s="585"/>
      <c r="E441" s="433">
        <v>11.7</v>
      </c>
      <c r="F441" s="433">
        <v>12.19</v>
      </c>
      <c r="G441" s="433">
        <v>11.65</v>
      </c>
      <c r="H441" s="586">
        <v>12.17</v>
      </c>
      <c r="I441" s="586"/>
      <c r="J441" s="433">
        <v>11.801411</v>
      </c>
      <c r="K441" s="362">
        <v>20093400</v>
      </c>
    </row>
    <row r="442" spans="2:11" ht="12.75" customHeight="1" x14ac:dyDescent="0.2">
      <c r="B442" s="585">
        <f t="shared" ca="1" si="6"/>
        <v>45041</v>
      </c>
      <c r="C442" s="585"/>
      <c r="D442" s="585"/>
      <c r="E442" s="433">
        <v>12.4</v>
      </c>
      <c r="F442" s="433">
        <v>12.85</v>
      </c>
      <c r="G442" s="433">
        <v>12.35</v>
      </c>
      <c r="H442" s="586">
        <v>12.4</v>
      </c>
      <c r="I442" s="586"/>
      <c r="J442" s="433">
        <v>12.024445</v>
      </c>
      <c r="K442" s="362">
        <v>29614000</v>
      </c>
    </row>
    <row r="443" spans="2:11" ht="12.75" customHeight="1" x14ac:dyDescent="0.2">
      <c r="B443" s="585">
        <f t="shared" ca="1" si="6"/>
        <v>45042</v>
      </c>
      <c r="C443" s="585"/>
      <c r="D443" s="585"/>
      <c r="E443" s="433">
        <v>12.8</v>
      </c>
      <c r="F443" s="433">
        <v>12.86</v>
      </c>
      <c r="G443" s="433">
        <v>12.52</v>
      </c>
      <c r="H443" s="586">
        <v>12.67</v>
      </c>
      <c r="I443" s="586"/>
      <c r="J443" s="433">
        <v>12.286267</v>
      </c>
      <c r="K443" s="362">
        <v>20173300</v>
      </c>
    </row>
    <row r="444" spans="2:11" ht="12.75" customHeight="1" x14ac:dyDescent="0.2">
      <c r="B444" s="585">
        <f t="shared" ca="1" si="6"/>
        <v>45043</v>
      </c>
      <c r="C444" s="585"/>
      <c r="D444" s="585"/>
      <c r="E444" s="433">
        <v>12.64</v>
      </c>
      <c r="F444" s="433">
        <v>12.69</v>
      </c>
      <c r="G444" s="433">
        <v>12.47</v>
      </c>
      <c r="H444" s="586">
        <v>12.61</v>
      </c>
      <c r="I444" s="586"/>
      <c r="J444" s="433">
        <v>12.228085</v>
      </c>
      <c r="K444" s="362">
        <v>21059500</v>
      </c>
    </row>
    <row r="445" spans="2:11" ht="12.75" customHeight="1" x14ac:dyDescent="0.2">
      <c r="B445" s="585">
        <f t="shared" ca="1" si="6"/>
        <v>45044</v>
      </c>
      <c r="C445" s="585"/>
      <c r="D445" s="585"/>
      <c r="E445" s="433">
        <v>12.5</v>
      </c>
      <c r="F445" s="433">
        <v>12.58</v>
      </c>
      <c r="G445" s="433">
        <v>12.01</v>
      </c>
      <c r="H445" s="586">
        <v>12.24</v>
      </c>
      <c r="I445" s="586"/>
      <c r="J445" s="433">
        <v>11.869289999999999</v>
      </c>
      <c r="K445" s="362">
        <v>30484300</v>
      </c>
    </row>
    <row r="446" spans="2:11" ht="12.75" customHeight="1" x14ac:dyDescent="0.2">
      <c r="B446" s="585">
        <f t="shared" ca="1" si="6"/>
        <v>45045</v>
      </c>
      <c r="C446" s="585"/>
      <c r="D446" s="585"/>
      <c r="E446" s="433">
        <v>12.04</v>
      </c>
      <c r="F446" s="433">
        <v>12.1</v>
      </c>
      <c r="G446" s="433">
        <v>11.88</v>
      </c>
      <c r="H446" s="586">
        <v>12.02</v>
      </c>
      <c r="I446" s="586"/>
      <c r="J446" s="433">
        <v>11.655955000000001</v>
      </c>
      <c r="K446" s="362">
        <v>16416300</v>
      </c>
    </row>
    <row r="447" spans="2:11" ht="12.75" customHeight="1" x14ac:dyDescent="0.2">
      <c r="B447" s="585">
        <f t="shared" ca="1" si="6"/>
        <v>45046</v>
      </c>
      <c r="C447" s="585"/>
      <c r="D447" s="585"/>
      <c r="E447" s="433">
        <v>12.08</v>
      </c>
      <c r="F447" s="433">
        <v>12.12</v>
      </c>
      <c r="G447" s="433">
        <v>12.02</v>
      </c>
      <c r="H447" s="586">
        <v>12.1</v>
      </c>
      <c r="I447" s="586"/>
      <c r="J447" s="433">
        <v>11.733532</v>
      </c>
      <c r="K447" s="362">
        <v>16686600</v>
      </c>
    </row>
    <row r="448" spans="2:11" ht="12.75" customHeight="1" x14ac:dyDescent="0.2">
      <c r="B448" s="585">
        <f t="shared" ca="1" si="6"/>
        <v>45047</v>
      </c>
      <c r="C448" s="585"/>
      <c r="D448" s="585"/>
      <c r="E448" s="433">
        <v>12.03</v>
      </c>
      <c r="F448" s="433">
        <v>12.5</v>
      </c>
      <c r="G448" s="433">
        <v>12.02</v>
      </c>
      <c r="H448" s="586">
        <v>12.08</v>
      </c>
      <c r="I448" s="586"/>
      <c r="J448" s="433">
        <v>11.714136999999999</v>
      </c>
      <c r="K448" s="362">
        <v>21148000</v>
      </c>
    </row>
    <row r="449" spans="2:11" ht="12.75" customHeight="1" x14ac:dyDescent="0.2">
      <c r="B449" s="585">
        <f t="shared" ca="1" si="6"/>
        <v>45048</v>
      </c>
      <c r="C449" s="585"/>
      <c r="D449" s="585"/>
      <c r="E449" s="433">
        <v>12.01</v>
      </c>
      <c r="F449" s="433">
        <v>12.01</v>
      </c>
      <c r="G449" s="433">
        <v>11.72</v>
      </c>
      <c r="H449" s="586">
        <v>11.94</v>
      </c>
      <c r="I449" s="586"/>
      <c r="J449" s="433">
        <v>11.578374999999999</v>
      </c>
      <c r="K449" s="362">
        <v>18498900</v>
      </c>
    </row>
    <row r="450" spans="2:11" ht="12.75" customHeight="1" x14ac:dyDescent="0.2">
      <c r="B450" s="585">
        <f t="shared" ca="1" si="6"/>
        <v>45049</v>
      </c>
      <c r="C450" s="585"/>
      <c r="D450" s="585"/>
      <c r="E450" s="433">
        <v>11.25</v>
      </c>
      <c r="F450" s="433">
        <v>11.31</v>
      </c>
      <c r="G450" s="433">
        <v>11.02</v>
      </c>
      <c r="H450" s="586">
        <v>11.24</v>
      </c>
      <c r="I450" s="586"/>
      <c r="J450" s="433">
        <v>10.899576</v>
      </c>
      <c r="K450" s="362">
        <v>24486900</v>
      </c>
    </row>
    <row r="451" spans="2:11" ht="12.75" customHeight="1" x14ac:dyDescent="0.2">
      <c r="B451" s="585">
        <f t="shared" ca="1" si="6"/>
        <v>45050</v>
      </c>
      <c r="C451" s="585"/>
      <c r="D451" s="585"/>
      <c r="E451" s="433">
        <v>11.32</v>
      </c>
      <c r="F451" s="433">
        <v>11.36</v>
      </c>
      <c r="G451" s="433">
        <v>10.64</v>
      </c>
      <c r="H451" s="586">
        <v>10.73</v>
      </c>
      <c r="I451" s="586"/>
      <c r="J451" s="433">
        <v>10.405023</v>
      </c>
      <c r="K451" s="362">
        <v>39353400</v>
      </c>
    </row>
    <row r="452" spans="2:11" ht="12.75" customHeight="1" x14ac:dyDescent="0.2">
      <c r="B452" s="585">
        <f t="shared" ca="1" si="6"/>
        <v>45051</v>
      </c>
      <c r="C452" s="585"/>
      <c r="D452" s="585"/>
      <c r="E452" s="433">
        <v>10.72</v>
      </c>
      <c r="F452" s="433">
        <v>10.8</v>
      </c>
      <c r="G452" s="433">
        <v>10.4</v>
      </c>
      <c r="H452" s="586">
        <v>10.46</v>
      </c>
      <c r="I452" s="586"/>
      <c r="J452" s="433">
        <v>10.143200999999999</v>
      </c>
      <c r="K452" s="362">
        <v>29846400</v>
      </c>
    </row>
    <row r="453" spans="2:11" ht="12.75" customHeight="1" x14ac:dyDescent="0.2">
      <c r="B453" s="585">
        <f t="shared" ca="1" si="6"/>
        <v>45052</v>
      </c>
      <c r="C453" s="585"/>
      <c r="D453" s="585"/>
      <c r="E453" s="433">
        <v>10.130000000000001</v>
      </c>
      <c r="F453" s="433">
        <v>10.26</v>
      </c>
      <c r="G453" s="433">
        <v>9.7200000000000006</v>
      </c>
      <c r="H453" s="586">
        <v>9.8000000000000007</v>
      </c>
      <c r="I453" s="586"/>
      <c r="J453" s="433">
        <v>9.5031890000000008</v>
      </c>
      <c r="K453" s="362">
        <v>53912400</v>
      </c>
    </row>
    <row r="454" spans="2:11" ht="12.75" customHeight="1" x14ac:dyDescent="0.2">
      <c r="B454" s="585">
        <f t="shared" ca="1" si="6"/>
        <v>45053</v>
      </c>
      <c r="C454" s="585"/>
      <c r="D454" s="585"/>
      <c r="E454" s="433">
        <v>9.2899999999999991</v>
      </c>
      <c r="F454" s="433">
        <v>9.98</v>
      </c>
      <c r="G454" s="433">
        <v>9.1999999999999993</v>
      </c>
      <c r="H454" s="586">
        <v>9.9600000000000009</v>
      </c>
      <c r="I454" s="586"/>
      <c r="J454" s="433">
        <v>9.6583450000000006</v>
      </c>
      <c r="K454" s="362">
        <v>67995400</v>
      </c>
    </row>
    <row r="455" spans="2:11" ht="12.75" customHeight="1" x14ac:dyDescent="0.2">
      <c r="B455" s="585">
        <f t="shared" ca="1" si="6"/>
        <v>45054</v>
      </c>
      <c r="C455" s="585"/>
      <c r="D455" s="585"/>
      <c r="E455" s="433">
        <v>10.039999999999999</v>
      </c>
      <c r="F455" s="433">
        <v>10.51</v>
      </c>
      <c r="G455" s="433">
        <v>9.6999999999999993</v>
      </c>
      <c r="H455" s="586">
        <v>10.5</v>
      </c>
      <c r="I455" s="586"/>
      <c r="J455" s="433">
        <v>10.181990000000001</v>
      </c>
      <c r="K455" s="362">
        <v>35073500</v>
      </c>
    </row>
    <row r="456" spans="2:11" ht="12.75" customHeight="1" x14ac:dyDescent="0.2">
      <c r="B456" s="585">
        <f t="shared" ca="1" si="6"/>
        <v>45055</v>
      </c>
      <c r="C456" s="585"/>
      <c r="D456" s="585"/>
      <c r="E456" s="433">
        <v>10.51</v>
      </c>
      <c r="F456" s="433">
        <v>10.8</v>
      </c>
      <c r="G456" s="433">
        <v>9.73</v>
      </c>
      <c r="H456" s="586">
        <v>10.07</v>
      </c>
      <c r="I456" s="586"/>
      <c r="J456" s="433">
        <v>9.7650120000000005</v>
      </c>
      <c r="K456" s="362">
        <v>46929800</v>
      </c>
    </row>
    <row r="457" spans="2:11" ht="12.75" customHeight="1" x14ac:dyDescent="0.2">
      <c r="B457" s="585">
        <f t="shared" ca="1" si="6"/>
        <v>45056</v>
      </c>
      <c r="C457" s="585"/>
      <c r="D457" s="585"/>
      <c r="E457" s="433">
        <v>10.35</v>
      </c>
      <c r="F457" s="433">
        <v>10.47</v>
      </c>
      <c r="G457" s="433">
        <v>10</v>
      </c>
      <c r="H457" s="586">
        <v>10.45</v>
      </c>
      <c r="I457" s="586"/>
      <c r="J457" s="433">
        <v>10.133502999999999</v>
      </c>
      <c r="K457" s="362">
        <v>25141500</v>
      </c>
    </row>
    <row r="458" spans="2:11" ht="12.75" customHeight="1" x14ac:dyDescent="0.2">
      <c r="B458" s="585">
        <f t="shared" ca="1" si="6"/>
        <v>45057</v>
      </c>
      <c r="C458" s="585"/>
      <c r="D458" s="585"/>
      <c r="E458" s="433">
        <v>10.06</v>
      </c>
      <c r="F458" s="433">
        <v>10.36</v>
      </c>
      <c r="G458" s="433">
        <v>9.92</v>
      </c>
      <c r="H458" s="586">
        <v>9.99</v>
      </c>
      <c r="I458" s="586"/>
      <c r="J458" s="433">
        <v>9.6874350000000007</v>
      </c>
      <c r="K458" s="362">
        <v>26564600</v>
      </c>
    </row>
    <row r="459" spans="2:11" ht="12.75" customHeight="1" x14ac:dyDescent="0.2">
      <c r="B459" s="585">
        <f t="shared" ca="1" si="6"/>
        <v>45058</v>
      </c>
      <c r="C459" s="585"/>
      <c r="D459" s="585"/>
      <c r="E459" s="433">
        <v>9.56</v>
      </c>
      <c r="F459" s="433">
        <v>9.81</v>
      </c>
      <c r="G459" s="433">
        <v>9.26</v>
      </c>
      <c r="H459" s="586">
        <v>9.43</v>
      </c>
      <c r="I459" s="586"/>
      <c r="J459" s="433">
        <v>9.1443969999999997</v>
      </c>
      <c r="K459" s="362">
        <v>40678900</v>
      </c>
    </row>
    <row r="460" spans="2:11" ht="12.75" customHeight="1" x14ac:dyDescent="0.2">
      <c r="B460" s="585">
        <f t="shared" ca="1" si="6"/>
        <v>45059</v>
      </c>
      <c r="C460" s="585"/>
      <c r="D460" s="585"/>
      <c r="E460" s="433">
        <v>8.2899999999999991</v>
      </c>
      <c r="F460" s="433">
        <v>8.6199999999999992</v>
      </c>
      <c r="G460" s="433">
        <v>8.09</v>
      </c>
      <c r="H460" s="586">
        <v>8.23</v>
      </c>
      <c r="I460" s="586"/>
      <c r="J460" s="433">
        <v>7.9807410000000001</v>
      </c>
      <c r="K460" s="362">
        <v>33742800</v>
      </c>
    </row>
    <row r="461" spans="2:11" ht="12.75" customHeight="1" x14ac:dyDescent="0.2">
      <c r="B461" s="585">
        <f t="shared" ca="1" si="6"/>
        <v>45060</v>
      </c>
      <c r="C461" s="585"/>
      <c r="D461" s="585"/>
      <c r="E461" s="433">
        <v>8.8699999999999992</v>
      </c>
      <c r="F461" s="433">
        <v>9.09</v>
      </c>
      <c r="G461" s="433">
        <v>8.31</v>
      </c>
      <c r="H461" s="586">
        <v>9</v>
      </c>
      <c r="I461" s="586"/>
      <c r="J461" s="433">
        <v>8.7274189999999994</v>
      </c>
      <c r="K461" s="362">
        <v>30694900</v>
      </c>
    </row>
    <row r="462" spans="2:11" ht="12.75" customHeight="1" x14ac:dyDescent="0.2">
      <c r="B462" s="585">
        <f t="shared" ca="1" si="6"/>
        <v>45061</v>
      </c>
      <c r="C462" s="585"/>
      <c r="D462" s="585"/>
      <c r="E462" s="433">
        <v>8.6300000000000008</v>
      </c>
      <c r="F462" s="433">
        <v>8.74</v>
      </c>
      <c r="G462" s="433">
        <v>7.95</v>
      </c>
      <c r="H462" s="586">
        <v>8.1199999999999992</v>
      </c>
      <c r="I462" s="586"/>
      <c r="J462" s="433">
        <v>7.874072</v>
      </c>
      <c r="K462" s="362">
        <v>33944300</v>
      </c>
    </row>
    <row r="463" spans="2:11" ht="12.75" customHeight="1" x14ac:dyDescent="0.2">
      <c r="B463" s="585">
        <f t="shared" ca="1" si="6"/>
        <v>45062</v>
      </c>
      <c r="C463" s="585"/>
      <c r="D463" s="585"/>
      <c r="E463" s="433">
        <v>7.17</v>
      </c>
      <c r="F463" s="433">
        <v>7.75</v>
      </c>
      <c r="G463" s="433">
        <v>6.81</v>
      </c>
      <c r="H463" s="586">
        <v>7.17</v>
      </c>
      <c r="I463" s="586"/>
      <c r="J463" s="433">
        <v>6.9528449999999999</v>
      </c>
      <c r="K463" s="362">
        <v>37820700</v>
      </c>
    </row>
    <row r="464" spans="2:11" ht="12.75" customHeight="1" x14ac:dyDescent="0.2">
      <c r="B464" s="585">
        <f t="shared" ca="1" si="6"/>
        <v>45063</v>
      </c>
      <c r="C464" s="585"/>
      <c r="D464" s="585"/>
      <c r="E464" s="433">
        <v>7.78</v>
      </c>
      <c r="F464" s="433">
        <v>7.89</v>
      </c>
      <c r="G464" s="433">
        <v>6.86</v>
      </c>
      <c r="H464" s="586">
        <v>7.53</v>
      </c>
      <c r="I464" s="586"/>
      <c r="J464" s="433">
        <v>7.3019410000000002</v>
      </c>
      <c r="K464" s="362">
        <v>40387000</v>
      </c>
    </row>
    <row r="465" spans="2:11" ht="12.75" customHeight="1" x14ac:dyDescent="0.2">
      <c r="B465" s="585">
        <f t="shared" ca="1" si="6"/>
        <v>45064</v>
      </c>
      <c r="C465" s="585"/>
      <c r="D465" s="585"/>
      <c r="E465" s="433">
        <v>6.44</v>
      </c>
      <c r="F465" s="433">
        <v>6.97</v>
      </c>
      <c r="G465" s="433">
        <v>6.2</v>
      </c>
      <c r="H465" s="586">
        <v>6.24</v>
      </c>
      <c r="I465" s="586"/>
      <c r="J465" s="433">
        <v>6.0510109999999999</v>
      </c>
      <c r="K465" s="362">
        <v>40627300</v>
      </c>
    </row>
    <row r="466" spans="2:11" ht="12.75" customHeight="1" x14ac:dyDescent="0.2">
      <c r="B466" s="585">
        <f t="shared" ca="1" si="6"/>
        <v>45065</v>
      </c>
      <c r="C466" s="585"/>
      <c r="D466" s="585"/>
      <c r="E466" s="433">
        <v>6.38</v>
      </c>
      <c r="F466" s="433">
        <v>6.57</v>
      </c>
      <c r="G466" s="433">
        <v>5.73</v>
      </c>
      <c r="H466" s="586">
        <v>6.48</v>
      </c>
      <c r="I466" s="586"/>
      <c r="J466" s="433">
        <v>6.2837420000000002</v>
      </c>
      <c r="K466" s="362">
        <v>31925400</v>
      </c>
    </row>
    <row r="467" spans="2:11" ht="12.75" customHeight="1" x14ac:dyDescent="0.2">
      <c r="B467" s="585">
        <f t="shared" ca="1" si="6"/>
        <v>45066</v>
      </c>
      <c r="C467" s="585"/>
      <c r="D467" s="585"/>
      <c r="E467" s="433">
        <v>5.89</v>
      </c>
      <c r="F467" s="433">
        <v>6</v>
      </c>
      <c r="G467" s="433">
        <v>4.8499999999999996</v>
      </c>
      <c r="H467" s="586">
        <v>5.31</v>
      </c>
      <c r="I467" s="586"/>
      <c r="J467" s="433">
        <v>5.1491769999999999</v>
      </c>
      <c r="K467" s="362">
        <v>37912700</v>
      </c>
    </row>
    <row r="468" spans="2:11" ht="12.75" customHeight="1" x14ac:dyDescent="0.2">
      <c r="B468" s="585">
        <f t="shared" ca="1" si="6"/>
        <v>45067</v>
      </c>
      <c r="C468" s="585"/>
      <c r="D468" s="585"/>
      <c r="E468" s="433">
        <v>5.17</v>
      </c>
      <c r="F468" s="433">
        <v>6.16</v>
      </c>
      <c r="G468" s="433">
        <v>4.82</v>
      </c>
      <c r="H468" s="586">
        <v>5.74</v>
      </c>
      <c r="I468" s="586"/>
      <c r="J468" s="433">
        <v>5.566154</v>
      </c>
      <c r="K468" s="362">
        <v>38977600</v>
      </c>
    </row>
    <row r="469" spans="2:11" ht="12.75" customHeight="1" x14ac:dyDescent="0.2">
      <c r="B469" s="585">
        <f t="shared" ca="1" si="6"/>
        <v>45068</v>
      </c>
      <c r="C469" s="585"/>
      <c r="D469" s="585"/>
      <c r="E469" s="433">
        <v>6.07</v>
      </c>
      <c r="F469" s="433">
        <v>6.14</v>
      </c>
      <c r="G469" s="433">
        <v>5.37</v>
      </c>
      <c r="H469" s="586">
        <v>5.52</v>
      </c>
      <c r="I469" s="586"/>
      <c r="J469" s="433">
        <v>5.3528180000000001</v>
      </c>
      <c r="K469" s="362">
        <v>39899900</v>
      </c>
    </row>
    <row r="470" spans="2:11" ht="12.75" customHeight="1" x14ac:dyDescent="0.2">
      <c r="B470" s="585">
        <f t="shared" ca="1" si="6"/>
        <v>45069</v>
      </c>
      <c r="C470" s="585"/>
      <c r="D470" s="585"/>
      <c r="E470" s="433">
        <v>5.46</v>
      </c>
      <c r="F470" s="433">
        <v>5.88</v>
      </c>
      <c r="G470" s="433">
        <v>5.26</v>
      </c>
      <c r="H470" s="586">
        <v>5.39</v>
      </c>
      <c r="I470" s="586"/>
      <c r="J470" s="433">
        <v>5.2267539999999997</v>
      </c>
      <c r="K470" s="362">
        <v>35098700</v>
      </c>
    </row>
    <row r="471" spans="2:11" ht="12.75" customHeight="1" x14ac:dyDescent="0.2">
      <c r="B471" s="585">
        <f t="shared" ca="1" si="6"/>
        <v>45070</v>
      </c>
      <c r="C471" s="585"/>
      <c r="D471" s="585"/>
      <c r="E471" s="433">
        <v>6.08</v>
      </c>
      <c r="F471" s="433">
        <v>7.24</v>
      </c>
      <c r="G471" s="433">
        <v>6.07</v>
      </c>
      <c r="H471" s="586">
        <v>6.99</v>
      </c>
      <c r="I471" s="586"/>
      <c r="J471" s="433">
        <v>6.7782960000000001</v>
      </c>
      <c r="K471" s="362">
        <v>47531300</v>
      </c>
    </row>
    <row r="472" spans="2:11" ht="12.75" customHeight="1" x14ac:dyDescent="0.2">
      <c r="B472" s="585">
        <f t="shared" ca="1" si="6"/>
        <v>45071</v>
      </c>
      <c r="C472" s="585"/>
      <c r="D472" s="585"/>
      <c r="E472" s="433">
        <v>6.96</v>
      </c>
      <c r="F472" s="433">
        <v>7.67</v>
      </c>
      <c r="G472" s="433">
        <v>6.65</v>
      </c>
      <c r="H472" s="586">
        <v>7.25</v>
      </c>
      <c r="I472" s="586"/>
      <c r="J472" s="433">
        <v>7.0304209999999996</v>
      </c>
      <c r="K472" s="362">
        <v>39768400</v>
      </c>
    </row>
    <row r="473" spans="2:11" ht="12.75" customHeight="1" x14ac:dyDescent="0.2">
      <c r="B473" s="585">
        <f t="shared" ca="1" si="6"/>
        <v>45072</v>
      </c>
      <c r="C473" s="585"/>
      <c r="D473" s="585"/>
      <c r="E473" s="433">
        <v>7.26</v>
      </c>
      <c r="F473" s="433">
        <v>7.37</v>
      </c>
      <c r="G473" s="433">
        <v>6.82</v>
      </c>
      <c r="H473" s="586">
        <v>6.99</v>
      </c>
      <c r="I473" s="586"/>
      <c r="J473" s="433">
        <v>6.7782960000000001</v>
      </c>
      <c r="K473" s="362">
        <v>32481300</v>
      </c>
    </row>
    <row r="474" spans="2:11" ht="12.75" customHeight="1" x14ac:dyDescent="0.2">
      <c r="B474" s="585">
        <f t="shared" ca="1" si="6"/>
        <v>45073</v>
      </c>
      <c r="C474" s="585"/>
      <c r="D474" s="585"/>
      <c r="E474" s="433">
        <v>6.66</v>
      </c>
      <c r="F474" s="433">
        <v>6.7</v>
      </c>
      <c r="G474" s="433">
        <v>6.17</v>
      </c>
      <c r="H474" s="586">
        <v>6.2</v>
      </c>
      <c r="I474" s="586"/>
      <c r="J474" s="433">
        <v>6.0122220000000004</v>
      </c>
      <c r="K474" s="362">
        <v>37285500</v>
      </c>
    </row>
    <row r="475" spans="2:11" ht="12.75" customHeight="1" x14ac:dyDescent="0.2">
      <c r="B475" s="585">
        <f t="shared" ref="B475:B538" ca="1" si="7">B476-1</f>
        <v>45074</v>
      </c>
      <c r="C475" s="585"/>
      <c r="D475" s="585"/>
      <c r="E475" s="433">
        <v>6.27</v>
      </c>
      <c r="F475" s="433">
        <v>6.3</v>
      </c>
      <c r="G475" s="433">
        <v>5.99</v>
      </c>
      <c r="H475" s="586">
        <v>6.24</v>
      </c>
      <c r="I475" s="586"/>
      <c r="J475" s="433">
        <v>6.0510109999999999</v>
      </c>
      <c r="K475" s="362">
        <v>22468300</v>
      </c>
    </row>
    <row r="476" spans="2:11" ht="12.75" customHeight="1" x14ac:dyDescent="0.2">
      <c r="B476" s="585">
        <f t="shared" ca="1" si="7"/>
        <v>45075</v>
      </c>
      <c r="C476" s="585"/>
      <c r="D476" s="585"/>
      <c r="E476" s="433">
        <v>6.32</v>
      </c>
      <c r="F476" s="433">
        <v>7.13</v>
      </c>
      <c r="G476" s="433">
        <v>6.28</v>
      </c>
      <c r="H476" s="586">
        <v>6.75</v>
      </c>
      <c r="I476" s="586"/>
      <c r="J476" s="433">
        <v>6.5455639999999997</v>
      </c>
      <c r="K476" s="362">
        <v>35490500</v>
      </c>
    </row>
    <row r="477" spans="2:11" ht="12.75" customHeight="1" x14ac:dyDescent="0.2">
      <c r="B477" s="585">
        <f t="shared" ca="1" si="7"/>
        <v>45076</v>
      </c>
      <c r="C477" s="585"/>
      <c r="D477" s="585"/>
      <c r="E477" s="433">
        <v>6.35</v>
      </c>
      <c r="F477" s="433">
        <v>6.76</v>
      </c>
      <c r="G477" s="433">
        <v>6.24</v>
      </c>
      <c r="H477" s="586">
        <v>6.31</v>
      </c>
      <c r="I477" s="586"/>
      <c r="J477" s="433">
        <v>6.1188909999999996</v>
      </c>
      <c r="K477" s="362">
        <v>27051100</v>
      </c>
    </row>
    <row r="478" spans="2:11" ht="12.75" customHeight="1" x14ac:dyDescent="0.2">
      <c r="B478" s="585">
        <f t="shared" ca="1" si="7"/>
        <v>45077</v>
      </c>
      <c r="C478" s="585"/>
      <c r="D478" s="585"/>
      <c r="E478" s="433">
        <v>6.54</v>
      </c>
      <c r="F478" s="433">
        <v>6.74</v>
      </c>
      <c r="G478" s="433">
        <v>6.14</v>
      </c>
      <c r="H478" s="586">
        <v>6.39</v>
      </c>
      <c r="I478" s="586"/>
      <c r="J478" s="433">
        <v>6.1964680000000003</v>
      </c>
      <c r="K478" s="362">
        <v>32168900</v>
      </c>
    </row>
    <row r="479" spans="2:11" ht="12.75" customHeight="1" x14ac:dyDescent="0.2">
      <c r="B479" s="585">
        <f t="shared" ca="1" si="7"/>
        <v>45078</v>
      </c>
      <c r="C479" s="585"/>
      <c r="D479" s="585"/>
      <c r="E479" s="433">
        <v>6.36</v>
      </c>
      <c r="F479" s="433">
        <v>6.74</v>
      </c>
      <c r="G479" s="433">
        <v>6.2</v>
      </c>
      <c r="H479" s="586">
        <v>6.32</v>
      </c>
      <c r="I479" s="586"/>
      <c r="J479" s="433">
        <v>6.1285889999999998</v>
      </c>
      <c r="K479" s="362">
        <v>26937200</v>
      </c>
    </row>
    <row r="480" spans="2:11" ht="12.75" customHeight="1" x14ac:dyDescent="0.2">
      <c r="B480" s="585">
        <f t="shared" ca="1" si="7"/>
        <v>45079</v>
      </c>
      <c r="C480" s="585"/>
      <c r="D480" s="585"/>
      <c r="E480" s="433">
        <v>6.74</v>
      </c>
      <c r="F480" s="433">
        <v>7.27</v>
      </c>
      <c r="G480" s="433">
        <v>6.73</v>
      </c>
      <c r="H480" s="586">
        <v>7.19</v>
      </c>
      <c r="I480" s="586"/>
      <c r="J480" s="433">
        <v>6.9722390000000001</v>
      </c>
      <c r="K480" s="362">
        <v>39115800</v>
      </c>
    </row>
    <row r="481" spans="2:11" ht="12.75" customHeight="1" x14ac:dyDescent="0.2">
      <c r="B481" s="585">
        <f t="shared" ca="1" si="7"/>
        <v>45080</v>
      </c>
      <c r="C481" s="585"/>
      <c r="D481" s="585"/>
      <c r="E481" s="433">
        <v>7.86</v>
      </c>
      <c r="F481" s="433">
        <v>8.02</v>
      </c>
      <c r="G481" s="433">
        <v>7.45</v>
      </c>
      <c r="H481" s="586">
        <v>7.59</v>
      </c>
      <c r="I481" s="586"/>
      <c r="J481" s="433">
        <v>7.3601239999999999</v>
      </c>
      <c r="K481" s="362">
        <v>43593400</v>
      </c>
    </row>
    <row r="482" spans="2:11" ht="12.75" customHeight="1" x14ac:dyDescent="0.2">
      <c r="B482" s="585">
        <f t="shared" ca="1" si="7"/>
        <v>45081</v>
      </c>
      <c r="C482" s="585"/>
      <c r="D482" s="585"/>
      <c r="E482" s="433">
        <v>7.64</v>
      </c>
      <c r="F482" s="433">
        <v>8.07</v>
      </c>
      <c r="G482" s="433">
        <v>7.51</v>
      </c>
      <c r="H482" s="586">
        <v>8.0299999999999994</v>
      </c>
      <c r="I482" s="586"/>
      <c r="J482" s="433">
        <v>7.786797</v>
      </c>
      <c r="K482" s="362">
        <v>26970700</v>
      </c>
    </row>
    <row r="483" spans="2:11" ht="12.75" customHeight="1" x14ac:dyDescent="0.2">
      <c r="B483" s="585">
        <f t="shared" ca="1" si="7"/>
        <v>45082</v>
      </c>
      <c r="C483" s="585"/>
      <c r="D483" s="585"/>
      <c r="E483" s="433">
        <v>8.31</v>
      </c>
      <c r="F483" s="433">
        <v>8.43</v>
      </c>
      <c r="G483" s="433">
        <v>8.01</v>
      </c>
      <c r="H483" s="586">
        <v>8.19</v>
      </c>
      <c r="I483" s="586"/>
      <c r="J483" s="433">
        <v>7.9419519999999997</v>
      </c>
      <c r="K483" s="362">
        <v>35022100</v>
      </c>
    </row>
    <row r="484" spans="2:11" ht="12.75" customHeight="1" x14ac:dyDescent="0.2">
      <c r="B484" s="585">
        <f t="shared" ca="1" si="7"/>
        <v>45083</v>
      </c>
      <c r="C484" s="585"/>
      <c r="D484" s="585"/>
      <c r="E484" s="433">
        <v>8.32</v>
      </c>
      <c r="F484" s="433">
        <v>8.33</v>
      </c>
      <c r="G484" s="433">
        <v>7.9</v>
      </c>
      <c r="H484" s="586">
        <v>8.3000000000000007</v>
      </c>
      <c r="I484" s="586"/>
      <c r="J484" s="433">
        <v>8.0486179999999994</v>
      </c>
      <c r="K484" s="362">
        <v>22290100</v>
      </c>
    </row>
    <row r="485" spans="2:11" ht="12.75" customHeight="1" x14ac:dyDescent="0.2">
      <c r="B485" s="585">
        <f t="shared" ca="1" si="7"/>
        <v>45084</v>
      </c>
      <c r="C485" s="585"/>
      <c r="D485" s="585"/>
      <c r="E485" s="433">
        <v>8.43</v>
      </c>
      <c r="F485" s="433">
        <v>8.67</v>
      </c>
      <c r="G485" s="433">
        <v>8.1300000000000008</v>
      </c>
      <c r="H485" s="586">
        <v>8.32</v>
      </c>
      <c r="I485" s="586"/>
      <c r="J485" s="433">
        <v>8.0680139999999998</v>
      </c>
      <c r="K485" s="362">
        <v>21245200</v>
      </c>
    </row>
    <row r="486" spans="2:11" ht="12.75" customHeight="1" x14ac:dyDescent="0.2">
      <c r="B486" s="585">
        <f t="shared" ca="1" si="7"/>
        <v>45085</v>
      </c>
      <c r="C486" s="585"/>
      <c r="D486" s="585"/>
      <c r="E486" s="433">
        <v>7.8</v>
      </c>
      <c r="F486" s="433">
        <v>7.87</v>
      </c>
      <c r="G486" s="433">
        <v>7.5</v>
      </c>
      <c r="H486" s="586">
        <v>7.67</v>
      </c>
      <c r="I486" s="586"/>
      <c r="J486" s="433">
        <v>7.4377000000000004</v>
      </c>
      <c r="K486" s="362">
        <v>24947800</v>
      </c>
    </row>
    <row r="487" spans="2:11" ht="12.75" customHeight="1" x14ac:dyDescent="0.2">
      <c r="B487" s="585">
        <f t="shared" ca="1" si="7"/>
        <v>45086</v>
      </c>
      <c r="C487" s="585"/>
      <c r="D487" s="585"/>
      <c r="E487" s="433">
        <v>7.78</v>
      </c>
      <c r="F487" s="433">
        <v>7.8</v>
      </c>
      <c r="G487" s="433">
        <v>7.39</v>
      </c>
      <c r="H487" s="586">
        <v>7.58</v>
      </c>
      <c r="I487" s="586"/>
      <c r="J487" s="433">
        <v>7.3504269999999998</v>
      </c>
      <c r="K487" s="362">
        <v>24789600</v>
      </c>
    </row>
    <row r="488" spans="2:11" ht="12.75" customHeight="1" x14ac:dyDescent="0.2">
      <c r="B488" s="585">
        <f t="shared" ca="1" si="7"/>
        <v>45087</v>
      </c>
      <c r="C488" s="585"/>
      <c r="D488" s="585"/>
      <c r="E488" s="433">
        <v>8.01</v>
      </c>
      <c r="F488" s="433">
        <v>8.4</v>
      </c>
      <c r="G488" s="433">
        <v>7.99</v>
      </c>
      <c r="H488" s="586">
        <v>8.34</v>
      </c>
      <c r="I488" s="586"/>
      <c r="J488" s="433">
        <v>8.0874089999999992</v>
      </c>
      <c r="K488" s="362">
        <v>38253400</v>
      </c>
    </row>
    <row r="489" spans="2:11" ht="12.75" customHeight="1" x14ac:dyDescent="0.2">
      <c r="B489" s="585">
        <f t="shared" ca="1" si="7"/>
        <v>45088</v>
      </c>
      <c r="C489" s="585"/>
      <c r="D489" s="585"/>
      <c r="E489" s="433">
        <v>7.89</v>
      </c>
      <c r="F489" s="433">
        <v>8.31</v>
      </c>
      <c r="G489" s="433">
        <v>7.8</v>
      </c>
      <c r="H489" s="586">
        <v>8.02</v>
      </c>
      <c r="I489" s="586"/>
      <c r="J489" s="433">
        <v>7.777101</v>
      </c>
      <c r="K489" s="362">
        <v>19590000</v>
      </c>
    </row>
    <row r="490" spans="2:11" ht="12.75" customHeight="1" x14ac:dyDescent="0.2">
      <c r="B490" s="585">
        <f t="shared" ca="1" si="7"/>
        <v>45089</v>
      </c>
      <c r="C490" s="585"/>
      <c r="D490" s="585"/>
      <c r="E490" s="433">
        <v>7.5</v>
      </c>
      <c r="F490" s="433">
        <v>7.78</v>
      </c>
      <c r="G490" s="433">
        <v>7.3</v>
      </c>
      <c r="H490" s="586">
        <v>7.41</v>
      </c>
      <c r="I490" s="586"/>
      <c r="J490" s="433">
        <v>7.185575</v>
      </c>
      <c r="K490" s="362">
        <v>30596600</v>
      </c>
    </row>
    <row r="491" spans="2:11" ht="12.75" customHeight="1" x14ac:dyDescent="0.2">
      <c r="B491" s="585">
        <f t="shared" ca="1" si="7"/>
        <v>45090</v>
      </c>
      <c r="C491" s="585"/>
      <c r="D491" s="585"/>
      <c r="E491" s="433">
        <v>7.55</v>
      </c>
      <c r="F491" s="433">
        <v>7.76</v>
      </c>
      <c r="G491" s="433">
        <v>7.55</v>
      </c>
      <c r="H491" s="586">
        <v>7.64</v>
      </c>
      <c r="I491" s="586"/>
      <c r="J491" s="433">
        <v>7.4086090000000002</v>
      </c>
      <c r="K491" s="362">
        <v>23653400</v>
      </c>
    </row>
    <row r="492" spans="2:11" ht="12.75" customHeight="1" x14ac:dyDescent="0.2">
      <c r="B492" s="585">
        <f t="shared" ca="1" si="7"/>
        <v>45091</v>
      </c>
      <c r="C492" s="585"/>
      <c r="D492" s="585"/>
      <c r="E492" s="433">
        <v>7.87</v>
      </c>
      <c r="F492" s="433">
        <v>8.1300000000000008</v>
      </c>
      <c r="G492" s="433">
        <v>7.76</v>
      </c>
      <c r="H492" s="586">
        <v>7.81</v>
      </c>
      <c r="I492" s="586"/>
      <c r="J492" s="433">
        <v>7.5734599999999999</v>
      </c>
      <c r="K492" s="362">
        <v>21015100</v>
      </c>
    </row>
    <row r="493" spans="2:11" ht="12.75" customHeight="1" x14ac:dyDescent="0.2">
      <c r="B493" s="585">
        <f t="shared" ca="1" si="7"/>
        <v>45092</v>
      </c>
      <c r="C493" s="585"/>
      <c r="D493" s="585"/>
      <c r="E493" s="433">
        <v>8.2200000000000006</v>
      </c>
      <c r="F493" s="433">
        <v>8.6199999999999992</v>
      </c>
      <c r="G493" s="433">
        <v>8.1999999999999993</v>
      </c>
      <c r="H493" s="586">
        <v>8.48</v>
      </c>
      <c r="I493" s="586"/>
      <c r="J493" s="433">
        <v>8.2231670000000001</v>
      </c>
      <c r="K493" s="362">
        <v>34635000</v>
      </c>
    </row>
    <row r="494" spans="2:11" ht="12.75" customHeight="1" x14ac:dyDescent="0.2">
      <c r="B494" s="585">
        <f t="shared" ca="1" si="7"/>
        <v>45093</v>
      </c>
      <c r="C494" s="585"/>
      <c r="D494" s="585"/>
      <c r="E494" s="433">
        <v>8.6199999999999992</v>
      </c>
      <c r="F494" s="433">
        <v>8.98</v>
      </c>
      <c r="G494" s="433">
        <v>8.39</v>
      </c>
      <c r="H494" s="586">
        <v>8.85</v>
      </c>
      <c r="I494" s="586"/>
      <c r="J494" s="433">
        <v>8.5819620000000008</v>
      </c>
      <c r="K494" s="362">
        <v>21960600</v>
      </c>
    </row>
    <row r="495" spans="2:11" ht="12.75" customHeight="1" x14ac:dyDescent="0.2">
      <c r="B495" s="585">
        <f t="shared" ca="1" si="7"/>
        <v>45094</v>
      </c>
      <c r="C495" s="585"/>
      <c r="D495" s="585"/>
      <c r="E495" s="433">
        <v>9.09</v>
      </c>
      <c r="F495" s="433">
        <v>9.23</v>
      </c>
      <c r="G495" s="433">
        <v>8.61</v>
      </c>
      <c r="H495" s="586">
        <v>8.92</v>
      </c>
      <c r="I495" s="586"/>
      <c r="J495" s="433">
        <v>8.6498419999999996</v>
      </c>
      <c r="K495" s="362">
        <v>21404000</v>
      </c>
    </row>
    <row r="496" spans="2:11" ht="12.75" customHeight="1" x14ac:dyDescent="0.2">
      <c r="B496" s="585">
        <f t="shared" ca="1" si="7"/>
        <v>45095</v>
      </c>
      <c r="C496" s="585"/>
      <c r="D496" s="585"/>
      <c r="E496" s="433">
        <v>9.2799999999999994</v>
      </c>
      <c r="F496" s="433">
        <v>9.48</v>
      </c>
      <c r="G496" s="433">
        <v>9.15</v>
      </c>
      <c r="H496" s="586">
        <v>9.26</v>
      </c>
      <c r="I496" s="586"/>
      <c r="J496" s="433">
        <v>8.9795449999999999</v>
      </c>
      <c r="K496" s="362">
        <v>22248700</v>
      </c>
    </row>
    <row r="497" spans="2:11" ht="12.75" customHeight="1" x14ac:dyDescent="0.2">
      <c r="B497" s="585">
        <f t="shared" ca="1" si="7"/>
        <v>45096</v>
      </c>
      <c r="C497" s="585"/>
      <c r="D497" s="585"/>
      <c r="E497" s="433">
        <v>8.98</v>
      </c>
      <c r="F497" s="433">
        <v>9.19</v>
      </c>
      <c r="G497" s="433">
        <v>8.74</v>
      </c>
      <c r="H497" s="586">
        <v>8.83</v>
      </c>
      <c r="I497" s="586"/>
      <c r="J497" s="433">
        <v>8.5625669999999996</v>
      </c>
      <c r="K497" s="362">
        <v>21663600</v>
      </c>
    </row>
    <row r="498" spans="2:11" ht="12.75" customHeight="1" x14ac:dyDescent="0.2">
      <c r="B498" s="585">
        <f t="shared" ca="1" si="7"/>
        <v>45097</v>
      </c>
      <c r="C498" s="585"/>
      <c r="D498" s="585"/>
      <c r="E498" s="433">
        <v>8.48</v>
      </c>
      <c r="F498" s="433">
        <v>8.67</v>
      </c>
      <c r="G498" s="433">
        <v>8.2200000000000006</v>
      </c>
      <c r="H498" s="586">
        <v>8.4600000000000009</v>
      </c>
      <c r="I498" s="586"/>
      <c r="J498" s="433">
        <v>8.2037750000000003</v>
      </c>
      <c r="K498" s="362">
        <v>25342500</v>
      </c>
    </row>
    <row r="499" spans="2:11" ht="12.75" customHeight="1" x14ac:dyDescent="0.2">
      <c r="B499" s="585">
        <f t="shared" ca="1" si="7"/>
        <v>45098</v>
      </c>
      <c r="C499" s="585"/>
      <c r="D499" s="585"/>
      <c r="E499" s="433">
        <v>8.3699999999999992</v>
      </c>
      <c r="F499" s="433">
        <v>8.7100000000000009</v>
      </c>
      <c r="G499" s="433">
        <v>8.23</v>
      </c>
      <c r="H499" s="586">
        <v>8.6999999999999993</v>
      </c>
      <c r="I499" s="586"/>
      <c r="J499" s="433">
        <v>8.4365039999999993</v>
      </c>
      <c r="K499" s="362">
        <v>16969500</v>
      </c>
    </row>
    <row r="500" spans="2:11" ht="12.75" customHeight="1" x14ac:dyDescent="0.2">
      <c r="B500" s="585">
        <f t="shared" ca="1" si="7"/>
        <v>45099</v>
      </c>
      <c r="C500" s="585"/>
      <c r="D500" s="585"/>
      <c r="E500" s="433">
        <v>8.84</v>
      </c>
      <c r="F500" s="433">
        <v>9.15</v>
      </c>
      <c r="G500" s="433">
        <v>8.7100000000000009</v>
      </c>
      <c r="H500" s="586">
        <v>8.8000000000000007</v>
      </c>
      <c r="I500" s="586"/>
      <c r="J500" s="433">
        <v>8.5334760000000003</v>
      </c>
      <c r="K500" s="362">
        <v>20285300</v>
      </c>
    </row>
    <row r="501" spans="2:11" ht="12.75" customHeight="1" x14ac:dyDescent="0.2">
      <c r="B501" s="585">
        <f t="shared" ca="1" si="7"/>
        <v>45100</v>
      </c>
      <c r="C501" s="585"/>
      <c r="D501" s="585"/>
      <c r="E501" s="433">
        <v>8.92</v>
      </c>
      <c r="F501" s="433">
        <v>8.9700000000000006</v>
      </c>
      <c r="G501" s="433">
        <v>8.58</v>
      </c>
      <c r="H501" s="586">
        <v>8.59</v>
      </c>
      <c r="I501" s="586"/>
      <c r="J501" s="433">
        <v>8.3298380000000005</v>
      </c>
      <c r="K501" s="362">
        <v>10883500</v>
      </c>
    </row>
    <row r="502" spans="2:11" ht="12.75" customHeight="1" x14ac:dyDescent="0.2">
      <c r="B502" s="585">
        <f t="shared" ca="1" si="7"/>
        <v>45101</v>
      </c>
      <c r="C502" s="585"/>
      <c r="D502" s="585"/>
      <c r="E502" s="433">
        <v>8.81</v>
      </c>
      <c r="F502" s="433">
        <v>9.1300000000000008</v>
      </c>
      <c r="G502" s="433">
        <v>8.8000000000000007</v>
      </c>
      <c r="H502" s="586">
        <v>8.9700000000000006</v>
      </c>
      <c r="I502" s="586"/>
      <c r="J502" s="433">
        <v>8.6983280000000001</v>
      </c>
      <c r="K502" s="362">
        <v>18687300</v>
      </c>
    </row>
    <row r="503" spans="2:11" ht="12.75" customHeight="1" x14ac:dyDescent="0.2">
      <c r="B503" s="585">
        <f t="shared" ca="1" si="7"/>
        <v>45102</v>
      </c>
      <c r="C503" s="585"/>
      <c r="D503" s="585"/>
      <c r="E503" s="433">
        <v>9.17</v>
      </c>
      <c r="F503" s="433">
        <v>9.2899999999999991</v>
      </c>
      <c r="G503" s="433">
        <v>9.11</v>
      </c>
      <c r="H503" s="586">
        <v>9.2100000000000009</v>
      </c>
      <c r="I503" s="586"/>
      <c r="J503" s="433">
        <v>8.9310589999999994</v>
      </c>
      <c r="K503" s="362">
        <v>20157200</v>
      </c>
    </row>
    <row r="504" spans="2:11" ht="12.75" customHeight="1" x14ac:dyDescent="0.2">
      <c r="B504" s="585">
        <f t="shared" ca="1" si="7"/>
        <v>45103</v>
      </c>
      <c r="C504" s="585"/>
      <c r="D504" s="585"/>
      <c r="E504" s="433">
        <v>8.9499999999999993</v>
      </c>
      <c r="F504" s="433">
        <v>9.0500000000000007</v>
      </c>
      <c r="G504" s="433">
        <v>8.85</v>
      </c>
      <c r="H504" s="586">
        <v>8.98</v>
      </c>
      <c r="I504" s="586"/>
      <c r="J504" s="433">
        <v>8.708024</v>
      </c>
      <c r="K504" s="362">
        <v>16171500</v>
      </c>
    </row>
    <row r="505" spans="2:11" ht="12.75" customHeight="1" x14ac:dyDescent="0.2">
      <c r="B505" s="585">
        <f t="shared" ca="1" si="7"/>
        <v>45104</v>
      </c>
      <c r="C505" s="585"/>
      <c r="D505" s="585"/>
      <c r="E505" s="433">
        <v>9.07</v>
      </c>
      <c r="F505" s="433">
        <v>9.17</v>
      </c>
      <c r="G505" s="433">
        <v>8.66</v>
      </c>
      <c r="H505" s="586">
        <v>8.67</v>
      </c>
      <c r="I505" s="586"/>
      <c r="J505" s="433">
        <v>8.4074150000000003</v>
      </c>
      <c r="K505" s="362">
        <v>21145600</v>
      </c>
    </row>
    <row r="506" spans="2:11" ht="12.75" customHeight="1" x14ac:dyDescent="0.2">
      <c r="B506" s="585">
        <f t="shared" ca="1" si="7"/>
        <v>45105</v>
      </c>
      <c r="C506" s="585"/>
      <c r="D506" s="585"/>
      <c r="E506" s="433">
        <v>8.6999999999999993</v>
      </c>
      <c r="F506" s="433">
        <v>8.7100000000000009</v>
      </c>
      <c r="G506" s="433">
        <v>8.18</v>
      </c>
      <c r="H506" s="586">
        <v>8.4</v>
      </c>
      <c r="I506" s="586"/>
      <c r="J506" s="433">
        <v>8.1455909999999996</v>
      </c>
      <c r="K506" s="362">
        <v>18122900</v>
      </c>
    </row>
    <row r="507" spans="2:11" ht="12.75" customHeight="1" x14ac:dyDescent="0.2">
      <c r="B507" s="585">
        <f t="shared" ca="1" si="7"/>
        <v>45106</v>
      </c>
      <c r="C507" s="585"/>
      <c r="D507" s="585"/>
      <c r="E507" s="433">
        <v>8.11</v>
      </c>
      <c r="F507" s="433">
        <v>8.59</v>
      </c>
      <c r="G507" s="433">
        <v>7.81</v>
      </c>
      <c r="H507" s="586">
        <v>8.2899999999999991</v>
      </c>
      <c r="I507" s="586"/>
      <c r="J507" s="433">
        <v>8.0389230000000005</v>
      </c>
      <c r="K507" s="362">
        <v>33955000</v>
      </c>
    </row>
    <row r="508" spans="2:11" ht="12.75" customHeight="1" x14ac:dyDescent="0.2">
      <c r="B508" s="585">
        <f t="shared" ca="1" si="7"/>
        <v>45107</v>
      </c>
      <c r="C508" s="585"/>
      <c r="D508" s="585"/>
      <c r="E508" s="433">
        <v>8.3000000000000007</v>
      </c>
      <c r="F508" s="433">
        <v>8.65</v>
      </c>
      <c r="G508" s="433">
        <v>8.24</v>
      </c>
      <c r="H508" s="586">
        <v>8.48</v>
      </c>
      <c r="I508" s="586"/>
      <c r="J508" s="433">
        <v>8.2231670000000001</v>
      </c>
      <c r="K508" s="362">
        <v>17750400</v>
      </c>
    </row>
    <row r="509" spans="2:11" ht="12.75" customHeight="1" x14ac:dyDescent="0.2">
      <c r="B509" s="585">
        <f t="shared" ca="1" si="7"/>
        <v>45108</v>
      </c>
      <c r="C509" s="585"/>
      <c r="D509" s="585"/>
      <c r="E509" s="433">
        <v>9.02</v>
      </c>
      <c r="F509" s="433">
        <v>9.32</v>
      </c>
      <c r="G509" s="433">
        <v>9.01</v>
      </c>
      <c r="H509" s="586">
        <v>9.18</v>
      </c>
      <c r="I509" s="586"/>
      <c r="J509" s="433">
        <v>8.9019689999999994</v>
      </c>
      <c r="K509" s="362">
        <v>33445500</v>
      </c>
    </row>
    <row r="510" spans="2:11" ht="12.75" customHeight="1" x14ac:dyDescent="0.2">
      <c r="B510" s="585">
        <f t="shared" ca="1" si="7"/>
        <v>45109</v>
      </c>
      <c r="C510" s="585"/>
      <c r="D510" s="585"/>
      <c r="E510" s="433">
        <v>9.14</v>
      </c>
      <c r="F510" s="433">
        <v>9.2899999999999991</v>
      </c>
      <c r="G510" s="433">
        <v>9.1</v>
      </c>
      <c r="H510" s="586">
        <v>9.14</v>
      </c>
      <c r="I510" s="586"/>
      <c r="J510" s="433">
        <v>8.8631799999999998</v>
      </c>
      <c r="K510" s="362">
        <v>27629300</v>
      </c>
    </row>
    <row r="511" spans="2:11" ht="12.75" customHeight="1" x14ac:dyDescent="0.2">
      <c r="B511" s="585">
        <f t="shared" ca="1" si="7"/>
        <v>45110</v>
      </c>
      <c r="C511" s="585"/>
      <c r="D511" s="585"/>
      <c r="E511" s="433">
        <v>9.33</v>
      </c>
      <c r="F511" s="433">
        <v>9.3800000000000008</v>
      </c>
      <c r="G511" s="433">
        <v>9.09</v>
      </c>
      <c r="H511" s="586">
        <v>9.1199999999999992</v>
      </c>
      <c r="I511" s="586"/>
      <c r="J511" s="433">
        <v>8.8437839999999994</v>
      </c>
      <c r="K511" s="362">
        <v>25585500</v>
      </c>
    </row>
    <row r="512" spans="2:11" ht="12.75" customHeight="1" x14ac:dyDescent="0.2">
      <c r="B512" s="585">
        <f t="shared" ca="1" si="7"/>
        <v>45111</v>
      </c>
      <c r="C512" s="585"/>
      <c r="D512" s="585"/>
      <c r="E512" s="433">
        <v>9.0500000000000007</v>
      </c>
      <c r="F512" s="433">
        <v>9.2100000000000009</v>
      </c>
      <c r="G512" s="433">
        <v>8.77</v>
      </c>
      <c r="H512" s="586">
        <v>8.9</v>
      </c>
      <c r="I512" s="586"/>
      <c r="J512" s="433">
        <v>8.6304470000000002</v>
      </c>
      <c r="K512" s="362">
        <v>27813700</v>
      </c>
    </row>
    <row r="513" spans="2:11" ht="12.75" customHeight="1" x14ac:dyDescent="0.2">
      <c r="B513" s="585">
        <f t="shared" ca="1" si="7"/>
        <v>45112</v>
      </c>
      <c r="C513" s="585"/>
      <c r="D513" s="585"/>
      <c r="E513" s="433">
        <v>8.75</v>
      </c>
      <c r="F513" s="433">
        <v>8.89</v>
      </c>
      <c r="G513" s="433">
        <v>8.6</v>
      </c>
      <c r="H513" s="586">
        <v>8.74</v>
      </c>
      <c r="I513" s="586"/>
      <c r="J513" s="433">
        <v>8.4752930000000006</v>
      </c>
      <c r="K513" s="362">
        <v>21058900</v>
      </c>
    </row>
    <row r="514" spans="2:11" ht="12.75" customHeight="1" x14ac:dyDescent="0.2">
      <c r="B514" s="585">
        <f t="shared" ca="1" si="7"/>
        <v>45113</v>
      </c>
      <c r="C514" s="585"/>
      <c r="D514" s="585"/>
      <c r="E514" s="433">
        <v>9.1300000000000008</v>
      </c>
      <c r="F514" s="433">
        <v>9.34</v>
      </c>
      <c r="G514" s="433">
        <v>9.0500000000000007</v>
      </c>
      <c r="H514" s="586">
        <v>9.26</v>
      </c>
      <c r="I514" s="586"/>
      <c r="J514" s="433">
        <v>8.9795449999999999</v>
      </c>
      <c r="K514" s="362">
        <v>26165000</v>
      </c>
    </row>
    <row r="515" spans="2:11" ht="12.75" customHeight="1" x14ac:dyDescent="0.2">
      <c r="B515" s="585">
        <f t="shared" ca="1" si="7"/>
        <v>45114</v>
      </c>
      <c r="C515" s="585"/>
      <c r="D515" s="585"/>
      <c r="E515" s="433">
        <v>9.42</v>
      </c>
      <c r="F515" s="433">
        <v>9.4600000000000009</v>
      </c>
      <c r="G515" s="433">
        <v>8.9700000000000006</v>
      </c>
      <c r="H515" s="586">
        <v>9.2899999999999991</v>
      </c>
      <c r="I515" s="586"/>
      <c r="J515" s="433">
        <v>9.0086359999999992</v>
      </c>
      <c r="K515" s="362">
        <v>21025400</v>
      </c>
    </row>
    <row r="516" spans="2:11" ht="12.75" customHeight="1" x14ac:dyDescent="0.2">
      <c r="B516" s="585">
        <f t="shared" ca="1" si="7"/>
        <v>45115</v>
      </c>
      <c r="C516" s="585"/>
      <c r="D516" s="585"/>
      <c r="E516" s="433">
        <v>9.4499999999999993</v>
      </c>
      <c r="F516" s="433">
        <v>9.4600000000000009</v>
      </c>
      <c r="G516" s="433">
        <v>9.0399999999999991</v>
      </c>
      <c r="H516" s="586">
        <v>9.09</v>
      </c>
      <c r="I516" s="586"/>
      <c r="J516" s="433">
        <v>8.8146930000000001</v>
      </c>
      <c r="K516" s="362">
        <v>18119600</v>
      </c>
    </row>
    <row r="517" spans="2:11" ht="12.75" customHeight="1" x14ac:dyDescent="0.2">
      <c r="B517" s="585">
        <f t="shared" ca="1" si="7"/>
        <v>45116</v>
      </c>
      <c r="C517" s="585"/>
      <c r="D517" s="585"/>
      <c r="E517" s="433">
        <v>9.07</v>
      </c>
      <c r="F517" s="433">
        <v>9.1999999999999993</v>
      </c>
      <c r="G517" s="433">
        <v>8.9</v>
      </c>
      <c r="H517" s="586">
        <v>9.07</v>
      </c>
      <c r="I517" s="586"/>
      <c r="J517" s="433">
        <v>8.7952999999999992</v>
      </c>
      <c r="K517" s="362">
        <v>24503800</v>
      </c>
    </row>
    <row r="518" spans="2:11" ht="12.75" customHeight="1" x14ac:dyDescent="0.2">
      <c r="B518" s="585">
        <f t="shared" ca="1" si="7"/>
        <v>45117</v>
      </c>
      <c r="C518" s="585"/>
      <c r="D518" s="585"/>
      <c r="E518" s="433">
        <v>9.0500000000000007</v>
      </c>
      <c r="F518" s="433">
        <v>9.42</v>
      </c>
      <c r="G518" s="433">
        <v>9.01</v>
      </c>
      <c r="H518" s="586">
        <v>9.34</v>
      </c>
      <c r="I518" s="586"/>
      <c r="J518" s="433">
        <v>9.0571230000000007</v>
      </c>
      <c r="K518" s="362">
        <v>15140300</v>
      </c>
    </row>
    <row r="519" spans="2:11" ht="12.75" customHeight="1" x14ac:dyDescent="0.2">
      <c r="B519" s="585">
        <f t="shared" ca="1" si="7"/>
        <v>45118</v>
      </c>
      <c r="C519" s="585"/>
      <c r="D519" s="585"/>
      <c r="E519" s="433">
        <v>9.4499999999999993</v>
      </c>
      <c r="F519" s="433">
        <v>9.9</v>
      </c>
      <c r="G519" s="433">
        <v>9.44</v>
      </c>
      <c r="H519" s="586">
        <v>9.75</v>
      </c>
      <c r="I519" s="586"/>
      <c r="J519" s="433">
        <v>9.4547050000000006</v>
      </c>
      <c r="K519" s="362">
        <v>23764200</v>
      </c>
    </row>
    <row r="520" spans="2:11" ht="12.75" customHeight="1" x14ac:dyDescent="0.2">
      <c r="B520" s="585">
        <f t="shared" ca="1" si="7"/>
        <v>45119</v>
      </c>
      <c r="C520" s="585"/>
      <c r="D520" s="585"/>
      <c r="E520" s="433">
        <v>9.8800000000000008</v>
      </c>
      <c r="F520" s="433">
        <v>10.32</v>
      </c>
      <c r="G520" s="433">
        <v>9.8800000000000008</v>
      </c>
      <c r="H520" s="586">
        <v>10.14</v>
      </c>
      <c r="I520" s="586"/>
      <c r="J520" s="433">
        <v>9.8328919999999993</v>
      </c>
      <c r="K520" s="362">
        <v>24780300</v>
      </c>
    </row>
    <row r="521" spans="2:11" ht="12.75" customHeight="1" x14ac:dyDescent="0.2">
      <c r="B521" s="585">
        <f t="shared" ca="1" si="7"/>
        <v>45120</v>
      </c>
      <c r="C521" s="585"/>
      <c r="D521" s="585"/>
      <c r="E521" s="433">
        <v>10.130000000000001</v>
      </c>
      <c r="F521" s="433">
        <v>10.28</v>
      </c>
      <c r="G521" s="433">
        <v>9.9</v>
      </c>
      <c r="H521" s="586">
        <v>10.199999999999999</v>
      </c>
      <c r="I521" s="586"/>
      <c r="J521" s="433">
        <v>9.8910730000000004</v>
      </c>
      <c r="K521" s="362">
        <v>20941400</v>
      </c>
    </row>
    <row r="522" spans="2:11" ht="12.75" customHeight="1" x14ac:dyDescent="0.2">
      <c r="B522" s="585">
        <f t="shared" ca="1" si="7"/>
        <v>45121</v>
      </c>
      <c r="C522" s="585"/>
      <c r="D522" s="585"/>
      <c r="E522" s="433">
        <v>10.76</v>
      </c>
      <c r="F522" s="433">
        <v>11.19</v>
      </c>
      <c r="G522" s="433">
        <v>10.71</v>
      </c>
      <c r="H522" s="586">
        <v>10.86</v>
      </c>
      <c r="I522" s="586"/>
      <c r="J522" s="433">
        <v>10.531084</v>
      </c>
      <c r="K522" s="362">
        <v>27840400</v>
      </c>
    </row>
    <row r="523" spans="2:11" ht="12.75" customHeight="1" x14ac:dyDescent="0.2">
      <c r="B523" s="585">
        <f t="shared" ca="1" si="7"/>
        <v>45122</v>
      </c>
      <c r="C523" s="585"/>
      <c r="D523" s="585"/>
      <c r="E523" s="433">
        <v>11.12</v>
      </c>
      <c r="F523" s="433">
        <v>11.27</v>
      </c>
      <c r="G523" s="433">
        <v>10.84</v>
      </c>
      <c r="H523" s="586">
        <v>11.25</v>
      </c>
      <c r="I523" s="586"/>
      <c r="J523" s="433">
        <v>10.909273000000001</v>
      </c>
      <c r="K523" s="362">
        <v>21779000</v>
      </c>
    </row>
    <row r="524" spans="2:11" ht="12.75" customHeight="1" x14ac:dyDescent="0.2">
      <c r="B524" s="585">
        <f t="shared" ca="1" si="7"/>
        <v>45123</v>
      </c>
      <c r="C524" s="585"/>
      <c r="D524" s="585"/>
      <c r="E524" s="433">
        <v>11.03</v>
      </c>
      <c r="F524" s="433">
        <v>11.32</v>
      </c>
      <c r="G524" s="433">
        <v>10.89</v>
      </c>
      <c r="H524" s="586">
        <v>11.27</v>
      </c>
      <c r="I524" s="586"/>
      <c r="J524" s="433">
        <v>10.928668</v>
      </c>
      <c r="K524" s="362">
        <v>21768700</v>
      </c>
    </row>
    <row r="525" spans="2:11" ht="12.75" customHeight="1" x14ac:dyDescent="0.2">
      <c r="B525" s="585">
        <f t="shared" ca="1" si="7"/>
        <v>45124</v>
      </c>
      <c r="C525" s="585"/>
      <c r="D525" s="585"/>
      <c r="E525" s="433">
        <v>11.32</v>
      </c>
      <c r="F525" s="433">
        <v>11.5</v>
      </c>
      <c r="G525" s="433">
        <v>11.06</v>
      </c>
      <c r="H525" s="586">
        <v>11.47</v>
      </c>
      <c r="I525" s="586"/>
      <c r="J525" s="433">
        <v>11.122610999999999</v>
      </c>
      <c r="K525" s="362">
        <v>28484600</v>
      </c>
    </row>
    <row r="526" spans="2:11" ht="12.75" customHeight="1" x14ac:dyDescent="0.2">
      <c r="B526" s="585">
        <f t="shared" ca="1" si="7"/>
        <v>45125</v>
      </c>
      <c r="C526" s="585"/>
      <c r="D526" s="585"/>
      <c r="E526" s="433">
        <v>10.68</v>
      </c>
      <c r="F526" s="433">
        <v>10.69</v>
      </c>
      <c r="G526" s="433">
        <v>9.7899999999999991</v>
      </c>
      <c r="H526" s="586">
        <v>9.91</v>
      </c>
      <c r="I526" s="586"/>
      <c r="J526" s="433">
        <v>9.6098590000000002</v>
      </c>
      <c r="K526" s="362">
        <v>34219900</v>
      </c>
    </row>
    <row r="527" spans="2:11" ht="12.75" customHeight="1" x14ac:dyDescent="0.2">
      <c r="B527" s="585">
        <f t="shared" ca="1" si="7"/>
        <v>45126</v>
      </c>
      <c r="C527" s="585"/>
      <c r="D527" s="585"/>
      <c r="E527" s="433">
        <v>10.45</v>
      </c>
      <c r="F527" s="433">
        <v>10.57</v>
      </c>
      <c r="G527" s="433">
        <v>10.050000000000001</v>
      </c>
      <c r="H527" s="586">
        <v>10.49</v>
      </c>
      <c r="I527" s="586"/>
      <c r="J527" s="433">
        <v>10.172292000000001</v>
      </c>
      <c r="K527" s="362">
        <v>19856400</v>
      </c>
    </row>
    <row r="528" spans="2:11" ht="12.75" customHeight="1" x14ac:dyDescent="0.2">
      <c r="B528" s="585">
        <f t="shared" ca="1" si="7"/>
        <v>45127</v>
      </c>
      <c r="C528" s="585"/>
      <c r="D528" s="585"/>
      <c r="E528" s="433">
        <v>10.01</v>
      </c>
      <c r="F528" s="433">
        <v>10.54</v>
      </c>
      <c r="G528" s="433">
        <v>9.7799999999999994</v>
      </c>
      <c r="H528" s="586">
        <v>10.47</v>
      </c>
      <c r="I528" s="586"/>
      <c r="J528" s="433">
        <v>10.152896999999999</v>
      </c>
      <c r="K528" s="362">
        <v>19925400</v>
      </c>
    </row>
    <row r="529" spans="2:11" ht="12.75" customHeight="1" x14ac:dyDescent="0.2">
      <c r="B529" s="585">
        <f t="shared" ca="1" si="7"/>
        <v>45128</v>
      </c>
      <c r="C529" s="585"/>
      <c r="D529" s="585"/>
      <c r="E529" s="433">
        <v>11.1</v>
      </c>
      <c r="F529" s="433">
        <v>11.19</v>
      </c>
      <c r="G529" s="433">
        <v>10.47</v>
      </c>
      <c r="H529" s="586">
        <v>10.78</v>
      </c>
      <c r="I529" s="586"/>
      <c r="J529" s="433">
        <v>10.453507999999999</v>
      </c>
      <c r="K529" s="362">
        <v>21965500</v>
      </c>
    </row>
    <row r="530" spans="2:11" ht="12.75" customHeight="1" x14ac:dyDescent="0.2">
      <c r="B530" s="585">
        <f t="shared" ca="1" si="7"/>
        <v>45129</v>
      </c>
      <c r="C530" s="585"/>
      <c r="D530" s="585"/>
      <c r="E530" s="433">
        <v>10.82</v>
      </c>
      <c r="F530" s="433">
        <v>10.92</v>
      </c>
      <c r="G530" s="433">
        <v>10.65</v>
      </c>
      <c r="H530" s="586">
        <v>10.7</v>
      </c>
      <c r="I530" s="586"/>
      <c r="J530" s="433">
        <v>10.375931</v>
      </c>
      <c r="K530" s="362">
        <v>17837700</v>
      </c>
    </row>
    <row r="531" spans="2:11" ht="12.75" customHeight="1" x14ac:dyDescent="0.2">
      <c r="B531" s="585">
        <f t="shared" ca="1" si="7"/>
        <v>45130</v>
      </c>
      <c r="C531" s="585"/>
      <c r="D531" s="585"/>
      <c r="E531" s="433">
        <v>10.48</v>
      </c>
      <c r="F531" s="433">
        <v>10.72</v>
      </c>
      <c r="G531" s="433">
        <v>10.37</v>
      </c>
      <c r="H531" s="586">
        <v>10.56</v>
      </c>
      <c r="I531" s="586"/>
      <c r="J531" s="433">
        <v>10.240170000000001</v>
      </c>
      <c r="K531" s="362">
        <v>15121300</v>
      </c>
    </row>
    <row r="532" spans="2:11" ht="12.75" customHeight="1" x14ac:dyDescent="0.2">
      <c r="B532" s="585">
        <f t="shared" ca="1" si="7"/>
        <v>45131</v>
      </c>
      <c r="C532" s="585"/>
      <c r="D532" s="585"/>
      <c r="E532" s="433">
        <v>10.83</v>
      </c>
      <c r="F532" s="433">
        <v>10.93</v>
      </c>
      <c r="G532" s="433">
        <v>10.4</v>
      </c>
      <c r="H532" s="586">
        <v>10.5</v>
      </c>
      <c r="I532" s="586"/>
      <c r="J532" s="433">
        <v>10.181990000000001</v>
      </c>
      <c r="K532" s="362">
        <v>28464700</v>
      </c>
    </row>
    <row r="533" spans="2:11" ht="12.75" customHeight="1" x14ac:dyDescent="0.2">
      <c r="B533" s="585">
        <f t="shared" ca="1" si="7"/>
        <v>45132</v>
      </c>
      <c r="C533" s="585"/>
      <c r="D533" s="585"/>
      <c r="E533" s="433">
        <v>10.57</v>
      </c>
      <c r="F533" s="433">
        <v>10.9</v>
      </c>
      <c r="G533" s="433">
        <v>10.5</v>
      </c>
      <c r="H533" s="586">
        <v>10.79</v>
      </c>
      <c r="I533" s="586"/>
      <c r="J533" s="433">
        <v>10.463205</v>
      </c>
      <c r="K533" s="362">
        <v>17164300</v>
      </c>
    </row>
    <row r="534" spans="2:11" ht="12.75" customHeight="1" x14ac:dyDescent="0.2">
      <c r="B534" s="585">
        <f t="shared" ca="1" si="7"/>
        <v>45133</v>
      </c>
      <c r="C534" s="585"/>
      <c r="D534" s="585"/>
      <c r="E534" s="433">
        <v>11.07</v>
      </c>
      <c r="F534" s="433">
        <v>11.23</v>
      </c>
      <c r="G534" s="433">
        <v>11.01</v>
      </c>
      <c r="H534" s="586">
        <v>11.08</v>
      </c>
      <c r="I534" s="586"/>
      <c r="J534" s="433">
        <v>10.744422</v>
      </c>
      <c r="K534" s="362">
        <v>15893200</v>
      </c>
    </row>
    <row r="535" spans="2:11" ht="12.75" customHeight="1" x14ac:dyDescent="0.2">
      <c r="B535" s="585">
        <f t="shared" ca="1" si="7"/>
        <v>45134</v>
      </c>
      <c r="C535" s="585"/>
      <c r="D535" s="585"/>
      <c r="E535" s="433">
        <v>10.96</v>
      </c>
      <c r="F535" s="433">
        <v>11.03</v>
      </c>
      <c r="G535" s="433">
        <v>10.44</v>
      </c>
      <c r="H535" s="586">
        <v>10.57</v>
      </c>
      <c r="I535" s="586"/>
      <c r="J535" s="433">
        <v>10.249867999999999</v>
      </c>
      <c r="K535" s="362">
        <v>18618100</v>
      </c>
    </row>
    <row r="536" spans="2:11" ht="12.75" customHeight="1" x14ac:dyDescent="0.2">
      <c r="B536" s="585">
        <f t="shared" ca="1" si="7"/>
        <v>45135</v>
      </c>
      <c r="C536" s="585"/>
      <c r="D536" s="585"/>
      <c r="E536" s="433">
        <v>10.56</v>
      </c>
      <c r="F536" s="433">
        <v>11.11</v>
      </c>
      <c r="G536" s="433">
        <v>10.48</v>
      </c>
      <c r="H536" s="586">
        <v>11.08</v>
      </c>
      <c r="I536" s="586"/>
      <c r="J536" s="433">
        <v>10.744422</v>
      </c>
      <c r="K536" s="362">
        <v>18005200</v>
      </c>
    </row>
    <row r="537" spans="2:11" ht="12.75" customHeight="1" x14ac:dyDescent="0.2">
      <c r="B537" s="585">
        <f t="shared" ca="1" si="7"/>
        <v>45136</v>
      </c>
      <c r="C537" s="585"/>
      <c r="D537" s="585"/>
      <c r="E537" s="433">
        <v>11</v>
      </c>
      <c r="F537" s="433">
        <v>11.1</v>
      </c>
      <c r="G537" s="433">
        <v>10.78</v>
      </c>
      <c r="H537" s="586">
        <v>10.79</v>
      </c>
      <c r="I537" s="586"/>
      <c r="J537" s="433">
        <v>10.463205</v>
      </c>
      <c r="K537" s="362">
        <v>20899500</v>
      </c>
    </row>
    <row r="538" spans="2:11" ht="12.75" customHeight="1" x14ac:dyDescent="0.2">
      <c r="B538" s="585">
        <f t="shared" ca="1" si="7"/>
        <v>45137</v>
      </c>
      <c r="C538" s="585"/>
      <c r="D538" s="585"/>
      <c r="E538" s="433">
        <v>10.94</v>
      </c>
      <c r="F538" s="433">
        <v>11.04</v>
      </c>
      <c r="G538" s="433">
        <v>10.75</v>
      </c>
      <c r="H538" s="586">
        <v>11.04</v>
      </c>
      <c r="I538" s="586"/>
      <c r="J538" s="433">
        <v>10.705634999999999</v>
      </c>
      <c r="K538" s="362">
        <v>17307300</v>
      </c>
    </row>
    <row r="539" spans="2:11" ht="12.75" customHeight="1" x14ac:dyDescent="0.2">
      <c r="B539" s="585">
        <f t="shared" ref="B539:B602" ca="1" si="8">B540-1</f>
        <v>45138</v>
      </c>
      <c r="C539" s="585"/>
      <c r="D539" s="585"/>
      <c r="E539" s="433">
        <v>11.07</v>
      </c>
      <c r="F539" s="433">
        <v>11.68</v>
      </c>
      <c r="G539" s="433">
        <v>11.03</v>
      </c>
      <c r="H539" s="586">
        <v>11.57</v>
      </c>
      <c r="I539" s="586"/>
      <c r="J539" s="433">
        <v>11.219583</v>
      </c>
      <c r="K539" s="362">
        <v>24033000</v>
      </c>
    </row>
    <row r="540" spans="2:11" ht="12.75" customHeight="1" x14ac:dyDescent="0.2">
      <c r="B540" s="585">
        <f t="shared" ca="1" si="8"/>
        <v>45139</v>
      </c>
      <c r="C540" s="585"/>
      <c r="D540" s="585"/>
      <c r="E540" s="433">
        <v>11.64</v>
      </c>
      <c r="F540" s="433">
        <v>11.75</v>
      </c>
      <c r="G540" s="433">
        <v>11.24</v>
      </c>
      <c r="H540" s="586">
        <v>11.49</v>
      </c>
      <c r="I540" s="586"/>
      <c r="J540" s="433">
        <v>11.142004999999999</v>
      </c>
      <c r="K540" s="362">
        <v>20636800</v>
      </c>
    </row>
    <row r="541" spans="2:11" ht="12.75" customHeight="1" x14ac:dyDescent="0.2">
      <c r="B541" s="585">
        <f t="shared" ca="1" si="8"/>
        <v>45140</v>
      </c>
      <c r="C541" s="585"/>
      <c r="D541" s="585"/>
      <c r="E541" s="433">
        <v>11.65</v>
      </c>
      <c r="F541" s="433">
        <v>11.99</v>
      </c>
      <c r="G541" s="433">
        <v>11.48</v>
      </c>
      <c r="H541" s="586">
        <v>11.5</v>
      </c>
      <c r="I541" s="586"/>
      <c r="J541" s="433">
        <v>11.151702999999999</v>
      </c>
      <c r="K541" s="362">
        <v>25268500</v>
      </c>
    </row>
    <row r="542" spans="2:11" ht="12.75" customHeight="1" x14ac:dyDescent="0.2">
      <c r="B542" s="585">
        <f t="shared" ca="1" si="8"/>
        <v>45141</v>
      </c>
      <c r="C542" s="585"/>
      <c r="D542" s="585"/>
      <c r="E542" s="433">
        <v>12</v>
      </c>
      <c r="F542" s="433">
        <v>12.77</v>
      </c>
      <c r="G542" s="433">
        <v>11.9</v>
      </c>
      <c r="H542" s="586">
        <v>12.75</v>
      </c>
      <c r="I542" s="586"/>
      <c r="J542" s="433">
        <v>12.363844</v>
      </c>
      <c r="K542" s="362">
        <v>38609200</v>
      </c>
    </row>
    <row r="543" spans="2:11" ht="12.75" customHeight="1" x14ac:dyDescent="0.2">
      <c r="B543" s="585">
        <f t="shared" ca="1" si="8"/>
        <v>45142</v>
      </c>
      <c r="C543" s="585"/>
      <c r="D543" s="585"/>
      <c r="E543" s="433">
        <v>12.7</v>
      </c>
      <c r="F543" s="433">
        <v>13</v>
      </c>
      <c r="G543" s="433">
        <v>12.5</v>
      </c>
      <c r="H543" s="586">
        <v>12.73</v>
      </c>
      <c r="I543" s="586"/>
      <c r="J543" s="433">
        <v>12.344448999999999</v>
      </c>
      <c r="K543" s="362">
        <v>32091800</v>
      </c>
    </row>
    <row r="544" spans="2:11" ht="12.75" customHeight="1" x14ac:dyDescent="0.2">
      <c r="B544" s="585">
        <f t="shared" ca="1" si="8"/>
        <v>45143</v>
      </c>
      <c r="C544" s="585"/>
      <c r="D544" s="585"/>
      <c r="E544" s="433">
        <v>12.93</v>
      </c>
      <c r="F544" s="433">
        <v>13.01</v>
      </c>
      <c r="G544" s="433">
        <v>12.52</v>
      </c>
      <c r="H544" s="586">
        <v>12.82</v>
      </c>
      <c r="I544" s="586"/>
      <c r="J544" s="433">
        <v>12.431724000000001</v>
      </c>
      <c r="K544" s="362">
        <v>22607200</v>
      </c>
    </row>
    <row r="545" spans="2:11" ht="12.75" customHeight="1" x14ac:dyDescent="0.2">
      <c r="B545" s="585">
        <f t="shared" ca="1" si="8"/>
        <v>45144</v>
      </c>
      <c r="C545" s="585"/>
      <c r="D545" s="585"/>
      <c r="E545" s="433">
        <v>13.03</v>
      </c>
      <c r="F545" s="433">
        <v>13.1</v>
      </c>
      <c r="G545" s="433">
        <v>12.56</v>
      </c>
      <c r="H545" s="586">
        <v>12.89</v>
      </c>
      <c r="I545" s="586"/>
      <c r="J545" s="433">
        <v>12.499603</v>
      </c>
      <c r="K545" s="362">
        <v>27364300</v>
      </c>
    </row>
    <row r="546" spans="2:11" ht="12.75" customHeight="1" x14ac:dyDescent="0.2">
      <c r="B546" s="585">
        <f t="shared" ca="1" si="8"/>
        <v>45145</v>
      </c>
      <c r="C546" s="585"/>
      <c r="D546" s="585"/>
      <c r="E546" s="433">
        <v>12.83</v>
      </c>
      <c r="F546" s="433">
        <v>13.07</v>
      </c>
      <c r="G546" s="433">
        <v>12.79</v>
      </c>
      <c r="H546" s="586">
        <v>12.97</v>
      </c>
      <c r="I546" s="586"/>
      <c r="J546" s="433">
        <v>12.577181</v>
      </c>
      <c r="K546" s="362">
        <v>20659700</v>
      </c>
    </row>
    <row r="547" spans="2:11" ht="12.75" customHeight="1" x14ac:dyDescent="0.2">
      <c r="B547" s="585">
        <f t="shared" ca="1" si="8"/>
        <v>45146</v>
      </c>
      <c r="C547" s="585"/>
      <c r="D547" s="585"/>
      <c r="E547" s="433">
        <v>13.28</v>
      </c>
      <c r="F547" s="433">
        <v>13.87</v>
      </c>
      <c r="G547" s="433">
        <v>12.96</v>
      </c>
      <c r="H547" s="586">
        <v>13.02</v>
      </c>
      <c r="I547" s="586"/>
      <c r="J547" s="433">
        <v>12.625667</v>
      </c>
      <c r="K547" s="362">
        <v>45000700</v>
      </c>
    </row>
    <row r="548" spans="2:11" ht="12.75" customHeight="1" x14ac:dyDescent="0.2">
      <c r="B548" s="585">
        <f t="shared" ca="1" si="8"/>
        <v>45147</v>
      </c>
      <c r="C548" s="585"/>
      <c r="D548" s="585"/>
      <c r="E548" s="433">
        <v>12.97</v>
      </c>
      <c r="F548" s="433">
        <v>13.56</v>
      </c>
      <c r="G548" s="433">
        <v>12.75</v>
      </c>
      <c r="H548" s="586">
        <v>13.5</v>
      </c>
      <c r="I548" s="586"/>
      <c r="J548" s="433">
        <v>13.091127999999999</v>
      </c>
      <c r="K548" s="362">
        <v>24372200</v>
      </c>
    </row>
    <row r="549" spans="2:11" ht="12.75" customHeight="1" x14ac:dyDescent="0.2">
      <c r="B549" s="585">
        <f t="shared" ca="1" si="8"/>
        <v>45148</v>
      </c>
      <c r="C549" s="585"/>
      <c r="D549" s="585"/>
      <c r="E549" s="433">
        <v>13.79</v>
      </c>
      <c r="F549" s="433">
        <v>13.82</v>
      </c>
      <c r="G549" s="433">
        <v>13.18</v>
      </c>
      <c r="H549" s="586">
        <v>13.53</v>
      </c>
      <c r="I549" s="586"/>
      <c r="J549" s="433">
        <v>13.120221000000001</v>
      </c>
      <c r="K549" s="362">
        <v>21774700</v>
      </c>
    </row>
    <row r="550" spans="2:11" ht="12.75" customHeight="1" x14ac:dyDescent="0.2">
      <c r="B550" s="585">
        <f t="shared" ca="1" si="8"/>
        <v>45149</v>
      </c>
      <c r="C550" s="585"/>
      <c r="D550" s="585"/>
      <c r="E550" s="433">
        <v>13.35</v>
      </c>
      <c r="F550" s="433">
        <v>13.58</v>
      </c>
      <c r="G550" s="433">
        <v>13.21</v>
      </c>
      <c r="H550" s="586">
        <v>13.47</v>
      </c>
      <c r="I550" s="586"/>
      <c r="J550" s="433">
        <v>13.062037999999999</v>
      </c>
      <c r="K550" s="362">
        <v>17612000</v>
      </c>
    </row>
    <row r="551" spans="2:11" ht="12.75" customHeight="1" x14ac:dyDescent="0.2">
      <c r="B551" s="585">
        <f t="shared" ca="1" si="8"/>
        <v>45150</v>
      </c>
      <c r="C551" s="585"/>
      <c r="D551" s="585"/>
      <c r="E551" s="433">
        <v>13.57</v>
      </c>
      <c r="F551" s="433">
        <v>13.66</v>
      </c>
      <c r="G551" s="433">
        <v>13.41</v>
      </c>
      <c r="H551" s="586">
        <v>13.58</v>
      </c>
      <c r="I551" s="586"/>
      <c r="J551" s="433">
        <v>13.168706</v>
      </c>
      <c r="K551" s="362">
        <v>14041600</v>
      </c>
    </row>
    <row r="552" spans="2:11" ht="12.75" customHeight="1" x14ac:dyDescent="0.2">
      <c r="B552" s="585">
        <f t="shared" ca="1" si="8"/>
        <v>45151</v>
      </c>
      <c r="C552" s="585"/>
      <c r="D552" s="585"/>
      <c r="E552" s="433">
        <v>13.47</v>
      </c>
      <c r="F552" s="433">
        <v>13.55</v>
      </c>
      <c r="G552" s="433">
        <v>13.27</v>
      </c>
      <c r="H552" s="586">
        <v>13.43</v>
      </c>
      <c r="I552" s="586"/>
      <c r="J552" s="433">
        <v>13.023250000000001</v>
      </c>
      <c r="K552" s="362">
        <v>22039800</v>
      </c>
    </row>
    <row r="553" spans="2:11" ht="12.75" customHeight="1" x14ac:dyDescent="0.2">
      <c r="B553" s="585">
        <f t="shared" ca="1" si="8"/>
        <v>45152</v>
      </c>
      <c r="C553" s="585"/>
      <c r="D553" s="585"/>
      <c r="E553" s="433">
        <v>13.51</v>
      </c>
      <c r="F553" s="433">
        <v>13.59</v>
      </c>
      <c r="G553" s="433">
        <v>13.33</v>
      </c>
      <c r="H553" s="586">
        <v>13.38</v>
      </c>
      <c r="I553" s="586"/>
      <c r="J553" s="433">
        <v>12.974762999999999</v>
      </c>
      <c r="K553" s="362">
        <v>17782300</v>
      </c>
    </row>
    <row r="554" spans="2:11" ht="12.75" customHeight="1" x14ac:dyDescent="0.2">
      <c r="B554" s="585">
        <f t="shared" ca="1" si="8"/>
        <v>45153</v>
      </c>
      <c r="C554" s="585"/>
      <c r="D554" s="585"/>
      <c r="E554" s="433">
        <v>13.27</v>
      </c>
      <c r="F554" s="433">
        <v>13.7</v>
      </c>
      <c r="G554" s="433">
        <v>13.19</v>
      </c>
      <c r="H554" s="586">
        <v>13.62</v>
      </c>
      <c r="I554" s="586"/>
      <c r="J554" s="433">
        <v>13.207495</v>
      </c>
      <c r="K554" s="362">
        <v>21831300</v>
      </c>
    </row>
    <row r="555" spans="2:11" ht="12.75" customHeight="1" x14ac:dyDescent="0.2">
      <c r="B555" s="585">
        <f t="shared" ca="1" si="8"/>
        <v>45154</v>
      </c>
      <c r="C555" s="585"/>
      <c r="D555" s="585"/>
      <c r="E555" s="433">
        <v>13.74</v>
      </c>
      <c r="F555" s="433">
        <v>13.74</v>
      </c>
      <c r="G555" s="433">
        <v>13.06</v>
      </c>
      <c r="H555" s="586">
        <v>13.32</v>
      </c>
      <c r="I555" s="586"/>
      <c r="J555" s="433">
        <v>12.91658</v>
      </c>
      <c r="K555" s="362">
        <v>21017400</v>
      </c>
    </row>
    <row r="556" spans="2:11" ht="12.75" customHeight="1" x14ac:dyDescent="0.2">
      <c r="B556" s="585">
        <f t="shared" ca="1" si="8"/>
        <v>45155</v>
      </c>
      <c r="C556" s="585"/>
      <c r="D556" s="585"/>
      <c r="E556" s="433">
        <v>12.98</v>
      </c>
      <c r="F556" s="433">
        <v>13.22</v>
      </c>
      <c r="G556" s="433">
        <v>12.7</v>
      </c>
      <c r="H556" s="586">
        <v>13.12</v>
      </c>
      <c r="I556" s="586"/>
      <c r="J556" s="433">
        <v>12.722636</v>
      </c>
      <c r="K556" s="362">
        <v>26054000</v>
      </c>
    </row>
    <row r="557" spans="2:11" ht="12.75" customHeight="1" x14ac:dyDescent="0.2">
      <c r="B557" s="585">
        <f t="shared" ca="1" si="8"/>
        <v>45156</v>
      </c>
      <c r="C557" s="585"/>
      <c r="D557" s="585"/>
      <c r="E557" s="433">
        <v>13.35</v>
      </c>
      <c r="F557" s="433">
        <v>13.59</v>
      </c>
      <c r="G557" s="433">
        <v>13.18</v>
      </c>
      <c r="H557" s="586">
        <v>13.56</v>
      </c>
      <c r="I557" s="586"/>
      <c r="J557" s="433">
        <v>13.149312</v>
      </c>
      <c r="K557" s="362">
        <v>15877700</v>
      </c>
    </row>
    <row r="558" spans="2:11" ht="12.75" customHeight="1" x14ac:dyDescent="0.2">
      <c r="B558" s="585">
        <f t="shared" ca="1" si="8"/>
        <v>45157</v>
      </c>
      <c r="C558" s="585"/>
      <c r="D558" s="585"/>
      <c r="E558" s="433">
        <v>13.36</v>
      </c>
      <c r="F558" s="433">
        <v>13.56</v>
      </c>
      <c r="G558" s="433">
        <v>13.22</v>
      </c>
      <c r="H558" s="586">
        <v>13.23</v>
      </c>
      <c r="I558" s="586"/>
      <c r="J558" s="433">
        <v>12.829307</v>
      </c>
      <c r="K558" s="362">
        <v>11826700</v>
      </c>
    </row>
    <row r="559" spans="2:11" ht="12.75" customHeight="1" x14ac:dyDescent="0.2">
      <c r="B559" s="585">
        <f t="shared" ca="1" si="8"/>
        <v>45158</v>
      </c>
      <c r="C559" s="585"/>
      <c r="D559" s="585"/>
      <c r="E559" s="433">
        <v>13.32</v>
      </c>
      <c r="F559" s="433">
        <v>13.43</v>
      </c>
      <c r="G559" s="433">
        <v>13.13</v>
      </c>
      <c r="H559" s="586">
        <v>13.3</v>
      </c>
      <c r="I559" s="586"/>
      <c r="J559" s="433">
        <v>12.897187000000001</v>
      </c>
      <c r="K559" s="362">
        <v>13548300</v>
      </c>
    </row>
    <row r="560" spans="2:11" ht="12.75" customHeight="1" x14ac:dyDescent="0.2">
      <c r="B560" s="585">
        <f t="shared" ca="1" si="8"/>
        <v>45159</v>
      </c>
      <c r="C560" s="585"/>
      <c r="D560" s="585"/>
      <c r="E560" s="433">
        <v>12.9</v>
      </c>
      <c r="F560" s="433">
        <v>13.11</v>
      </c>
      <c r="G560" s="433">
        <v>12.73</v>
      </c>
      <c r="H560" s="586">
        <v>12.94</v>
      </c>
      <c r="I560" s="586"/>
      <c r="J560" s="433">
        <v>12.54809</v>
      </c>
      <c r="K560" s="362">
        <v>17433300</v>
      </c>
    </row>
    <row r="561" spans="2:11" ht="12.75" customHeight="1" x14ac:dyDescent="0.2">
      <c r="B561" s="585">
        <f t="shared" ca="1" si="8"/>
        <v>45160</v>
      </c>
      <c r="C561" s="585"/>
      <c r="D561" s="585"/>
      <c r="E561" s="433">
        <v>12.98</v>
      </c>
      <c r="F561" s="433">
        <v>12.99</v>
      </c>
      <c r="G561" s="433">
        <v>12.73</v>
      </c>
      <c r="H561" s="586">
        <v>12.92</v>
      </c>
      <c r="I561" s="586"/>
      <c r="J561" s="433">
        <v>12.528696</v>
      </c>
      <c r="K561" s="362">
        <v>14627400</v>
      </c>
    </row>
    <row r="562" spans="2:11" ht="12.75" customHeight="1" x14ac:dyDescent="0.2">
      <c r="B562" s="585">
        <f t="shared" ca="1" si="8"/>
        <v>45161</v>
      </c>
      <c r="C562" s="585"/>
      <c r="D562" s="585"/>
      <c r="E562" s="433">
        <v>13.15</v>
      </c>
      <c r="F562" s="433">
        <v>13.2</v>
      </c>
      <c r="G562" s="433">
        <v>12.92</v>
      </c>
      <c r="H562" s="586">
        <v>13.1</v>
      </c>
      <c r="I562" s="586"/>
      <c r="J562" s="433">
        <v>12.703245000000001</v>
      </c>
      <c r="K562" s="362">
        <v>15975300</v>
      </c>
    </row>
    <row r="563" spans="2:11" ht="12.75" customHeight="1" x14ac:dyDescent="0.2">
      <c r="B563" s="585">
        <f t="shared" ca="1" si="8"/>
        <v>45162</v>
      </c>
      <c r="C563" s="585"/>
      <c r="D563" s="585"/>
      <c r="E563" s="433">
        <v>12.81</v>
      </c>
      <c r="F563" s="433">
        <v>12.97</v>
      </c>
      <c r="G563" s="433">
        <v>12.44</v>
      </c>
      <c r="H563" s="586">
        <v>12.95</v>
      </c>
      <c r="I563" s="586"/>
      <c r="J563" s="433">
        <v>12.557785000000001</v>
      </c>
      <c r="K563" s="362">
        <v>17646500</v>
      </c>
    </row>
    <row r="564" spans="2:11" ht="12.75" customHeight="1" x14ac:dyDescent="0.2">
      <c r="B564" s="585">
        <f t="shared" ca="1" si="8"/>
        <v>45163</v>
      </c>
      <c r="C564" s="585"/>
      <c r="D564" s="585"/>
      <c r="E564" s="433">
        <v>13.33</v>
      </c>
      <c r="F564" s="433">
        <v>14.43</v>
      </c>
      <c r="G564" s="433">
        <v>13.33</v>
      </c>
      <c r="H564" s="586">
        <v>13.97</v>
      </c>
      <c r="I564" s="586"/>
      <c r="J564" s="433">
        <v>13.546893000000001</v>
      </c>
      <c r="K564" s="362">
        <v>36743800</v>
      </c>
    </row>
    <row r="565" spans="2:11" ht="12.75" customHeight="1" x14ac:dyDescent="0.2">
      <c r="B565" s="585">
        <f t="shared" ca="1" si="8"/>
        <v>45164</v>
      </c>
      <c r="C565" s="585"/>
      <c r="D565" s="585"/>
      <c r="E565" s="433">
        <v>13.99</v>
      </c>
      <c r="F565" s="433">
        <v>14.76</v>
      </c>
      <c r="G565" s="433">
        <v>13.92</v>
      </c>
      <c r="H565" s="586">
        <v>14.56</v>
      </c>
      <c r="I565" s="586"/>
      <c r="J565" s="433">
        <v>14.119024</v>
      </c>
      <c r="K565" s="362">
        <v>32102000</v>
      </c>
    </row>
    <row r="566" spans="2:11" ht="12.75" customHeight="1" x14ac:dyDescent="0.2">
      <c r="B566" s="585">
        <f t="shared" ca="1" si="8"/>
        <v>45165</v>
      </c>
      <c r="C566" s="585"/>
      <c r="D566" s="585"/>
      <c r="E566" s="433">
        <v>14.21</v>
      </c>
      <c r="F566" s="433">
        <v>14.23</v>
      </c>
      <c r="G566" s="433">
        <v>13.7</v>
      </c>
      <c r="H566" s="586">
        <v>13.96</v>
      </c>
      <c r="I566" s="586"/>
      <c r="J566" s="433">
        <v>13.537198999999999</v>
      </c>
      <c r="K566" s="362">
        <v>21120300</v>
      </c>
    </row>
    <row r="567" spans="2:11" ht="12.75" customHeight="1" x14ac:dyDescent="0.2">
      <c r="B567" s="585">
        <f t="shared" ca="1" si="8"/>
        <v>45166</v>
      </c>
      <c r="C567" s="585"/>
      <c r="D567" s="585"/>
      <c r="E567" s="433">
        <v>14.18</v>
      </c>
      <c r="F567" s="433">
        <v>14.39</v>
      </c>
      <c r="G567" s="433">
        <v>14.12</v>
      </c>
      <c r="H567" s="586">
        <v>14.38</v>
      </c>
      <c r="I567" s="586"/>
      <c r="J567" s="433">
        <v>13.944476999999999</v>
      </c>
      <c r="K567" s="362">
        <v>20166800</v>
      </c>
    </row>
    <row r="568" spans="2:11" ht="12.75" customHeight="1" x14ac:dyDescent="0.2">
      <c r="B568" s="585">
        <f t="shared" ca="1" si="8"/>
        <v>45167</v>
      </c>
      <c r="C568" s="585"/>
      <c r="D568" s="585"/>
      <c r="E568" s="433">
        <v>14.44</v>
      </c>
      <c r="F568" s="433">
        <v>14.51</v>
      </c>
      <c r="G568" s="433">
        <v>13.92</v>
      </c>
      <c r="H568" s="586">
        <v>13.96</v>
      </c>
      <c r="I568" s="586"/>
      <c r="J568" s="433">
        <v>13.537198999999999</v>
      </c>
      <c r="K568" s="362">
        <v>18491200</v>
      </c>
    </row>
    <row r="569" spans="2:11" ht="12.75" customHeight="1" x14ac:dyDescent="0.2">
      <c r="B569" s="585">
        <f t="shared" ca="1" si="8"/>
        <v>45168</v>
      </c>
      <c r="C569" s="585"/>
      <c r="D569" s="585"/>
      <c r="E569" s="433">
        <v>14.2</v>
      </c>
      <c r="F569" s="433">
        <v>14.23</v>
      </c>
      <c r="G569" s="433">
        <v>13.93</v>
      </c>
      <c r="H569" s="586">
        <v>13.97</v>
      </c>
      <c r="I569" s="586"/>
      <c r="J569" s="433">
        <v>13.546893000000001</v>
      </c>
      <c r="K569" s="362">
        <v>12009500</v>
      </c>
    </row>
    <row r="570" spans="2:11" ht="12.75" customHeight="1" x14ac:dyDescent="0.2">
      <c r="B570" s="585">
        <f t="shared" ca="1" si="8"/>
        <v>45169</v>
      </c>
      <c r="C570" s="585"/>
      <c r="D570" s="585"/>
      <c r="E570" s="433">
        <v>13.85</v>
      </c>
      <c r="F570" s="433">
        <v>14.16</v>
      </c>
      <c r="G570" s="433">
        <v>13.68</v>
      </c>
      <c r="H570" s="586">
        <v>13.79</v>
      </c>
      <c r="I570" s="586"/>
      <c r="J570" s="433">
        <v>13.372346</v>
      </c>
      <c r="K570" s="362">
        <v>18253400</v>
      </c>
    </row>
    <row r="571" spans="2:11" ht="12.75" customHeight="1" x14ac:dyDescent="0.2">
      <c r="B571" s="585">
        <f t="shared" ca="1" si="8"/>
        <v>45170</v>
      </c>
      <c r="C571" s="585"/>
      <c r="D571" s="585"/>
      <c r="E571" s="433">
        <v>13.85</v>
      </c>
      <c r="F571" s="433">
        <v>13.91</v>
      </c>
      <c r="G571" s="433">
        <v>13.67</v>
      </c>
      <c r="H571" s="586">
        <v>13.78</v>
      </c>
      <c r="I571" s="586"/>
      <c r="J571" s="433">
        <v>13.362648</v>
      </c>
      <c r="K571" s="362">
        <v>9307200</v>
      </c>
    </row>
    <row r="572" spans="2:11" ht="12.75" customHeight="1" x14ac:dyDescent="0.2">
      <c r="B572" s="585">
        <f t="shared" ca="1" si="8"/>
        <v>45171</v>
      </c>
      <c r="C572" s="585"/>
      <c r="D572" s="585"/>
      <c r="E572" s="433">
        <v>14.12</v>
      </c>
      <c r="F572" s="433">
        <v>14.3</v>
      </c>
      <c r="G572" s="433">
        <v>14.01</v>
      </c>
      <c r="H572" s="586">
        <v>14.1</v>
      </c>
      <c r="I572" s="586"/>
      <c r="J572" s="433">
        <v>13.672957</v>
      </c>
      <c r="K572" s="362">
        <v>12216300</v>
      </c>
    </row>
    <row r="573" spans="2:11" ht="12.75" customHeight="1" x14ac:dyDescent="0.2">
      <c r="B573" s="585">
        <f t="shared" ca="1" si="8"/>
        <v>45172</v>
      </c>
      <c r="C573" s="585"/>
      <c r="D573" s="585"/>
      <c r="E573" s="433">
        <v>14.28</v>
      </c>
      <c r="F573" s="433">
        <v>14.68</v>
      </c>
      <c r="G573" s="433">
        <v>14.28</v>
      </c>
      <c r="H573" s="586">
        <v>14.41</v>
      </c>
      <c r="I573" s="586"/>
      <c r="J573" s="433">
        <v>13.973566999999999</v>
      </c>
      <c r="K573" s="362">
        <v>13580100</v>
      </c>
    </row>
    <row r="574" spans="2:11" ht="12.75" customHeight="1" x14ac:dyDescent="0.2">
      <c r="B574" s="585">
        <f t="shared" ca="1" si="8"/>
        <v>45173</v>
      </c>
      <c r="C574" s="585"/>
      <c r="D574" s="585"/>
      <c r="E574" s="433">
        <v>14.56</v>
      </c>
      <c r="F574" s="433">
        <v>15.19</v>
      </c>
      <c r="G574" s="433">
        <v>14.52</v>
      </c>
      <c r="H574" s="586">
        <v>14.94</v>
      </c>
      <c r="I574" s="586"/>
      <c r="J574" s="433">
        <v>14.487515</v>
      </c>
      <c r="K574" s="362">
        <v>28040600</v>
      </c>
    </row>
    <row r="575" spans="2:11" ht="12.75" customHeight="1" x14ac:dyDescent="0.2">
      <c r="B575" s="585">
        <f t="shared" ca="1" si="8"/>
        <v>45174</v>
      </c>
      <c r="C575" s="585"/>
      <c r="D575" s="585"/>
      <c r="E575" s="433">
        <v>14.6</v>
      </c>
      <c r="F575" s="433">
        <v>14.8</v>
      </c>
      <c r="G575" s="433">
        <v>14.5</v>
      </c>
      <c r="H575" s="586">
        <v>14.7</v>
      </c>
      <c r="I575" s="586"/>
      <c r="J575" s="433">
        <v>14.254785</v>
      </c>
      <c r="K575" s="362">
        <v>13829100</v>
      </c>
    </row>
    <row r="576" spans="2:11" ht="12.75" customHeight="1" x14ac:dyDescent="0.2">
      <c r="B576" s="585">
        <f t="shared" ca="1" si="8"/>
        <v>45175</v>
      </c>
      <c r="C576" s="585"/>
      <c r="D576" s="585"/>
      <c r="E576" s="433">
        <v>14.44</v>
      </c>
      <c r="F576" s="433">
        <v>14.48</v>
      </c>
      <c r="G576" s="433">
        <v>14.22</v>
      </c>
      <c r="H576" s="586">
        <v>14.36</v>
      </c>
      <c r="I576" s="586"/>
      <c r="J576" s="433">
        <v>13.925081</v>
      </c>
      <c r="K576" s="362">
        <v>11532500</v>
      </c>
    </row>
    <row r="577" spans="2:11" ht="12.75" customHeight="1" x14ac:dyDescent="0.2">
      <c r="B577" s="585">
        <f t="shared" ca="1" si="8"/>
        <v>45176</v>
      </c>
      <c r="C577" s="585"/>
      <c r="D577" s="585"/>
      <c r="E577" s="433">
        <v>14.55</v>
      </c>
      <c r="F577" s="433">
        <v>14.7</v>
      </c>
      <c r="G577" s="433">
        <v>14.36</v>
      </c>
      <c r="H577" s="586">
        <v>14.56</v>
      </c>
      <c r="I577" s="586"/>
      <c r="J577" s="433">
        <v>14.119024</v>
      </c>
      <c r="K577" s="362">
        <v>12816700</v>
      </c>
    </row>
    <row r="578" spans="2:11" ht="12.75" customHeight="1" x14ac:dyDescent="0.2">
      <c r="B578" s="585">
        <f t="shared" ca="1" si="8"/>
        <v>45177</v>
      </c>
      <c r="C578" s="585"/>
      <c r="D578" s="585"/>
      <c r="E578" s="433">
        <v>14.62</v>
      </c>
      <c r="F578" s="433">
        <v>14.65</v>
      </c>
      <c r="G578" s="433">
        <v>14.4</v>
      </c>
      <c r="H578" s="586">
        <v>14.46</v>
      </c>
      <c r="I578" s="586"/>
      <c r="J578" s="433">
        <v>14.022054000000001</v>
      </c>
      <c r="K578" s="362">
        <v>9565300</v>
      </c>
    </row>
    <row r="579" spans="2:11" ht="12.75" customHeight="1" x14ac:dyDescent="0.2">
      <c r="B579" s="585">
        <f t="shared" ca="1" si="8"/>
        <v>45178</v>
      </c>
      <c r="C579" s="585"/>
      <c r="D579" s="585"/>
      <c r="E579" s="433">
        <v>14.43</v>
      </c>
      <c r="F579" s="433">
        <v>15.05</v>
      </c>
      <c r="G579" s="433">
        <v>14.37</v>
      </c>
      <c r="H579" s="586">
        <v>15.01</v>
      </c>
      <c r="I579" s="586"/>
      <c r="J579" s="433">
        <v>14.555395000000001</v>
      </c>
      <c r="K579" s="362">
        <v>15336400</v>
      </c>
    </row>
    <row r="580" spans="2:11" ht="12.75" customHeight="1" x14ac:dyDescent="0.2">
      <c r="B580" s="585">
        <f t="shared" ca="1" si="8"/>
        <v>45179</v>
      </c>
      <c r="C580" s="585"/>
      <c r="D580" s="585"/>
      <c r="E580" s="433">
        <v>15.18</v>
      </c>
      <c r="F580" s="433">
        <v>15.34</v>
      </c>
      <c r="G580" s="433">
        <v>14.87</v>
      </c>
      <c r="H580" s="586">
        <v>14.9</v>
      </c>
      <c r="I580" s="586"/>
      <c r="J580" s="433">
        <v>14.448729</v>
      </c>
      <c r="K580" s="362">
        <v>17636400</v>
      </c>
    </row>
    <row r="581" spans="2:11" ht="12.75" customHeight="1" x14ac:dyDescent="0.2">
      <c r="B581" s="585">
        <f t="shared" ca="1" si="8"/>
        <v>45180</v>
      </c>
      <c r="C581" s="585"/>
      <c r="D581" s="585"/>
      <c r="E581" s="433">
        <v>15.24</v>
      </c>
      <c r="F581" s="433">
        <v>15.7</v>
      </c>
      <c r="G581" s="433">
        <v>15.17</v>
      </c>
      <c r="H581" s="586">
        <v>15.65</v>
      </c>
      <c r="I581" s="586"/>
      <c r="J581" s="433">
        <v>15.176012</v>
      </c>
      <c r="K581" s="362">
        <v>16416800</v>
      </c>
    </row>
    <row r="582" spans="2:11" ht="12.75" customHeight="1" x14ac:dyDescent="0.2">
      <c r="B582" s="585">
        <f t="shared" ca="1" si="8"/>
        <v>45181</v>
      </c>
      <c r="C582" s="585"/>
      <c r="D582" s="585"/>
      <c r="E582" s="433">
        <v>15.89</v>
      </c>
      <c r="F582" s="433">
        <v>15.89</v>
      </c>
      <c r="G582" s="433">
        <v>15.49</v>
      </c>
      <c r="H582" s="586">
        <v>15.61</v>
      </c>
      <c r="I582" s="586"/>
      <c r="J582" s="433">
        <v>15.137224</v>
      </c>
      <c r="K582" s="362">
        <v>15362200</v>
      </c>
    </row>
    <row r="583" spans="2:11" ht="12.75" customHeight="1" x14ac:dyDescent="0.2">
      <c r="B583" s="585">
        <f t="shared" ca="1" si="8"/>
        <v>45182</v>
      </c>
      <c r="C583" s="585"/>
      <c r="D583" s="585"/>
      <c r="E583" s="433">
        <v>15.69</v>
      </c>
      <c r="F583" s="433">
        <v>16.200001</v>
      </c>
      <c r="G583" s="433">
        <v>15.63</v>
      </c>
      <c r="H583" s="586">
        <v>16.18</v>
      </c>
      <c r="I583" s="586"/>
      <c r="J583" s="433">
        <v>15.689959999999999</v>
      </c>
      <c r="K583" s="362">
        <v>18879300</v>
      </c>
    </row>
    <row r="584" spans="2:11" ht="12.75" customHeight="1" x14ac:dyDescent="0.2">
      <c r="B584" s="585">
        <f t="shared" ca="1" si="8"/>
        <v>45183</v>
      </c>
      <c r="C584" s="585"/>
      <c r="D584" s="585"/>
      <c r="E584" s="433">
        <v>16.25</v>
      </c>
      <c r="F584" s="433">
        <v>16.34</v>
      </c>
      <c r="G584" s="433">
        <v>15.87</v>
      </c>
      <c r="H584" s="586">
        <v>16.27</v>
      </c>
      <c r="I584" s="586"/>
      <c r="J584" s="433">
        <v>15.777234999999999</v>
      </c>
      <c r="K584" s="362">
        <v>23304400</v>
      </c>
    </row>
    <row r="585" spans="2:11" ht="12.75" customHeight="1" x14ac:dyDescent="0.2">
      <c r="B585" s="585">
        <f t="shared" ca="1" si="8"/>
        <v>45184</v>
      </c>
      <c r="C585" s="585"/>
      <c r="D585" s="585"/>
      <c r="E585" s="433">
        <v>15.88</v>
      </c>
      <c r="F585" s="433">
        <v>15.97</v>
      </c>
      <c r="G585" s="433">
        <v>15.15</v>
      </c>
      <c r="H585" s="586">
        <v>15.56</v>
      </c>
      <c r="I585" s="586"/>
      <c r="J585" s="433">
        <v>15.08874</v>
      </c>
      <c r="K585" s="362">
        <v>18692300</v>
      </c>
    </row>
    <row r="586" spans="2:11" ht="12.75" customHeight="1" x14ac:dyDescent="0.2">
      <c r="B586" s="585">
        <f t="shared" ca="1" si="8"/>
        <v>45185</v>
      </c>
      <c r="C586" s="585"/>
      <c r="D586" s="585"/>
      <c r="E586" s="433">
        <v>15.66</v>
      </c>
      <c r="F586" s="433">
        <v>16.16</v>
      </c>
      <c r="G586" s="433">
        <v>15.19</v>
      </c>
      <c r="H586" s="586">
        <v>16.02</v>
      </c>
      <c r="I586" s="586"/>
      <c r="J586" s="433">
        <v>15.534806</v>
      </c>
      <c r="K586" s="362">
        <v>21907000</v>
      </c>
    </row>
    <row r="587" spans="2:11" ht="12.75" customHeight="1" x14ac:dyDescent="0.2">
      <c r="B587" s="585">
        <f t="shared" ca="1" si="8"/>
        <v>45186</v>
      </c>
      <c r="C587" s="585"/>
      <c r="D587" s="585"/>
      <c r="E587" s="433">
        <v>15.6</v>
      </c>
      <c r="F587" s="433">
        <v>15.95</v>
      </c>
      <c r="G587" s="433">
        <v>15.38</v>
      </c>
      <c r="H587" s="586">
        <v>15.72</v>
      </c>
      <c r="I587" s="586"/>
      <c r="J587" s="433">
        <v>15.243893</v>
      </c>
      <c r="K587" s="362">
        <v>19275000</v>
      </c>
    </row>
    <row r="588" spans="2:11" ht="12.75" customHeight="1" x14ac:dyDescent="0.2">
      <c r="B588" s="585">
        <f t="shared" ca="1" si="8"/>
        <v>45187</v>
      </c>
      <c r="C588" s="585"/>
      <c r="D588" s="585"/>
      <c r="E588" s="433">
        <v>15.95</v>
      </c>
      <c r="F588" s="433">
        <v>16.290001</v>
      </c>
      <c r="G588" s="433">
        <v>15.89</v>
      </c>
      <c r="H588" s="586">
        <v>16.139999</v>
      </c>
      <c r="I588" s="586"/>
      <c r="J588" s="433">
        <v>15.651171</v>
      </c>
      <c r="K588" s="362">
        <v>17462800</v>
      </c>
    </row>
    <row r="589" spans="2:11" ht="12.75" customHeight="1" x14ac:dyDescent="0.2">
      <c r="B589" s="585">
        <f t="shared" ca="1" si="8"/>
        <v>45188</v>
      </c>
      <c r="C589" s="585"/>
      <c r="D589" s="585"/>
      <c r="E589" s="433">
        <v>16.209999</v>
      </c>
      <c r="F589" s="433">
        <v>16.41</v>
      </c>
      <c r="G589" s="433">
        <v>15.7</v>
      </c>
      <c r="H589" s="586">
        <v>15.77</v>
      </c>
      <c r="I589" s="586"/>
      <c r="J589" s="433">
        <v>15.292377</v>
      </c>
      <c r="K589" s="362">
        <v>20855400</v>
      </c>
    </row>
    <row r="590" spans="2:11" ht="12.75" customHeight="1" x14ac:dyDescent="0.2">
      <c r="B590" s="585">
        <f t="shared" ca="1" si="8"/>
        <v>45189</v>
      </c>
      <c r="C590" s="585"/>
      <c r="D590" s="585"/>
      <c r="E590" s="433">
        <v>15.98</v>
      </c>
      <c r="F590" s="433">
        <v>16.440000999999999</v>
      </c>
      <c r="G590" s="433">
        <v>15.87</v>
      </c>
      <c r="H590" s="586">
        <v>16.27</v>
      </c>
      <c r="I590" s="586"/>
      <c r="J590" s="433">
        <v>15.777234999999999</v>
      </c>
      <c r="K590" s="362">
        <v>21087200</v>
      </c>
    </row>
    <row r="591" spans="2:11" ht="12.75" customHeight="1" x14ac:dyDescent="0.2">
      <c r="B591" s="585">
        <f t="shared" ca="1" si="8"/>
        <v>45190</v>
      </c>
      <c r="C591" s="585"/>
      <c r="D591" s="585"/>
      <c r="E591" s="433">
        <v>16.459999</v>
      </c>
      <c r="F591" s="433">
        <v>16.510000000000002</v>
      </c>
      <c r="G591" s="433">
        <v>16.260000000000002</v>
      </c>
      <c r="H591" s="586">
        <v>16.360001</v>
      </c>
      <c r="I591" s="586"/>
      <c r="J591" s="433">
        <v>15.864507</v>
      </c>
      <c r="K591" s="362">
        <v>22376700</v>
      </c>
    </row>
    <row r="592" spans="2:11" ht="12.75" customHeight="1" x14ac:dyDescent="0.2">
      <c r="B592" s="585">
        <f t="shared" ca="1" si="8"/>
        <v>45191</v>
      </c>
      <c r="C592" s="585"/>
      <c r="D592" s="585"/>
      <c r="E592" s="433">
        <v>16.610001</v>
      </c>
      <c r="F592" s="433">
        <v>16.690000999999999</v>
      </c>
      <c r="G592" s="433">
        <v>16.389999</v>
      </c>
      <c r="H592" s="586">
        <v>16.41</v>
      </c>
      <c r="I592" s="586"/>
      <c r="J592" s="433">
        <v>15.912993</v>
      </c>
      <c r="K592" s="362">
        <v>16686300</v>
      </c>
    </row>
    <row r="593" spans="2:11" ht="12.75" customHeight="1" x14ac:dyDescent="0.2">
      <c r="B593" s="585">
        <f t="shared" ca="1" si="8"/>
        <v>45192</v>
      </c>
      <c r="C593" s="585"/>
      <c r="D593" s="585"/>
      <c r="E593" s="433">
        <v>16.549999</v>
      </c>
      <c r="F593" s="433">
        <v>17.149999999999999</v>
      </c>
      <c r="G593" s="433">
        <v>16.32</v>
      </c>
      <c r="H593" s="586">
        <v>16.780000999999999</v>
      </c>
      <c r="I593" s="586"/>
      <c r="J593" s="433">
        <v>16.271789999999999</v>
      </c>
      <c r="K593" s="362">
        <v>27622400</v>
      </c>
    </row>
    <row r="594" spans="2:11" ht="12.75" customHeight="1" x14ac:dyDescent="0.2">
      <c r="B594" s="585">
        <f t="shared" ca="1" si="8"/>
        <v>45193</v>
      </c>
      <c r="C594" s="585"/>
      <c r="D594" s="585"/>
      <c r="E594" s="433">
        <v>16.649999999999999</v>
      </c>
      <c r="F594" s="433">
        <v>17.200001</v>
      </c>
      <c r="G594" s="433">
        <v>16.450001</v>
      </c>
      <c r="H594" s="586">
        <v>17.030000999999999</v>
      </c>
      <c r="I594" s="586"/>
      <c r="J594" s="433">
        <v>16.514216999999999</v>
      </c>
      <c r="K594" s="362">
        <v>25035300</v>
      </c>
    </row>
    <row r="595" spans="2:11" ht="12.75" customHeight="1" x14ac:dyDescent="0.2">
      <c r="B595" s="585">
        <f t="shared" ca="1" si="8"/>
        <v>45194</v>
      </c>
      <c r="C595" s="585"/>
      <c r="D595" s="585"/>
      <c r="E595" s="433">
        <v>17.049999</v>
      </c>
      <c r="F595" s="433">
        <v>17.5</v>
      </c>
      <c r="G595" s="433">
        <v>16.940000999999999</v>
      </c>
      <c r="H595" s="586">
        <v>17</v>
      </c>
      <c r="I595" s="586"/>
      <c r="J595" s="433">
        <v>16.485125</v>
      </c>
      <c r="K595" s="362">
        <v>26836600</v>
      </c>
    </row>
    <row r="596" spans="2:11" ht="12.75" customHeight="1" x14ac:dyDescent="0.2">
      <c r="B596" s="585">
        <f t="shared" ca="1" si="8"/>
        <v>45195</v>
      </c>
      <c r="C596" s="585"/>
      <c r="D596" s="585"/>
      <c r="E596" s="433">
        <v>16.510000000000002</v>
      </c>
      <c r="F596" s="433">
        <v>16.510000000000002</v>
      </c>
      <c r="G596" s="433">
        <v>15.41</v>
      </c>
      <c r="H596" s="586">
        <v>15.65</v>
      </c>
      <c r="I596" s="586"/>
      <c r="J596" s="433">
        <v>15.176012</v>
      </c>
      <c r="K596" s="362">
        <v>29936700</v>
      </c>
    </row>
    <row r="597" spans="2:11" ht="12.75" customHeight="1" x14ac:dyDescent="0.2">
      <c r="B597" s="585">
        <f t="shared" ca="1" si="8"/>
        <v>45196</v>
      </c>
      <c r="C597" s="585"/>
      <c r="D597" s="585"/>
      <c r="E597" s="433">
        <v>15.83</v>
      </c>
      <c r="F597" s="433">
        <v>15.87</v>
      </c>
      <c r="G597" s="433">
        <v>15.52</v>
      </c>
      <c r="H597" s="586">
        <v>15.68</v>
      </c>
      <c r="I597" s="586"/>
      <c r="J597" s="433">
        <v>15.205104</v>
      </c>
      <c r="K597" s="362">
        <v>16426300</v>
      </c>
    </row>
    <row r="598" spans="2:11" ht="12.75" customHeight="1" x14ac:dyDescent="0.2">
      <c r="B598" s="585">
        <f t="shared" ca="1" si="8"/>
        <v>45197</v>
      </c>
      <c r="C598" s="585"/>
      <c r="D598" s="585"/>
      <c r="E598" s="433">
        <v>15.6</v>
      </c>
      <c r="F598" s="433">
        <v>15.62</v>
      </c>
      <c r="G598" s="433">
        <v>14.68</v>
      </c>
      <c r="H598" s="586">
        <v>14.77</v>
      </c>
      <c r="I598" s="586"/>
      <c r="J598" s="433">
        <v>14.322664</v>
      </c>
      <c r="K598" s="362">
        <v>30695300</v>
      </c>
    </row>
    <row r="599" spans="2:11" ht="12.75" customHeight="1" x14ac:dyDescent="0.2">
      <c r="B599" s="585">
        <f t="shared" ca="1" si="8"/>
        <v>45198</v>
      </c>
      <c r="C599" s="585"/>
      <c r="D599" s="585"/>
      <c r="E599" s="433">
        <v>14.78</v>
      </c>
      <c r="F599" s="433">
        <v>15.59</v>
      </c>
      <c r="G599" s="433">
        <v>14.67</v>
      </c>
      <c r="H599" s="586">
        <v>15.38</v>
      </c>
      <c r="I599" s="586"/>
      <c r="J599" s="433">
        <v>14.914187999999999</v>
      </c>
      <c r="K599" s="362">
        <v>29015400</v>
      </c>
    </row>
    <row r="600" spans="2:11" ht="12.75" customHeight="1" x14ac:dyDescent="0.2">
      <c r="B600" s="585">
        <f t="shared" ca="1" si="8"/>
        <v>45199</v>
      </c>
      <c r="C600" s="585"/>
      <c r="D600" s="585"/>
      <c r="E600" s="433">
        <v>15.12</v>
      </c>
      <c r="F600" s="433">
        <v>15.39</v>
      </c>
      <c r="G600" s="433">
        <v>14.77</v>
      </c>
      <c r="H600" s="586">
        <v>15.3</v>
      </c>
      <c r="I600" s="586"/>
      <c r="J600" s="433">
        <v>14.836614000000001</v>
      </c>
      <c r="K600" s="362">
        <v>16654300</v>
      </c>
    </row>
    <row r="601" spans="2:11" ht="12.75" customHeight="1" x14ac:dyDescent="0.2">
      <c r="B601" s="585">
        <f t="shared" ca="1" si="8"/>
        <v>45200</v>
      </c>
      <c r="C601" s="585"/>
      <c r="D601" s="585"/>
      <c r="E601" s="433">
        <v>15.64</v>
      </c>
      <c r="F601" s="433">
        <v>15.94</v>
      </c>
      <c r="G601" s="433">
        <v>15.43</v>
      </c>
      <c r="H601" s="586">
        <v>15.9</v>
      </c>
      <c r="I601" s="586"/>
      <c r="J601" s="433">
        <v>15.41844</v>
      </c>
      <c r="K601" s="362">
        <v>17461200</v>
      </c>
    </row>
    <row r="602" spans="2:11" ht="12.75" customHeight="1" x14ac:dyDescent="0.2">
      <c r="B602" s="585">
        <f t="shared" ca="1" si="8"/>
        <v>45201</v>
      </c>
      <c r="C602" s="585"/>
      <c r="D602" s="585"/>
      <c r="E602" s="433">
        <v>15.81</v>
      </c>
      <c r="F602" s="433">
        <v>15.92</v>
      </c>
      <c r="G602" s="433">
        <v>15.31</v>
      </c>
      <c r="H602" s="586">
        <v>15.32</v>
      </c>
      <c r="I602" s="586"/>
      <c r="J602" s="433">
        <v>14.856007999999999</v>
      </c>
      <c r="K602" s="362">
        <v>13617400</v>
      </c>
    </row>
    <row r="603" spans="2:11" ht="12.75" customHeight="1" x14ac:dyDescent="0.2">
      <c r="B603" s="585">
        <f t="shared" ref="B603:B666" ca="1" si="9">B604-1</f>
        <v>45202</v>
      </c>
      <c r="C603" s="585"/>
      <c r="D603" s="585"/>
      <c r="E603" s="433">
        <v>15.4</v>
      </c>
      <c r="F603" s="433">
        <v>15.81</v>
      </c>
      <c r="G603" s="433">
        <v>15.36</v>
      </c>
      <c r="H603" s="586">
        <v>15.64</v>
      </c>
      <c r="I603" s="586"/>
      <c r="J603" s="433">
        <v>15.166315000000001</v>
      </c>
      <c r="K603" s="362">
        <v>18614300</v>
      </c>
    </row>
    <row r="604" spans="2:11" ht="12.75" customHeight="1" x14ac:dyDescent="0.2">
      <c r="B604" s="585">
        <f t="shared" ca="1" si="9"/>
        <v>45203</v>
      </c>
      <c r="C604" s="585"/>
      <c r="D604" s="585"/>
      <c r="E604" s="433">
        <v>15.7</v>
      </c>
      <c r="F604" s="433">
        <v>15.8</v>
      </c>
      <c r="G604" s="433">
        <v>15.3</v>
      </c>
      <c r="H604" s="586">
        <v>15.55</v>
      </c>
      <c r="I604" s="586"/>
      <c r="J604" s="433">
        <v>15.079041</v>
      </c>
      <c r="K604" s="362">
        <v>30596900</v>
      </c>
    </row>
    <row r="605" spans="2:11" ht="12.75" customHeight="1" x14ac:dyDescent="0.2">
      <c r="B605" s="585">
        <f t="shared" ca="1" si="9"/>
        <v>45204</v>
      </c>
      <c r="C605" s="585"/>
      <c r="D605" s="585"/>
      <c r="E605" s="433">
        <v>15.26</v>
      </c>
      <c r="F605" s="433">
        <v>16.059999000000001</v>
      </c>
      <c r="G605" s="433">
        <v>15.22</v>
      </c>
      <c r="H605" s="586">
        <v>15.94</v>
      </c>
      <c r="I605" s="586"/>
      <c r="J605" s="433">
        <v>15.457228000000001</v>
      </c>
      <c r="K605" s="362">
        <v>23936200</v>
      </c>
    </row>
    <row r="606" spans="2:11" ht="12.75" customHeight="1" x14ac:dyDescent="0.2">
      <c r="B606" s="585">
        <f t="shared" ca="1" si="9"/>
        <v>45205</v>
      </c>
      <c r="C606" s="585"/>
      <c r="D606" s="585"/>
      <c r="E606" s="433">
        <v>16.040001</v>
      </c>
      <c r="F606" s="433">
        <v>16.540001</v>
      </c>
      <c r="G606" s="433">
        <v>16.040001</v>
      </c>
      <c r="H606" s="586">
        <v>16.32</v>
      </c>
      <c r="I606" s="586"/>
      <c r="J606" s="433">
        <v>15.825721</v>
      </c>
      <c r="K606" s="362">
        <v>15741300</v>
      </c>
    </row>
    <row r="607" spans="2:11" ht="12.75" customHeight="1" x14ac:dyDescent="0.2">
      <c r="B607" s="585">
        <f t="shared" ca="1" si="9"/>
        <v>45206</v>
      </c>
      <c r="C607" s="585"/>
      <c r="D607" s="585"/>
      <c r="E607" s="433">
        <v>16.43</v>
      </c>
      <c r="F607" s="433">
        <v>16.579999999999998</v>
      </c>
      <c r="G607" s="433">
        <v>15.72</v>
      </c>
      <c r="H607" s="586">
        <v>15.72</v>
      </c>
      <c r="I607" s="586"/>
      <c r="J607" s="433">
        <v>15.243893</v>
      </c>
      <c r="K607" s="362">
        <v>20309800</v>
      </c>
    </row>
    <row r="608" spans="2:11" ht="12.75" customHeight="1" x14ac:dyDescent="0.2">
      <c r="B608" s="585">
        <f t="shared" ca="1" si="9"/>
        <v>45207</v>
      </c>
      <c r="C608" s="585"/>
      <c r="D608" s="585"/>
      <c r="E608" s="433">
        <v>16.25</v>
      </c>
      <c r="F608" s="433">
        <v>17</v>
      </c>
      <c r="G608" s="433">
        <v>16.25</v>
      </c>
      <c r="H608" s="586">
        <v>16.879999000000002</v>
      </c>
      <c r="I608" s="586"/>
      <c r="J608" s="433">
        <v>16.368756999999999</v>
      </c>
      <c r="K608" s="362">
        <v>28829700</v>
      </c>
    </row>
    <row r="609" spans="2:11" ht="12.75" customHeight="1" x14ac:dyDescent="0.2">
      <c r="B609" s="585">
        <f t="shared" ca="1" si="9"/>
        <v>45208</v>
      </c>
      <c r="C609" s="585"/>
      <c r="D609" s="585"/>
      <c r="E609" s="433">
        <v>17.049999</v>
      </c>
      <c r="F609" s="433">
        <v>17.239999999999998</v>
      </c>
      <c r="G609" s="433">
        <v>16.760000000000002</v>
      </c>
      <c r="H609" s="586">
        <v>16.799999</v>
      </c>
      <c r="I609" s="586"/>
      <c r="J609" s="433">
        <v>16.291181999999999</v>
      </c>
      <c r="K609" s="362">
        <v>16492800</v>
      </c>
    </row>
    <row r="610" spans="2:11" ht="12.75" customHeight="1" x14ac:dyDescent="0.2">
      <c r="B610" s="585">
        <f t="shared" ca="1" si="9"/>
        <v>45209</v>
      </c>
      <c r="C610" s="585"/>
      <c r="D610" s="585"/>
      <c r="E610" s="433">
        <v>17.200001</v>
      </c>
      <c r="F610" s="433">
        <v>17.260000000000002</v>
      </c>
      <c r="G610" s="433">
        <v>16.84</v>
      </c>
      <c r="H610" s="586">
        <v>17.23</v>
      </c>
      <c r="I610" s="586"/>
      <c r="J610" s="433">
        <v>16.708159999999999</v>
      </c>
      <c r="K610" s="362">
        <v>15791200</v>
      </c>
    </row>
    <row r="611" spans="2:11" ht="12.75" customHeight="1" x14ac:dyDescent="0.2">
      <c r="B611" s="585">
        <f t="shared" ca="1" si="9"/>
        <v>45210</v>
      </c>
      <c r="C611" s="585"/>
      <c r="D611" s="585"/>
      <c r="E611" s="433">
        <v>17.16</v>
      </c>
      <c r="F611" s="433">
        <v>17.260000000000002</v>
      </c>
      <c r="G611" s="433">
        <v>16.77</v>
      </c>
      <c r="H611" s="586">
        <v>16.809999000000001</v>
      </c>
      <c r="I611" s="586"/>
      <c r="J611" s="433">
        <v>16.300878999999998</v>
      </c>
      <c r="K611" s="362">
        <v>14085400</v>
      </c>
    </row>
    <row r="612" spans="2:11" ht="12.75" customHeight="1" x14ac:dyDescent="0.2">
      <c r="B612" s="585">
        <f t="shared" ca="1" si="9"/>
        <v>45211</v>
      </c>
      <c r="C612" s="585"/>
      <c r="D612" s="585"/>
      <c r="E612" s="433">
        <v>16.639999</v>
      </c>
      <c r="F612" s="433">
        <v>17</v>
      </c>
      <c r="G612" s="433">
        <v>16.52</v>
      </c>
      <c r="H612" s="586">
        <v>16.82</v>
      </c>
      <c r="I612" s="586"/>
      <c r="J612" s="433">
        <v>16.310576999999999</v>
      </c>
      <c r="K612" s="362">
        <v>12754700</v>
      </c>
    </row>
    <row r="613" spans="2:11" ht="12.75" customHeight="1" x14ac:dyDescent="0.2">
      <c r="B613" s="585">
        <f t="shared" ca="1" si="9"/>
        <v>45212</v>
      </c>
      <c r="C613" s="585"/>
      <c r="D613" s="585"/>
      <c r="E613" s="433">
        <v>16.950001</v>
      </c>
      <c r="F613" s="433">
        <v>17.02</v>
      </c>
      <c r="G613" s="433">
        <v>16.77</v>
      </c>
      <c r="H613" s="586">
        <v>16.940000999999999</v>
      </c>
      <c r="I613" s="586"/>
      <c r="J613" s="433">
        <v>16.426945</v>
      </c>
      <c r="K613" s="362">
        <v>9852800</v>
      </c>
    </row>
    <row r="614" spans="2:11" ht="12.75" customHeight="1" x14ac:dyDescent="0.2">
      <c r="B614" s="585">
        <f t="shared" ca="1" si="9"/>
        <v>45213</v>
      </c>
      <c r="C614" s="585"/>
      <c r="D614" s="585"/>
      <c r="E614" s="433">
        <v>16.549999</v>
      </c>
      <c r="F614" s="433">
        <v>17.27</v>
      </c>
      <c r="G614" s="433">
        <v>16.5</v>
      </c>
      <c r="H614" s="586">
        <v>17.209999</v>
      </c>
      <c r="I614" s="586"/>
      <c r="J614" s="433">
        <v>16.688759000000001</v>
      </c>
      <c r="K614" s="362">
        <v>11602600</v>
      </c>
    </row>
    <row r="615" spans="2:11" ht="12.75" customHeight="1" x14ac:dyDescent="0.2">
      <c r="B615" s="585">
        <f t="shared" ca="1" si="9"/>
        <v>45214</v>
      </c>
      <c r="C615" s="585"/>
      <c r="D615" s="585"/>
      <c r="E615" s="433">
        <v>17.25</v>
      </c>
      <c r="F615" s="433">
        <v>17.299999</v>
      </c>
      <c r="G615" s="433">
        <v>17.02</v>
      </c>
      <c r="H615" s="586">
        <v>17.149999999999999</v>
      </c>
      <c r="I615" s="586"/>
      <c r="J615" s="433">
        <v>16.630580999999999</v>
      </c>
      <c r="K615" s="362">
        <v>11006200</v>
      </c>
    </row>
    <row r="616" spans="2:11" ht="12.75" customHeight="1" x14ac:dyDescent="0.2">
      <c r="B616" s="585">
        <f t="shared" ca="1" si="9"/>
        <v>45215</v>
      </c>
      <c r="C616" s="585"/>
      <c r="D616" s="585"/>
      <c r="E616" s="433">
        <v>17.309999000000001</v>
      </c>
      <c r="F616" s="433">
        <v>17.84</v>
      </c>
      <c r="G616" s="433">
        <v>17.09</v>
      </c>
      <c r="H616" s="586">
        <v>17.139999</v>
      </c>
      <c r="I616" s="586"/>
      <c r="J616" s="433">
        <v>16.620885999999999</v>
      </c>
      <c r="K616" s="362">
        <v>15826700</v>
      </c>
    </row>
    <row r="617" spans="2:11" ht="12.75" customHeight="1" x14ac:dyDescent="0.2">
      <c r="B617" s="585">
        <f t="shared" ca="1" si="9"/>
        <v>45216</v>
      </c>
      <c r="C617" s="585"/>
      <c r="D617" s="585"/>
      <c r="E617" s="433">
        <v>17.399999999999999</v>
      </c>
      <c r="F617" s="433">
        <v>17.870000999999998</v>
      </c>
      <c r="G617" s="433">
        <v>17.34</v>
      </c>
      <c r="H617" s="586">
        <v>17.610001</v>
      </c>
      <c r="I617" s="586"/>
      <c r="J617" s="433">
        <v>17.076653</v>
      </c>
      <c r="K617" s="362">
        <v>15762500</v>
      </c>
    </row>
    <row r="618" spans="2:11" ht="12.75" customHeight="1" x14ac:dyDescent="0.2">
      <c r="B618" s="585">
        <f t="shared" ca="1" si="9"/>
        <v>45217</v>
      </c>
      <c r="C618" s="585"/>
      <c r="D618" s="585"/>
      <c r="E618" s="433">
        <v>17.739999999999998</v>
      </c>
      <c r="F618" s="433">
        <v>18.329999999999998</v>
      </c>
      <c r="G618" s="433">
        <v>17.670000000000002</v>
      </c>
      <c r="H618" s="586">
        <v>17.719999000000001</v>
      </c>
      <c r="I618" s="586"/>
      <c r="J618" s="433">
        <v>17.183316999999999</v>
      </c>
      <c r="K618" s="362">
        <v>21426800</v>
      </c>
    </row>
    <row r="619" spans="2:11" ht="12.75" customHeight="1" x14ac:dyDescent="0.2">
      <c r="B619" s="585">
        <f t="shared" ca="1" si="9"/>
        <v>45218</v>
      </c>
      <c r="C619" s="585"/>
      <c r="D619" s="585"/>
      <c r="E619" s="433">
        <v>17.549999</v>
      </c>
      <c r="F619" s="433">
        <v>18.399999999999999</v>
      </c>
      <c r="G619" s="433">
        <v>17.299999</v>
      </c>
      <c r="H619" s="586">
        <v>18.350000000000001</v>
      </c>
      <c r="I619" s="586"/>
      <c r="J619" s="433">
        <v>17.794239000000001</v>
      </c>
      <c r="K619" s="362">
        <v>21339200</v>
      </c>
    </row>
    <row r="620" spans="2:11" ht="12.75" customHeight="1" x14ac:dyDescent="0.2">
      <c r="B620" s="585">
        <f t="shared" ca="1" si="9"/>
        <v>45219</v>
      </c>
      <c r="C620" s="585"/>
      <c r="D620" s="585"/>
      <c r="E620" s="433">
        <v>18.469999000000001</v>
      </c>
      <c r="F620" s="433">
        <v>18.68</v>
      </c>
      <c r="G620" s="433">
        <v>18.18</v>
      </c>
      <c r="H620" s="586">
        <v>18.360001</v>
      </c>
      <c r="I620" s="586"/>
      <c r="J620" s="433">
        <v>17.803937999999999</v>
      </c>
      <c r="K620" s="362">
        <v>16469800</v>
      </c>
    </row>
    <row r="621" spans="2:11" ht="12.75" customHeight="1" x14ac:dyDescent="0.2">
      <c r="B621" s="585">
        <f t="shared" ca="1" si="9"/>
        <v>45220</v>
      </c>
      <c r="C621" s="585"/>
      <c r="D621" s="585"/>
      <c r="E621" s="433">
        <v>17.969999000000001</v>
      </c>
      <c r="F621" s="433">
        <v>18.040001</v>
      </c>
      <c r="G621" s="433">
        <v>17.209999</v>
      </c>
      <c r="H621" s="586">
        <v>17.360001</v>
      </c>
      <c r="I621" s="586"/>
      <c r="J621" s="433">
        <v>16.834223000000001</v>
      </c>
      <c r="K621" s="362">
        <v>24926900</v>
      </c>
    </row>
    <row r="622" spans="2:11" ht="12.75" customHeight="1" x14ac:dyDescent="0.2">
      <c r="B622" s="585">
        <f t="shared" ca="1" si="9"/>
        <v>45221</v>
      </c>
      <c r="C622" s="585"/>
      <c r="D622" s="585"/>
      <c r="E622" s="433">
        <v>17.420000000000002</v>
      </c>
      <c r="F622" s="433">
        <v>17.889999</v>
      </c>
      <c r="G622" s="433">
        <v>17.25</v>
      </c>
      <c r="H622" s="586">
        <v>17.719999000000001</v>
      </c>
      <c r="I622" s="586"/>
      <c r="J622" s="433">
        <v>17.183316999999999</v>
      </c>
      <c r="K622" s="362">
        <v>15993700</v>
      </c>
    </row>
    <row r="623" spans="2:11" ht="12.75" customHeight="1" x14ac:dyDescent="0.2">
      <c r="B623" s="585">
        <f t="shared" ca="1" si="9"/>
        <v>45222</v>
      </c>
      <c r="C623" s="585"/>
      <c r="D623" s="585"/>
      <c r="E623" s="433">
        <v>17.149999999999999</v>
      </c>
      <c r="F623" s="433">
        <v>17.209999</v>
      </c>
      <c r="G623" s="433">
        <v>16.68</v>
      </c>
      <c r="H623" s="586">
        <v>16.870000999999998</v>
      </c>
      <c r="I623" s="586"/>
      <c r="J623" s="433">
        <v>16.359064</v>
      </c>
      <c r="K623" s="362">
        <v>26441600</v>
      </c>
    </row>
    <row r="624" spans="2:11" ht="12.75" customHeight="1" x14ac:dyDescent="0.2">
      <c r="B624" s="585">
        <f t="shared" ca="1" si="9"/>
        <v>45223</v>
      </c>
      <c r="C624" s="585"/>
      <c r="D624" s="585"/>
      <c r="E624" s="433">
        <v>16.860001</v>
      </c>
      <c r="F624" s="433">
        <v>17.670000000000002</v>
      </c>
      <c r="G624" s="433">
        <v>16.809999000000001</v>
      </c>
      <c r="H624" s="586">
        <v>17.48</v>
      </c>
      <c r="I624" s="586"/>
      <c r="J624" s="433">
        <v>16.950586000000001</v>
      </c>
      <c r="K624" s="362">
        <v>17138300</v>
      </c>
    </row>
    <row r="625" spans="2:11" ht="12.75" customHeight="1" x14ac:dyDescent="0.2">
      <c r="B625" s="585">
        <f t="shared" ca="1" si="9"/>
        <v>45224</v>
      </c>
      <c r="C625" s="585"/>
      <c r="D625" s="585"/>
      <c r="E625" s="433">
        <v>17.370000999999998</v>
      </c>
      <c r="F625" s="433">
        <v>17.540001</v>
      </c>
      <c r="G625" s="433">
        <v>16.959999</v>
      </c>
      <c r="H625" s="586">
        <v>17.34</v>
      </c>
      <c r="I625" s="586"/>
      <c r="J625" s="433">
        <v>16.814831000000002</v>
      </c>
      <c r="K625" s="362">
        <v>14410600</v>
      </c>
    </row>
    <row r="626" spans="2:11" ht="12.75" customHeight="1" x14ac:dyDescent="0.2">
      <c r="B626" s="585">
        <f t="shared" ca="1" si="9"/>
        <v>45225</v>
      </c>
      <c r="C626" s="585"/>
      <c r="D626" s="585"/>
      <c r="E626" s="433">
        <v>17.709999</v>
      </c>
      <c r="F626" s="433">
        <v>18.25</v>
      </c>
      <c r="G626" s="433">
        <v>17.610001</v>
      </c>
      <c r="H626" s="586">
        <v>18.239999999999998</v>
      </c>
      <c r="I626" s="586"/>
      <c r="J626" s="433">
        <v>17.687569</v>
      </c>
      <c r="K626" s="362">
        <v>15480200</v>
      </c>
    </row>
    <row r="627" spans="2:11" ht="12.75" customHeight="1" x14ac:dyDescent="0.2">
      <c r="B627" s="585">
        <f t="shared" ca="1" si="9"/>
        <v>45226</v>
      </c>
      <c r="C627" s="585"/>
      <c r="D627" s="585"/>
      <c r="E627" s="433">
        <v>18.52</v>
      </c>
      <c r="F627" s="433">
        <v>19.02</v>
      </c>
      <c r="G627" s="433">
        <v>18.450001</v>
      </c>
      <c r="H627" s="586">
        <v>18.77</v>
      </c>
      <c r="I627" s="586"/>
      <c r="J627" s="433">
        <v>18.201519000000001</v>
      </c>
      <c r="K627" s="362">
        <v>21732700</v>
      </c>
    </row>
    <row r="628" spans="2:11" ht="12.75" customHeight="1" x14ac:dyDescent="0.2">
      <c r="B628" s="585">
        <f t="shared" ca="1" si="9"/>
        <v>45227</v>
      </c>
      <c r="C628" s="585"/>
      <c r="D628" s="585"/>
      <c r="E628" s="433">
        <v>18.450001</v>
      </c>
      <c r="F628" s="433">
        <v>18.600000000000001</v>
      </c>
      <c r="G628" s="433">
        <v>17.579999999999998</v>
      </c>
      <c r="H628" s="586">
        <v>18</v>
      </c>
      <c r="I628" s="586"/>
      <c r="J628" s="433">
        <v>17.454837999999999</v>
      </c>
      <c r="K628" s="362">
        <v>21800100</v>
      </c>
    </row>
    <row r="629" spans="2:11" ht="12.75" customHeight="1" x14ac:dyDescent="0.2">
      <c r="B629" s="585">
        <f t="shared" ca="1" si="9"/>
        <v>45228</v>
      </c>
      <c r="C629" s="585"/>
      <c r="D629" s="585"/>
      <c r="E629" s="433">
        <v>18.540001</v>
      </c>
      <c r="F629" s="433">
        <v>19.07</v>
      </c>
      <c r="G629" s="433">
        <v>18.510000000000002</v>
      </c>
      <c r="H629" s="586">
        <v>18.82</v>
      </c>
      <c r="I629" s="586"/>
      <c r="J629" s="433">
        <v>18.250004000000001</v>
      </c>
      <c r="K629" s="362">
        <v>17004000</v>
      </c>
    </row>
    <row r="630" spans="2:11" ht="12.75" customHeight="1" x14ac:dyDescent="0.2">
      <c r="B630" s="585">
        <f t="shared" ca="1" si="9"/>
        <v>45229</v>
      </c>
      <c r="C630" s="585"/>
      <c r="D630" s="585"/>
      <c r="E630" s="433">
        <v>19.139999</v>
      </c>
      <c r="F630" s="433">
        <v>19.420000000000002</v>
      </c>
      <c r="G630" s="433">
        <v>19.030000999999999</v>
      </c>
      <c r="H630" s="586">
        <v>19.120000999999998</v>
      </c>
      <c r="I630" s="586"/>
      <c r="J630" s="433">
        <v>18.540914999999998</v>
      </c>
      <c r="K630" s="362">
        <v>17437600</v>
      </c>
    </row>
    <row r="631" spans="2:11" ht="12.75" customHeight="1" x14ac:dyDescent="0.2">
      <c r="B631" s="585">
        <f t="shared" ca="1" si="9"/>
        <v>45230</v>
      </c>
      <c r="C631" s="585"/>
      <c r="D631" s="585"/>
      <c r="E631" s="433">
        <v>20.85</v>
      </c>
      <c r="F631" s="433">
        <v>21.290001</v>
      </c>
      <c r="G631" s="433">
        <v>19.510000000000002</v>
      </c>
      <c r="H631" s="586">
        <v>19.790001</v>
      </c>
      <c r="I631" s="586"/>
      <c r="J631" s="433">
        <v>19.190624</v>
      </c>
      <c r="K631" s="362">
        <v>40988000</v>
      </c>
    </row>
    <row r="632" spans="2:11" ht="12.75" customHeight="1" x14ac:dyDescent="0.2">
      <c r="B632" s="585">
        <f t="shared" ca="1" si="9"/>
        <v>45231</v>
      </c>
      <c r="C632" s="585"/>
      <c r="D632" s="585"/>
      <c r="E632" s="433">
        <v>19.790001</v>
      </c>
      <c r="F632" s="433">
        <v>19.91</v>
      </c>
      <c r="G632" s="433">
        <v>19.48</v>
      </c>
      <c r="H632" s="586">
        <v>19.82</v>
      </c>
      <c r="I632" s="586"/>
      <c r="J632" s="433">
        <v>19.219716999999999</v>
      </c>
      <c r="K632" s="362">
        <v>17163700</v>
      </c>
    </row>
    <row r="633" spans="2:11" ht="12.75" customHeight="1" x14ac:dyDescent="0.2">
      <c r="B633" s="585">
        <f t="shared" ca="1" si="9"/>
        <v>45232</v>
      </c>
      <c r="C633" s="585"/>
      <c r="D633" s="585"/>
      <c r="E633" s="433">
        <v>19.77</v>
      </c>
      <c r="F633" s="433">
        <v>19.77</v>
      </c>
      <c r="G633" s="433">
        <v>19.23</v>
      </c>
      <c r="H633" s="586">
        <v>19.530000999999999</v>
      </c>
      <c r="I633" s="586"/>
      <c r="J633" s="433">
        <v>18.938500999999999</v>
      </c>
      <c r="K633" s="362">
        <v>18504300</v>
      </c>
    </row>
    <row r="634" spans="2:11" ht="12.75" customHeight="1" x14ac:dyDescent="0.2">
      <c r="B634" s="585">
        <f t="shared" ca="1" si="9"/>
        <v>45233</v>
      </c>
      <c r="C634" s="585"/>
      <c r="D634" s="585"/>
      <c r="E634" s="433">
        <v>19.66</v>
      </c>
      <c r="F634" s="433">
        <v>20.100000000000001</v>
      </c>
      <c r="G634" s="433">
        <v>19.420000000000002</v>
      </c>
      <c r="H634" s="586">
        <v>19.52</v>
      </c>
      <c r="I634" s="586"/>
      <c r="J634" s="433">
        <v>18.928801</v>
      </c>
      <c r="K634" s="362">
        <v>20898900</v>
      </c>
    </row>
    <row r="635" spans="2:11" ht="12.75" customHeight="1" x14ac:dyDescent="0.2">
      <c r="B635" s="585">
        <f t="shared" ca="1" si="9"/>
        <v>45234</v>
      </c>
      <c r="C635" s="585"/>
      <c r="D635" s="585"/>
      <c r="E635" s="433">
        <v>19.68</v>
      </c>
      <c r="F635" s="433">
        <v>20.219999000000001</v>
      </c>
      <c r="G635" s="433">
        <v>19.68</v>
      </c>
      <c r="H635" s="586">
        <v>20.139999</v>
      </c>
      <c r="I635" s="586"/>
      <c r="J635" s="433">
        <v>19.530024000000001</v>
      </c>
      <c r="K635" s="362">
        <v>19951400</v>
      </c>
    </row>
    <row r="636" spans="2:11" ht="12.75" customHeight="1" x14ac:dyDescent="0.2">
      <c r="B636" s="585">
        <f t="shared" ca="1" si="9"/>
        <v>45235</v>
      </c>
      <c r="C636" s="585"/>
      <c r="D636" s="585"/>
      <c r="E636" s="433">
        <v>20.620000999999998</v>
      </c>
      <c r="F636" s="433">
        <v>21.01</v>
      </c>
      <c r="G636" s="433">
        <v>20.43</v>
      </c>
      <c r="H636" s="586">
        <v>21</v>
      </c>
      <c r="I636" s="586"/>
      <c r="J636" s="433">
        <v>20.363979</v>
      </c>
      <c r="K636" s="362">
        <v>20642000</v>
      </c>
    </row>
    <row r="637" spans="2:11" ht="12.75" customHeight="1" x14ac:dyDescent="0.2">
      <c r="B637" s="585">
        <f t="shared" ca="1" si="9"/>
        <v>45236</v>
      </c>
      <c r="C637" s="585"/>
      <c r="D637" s="585"/>
      <c r="E637" s="433">
        <v>20.74</v>
      </c>
      <c r="F637" s="433">
        <v>21.059999000000001</v>
      </c>
      <c r="G637" s="433">
        <v>20.530000999999999</v>
      </c>
      <c r="H637" s="586">
        <v>21.030000999999999</v>
      </c>
      <c r="I637" s="586"/>
      <c r="J637" s="433">
        <v>20.393070000000002</v>
      </c>
      <c r="K637" s="362">
        <v>17941900</v>
      </c>
    </row>
    <row r="638" spans="2:11" ht="12.75" customHeight="1" x14ac:dyDescent="0.2">
      <c r="B638" s="585">
        <f t="shared" ca="1" si="9"/>
        <v>45237</v>
      </c>
      <c r="C638" s="585"/>
      <c r="D638" s="585"/>
      <c r="E638" s="433">
        <v>21</v>
      </c>
      <c r="F638" s="433">
        <v>21.16</v>
      </c>
      <c r="G638" s="433">
        <v>20.700001</v>
      </c>
      <c r="H638" s="586">
        <v>20.709999</v>
      </c>
      <c r="I638" s="586"/>
      <c r="J638" s="433">
        <v>20.08276</v>
      </c>
      <c r="K638" s="362">
        <v>12593100</v>
      </c>
    </row>
    <row r="639" spans="2:11" ht="12.75" customHeight="1" x14ac:dyDescent="0.2">
      <c r="B639" s="585">
        <f t="shared" ca="1" si="9"/>
        <v>45238</v>
      </c>
      <c r="C639" s="585"/>
      <c r="D639" s="585"/>
      <c r="E639" s="433">
        <v>20.73</v>
      </c>
      <c r="F639" s="433">
        <v>21.17</v>
      </c>
      <c r="G639" s="433">
        <v>20.52</v>
      </c>
      <c r="H639" s="586">
        <v>21.110001</v>
      </c>
      <c r="I639" s="586"/>
      <c r="J639" s="433">
        <v>20.470649999999999</v>
      </c>
      <c r="K639" s="362">
        <v>13501300</v>
      </c>
    </row>
    <row r="640" spans="2:11" ht="12.75" customHeight="1" x14ac:dyDescent="0.2">
      <c r="B640" s="585">
        <f t="shared" ca="1" si="9"/>
        <v>45239</v>
      </c>
      <c r="C640" s="585"/>
      <c r="D640" s="585"/>
      <c r="E640" s="433">
        <v>21.41</v>
      </c>
      <c r="F640" s="433">
        <v>21.629999000000002</v>
      </c>
      <c r="G640" s="433">
        <v>21.17</v>
      </c>
      <c r="H640" s="586">
        <v>21.25</v>
      </c>
      <c r="I640" s="586"/>
      <c r="J640" s="433">
        <v>20.606408999999999</v>
      </c>
      <c r="K640" s="362">
        <v>20375900</v>
      </c>
    </row>
    <row r="641" spans="2:11" ht="12.75" customHeight="1" x14ac:dyDescent="0.2">
      <c r="B641" s="585">
        <f t="shared" ca="1" si="9"/>
        <v>45240</v>
      </c>
      <c r="C641" s="585"/>
      <c r="D641" s="585"/>
      <c r="E641" s="433">
        <v>21.58</v>
      </c>
      <c r="F641" s="433">
        <v>21.93</v>
      </c>
      <c r="G641" s="433">
        <v>21.379999000000002</v>
      </c>
      <c r="H641" s="586">
        <v>21.91</v>
      </c>
      <c r="I641" s="586"/>
      <c r="J641" s="433">
        <v>21.246416</v>
      </c>
      <c r="K641" s="362">
        <v>21932300</v>
      </c>
    </row>
    <row r="642" spans="2:11" ht="12.75" customHeight="1" x14ac:dyDescent="0.2">
      <c r="B642" s="585">
        <f t="shared" ca="1" si="9"/>
        <v>45241</v>
      </c>
      <c r="C642" s="585"/>
      <c r="D642" s="585"/>
      <c r="E642" s="433">
        <v>22.23</v>
      </c>
      <c r="F642" s="433">
        <v>23.25</v>
      </c>
      <c r="G642" s="433">
        <v>22.200001</v>
      </c>
      <c r="H642" s="586">
        <v>23.110001</v>
      </c>
      <c r="I642" s="586"/>
      <c r="J642" s="433">
        <v>22.410072</v>
      </c>
      <c r="K642" s="362">
        <v>35904500</v>
      </c>
    </row>
    <row r="643" spans="2:11" ht="12.75" customHeight="1" x14ac:dyDescent="0.2">
      <c r="B643" s="585">
        <f t="shared" ca="1" si="9"/>
        <v>45242</v>
      </c>
      <c r="C643" s="585"/>
      <c r="D643" s="585"/>
      <c r="E643" s="433">
        <v>23.01</v>
      </c>
      <c r="F643" s="433">
        <v>23.66</v>
      </c>
      <c r="G643" s="433">
        <v>22.67</v>
      </c>
      <c r="H643" s="586">
        <v>23.540001</v>
      </c>
      <c r="I643" s="586"/>
      <c r="J643" s="433">
        <v>22.827047</v>
      </c>
      <c r="K643" s="362">
        <v>19468200</v>
      </c>
    </row>
    <row r="644" spans="2:11" ht="12.75" customHeight="1" x14ac:dyDescent="0.2">
      <c r="B644" s="585">
        <f t="shared" ca="1" si="9"/>
        <v>45243</v>
      </c>
      <c r="C644" s="585"/>
      <c r="D644" s="585"/>
      <c r="E644" s="433">
        <v>24.030000999999999</v>
      </c>
      <c r="F644" s="433">
        <v>24.08</v>
      </c>
      <c r="G644" s="433">
        <v>23.299999</v>
      </c>
      <c r="H644" s="586">
        <v>23.52</v>
      </c>
      <c r="I644" s="586"/>
      <c r="J644" s="433">
        <v>22.807656999999999</v>
      </c>
      <c r="K644" s="362">
        <v>12314300</v>
      </c>
    </row>
    <row r="645" spans="2:11" ht="12.75" customHeight="1" x14ac:dyDescent="0.2">
      <c r="B645" s="585">
        <f t="shared" ca="1" si="9"/>
        <v>45244</v>
      </c>
      <c r="C645" s="585"/>
      <c r="D645" s="585"/>
      <c r="E645" s="433">
        <v>23.540001</v>
      </c>
      <c r="F645" s="433">
        <v>23.860001</v>
      </c>
      <c r="G645" s="433">
        <v>23.02</v>
      </c>
      <c r="H645" s="586">
        <v>23.389999</v>
      </c>
      <c r="I645" s="586"/>
      <c r="J645" s="433">
        <v>22.681591000000001</v>
      </c>
      <c r="K645" s="362">
        <v>25715200</v>
      </c>
    </row>
    <row r="646" spans="2:11" ht="12.75" customHeight="1" x14ac:dyDescent="0.2">
      <c r="B646" s="585">
        <f t="shared" ca="1" si="9"/>
        <v>45245</v>
      </c>
      <c r="C646" s="585"/>
      <c r="D646" s="585"/>
      <c r="E646" s="433">
        <v>24.1</v>
      </c>
      <c r="F646" s="433">
        <v>24.379999000000002</v>
      </c>
      <c r="G646" s="433">
        <v>23.57</v>
      </c>
      <c r="H646" s="586">
        <v>23.639999</v>
      </c>
      <c r="I646" s="586"/>
      <c r="J646" s="433">
        <v>22.924021</v>
      </c>
      <c r="K646" s="362">
        <v>20458900</v>
      </c>
    </row>
    <row r="647" spans="2:11" ht="12.75" customHeight="1" x14ac:dyDescent="0.2">
      <c r="B647" s="585">
        <f t="shared" ca="1" si="9"/>
        <v>45246</v>
      </c>
      <c r="C647" s="585"/>
      <c r="D647" s="585"/>
      <c r="E647" s="433">
        <v>23.5</v>
      </c>
      <c r="F647" s="433">
        <v>24.190000999999999</v>
      </c>
      <c r="G647" s="433">
        <v>23.07</v>
      </c>
      <c r="H647" s="586">
        <v>24.08</v>
      </c>
      <c r="I647" s="586"/>
      <c r="J647" s="433">
        <v>23.350697</v>
      </c>
      <c r="K647" s="362">
        <v>18433600</v>
      </c>
    </row>
    <row r="648" spans="2:11" ht="12.75" customHeight="1" x14ac:dyDescent="0.2">
      <c r="B648" s="585">
        <f t="shared" ca="1" si="9"/>
        <v>45247</v>
      </c>
      <c r="C648" s="585"/>
      <c r="D648" s="585"/>
      <c r="E648" s="433">
        <v>24.309999000000001</v>
      </c>
      <c r="F648" s="433">
        <v>24.700001</v>
      </c>
      <c r="G648" s="433">
        <v>24.25</v>
      </c>
      <c r="H648" s="586">
        <v>24.389999</v>
      </c>
      <c r="I648" s="586"/>
      <c r="J648" s="433">
        <v>23.651304</v>
      </c>
      <c r="K648" s="362">
        <v>24569800</v>
      </c>
    </row>
    <row r="649" spans="2:11" ht="12.75" customHeight="1" x14ac:dyDescent="0.2">
      <c r="B649" s="585">
        <f t="shared" ca="1" si="9"/>
        <v>45248</v>
      </c>
      <c r="C649" s="585"/>
      <c r="D649" s="585"/>
      <c r="E649" s="433">
        <v>24.790001</v>
      </c>
      <c r="F649" s="433">
        <v>25.43</v>
      </c>
      <c r="G649" s="433">
        <v>24.700001</v>
      </c>
      <c r="H649" s="586">
        <v>25.059999000000001</v>
      </c>
      <c r="I649" s="586"/>
      <c r="J649" s="433">
        <v>24.301010000000002</v>
      </c>
      <c r="K649" s="362">
        <v>31954000</v>
      </c>
    </row>
    <row r="650" spans="2:11" ht="12.75" customHeight="1" x14ac:dyDescent="0.2">
      <c r="B650" s="585">
        <f t="shared" ca="1" si="9"/>
        <v>45249</v>
      </c>
      <c r="C650" s="585"/>
      <c r="D650" s="585"/>
      <c r="E650" s="433">
        <v>24.91</v>
      </c>
      <c r="F650" s="433">
        <v>24.940000999999999</v>
      </c>
      <c r="G650" s="433">
        <v>24.23</v>
      </c>
      <c r="H650" s="586">
        <v>24.58</v>
      </c>
      <c r="I650" s="586"/>
      <c r="J650" s="433">
        <v>23.835553999999998</v>
      </c>
      <c r="K650" s="362">
        <v>19790700</v>
      </c>
    </row>
    <row r="651" spans="2:11" ht="12.75" customHeight="1" x14ac:dyDescent="0.2">
      <c r="B651" s="585">
        <f t="shared" ca="1" si="9"/>
        <v>45250</v>
      </c>
      <c r="C651" s="585"/>
      <c r="D651" s="585"/>
      <c r="E651" s="433">
        <v>24.209999</v>
      </c>
      <c r="F651" s="433">
        <v>24.790001</v>
      </c>
      <c r="G651" s="433">
        <v>24.15</v>
      </c>
      <c r="H651" s="586">
        <v>24.469999000000001</v>
      </c>
      <c r="I651" s="586"/>
      <c r="J651" s="433">
        <v>23.728881999999999</v>
      </c>
      <c r="K651" s="362">
        <v>12594000</v>
      </c>
    </row>
    <row r="652" spans="2:11" ht="12.75" customHeight="1" x14ac:dyDescent="0.2">
      <c r="B652" s="585">
        <f t="shared" ca="1" si="9"/>
        <v>45251</v>
      </c>
      <c r="C652" s="585"/>
      <c r="D652" s="585"/>
      <c r="E652" s="433">
        <v>24.66</v>
      </c>
      <c r="F652" s="433">
        <v>24.780000999999999</v>
      </c>
      <c r="G652" s="433">
        <v>23.82</v>
      </c>
      <c r="H652" s="586">
        <v>24.459999</v>
      </c>
      <c r="I652" s="586"/>
      <c r="J652" s="433">
        <v>23.719187000000002</v>
      </c>
      <c r="K652" s="362">
        <v>16007300</v>
      </c>
    </row>
    <row r="653" spans="2:11" ht="12.75" customHeight="1" x14ac:dyDescent="0.2">
      <c r="B653" s="585">
        <f t="shared" ca="1" si="9"/>
        <v>45252</v>
      </c>
      <c r="C653" s="585"/>
      <c r="D653" s="585"/>
      <c r="E653" s="433">
        <v>24.76</v>
      </c>
      <c r="F653" s="433">
        <v>25.209999</v>
      </c>
      <c r="G653" s="433">
        <v>24.34</v>
      </c>
      <c r="H653" s="586">
        <v>24.860001</v>
      </c>
      <c r="I653" s="586"/>
      <c r="J653" s="433">
        <v>24.107071000000001</v>
      </c>
      <c r="K653" s="362">
        <v>17239000</v>
      </c>
    </row>
    <row r="654" spans="2:11" ht="12.75" customHeight="1" x14ac:dyDescent="0.2">
      <c r="B654" s="585">
        <f t="shared" ca="1" si="9"/>
        <v>45253</v>
      </c>
      <c r="C654" s="585"/>
      <c r="D654" s="585"/>
      <c r="E654" s="433">
        <v>24.540001</v>
      </c>
      <c r="F654" s="433">
        <v>24.790001</v>
      </c>
      <c r="G654" s="433">
        <v>24.15</v>
      </c>
      <c r="H654" s="586">
        <v>24.610001</v>
      </c>
      <c r="I654" s="586"/>
      <c r="J654" s="433">
        <v>23.864644999999999</v>
      </c>
      <c r="K654" s="362">
        <v>14650300</v>
      </c>
    </row>
    <row r="655" spans="2:11" ht="12.75" customHeight="1" x14ac:dyDescent="0.2">
      <c r="B655" s="585">
        <f t="shared" ca="1" si="9"/>
        <v>45254</v>
      </c>
      <c r="C655" s="585"/>
      <c r="D655" s="585"/>
      <c r="E655" s="433">
        <v>24.76</v>
      </c>
      <c r="F655" s="433">
        <v>24.92</v>
      </c>
      <c r="G655" s="433">
        <v>23.77</v>
      </c>
      <c r="H655" s="586">
        <v>23.799999</v>
      </c>
      <c r="I655" s="586"/>
      <c r="J655" s="433">
        <v>23.079173999999998</v>
      </c>
      <c r="K655" s="362">
        <v>15436000</v>
      </c>
    </row>
    <row r="656" spans="2:11" ht="12.75" customHeight="1" x14ac:dyDescent="0.2">
      <c r="B656" s="585">
        <f t="shared" ca="1" si="9"/>
        <v>45255</v>
      </c>
      <c r="C656" s="585"/>
      <c r="D656" s="585"/>
      <c r="E656" s="433">
        <v>24.1</v>
      </c>
      <c r="F656" s="433">
        <v>24.41</v>
      </c>
      <c r="G656" s="433">
        <v>23.9</v>
      </c>
      <c r="H656" s="586">
        <v>24.299999</v>
      </c>
      <c r="I656" s="586"/>
      <c r="J656" s="433">
        <v>23.564032000000001</v>
      </c>
      <c r="K656" s="362">
        <v>11687700</v>
      </c>
    </row>
    <row r="657" spans="2:11" ht="12.75" customHeight="1" x14ac:dyDescent="0.2">
      <c r="B657" s="585">
        <f t="shared" ca="1" si="9"/>
        <v>45256</v>
      </c>
      <c r="C657" s="585"/>
      <c r="D657" s="585"/>
      <c r="E657" s="433">
        <v>24.540001</v>
      </c>
      <c r="F657" s="433">
        <v>24.59</v>
      </c>
      <c r="G657" s="433">
        <v>23.85</v>
      </c>
      <c r="H657" s="586">
        <v>24.389999</v>
      </c>
      <c r="I657" s="586"/>
      <c r="J657" s="433">
        <v>23.651304</v>
      </c>
      <c r="K657" s="362">
        <v>13379200</v>
      </c>
    </row>
    <row r="658" spans="2:11" ht="12.75" customHeight="1" x14ac:dyDescent="0.2">
      <c r="B658" s="585">
        <f t="shared" ca="1" si="9"/>
        <v>45257</v>
      </c>
      <c r="C658" s="585"/>
      <c r="D658" s="585"/>
      <c r="E658" s="433">
        <v>24.77</v>
      </c>
      <c r="F658" s="433">
        <v>25.18</v>
      </c>
      <c r="G658" s="433">
        <v>24.559999000000001</v>
      </c>
      <c r="H658" s="586">
        <v>24.719999000000001</v>
      </c>
      <c r="I658" s="586"/>
      <c r="J658" s="433">
        <v>23.971309999999999</v>
      </c>
      <c r="K658" s="362">
        <v>13306100</v>
      </c>
    </row>
    <row r="659" spans="2:11" ht="12.75" customHeight="1" x14ac:dyDescent="0.2">
      <c r="B659" s="585">
        <f t="shared" ca="1" si="9"/>
        <v>45258</v>
      </c>
      <c r="C659" s="585"/>
      <c r="D659" s="585"/>
      <c r="E659" s="433">
        <v>24.719999000000001</v>
      </c>
      <c r="F659" s="433">
        <v>24.9</v>
      </c>
      <c r="G659" s="433">
        <v>24.42</v>
      </c>
      <c r="H659" s="586">
        <v>24.629999000000002</v>
      </c>
      <c r="I659" s="586"/>
      <c r="J659" s="433">
        <v>23.884036999999999</v>
      </c>
      <c r="K659" s="362">
        <v>23159100</v>
      </c>
    </row>
    <row r="660" spans="2:11" ht="12.75" customHeight="1" x14ac:dyDescent="0.2">
      <c r="B660" s="585">
        <f t="shared" ca="1" si="9"/>
        <v>45259</v>
      </c>
      <c r="C660" s="585"/>
      <c r="D660" s="585"/>
      <c r="E660" s="433">
        <v>23.959999</v>
      </c>
      <c r="F660" s="433">
        <v>25.1</v>
      </c>
      <c r="G660" s="433">
        <v>23.959999</v>
      </c>
      <c r="H660" s="586">
        <v>24.860001</v>
      </c>
      <c r="I660" s="586"/>
      <c r="J660" s="433">
        <v>24.107071000000001</v>
      </c>
      <c r="K660" s="362">
        <v>13488800</v>
      </c>
    </row>
    <row r="661" spans="2:11" ht="12.75" customHeight="1" x14ac:dyDescent="0.2">
      <c r="B661" s="585">
        <f t="shared" ca="1" si="9"/>
        <v>45260</v>
      </c>
      <c r="C661" s="585"/>
      <c r="D661" s="585"/>
      <c r="E661" s="433">
        <v>24.940000999999999</v>
      </c>
      <c r="F661" s="433">
        <v>25.040001</v>
      </c>
      <c r="G661" s="433">
        <v>24.01</v>
      </c>
      <c r="H661" s="586">
        <v>24.25</v>
      </c>
      <c r="I661" s="586"/>
      <c r="J661" s="433">
        <v>23.515547000000002</v>
      </c>
      <c r="K661" s="362">
        <v>13336800</v>
      </c>
    </row>
    <row r="662" spans="2:11" ht="12.75" customHeight="1" x14ac:dyDescent="0.2">
      <c r="B662" s="585">
        <f t="shared" ca="1" si="9"/>
        <v>45261</v>
      </c>
      <c r="C662" s="585"/>
      <c r="D662" s="585"/>
      <c r="E662" s="433">
        <v>24.52</v>
      </c>
      <c r="F662" s="433">
        <v>25.25</v>
      </c>
      <c r="G662" s="433">
        <v>24.52</v>
      </c>
      <c r="H662" s="586">
        <v>24.860001</v>
      </c>
      <c r="I662" s="586"/>
      <c r="J662" s="433">
        <v>24.107071000000001</v>
      </c>
      <c r="K662" s="362">
        <v>13462600</v>
      </c>
    </row>
    <row r="663" spans="2:11" ht="12.75" customHeight="1" x14ac:dyDescent="0.2">
      <c r="B663" s="585">
        <f t="shared" ca="1" si="9"/>
        <v>45262</v>
      </c>
      <c r="C663" s="585"/>
      <c r="D663" s="585"/>
      <c r="E663" s="433">
        <v>24.799999</v>
      </c>
      <c r="F663" s="433">
        <v>25.059999000000001</v>
      </c>
      <c r="G663" s="433">
        <v>24.6</v>
      </c>
      <c r="H663" s="586">
        <v>24.790001</v>
      </c>
      <c r="I663" s="586"/>
      <c r="J663" s="433">
        <v>24.039192</v>
      </c>
      <c r="K663" s="362">
        <v>5107700</v>
      </c>
    </row>
    <row r="664" spans="2:11" ht="12.75" customHeight="1" x14ac:dyDescent="0.2">
      <c r="B664" s="585">
        <f t="shared" ca="1" si="9"/>
        <v>45263</v>
      </c>
      <c r="C664" s="585"/>
      <c r="D664" s="585"/>
      <c r="E664" s="433">
        <v>25.15</v>
      </c>
      <c r="F664" s="433">
        <v>25.389999</v>
      </c>
      <c r="G664" s="433">
        <v>24.51</v>
      </c>
      <c r="H664" s="586">
        <v>24.629999000000002</v>
      </c>
      <c r="I664" s="586"/>
      <c r="J664" s="433">
        <v>23.884036999999999</v>
      </c>
      <c r="K664" s="362">
        <v>10089500</v>
      </c>
    </row>
    <row r="665" spans="2:11" ht="12.75" customHeight="1" x14ac:dyDescent="0.2">
      <c r="B665" s="585">
        <f t="shared" ca="1" si="9"/>
        <v>45264</v>
      </c>
      <c r="C665" s="585"/>
      <c r="D665" s="585"/>
      <c r="E665" s="433">
        <v>24.75</v>
      </c>
      <c r="F665" s="433">
        <v>24.98</v>
      </c>
      <c r="G665" s="433">
        <v>24.309999000000001</v>
      </c>
      <c r="H665" s="586">
        <v>24.74</v>
      </c>
      <c r="I665" s="586"/>
      <c r="J665" s="433">
        <v>23.990704999999998</v>
      </c>
      <c r="K665" s="362">
        <v>9894800</v>
      </c>
    </row>
    <row r="666" spans="2:11" ht="12.75" customHeight="1" x14ac:dyDescent="0.2">
      <c r="B666" s="585">
        <f t="shared" ca="1" si="9"/>
        <v>45265</v>
      </c>
      <c r="C666" s="585"/>
      <c r="D666" s="585"/>
      <c r="E666" s="433">
        <v>24.82</v>
      </c>
      <c r="F666" s="433">
        <v>26.83</v>
      </c>
      <c r="G666" s="433">
        <v>24.809999000000001</v>
      </c>
      <c r="H666" s="586">
        <v>26.530000999999999</v>
      </c>
      <c r="I666" s="586"/>
      <c r="J666" s="433">
        <v>25.726493999999999</v>
      </c>
      <c r="K666" s="362">
        <v>32167000</v>
      </c>
    </row>
    <row r="667" spans="2:11" ht="12.75" customHeight="1" x14ac:dyDescent="0.2">
      <c r="B667" s="585">
        <f t="shared" ref="B667:B730" ca="1" si="10">B668-1</f>
        <v>45266</v>
      </c>
      <c r="C667" s="585"/>
      <c r="D667" s="585"/>
      <c r="E667" s="433">
        <v>26.549999</v>
      </c>
      <c r="F667" s="433">
        <v>26.620000999999998</v>
      </c>
      <c r="G667" s="433">
        <v>25.85</v>
      </c>
      <c r="H667" s="586">
        <v>26.02</v>
      </c>
      <c r="I667" s="586"/>
      <c r="J667" s="433">
        <v>25.231940999999999</v>
      </c>
      <c r="K667" s="362">
        <v>16527900</v>
      </c>
    </row>
    <row r="668" spans="2:11" ht="12.75" customHeight="1" x14ac:dyDescent="0.2">
      <c r="B668" s="585">
        <f t="shared" ca="1" si="10"/>
        <v>45267</v>
      </c>
      <c r="C668" s="585"/>
      <c r="D668" s="585"/>
      <c r="E668" s="433">
        <v>27.24</v>
      </c>
      <c r="F668" s="433">
        <v>27.76</v>
      </c>
      <c r="G668" s="433">
        <v>26.469999000000001</v>
      </c>
      <c r="H668" s="586">
        <v>27.139999</v>
      </c>
      <c r="I668" s="586"/>
      <c r="J668" s="433">
        <v>26.318017999999999</v>
      </c>
      <c r="K668" s="362">
        <v>31398600</v>
      </c>
    </row>
    <row r="669" spans="2:11" ht="12.75" customHeight="1" x14ac:dyDescent="0.2">
      <c r="B669" s="585">
        <f t="shared" ca="1" si="10"/>
        <v>45268</v>
      </c>
      <c r="C669" s="585"/>
      <c r="D669" s="585"/>
      <c r="E669" s="433">
        <v>27.139999</v>
      </c>
      <c r="F669" s="433">
        <v>28.58</v>
      </c>
      <c r="G669" s="433">
        <v>27.110001</v>
      </c>
      <c r="H669" s="586">
        <v>28.370000999999998</v>
      </c>
      <c r="I669" s="586"/>
      <c r="J669" s="433">
        <v>27.510769</v>
      </c>
      <c r="K669" s="362">
        <v>26109100</v>
      </c>
    </row>
    <row r="670" spans="2:11" ht="12.75" customHeight="1" x14ac:dyDescent="0.2">
      <c r="B670" s="585">
        <f t="shared" ca="1" si="10"/>
        <v>45269</v>
      </c>
      <c r="C670" s="585"/>
      <c r="D670" s="585"/>
      <c r="E670" s="433">
        <v>29.25</v>
      </c>
      <c r="F670" s="433">
        <v>30.51</v>
      </c>
      <c r="G670" s="433">
        <v>28.84</v>
      </c>
      <c r="H670" s="586">
        <v>30.16</v>
      </c>
      <c r="I670" s="586"/>
      <c r="J670" s="433">
        <v>29.246549999999999</v>
      </c>
      <c r="K670" s="362">
        <v>40670400</v>
      </c>
    </row>
    <row r="671" spans="2:11" ht="12.75" customHeight="1" x14ac:dyDescent="0.2">
      <c r="B671" s="585">
        <f t="shared" ca="1" si="10"/>
        <v>45270</v>
      </c>
      <c r="C671" s="585"/>
      <c r="D671" s="585"/>
      <c r="E671" s="433">
        <v>31.049999</v>
      </c>
      <c r="F671" s="433">
        <v>31.780000999999999</v>
      </c>
      <c r="G671" s="433">
        <v>30.66</v>
      </c>
      <c r="H671" s="586">
        <v>31.17</v>
      </c>
      <c r="I671" s="586"/>
      <c r="J671" s="433">
        <v>30.225964000000001</v>
      </c>
      <c r="K671" s="362">
        <v>29770900</v>
      </c>
    </row>
    <row r="672" spans="2:11" ht="12.75" customHeight="1" x14ac:dyDescent="0.2">
      <c r="B672" s="585">
        <f t="shared" ca="1" si="10"/>
        <v>45271</v>
      </c>
      <c r="C672" s="585"/>
      <c r="D672" s="585"/>
      <c r="E672" s="433">
        <v>31.059999000000001</v>
      </c>
      <c r="F672" s="433">
        <v>31.360001</v>
      </c>
      <c r="G672" s="433">
        <v>30.110001</v>
      </c>
      <c r="H672" s="586">
        <v>31.15</v>
      </c>
      <c r="I672" s="586"/>
      <c r="J672" s="433">
        <v>30.206565999999999</v>
      </c>
      <c r="K672" s="362">
        <v>27541700</v>
      </c>
    </row>
    <row r="673" spans="2:11" ht="12.75" customHeight="1" x14ac:dyDescent="0.2">
      <c r="B673" s="585">
        <f t="shared" ca="1" si="10"/>
        <v>45272</v>
      </c>
      <c r="C673" s="585"/>
      <c r="D673" s="585"/>
      <c r="E673" s="433">
        <v>29.52</v>
      </c>
      <c r="F673" s="433">
        <v>30.549999</v>
      </c>
      <c r="G673" s="433">
        <v>28.049999</v>
      </c>
      <c r="H673" s="586">
        <v>30.32</v>
      </c>
      <c r="I673" s="586"/>
      <c r="J673" s="433">
        <v>29.401706999999998</v>
      </c>
      <c r="K673" s="362">
        <v>22233900</v>
      </c>
    </row>
    <row r="674" spans="2:11" ht="12.75" customHeight="1" x14ac:dyDescent="0.2">
      <c r="B674" s="585">
        <f t="shared" ca="1" si="10"/>
        <v>45273</v>
      </c>
      <c r="C674" s="585"/>
      <c r="D674" s="585"/>
      <c r="E674" s="433">
        <v>30.49</v>
      </c>
      <c r="F674" s="433">
        <v>31.08</v>
      </c>
      <c r="G674" s="433">
        <v>29.83</v>
      </c>
      <c r="H674" s="586">
        <v>30.99</v>
      </c>
      <c r="I674" s="586"/>
      <c r="J674" s="433">
        <v>30.051414000000001</v>
      </c>
      <c r="K674" s="362">
        <v>21250100</v>
      </c>
    </row>
    <row r="675" spans="2:11" ht="12.75" customHeight="1" x14ac:dyDescent="0.2">
      <c r="B675" s="585">
        <f t="shared" ca="1" si="10"/>
        <v>45274</v>
      </c>
      <c r="C675" s="585"/>
      <c r="D675" s="585"/>
      <c r="E675" s="433">
        <v>30.940000999999999</v>
      </c>
      <c r="F675" s="433">
        <v>31.24</v>
      </c>
      <c r="G675" s="433">
        <v>30.48</v>
      </c>
      <c r="H675" s="586">
        <v>30.559999000000001</v>
      </c>
      <c r="I675" s="586"/>
      <c r="J675" s="433">
        <v>29.634437999999999</v>
      </c>
      <c r="K675" s="362">
        <v>19828200</v>
      </c>
    </row>
    <row r="676" spans="2:11" ht="12.75" customHeight="1" x14ac:dyDescent="0.2">
      <c r="B676" s="585">
        <f t="shared" ca="1" si="10"/>
        <v>45275</v>
      </c>
      <c r="C676" s="585"/>
      <c r="D676" s="585"/>
      <c r="E676" s="433">
        <v>31.110001</v>
      </c>
      <c r="F676" s="433">
        <v>32.490001999999997</v>
      </c>
      <c r="G676" s="433">
        <v>30.969999000000001</v>
      </c>
      <c r="H676" s="586">
        <v>31.99</v>
      </c>
      <c r="I676" s="586"/>
      <c r="J676" s="433">
        <v>31.021125999999999</v>
      </c>
      <c r="K676" s="362">
        <v>21668100</v>
      </c>
    </row>
    <row r="677" spans="2:11" ht="12.75" customHeight="1" x14ac:dyDescent="0.2">
      <c r="B677" s="585">
        <f t="shared" ca="1" si="10"/>
        <v>45276</v>
      </c>
      <c r="C677" s="585"/>
      <c r="D677" s="585"/>
      <c r="E677" s="433">
        <v>31.35</v>
      </c>
      <c r="F677" s="433">
        <v>31.43</v>
      </c>
      <c r="G677" s="433">
        <v>30.07</v>
      </c>
      <c r="H677" s="586">
        <v>30.35</v>
      </c>
      <c r="I677" s="586"/>
      <c r="J677" s="433">
        <v>29.430799</v>
      </c>
      <c r="K677" s="362">
        <v>19927600</v>
      </c>
    </row>
    <row r="678" spans="2:11" ht="12.75" customHeight="1" x14ac:dyDescent="0.2">
      <c r="B678" s="585">
        <f t="shared" ca="1" si="10"/>
        <v>45277</v>
      </c>
      <c r="C678" s="585"/>
      <c r="D678" s="585"/>
      <c r="E678" s="433">
        <v>30.98</v>
      </c>
      <c r="F678" s="433">
        <v>31.92</v>
      </c>
      <c r="G678" s="433">
        <v>30.639999</v>
      </c>
      <c r="H678" s="586">
        <v>31.709999</v>
      </c>
      <c r="I678" s="586"/>
      <c r="J678" s="433">
        <v>30.749609</v>
      </c>
      <c r="K678" s="362">
        <v>19517800</v>
      </c>
    </row>
    <row r="679" spans="2:11" ht="12.75" customHeight="1" x14ac:dyDescent="0.2">
      <c r="B679" s="585">
        <f t="shared" ca="1" si="10"/>
        <v>45278</v>
      </c>
      <c r="C679" s="585"/>
      <c r="D679" s="585"/>
      <c r="E679" s="433">
        <v>31.969999000000001</v>
      </c>
      <c r="F679" s="433">
        <v>32.389999000000003</v>
      </c>
      <c r="G679" s="433">
        <v>30.91</v>
      </c>
      <c r="H679" s="586">
        <v>30.969999000000001</v>
      </c>
      <c r="I679" s="586"/>
      <c r="J679" s="433">
        <v>30.032021</v>
      </c>
      <c r="K679" s="362">
        <v>17343200</v>
      </c>
    </row>
    <row r="680" spans="2:11" ht="12.75" customHeight="1" x14ac:dyDescent="0.2">
      <c r="B680" s="585">
        <f t="shared" ca="1" si="10"/>
        <v>45279</v>
      </c>
      <c r="C680" s="585"/>
      <c r="D680" s="585"/>
      <c r="E680" s="433">
        <v>31.07</v>
      </c>
      <c r="F680" s="433">
        <v>31.26</v>
      </c>
      <c r="G680" s="433">
        <v>29.92</v>
      </c>
      <c r="H680" s="586">
        <v>30.040001</v>
      </c>
      <c r="I680" s="586"/>
      <c r="J680" s="433">
        <v>29.130188</v>
      </c>
      <c r="K680" s="362">
        <v>16866800</v>
      </c>
    </row>
    <row r="681" spans="2:11" ht="12.75" customHeight="1" x14ac:dyDescent="0.2">
      <c r="B681" s="585">
        <f t="shared" ca="1" si="10"/>
        <v>45280</v>
      </c>
      <c r="C681" s="585"/>
      <c r="D681" s="585"/>
      <c r="E681" s="433">
        <v>29.32</v>
      </c>
      <c r="F681" s="433">
        <v>30.639999</v>
      </c>
      <c r="G681" s="433">
        <v>28.84</v>
      </c>
      <c r="H681" s="586">
        <v>30.49</v>
      </c>
      <c r="I681" s="586"/>
      <c r="J681" s="433">
        <v>29.566557</v>
      </c>
      <c r="K681" s="362">
        <v>17457100</v>
      </c>
    </row>
    <row r="682" spans="2:11" ht="12.75" customHeight="1" x14ac:dyDescent="0.2">
      <c r="B682" s="585">
        <f t="shared" ca="1" si="10"/>
        <v>45281</v>
      </c>
      <c r="C682" s="585"/>
      <c r="D682" s="585"/>
      <c r="E682" s="433">
        <v>30.4</v>
      </c>
      <c r="F682" s="433">
        <v>30.690000999999999</v>
      </c>
      <c r="G682" s="433">
        <v>28.040001</v>
      </c>
      <c r="H682" s="586">
        <v>28.98</v>
      </c>
      <c r="I682" s="586"/>
      <c r="J682" s="433">
        <v>28.102287</v>
      </c>
      <c r="K682" s="362">
        <v>29254100</v>
      </c>
    </row>
    <row r="683" spans="2:11" ht="12.75" customHeight="1" x14ac:dyDescent="0.2">
      <c r="B683" s="585">
        <f t="shared" ca="1" si="10"/>
        <v>45282</v>
      </c>
      <c r="C683" s="585"/>
      <c r="D683" s="585"/>
      <c r="E683" s="433">
        <v>29.360001</v>
      </c>
      <c r="F683" s="433">
        <v>29.780000999999999</v>
      </c>
      <c r="G683" s="433">
        <v>26.77</v>
      </c>
      <c r="H683" s="586">
        <v>27.01</v>
      </c>
      <c r="I683" s="586"/>
      <c r="J683" s="433">
        <v>26.191953999999999</v>
      </c>
      <c r="K683" s="362">
        <v>33161600</v>
      </c>
    </row>
    <row r="684" spans="2:11" ht="12.75" customHeight="1" x14ac:dyDescent="0.2">
      <c r="B684" s="585">
        <f t="shared" ca="1" si="10"/>
        <v>45283</v>
      </c>
      <c r="C684" s="585"/>
      <c r="D684" s="585"/>
      <c r="E684" s="433">
        <v>26.07</v>
      </c>
      <c r="F684" s="433">
        <v>26.379999000000002</v>
      </c>
      <c r="G684" s="433">
        <v>24.709999</v>
      </c>
      <c r="H684" s="586">
        <v>25.790001</v>
      </c>
      <c r="I684" s="586"/>
      <c r="J684" s="433">
        <v>25.008904999999999</v>
      </c>
      <c r="K684" s="362">
        <v>37297900</v>
      </c>
    </row>
    <row r="685" spans="2:11" ht="12.75" customHeight="1" x14ac:dyDescent="0.2">
      <c r="B685" s="585">
        <f t="shared" ca="1" si="10"/>
        <v>45284</v>
      </c>
      <c r="C685" s="585"/>
      <c r="D685" s="585"/>
      <c r="E685" s="433">
        <v>26.33</v>
      </c>
      <c r="F685" s="433">
        <v>28.049999</v>
      </c>
      <c r="G685" s="433">
        <v>26.32</v>
      </c>
      <c r="H685" s="586">
        <v>27.790001</v>
      </c>
      <c r="I685" s="586"/>
      <c r="J685" s="433">
        <v>26.948333999999999</v>
      </c>
      <c r="K685" s="362">
        <v>26791400</v>
      </c>
    </row>
    <row r="686" spans="2:11" ht="12.75" customHeight="1" x14ac:dyDescent="0.2">
      <c r="B686" s="585">
        <f t="shared" ca="1" si="10"/>
        <v>45285</v>
      </c>
      <c r="C686" s="585"/>
      <c r="D686" s="585"/>
      <c r="E686" s="433">
        <v>27.99</v>
      </c>
      <c r="F686" s="433">
        <v>28.17</v>
      </c>
      <c r="G686" s="433">
        <v>26.51</v>
      </c>
      <c r="H686" s="586">
        <v>26.91</v>
      </c>
      <c r="I686" s="586"/>
      <c r="J686" s="433">
        <v>26.094984</v>
      </c>
      <c r="K686" s="362">
        <v>20156500</v>
      </c>
    </row>
    <row r="687" spans="2:11" ht="12.75" customHeight="1" x14ac:dyDescent="0.2">
      <c r="B687" s="585">
        <f t="shared" ca="1" si="10"/>
        <v>45286</v>
      </c>
      <c r="C687" s="585"/>
      <c r="D687" s="585"/>
      <c r="E687" s="433">
        <v>28.309999000000001</v>
      </c>
      <c r="F687" s="433">
        <v>28.57</v>
      </c>
      <c r="G687" s="433">
        <v>27.57</v>
      </c>
      <c r="H687" s="586">
        <v>28.23</v>
      </c>
      <c r="I687" s="586"/>
      <c r="J687" s="433">
        <v>27.375005999999999</v>
      </c>
      <c r="K687" s="362">
        <v>22619600</v>
      </c>
    </row>
    <row r="688" spans="2:11" ht="12.75" customHeight="1" x14ac:dyDescent="0.2">
      <c r="B688" s="585">
        <f t="shared" ca="1" si="10"/>
        <v>45287</v>
      </c>
      <c r="C688" s="585"/>
      <c r="D688" s="585"/>
      <c r="E688" s="433">
        <v>28.290001</v>
      </c>
      <c r="F688" s="433">
        <v>28.33</v>
      </c>
      <c r="G688" s="433">
        <v>27.42</v>
      </c>
      <c r="H688" s="586">
        <v>28.139999</v>
      </c>
      <c r="I688" s="586"/>
      <c r="J688" s="433">
        <v>27.287728999999999</v>
      </c>
      <c r="K688" s="362">
        <v>17952300</v>
      </c>
    </row>
    <row r="689" spans="2:11" ht="12.75" customHeight="1" x14ac:dyDescent="0.2">
      <c r="B689" s="585">
        <f t="shared" ca="1" si="10"/>
        <v>45288</v>
      </c>
      <c r="C689" s="585"/>
      <c r="D689" s="585"/>
      <c r="E689" s="433">
        <v>28.700001</v>
      </c>
      <c r="F689" s="433">
        <v>29.26</v>
      </c>
      <c r="G689" s="433">
        <v>28.41</v>
      </c>
      <c r="H689" s="586">
        <v>29.200001</v>
      </c>
      <c r="I689" s="586"/>
      <c r="J689" s="433">
        <v>28.315628</v>
      </c>
      <c r="K689" s="362">
        <v>19500400</v>
      </c>
    </row>
    <row r="690" spans="2:11" ht="12.75" customHeight="1" x14ac:dyDescent="0.2">
      <c r="B690" s="585">
        <f t="shared" ca="1" si="10"/>
        <v>45289</v>
      </c>
      <c r="C690" s="585"/>
      <c r="D690" s="585"/>
      <c r="E690" s="433">
        <v>29.209999</v>
      </c>
      <c r="F690" s="433">
        <v>29.799999</v>
      </c>
      <c r="G690" s="433">
        <v>29.049999</v>
      </c>
      <c r="H690" s="586">
        <v>29.799999</v>
      </c>
      <c r="I690" s="586"/>
      <c r="J690" s="433">
        <v>28.897456999999999</v>
      </c>
      <c r="K690" s="362">
        <v>16730700</v>
      </c>
    </row>
    <row r="691" spans="2:11" ht="12.75" customHeight="1" x14ac:dyDescent="0.2">
      <c r="B691" s="585">
        <f t="shared" ca="1" si="10"/>
        <v>45290</v>
      </c>
      <c r="C691" s="585"/>
      <c r="D691" s="585"/>
      <c r="E691" s="433">
        <v>30.209999</v>
      </c>
      <c r="F691" s="433">
        <v>31.9</v>
      </c>
      <c r="G691" s="433">
        <v>30.209999</v>
      </c>
      <c r="H691" s="586">
        <v>31.73</v>
      </c>
      <c r="I691" s="586"/>
      <c r="J691" s="433">
        <v>30.769000999999999</v>
      </c>
      <c r="K691" s="362">
        <v>33126400</v>
      </c>
    </row>
    <row r="692" spans="2:11" ht="12.75" customHeight="1" x14ac:dyDescent="0.2">
      <c r="B692" s="585">
        <f t="shared" ca="1" si="10"/>
        <v>45291</v>
      </c>
      <c r="C692" s="585"/>
      <c r="D692" s="585"/>
      <c r="E692" s="433">
        <v>32.009998000000003</v>
      </c>
      <c r="F692" s="433">
        <v>32.349997999999999</v>
      </c>
      <c r="G692" s="433">
        <v>31.73</v>
      </c>
      <c r="H692" s="586">
        <v>32.119999</v>
      </c>
      <c r="I692" s="586"/>
      <c r="J692" s="433">
        <v>31.147188</v>
      </c>
      <c r="K692" s="362">
        <v>17556000</v>
      </c>
    </row>
    <row r="693" spans="2:11" ht="12.75" customHeight="1" x14ac:dyDescent="0.2">
      <c r="B693" s="585">
        <f t="shared" ca="1" si="10"/>
        <v>45292</v>
      </c>
      <c r="C693" s="585"/>
      <c r="D693" s="585"/>
      <c r="E693" s="433">
        <v>31.83</v>
      </c>
      <c r="F693" s="433">
        <v>32.110000999999997</v>
      </c>
      <c r="G693" s="433">
        <v>31.02</v>
      </c>
      <c r="H693" s="586">
        <v>32.020000000000003</v>
      </c>
      <c r="I693" s="586"/>
      <c r="J693" s="433">
        <v>31.050218999999998</v>
      </c>
      <c r="K693" s="362">
        <v>18609800</v>
      </c>
    </row>
    <row r="694" spans="2:11" ht="12.75" customHeight="1" x14ac:dyDescent="0.2">
      <c r="B694" s="585">
        <f t="shared" ca="1" si="10"/>
        <v>45293</v>
      </c>
      <c r="C694" s="585"/>
      <c r="D694" s="585"/>
      <c r="E694" s="433">
        <v>32.990001999999997</v>
      </c>
      <c r="F694" s="433">
        <v>33.970001000000003</v>
      </c>
      <c r="G694" s="433">
        <v>31.110001</v>
      </c>
      <c r="H694" s="586">
        <v>31.24</v>
      </c>
      <c r="I694" s="586"/>
      <c r="J694" s="433">
        <v>30.293839999999999</v>
      </c>
      <c r="K694" s="362">
        <v>39036500</v>
      </c>
    </row>
    <row r="695" spans="2:11" ht="12.75" customHeight="1" x14ac:dyDescent="0.2">
      <c r="B695" s="585">
        <f t="shared" ca="1" si="10"/>
        <v>45294</v>
      </c>
      <c r="C695" s="585"/>
      <c r="D695" s="585"/>
      <c r="E695" s="433">
        <v>31.16</v>
      </c>
      <c r="F695" s="433">
        <v>31.67</v>
      </c>
      <c r="G695" s="433">
        <v>30.549999</v>
      </c>
      <c r="H695" s="586">
        <v>30.99</v>
      </c>
      <c r="I695" s="586"/>
      <c r="J695" s="433">
        <v>30.051414000000001</v>
      </c>
      <c r="K695" s="362">
        <v>15555500</v>
      </c>
    </row>
    <row r="696" spans="2:11" ht="12.75" customHeight="1" x14ac:dyDescent="0.2">
      <c r="B696" s="585">
        <f t="shared" ca="1" si="10"/>
        <v>45295</v>
      </c>
      <c r="C696" s="585"/>
      <c r="D696" s="585"/>
      <c r="E696" s="433">
        <v>30.889999</v>
      </c>
      <c r="F696" s="433">
        <v>31.549999</v>
      </c>
      <c r="G696" s="433">
        <v>30.58</v>
      </c>
      <c r="H696" s="586">
        <v>31.23</v>
      </c>
      <c r="I696" s="586"/>
      <c r="J696" s="433">
        <v>30.284144999999999</v>
      </c>
      <c r="K696" s="362">
        <v>12012400</v>
      </c>
    </row>
    <row r="697" spans="2:11" ht="12.75" customHeight="1" x14ac:dyDescent="0.2">
      <c r="B697" s="585">
        <f t="shared" ca="1" si="10"/>
        <v>45296</v>
      </c>
      <c r="C697" s="585"/>
      <c r="D697" s="585"/>
      <c r="E697" s="433">
        <v>32.509998000000003</v>
      </c>
      <c r="F697" s="433">
        <v>33.090000000000003</v>
      </c>
      <c r="G697" s="433">
        <v>32.200001</v>
      </c>
      <c r="H697" s="586">
        <v>32.900002000000001</v>
      </c>
      <c r="I697" s="586"/>
      <c r="J697" s="433">
        <v>31.903569999999998</v>
      </c>
      <c r="K697" s="362">
        <v>28964900</v>
      </c>
    </row>
    <row r="698" spans="2:11" ht="12.75" customHeight="1" x14ac:dyDescent="0.2">
      <c r="B698" s="585">
        <f t="shared" ca="1" si="10"/>
        <v>45297</v>
      </c>
      <c r="C698" s="585"/>
      <c r="D698" s="585"/>
      <c r="E698" s="433">
        <v>33.18</v>
      </c>
      <c r="F698" s="433">
        <v>34.580002</v>
      </c>
      <c r="G698" s="433">
        <v>32.669998</v>
      </c>
      <c r="H698" s="586">
        <v>34.150002000000001</v>
      </c>
      <c r="I698" s="586"/>
      <c r="J698" s="433">
        <v>33.115710999999997</v>
      </c>
      <c r="K698" s="362">
        <v>27492900</v>
      </c>
    </row>
    <row r="699" spans="2:11" ht="12.75" customHeight="1" x14ac:dyDescent="0.2">
      <c r="B699" s="585">
        <f t="shared" ca="1" si="10"/>
        <v>45298</v>
      </c>
      <c r="C699" s="585"/>
      <c r="D699" s="585"/>
      <c r="E699" s="433">
        <v>34.360000999999997</v>
      </c>
      <c r="F699" s="433">
        <v>34.880001</v>
      </c>
      <c r="G699" s="433">
        <v>33.549999</v>
      </c>
      <c r="H699" s="586">
        <v>34.139999000000003</v>
      </c>
      <c r="I699" s="586"/>
      <c r="J699" s="433">
        <v>33.106009999999998</v>
      </c>
      <c r="K699" s="362">
        <v>18734500</v>
      </c>
    </row>
    <row r="700" spans="2:11" ht="12.75" customHeight="1" x14ac:dyDescent="0.2">
      <c r="B700" s="585">
        <f t="shared" ca="1" si="10"/>
        <v>45299</v>
      </c>
      <c r="C700" s="585"/>
      <c r="D700" s="585"/>
      <c r="E700" s="433">
        <v>35.029998999999997</v>
      </c>
      <c r="F700" s="433">
        <v>37.669998</v>
      </c>
      <c r="G700" s="433">
        <v>35.020000000000003</v>
      </c>
      <c r="H700" s="586">
        <v>37.490001999999997</v>
      </c>
      <c r="I700" s="586"/>
      <c r="J700" s="433">
        <v>36.354548999999999</v>
      </c>
      <c r="K700" s="362">
        <v>40020200</v>
      </c>
    </row>
    <row r="701" spans="2:11" ht="12.75" customHeight="1" x14ac:dyDescent="0.2">
      <c r="B701" s="585">
        <f t="shared" ca="1" si="10"/>
        <v>45300</v>
      </c>
      <c r="C701" s="585"/>
      <c r="D701" s="585"/>
      <c r="E701" s="433">
        <v>37.889999000000003</v>
      </c>
      <c r="F701" s="433">
        <v>39.099997999999999</v>
      </c>
      <c r="G701" s="433">
        <v>37.310001</v>
      </c>
      <c r="H701" s="586">
        <v>38.080002</v>
      </c>
      <c r="I701" s="586"/>
      <c r="J701" s="433">
        <v>36.926678000000003</v>
      </c>
      <c r="K701" s="362">
        <v>33293500</v>
      </c>
    </row>
    <row r="702" spans="2:11" ht="12.75" customHeight="1" x14ac:dyDescent="0.2">
      <c r="B702" s="585">
        <f t="shared" ca="1" si="10"/>
        <v>45301</v>
      </c>
      <c r="C702" s="585"/>
      <c r="D702" s="585"/>
      <c r="E702" s="433">
        <v>37.099997999999999</v>
      </c>
      <c r="F702" s="433">
        <v>37.990001999999997</v>
      </c>
      <c r="G702" s="433">
        <v>34.880001</v>
      </c>
      <c r="H702" s="586">
        <v>37.849997999999999</v>
      </c>
      <c r="I702" s="586"/>
      <c r="J702" s="433">
        <v>36.703648000000001</v>
      </c>
      <c r="K702" s="362">
        <v>26070200</v>
      </c>
    </row>
    <row r="703" spans="2:11" ht="12.75" customHeight="1" x14ac:dyDescent="0.2">
      <c r="B703" s="585">
        <f t="shared" ca="1" si="10"/>
        <v>45302</v>
      </c>
      <c r="C703" s="585"/>
      <c r="D703" s="585"/>
      <c r="E703" s="433">
        <v>37.75</v>
      </c>
      <c r="F703" s="433">
        <v>38.130001</v>
      </c>
      <c r="G703" s="433">
        <v>36.549999</v>
      </c>
      <c r="H703" s="586">
        <v>37.889999000000003</v>
      </c>
      <c r="I703" s="586"/>
      <c r="J703" s="433">
        <v>36.742432000000001</v>
      </c>
      <c r="K703" s="362">
        <v>25156600</v>
      </c>
    </row>
    <row r="704" spans="2:11" ht="12.75" customHeight="1" x14ac:dyDescent="0.2">
      <c r="B704" s="585">
        <f t="shared" ca="1" si="10"/>
        <v>45303</v>
      </c>
      <c r="C704" s="585"/>
      <c r="D704" s="585"/>
      <c r="E704" s="433">
        <v>37.619999</v>
      </c>
      <c r="F704" s="433">
        <v>38</v>
      </c>
      <c r="G704" s="433">
        <v>35.189999</v>
      </c>
      <c r="H704" s="586">
        <v>35.68</v>
      </c>
      <c r="I704" s="586"/>
      <c r="J704" s="433">
        <v>34.599369000000003</v>
      </c>
      <c r="K704" s="362">
        <v>25657100</v>
      </c>
    </row>
    <row r="705" spans="2:11" ht="12.75" customHeight="1" x14ac:dyDescent="0.2">
      <c r="B705" s="585">
        <f t="shared" ca="1" si="10"/>
        <v>45304</v>
      </c>
      <c r="C705" s="585"/>
      <c r="D705" s="585"/>
      <c r="E705" s="433">
        <v>34.520000000000003</v>
      </c>
      <c r="F705" s="433">
        <v>35.400002000000001</v>
      </c>
      <c r="G705" s="433">
        <v>33.150002000000001</v>
      </c>
      <c r="H705" s="586">
        <v>33.909999999999997</v>
      </c>
      <c r="I705" s="586"/>
      <c r="J705" s="433">
        <v>32.882980000000003</v>
      </c>
      <c r="K705" s="362">
        <v>37782500</v>
      </c>
    </row>
    <row r="706" spans="2:11" ht="12.75" customHeight="1" x14ac:dyDescent="0.2">
      <c r="B706" s="585">
        <f t="shared" ca="1" si="10"/>
        <v>45305</v>
      </c>
      <c r="C706" s="585"/>
      <c r="D706" s="585"/>
      <c r="E706" s="433">
        <v>35.049999</v>
      </c>
      <c r="F706" s="433">
        <v>35.360000999999997</v>
      </c>
      <c r="G706" s="433">
        <v>34.240001999999997</v>
      </c>
      <c r="H706" s="586">
        <v>34.900002000000001</v>
      </c>
      <c r="I706" s="586"/>
      <c r="J706" s="433">
        <v>33.842987000000001</v>
      </c>
      <c r="K706" s="362">
        <v>21582800</v>
      </c>
    </row>
    <row r="707" spans="2:11" ht="12.75" customHeight="1" x14ac:dyDescent="0.2">
      <c r="B707" s="585">
        <f t="shared" ca="1" si="10"/>
        <v>45306</v>
      </c>
      <c r="C707" s="585"/>
      <c r="D707" s="585"/>
      <c r="E707" s="433">
        <v>34.979999999999997</v>
      </c>
      <c r="F707" s="433">
        <v>36.200001</v>
      </c>
      <c r="G707" s="433">
        <v>34.889999000000003</v>
      </c>
      <c r="H707" s="586">
        <v>35.18</v>
      </c>
      <c r="I707" s="586"/>
      <c r="J707" s="433">
        <v>34.114513000000002</v>
      </c>
      <c r="K707" s="362">
        <v>21625500</v>
      </c>
    </row>
    <row r="708" spans="2:11" ht="12.75" customHeight="1" x14ac:dyDescent="0.2">
      <c r="B708" s="585">
        <f t="shared" ca="1" si="10"/>
        <v>45307</v>
      </c>
      <c r="C708" s="585"/>
      <c r="D708" s="585"/>
      <c r="E708" s="433">
        <v>35.139999000000003</v>
      </c>
      <c r="F708" s="433">
        <v>36.009998000000003</v>
      </c>
      <c r="G708" s="433">
        <v>34.509998000000003</v>
      </c>
      <c r="H708" s="586">
        <v>35</v>
      </c>
      <c r="I708" s="586"/>
      <c r="J708" s="433">
        <v>33.939968</v>
      </c>
      <c r="K708" s="362">
        <v>18613200</v>
      </c>
    </row>
    <row r="709" spans="2:11" ht="12.75" customHeight="1" x14ac:dyDescent="0.2">
      <c r="B709" s="585">
        <f t="shared" ca="1" si="10"/>
        <v>45308</v>
      </c>
      <c r="C709" s="585"/>
      <c r="D709" s="585"/>
      <c r="E709" s="433">
        <v>33.970001000000003</v>
      </c>
      <c r="F709" s="433">
        <v>34.759998000000003</v>
      </c>
      <c r="G709" s="433">
        <v>31.5</v>
      </c>
      <c r="H709" s="586">
        <v>32.700001</v>
      </c>
      <c r="I709" s="586"/>
      <c r="J709" s="433">
        <v>31.709627000000001</v>
      </c>
      <c r="K709" s="362">
        <v>38045300</v>
      </c>
    </row>
    <row r="710" spans="2:11" ht="12.75" customHeight="1" x14ac:dyDescent="0.2">
      <c r="B710" s="585">
        <f t="shared" ca="1" si="10"/>
        <v>45309</v>
      </c>
      <c r="C710" s="585"/>
      <c r="D710" s="585"/>
      <c r="E710" s="433">
        <v>33.729999999999997</v>
      </c>
      <c r="F710" s="433">
        <v>35.189999</v>
      </c>
      <c r="G710" s="433">
        <v>32.5</v>
      </c>
      <c r="H710" s="586">
        <v>35.020000000000003</v>
      </c>
      <c r="I710" s="586"/>
      <c r="J710" s="433">
        <v>33.959361999999999</v>
      </c>
      <c r="K710" s="362">
        <v>31507000</v>
      </c>
    </row>
    <row r="711" spans="2:11" ht="12.75" customHeight="1" x14ac:dyDescent="0.2">
      <c r="B711" s="585">
        <f t="shared" ca="1" si="10"/>
        <v>45310</v>
      </c>
      <c r="C711" s="585"/>
      <c r="D711" s="585"/>
      <c r="E711" s="433">
        <v>34.729999999999997</v>
      </c>
      <c r="F711" s="433">
        <v>35.479999999999997</v>
      </c>
      <c r="G711" s="433">
        <v>33.799999</v>
      </c>
      <c r="H711" s="586">
        <v>34.43</v>
      </c>
      <c r="I711" s="586"/>
      <c r="J711" s="433">
        <v>33.387233999999999</v>
      </c>
      <c r="K711" s="362">
        <v>24959400</v>
      </c>
    </row>
    <row r="712" spans="2:11" ht="12.75" customHeight="1" x14ac:dyDescent="0.2">
      <c r="B712" s="585">
        <f t="shared" ca="1" si="10"/>
        <v>45311</v>
      </c>
      <c r="C712" s="585"/>
      <c r="D712" s="585"/>
      <c r="E712" s="433">
        <v>33.380001</v>
      </c>
      <c r="F712" s="433">
        <v>34.169998</v>
      </c>
      <c r="G712" s="433">
        <v>32.779998999999997</v>
      </c>
      <c r="H712" s="586">
        <v>33.860000999999997</v>
      </c>
      <c r="I712" s="586"/>
      <c r="J712" s="433">
        <v>32.834484000000003</v>
      </c>
      <c r="K712" s="362">
        <v>24411800</v>
      </c>
    </row>
    <row r="713" spans="2:11" ht="12.75" customHeight="1" x14ac:dyDescent="0.2">
      <c r="B713" s="585">
        <f t="shared" ca="1" si="10"/>
        <v>45312</v>
      </c>
      <c r="C713" s="585"/>
      <c r="D713" s="585"/>
      <c r="E713" s="433">
        <v>33.970001000000003</v>
      </c>
      <c r="F713" s="433">
        <v>34.82</v>
      </c>
      <c r="G713" s="433">
        <v>33.659999999999997</v>
      </c>
      <c r="H713" s="586">
        <v>34.459999000000003</v>
      </c>
      <c r="I713" s="586"/>
      <c r="J713" s="433">
        <v>33.416321000000003</v>
      </c>
      <c r="K713" s="362">
        <v>20367800</v>
      </c>
    </row>
    <row r="714" spans="2:11" ht="12.75" customHeight="1" x14ac:dyDescent="0.2">
      <c r="B714" s="585">
        <f t="shared" ca="1" si="10"/>
        <v>45313</v>
      </c>
      <c r="C714" s="585"/>
      <c r="D714" s="585"/>
      <c r="E714" s="433">
        <v>35.689999</v>
      </c>
      <c r="F714" s="433">
        <v>37.610000999999997</v>
      </c>
      <c r="G714" s="433">
        <v>35.689999</v>
      </c>
      <c r="H714" s="586">
        <v>37.470001000000003</v>
      </c>
      <c r="I714" s="586"/>
      <c r="J714" s="433">
        <v>36.335155</v>
      </c>
      <c r="K714" s="362">
        <v>25590500</v>
      </c>
    </row>
    <row r="715" spans="2:11" ht="12.75" customHeight="1" x14ac:dyDescent="0.2">
      <c r="B715" s="585">
        <f t="shared" ca="1" si="10"/>
        <v>45314</v>
      </c>
      <c r="C715" s="585"/>
      <c r="D715" s="585"/>
      <c r="E715" s="433">
        <v>36.93</v>
      </c>
      <c r="F715" s="433">
        <v>37.490001999999997</v>
      </c>
      <c r="G715" s="433">
        <v>36.520000000000003</v>
      </c>
      <c r="H715" s="586">
        <v>37.419998</v>
      </c>
      <c r="I715" s="586"/>
      <c r="J715" s="433">
        <v>36.286670999999998</v>
      </c>
      <c r="K715" s="362">
        <v>19752500</v>
      </c>
    </row>
    <row r="716" spans="2:11" ht="12.75" customHeight="1" x14ac:dyDescent="0.2">
      <c r="B716" s="585">
        <f t="shared" ca="1" si="10"/>
        <v>45315</v>
      </c>
      <c r="C716" s="585"/>
      <c r="D716" s="585"/>
      <c r="E716" s="433">
        <v>37.189999</v>
      </c>
      <c r="F716" s="433">
        <v>37.57</v>
      </c>
      <c r="G716" s="433">
        <v>36.560001</v>
      </c>
      <c r="H716" s="586">
        <v>36.959999000000003</v>
      </c>
      <c r="I716" s="586"/>
      <c r="J716" s="433">
        <v>35.840598999999997</v>
      </c>
      <c r="K716" s="362">
        <v>18329100</v>
      </c>
    </row>
    <row r="717" spans="2:11" ht="12.75" customHeight="1" x14ac:dyDescent="0.2">
      <c r="B717" s="585">
        <f t="shared" ca="1" si="10"/>
        <v>45316</v>
      </c>
      <c r="C717" s="585"/>
      <c r="D717" s="585"/>
      <c r="E717" s="433">
        <v>37.029998999999997</v>
      </c>
      <c r="F717" s="433">
        <v>37.029998999999997</v>
      </c>
      <c r="G717" s="433">
        <v>34.950001</v>
      </c>
      <c r="H717" s="586">
        <v>34.990001999999997</v>
      </c>
      <c r="I717" s="586"/>
      <c r="J717" s="433">
        <v>33.930267000000001</v>
      </c>
      <c r="K717" s="362">
        <v>21242400</v>
      </c>
    </row>
    <row r="718" spans="2:11" ht="12.75" customHeight="1" x14ac:dyDescent="0.2">
      <c r="B718" s="585">
        <f t="shared" ca="1" si="10"/>
        <v>45317</v>
      </c>
      <c r="C718" s="585"/>
      <c r="D718" s="585"/>
      <c r="E718" s="433">
        <v>34.470001000000003</v>
      </c>
      <c r="F718" s="433">
        <v>36.580002</v>
      </c>
      <c r="G718" s="433">
        <v>34.020000000000003</v>
      </c>
      <c r="H718" s="586">
        <v>36.110000999999997</v>
      </c>
      <c r="I718" s="586"/>
      <c r="J718" s="433">
        <v>35.016342000000002</v>
      </c>
      <c r="K718" s="362">
        <v>31499300</v>
      </c>
    </row>
    <row r="719" spans="2:11" ht="12.75" customHeight="1" x14ac:dyDescent="0.2">
      <c r="B719" s="585">
        <f t="shared" ca="1" si="10"/>
        <v>45318</v>
      </c>
      <c r="C719" s="585"/>
      <c r="D719" s="585"/>
      <c r="E719" s="433">
        <v>36</v>
      </c>
      <c r="F719" s="433">
        <v>37.139999000000003</v>
      </c>
      <c r="G719" s="433">
        <v>35.279998999999997</v>
      </c>
      <c r="H719" s="586">
        <v>35.419998</v>
      </c>
      <c r="I719" s="586"/>
      <c r="J719" s="433">
        <v>34.347244000000003</v>
      </c>
      <c r="K719" s="362">
        <v>25504200</v>
      </c>
    </row>
    <row r="720" spans="2:11" ht="12.75" customHeight="1" x14ac:dyDescent="0.2">
      <c r="B720" s="585">
        <f t="shared" ca="1" si="10"/>
        <v>45319</v>
      </c>
      <c r="C720" s="585"/>
      <c r="D720" s="585"/>
      <c r="E720" s="433">
        <v>35.060001</v>
      </c>
      <c r="F720" s="433">
        <v>35.369999</v>
      </c>
      <c r="G720" s="433">
        <v>33.840000000000003</v>
      </c>
      <c r="H720" s="586">
        <v>34.990001999999997</v>
      </c>
      <c r="I720" s="586"/>
      <c r="J720" s="433">
        <v>33.930267000000001</v>
      </c>
      <c r="K720" s="362">
        <v>33270600</v>
      </c>
    </row>
    <row r="721" spans="2:11" ht="12.75" customHeight="1" x14ac:dyDescent="0.2">
      <c r="B721" s="585">
        <f t="shared" ca="1" si="10"/>
        <v>45320</v>
      </c>
      <c r="C721" s="585"/>
      <c r="D721" s="585"/>
      <c r="E721" s="433">
        <v>35.189999</v>
      </c>
      <c r="F721" s="433">
        <v>35.630001</v>
      </c>
      <c r="G721" s="433">
        <v>34.599997999999999</v>
      </c>
      <c r="H721" s="586">
        <v>35.009998000000003</v>
      </c>
      <c r="I721" s="586"/>
      <c r="J721" s="433">
        <v>33.949657000000002</v>
      </c>
      <c r="K721" s="362">
        <v>21113500</v>
      </c>
    </row>
    <row r="722" spans="2:11" ht="12.75" customHeight="1" x14ac:dyDescent="0.2">
      <c r="B722" s="585">
        <f t="shared" ca="1" si="10"/>
        <v>45321</v>
      </c>
      <c r="C722" s="585"/>
      <c r="D722" s="585"/>
      <c r="E722" s="433">
        <v>34.099997999999999</v>
      </c>
      <c r="F722" s="433">
        <v>34.189999</v>
      </c>
      <c r="G722" s="433">
        <v>32.07</v>
      </c>
      <c r="H722" s="586">
        <v>32.200001</v>
      </c>
      <c r="I722" s="586"/>
      <c r="J722" s="433">
        <v>31.224768000000001</v>
      </c>
      <c r="K722" s="362">
        <v>40041500</v>
      </c>
    </row>
    <row r="723" spans="2:11" ht="12.75" customHeight="1" x14ac:dyDescent="0.2">
      <c r="B723" s="585">
        <f t="shared" ca="1" si="10"/>
        <v>45322</v>
      </c>
      <c r="C723" s="585"/>
      <c r="D723" s="585"/>
      <c r="E723" s="433">
        <v>32.810001</v>
      </c>
      <c r="F723" s="433">
        <v>33.349997999999999</v>
      </c>
      <c r="G723" s="433">
        <v>31.58</v>
      </c>
      <c r="H723" s="586">
        <v>31.610001</v>
      </c>
      <c r="I723" s="586"/>
      <c r="J723" s="433">
        <v>30.652636999999999</v>
      </c>
      <c r="K723" s="362">
        <v>27289000</v>
      </c>
    </row>
    <row r="724" spans="2:11" ht="12.75" customHeight="1" x14ac:dyDescent="0.2">
      <c r="B724" s="585">
        <f t="shared" ca="1" si="10"/>
        <v>45323</v>
      </c>
      <c r="C724" s="585"/>
      <c r="D724" s="585"/>
      <c r="E724" s="433">
        <v>30.32</v>
      </c>
      <c r="F724" s="433">
        <v>31.49</v>
      </c>
      <c r="G724" s="433">
        <v>29.450001</v>
      </c>
      <c r="H724" s="586">
        <v>31.110001</v>
      </c>
      <c r="I724" s="586"/>
      <c r="J724" s="433">
        <v>30.167781999999999</v>
      </c>
      <c r="K724" s="362">
        <v>38038200</v>
      </c>
    </row>
    <row r="725" spans="2:11" ht="12.75" customHeight="1" x14ac:dyDescent="0.2">
      <c r="B725" s="585">
        <f t="shared" ca="1" si="10"/>
        <v>45324</v>
      </c>
      <c r="C725" s="585"/>
      <c r="D725" s="585"/>
      <c r="E725" s="433">
        <v>32.779998999999997</v>
      </c>
      <c r="F725" s="433">
        <v>33.330002</v>
      </c>
      <c r="G725" s="433">
        <v>31.799999</v>
      </c>
      <c r="H725" s="586">
        <v>32.959999000000003</v>
      </c>
      <c r="I725" s="586"/>
      <c r="J725" s="433">
        <v>31.961743999999999</v>
      </c>
      <c r="K725" s="362">
        <v>23769200</v>
      </c>
    </row>
    <row r="726" spans="2:11" ht="12.75" customHeight="1" x14ac:dyDescent="0.2">
      <c r="B726" s="585">
        <f t="shared" ca="1" si="10"/>
        <v>45325</v>
      </c>
      <c r="C726" s="585"/>
      <c r="D726" s="585"/>
      <c r="E726" s="433">
        <v>32.720001000000003</v>
      </c>
      <c r="F726" s="433">
        <v>33.310001</v>
      </c>
      <c r="G726" s="433">
        <v>31.879999000000002</v>
      </c>
      <c r="H726" s="586">
        <v>32.099997999999999</v>
      </c>
      <c r="I726" s="586"/>
      <c r="J726" s="433">
        <v>31.127796</v>
      </c>
      <c r="K726" s="362">
        <v>19461700</v>
      </c>
    </row>
    <row r="727" spans="2:11" ht="12.75" customHeight="1" x14ac:dyDescent="0.2">
      <c r="B727" s="585">
        <f t="shared" ca="1" si="10"/>
        <v>45326</v>
      </c>
      <c r="C727" s="585"/>
      <c r="D727" s="585"/>
      <c r="E727" s="433">
        <v>31.799999</v>
      </c>
      <c r="F727" s="433">
        <v>33.020000000000003</v>
      </c>
      <c r="G727" s="433">
        <v>31.379999000000002</v>
      </c>
      <c r="H727" s="586">
        <v>32.68</v>
      </c>
      <c r="I727" s="586"/>
      <c r="J727" s="433">
        <v>31.690228999999999</v>
      </c>
      <c r="K727" s="362">
        <v>17474700</v>
      </c>
    </row>
    <row r="728" spans="2:11" ht="12.75" customHeight="1" x14ac:dyDescent="0.2">
      <c r="B728" s="585">
        <f t="shared" ca="1" si="10"/>
        <v>45327</v>
      </c>
      <c r="C728" s="585"/>
      <c r="D728" s="585"/>
      <c r="E728" s="433">
        <v>33.209999000000003</v>
      </c>
      <c r="F728" s="433">
        <v>33.650002000000001</v>
      </c>
      <c r="G728" s="433">
        <v>32.630001</v>
      </c>
      <c r="H728" s="586">
        <v>32.93</v>
      </c>
      <c r="I728" s="586"/>
      <c r="J728" s="433">
        <v>31.932661</v>
      </c>
      <c r="K728" s="362">
        <v>15946000</v>
      </c>
    </row>
    <row r="729" spans="2:11" ht="12.75" customHeight="1" x14ac:dyDescent="0.2">
      <c r="B729" s="585">
        <f t="shared" ca="1" si="10"/>
        <v>45328</v>
      </c>
      <c r="C729" s="585"/>
      <c r="D729" s="585"/>
      <c r="E729" s="433">
        <v>33.340000000000003</v>
      </c>
      <c r="F729" s="433">
        <v>33.970001000000003</v>
      </c>
      <c r="G729" s="433">
        <v>33.279998999999997</v>
      </c>
      <c r="H729" s="586">
        <v>33.759998000000003</v>
      </c>
      <c r="I729" s="586"/>
      <c r="J729" s="433">
        <v>32.737513999999997</v>
      </c>
      <c r="K729" s="362">
        <v>16423800</v>
      </c>
    </row>
    <row r="730" spans="2:11" ht="12.75" customHeight="1" x14ac:dyDescent="0.2">
      <c r="B730" s="585">
        <f t="shared" ca="1" si="10"/>
        <v>45329</v>
      </c>
      <c r="C730" s="585"/>
      <c r="D730" s="585"/>
      <c r="E730" s="433">
        <v>34.729999999999997</v>
      </c>
      <c r="F730" s="433">
        <v>35.729999999999997</v>
      </c>
      <c r="G730" s="433">
        <v>34.479999999999997</v>
      </c>
      <c r="H730" s="586">
        <v>35.360000999999997</v>
      </c>
      <c r="I730" s="586"/>
      <c r="J730" s="433">
        <v>34.289062999999999</v>
      </c>
      <c r="K730" s="362">
        <v>19365200</v>
      </c>
    </row>
    <row r="731" spans="2:11" ht="12.75" customHeight="1" x14ac:dyDescent="0.2">
      <c r="B731" s="585">
        <f t="shared" ref="B731:B794" ca="1" si="11">B732-1</f>
        <v>45330</v>
      </c>
      <c r="C731" s="585"/>
      <c r="D731" s="585"/>
      <c r="E731" s="433">
        <v>35.720001000000003</v>
      </c>
      <c r="F731" s="433">
        <v>36.220001000000003</v>
      </c>
      <c r="G731" s="433">
        <v>34.759998000000003</v>
      </c>
      <c r="H731" s="586">
        <v>35.009998000000003</v>
      </c>
      <c r="I731" s="586"/>
      <c r="J731" s="433">
        <v>33.949657000000002</v>
      </c>
      <c r="K731" s="362">
        <v>22081100</v>
      </c>
    </row>
    <row r="732" spans="2:11" ht="12.75" customHeight="1" x14ac:dyDescent="0.2">
      <c r="B732" s="585">
        <f t="shared" ca="1" si="11"/>
        <v>45331</v>
      </c>
      <c r="C732" s="585"/>
      <c r="D732" s="585"/>
      <c r="E732" s="433">
        <v>34.659999999999997</v>
      </c>
      <c r="F732" s="433">
        <v>34.779998999999997</v>
      </c>
      <c r="G732" s="433">
        <v>33.810001</v>
      </c>
      <c r="H732" s="586">
        <v>33.979999999999997</v>
      </c>
      <c r="I732" s="586"/>
      <c r="J732" s="433">
        <v>32.950851</v>
      </c>
      <c r="K732" s="362">
        <v>16292900</v>
      </c>
    </row>
    <row r="733" spans="2:11" ht="12.75" customHeight="1" x14ac:dyDescent="0.2">
      <c r="B733" s="585">
        <f t="shared" ca="1" si="11"/>
        <v>45332</v>
      </c>
      <c r="C733" s="585"/>
      <c r="D733" s="585"/>
      <c r="E733" s="433">
        <v>34.099997999999999</v>
      </c>
      <c r="F733" s="433">
        <v>34.759998000000003</v>
      </c>
      <c r="G733" s="433">
        <v>33.360000999999997</v>
      </c>
      <c r="H733" s="586">
        <v>34.369999</v>
      </c>
      <c r="I733" s="586"/>
      <c r="J733" s="433">
        <v>33.329044000000003</v>
      </c>
      <c r="K733" s="362">
        <v>15831400</v>
      </c>
    </row>
    <row r="734" spans="2:11" ht="12.75" customHeight="1" x14ac:dyDescent="0.2">
      <c r="B734" s="585">
        <f t="shared" ca="1" si="11"/>
        <v>45333</v>
      </c>
      <c r="C734" s="585"/>
      <c r="D734" s="585"/>
      <c r="E734" s="433">
        <v>33.919998</v>
      </c>
      <c r="F734" s="433">
        <v>34.07</v>
      </c>
      <c r="G734" s="433">
        <v>33.240001999999997</v>
      </c>
      <c r="H734" s="586">
        <v>34.040000999999997</v>
      </c>
      <c r="I734" s="586"/>
      <c r="J734" s="433">
        <v>33.009045</v>
      </c>
      <c r="K734" s="362">
        <v>14028600</v>
      </c>
    </row>
    <row r="735" spans="2:11" ht="12.75" customHeight="1" x14ac:dyDescent="0.2">
      <c r="B735" s="585">
        <f t="shared" ca="1" si="11"/>
        <v>45334</v>
      </c>
      <c r="C735" s="585"/>
      <c r="D735" s="585"/>
      <c r="E735" s="433">
        <v>34.020000000000003</v>
      </c>
      <c r="F735" s="433">
        <v>34.020000000000003</v>
      </c>
      <c r="G735" s="433">
        <v>33.029998999999997</v>
      </c>
      <c r="H735" s="586">
        <v>33.669998</v>
      </c>
      <c r="I735" s="586"/>
      <c r="J735" s="433">
        <v>32.650238000000002</v>
      </c>
      <c r="K735" s="362">
        <v>15141300</v>
      </c>
    </row>
    <row r="736" spans="2:11" ht="12.75" customHeight="1" x14ac:dyDescent="0.2">
      <c r="B736" s="585">
        <f t="shared" ca="1" si="11"/>
        <v>45335</v>
      </c>
      <c r="C736" s="585"/>
      <c r="D736" s="585"/>
      <c r="E736" s="433">
        <v>34.119999</v>
      </c>
      <c r="F736" s="433">
        <v>34.509998000000003</v>
      </c>
      <c r="G736" s="433">
        <v>33.25</v>
      </c>
      <c r="H736" s="586">
        <v>33.729999999999997</v>
      </c>
      <c r="I736" s="586"/>
      <c r="J736" s="433">
        <v>32.708424000000001</v>
      </c>
      <c r="K736" s="362">
        <v>10889700</v>
      </c>
    </row>
    <row r="737" spans="2:11" ht="12.75" customHeight="1" x14ac:dyDescent="0.2">
      <c r="B737" s="585">
        <f t="shared" ca="1" si="11"/>
        <v>45336</v>
      </c>
      <c r="C737" s="585"/>
      <c r="D737" s="585"/>
      <c r="E737" s="433">
        <v>34.950001</v>
      </c>
      <c r="F737" s="433">
        <v>37.040000999999997</v>
      </c>
      <c r="G737" s="433">
        <v>34.860000999999997</v>
      </c>
      <c r="H737" s="586">
        <v>36.310001</v>
      </c>
      <c r="I737" s="586"/>
      <c r="J737" s="433">
        <v>35.288756999999997</v>
      </c>
      <c r="K737" s="362">
        <v>35697600</v>
      </c>
    </row>
    <row r="738" spans="2:11" ht="12.75" customHeight="1" x14ac:dyDescent="0.2">
      <c r="B738" s="585">
        <f t="shared" ca="1" si="11"/>
        <v>45337</v>
      </c>
      <c r="C738" s="585"/>
      <c r="D738" s="585"/>
      <c r="E738" s="433">
        <v>36.970001000000003</v>
      </c>
      <c r="F738" s="433">
        <v>38.130001</v>
      </c>
      <c r="G738" s="433">
        <v>36.229999999999997</v>
      </c>
      <c r="H738" s="586">
        <v>37.830002</v>
      </c>
      <c r="I738" s="586"/>
      <c r="J738" s="433">
        <v>36.766010000000001</v>
      </c>
      <c r="K738" s="362">
        <v>27185800</v>
      </c>
    </row>
    <row r="739" spans="2:11" ht="12.75" customHeight="1" x14ac:dyDescent="0.2">
      <c r="B739" s="585">
        <f t="shared" ca="1" si="11"/>
        <v>45338</v>
      </c>
      <c r="C739" s="585"/>
      <c r="D739" s="585"/>
      <c r="E739" s="433">
        <v>38.130001</v>
      </c>
      <c r="F739" s="433">
        <v>38.459999000000003</v>
      </c>
      <c r="G739" s="433">
        <v>37.439999</v>
      </c>
      <c r="H739" s="586">
        <v>38.139999000000003</v>
      </c>
      <c r="I739" s="586"/>
      <c r="J739" s="433">
        <v>37.067279999999997</v>
      </c>
      <c r="K739" s="362">
        <v>19010500</v>
      </c>
    </row>
    <row r="740" spans="2:11" ht="12.75" customHeight="1" x14ac:dyDescent="0.2">
      <c r="B740" s="585">
        <f t="shared" ca="1" si="11"/>
        <v>45339</v>
      </c>
      <c r="C740" s="585"/>
      <c r="D740" s="585"/>
      <c r="E740" s="433">
        <v>38.650002000000001</v>
      </c>
      <c r="F740" s="433">
        <v>39.040000999999997</v>
      </c>
      <c r="G740" s="433">
        <v>36.770000000000003</v>
      </c>
      <c r="H740" s="586">
        <v>37.330002</v>
      </c>
      <c r="I740" s="586"/>
      <c r="J740" s="433">
        <v>36.280067000000003</v>
      </c>
      <c r="K740" s="362">
        <v>21560500</v>
      </c>
    </row>
    <row r="741" spans="2:11" ht="12.75" customHeight="1" x14ac:dyDescent="0.2">
      <c r="B741" s="585">
        <f t="shared" ca="1" si="11"/>
        <v>45340</v>
      </c>
      <c r="C741" s="585"/>
      <c r="D741" s="585"/>
      <c r="E741" s="433">
        <v>37.049999</v>
      </c>
      <c r="F741" s="433">
        <v>37.240001999999997</v>
      </c>
      <c r="G741" s="433">
        <v>35.099997999999999</v>
      </c>
      <c r="H741" s="586">
        <v>35.880001</v>
      </c>
      <c r="I741" s="586"/>
      <c r="J741" s="433">
        <v>34.870849999999997</v>
      </c>
      <c r="K741" s="362">
        <v>20581200</v>
      </c>
    </row>
    <row r="742" spans="2:11" ht="12.75" customHeight="1" x14ac:dyDescent="0.2">
      <c r="B742" s="585">
        <f t="shared" ca="1" si="11"/>
        <v>45341</v>
      </c>
      <c r="C742" s="585"/>
      <c r="D742" s="585"/>
      <c r="E742" s="433">
        <v>34.830002</v>
      </c>
      <c r="F742" s="433">
        <v>36.07</v>
      </c>
      <c r="G742" s="433">
        <v>34.220001000000003</v>
      </c>
      <c r="H742" s="586">
        <v>35.900002000000001</v>
      </c>
      <c r="I742" s="586"/>
      <c r="J742" s="433">
        <v>34.890296999999997</v>
      </c>
      <c r="K742" s="362">
        <v>21914300</v>
      </c>
    </row>
    <row r="743" spans="2:11" ht="12.75" customHeight="1" x14ac:dyDescent="0.2">
      <c r="B743" s="585">
        <f t="shared" ca="1" si="11"/>
        <v>45342</v>
      </c>
      <c r="C743" s="585"/>
      <c r="D743" s="585"/>
      <c r="E743" s="433">
        <v>34.979999999999997</v>
      </c>
      <c r="F743" s="433">
        <v>35.689999</v>
      </c>
      <c r="G743" s="433">
        <v>34.240001999999997</v>
      </c>
      <c r="H743" s="586">
        <v>34.740001999999997</v>
      </c>
      <c r="I743" s="586"/>
      <c r="J743" s="433">
        <v>33.762912999999998</v>
      </c>
      <c r="K743" s="362">
        <v>23923800</v>
      </c>
    </row>
    <row r="744" spans="2:11" ht="12.75" customHeight="1" x14ac:dyDescent="0.2">
      <c r="B744" s="585">
        <f t="shared" ca="1" si="11"/>
        <v>45343</v>
      </c>
      <c r="C744" s="585"/>
      <c r="D744" s="585"/>
      <c r="E744" s="433">
        <v>35.689999</v>
      </c>
      <c r="F744" s="433">
        <v>36.970001000000003</v>
      </c>
      <c r="G744" s="433">
        <v>35.560001</v>
      </c>
      <c r="H744" s="586">
        <v>36.540000999999997</v>
      </c>
      <c r="I744" s="586"/>
      <c r="J744" s="433">
        <v>35.512282999999996</v>
      </c>
      <c r="K744" s="362">
        <v>22558300</v>
      </c>
    </row>
    <row r="745" spans="2:11" ht="12.75" customHeight="1" x14ac:dyDescent="0.2">
      <c r="B745" s="585">
        <f t="shared" ca="1" si="11"/>
        <v>45344</v>
      </c>
      <c r="C745" s="585"/>
      <c r="D745" s="585"/>
      <c r="E745" s="433">
        <v>37.099997999999999</v>
      </c>
      <c r="F745" s="433">
        <v>39.080002</v>
      </c>
      <c r="G745" s="433">
        <v>36.959999000000003</v>
      </c>
      <c r="H745" s="586">
        <v>39.049999</v>
      </c>
      <c r="I745" s="586"/>
      <c r="J745" s="433">
        <v>37.951690999999997</v>
      </c>
      <c r="K745" s="362">
        <v>27041600</v>
      </c>
    </row>
    <row r="746" spans="2:11" ht="12.75" customHeight="1" x14ac:dyDescent="0.2">
      <c r="B746" s="585">
        <f t="shared" ca="1" si="11"/>
        <v>45345</v>
      </c>
      <c r="C746" s="585"/>
      <c r="D746" s="585"/>
      <c r="E746" s="433">
        <v>38.549999</v>
      </c>
      <c r="F746" s="433">
        <v>39.840000000000003</v>
      </c>
      <c r="G746" s="433">
        <v>38.549999</v>
      </c>
      <c r="H746" s="586">
        <v>38.689999</v>
      </c>
      <c r="I746" s="586"/>
      <c r="J746" s="433">
        <v>37.601813999999997</v>
      </c>
      <c r="K746" s="362">
        <v>19766600</v>
      </c>
    </row>
    <row r="747" spans="2:11" ht="12.75" customHeight="1" x14ac:dyDescent="0.2">
      <c r="B747" s="585">
        <f t="shared" ca="1" si="11"/>
        <v>45346</v>
      </c>
      <c r="C747" s="585"/>
      <c r="D747" s="585"/>
      <c r="E747" s="433">
        <v>38.020000000000003</v>
      </c>
      <c r="F747" s="433">
        <v>39.669998</v>
      </c>
      <c r="G747" s="433">
        <v>37.610000999999997</v>
      </c>
      <c r="H747" s="586">
        <v>39.349997999999999</v>
      </c>
      <c r="I747" s="586"/>
      <c r="J747" s="433">
        <v>38.243251999999998</v>
      </c>
      <c r="K747" s="362">
        <v>18574600</v>
      </c>
    </row>
    <row r="748" spans="2:11" ht="12.75" customHeight="1" x14ac:dyDescent="0.2">
      <c r="B748" s="585">
        <f t="shared" ca="1" si="11"/>
        <v>45347</v>
      </c>
      <c r="C748" s="585"/>
      <c r="D748" s="585"/>
      <c r="E748" s="433">
        <v>39.950001</v>
      </c>
      <c r="F748" s="433">
        <v>39.979999999999997</v>
      </c>
      <c r="G748" s="433">
        <v>37.639999000000003</v>
      </c>
      <c r="H748" s="586">
        <v>38.400002000000001</v>
      </c>
      <c r="I748" s="586"/>
      <c r="J748" s="433">
        <v>37.319969</v>
      </c>
      <c r="K748" s="362">
        <v>18860200</v>
      </c>
    </row>
    <row r="749" spans="2:11" ht="12.75" customHeight="1" x14ac:dyDescent="0.2">
      <c r="B749" s="585">
        <f t="shared" ca="1" si="11"/>
        <v>45348</v>
      </c>
      <c r="C749" s="585"/>
      <c r="D749" s="585"/>
      <c r="E749" s="433">
        <v>38</v>
      </c>
      <c r="F749" s="433">
        <v>38.689999</v>
      </c>
      <c r="G749" s="433">
        <v>37.450001</v>
      </c>
      <c r="H749" s="586">
        <v>37.709999000000003</v>
      </c>
      <c r="I749" s="586"/>
      <c r="J749" s="433">
        <v>36.649372</v>
      </c>
      <c r="K749" s="362">
        <v>13696400</v>
      </c>
    </row>
    <row r="750" spans="2:11" ht="12.75" customHeight="1" x14ac:dyDescent="0.2">
      <c r="B750" s="585">
        <f t="shared" ca="1" si="11"/>
        <v>45349</v>
      </c>
      <c r="C750" s="585"/>
      <c r="D750" s="585"/>
      <c r="E750" s="433">
        <v>38.409999999999997</v>
      </c>
      <c r="F750" s="433">
        <v>39.290000999999997</v>
      </c>
      <c r="G750" s="433">
        <v>38.209999000000003</v>
      </c>
      <c r="H750" s="586">
        <v>38.709999000000003</v>
      </c>
      <c r="I750" s="586"/>
      <c r="J750" s="433">
        <v>37.621250000000003</v>
      </c>
      <c r="K750" s="362">
        <v>22861600</v>
      </c>
    </row>
    <row r="751" spans="2:11" ht="12.75" customHeight="1" x14ac:dyDescent="0.2">
      <c r="B751" s="585">
        <f t="shared" ca="1" si="11"/>
        <v>45350</v>
      </c>
      <c r="C751" s="585"/>
      <c r="D751" s="585"/>
      <c r="E751" s="433">
        <v>38.909999999999997</v>
      </c>
      <c r="F751" s="433">
        <v>39.279998999999997</v>
      </c>
      <c r="G751" s="433">
        <v>37.900002000000001</v>
      </c>
      <c r="H751" s="586">
        <v>39.220001000000003</v>
      </c>
      <c r="I751" s="586"/>
      <c r="J751" s="433">
        <v>38.116905000000003</v>
      </c>
      <c r="K751" s="362">
        <v>26489200</v>
      </c>
    </row>
    <row r="752" spans="2:11" ht="12.75" customHeight="1" x14ac:dyDescent="0.2">
      <c r="B752" s="585">
        <f t="shared" ca="1" si="11"/>
        <v>45351</v>
      </c>
      <c r="C752" s="585"/>
      <c r="D752" s="585"/>
      <c r="E752" s="433">
        <v>39.93</v>
      </c>
      <c r="F752" s="433">
        <v>41.740001999999997</v>
      </c>
      <c r="G752" s="433">
        <v>39.200001</v>
      </c>
      <c r="H752" s="586">
        <v>41.540000999999997</v>
      </c>
      <c r="I752" s="586"/>
      <c r="J752" s="433">
        <v>40.371662000000001</v>
      </c>
      <c r="K752" s="362">
        <v>37185800</v>
      </c>
    </row>
    <row r="753" spans="2:11" ht="12.75" customHeight="1" x14ac:dyDescent="0.2">
      <c r="B753" s="585">
        <f t="shared" ca="1" si="11"/>
        <v>45352</v>
      </c>
      <c r="C753" s="585"/>
      <c r="D753" s="585"/>
      <c r="E753" s="433">
        <v>42</v>
      </c>
      <c r="F753" s="433">
        <v>42.189999</v>
      </c>
      <c r="G753" s="433">
        <v>40.729999999999997</v>
      </c>
      <c r="H753" s="586">
        <v>42.07</v>
      </c>
      <c r="I753" s="586"/>
      <c r="J753" s="433">
        <v>40.886752999999999</v>
      </c>
      <c r="K753" s="362">
        <v>25202200</v>
      </c>
    </row>
    <row r="754" spans="2:11" ht="12.75" customHeight="1" x14ac:dyDescent="0.2">
      <c r="B754" s="585">
        <f t="shared" ca="1" si="11"/>
        <v>45353</v>
      </c>
      <c r="C754" s="585"/>
      <c r="D754" s="585"/>
      <c r="E754" s="433">
        <v>42.48</v>
      </c>
      <c r="F754" s="433">
        <v>44.5</v>
      </c>
      <c r="G754" s="433">
        <v>41.91</v>
      </c>
      <c r="H754" s="586">
        <v>43.970001000000003</v>
      </c>
      <c r="I754" s="586"/>
      <c r="J754" s="433">
        <v>42.733311</v>
      </c>
      <c r="K754" s="362">
        <v>32390400</v>
      </c>
    </row>
    <row r="755" spans="2:11" ht="12.75" customHeight="1" x14ac:dyDescent="0.2">
      <c r="B755" s="585">
        <f t="shared" ca="1" si="11"/>
        <v>45354</v>
      </c>
      <c r="C755" s="585"/>
      <c r="D755" s="585"/>
      <c r="E755" s="433">
        <v>44.959999000000003</v>
      </c>
      <c r="F755" s="433">
        <v>46.099997999999999</v>
      </c>
      <c r="G755" s="433">
        <v>42.639999000000003</v>
      </c>
      <c r="H755" s="586">
        <v>42.740001999999997</v>
      </c>
      <c r="I755" s="586"/>
      <c r="J755" s="433">
        <v>41.537914000000001</v>
      </c>
      <c r="K755" s="362">
        <v>53054600</v>
      </c>
    </row>
    <row r="756" spans="2:11" ht="12.75" customHeight="1" x14ac:dyDescent="0.2">
      <c r="B756" s="585">
        <f t="shared" ca="1" si="11"/>
        <v>45355</v>
      </c>
      <c r="C756" s="585"/>
      <c r="D756" s="585"/>
      <c r="E756" s="433">
        <v>41.540000999999997</v>
      </c>
      <c r="F756" s="433">
        <v>45.34</v>
      </c>
      <c r="G756" s="433">
        <v>40.860000999999997</v>
      </c>
      <c r="H756" s="586">
        <v>44.799999</v>
      </c>
      <c r="I756" s="586"/>
      <c r="J756" s="433">
        <v>43.539963</v>
      </c>
      <c r="K756" s="362">
        <v>40448900</v>
      </c>
    </row>
    <row r="757" spans="2:11" ht="12.75" customHeight="1" x14ac:dyDescent="0.2">
      <c r="B757" s="585">
        <f t="shared" ca="1" si="11"/>
        <v>45356</v>
      </c>
      <c r="C757" s="585"/>
      <c r="D757" s="585"/>
      <c r="E757" s="433">
        <v>44.060001</v>
      </c>
      <c r="F757" s="433">
        <v>44.650002000000001</v>
      </c>
      <c r="G757" s="433">
        <v>42.32</v>
      </c>
      <c r="H757" s="586">
        <v>42.75</v>
      </c>
      <c r="I757" s="586"/>
      <c r="J757" s="433">
        <v>41.547623000000002</v>
      </c>
      <c r="K757" s="362">
        <v>40183100</v>
      </c>
    </row>
    <row r="758" spans="2:11" ht="12.75" customHeight="1" x14ac:dyDescent="0.2">
      <c r="B758" s="585">
        <f t="shared" ca="1" si="11"/>
        <v>45357</v>
      </c>
      <c r="C758" s="585"/>
      <c r="D758" s="585"/>
      <c r="E758" s="433">
        <v>42.27</v>
      </c>
      <c r="F758" s="433">
        <v>43.529998999999997</v>
      </c>
      <c r="G758" s="433">
        <v>40.880001</v>
      </c>
      <c r="H758" s="586">
        <v>41.970001000000003</v>
      </c>
      <c r="I758" s="586"/>
      <c r="J758" s="433">
        <v>40.789569999999998</v>
      </c>
      <c r="K758" s="362">
        <v>36124000</v>
      </c>
    </row>
    <row r="759" spans="2:11" ht="12.75" customHeight="1" x14ac:dyDescent="0.2">
      <c r="B759" s="585">
        <f t="shared" ca="1" si="11"/>
        <v>45358</v>
      </c>
      <c r="C759" s="585"/>
      <c r="D759" s="585"/>
      <c r="E759" s="433">
        <v>41.23</v>
      </c>
      <c r="F759" s="433">
        <v>42.509998000000003</v>
      </c>
      <c r="G759" s="433">
        <v>41.18</v>
      </c>
      <c r="H759" s="586">
        <v>42.290000999999997</v>
      </c>
      <c r="I759" s="586"/>
      <c r="J759" s="433">
        <v>41.100563000000001</v>
      </c>
      <c r="K759" s="362">
        <v>21487600</v>
      </c>
    </row>
    <row r="760" spans="2:11" ht="12.75" customHeight="1" x14ac:dyDescent="0.2">
      <c r="B760" s="585">
        <f t="shared" ca="1" si="11"/>
        <v>45359</v>
      </c>
      <c r="C760" s="585"/>
      <c r="D760" s="585"/>
      <c r="E760" s="433">
        <v>42.889999000000003</v>
      </c>
      <c r="F760" s="433">
        <v>44.259998000000003</v>
      </c>
      <c r="G760" s="433">
        <v>42.110000999999997</v>
      </c>
      <c r="H760" s="586">
        <v>44.18</v>
      </c>
      <c r="I760" s="586"/>
      <c r="J760" s="433">
        <v>42.937404999999998</v>
      </c>
      <c r="K760" s="362">
        <v>25784600</v>
      </c>
    </row>
    <row r="761" spans="2:11" ht="12.75" customHeight="1" x14ac:dyDescent="0.2">
      <c r="B761" s="585">
        <f t="shared" ca="1" si="11"/>
        <v>45360</v>
      </c>
      <c r="C761" s="585"/>
      <c r="D761" s="585"/>
      <c r="E761" s="433">
        <v>44.73</v>
      </c>
      <c r="F761" s="433">
        <v>44.990001999999997</v>
      </c>
      <c r="G761" s="433">
        <v>43.59</v>
      </c>
      <c r="H761" s="586">
        <v>43.630001</v>
      </c>
      <c r="I761" s="586"/>
      <c r="J761" s="433">
        <v>42.402873999999997</v>
      </c>
      <c r="K761" s="362">
        <v>24144200</v>
      </c>
    </row>
    <row r="762" spans="2:11" ht="12.75" customHeight="1" x14ac:dyDescent="0.2">
      <c r="B762" s="585">
        <f t="shared" ca="1" si="11"/>
        <v>45361</v>
      </c>
      <c r="C762" s="585"/>
      <c r="D762" s="585"/>
      <c r="E762" s="433">
        <v>41.240001999999997</v>
      </c>
      <c r="F762" s="433">
        <v>41.82</v>
      </c>
      <c r="G762" s="433">
        <v>39.889999000000003</v>
      </c>
      <c r="H762" s="586">
        <v>40.720001000000003</v>
      </c>
      <c r="I762" s="586"/>
      <c r="J762" s="433">
        <v>39.574717999999997</v>
      </c>
      <c r="K762" s="362">
        <v>42376400</v>
      </c>
    </row>
    <row r="763" spans="2:11" ht="12.75" customHeight="1" x14ac:dyDescent="0.2">
      <c r="B763" s="585">
        <f t="shared" ca="1" si="11"/>
        <v>45362</v>
      </c>
      <c r="C763" s="585"/>
      <c r="D763" s="585"/>
      <c r="E763" s="433">
        <v>41.02</v>
      </c>
      <c r="F763" s="433">
        <v>41.490001999999997</v>
      </c>
      <c r="G763" s="433">
        <v>39.869999</v>
      </c>
      <c r="H763" s="586">
        <v>41.220001000000003</v>
      </c>
      <c r="I763" s="586"/>
      <c r="J763" s="433">
        <v>40.060661000000003</v>
      </c>
      <c r="K763" s="362">
        <v>23677500</v>
      </c>
    </row>
    <row r="764" spans="2:11" ht="12.75" customHeight="1" x14ac:dyDescent="0.2">
      <c r="B764" s="585">
        <f t="shared" ca="1" si="11"/>
        <v>45363</v>
      </c>
      <c r="C764" s="585"/>
      <c r="D764" s="585"/>
      <c r="E764" s="433">
        <v>41.439999</v>
      </c>
      <c r="F764" s="433">
        <v>41.830002</v>
      </c>
      <c r="G764" s="433">
        <v>40.580002</v>
      </c>
      <c r="H764" s="586">
        <v>40.869999</v>
      </c>
      <c r="I764" s="586"/>
      <c r="J764" s="433">
        <v>39.720500999999999</v>
      </c>
      <c r="K764" s="362">
        <v>20823700</v>
      </c>
    </row>
    <row r="765" spans="2:11" ht="12.75" customHeight="1" x14ac:dyDescent="0.2">
      <c r="B765" s="585">
        <f t="shared" ca="1" si="11"/>
        <v>45364</v>
      </c>
      <c r="C765" s="585"/>
      <c r="D765" s="585"/>
      <c r="E765" s="433">
        <v>40.830002</v>
      </c>
      <c r="F765" s="433">
        <v>41.900002000000001</v>
      </c>
      <c r="G765" s="433">
        <v>40.450001</v>
      </c>
      <c r="H765" s="586">
        <v>41.57</v>
      </c>
      <c r="I765" s="586"/>
      <c r="J765" s="433">
        <v>40.400818000000001</v>
      </c>
      <c r="K765" s="362">
        <v>13460100</v>
      </c>
    </row>
    <row r="766" spans="2:11" ht="12.75" customHeight="1" x14ac:dyDescent="0.2">
      <c r="B766" s="585">
        <f t="shared" ca="1" si="11"/>
        <v>45365</v>
      </c>
      <c r="C766" s="585"/>
      <c r="D766" s="585"/>
      <c r="E766" s="433">
        <v>41.59</v>
      </c>
      <c r="F766" s="433">
        <v>41.939999</v>
      </c>
      <c r="G766" s="433">
        <v>40.560001</v>
      </c>
      <c r="H766" s="586">
        <v>40.68</v>
      </c>
      <c r="I766" s="586"/>
      <c r="J766" s="433">
        <v>39.535839000000003</v>
      </c>
      <c r="K766" s="362">
        <v>18214300</v>
      </c>
    </row>
    <row r="767" spans="2:11" ht="12.75" customHeight="1" x14ac:dyDescent="0.2">
      <c r="B767" s="585">
        <f t="shared" ca="1" si="11"/>
        <v>45366</v>
      </c>
      <c r="C767" s="585"/>
      <c r="D767" s="585"/>
      <c r="E767" s="433">
        <v>40.970001000000003</v>
      </c>
      <c r="F767" s="433">
        <v>41.740001999999997</v>
      </c>
      <c r="G767" s="433">
        <v>40.860000999999997</v>
      </c>
      <c r="H767" s="586">
        <v>41.32</v>
      </c>
      <c r="I767" s="586"/>
      <c r="J767" s="433">
        <v>40.157848000000001</v>
      </c>
      <c r="K767" s="362">
        <v>18366200</v>
      </c>
    </row>
    <row r="768" spans="2:11" ht="12.75" customHeight="1" x14ac:dyDescent="0.2">
      <c r="B768" s="585">
        <f t="shared" ca="1" si="11"/>
        <v>45367</v>
      </c>
      <c r="C768" s="585"/>
      <c r="D768" s="585"/>
      <c r="E768" s="433">
        <v>42.57</v>
      </c>
      <c r="F768" s="433">
        <v>43.119999</v>
      </c>
      <c r="G768" s="433">
        <v>42.040000999999997</v>
      </c>
      <c r="H768" s="586">
        <v>42.59</v>
      </c>
      <c r="I768" s="586"/>
      <c r="J768" s="433">
        <v>41.392119999999998</v>
      </c>
      <c r="K768" s="362">
        <v>28490600</v>
      </c>
    </row>
    <row r="769" spans="2:11" ht="12.75" customHeight="1" x14ac:dyDescent="0.2">
      <c r="B769" s="585">
        <f t="shared" ca="1" si="11"/>
        <v>45368</v>
      </c>
      <c r="C769" s="585"/>
      <c r="D769" s="585"/>
      <c r="E769" s="433">
        <v>42.57</v>
      </c>
      <c r="F769" s="433">
        <v>42.900002000000001</v>
      </c>
      <c r="G769" s="433">
        <v>42.060001</v>
      </c>
      <c r="H769" s="586">
        <v>42.720001000000003</v>
      </c>
      <c r="I769" s="586"/>
      <c r="J769" s="433">
        <v>41.518467000000001</v>
      </c>
      <c r="K769" s="362">
        <v>14723100</v>
      </c>
    </row>
    <row r="770" spans="2:11" ht="12.75" customHeight="1" x14ac:dyDescent="0.2">
      <c r="B770" s="585">
        <f t="shared" ca="1" si="11"/>
        <v>45369</v>
      </c>
      <c r="C770" s="585"/>
      <c r="D770" s="585"/>
      <c r="E770" s="433">
        <v>43.57</v>
      </c>
      <c r="F770" s="433">
        <v>44.400002000000001</v>
      </c>
      <c r="G770" s="433">
        <v>43.400002000000001</v>
      </c>
      <c r="H770" s="586">
        <v>44.209999000000003</v>
      </c>
      <c r="I770" s="586"/>
      <c r="J770" s="433">
        <v>42.966557000000002</v>
      </c>
      <c r="K770" s="362">
        <v>22142700</v>
      </c>
    </row>
    <row r="771" spans="2:11" ht="12.75" customHeight="1" x14ac:dyDescent="0.2">
      <c r="B771" s="585">
        <f t="shared" ca="1" si="11"/>
        <v>45370</v>
      </c>
      <c r="C771" s="585"/>
      <c r="D771" s="585"/>
      <c r="E771" s="433">
        <v>44</v>
      </c>
      <c r="F771" s="433">
        <v>44.009998000000003</v>
      </c>
      <c r="G771" s="433">
        <v>42.959999000000003</v>
      </c>
      <c r="H771" s="586">
        <v>43.34</v>
      </c>
      <c r="I771" s="586"/>
      <c r="J771" s="433">
        <v>42.121029</v>
      </c>
      <c r="K771" s="362">
        <v>14691300</v>
      </c>
    </row>
    <row r="772" spans="2:11" ht="12.75" customHeight="1" x14ac:dyDescent="0.2">
      <c r="B772" s="585">
        <f t="shared" ca="1" si="11"/>
        <v>45371</v>
      </c>
      <c r="C772" s="585"/>
      <c r="D772" s="585"/>
      <c r="E772" s="433">
        <v>42.07</v>
      </c>
      <c r="F772" s="433">
        <v>42.200001</v>
      </c>
      <c r="G772" s="433">
        <v>41.549999</v>
      </c>
      <c r="H772" s="586">
        <v>41.869999</v>
      </c>
      <c r="I772" s="586"/>
      <c r="J772" s="433">
        <v>40.692374999999998</v>
      </c>
      <c r="K772" s="362">
        <v>20223800</v>
      </c>
    </row>
    <row r="773" spans="2:11" ht="12.75" customHeight="1" x14ac:dyDescent="0.2">
      <c r="B773" s="585">
        <f t="shared" ca="1" si="11"/>
        <v>45372</v>
      </c>
      <c r="C773" s="585"/>
      <c r="D773" s="585"/>
      <c r="E773" s="433">
        <v>42.209999000000003</v>
      </c>
      <c r="F773" s="433">
        <v>42.52</v>
      </c>
      <c r="G773" s="433">
        <v>41.32</v>
      </c>
      <c r="H773" s="586">
        <v>41.73</v>
      </c>
      <c r="I773" s="586"/>
      <c r="J773" s="433">
        <v>40.556316000000002</v>
      </c>
      <c r="K773" s="362">
        <v>15799200</v>
      </c>
    </row>
    <row r="774" spans="2:11" ht="12.75" customHeight="1" x14ac:dyDescent="0.2">
      <c r="B774" s="585">
        <f t="shared" ca="1" si="11"/>
        <v>45373</v>
      </c>
      <c r="C774" s="585"/>
      <c r="D774" s="585"/>
      <c r="E774" s="433">
        <v>41.41</v>
      </c>
      <c r="F774" s="433">
        <v>41.52</v>
      </c>
      <c r="G774" s="433">
        <v>40.439999</v>
      </c>
      <c r="H774" s="586">
        <v>41.259998000000003</v>
      </c>
      <c r="I774" s="586"/>
      <c r="J774" s="433">
        <v>40.099528999999997</v>
      </c>
      <c r="K774" s="362">
        <v>16725100</v>
      </c>
    </row>
    <row r="775" spans="2:11" ht="12.75" customHeight="1" x14ac:dyDescent="0.2">
      <c r="B775" s="585">
        <f t="shared" ca="1" si="11"/>
        <v>45374</v>
      </c>
      <c r="C775" s="585"/>
      <c r="D775" s="585"/>
      <c r="E775" s="433">
        <v>41.380001</v>
      </c>
      <c r="F775" s="433">
        <v>41.919998</v>
      </c>
      <c r="G775" s="433">
        <v>40.689999</v>
      </c>
      <c r="H775" s="586">
        <v>41.380001</v>
      </c>
      <c r="I775" s="586"/>
      <c r="J775" s="433">
        <v>40.216160000000002</v>
      </c>
      <c r="K775" s="362">
        <v>14799600</v>
      </c>
    </row>
    <row r="776" spans="2:11" ht="12.75" customHeight="1" x14ac:dyDescent="0.2">
      <c r="B776" s="585">
        <f t="shared" ca="1" si="11"/>
        <v>45375</v>
      </c>
      <c r="C776" s="585"/>
      <c r="D776" s="585"/>
      <c r="E776" s="433">
        <v>41.27</v>
      </c>
      <c r="F776" s="433">
        <v>41.59</v>
      </c>
      <c r="G776" s="433">
        <v>40.68</v>
      </c>
      <c r="H776" s="586">
        <v>40.700001</v>
      </c>
      <c r="I776" s="586"/>
      <c r="J776" s="433">
        <v>39.555283000000003</v>
      </c>
      <c r="K776" s="362">
        <v>13874800</v>
      </c>
    </row>
    <row r="777" spans="2:11" ht="12.75" customHeight="1" x14ac:dyDescent="0.2">
      <c r="B777" s="585">
        <f t="shared" ca="1" si="11"/>
        <v>45376</v>
      </c>
      <c r="C777" s="585"/>
      <c r="D777" s="585"/>
      <c r="E777" s="433">
        <v>40.82</v>
      </c>
      <c r="F777" s="433">
        <v>41.779998999999997</v>
      </c>
      <c r="G777" s="433">
        <v>40.049999</v>
      </c>
      <c r="H777" s="586">
        <v>40.139999000000003</v>
      </c>
      <c r="I777" s="586"/>
      <c r="J777" s="433">
        <v>39.011035999999997</v>
      </c>
      <c r="K777" s="362">
        <v>16410700</v>
      </c>
    </row>
    <row r="778" spans="2:11" ht="12.75" customHeight="1" x14ac:dyDescent="0.2">
      <c r="B778" s="585">
        <f t="shared" ca="1" si="11"/>
        <v>45377</v>
      </c>
      <c r="C778" s="585"/>
      <c r="D778" s="585"/>
      <c r="E778" s="433">
        <v>41.400002000000001</v>
      </c>
      <c r="F778" s="433">
        <v>41.98</v>
      </c>
      <c r="G778" s="433">
        <v>40.630001</v>
      </c>
      <c r="H778" s="586">
        <v>40.849997999999999</v>
      </c>
      <c r="I778" s="586"/>
      <c r="J778" s="433">
        <v>39.701061000000003</v>
      </c>
      <c r="K778" s="362">
        <v>20060200</v>
      </c>
    </row>
    <row r="779" spans="2:11" ht="12.75" customHeight="1" x14ac:dyDescent="0.2">
      <c r="B779" s="585">
        <f t="shared" ca="1" si="11"/>
        <v>45378</v>
      </c>
      <c r="C779" s="585"/>
      <c r="D779" s="585"/>
      <c r="E779" s="433">
        <v>40.610000999999997</v>
      </c>
      <c r="F779" s="433">
        <v>40.790000999999997</v>
      </c>
      <c r="G779" s="433">
        <v>39.159999999999997</v>
      </c>
      <c r="H779" s="586">
        <v>39.479999999999997</v>
      </c>
      <c r="I779" s="586"/>
      <c r="J779" s="433">
        <v>38.369594999999997</v>
      </c>
      <c r="K779" s="362">
        <v>19426500</v>
      </c>
    </row>
    <row r="780" spans="2:11" ht="12.75" customHeight="1" x14ac:dyDescent="0.2">
      <c r="B780" s="585">
        <f t="shared" ca="1" si="11"/>
        <v>45379</v>
      </c>
      <c r="C780" s="585"/>
      <c r="D780" s="585"/>
      <c r="E780" s="433">
        <v>37.880001</v>
      </c>
      <c r="F780" s="433">
        <v>38.220001000000003</v>
      </c>
      <c r="G780" s="433">
        <v>36.439999</v>
      </c>
      <c r="H780" s="586">
        <v>37.599997999999999</v>
      </c>
      <c r="I780" s="586"/>
      <c r="J780" s="433">
        <v>36.542468999999997</v>
      </c>
      <c r="K780" s="362">
        <v>51189800</v>
      </c>
    </row>
    <row r="781" spans="2:11" ht="12.75" customHeight="1" x14ac:dyDescent="0.2">
      <c r="B781" s="585">
        <f t="shared" ca="1" si="11"/>
        <v>45380</v>
      </c>
      <c r="C781" s="585"/>
      <c r="D781" s="585"/>
      <c r="E781" s="433">
        <v>36.979999999999997</v>
      </c>
      <c r="F781" s="433">
        <v>37.840000000000003</v>
      </c>
      <c r="G781" s="433">
        <v>36.520000000000003</v>
      </c>
      <c r="H781" s="586">
        <v>37.060001</v>
      </c>
      <c r="I781" s="586"/>
      <c r="J781" s="433">
        <v>36.017654</v>
      </c>
      <c r="K781" s="362">
        <v>36697100</v>
      </c>
    </row>
    <row r="782" spans="2:11" ht="12.75" customHeight="1" x14ac:dyDescent="0.2">
      <c r="B782" s="585">
        <f t="shared" ca="1" si="11"/>
        <v>45381</v>
      </c>
      <c r="C782" s="585"/>
      <c r="D782" s="585"/>
      <c r="E782" s="433">
        <v>36.139999000000003</v>
      </c>
      <c r="F782" s="433">
        <v>36.75</v>
      </c>
      <c r="G782" s="433">
        <v>34.07</v>
      </c>
      <c r="H782" s="586">
        <v>35.150002000000001</v>
      </c>
      <c r="I782" s="586"/>
      <c r="J782" s="433">
        <v>34.161380999999999</v>
      </c>
      <c r="K782" s="362">
        <v>59951400</v>
      </c>
    </row>
    <row r="783" spans="2:11" ht="12.75" customHeight="1" x14ac:dyDescent="0.2">
      <c r="B783" s="585">
        <f t="shared" ca="1" si="11"/>
        <v>45382</v>
      </c>
      <c r="C783" s="585"/>
      <c r="D783" s="585"/>
      <c r="E783" s="433">
        <v>34.770000000000003</v>
      </c>
      <c r="F783" s="433">
        <v>35.450001</v>
      </c>
      <c r="G783" s="433">
        <v>34.450001</v>
      </c>
      <c r="H783" s="586">
        <v>34.959999000000003</v>
      </c>
      <c r="I783" s="586"/>
      <c r="J783" s="433">
        <v>33.976723</v>
      </c>
      <c r="K783" s="362">
        <v>46250200</v>
      </c>
    </row>
    <row r="784" spans="2:11" ht="12.75" customHeight="1" x14ac:dyDescent="0.2">
      <c r="B784" s="585">
        <f t="shared" ca="1" si="11"/>
        <v>45383</v>
      </c>
      <c r="C784" s="585"/>
      <c r="D784" s="585"/>
      <c r="E784" s="433">
        <v>35.240001999999997</v>
      </c>
      <c r="F784" s="433">
        <v>35.979999999999997</v>
      </c>
      <c r="G784" s="433">
        <v>35.130001</v>
      </c>
      <c r="H784" s="586">
        <v>35.779998999999997</v>
      </c>
      <c r="I784" s="586"/>
      <c r="J784" s="433">
        <v>34.773654999999998</v>
      </c>
      <c r="K784" s="362">
        <v>28159300</v>
      </c>
    </row>
    <row r="785" spans="2:11" ht="12.75" customHeight="1" x14ac:dyDescent="0.2">
      <c r="B785" s="585">
        <f t="shared" ca="1" si="11"/>
        <v>45384</v>
      </c>
      <c r="C785" s="585"/>
      <c r="D785" s="585"/>
      <c r="E785" s="433">
        <v>36.290000999999997</v>
      </c>
      <c r="F785" s="433">
        <v>37.009998000000003</v>
      </c>
      <c r="G785" s="433">
        <v>35.630001</v>
      </c>
      <c r="H785" s="586">
        <v>36.490001999999997</v>
      </c>
      <c r="I785" s="586"/>
      <c r="J785" s="433">
        <v>35.463687999999998</v>
      </c>
      <c r="K785" s="362">
        <v>27500700</v>
      </c>
    </row>
    <row r="786" spans="2:11" ht="12.75" customHeight="1" x14ac:dyDescent="0.2">
      <c r="B786" s="585">
        <f t="shared" ca="1" si="11"/>
        <v>45385</v>
      </c>
      <c r="C786" s="585"/>
      <c r="D786" s="585"/>
      <c r="E786" s="433">
        <v>37.349997999999999</v>
      </c>
      <c r="F786" s="433">
        <v>38.080002</v>
      </c>
      <c r="G786" s="433">
        <v>37.099997999999999</v>
      </c>
      <c r="H786" s="586">
        <v>37.18</v>
      </c>
      <c r="I786" s="586"/>
      <c r="J786" s="433">
        <v>36.134284999999998</v>
      </c>
      <c r="K786" s="362">
        <v>21647600</v>
      </c>
    </row>
    <row r="787" spans="2:11" ht="12.75" customHeight="1" x14ac:dyDescent="0.2">
      <c r="B787" s="585">
        <f t="shared" ca="1" si="11"/>
        <v>45386</v>
      </c>
      <c r="C787" s="585"/>
      <c r="D787" s="585"/>
      <c r="E787" s="433">
        <v>37.75</v>
      </c>
      <c r="F787" s="433">
        <v>37.849997999999999</v>
      </c>
      <c r="G787" s="433">
        <v>36.770000000000003</v>
      </c>
      <c r="H787" s="586">
        <v>37.520000000000003</v>
      </c>
      <c r="I787" s="586"/>
      <c r="J787" s="433">
        <v>36.464717999999998</v>
      </c>
      <c r="K787" s="362">
        <v>20393500</v>
      </c>
    </row>
    <row r="788" spans="2:11" ht="12.75" customHeight="1" x14ac:dyDescent="0.2">
      <c r="B788" s="585">
        <f t="shared" ca="1" si="11"/>
        <v>45387</v>
      </c>
      <c r="C788" s="585"/>
      <c r="D788" s="585"/>
      <c r="E788" s="433">
        <v>38.310001</v>
      </c>
      <c r="F788" s="433">
        <v>38.549999</v>
      </c>
      <c r="G788" s="433">
        <v>37.110000999999997</v>
      </c>
      <c r="H788" s="586">
        <v>37.240001999999997</v>
      </c>
      <c r="I788" s="586"/>
      <c r="J788" s="433">
        <v>36.192604000000003</v>
      </c>
      <c r="K788" s="362">
        <v>44083100</v>
      </c>
    </row>
    <row r="789" spans="2:11" ht="12.75" customHeight="1" x14ac:dyDescent="0.2">
      <c r="B789" s="585">
        <f t="shared" ca="1" si="11"/>
        <v>45388</v>
      </c>
      <c r="C789" s="585"/>
      <c r="D789" s="585"/>
      <c r="E789" s="433">
        <v>37.310001</v>
      </c>
      <c r="F789" s="433">
        <v>37.840000000000003</v>
      </c>
      <c r="G789" s="433">
        <v>36.57</v>
      </c>
      <c r="H789" s="586">
        <v>36.740001999999997</v>
      </c>
      <c r="I789" s="586"/>
      <c r="J789" s="433">
        <v>35.706657</v>
      </c>
      <c r="K789" s="362">
        <v>14933300</v>
      </c>
    </row>
    <row r="790" spans="2:11" ht="12.75" customHeight="1" x14ac:dyDescent="0.2">
      <c r="B790" s="585">
        <f t="shared" ca="1" si="11"/>
        <v>45389</v>
      </c>
      <c r="C790" s="585"/>
      <c r="D790" s="585"/>
      <c r="E790" s="433">
        <v>36.970001000000003</v>
      </c>
      <c r="F790" s="433">
        <v>37.68</v>
      </c>
      <c r="G790" s="433">
        <v>36.840000000000003</v>
      </c>
      <c r="H790" s="586">
        <v>37.270000000000003</v>
      </c>
      <c r="I790" s="586"/>
      <c r="J790" s="433">
        <v>36.221755999999999</v>
      </c>
      <c r="K790" s="362">
        <v>14898700</v>
      </c>
    </row>
    <row r="791" spans="2:11" ht="12.75" customHeight="1" x14ac:dyDescent="0.2">
      <c r="B791" s="585">
        <f t="shared" ca="1" si="11"/>
        <v>45390</v>
      </c>
      <c r="C791" s="585"/>
      <c r="D791" s="585"/>
      <c r="E791" s="433">
        <v>37.110000999999997</v>
      </c>
      <c r="F791" s="433">
        <v>37.450001</v>
      </c>
      <c r="G791" s="433">
        <v>36.770000000000003</v>
      </c>
      <c r="H791" s="586">
        <v>37.110000999999997</v>
      </c>
      <c r="I791" s="586"/>
      <c r="J791" s="433">
        <v>36.066257</v>
      </c>
      <c r="K791" s="362">
        <v>12448900</v>
      </c>
    </row>
    <row r="792" spans="2:11" ht="12.75" customHeight="1" x14ac:dyDescent="0.2">
      <c r="B792" s="585">
        <f t="shared" ca="1" si="11"/>
        <v>45391</v>
      </c>
      <c r="C792" s="585"/>
      <c r="D792" s="585"/>
      <c r="E792" s="433">
        <v>37.919998</v>
      </c>
      <c r="F792" s="433">
        <v>38.200001</v>
      </c>
      <c r="G792" s="433">
        <v>36.659999999999997</v>
      </c>
      <c r="H792" s="586">
        <v>37.090000000000003</v>
      </c>
      <c r="I792" s="586"/>
      <c r="J792" s="433">
        <v>36.046818000000002</v>
      </c>
      <c r="K792" s="362">
        <v>13946100</v>
      </c>
    </row>
    <row r="793" spans="2:11" ht="12.75" customHeight="1" x14ac:dyDescent="0.2">
      <c r="B793" s="585">
        <f t="shared" ca="1" si="11"/>
        <v>45392</v>
      </c>
      <c r="C793" s="585"/>
      <c r="D793" s="585"/>
      <c r="E793" s="433">
        <v>37.380001</v>
      </c>
      <c r="F793" s="433">
        <v>37.490001999999997</v>
      </c>
      <c r="G793" s="433">
        <v>36.779998999999997</v>
      </c>
      <c r="H793" s="586">
        <v>37.139999000000003</v>
      </c>
      <c r="I793" s="586"/>
      <c r="J793" s="433">
        <v>36.095405999999997</v>
      </c>
      <c r="K793" s="362">
        <v>10221500</v>
      </c>
    </row>
    <row r="794" spans="2:11" ht="12.75" customHeight="1" x14ac:dyDescent="0.2">
      <c r="B794" s="585">
        <f t="shared" ca="1" si="11"/>
        <v>45393</v>
      </c>
      <c r="C794" s="585"/>
      <c r="D794" s="585"/>
      <c r="E794" s="433">
        <v>37.310001</v>
      </c>
      <c r="F794" s="433">
        <v>37.450001</v>
      </c>
      <c r="G794" s="433">
        <v>35.790000999999997</v>
      </c>
      <c r="H794" s="586">
        <v>36</v>
      </c>
      <c r="I794" s="586"/>
      <c r="J794" s="433">
        <v>34.987473000000001</v>
      </c>
      <c r="K794" s="362">
        <v>18992900</v>
      </c>
    </row>
    <row r="795" spans="2:11" ht="12.75" customHeight="1" x14ac:dyDescent="0.2">
      <c r="B795" s="585">
        <f t="shared" ref="B795:B858" ca="1" si="12">B796-1</f>
        <v>45394</v>
      </c>
      <c r="C795" s="585"/>
      <c r="D795" s="585"/>
      <c r="E795" s="433">
        <v>36.57</v>
      </c>
      <c r="F795" s="433">
        <v>36.770000000000003</v>
      </c>
      <c r="G795" s="433">
        <v>35.340000000000003</v>
      </c>
      <c r="H795" s="586">
        <v>36.209999000000003</v>
      </c>
      <c r="I795" s="586"/>
      <c r="J795" s="433">
        <v>35.191563000000002</v>
      </c>
      <c r="K795" s="362">
        <v>14745200</v>
      </c>
    </row>
    <row r="796" spans="2:11" ht="12.75" customHeight="1" x14ac:dyDescent="0.2">
      <c r="B796" s="585">
        <f t="shared" ca="1" si="12"/>
        <v>45395</v>
      </c>
      <c r="C796" s="585"/>
      <c r="D796" s="585"/>
      <c r="E796" s="433">
        <v>34.040000999999997</v>
      </c>
      <c r="F796" s="433">
        <v>35.080002</v>
      </c>
      <c r="G796" s="433">
        <v>33.57</v>
      </c>
      <c r="H796" s="586">
        <v>34.689999</v>
      </c>
      <c r="I796" s="586"/>
      <c r="J796" s="433">
        <v>33.714314000000002</v>
      </c>
      <c r="K796" s="362">
        <v>24061700</v>
      </c>
    </row>
    <row r="797" spans="2:11" ht="12.75" customHeight="1" x14ac:dyDescent="0.2">
      <c r="B797" s="585">
        <f t="shared" ca="1" si="12"/>
        <v>45396</v>
      </c>
      <c r="C797" s="585"/>
      <c r="D797" s="585"/>
      <c r="E797" s="433">
        <v>35.979999999999997</v>
      </c>
      <c r="F797" s="433">
        <v>36.689999</v>
      </c>
      <c r="G797" s="433">
        <v>35.740001999999997</v>
      </c>
      <c r="H797" s="586">
        <v>36.5</v>
      </c>
      <c r="I797" s="586"/>
      <c r="J797" s="433">
        <v>35.473412000000003</v>
      </c>
      <c r="K797" s="362">
        <v>18023100</v>
      </c>
    </row>
    <row r="798" spans="2:11" ht="12.75" customHeight="1" x14ac:dyDescent="0.2">
      <c r="B798" s="585">
        <f t="shared" ca="1" si="12"/>
        <v>45397</v>
      </c>
      <c r="C798" s="585"/>
      <c r="D798" s="585"/>
      <c r="E798" s="433">
        <v>35.990001999999997</v>
      </c>
      <c r="F798" s="433">
        <v>36.709999000000003</v>
      </c>
      <c r="G798" s="433">
        <v>35.75</v>
      </c>
      <c r="H798" s="586">
        <v>36.529998999999997</v>
      </c>
      <c r="I798" s="586"/>
      <c r="J798" s="433">
        <v>35.502566999999999</v>
      </c>
      <c r="K798" s="362">
        <v>11999800</v>
      </c>
    </row>
    <row r="799" spans="2:11" ht="12.75" customHeight="1" x14ac:dyDescent="0.2">
      <c r="B799" s="585">
        <f t="shared" ca="1" si="12"/>
        <v>45398</v>
      </c>
      <c r="C799" s="585"/>
      <c r="D799" s="585"/>
      <c r="E799" s="433">
        <v>36.25</v>
      </c>
      <c r="F799" s="433">
        <v>36.310001</v>
      </c>
      <c r="G799" s="433">
        <v>35.400002000000001</v>
      </c>
      <c r="H799" s="586">
        <v>35.729999999999997</v>
      </c>
      <c r="I799" s="586"/>
      <c r="J799" s="433">
        <v>34.725062999999999</v>
      </c>
      <c r="K799" s="362">
        <v>14532700</v>
      </c>
    </row>
    <row r="800" spans="2:11" ht="12.75" customHeight="1" x14ac:dyDescent="0.2">
      <c r="B800" s="585">
        <f t="shared" ca="1" si="12"/>
        <v>45399</v>
      </c>
      <c r="C800" s="585"/>
      <c r="D800" s="585"/>
      <c r="E800" s="433">
        <v>35.700001</v>
      </c>
      <c r="F800" s="433">
        <v>36.150002000000001</v>
      </c>
      <c r="G800" s="433">
        <v>34.299999</v>
      </c>
      <c r="H800" s="586">
        <v>34.520000000000003</v>
      </c>
      <c r="I800" s="586"/>
      <c r="J800" s="433">
        <v>33.619670999999997</v>
      </c>
      <c r="K800" s="362">
        <v>19482500</v>
      </c>
    </row>
    <row r="801" spans="2:11" ht="12.75" customHeight="1" x14ac:dyDescent="0.2">
      <c r="B801" s="585">
        <f t="shared" ca="1" si="12"/>
        <v>45400</v>
      </c>
      <c r="C801" s="585"/>
      <c r="D801" s="585"/>
      <c r="E801" s="433">
        <v>34.409999999999997</v>
      </c>
      <c r="F801" s="433">
        <v>35.209999000000003</v>
      </c>
      <c r="G801" s="433">
        <v>33.909999999999997</v>
      </c>
      <c r="H801" s="586">
        <v>34.389999000000003</v>
      </c>
      <c r="I801" s="586"/>
      <c r="J801" s="433">
        <v>33.493057</v>
      </c>
      <c r="K801" s="362">
        <v>15838100</v>
      </c>
    </row>
    <row r="802" spans="2:11" ht="12.75" customHeight="1" x14ac:dyDescent="0.2">
      <c r="B802" s="585">
        <f t="shared" ca="1" si="12"/>
        <v>45401</v>
      </c>
      <c r="C802" s="585"/>
      <c r="D802" s="585"/>
      <c r="E802" s="433">
        <v>34.340000000000003</v>
      </c>
      <c r="F802" s="433">
        <v>34.409999999999997</v>
      </c>
      <c r="G802" s="433">
        <v>32.970001000000003</v>
      </c>
      <c r="H802" s="586">
        <v>33.200001</v>
      </c>
      <c r="I802" s="586"/>
      <c r="J802" s="433">
        <v>32.334094999999998</v>
      </c>
      <c r="K802" s="362">
        <v>25881000</v>
      </c>
    </row>
    <row r="803" spans="2:11" ht="12.75" customHeight="1" x14ac:dyDescent="0.2">
      <c r="B803" s="585">
        <f t="shared" ca="1" si="12"/>
        <v>45402</v>
      </c>
      <c r="C803" s="585"/>
      <c r="D803" s="585"/>
      <c r="E803" s="433">
        <v>31.700001</v>
      </c>
      <c r="F803" s="433">
        <v>32.450001</v>
      </c>
      <c r="G803" s="433">
        <v>31.360001</v>
      </c>
      <c r="H803" s="586">
        <v>32.400002000000001</v>
      </c>
      <c r="I803" s="586"/>
      <c r="J803" s="433">
        <v>31.554967999999999</v>
      </c>
      <c r="K803" s="362">
        <v>31431700</v>
      </c>
    </row>
    <row r="804" spans="2:11" ht="12.75" customHeight="1" x14ac:dyDescent="0.2">
      <c r="B804" s="585">
        <f t="shared" ca="1" si="12"/>
        <v>45403</v>
      </c>
      <c r="C804" s="585"/>
      <c r="D804" s="585"/>
      <c r="E804" s="433">
        <v>32.389999000000003</v>
      </c>
      <c r="F804" s="433">
        <v>33.43</v>
      </c>
      <c r="G804" s="433">
        <v>32.090000000000003</v>
      </c>
      <c r="H804" s="586">
        <v>32.950001</v>
      </c>
      <c r="I804" s="586"/>
      <c r="J804" s="433">
        <v>32.090617999999999</v>
      </c>
      <c r="K804" s="362">
        <v>20933300</v>
      </c>
    </row>
    <row r="805" spans="2:11" ht="12.75" customHeight="1" x14ac:dyDescent="0.2">
      <c r="B805" s="585">
        <f t="shared" ca="1" si="12"/>
        <v>45404</v>
      </c>
      <c r="C805" s="585"/>
      <c r="D805" s="585"/>
      <c r="E805" s="433">
        <v>33.580002</v>
      </c>
      <c r="F805" s="433">
        <v>34.770000000000003</v>
      </c>
      <c r="G805" s="433">
        <v>33.479999999999997</v>
      </c>
      <c r="H805" s="586">
        <v>34.650002000000001</v>
      </c>
      <c r="I805" s="586"/>
      <c r="J805" s="433">
        <v>33.746281000000003</v>
      </c>
      <c r="K805" s="362">
        <v>24349400</v>
      </c>
    </row>
    <row r="806" spans="2:11" ht="12.75" customHeight="1" x14ac:dyDescent="0.2">
      <c r="B806" s="585">
        <f t="shared" ca="1" si="12"/>
        <v>45405</v>
      </c>
      <c r="C806" s="585"/>
      <c r="D806" s="585"/>
      <c r="E806" s="433">
        <v>34.389999000000003</v>
      </c>
      <c r="F806" s="433">
        <v>35.049999</v>
      </c>
      <c r="G806" s="433">
        <v>33.560001</v>
      </c>
      <c r="H806" s="586">
        <v>34.799999</v>
      </c>
      <c r="I806" s="586"/>
      <c r="J806" s="433">
        <v>33.892364999999998</v>
      </c>
      <c r="K806" s="362">
        <v>20607000</v>
      </c>
    </row>
    <row r="807" spans="2:11" ht="12.75" customHeight="1" x14ac:dyDescent="0.2">
      <c r="B807" s="585">
        <f t="shared" ca="1" si="12"/>
        <v>45406</v>
      </c>
      <c r="C807" s="585"/>
      <c r="D807" s="585"/>
      <c r="E807" s="433">
        <v>34.799999</v>
      </c>
      <c r="F807" s="433">
        <v>35.259998000000003</v>
      </c>
      <c r="G807" s="433">
        <v>34.279998999999997</v>
      </c>
      <c r="H807" s="586">
        <v>35.189999</v>
      </c>
      <c r="I807" s="586"/>
      <c r="J807" s="433">
        <v>34.272202</v>
      </c>
      <c r="K807" s="362">
        <v>15945500</v>
      </c>
    </row>
    <row r="808" spans="2:11" ht="12.75" customHeight="1" x14ac:dyDescent="0.2">
      <c r="B808" s="585">
        <f t="shared" ca="1" si="12"/>
        <v>45407</v>
      </c>
      <c r="C808" s="585"/>
      <c r="D808" s="585"/>
      <c r="E808" s="433">
        <v>36.099997999999999</v>
      </c>
      <c r="F808" s="433">
        <v>36.849997999999999</v>
      </c>
      <c r="G808" s="433">
        <v>35.860000999999997</v>
      </c>
      <c r="H808" s="586">
        <v>36.650002000000001</v>
      </c>
      <c r="I808" s="586"/>
      <c r="J808" s="433">
        <v>35.694118000000003</v>
      </c>
      <c r="K808" s="362">
        <v>22801000</v>
      </c>
    </row>
    <row r="809" spans="2:11" ht="12.75" customHeight="1" x14ac:dyDescent="0.2">
      <c r="B809" s="585">
        <f t="shared" ca="1" si="12"/>
        <v>45408</v>
      </c>
      <c r="C809" s="585"/>
      <c r="D809" s="585"/>
      <c r="E809" s="433">
        <v>36.220001000000003</v>
      </c>
      <c r="F809" s="433">
        <v>36.759998000000003</v>
      </c>
      <c r="G809" s="433">
        <v>35.669998</v>
      </c>
      <c r="H809" s="586">
        <v>36.349997999999999</v>
      </c>
      <c r="I809" s="586"/>
      <c r="J809" s="433">
        <v>35.401935999999999</v>
      </c>
      <c r="K809" s="362">
        <v>17933500</v>
      </c>
    </row>
    <row r="810" spans="2:11" ht="12.75" customHeight="1" x14ac:dyDescent="0.2">
      <c r="B810" s="585">
        <f t="shared" ca="1" si="12"/>
        <v>45409</v>
      </c>
      <c r="C810" s="585"/>
      <c r="D810" s="585"/>
      <c r="E810" s="433">
        <v>36.470001000000003</v>
      </c>
      <c r="F810" s="433">
        <v>36.799999</v>
      </c>
      <c r="G810" s="433">
        <v>35.82</v>
      </c>
      <c r="H810" s="586">
        <v>36.68</v>
      </c>
      <c r="I810" s="586"/>
      <c r="J810" s="433">
        <v>35.723334999999999</v>
      </c>
      <c r="K810" s="362">
        <v>14851500</v>
      </c>
    </row>
    <row r="811" spans="2:11" ht="12.75" customHeight="1" x14ac:dyDescent="0.2">
      <c r="B811" s="585">
        <f t="shared" ca="1" si="12"/>
        <v>45410</v>
      </c>
      <c r="C811" s="585"/>
      <c r="D811" s="585"/>
      <c r="E811" s="433">
        <v>37.490001999999997</v>
      </c>
      <c r="F811" s="433">
        <v>38.580002</v>
      </c>
      <c r="G811" s="433">
        <v>37.169998</v>
      </c>
      <c r="H811" s="586">
        <v>38.470001000000003</v>
      </c>
      <c r="I811" s="586"/>
      <c r="J811" s="433">
        <v>37.466647999999999</v>
      </c>
      <c r="K811" s="362">
        <v>23065900</v>
      </c>
    </row>
    <row r="812" spans="2:11" ht="12.75" customHeight="1" x14ac:dyDescent="0.2">
      <c r="B812" s="585">
        <f t="shared" ca="1" si="12"/>
        <v>45411</v>
      </c>
      <c r="C812" s="585"/>
      <c r="D812" s="585"/>
      <c r="E812" s="433">
        <v>38.099997999999999</v>
      </c>
      <c r="F812" s="433">
        <v>38.770000000000003</v>
      </c>
      <c r="G812" s="433">
        <v>37.479999999999997</v>
      </c>
      <c r="H812" s="586">
        <v>38.099997999999999</v>
      </c>
      <c r="I812" s="586"/>
      <c r="J812" s="433">
        <v>37.106299999999997</v>
      </c>
      <c r="K812" s="362">
        <v>15910600</v>
      </c>
    </row>
    <row r="813" spans="2:11" ht="12.75" customHeight="1" x14ac:dyDescent="0.2">
      <c r="B813" s="585">
        <f t="shared" ca="1" si="12"/>
        <v>45412</v>
      </c>
      <c r="C813" s="585"/>
      <c r="D813" s="585"/>
      <c r="E813" s="433">
        <v>38.659999999999997</v>
      </c>
      <c r="F813" s="433">
        <v>39.080002</v>
      </c>
      <c r="G813" s="433">
        <v>36.549999</v>
      </c>
      <c r="H813" s="586">
        <v>36.619999</v>
      </c>
      <c r="I813" s="586"/>
      <c r="J813" s="433">
        <v>35.664898000000001</v>
      </c>
      <c r="K813" s="362">
        <v>21801100</v>
      </c>
    </row>
    <row r="814" spans="2:11" ht="12.75" customHeight="1" x14ac:dyDescent="0.2">
      <c r="B814" s="585">
        <f t="shared" ca="1" si="12"/>
        <v>45413</v>
      </c>
      <c r="C814" s="585"/>
      <c r="D814" s="585"/>
      <c r="E814" s="433">
        <v>36.389999000000003</v>
      </c>
      <c r="F814" s="433">
        <v>36.82</v>
      </c>
      <c r="G814" s="433">
        <v>35.68</v>
      </c>
      <c r="H814" s="586">
        <v>36.639999000000003</v>
      </c>
      <c r="I814" s="586"/>
      <c r="J814" s="433">
        <v>35.684379999999997</v>
      </c>
      <c r="K814" s="362">
        <v>17245400</v>
      </c>
    </row>
    <row r="815" spans="2:11" ht="12.75" customHeight="1" x14ac:dyDescent="0.2">
      <c r="B815" s="585">
        <f t="shared" ca="1" si="12"/>
        <v>45414</v>
      </c>
      <c r="C815" s="585"/>
      <c r="D815" s="585"/>
      <c r="E815" s="433">
        <v>36.400002000000001</v>
      </c>
      <c r="F815" s="433">
        <v>36.659999999999997</v>
      </c>
      <c r="G815" s="433">
        <v>35.630001</v>
      </c>
      <c r="H815" s="586">
        <v>35.650002000000001</v>
      </c>
      <c r="I815" s="586"/>
      <c r="J815" s="433">
        <v>34.720196000000001</v>
      </c>
      <c r="K815" s="362">
        <v>11763600</v>
      </c>
    </row>
    <row r="816" spans="2:11" ht="12.75" customHeight="1" x14ac:dyDescent="0.2">
      <c r="B816" s="585">
        <f t="shared" ca="1" si="12"/>
        <v>45415</v>
      </c>
      <c r="C816" s="585"/>
      <c r="D816" s="585"/>
      <c r="E816" s="433">
        <v>35.340000000000003</v>
      </c>
      <c r="F816" s="433">
        <v>36.439999</v>
      </c>
      <c r="G816" s="433">
        <v>35.32</v>
      </c>
      <c r="H816" s="586">
        <v>35.849997999999999</v>
      </c>
      <c r="I816" s="586"/>
      <c r="J816" s="433">
        <v>34.914985999999999</v>
      </c>
      <c r="K816" s="362">
        <v>10531000</v>
      </c>
    </row>
    <row r="817" spans="2:11" ht="12.75" customHeight="1" x14ac:dyDescent="0.2">
      <c r="B817" s="585">
        <f t="shared" ca="1" si="12"/>
        <v>45416</v>
      </c>
      <c r="C817" s="585"/>
      <c r="D817" s="585"/>
      <c r="E817" s="433">
        <v>36.639999000000003</v>
      </c>
      <c r="F817" s="433">
        <v>37.259998000000003</v>
      </c>
      <c r="G817" s="433">
        <v>36.07</v>
      </c>
      <c r="H817" s="586">
        <v>36.860000999999997</v>
      </c>
      <c r="I817" s="586"/>
      <c r="J817" s="433">
        <v>35.898636000000003</v>
      </c>
      <c r="K817" s="362">
        <v>13856000</v>
      </c>
    </row>
    <row r="818" spans="2:11" ht="12.75" customHeight="1" x14ac:dyDescent="0.2">
      <c r="B818" s="585">
        <f t="shared" ca="1" si="12"/>
        <v>45417</v>
      </c>
      <c r="C818" s="585"/>
      <c r="D818" s="585"/>
      <c r="E818" s="433">
        <v>36.32</v>
      </c>
      <c r="F818" s="433">
        <v>36.849997999999999</v>
      </c>
      <c r="G818" s="433">
        <v>35.860000999999997</v>
      </c>
      <c r="H818" s="586">
        <v>36.459999000000003</v>
      </c>
      <c r="I818" s="586"/>
      <c r="J818" s="433">
        <v>35.509070999999999</v>
      </c>
      <c r="K818" s="362">
        <v>9479600</v>
      </c>
    </row>
    <row r="819" spans="2:11" ht="12.75" customHeight="1" x14ac:dyDescent="0.2">
      <c r="B819" s="585">
        <f t="shared" ca="1" si="12"/>
        <v>45418</v>
      </c>
      <c r="C819" s="585"/>
      <c r="D819" s="585"/>
      <c r="E819" s="433">
        <v>36.700001</v>
      </c>
      <c r="F819" s="433">
        <v>38.470001000000003</v>
      </c>
      <c r="G819" s="433">
        <v>36.540000999999997</v>
      </c>
      <c r="H819" s="586">
        <v>38.220001000000003</v>
      </c>
      <c r="I819" s="586"/>
      <c r="J819" s="433">
        <v>37.223166999999997</v>
      </c>
      <c r="K819" s="362">
        <v>17807400</v>
      </c>
    </row>
    <row r="820" spans="2:11" ht="12.75" customHeight="1" x14ac:dyDescent="0.2">
      <c r="B820" s="585">
        <f t="shared" ca="1" si="12"/>
        <v>45419</v>
      </c>
      <c r="C820" s="585"/>
      <c r="D820" s="585"/>
      <c r="E820" s="433">
        <v>38.509998000000003</v>
      </c>
      <c r="F820" s="433">
        <v>39.200001</v>
      </c>
      <c r="G820" s="433">
        <v>37.869999</v>
      </c>
      <c r="H820" s="586">
        <v>38.729999999999997</v>
      </c>
      <c r="I820" s="586"/>
      <c r="J820" s="433">
        <v>37.719867999999998</v>
      </c>
      <c r="K820" s="362">
        <v>16883100</v>
      </c>
    </row>
    <row r="821" spans="2:11" ht="12.75" customHeight="1" x14ac:dyDescent="0.2">
      <c r="B821" s="585">
        <f t="shared" ca="1" si="12"/>
        <v>45420</v>
      </c>
      <c r="C821" s="585"/>
      <c r="D821" s="585"/>
      <c r="E821" s="433">
        <v>38.520000000000003</v>
      </c>
      <c r="F821" s="433">
        <v>38.57</v>
      </c>
      <c r="G821" s="433">
        <v>37.540000999999997</v>
      </c>
      <c r="H821" s="586">
        <v>38.389999000000003</v>
      </c>
      <c r="I821" s="586"/>
      <c r="J821" s="433">
        <v>37.388736999999999</v>
      </c>
      <c r="K821" s="362">
        <v>11489500</v>
      </c>
    </row>
    <row r="822" spans="2:11" ht="12.75" customHeight="1" x14ac:dyDescent="0.2">
      <c r="B822" s="585">
        <f t="shared" ca="1" si="12"/>
        <v>45421</v>
      </c>
      <c r="C822" s="585"/>
      <c r="D822" s="585"/>
      <c r="E822" s="433">
        <v>38.5</v>
      </c>
      <c r="F822" s="433">
        <v>38.700001</v>
      </c>
      <c r="G822" s="433">
        <v>38.009998000000003</v>
      </c>
      <c r="H822" s="586">
        <v>38.099997999999999</v>
      </c>
      <c r="I822" s="586"/>
      <c r="J822" s="433">
        <v>37.106299999999997</v>
      </c>
      <c r="K822" s="362">
        <v>12872600</v>
      </c>
    </row>
    <row r="823" spans="2:11" ht="12.75" customHeight="1" x14ac:dyDescent="0.2">
      <c r="B823" s="585">
        <f t="shared" ca="1" si="12"/>
        <v>45422</v>
      </c>
      <c r="C823" s="585"/>
      <c r="D823" s="585"/>
      <c r="E823" s="433">
        <v>36.840000000000003</v>
      </c>
      <c r="F823" s="433">
        <v>37.130001</v>
      </c>
      <c r="G823" s="433">
        <v>36.130001</v>
      </c>
      <c r="H823" s="586">
        <v>36.840000000000003</v>
      </c>
      <c r="I823" s="586"/>
      <c r="J823" s="433">
        <v>35.879162000000001</v>
      </c>
      <c r="K823" s="362">
        <v>13430700</v>
      </c>
    </row>
    <row r="824" spans="2:11" ht="12.75" customHeight="1" x14ac:dyDescent="0.2">
      <c r="B824" s="585">
        <f t="shared" ca="1" si="12"/>
        <v>45423</v>
      </c>
      <c r="C824" s="585"/>
      <c r="D824" s="585"/>
      <c r="E824" s="433">
        <v>35.889999000000003</v>
      </c>
      <c r="F824" s="433">
        <v>35.950001</v>
      </c>
      <c r="G824" s="433">
        <v>34.060001</v>
      </c>
      <c r="H824" s="586">
        <v>34.709999000000003</v>
      </c>
      <c r="I824" s="586"/>
      <c r="J824" s="433">
        <v>33.804718000000001</v>
      </c>
      <c r="K824" s="362">
        <v>23492800</v>
      </c>
    </row>
    <row r="825" spans="2:11" ht="12.75" customHeight="1" x14ac:dyDescent="0.2">
      <c r="B825" s="585">
        <f t="shared" ca="1" si="12"/>
        <v>45424</v>
      </c>
      <c r="C825" s="585"/>
      <c r="D825" s="585"/>
      <c r="E825" s="433">
        <v>34.139999000000003</v>
      </c>
      <c r="F825" s="433">
        <v>34.610000999999997</v>
      </c>
      <c r="G825" s="433">
        <v>33.840000000000003</v>
      </c>
      <c r="H825" s="586">
        <v>33.880001</v>
      </c>
      <c r="I825" s="586"/>
      <c r="J825" s="433">
        <v>32.996364999999997</v>
      </c>
      <c r="K825" s="362">
        <v>18157900</v>
      </c>
    </row>
    <row r="826" spans="2:11" ht="12.75" customHeight="1" x14ac:dyDescent="0.2">
      <c r="B826" s="585">
        <f t="shared" ca="1" si="12"/>
        <v>45425</v>
      </c>
      <c r="C826" s="585"/>
      <c r="D826" s="585"/>
      <c r="E826" s="433">
        <v>32.619999</v>
      </c>
      <c r="F826" s="433">
        <v>32.790000999999997</v>
      </c>
      <c r="G826" s="433">
        <v>31.65</v>
      </c>
      <c r="H826" s="586">
        <v>32.419998</v>
      </c>
      <c r="I826" s="586"/>
      <c r="J826" s="433">
        <v>31.574438000000001</v>
      </c>
      <c r="K826" s="362">
        <v>32408600</v>
      </c>
    </row>
    <row r="827" spans="2:11" ht="12.75" customHeight="1" x14ac:dyDescent="0.2">
      <c r="B827" s="585">
        <f t="shared" ca="1" si="12"/>
        <v>45426</v>
      </c>
      <c r="C827" s="585"/>
      <c r="D827" s="585"/>
      <c r="E827" s="433">
        <v>32.700001</v>
      </c>
      <c r="F827" s="433">
        <v>33.150002000000001</v>
      </c>
      <c r="G827" s="433">
        <v>32.200001</v>
      </c>
      <c r="H827" s="586">
        <v>32.799999</v>
      </c>
      <c r="I827" s="586"/>
      <c r="J827" s="433">
        <v>31.944528999999999</v>
      </c>
      <c r="K827" s="362">
        <v>21881100</v>
      </c>
    </row>
    <row r="828" spans="2:11" ht="12.75" customHeight="1" x14ac:dyDescent="0.2">
      <c r="B828" s="585">
        <f t="shared" ca="1" si="12"/>
        <v>45427</v>
      </c>
      <c r="C828" s="585"/>
      <c r="D828" s="585"/>
      <c r="E828" s="433">
        <v>33.700001</v>
      </c>
      <c r="F828" s="433">
        <v>34.400002000000001</v>
      </c>
      <c r="G828" s="433">
        <v>33.630001</v>
      </c>
      <c r="H828" s="586">
        <v>34.200001</v>
      </c>
      <c r="I828" s="586"/>
      <c r="J828" s="433">
        <v>33.308017999999997</v>
      </c>
      <c r="K828" s="362">
        <v>16189600</v>
      </c>
    </row>
    <row r="829" spans="2:11" ht="12.75" customHeight="1" x14ac:dyDescent="0.2">
      <c r="B829" s="585">
        <f t="shared" ca="1" si="12"/>
        <v>45428</v>
      </c>
      <c r="C829" s="585"/>
      <c r="D829" s="585"/>
      <c r="E829" s="433">
        <v>34.950001</v>
      </c>
      <c r="F829" s="433">
        <v>35.389999000000003</v>
      </c>
      <c r="G829" s="433">
        <v>34.799999</v>
      </c>
      <c r="H829" s="586">
        <v>35.209999000000003</v>
      </c>
      <c r="I829" s="586"/>
      <c r="J829" s="433">
        <v>34.291671999999998</v>
      </c>
      <c r="K829" s="362">
        <v>15470700</v>
      </c>
    </row>
    <row r="830" spans="2:11" ht="12.75" customHeight="1" x14ac:dyDescent="0.2">
      <c r="B830" s="585">
        <f t="shared" ca="1" si="12"/>
        <v>45429</v>
      </c>
      <c r="C830" s="585"/>
      <c r="D830" s="585"/>
      <c r="E830" s="433">
        <v>35.25</v>
      </c>
      <c r="F830" s="433">
        <v>35.450001</v>
      </c>
      <c r="G830" s="433">
        <v>34.610000999999997</v>
      </c>
      <c r="H830" s="586">
        <v>35.110000999999997</v>
      </c>
      <c r="I830" s="586"/>
      <c r="J830" s="433">
        <v>34.194290000000002</v>
      </c>
      <c r="K830" s="362">
        <v>9923500</v>
      </c>
    </row>
    <row r="831" spans="2:11" ht="12.75" customHeight="1" x14ac:dyDescent="0.2">
      <c r="B831" s="585">
        <f t="shared" ca="1" si="12"/>
        <v>45430</v>
      </c>
      <c r="C831" s="585"/>
      <c r="D831" s="585"/>
      <c r="E831" s="433">
        <v>34.860000999999997</v>
      </c>
      <c r="F831" s="433">
        <v>35.270000000000003</v>
      </c>
      <c r="G831" s="433">
        <v>34.459999000000003</v>
      </c>
      <c r="H831" s="586">
        <v>34.540000999999997</v>
      </c>
      <c r="I831" s="586"/>
      <c r="J831" s="433">
        <v>33.639153</v>
      </c>
      <c r="K831" s="362">
        <v>11336100</v>
      </c>
    </row>
    <row r="832" spans="2:11" ht="12.75" customHeight="1" x14ac:dyDescent="0.2">
      <c r="B832" s="585">
        <f t="shared" ca="1" si="12"/>
        <v>45431</v>
      </c>
      <c r="C832" s="585"/>
      <c r="D832" s="585"/>
      <c r="E832" s="433">
        <v>34.869999</v>
      </c>
      <c r="F832" s="433">
        <v>36.830002</v>
      </c>
      <c r="G832" s="433">
        <v>34.869999</v>
      </c>
      <c r="H832" s="586">
        <v>36.57</v>
      </c>
      <c r="I832" s="586"/>
      <c r="J832" s="433">
        <v>35.616202999999999</v>
      </c>
      <c r="K832" s="362">
        <v>18805800</v>
      </c>
    </row>
    <row r="833" spans="2:11" ht="12.75" customHeight="1" x14ac:dyDescent="0.2">
      <c r="B833" s="585">
        <f t="shared" ca="1" si="12"/>
        <v>45432</v>
      </c>
      <c r="C833" s="585"/>
      <c r="D833" s="585"/>
      <c r="E833" s="433">
        <v>37.279998999999997</v>
      </c>
      <c r="F833" s="433">
        <v>37.360000999999997</v>
      </c>
      <c r="G833" s="433">
        <v>36.549999</v>
      </c>
      <c r="H833" s="586">
        <v>36.639999000000003</v>
      </c>
      <c r="I833" s="586"/>
      <c r="J833" s="433">
        <v>35.684379999999997</v>
      </c>
      <c r="K833" s="362">
        <v>13357900</v>
      </c>
    </row>
    <row r="834" spans="2:11" ht="12.75" customHeight="1" x14ac:dyDescent="0.2">
      <c r="B834" s="585">
        <f t="shared" ca="1" si="12"/>
        <v>45433</v>
      </c>
      <c r="C834" s="585"/>
      <c r="D834" s="585"/>
      <c r="E834" s="433">
        <v>36.549999</v>
      </c>
      <c r="F834" s="433">
        <v>36.729999999999997</v>
      </c>
      <c r="G834" s="433">
        <v>35.529998999999997</v>
      </c>
      <c r="H834" s="586">
        <v>36.389999000000003</v>
      </c>
      <c r="I834" s="586"/>
      <c r="J834" s="433">
        <v>35.440899000000002</v>
      </c>
      <c r="K834" s="362">
        <v>16216100</v>
      </c>
    </row>
    <row r="835" spans="2:11" ht="12.75" customHeight="1" x14ac:dyDescent="0.2">
      <c r="B835" s="585">
        <f t="shared" ca="1" si="12"/>
        <v>45434</v>
      </c>
      <c r="C835" s="585"/>
      <c r="D835" s="585"/>
      <c r="E835" s="433">
        <v>35.729999999999997</v>
      </c>
      <c r="F835" s="433">
        <v>36.290000999999997</v>
      </c>
      <c r="G835" s="433">
        <v>35.040000999999997</v>
      </c>
      <c r="H835" s="586">
        <v>35.889999000000003</v>
      </c>
      <c r="I835" s="586"/>
      <c r="J835" s="433">
        <v>34.953938000000001</v>
      </c>
      <c r="K835" s="362">
        <v>16478200</v>
      </c>
    </row>
    <row r="836" spans="2:11" ht="12.75" customHeight="1" x14ac:dyDescent="0.2">
      <c r="B836" s="585">
        <f t="shared" ca="1" si="12"/>
        <v>45435</v>
      </c>
      <c r="C836" s="585"/>
      <c r="D836" s="585"/>
      <c r="E836" s="433">
        <v>36.139999000000003</v>
      </c>
      <c r="F836" s="433">
        <v>36.700001</v>
      </c>
      <c r="G836" s="433">
        <v>35.990001999999997</v>
      </c>
      <c r="H836" s="586">
        <v>36.270000000000003</v>
      </c>
      <c r="I836" s="586"/>
      <c r="J836" s="433">
        <v>35.324027999999998</v>
      </c>
      <c r="K836" s="362">
        <v>10981300</v>
      </c>
    </row>
    <row r="837" spans="2:11" ht="12.75" customHeight="1" x14ac:dyDescent="0.2">
      <c r="B837" s="585">
        <f t="shared" ca="1" si="12"/>
        <v>45436</v>
      </c>
      <c r="C837" s="585"/>
      <c r="D837" s="585"/>
      <c r="E837" s="433">
        <v>36.110000999999997</v>
      </c>
      <c r="F837" s="433">
        <v>36.529998999999997</v>
      </c>
      <c r="G837" s="433">
        <v>35.919998</v>
      </c>
      <c r="H837" s="586">
        <v>36.139999000000003</v>
      </c>
      <c r="I837" s="586"/>
      <c r="J837" s="433">
        <v>35.197417999999999</v>
      </c>
      <c r="K837" s="362">
        <v>12687100</v>
      </c>
    </row>
    <row r="838" spans="2:11" ht="12.75" customHeight="1" x14ac:dyDescent="0.2">
      <c r="B838" s="585">
        <f t="shared" ca="1" si="12"/>
        <v>45437</v>
      </c>
      <c r="C838" s="585"/>
      <c r="D838" s="585"/>
      <c r="E838" s="433">
        <v>35.970001000000003</v>
      </c>
      <c r="F838" s="433">
        <v>36.669998</v>
      </c>
      <c r="G838" s="433">
        <v>35.950001</v>
      </c>
      <c r="H838" s="586">
        <v>36.360000999999997</v>
      </c>
      <c r="I838" s="586"/>
      <c r="J838" s="433">
        <v>35.411681999999999</v>
      </c>
      <c r="K838" s="362">
        <v>10296400</v>
      </c>
    </row>
    <row r="839" spans="2:11" ht="12.75" customHeight="1" x14ac:dyDescent="0.2">
      <c r="B839" s="585">
        <f t="shared" ca="1" si="12"/>
        <v>45438</v>
      </c>
      <c r="C839" s="585"/>
      <c r="D839" s="585"/>
      <c r="E839" s="433">
        <v>36.119999</v>
      </c>
      <c r="F839" s="433">
        <v>36.130001</v>
      </c>
      <c r="G839" s="433">
        <v>34.360000999999997</v>
      </c>
      <c r="H839" s="586">
        <v>34.369999</v>
      </c>
      <c r="I839" s="586"/>
      <c r="J839" s="433">
        <v>33.473579000000001</v>
      </c>
      <c r="K839" s="362">
        <v>18265700</v>
      </c>
    </row>
    <row r="840" spans="2:11" ht="12.75" customHeight="1" x14ac:dyDescent="0.2">
      <c r="B840" s="585">
        <f t="shared" ca="1" si="12"/>
        <v>45439</v>
      </c>
      <c r="C840" s="585"/>
      <c r="D840" s="585"/>
      <c r="E840" s="433">
        <v>34.509998000000003</v>
      </c>
      <c r="F840" s="433">
        <v>35.349997999999999</v>
      </c>
      <c r="G840" s="433">
        <v>34.5</v>
      </c>
      <c r="H840" s="586">
        <v>34.810001</v>
      </c>
      <c r="I840" s="586"/>
      <c r="J840" s="433">
        <v>33.902110999999998</v>
      </c>
      <c r="K840" s="362">
        <v>12518800</v>
      </c>
    </row>
    <row r="841" spans="2:11" ht="12.75" customHeight="1" x14ac:dyDescent="0.2">
      <c r="B841" s="585">
        <f t="shared" ca="1" si="12"/>
        <v>45440</v>
      </c>
      <c r="C841" s="585"/>
      <c r="D841" s="585"/>
      <c r="E841" s="433">
        <v>35.270000000000003</v>
      </c>
      <c r="F841" s="433">
        <v>36.599997999999999</v>
      </c>
      <c r="G841" s="433">
        <v>35.209999000000003</v>
      </c>
      <c r="H841" s="586">
        <v>35.479999999999997</v>
      </c>
      <c r="I841" s="586"/>
      <c r="J841" s="433">
        <v>34.554630000000003</v>
      </c>
      <c r="K841" s="362">
        <v>22605900</v>
      </c>
    </row>
    <row r="842" spans="2:11" ht="12.75" customHeight="1" x14ac:dyDescent="0.2">
      <c r="B842" s="585">
        <f t="shared" ca="1" si="12"/>
        <v>45441</v>
      </c>
      <c r="C842" s="585"/>
      <c r="D842" s="585"/>
      <c r="E842" s="433">
        <v>35.770000000000003</v>
      </c>
      <c r="F842" s="433">
        <v>35.880001</v>
      </c>
      <c r="G842" s="433">
        <v>34.560001</v>
      </c>
      <c r="H842" s="586">
        <v>35.290000999999997</v>
      </c>
      <c r="I842" s="586"/>
      <c r="J842" s="433">
        <v>34.369587000000003</v>
      </c>
      <c r="K842" s="362">
        <v>13867400</v>
      </c>
    </row>
    <row r="843" spans="2:11" ht="12.75" customHeight="1" x14ac:dyDescent="0.2">
      <c r="B843" s="585">
        <f t="shared" ca="1" si="12"/>
        <v>45442</v>
      </c>
      <c r="C843" s="585"/>
      <c r="D843" s="585"/>
      <c r="E843" s="433">
        <v>35.159999999999997</v>
      </c>
      <c r="F843" s="433">
        <v>35.369999</v>
      </c>
      <c r="G843" s="433">
        <v>34.650002000000001</v>
      </c>
      <c r="H843" s="586">
        <v>34.790000999999997</v>
      </c>
      <c r="I843" s="586"/>
      <c r="J843" s="433">
        <v>33.882632999999998</v>
      </c>
      <c r="K843" s="362">
        <v>14925200</v>
      </c>
    </row>
    <row r="844" spans="2:11" ht="12.75" customHeight="1" x14ac:dyDescent="0.2">
      <c r="B844" s="585">
        <f t="shared" ca="1" si="12"/>
        <v>45443</v>
      </c>
      <c r="C844" s="585"/>
      <c r="D844" s="585"/>
      <c r="E844" s="433">
        <v>35.139999000000003</v>
      </c>
      <c r="F844" s="433">
        <v>36.790000999999997</v>
      </c>
      <c r="G844" s="433">
        <v>35.139999000000003</v>
      </c>
      <c r="H844" s="586">
        <v>36.740001999999997</v>
      </c>
      <c r="I844" s="586"/>
      <c r="J844" s="433">
        <v>35.781768999999997</v>
      </c>
      <c r="K844" s="362">
        <v>18871400</v>
      </c>
    </row>
    <row r="845" spans="2:11" ht="12.75" customHeight="1" x14ac:dyDescent="0.2">
      <c r="B845" s="585">
        <f t="shared" ca="1" si="12"/>
        <v>45444</v>
      </c>
      <c r="C845" s="585"/>
      <c r="D845" s="585"/>
      <c r="E845" s="433">
        <v>35.549999</v>
      </c>
      <c r="F845" s="433">
        <v>35.57</v>
      </c>
      <c r="G845" s="433">
        <v>33.729999999999997</v>
      </c>
      <c r="H845" s="586">
        <v>34.299999</v>
      </c>
      <c r="I845" s="586"/>
      <c r="J845" s="433">
        <v>33.405406999999997</v>
      </c>
      <c r="K845" s="362">
        <v>35807800</v>
      </c>
    </row>
    <row r="846" spans="2:11" ht="12.75" customHeight="1" x14ac:dyDescent="0.2">
      <c r="B846" s="585">
        <f t="shared" ca="1" si="12"/>
        <v>45445</v>
      </c>
      <c r="C846" s="585"/>
      <c r="D846" s="585"/>
      <c r="E846" s="433">
        <v>34.259998000000003</v>
      </c>
      <c r="F846" s="433">
        <v>34.580002</v>
      </c>
      <c r="G846" s="433">
        <v>32.57</v>
      </c>
      <c r="H846" s="586">
        <v>33.049999</v>
      </c>
      <c r="I846" s="586"/>
      <c r="J846" s="433">
        <v>32.188011000000003</v>
      </c>
      <c r="K846" s="362">
        <v>37559800</v>
      </c>
    </row>
    <row r="847" spans="2:11" ht="12.75" customHeight="1" x14ac:dyDescent="0.2">
      <c r="B847" s="585">
        <f t="shared" ca="1" si="12"/>
        <v>45446</v>
      </c>
      <c r="C847" s="585"/>
      <c r="D847" s="585"/>
      <c r="E847" s="433">
        <v>30.76</v>
      </c>
      <c r="F847" s="433">
        <v>31.59</v>
      </c>
      <c r="G847" s="433">
        <v>30.52</v>
      </c>
      <c r="H847" s="586">
        <v>31.17</v>
      </c>
      <c r="I847" s="586"/>
      <c r="J847" s="433">
        <v>30.357042</v>
      </c>
      <c r="K847" s="362">
        <v>38463200</v>
      </c>
    </row>
    <row r="848" spans="2:11" ht="12.75" customHeight="1" x14ac:dyDescent="0.2">
      <c r="B848" s="585">
        <f t="shared" ca="1" si="12"/>
        <v>45447</v>
      </c>
      <c r="C848" s="585"/>
      <c r="D848" s="585"/>
      <c r="E848" s="433">
        <v>31.450001</v>
      </c>
      <c r="F848" s="433">
        <v>31.5</v>
      </c>
      <c r="G848" s="433">
        <v>30.02</v>
      </c>
      <c r="H848" s="586">
        <v>30.48</v>
      </c>
      <c r="I848" s="586"/>
      <c r="J848" s="433">
        <v>29.685040000000001</v>
      </c>
      <c r="K848" s="362">
        <v>35686600</v>
      </c>
    </row>
    <row r="849" spans="2:11" ht="12.75" customHeight="1" x14ac:dyDescent="0.2">
      <c r="B849" s="585">
        <f t="shared" ca="1" si="12"/>
        <v>45448</v>
      </c>
      <c r="C849" s="585"/>
      <c r="D849" s="585"/>
      <c r="E849" s="433">
        <v>31.6</v>
      </c>
      <c r="F849" s="433">
        <v>32.259998000000003</v>
      </c>
      <c r="G849" s="433">
        <v>31.469999000000001</v>
      </c>
      <c r="H849" s="586">
        <v>31.559999000000001</v>
      </c>
      <c r="I849" s="586"/>
      <c r="J849" s="433">
        <v>30.736872000000002</v>
      </c>
      <c r="K849" s="362">
        <v>28813500</v>
      </c>
    </row>
    <row r="850" spans="2:11" ht="12.75" customHeight="1" x14ac:dyDescent="0.2">
      <c r="B850" s="585">
        <f t="shared" ca="1" si="12"/>
        <v>45449</v>
      </c>
      <c r="C850" s="585"/>
      <c r="D850" s="585"/>
      <c r="E850" s="433">
        <v>31.969999000000001</v>
      </c>
      <c r="F850" s="433">
        <v>32.380001</v>
      </c>
      <c r="G850" s="433">
        <v>31.67</v>
      </c>
      <c r="H850" s="586">
        <v>32.110000999999997</v>
      </c>
      <c r="I850" s="586"/>
      <c r="J850" s="433">
        <v>31.27253</v>
      </c>
      <c r="K850" s="362">
        <v>20270400</v>
      </c>
    </row>
    <row r="851" spans="2:11" ht="12.75" customHeight="1" x14ac:dyDescent="0.2">
      <c r="B851" s="585">
        <f t="shared" ca="1" si="12"/>
        <v>45450</v>
      </c>
      <c r="C851" s="585"/>
      <c r="D851" s="585"/>
      <c r="E851" s="433">
        <v>31.690000999999999</v>
      </c>
      <c r="F851" s="433">
        <v>32.689999</v>
      </c>
      <c r="G851" s="433">
        <v>31.690000999999999</v>
      </c>
      <c r="H851" s="586">
        <v>32.240001999999997</v>
      </c>
      <c r="I851" s="586"/>
      <c r="J851" s="433">
        <v>31.399141</v>
      </c>
      <c r="K851" s="362">
        <v>15164300</v>
      </c>
    </row>
    <row r="852" spans="2:11" ht="12.75" customHeight="1" x14ac:dyDescent="0.2">
      <c r="B852" s="585">
        <f t="shared" ca="1" si="12"/>
        <v>45451</v>
      </c>
      <c r="C852" s="585"/>
      <c r="D852" s="585"/>
      <c r="E852" s="433">
        <v>32.279998999999997</v>
      </c>
      <c r="F852" s="433">
        <v>33.950001</v>
      </c>
      <c r="G852" s="433">
        <v>32.279998999999997</v>
      </c>
      <c r="H852" s="586">
        <v>33.909999999999997</v>
      </c>
      <c r="I852" s="586"/>
      <c r="J852" s="433">
        <v>33.025581000000003</v>
      </c>
      <c r="K852" s="362">
        <v>22469300</v>
      </c>
    </row>
    <row r="853" spans="2:11" ht="12.75" customHeight="1" x14ac:dyDescent="0.2">
      <c r="B853" s="585">
        <f t="shared" ca="1" si="12"/>
        <v>45452</v>
      </c>
      <c r="C853" s="585"/>
      <c r="D853" s="585"/>
      <c r="E853" s="433">
        <v>34.020000000000003</v>
      </c>
      <c r="F853" s="433">
        <v>34.049999</v>
      </c>
      <c r="G853" s="433">
        <v>32.810001</v>
      </c>
      <c r="H853" s="586">
        <v>33.57</v>
      </c>
      <c r="I853" s="586"/>
      <c r="J853" s="433">
        <v>32.694446999999997</v>
      </c>
      <c r="K853" s="362">
        <v>19761000</v>
      </c>
    </row>
    <row r="854" spans="2:11" ht="12.75" customHeight="1" x14ac:dyDescent="0.2">
      <c r="B854" s="585">
        <f t="shared" ca="1" si="12"/>
        <v>45453</v>
      </c>
      <c r="C854" s="585"/>
      <c r="D854" s="585"/>
      <c r="E854" s="433">
        <v>33.779998999999997</v>
      </c>
      <c r="F854" s="433">
        <v>34.029998999999997</v>
      </c>
      <c r="G854" s="433">
        <v>32.909999999999997</v>
      </c>
      <c r="H854" s="586">
        <v>33.110000999999997</v>
      </c>
      <c r="I854" s="586"/>
      <c r="J854" s="433">
        <v>32.246448999999998</v>
      </c>
      <c r="K854" s="362">
        <v>12717000</v>
      </c>
    </row>
    <row r="855" spans="2:11" ht="12.75" customHeight="1" x14ac:dyDescent="0.2">
      <c r="B855" s="585">
        <f t="shared" ca="1" si="12"/>
        <v>45454</v>
      </c>
      <c r="C855" s="585"/>
      <c r="D855" s="585"/>
      <c r="E855" s="433">
        <v>32.540000999999997</v>
      </c>
      <c r="F855" s="433">
        <v>33.759998000000003</v>
      </c>
      <c r="G855" s="433">
        <v>32.529998999999997</v>
      </c>
      <c r="H855" s="586">
        <v>32.529998999999997</v>
      </c>
      <c r="I855" s="586"/>
      <c r="J855" s="433">
        <v>31.681566</v>
      </c>
      <c r="K855" s="362">
        <v>23041700</v>
      </c>
    </row>
    <row r="856" spans="2:11" ht="12.75" customHeight="1" x14ac:dyDescent="0.2">
      <c r="B856" s="585">
        <f t="shared" ca="1" si="12"/>
        <v>45455</v>
      </c>
      <c r="C856" s="585"/>
      <c r="D856" s="585"/>
      <c r="E856" s="433">
        <v>32.900002000000001</v>
      </c>
      <c r="F856" s="433">
        <v>33.099997999999999</v>
      </c>
      <c r="G856" s="433">
        <v>31.860001</v>
      </c>
      <c r="H856" s="586">
        <v>32.840000000000003</v>
      </c>
      <c r="I856" s="586"/>
      <c r="J856" s="433">
        <v>31.983488000000001</v>
      </c>
      <c r="K856" s="362">
        <v>16091200</v>
      </c>
    </row>
    <row r="857" spans="2:11" ht="12.75" customHeight="1" x14ac:dyDescent="0.2">
      <c r="B857" s="585">
        <f t="shared" ca="1" si="12"/>
        <v>45456</v>
      </c>
      <c r="C857" s="585"/>
      <c r="D857" s="585"/>
      <c r="E857" s="433">
        <v>33.369999</v>
      </c>
      <c r="F857" s="433">
        <v>33.729999999999997</v>
      </c>
      <c r="G857" s="433">
        <v>32.43</v>
      </c>
      <c r="H857" s="586">
        <v>32.709999000000003</v>
      </c>
      <c r="I857" s="586"/>
      <c r="J857" s="433">
        <v>31.856877999999998</v>
      </c>
      <c r="K857" s="362">
        <v>20137600</v>
      </c>
    </row>
    <row r="858" spans="2:11" ht="12.75" customHeight="1" x14ac:dyDescent="0.2">
      <c r="B858" s="585">
        <f t="shared" ca="1" si="12"/>
        <v>45457</v>
      </c>
      <c r="C858" s="585"/>
      <c r="D858" s="585"/>
      <c r="E858" s="433">
        <v>32.689999</v>
      </c>
      <c r="F858" s="433">
        <v>32.759998000000003</v>
      </c>
      <c r="G858" s="433">
        <v>31.75</v>
      </c>
      <c r="H858" s="586">
        <v>32.200001</v>
      </c>
      <c r="I858" s="586"/>
      <c r="J858" s="433">
        <v>31.36018</v>
      </c>
      <c r="K858" s="362">
        <v>20005300</v>
      </c>
    </row>
    <row r="859" spans="2:11" ht="12.75" customHeight="1" x14ac:dyDescent="0.2">
      <c r="B859" s="585">
        <f t="shared" ref="B859:B922" ca="1" si="13">B860-1</f>
        <v>45458</v>
      </c>
      <c r="C859" s="585"/>
      <c r="D859" s="585"/>
      <c r="E859" s="433">
        <v>31.83</v>
      </c>
      <c r="F859" s="433">
        <v>32.18</v>
      </c>
      <c r="G859" s="433">
        <v>30.93</v>
      </c>
      <c r="H859" s="586">
        <v>31.709999</v>
      </c>
      <c r="I859" s="586"/>
      <c r="J859" s="433">
        <v>30.882959</v>
      </c>
      <c r="K859" s="362">
        <v>22783900</v>
      </c>
    </row>
    <row r="860" spans="2:11" ht="12.75" customHeight="1" x14ac:dyDescent="0.2">
      <c r="B860" s="585">
        <f t="shared" ca="1" si="13"/>
        <v>45459</v>
      </c>
      <c r="C860" s="585"/>
      <c r="D860" s="585"/>
      <c r="E860" s="433">
        <v>32.75</v>
      </c>
      <c r="F860" s="433">
        <v>34.490001999999997</v>
      </c>
      <c r="G860" s="433">
        <v>32.619999</v>
      </c>
      <c r="H860" s="586">
        <v>34.32</v>
      </c>
      <c r="I860" s="586"/>
      <c r="J860" s="433">
        <v>33.424885000000003</v>
      </c>
      <c r="K860" s="362">
        <v>37035100</v>
      </c>
    </row>
    <row r="861" spans="2:11" ht="12.75" customHeight="1" x14ac:dyDescent="0.2">
      <c r="B861" s="585">
        <f t="shared" ca="1" si="13"/>
        <v>45460</v>
      </c>
      <c r="C861" s="585"/>
      <c r="D861" s="585"/>
      <c r="E861" s="433">
        <v>34.599997999999999</v>
      </c>
      <c r="F861" s="433">
        <v>35.009998000000003</v>
      </c>
      <c r="G861" s="433">
        <v>33.900002000000001</v>
      </c>
      <c r="H861" s="586">
        <v>34.130001</v>
      </c>
      <c r="I861" s="586"/>
      <c r="J861" s="433">
        <v>33.239840999999998</v>
      </c>
      <c r="K861" s="362">
        <v>17625300</v>
      </c>
    </row>
    <row r="862" spans="2:11" ht="12.75" customHeight="1" x14ac:dyDescent="0.2">
      <c r="B862" s="585">
        <f t="shared" ca="1" si="13"/>
        <v>45461</v>
      </c>
      <c r="C862" s="585"/>
      <c r="D862" s="585"/>
      <c r="E862" s="433">
        <v>35.299999</v>
      </c>
      <c r="F862" s="433">
        <v>36.57</v>
      </c>
      <c r="G862" s="433">
        <v>35.209999000000003</v>
      </c>
      <c r="H862" s="586">
        <v>35.229999999999997</v>
      </c>
      <c r="I862" s="586"/>
      <c r="J862" s="433">
        <v>34.311152999999997</v>
      </c>
      <c r="K862" s="362">
        <v>27084300</v>
      </c>
    </row>
    <row r="863" spans="2:11" ht="12.75" customHeight="1" x14ac:dyDescent="0.2">
      <c r="B863" s="585">
        <f t="shared" ca="1" si="13"/>
        <v>45462</v>
      </c>
      <c r="C863" s="585"/>
      <c r="D863" s="585"/>
      <c r="E863" s="433">
        <v>35.049999</v>
      </c>
      <c r="F863" s="433">
        <v>35.479999999999997</v>
      </c>
      <c r="G863" s="433">
        <v>34.439999</v>
      </c>
      <c r="H863" s="586">
        <v>34.610000999999997</v>
      </c>
      <c r="I863" s="586"/>
      <c r="J863" s="433">
        <v>33.707321</v>
      </c>
      <c r="K863" s="362">
        <v>21591600</v>
      </c>
    </row>
    <row r="864" spans="2:11" ht="12.75" customHeight="1" x14ac:dyDescent="0.2">
      <c r="B864" s="585">
        <f t="shared" ca="1" si="13"/>
        <v>45463</v>
      </c>
      <c r="C864" s="585"/>
      <c r="D864" s="585"/>
      <c r="E864" s="433">
        <v>35.130001</v>
      </c>
      <c r="F864" s="433">
        <v>36.340000000000003</v>
      </c>
      <c r="G864" s="433">
        <v>34.590000000000003</v>
      </c>
      <c r="H864" s="586">
        <v>35.82</v>
      </c>
      <c r="I864" s="586"/>
      <c r="J864" s="433">
        <v>34.885764999999999</v>
      </c>
      <c r="K864" s="362">
        <v>26459800</v>
      </c>
    </row>
    <row r="865" spans="2:11" ht="12.75" customHeight="1" x14ac:dyDescent="0.2">
      <c r="B865" s="585">
        <f t="shared" ca="1" si="13"/>
        <v>45464</v>
      </c>
      <c r="C865" s="585"/>
      <c r="D865" s="585"/>
      <c r="E865" s="433">
        <v>36.990001999999997</v>
      </c>
      <c r="F865" s="433">
        <v>37.900002000000001</v>
      </c>
      <c r="G865" s="433">
        <v>36.560001</v>
      </c>
      <c r="H865" s="586">
        <v>37.130001</v>
      </c>
      <c r="I865" s="586"/>
      <c r="J865" s="433">
        <v>36.237473000000001</v>
      </c>
      <c r="K865" s="362">
        <v>28961400</v>
      </c>
    </row>
    <row r="866" spans="2:11" ht="12.75" customHeight="1" x14ac:dyDescent="0.2">
      <c r="B866" s="585">
        <f t="shared" ca="1" si="13"/>
        <v>45465</v>
      </c>
      <c r="C866" s="585"/>
      <c r="D866" s="585"/>
      <c r="E866" s="433">
        <v>38.169998</v>
      </c>
      <c r="F866" s="433">
        <v>39.009998000000003</v>
      </c>
      <c r="G866" s="433">
        <v>37.610000999999997</v>
      </c>
      <c r="H866" s="586">
        <v>38.639999000000003</v>
      </c>
      <c r="I866" s="586"/>
      <c r="J866" s="433">
        <v>37.711177999999997</v>
      </c>
      <c r="K866" s="362">
        <v>30048400</v>
      </c>
    </row>
    <row r="867" spans="2:11" ht="12.75" customHeight="1" x14ac:dyDescent="0.2">
      <c r="B867" s="585">
        <f t="shared" ca="1" si="13"/>
        <v>45466</v>
      </c>
      <c r="C867" s="585"/>
      <c r="D867" s="585"/>
      <c r="E867" s="433">
        <v>37.540000999999997</v>
      </c>
      <c r="F867" s="433">
        <v>39.049999</v>
      </c>
      <c r="G867" s="433">
        <v>37.389999000000003</v>
      </c>
      <c r="H867" s="586">
        <v>38.540000999999997</v>
      </c>
      <c r="I867" s="586"/>
      <c r="J867" s="433">
        <v>37.613579000000001</v>
      </c>
      <c r="K867" s="362">
        <v>23196100</v>
      </c>
    </row>
    <row r="868" spans="2:11" ht="12.75" customHeight="1" x14ac:dyDescent="0.2">
      <c r="B868" s="585">
        <f t="shared" ca="1" si="13"/>
        <v>45467</v>
      </c>
      <c r="C868" s="585"/>
      <c r="D868" s="585"/>
      <c r="E868" s="433">
        <v>38.840000000000003</v>
      </c>
      <c r="F868" s="433">
        <v>38.950001</v>
      </c>
      <c r="G868" s="433">
        <v>38.220001000000003</v>
      </c>
      <c r="H868" s="586">
        <v>38.849997999999999</v>
      </c>
      <c r="I868" s="586"/>
      <c r="J868" s="433">
        <v>37.916122000000001</v>
      </c>
      <c r="K868" s="362">
        <v>16543100</v>
      </c>
    </row>
    <row r="869" spans="2:11" ht="12.75" customHeight="1" x14ac:dyDescent="0.2">
      <c r="B869" s="585">
        <f t="shared" ca="1" si="13"/>
        <v>45468</v>
      </c>
      <c r="C869" s="585"/>
      <c r="D869" s="585"/>
      <c r="E869" s="433">
        <v>38.639999000000003</v>
      </c>
      <c r="F869" s="433">
        <v>39.080002</v>
      </c>
      <c r="G869" s="433">
        <v>38.080002</v>
      </c>
      <c r="H869" s="586">
        <v>38.93</v>
      </c>
      <c r="I869" s="586"/>
      <c r="J869" s="433">
        <v>37.994202000000001</v>
      </c>
      <c r="K869" s="362">
        <v>14281700</v>
      </c>
    </row>
    <row r="870" spans="2:11" ht="12.75" customHeight="1" x14ac:dyDescent="0.2">
      <c r="B870" s="585">
        <f t="shared" ca="1" si="13"/>
        <v>45469</v>
      </c>
      <c r="C870" s="585"/>
      <c r="D870" s="585"/>
      <c r="E870" s="433">
        <v>38.040000999999997</v>
      </c>
      <c r="F870" s="433">
        <v>38.529998999999997</v>
      </c>
      <c r="G870" s="433">
        <v>36.75</v>
      </c>
      <c r="H870" s="586">
        <v>38.419998</v>
      </c>
      <c r="I870" s="586"/>
      <c r="J870" s="433">
        <v>37.496464000000003</v>
      </c>
      <c r="K870" s="362">
        <v>19571900</v>
      </c>
    </row>
    <row r="871" spans="2:11" ht="12.75" customHeight="1" x14ac:dyDescent="0.2">
      <c r="B871" s="585">
        <f t="shared" ca="1" si="13"/>
        <v>45470</v>
      </c>
      <c r="C871" s="585"/>
      <c r="D871" s="585"/>
      <c r="E871" s="433">
        <v>37.970001000000003</v>
      </c>
      <c r="F871" s="433">
        <v>38.810001</v>
      </c>
      <c r="G871" s="433">
        <v>37.209999000000003</v>
      </c>
      <c r="H871" s="586">
        <v>37.669998</v>
      </c>
      <c r="I871" s="586"/>
      <c r="J871" s="433">
        <v>36.764488</v>
      </c>
      <c r="K871" s="362">
        <v>19058200</v>
      </c>
    </row>
    <row r="872" spans="2:11" ht="12.75" customHeight="1" x14ac:dyDescent="0.2">
      <c r="B872" s="585">
        <f t="shared" ca="1" si="13"/>
        <v>45471</v>
      </c>
      <c r="C872" s="585"/>
      <c r="D872" s="585"/>
      <c r="E872" s="433">
        <v>38.229999999999997</v>
      </c>
      <c r="F872" s="433">
        <v>39.639999000000003</v>
      </c>
      <c r="G872" s="433">
        <v>38.020000000000003</v>
      </c>
      <c r="H872" s="586">
        <v>39.340000000000003</v>
      </c>
      <c r="I872" s="586"/>
      <c r="J872" s="433">
        <v>38.394351999999998</v>
      </c>
      <c r="K872" s="362">
        <v>19215100</v>
      </c>
    </row>
    <row r="873" spans="2:11" ht="12.75" customHeight="1" x14ac:dyDescent="0.2">
      <c r="B873" s="585">
        <f t="shared" ca="1" si="13"/>
        <v>45472</v>
      </c>
      <c r="C873" s="585"/>
      <c r="D873" s="585"/>
      <c r="E873" s="433">
        <v>39.439999</v>
      </c>
      <c r="F873" s="433">
        <v>39.669998</v>
      </c>
      <c r="G873" s="433">
        <v>38.360000999999997</v>
      </c>
      <c r="H873" s="586">
        <v>38.849997999999999</v>
      </c>
      <c r="I873" s="586"/>
      <c r="J873" s="433">
        <v>37.916122000000001</v>
      </c>
      <c r="K873" s="362">
        <v>15564400</v>
      </c>
    </row>
    <row r="874" spans="2:11" ht="12.75" customHeight="1" x14ac:dyDescent="0.2">
      <c r="B874" s="585">
        <f t="shared" ca="1" si="13"/>
        <v>45473</v>
      </c>
      <c r="C874" s="585"/>
      <c r="D874" s="585"/>
      <c r="E874" s="433">
        <v>37.470001000000003</v>
      </c>
      <c r="F874" s="433">
        <v>38.299999</v>
      </c>
      <c r="G874" s="433">
        <v>36.840000000000003</v>
      </c>
      <c r="H874" s="586">
        <v>37</v>
      </c>
      <c r="I874" s="586"/>
      <c r="J874" s="433">
        <v>36.110596000000001</v>
      </c>
      <c r="K874" s="362">
        <v>19544200</v>
      </c>
    </row>
    <row r="875" spans="2:11" ht="12.75" customHeight="1" x14ac:dyDescent="0.2">
      <c r="B875" s="585">
        <f t="shared" ca="1" si="13"/>
        <v>45474</v>
      </c>
      <c r="C875" s="585"/>
      <c r="D875" s="585"/>
      <c r="E875" s="433">
        <v>37.650002000000001</v>
      </c>
      <c r="F875" s="433">
        <v>38.220001000000003</v>
      </c>
      <c r="G875" s="433">
        <v>37.159999999999997</v>
      </c>
      <c r="H875" s="586">
        <v>38.099997999999999</v>
      </c>
      <c r="I875" s="586"/>
      <c r="J875" s="433">
        <v>37.184154999999997</v>
      </c>
      <c r="K875" s="362">
        <v>13978400</v>
      </c>
    </row>
    <row r="876" spans="2:11" ht="12.75" customHeight="1" x14ac:dyDescent="0.2">
      <c r="B876" s="585">
        <f t="shared" ca="1" si="13"/>
        <v>45475</v>
      </c>
      <c r="C876" s="585"/>
      <c r="D876" s="585"/>
      <c r="E876" s="433">
        <v>37.57</v>
      </c>
      <c r="F876" s="433">
        <v>38.07</v>
      </c>
      <c r="G876" s="433">
        <v>37.189999</v>
      </c>
      <c r="H876" s="586">
        <v>37.720001000000003</v>
      </c>
      <c r="I876" s="586"/>
      <c r="J876" s="433">
        <v>36.813290000000002</v>
      </c>
      <c r="K876" s="362">
        <v>16052200</v>
      </c>
    </row>
    <row r="877" spans="2:11" ht="12.75" customHeight="1" x14ac:dyDescent="0.2">
      <c r="B877" s="585">
        <f t="shared" ca="1" si="13"/>
        <v>45476</v>
      </c>
      <c r="C877" s="585"/>
      <c r="D877" s="585"/>
      <c r="E877" s="433">
        <v>37.779998999999997</v>
      </c>
      <c r="F877" s="433">
        <v>38.630001</v>
      </c>
      <c r="G877" s="433">
        <v>37.599997999999999</v>
      </c>
      <c r="H877" s="586">
        <v>38.330002</v>
      </c>
      <c r="I877" s="586"/>
      <c r="J877" s="433">
        <v>37.408627000000003</v>
      </c>
      <c r="K877" s="362">
        <v>10873400</v>
      </c>
    </row>
    <row r="878" spans="2:11" ht="12.75" customHeight="1" x14ac:dyDescent="0.2">
      <c r="B878" s="585">
        <f t="shared" ca="1" si="13"/>
        <v>45477</v>
      </c>
      <c r="C878" s="585"/>
      <c r="D878" s="585"/>
      <c r="E878" s="433">
        <v>38.590000000000003</v>
      </c>
      <c r="F878" s="433">
        <v>38.75</v>
      </c>
      <c r="G878" s="433">
        <v>37.900002000000001</v>
      </c>
      <c r="H878" s="586">
        <v>38.549999</v>
      </c>
      <c r="I878" s="586"/>
      <c r="J878" s="433">
        <v>37.623333000000002</v>
      </c>
      <c r="K878" s="362">
        <v>14574500</v>
      </c>
    </row>
    <row r="879" spans="2:11" ht="12.75" customHeight="1" x14ac:dyDescent="0.2">
      <c r="B879" s="585">
        <f t="shared" ca="1" si="13"/>
        <v>45478</v>
      </c>
      <c r="C879" s="585"/>
      <c r="D879" s="585"/>
      <c r="E879" s="433">
        <v>38.639999000000003</v>
      </c>
      <c r="F879" s="433">
        <v>38.700001</v>
      </c>
      <c r="G879" s="433">
        <v>37.520000000000003</v>
      </c>
      <c r="H879" s="586">
        <v>38.229999999999997</v>
      </c>
      <c r="I879" s="586"/>
      <c r="J879" s="433">
        <v>37.311031</v>
      </c>
      <c r="K879" s="362">
        <v>17054400</v>
      </c>
    </row>
    <row r="880" spans="2:11" ht="12.75" customHeight="1" x14ac:dyDescent="0.2">
      <c r="B880" s="585">
        <f t="shared" ca="1" si="13"/>
        <v>45479</v>
      </c>
      <c r="C880" s="585"/>
      <c r="D880" s="585"/>
      <c r="E880" s="433">
        <v>38.5</v>
      </c>
      <c r="F880" s="433">
        <v>38.590000000000003</v>
      </c>
      <c r="G880" s="433">
        <v>36.75</v>
      </c>
      <c r="H880" s="586">
        <v>37</v>
      </c>
      <c r="I880" s="586"/>
      <c r="J880" s="433">
        <v>36.110596000000001</v>
      </c>
      <c r="K880" s="362">
        <v>16309500</v>
      </c>
    </row>
    <row r="881" spans="2:11" ht="12.75" customHeight="1" x14ac:dyDescent="0.2">
      <c r="B881" s="585">
        <f t="shared" ca="1" si="13"/>
        <v>45480</v>
      </c>
      <c r="C881" s="585"/>
      <c r="D881" s="585"/>
      <c r="E881" s="433">
        <v>37.150002000000001</v>
      </c>
      <c r="F881" s="433">
        <v>37.400002000000001</v>
      </c>
      <c r="G881" s="433">
        <v>36.770000000000003</v>
      </c>
      <c r="H881" s="586">
        <v>37.040000999999997</v>
      </c>
      <c r="I881" s="586"/>
      <c r="J881" s="433">
        <v>36.149635000000004</v>
      </c>
      <c r="K881" s="362">
        <v>12536200</v>
      </c>
    </row>
    <row r="882" spans="2:11" ht="12.75" customHeight="1" x14ac:dyDescent="0.2">
      <c r="B882" s="585">
        <f t="shared" ca="1" si="13"/>
        <v>45481</v>
      </c>
      <c r="C882" s="585"/>
      <c r="D882" s="585"/>
      <c r="E882" s="433">
        <v>37.950001</v>
      </c>
      <c r="F882" s="433">
        <v>39.779998999999997</v>
      </c>
      <c r="G882" s="433">
        <v>37.900002000000001</v>
      </c>
      <c r="H882" s="586">
        <v>39.43</v>
      </c>
      <c r="I882" s="586"/>
      <c r="J882" s="433">
        <v>38.482188999999998</v>
      </c>
      <c r="K882" s="362">
        <v>25103800</v>
      </c>
    </row>
    <row r="883" spans="2:11" ht="12.75" customHeight="1" x14ac:dyDescent="0.2">
      <c r="B883" s="585">
        <f t="shared" ca="1" si="13"/>
        <v>45482</v>
      </c>
      <c r="C883" s="585"/>
      <c r="D883" s="585"/>
      <c r="E883" s="433">
        <v>39.229999999999997</v>
      </c>
      <c r="F883" s="433">
        <v>39.790000999999997</v>
      </c>
      <c r="G883" s="433">
        <v>38.150002000000001</v>
      </c>
      <c r="H883" s="586">
        <v>39.200001</v>
      </c>
      <c r="I883" s="586"/>
      <c r="J883" s="433">
        <v>38.257713000000003</v>
      </c>
      <c r="K883" s="362">
        <v>16030800</v>
      </c>
    </row>
    <row r="884" spans="2:11" ht="12.75" customHeight="1" x14ac:dyDescent="0.2">
      <c r="B884" s="585">
        <f t="shared" ca="1" si="13"/>
        <v>45483</v>
      </c>
      <c r="C884" s="585"/>
      <c r="D884" s="585"/>
      <c r="E884" s="433">
        <v>39.009998000000003</v>
      </c>
      <c r="F884" s="433">
        <v>39.599997999999999</v>
      </c>
      <c r="G884" s="433">
        <v>37.270000000000003</v>
      </c>
      <c r="H884" s="586">
        <v>37.520000000000003</v>
      </c>
      <c r="I884" s="586"/>
      <c r="J884" s="433">
        <v>36.618094999999997</v>
      </c>
      <c r="K884" s="362">
        <v>24055700</v>
      </c>
    </row>
    <row r="885" spans="2:11" ht="12.75" customHeight="1" x14ac:dyDescent="0.2">
      <c r="B885" s="585">
        <f t="shared" ca="1" si="13"/>
        <v>45484</v>
      </c>
      <c r="C885" s="585"/>
      <c r="D885" s="585"/>
      <c r="E885" s="433">
        <v>39.119999</v>
      </c>
      <c r="F885" s="433">
        <v>41.220001000000003</v>
      </c>
      <c r="G885" s="433">
        <v>38.270000000000003</v>
      </c>
      <c r="H885" s="586">
        <v>40.900002000000001</v>
      </c>
      <c r="I885" s="586"/>
      <c r="J885" s="433">
        <v>39.916846999999997</v>
      </c>
      <c r="K885" s="362">
        <v>39436900</v>
      </c>
    </row>
    <row r="886" spans="2:11" ht="12.75" customHeight="1" x14ac:dyDescent="0.2">
      <c r="B886" s="585">
        <f t="shared" ca="1" si="13"/>
        <v>45485</v>
      </c>
      <c r="C886" s="585"/>
      <c r="D886" s="585"/>
      <c r="E886" s="433">
        <v>40.669998</v>
      </c>
      <c r="F886" s="433">
        <v>41.599997999999999</v>
      </c>
      <c r="G886" s="433">
        <v>40.360000999999997</v>
      </c>
      <c r="H886" s="586">
        <v>41.23</v>
      </c>
      <c r="I886" s="586"/>
      <c r="J886" s="433">
        <v>40.238911000000002</v>
      </c>
      <c r="K886" s="362">
        <v>18481700</v>
      </c>
    </row>
    <row r="887" spans="2:11" ht="12.75" customHeight="1" x14ac:dyDescent="0.2">
      <c r="B887" s="585">
        <f t="shared" ca="1" si="13"/>
        <v>45486</v>
      </c>
      <c r="C887" s="585"/>
      <c r="D887" s="585"/>
      <c r="E887" s="433">
        <v>41.02</v>
      </c>
      <c r="F887" s="433">
        <v>41.240001999999997</v>
      </c>
      <c r="G887" s="433">
        <v>40.200001</v>
      </c>
      <c r="H887" s="586">
        <v>40.860000999999997</v>
      </c>
      <c r="I887" s="586"/>
      <c r="J887" s="433">
        <v>39.877811000000001</v>
      </c>
      <c r="K887" s="362">
        <v>13962100</v>
      </c>
    </row>
    <row r="888" spans="2:11" ht="12.75" customHeight="1" x14ac:dyDescent="0.2">
      <c r="B888" s="585">
        <f t="shared" ca="1" si="13"/>
        <v>45487</v>
      </c>
      <c r="C888" s="585"/>
      <c r="D888" s="585"/>
      <c r="E888" s="433">
        <v>40.68</v>
      </c>
      <c r="F888" s="433">
        <v>40.770000000000003</v>
      </c>
      <c r="G888" s="433">
        <v>39.459999000000003</v>
      </c>
      <c r="H888" s="586">
        <v>39.599997999999999</v>
      </c>
      <c r="I888" s="586"/>
      <c r="J888" s="433">
        <v>38.648097999999997</v>
      </c>
      <c r="K888" s="362">
        <v>19165300</v>
      </c>
    </row>
    <row r="889" spans="2:11" ht="12.75" customHeight="1" x14ac:dyDescent="0.2">
      <c r="B889" s="585">
        <f t="shared" ca="1" si="13"/>
        <v>45488</v>
      </c>
      <c r="C889" s="585"/>
      <c r="D889" s="585"/>
      <c r="E889" s="433">
        <v>39.639999000000003</v>
      </c>
      <c r="F889" s="433">
        <v>40.439999</v>
      </c>
      <c r="G889" s="433">
        <v>38.659999999999997</v>
      </c>
      <c r="H889" s="586">
        <v>38.869999</v>
      </c>
      <c r="I889" s="586"/>
      <c r="J889" s="433">
        <v>37.935637999999997</v>
      </c>
      <c r="K889" s="362">
        <v>19209100</v>
      </c>
    </row>
    <row r="890" spans="2:11" ht="12.75" customHeight="1" x14ac:dyDescent="0.2">
      <c r="B890" s="585">
        <f t="shared" ca="1" si="13"/>
        <v>45489</v>
      </c>
      <c r="C890" s="585"/>
      <c r="D890" s="585"/>
      <c r="E890" s="433">
        <v>38.880001</v>
      </c>
      <c r="F890" s="433">
        <v>39</v>
      </c>
      <c r="G890" s="433">
        <v>37.689999</v>
      </c>
      <c r="H890" s="586">
        <v>38.790000999999997</v>
      </c>
      <c r="I890" s="586"/>
      <c r="J890" s="433">
        <v>37.857567000000003</v>
      </c>
      <c r="K890" s="362">
        <v>17613600</v>
      </c>
    </row>
    <row r="891" spans="2:11" ht="12.75" customHeight="1" x14ac:dyDescent="0.2">
      <c r="B891" s="585">
        <f t="shared" ca="1" si="13"/>
        <v>45490</v>
      </c>
      <c r="C891" s="585"/>
      <c r="D891" s="585"/>
      <c r="E891" s="433">
        <v>38.470001000000003</v>
      </c>
      <c r="F891" s="433">
        <v>39.270000000000003</v>
      </c>
      <c r="G891" s="433">
        <v>38.099997999999999</v>
      </c>
      <c r="H891" s="586">
        <v>38.279998999999997</v>
      </c>
      <c r="I891" s="586"/>
      <c r="J891" s="433">
        <v>37.359828999999998</v>
      </c>
      <c r="K891" s="362">
        <v>18915800</v>
      </c>
    </row>
    <row r="892" spans="2:11" ht="12.75" customHeight="1" x14ac:dyDescent="0.2">
      <c r="B892" s="585">
        <f t="shared" ca="1" si="13"/>
        <v>45491</v>
      </c>
      <c r="C892" s="585"/>
      <c r="D892" s="585"/>
      <c r="E892" s="433">
        <v>37.389999000000003</v>
      </c>
      <c r="F892" s="433">
        <v>38.630001</v>
      </c>
      <c r="G892" s="433">
        <v>36.900002000000001</v>
      </c>
      <c r="H892" s="586">
        <v>37.740001999999997</v>
      </c>
      <c r="I892" s="586"/>
      <c r="J892" s="433">
        <v>36.832813000000002</v>
      </c>
      <c r="K892" s="362">
        <v>19073700</v>
      </c>
    </row>
    <row r="893" spans="2:11" ht="12.75" customHeight="1" x14ac:dyDescent="0.2">
      <c r="B893" s="585">
        <f t="shared" ca="1" si="13"/>
        <v>45492</v>
      </c>
      <c r="C893" s="585"/>
      <c r="D893" s="585"/>
      <c r="E893" s="433">
        <v>38.040000999999997</v>
      </c>
      <c r="F893" s="433">
        <v>39.240001999999997</v>
      </c>
      <c r="G893" s="433">
        <v>37.93</v>
      </c>
      <c r="H893" s="586">
        <v>38.68</v>
      </c>
      <c r="I893" s="586"/>
      <c r="J893" s="433">
        <v>37.750216999999999</v>
      </c>
      <c r="K893" s="362">
        <v>15861800</v>
      </c>
    </row>
    <row r="894" spans="2:11" ht="12.75" customHeight="1" x14ac:dyDescent="0.2">
      <c r="B894" s="585">
        <f t="shared" ca="1" si="13"/>
        <v>45493</v>
      </c>
      <c r="C894" s="585"/>
      <c r="D894" s="585"/>
      <c r="E894" s="433">
        <v>38.669998</v>
      </c>
      <c r="F894" s="433">
        <v>39.020000000000003</v>
      </c>
      <c r="G894" s="433">
        <v>38.229999999999997</v>
      </c>
      <c r="H894" s="586">
        <v>38.650002000000001</v>
      </c>
      <c r="I894" s="586"/>
      <c r="J894" s="433">
        <v>37.720936000000002</v>
      </c>
      <c r="K894" s="362">
        <v>13430300</v>
      </c>
    </row>
    <row r="895" spans="2:11" ht="12.75" customHeight="1" x14ac:dyDescent="0.2">
      <c r="B895" s="585">
        <f t="shared" ca="1" si="13"/>
        <v>45494</v>
      </c>
      <c r="C895" s="585"/>
      <c r="D895" s="585"/>
      <c r="E895" s="433">
        <v>36.279998999999997</v>
      </c>
      <c r="F895" s="433">
        <v>37.409999999999997</v>
      </c>
      <c r="G895" s="433">
        <v>35.299999</v>
      </c>
      <c r="H895" s="586">
        <v>37.240001999999997</v>
      </c>
      <c r="I895" s="586"/>
      <c r="J895" s="433">
        <v>36.344833000000001</v>
      </c>
      <c r="K895" s="362">
        <v>21122400</v>
      </c>
    </row>
    <row r="896" spans="2:11" ht="12.75" customHeight="1" x14ac:dyDescent="0.2">
      <c r="B896" s="585">
        <f t="shared" ca="1" si="13"/>
        <v>45495</v>
      </c>
      <c r="C896" s="585"/>
      <c r="D896" s="585"/>
      <c r="E896" s="433">
        <v>37.840000000000003</v>
      </c>
      <c r="F896" s="433">
        <v>38.139999000000003</v>
      </c>
      <c r="G896" s="433">
        <v>36.599997999999999</v>
      </c>
      <c r="H896" s="586">
        <v>37.979999999999997</v>
      </c>
      <c r="I896" s="586"/>
      <c r="J896" s="433">
        <v>37.067039000000001</v>
      </c>
      <c r="K896" s="362">
        <v>17219200</v>
      </c>
    </row>
    <row r="897" spans="2:11" ht="12.75" customHeight="1" x14ac:dyDescent="0.2">
      <c r="B897" s="585">
        <f t="shared" ca="1" si="13"/>
        <v>45496</v>
      </c>
      <c r="C897" s="585"/>
      <c r="D897" s="585"/>
      <c r="E897" s="433">
        <v>37.959999000000003</v>
      </c>
      <c r="F897" s="433">
        <v>38.549999</v>
      </c>
      <c r="G897" s="433">
        <v>36.490001999999997</v>
      </c>
      <c r="H897" s="586">
        <v>37.080002</v>
      </c>
      <c r="I897" s="586"/>
      <c r="J897" s="433">
        <v>36.188679</v>
      </c>
      <c r="K897" s="362">
        <v>27056100</v>
      </c>
    </row>
    <row r="898" spans="2:11" ht="12.75" customHeight="1" x14ac:dyDescent="0.2">
      <c r="B898" s="585">
        <f t="shared" ca="1" si="13"/>
        <v>45497</v>
      </c>
      <c r="C898" s="585"/>
      <c r="D898" s="585"/>
      <c r="E898" s="433">
        <v>37.799999</v>
      </c>
      <c r="F898" s="433">
        <v>38.540000999999997</v>
      </c>
      <c r="G898" s="433">
        <v>36.18</v>
      </c>
      <c r="H898" s="586">
        <v>36.229999999999997</v>
      </c>
      <c r="I898" s="586"/>
      <c r="J898" s="433">
        <v>35.359104000000002</v>
      </c>
      <c r="K898" s="362">
        <v>19234100</v>
      </c>
    </row>
    <row r="899" spans="2:11" ht="12.75" customHeight="1" x14ac:dyDescent="0.2">
      <c r="B899" s="585">
        <f t="shared" ca="1" si="13"/>
        <v>45498</v>
      </c>
      <c r="C899" s="585"/>
      <c r="D899" s="585"/>
      <c r="E899" s="433">
        <v>36.389999000000003</v>
      </c>
      <c r="F899" s="433">
        <v>37.349997999999999</v>
      </c>
      <c r="G899" s="433">
        <v>35.919998</v>
      </c>
      <c r="H899" s="586">
        <v>37.099997999999999</v>
      </c>
      <c r="I899" s="586"/>
      <c r="J899" s="433">
        <v>36.208190999999999</v>
      </c>
      <c r="K899" s="362">
        <v>18548800</v>
      </c>
    </row>
    <row r="900" spans="2:11" ht="12.75" customHeight="1" x14ac:dyDescent="0.2">
      <c r="B900" s="585">
        <f t="shared" ca="1" si="13"/>
        <v>45499</v>
      </c>
      <c r="C900" s="585"/>
      <c r="D900" s="585"/>
      <c r="E900" s="433">
        <v>37.07</v>
      </c>
      <c r="F900" s="433">
        <v>37.509998000000003</v>
      </c>
      <c r="G900" s="433">
        <v>35.610000999999997</v>
      </c>
      <c r="H900" s="586">
        <v>36.560001</v>
      </c>
      <c r="I900" s="586"/>
      <c r="J900" s="433">
        <v>35.681175000000003</v>
      </c>
      <c r="K900" s="362">
        <v>20762700</v>
      </c>
    </row>
    <row r="901" spans="2:11" ht="12.75" customHeight="1" x14ac:dyDescent="0.2">
      <c r="B901" s="585">
        <f t="shared" ca="1" si="13"/>
        <v>45500</v>
      </c>
      <c r="C901" s="585"/>
      <c r="D901" s="585"/>
      <c r="E901" s="433">
        <v>37.270000000000003</v>
      </c>
      <c r="F901" s="433">
        <v>37.889999000000003</v>
      </c>
      <c r="G901" s="433">
        <v>36.360000999999997</v>
      </c>
      <c r="H901" s="586">
        <v>37.369999</v>
      </c>
      <c r="I901" s="586"/>
      <c r="J901" s="433">
        <v>36.471702999999998</v>
      </c>
      <c r="K901" s="362">
        <v>13602900</v>
      </c>
    </row>
    <row r="902" spans="2:11" ht="12.75" customHeight="1" x14ac:dyDescent="0.2">
      <c r="B902" s="585">
        <f t="shared" ca="1" si="13"/>
        <v>45501</v>
      </c>
      <c r="C902" s="585"/>
      <c r="D902" s="585"/>
      <c r="E902" s="433">
        <v>38.200001</v>
      </c>
      <c r="F902" s="433">
        <v>39.610000999999997</v>
      </c>
      <c r="G902" s="433">
        <v>38.200001</v>
      </c>
      <c r="H902" s="586">
        <v>38.770000000000003</v>
      </c>
      <c r="I902" s="586"/>
      <c r="J902" s="433">
        <v>37.838054999999997</v>
      </c>
      <c r="K902" s="362">
        <v>18048200</v>
      </c>
    </row>
    <row r="903" spans="2:11" ht="12.75" customHeight="1" x14ac:dyDescent="0.2">
      <c r="B903" s="585">
        <f t="shared" ca="1" si="13"/>
        <v>45502</v>
      </c>
      <c r="C903" s="585"/>
      <c r="D903" s="585"/>
      <c r="E903" s="433">
        <v>38.860000999999997</v>
      </c>
      <c r="F903" s="433">
        <v>39.299999</v>
      </c>
      <c r="G903" s="433">
        <v>38.259998000000003</v>
      </c>
      <c r="H903" s="586">
        <v>38.720001000000003</v>
      </c>
      <c r="I903" s="586"/>
      <c r="J903" s="433">
        <v>37.789253000000002</v>
      </c>
      <c r="K903" s="362">
        <v>14213800</v>
      </c>
    </row>
    <row r="904" spans="2:11" ht="12.75" customHeight="1" x14ac:dyDescent="0.2">
      <c r="B904" s="585">
        <f t="shared" ca="1" si="13"/>
        <v>45503</v>
      </c>
      <c r="C904" s="585"/>
      <c r="D904" s="585"/>
      <c r="E904" s="433">
        <v>38.130001</v>
      </c>
      <c r="F904" s="433">
        <v>38.830002</v>
      </c>
      <c r="G904" s="433">
        <v>37.939999</v>
      </c>
      <c r="H904" s="586">
        <v>38.470001000000003</v>
      </c>
      <c r="I904" s="586"/>
      <c r="J904" s="433">
        <v>37.545261000000004</v>
      </c>
      <c r="K904" s="362">
        <v>11526700</v>
      </c>
    </row>
    <row r="905" spans="2:11" ht="12.75" customHeight="1" x14ac:dyDescent="0.2">
      <c r="B905" s="585">
        <f t="shared" ca="1" si="13"/>
        <v>45504</v>
      </c>
      <c r="C905" s="585"/>
      <c r="D905" s="585"/>
      <c r="E905" s="433">
        <v>38.979999999999997</v>
      </c>
      <c r="F905" s="433">
        <v>39.200001</v>
      </c>
      <c r="G905" s="433">
        <v>37.880001</v>
      </c>
      <c r="H905" s="586">
        <v>38.369999</v>
      </c>
      <c r="I905" s="586"/>
      <c r="J905" s="433">
        <v>37.447665999999998</v>
      </c>
      <c r="K905" s="362">
        <v>10018500</v>
      </c>
    </row>
    <row r="906" spans="2:11" ht="12.75" customHeight="1" x14ac:dyDescent="0.2">
      <c r="B906" s="585">
        <f t="shared" ca="1" si="13"/>
        <v>45505</v>
      </c>
      <c r="C906" s="585"/>
      <c r="D906" s="585"/>
      <c r="E906" s="433">
        <v>38.610000999999997</v>
      </c>
      <c r="F906" s="433">
        <v>38.880001</v>
      </c>
      <c r="G906" s="433">
        <v>37.229999999999997</v>
      </c>
      <c r="H906" s="586">
        <v>37.630001</v>
      </c>
      <c r="I906" s="586"/>
      <c r="J906" s="433">
        <v>36.725456000000001</v>
      </c>
      <c r="K906" s="362">
        <v>11557800</v>
      </c>
    </row>
    <row r="907" spans="2:11" ht="12.75" customHeight="1" x14ac:dyDescent="0.2">
      <c r="B907" s="585">
        <f t="shared" ca="1" si="13"/>
        <v>45506</v>
      </c>
      <c r="C907" s="585"/>
      <c r="D907" s="585"/>
      <c r="E907" s="433">
        <v>37.560001</v>
      </c>
      <c r="F907" s="433">
        <v>38.779998999999997</v>
      </c>
      <c r="G907" s="433">
        <v>37.389999000000003</v>
      </c>
      <c r="H907" s="586">
        <v>37.959999000000003</v>
      </c>
      <c r="I907" s="586"/>
      <c r="J907" s="433">
        <v>37.047522999999998</v>
      </c>
      <c r="K907" s="362">
        <v>12609600</v>
      </c>
    </row>
    <row r="908" spans="2:11" ht="12.75" customHeight="1" x14ac:dyDescent="0.2">
      <c r="B908" s="585">
        <f t="shared" ca="1" si="13"/>
        <v>45507</v>
      </c>
      <c r="C908" s="585"/>
      <c r="D908" s="585"/>
      <c r="E908" s="433">
        <v>37.259998000000003</v>
      </c>
      <c r="F908" s="433">
        <v>37.459999000000003</v>
      </c>
      <c r="G908" s="433">
        <v>35.779998999999997</v>
      </c>
      <c r="H908" s="586">
        <v>37.25</v>
      </c>
      <c r="I908" s="586"/>
      <c r="J908" s="433">
        <v>36.354588</v>
      </c>
      <c r="K908" s="362">
        <v>23245200</v>
      </c>
    </row>
    <row r="909" spans="2:11" ht="12.75" customHeight="1" x14ac:dyDescent="0.2">
      <c r="B909" s="585">
        <f t="shared" ca="1" si="13"/>
        <v>45508</v>
      </c>
      <c r="C909" s="585"/>
      <c r="D909" s="585"/>
      <c r="E909" s="433">
        <v>38.409999999999997</v>
      </c>
      <c r="F909" s="433">
        <v>39.209999000000003</v>
      </c>
      <c r="G909" s="433">
        <v>38.090000000000003</v>
      </c>
      <c r="H909" s="586">
        <v>38.279998999999997</v>
      </c>
      <c r="I909" s="586"/>
      <c r="J909" s="433">
        <v>37.359828999999998</v>
      </c>
      <c r="K909" s="362">
        <v>17549100</v>
      </c>
    </row>
    <row r="910" spans="2:11" ht="12.75" customHeight="1" x14ac:dyDescent="0.2">
      <c r="B910" s="585">
        <f t="shared" ca="1" si="13"/>
        <v>45509</v>
      </c>
      <c r="C910" s="585"/>
      <c r="D910" s="585"/>
      <c r="E910" s="433">
        <v>38.259998000000003</v>
      </c>
      <c r="F910" s="433">
        <v>38.68</v>
      </c>
      <c r="G910" s="433">
        <v>37.549999</v>
      </c>
      <c r="H910" s="586">
        <v>38</v>
      </c>
      <c r="I910" s="586"/>
      <c r="J910" s="433">
        <v>37.086554999999997</v>
      </c>
      <c r="K910" s="362">
        <v>19628600</v>
      </c>
    </row>
    <row r="911" spans="2:11" ht="12.75" customHeight="1" x14ac:dyDescent="0.2">
      <c r="B911" s="585">
        <f t="shared" ca="1" si="13"/>
        <v>45510</v>
      </c>
      <c r="C911" s="585"/>
      <c r="D911" s="585"/>
      <c r="E911" s="433">
        <v>37.049999</v>
      </c>
      <c r="F911" s="433">
        <v>37.639999000000003</v>
      </c>
      <c r="G911" s="433">
        <v>36.709999000000003</v>
      </c>
      <c r="H911" s="586">
        <v>37.419998</v>
      </c>
      <c r="I911" s="586"/>
      <c r="J911" s="433">
        <v>36.520499999999998</v>
      </c>
      <c r="K911" s="362">
        <v>13373700</v>
      </c>
    </row>
    <row r="912" spans="2:11" ht="12.75" customHeight="1" x14ac:dyDescent="0.2">
      <c r="B912" s="585">
        <f t="shared" ca="1" si="13"/>
        <v>45511</v>
      </c>
      <c r="C912" s="585"/>
      <c r="D912" s="585"/>
      <c r="E912" s="433">
        <v>38.18</v>
      </c>
      <c r="F912" s="433">
        <v>39.389999000000003</v>
      </c>
      <c r="G912" s="433">
        <v>38.07</v>
      </c>
      <c r="H912" s="586">
        <v>39.18</v>
      </c>
      <c r="I912" s="586"/>
      <c r="J912" s="433">
        <v>38.238197</v>
      </c>
      <c r="K912" s="362">
        <v>13560800</v>
      </c>
    </row>
    <row r="913" spans="2:11" ht="12.75" customHeight="1" x14ac:dyDescent="0.2">
      <c r="B913" s="585">
        <f t="shared" ca="1" si="13"/>
        <v>45512</v>
      </c>
      <c r="C913" s="585"/>
      <c r="D913" s="585"/>
      <c r="E913" s="433">
        <v>39.189999</v>
      </c>
      <c r="F913" s="433">
        <v>40.169998</v>
      </c>
      <c r="G913" s="433">
        <v>39</v>
      </c>
      <c r="H913" s="586">
        <v>40.139999000000003</v>
      </c>
      <c r="I913" s="586"/>
      <c r="J913" s="433">
        <v>39.175117</v>
      </c>
      <c r="K913" s="362">
        <v>13244500</v>
      </c>
    </row>
    <row r="914" spans="2:11" ht="12.75" customHeight="1" x14ac:dyDescent="0.2">
      <c r="B914" s="585">
        <f t="shared" ca="1" si="13"/>
        <v>45513</v>
      </c>
      <c r="C914" s="585"/>
      <c r="D914" s="585"/>
      <c r="E914" s="433">
        <v>39.919998</v>
      </c>
      <c r="F914" s="433">
        <v>41.290000999999997</v>
      </c>
      <c r="G914" s="433">
        <v>39.840000000000003</v>
      </c>
      <c r="H914" s="586">
        <v>41.130001</v>
      </c>
      <c r="I914" s="586"/>
      <c r="J914" s="433">
        <v>40.141323</v>
      </c>
      <c r="K914" s="362">
        <v>17727500</v>
      </c>
    </row>
    <row r="915" spans="2:11" ht="12.75" customHeight="1" x14ac:dyDescent="0.2">
      <c r="B915" s="585">
        <f t="shared" ca="1" si="13"/>
        <v>45514</v>
      </c>
      <c r="C915" s="585"/>
      <c r="D915" s="585"/>
      <c r="E915" s="433">
        <v>41</v>
      </c>
      <c r="F915" s="433">
        <v>42.040000999999997</v>
      </c>
      <c r="G915" s="433">
        <v>40.630001</v>
      </c>
      <c r="H915" s="586">
        <v>41.990001999999997</v>
      </c>
      <c r="I915" s="586"/>
      <c r="J915" s="433">
        <v>40.980648000000002</v>
      </c>
      <c r="K915" s="362">
        <v>11409000</v>
      </c>
    </row>
    <row r="916" spans="2:11" ht="12.75" customHeight="1" x14ac:dyDescent="0.2">
      <c r="B916" s="585">
        <f t="shared" ca="1" si="13"/>
        <v>45515</v>
      </c>
      <c r="C916" s="585"/>
      <c r="D916" s="585"/>
      <c r="E916" s="433">
        <v>41.799999</v>
      </c>
      <c r="F916" s="433">
        <v>42.240001999999997</v>
      </c>
      <c r="G916" s="433">
        <v>41.639999000000003</v>
      </c>
      <c r="H916" s="586">
        <v>41.990001999999997</v>
      </c>
      <c r="I916" s="586"/>
      <c r="J916" s="433">
        <v>40.980648000000002</v>
      </c>
      <c r="K916" s="362">
        <v>10835200</v>
      </c>
    </row>
    <row r="917" spans="2:11" ht="12.75" customHeight="1" x14ac:dyDescent="0.2">
      <c r="B917" s="585">
        <f t="shared" ca="1" si="13"/>
        <v>45516</v>
      </c>
      <c r="C917" s="585"/>
      <c r="D917" s="585"/>
      <c r="E917" s="433">
        <v>41.689999</v>
      </c>
      <c r="F917" s="433">
        <v>42.209999000000003</v>
      </c>
      <c r="G917" s="433">
        <v>41.419998</v>
      </c>
      <c r="H917" s="586">
        <v>41.98</v>
      </c>
      <c r="I917" s="586"/>
      <c r="J917" s="433">
        <v>40.970882000000003</v>
      </c>
      <c r="K917" s="362">
        <v>14596200</v>
      </c>
    </row>
    <row r="918" spans="2:11" ht="12.75" customHeight="1" x14ac:dyDescent="0.2">
      <c r="B918" s="585">
        <f t="shared" ca="1" si="13"/>
        <v>45517</v>
      </c>
      <c r="C918" s="585"/>
      <c r="D918" s="585"/>
      <c r="E918" s="433">
        <v>42.060001</v>
      </c>
      <c r="F918" s="433">
        <v>42.77</v>
      </c>
      <c r="G918" s="433">
        <v>41.57</v>
      </c>
      <c r="H918" s="586">
        <v>41.619999</v>
      </c>
      <c r="I918" s="586"/>
      <c r="J918" s="433">
        <v>40.619540999999998</v>
      </c>
      <c r="K918" s="362">
        <v>12001000</v>
      </c>
    </row>
    <row r="919" spans="2:11" ht="12.75" customHeight="1" x14ac:dyDescent="0.2">
      <c r="B919" s="585">
        <f t="shared" ca="1" si="13"/>
        <v>45518</v>
      </c>
      <c r="C919" s="585"/>
      <c r="D919" s="585"/>
      <c r="E919" s="433">
        <v>41.639999000000003</v>
      </c>
      <c r="F919" s="433">
        <v>41.970001000000003</v>
      </c>
      <c r="G919" s="433">
        <v>41.380001</v>
      </c>
      <c r="H919" s="586">
        <v>41.73</v>
      </c>
      <c r="I919" s="586"/>
      <c r="J919" s="433">
        <v>40.726894000000001</v>
      </c>
      <c r="K919" s="362">
        <v>8793200</v>
      </c>
    </row>
    <row r="920" spans="2:11" ht="12.75" customHeight="1" x14ac:dyDescent="0.2">
      <c r="B920" s="585">
        <f t="shared" ca="1" si="13"/>
        <v>45519</v>
      </c>
      <c r="C920" s="585"/>
      <c r="D920" s="585"/>
      <c r="E920" s="433">
        <v>41.48</v>
      </c>
      <c r="F920" s="433">
        <v>42.049999</v>
      </c>
      <c r="G920" s="433">
        <v>41.290000999999997</v>
      </c>
      <c r="H920" s="586">
        <v>41.48</v>
      </c>
      <c r="I920" s="586"/>
      <c r="J920" s="433">
        <v>40.482906</v>
      </c>
      <c r="K920" s="362">
        <v>12658000</v>
      </c>
    </row>
    <row r="921" spans="2:11" ht="12.75" customHeight="1" x14ac:dyDescent="0.2">
      <c r="B921" s="585">
        <f t="shared" ca="1" si="13"/>
        <v>45520</v>
      </c>
      <c r="C921" s="585"/>
      <c r="D921" s="585"/>
      <c r="E921" s="433">
        <v>41.82</v>
      </c>
      <c r="F921" s="433">
        <v>42.5</v>
      </c>
      <c r="G921" s="433">
        <v>41.459999000000003</v>
      </c>
      <c r="H921" s="586">
        <v>42.150002000000001</v>
      </c>
      <c r="I921" s="586"/>
      <c r="J921" s="433">
        <v>41.136803</v>
      </c>
      <c r="K921" s="362">
        <v>14448600</v>
      </c>
    </row>
    <row r="922" spans="2:11" ht="12.75" customHeight="1" x14ac:dyDescent="0.2">
      <c r="B922" s="585">
        <f t="shared" ca="1" si="13"/>
        <v>45521</v>
      </c>
      <c r="C922" s="585"/>
      <c r="D922" s="585"/>
      <c r="E922" s="433">
        <v>42.189999</v>
      </c>
      <c r="F922" s="433">
        <v>43.720001000000003</v>
      </c>
      <c r="G922" s="433">
        <v>41.52</v>
      </c>
      <c r="H922" s="586">
        <v>41.68</v>
      </c>
      <c r="I922" s="586"/>
      <c r="J922" s="433">
        <v>40.678100999999998</v>
      </c>
      <c r="K922" s="362">
        <v>22270600</v>
      </c>
    </row>
    <row r="923" spans="2:11" ht="12.75" customHeight="1" x14ac:dyDescent="0.2">
      <c r="B923" s="585">
        <f t="shared" ref="B923:B986" ca="1" si="14">B924-1</f>
        <v>45522</v>
      </c>
      <c r="C923" s="585"/>
      <c r="D923" s="585"/>
      <c r="E923" s="433">
        <v>41.48</v>
      </c>
      <c r="F923" s="433">
        <v>41.900002000000001</v>
      </c>
      <c r="G923" s="433">
        <v>40.279998999999997</v>
      </c>
      <c r="H923" s="586">
        <v>40.529998999999997</v>
      </c>
      <c r="I923" s="586"/>
      <c r="J923" s="433">
        <v>39.55574</v>
      </c>
      <c r="K923" s="362">
        <v>16145800</v>
      </c>
    </row>
    <row r="924" spans="2:11" ht="12.75" customHeight="1" x14ac:dyDescent="0.2">
      <c r="B924" s="585">
        <f t="shared" ca="1" si="14"/>
        <v>45523</v>
      </c>
      <c r="C924" s="585"/>
      <c r="D924" s="585"/>
      <c r="E924" s="433">
        <v>41</v>
      </c>
      <c r="F924" s="433">
        <v>42.110000999999997</v>
      </c>
      <c r="G924" s="433">
        <v>40.450001</v>
      </c>
      <c r="H924" s="586">
        <v>41.880001</v>
      </c>
      <c r="I924" s="586"/>
      <c r="J924" s="433">
        <v>40.873291000000002</v>
      </c>
      <c r="K924" s="362">
        <v>16974600</v>
      </c>
    </row>
    <row r="925" spans="2:11" ht="12.75" customHeight="1" x14ac:dyDescent="0.2">
      <c r="B925" s="585">
        <f t="shared" ca="1" si="14"/>
        <v>45524</v>
      </c>
      <c r="C925" s="585"/>
      <c r="D925" s="585"/>
      <c r="E925" s="433">
        <v>41.610000999999997</v>
      </c>
      <c r="F925" s="433">
        <v>41.869999</v>
      </c>
      <c r="G925" s="433">
        <v>40.68</v>
      </c>
      <c r="H925" s="586">
        <v>41.619999</v>
      </c>
      <c r="I925" s="586"/>
      <c r="J925" s="433">
        <v>40.619540999999998</v>
      </c>
      <c r="K925" s="362">
        <v>12066900</v>
      </c>
    </row>
    <row r="926" spans="2:11" ht="12.75" customHeight="1" x14ac:dyDescent="0.2">
      <c r="B926" s="585">
        <f t="shared" ca="1" si="14"/>
        <v>45525</v>
      </c>
      <c r="C926" s="585"/>
      <c r="D926" s="585"/>
      <c r="E926" s="433">
        <v>41.830002</v>
      </c>
      <c r="F926" s="433">
        <v>43.02</v>
      </c>
      <c r="G926" s="433">
        <v>41.299999</v>
      </c>
      <c r="H926" s="586">
        <v>42.990001999999997</v>
      </c>
      <c r="I926" s="586"/>
      <c r="J926" s="433">
        <v>41.956612</v>
      </c>
      <c r="K926" s="362">
        <v>17291600</v>
      </c>
    </row>
    <row r="927" spans="2:11" ht="12.75" customHeight="1" x14ac:dyDescent="0.2">
      <c r="B927" s="585">
        <f t="shared" ca="1" si="14"/>
        <v>45526</v>
      </c>
      <c r="C927" s="585"/>
      <c r="D927" s="585"/>
      <c r="E927" s="433">
        <v>44.990001999999997</v>
      </c>
      <c r="F927" s="433">
        <v>45.450001</v>
      </c>
      <c r="G927" s="433">
        <v>44.16</v>
      </c>
      <c r="H927" s="586">
        <v>45.150002000000001</v>
      </c>
      <c r="I927" s="586"/>
      <c r="J927" s="433">
        <v>44.064689999999999</v>
      </c>
      <c r="K927" s="362">
        <v>28622600</v>
      </c>
    </row>
    <row r="928" spans="2:11" ht="12.75" customHeight="1" x14ac:dyDescent="0.2">
      <c r="B928" s="585">
        <f t="shared" ca="1" si="14"/>
        <v>45527</v>
      </c>
      <c r="C928" s="585"/>
      <c r="D928" s="585"/>
      <c r="E928" s="433">
        <v>44.5</v>
      </c>
      <c r="F928" s="433">
        <v>45.66</v>
      </c>
      <c r="G928" s="433">
        <v>44.240001999999997</v>
      </c>
      <c r="H928" s="586">
        <v>44.330002</v>
      </c>
      <c r="I928" s="586"/>
      <c r="J928" s="433">
        <v>43.408614999999998</v>
      </c>
      <c r="K928" s="362">
        <v>22954000</v>
      </c>
    </row>
    <row r="929" spans="2:11" ht="12.75" customHeight="1" x14ac:dyDescent="0.2">
      <c r="B929" s="585">
        <f t="shared" ca="1" si="14"/>
        <v>45528</v>
      </c>
      <c r="C929" s="585"/>
      <c r="D929" s="585"/>
      <c r="E929" s="433">
        <v>43.299999</v>
      </c>
      <c r="F929" s="433">
        <v>44.459999000000003</v>
      </c>
      <c r="G929" s="433">
        <v>43.060001</v>
      </c>
      <c r="H929" s="586">
        <v>44.080002</v>
      </c>
      <c r="I929" s="586"/>
      <c r="J929" s="433">
        <v>43.163811000000003</v>
      </c>
      <c r="K929" s="362">
        <v>19204600</v>
      </c>
    </row>
    <row r="930" spans="2:11" ht="12.75" customHeight="1" x14ac:dyDescent="0.2">
      <c r="B930" s="585">
        <f t="shared" ca="1" si="14"/>
        <v>45529</v>
      </c>
      <c r="C930" s="585"/>
      <c r="D930" s="585"/>
      <c r="E930" s="433">
        <v>43.900002000000001</v>
      </c>
      <c r="F930" s="433">
        <v>46.200001</v>
      </c>
      <c r="G930" s="433">
        <v>43.43</v>
      </c>
      <c r="H930" s="586">
        <v>44.290000999999997</v>
      </c>
      <c r="I930" s="586"/>
      <c r="J930" s="433">
        <v>43.369441999999999</v>
      </c>
      <c r="K930" s="362">
        <v>25895000</v>
      </c>
    </row>
    <row r="931" spans="2:11" ht="12.75" customHeight="1" x14ac:dyDescent="0.2">
      <c r="B931" s="585">
        <f t="shared" ca="1" si="14"/>
        <v>45530</v>
      </c>
      <c r="C931" s="585"/>
      <c r="D931" s="585"/>
      <c r="E931" s="433">
        <v>45.040000999999997</v>
      </c>
      <c r="F931" s="433">
        <v>45.5</v>
      </c>
      <c r="G931" s="433">
        <v>44.049999</v>
      </c>
      <c r="H931" s="586">
        <v>44.080002</v>
      </c>
      <c r="I931" s="586"/>
      <c r="J931" s="433">
        <v>43.163811000000003</v>
      </c>
      <c r="K931" s="362">
        <v>18064400</v>
      </c>
    </row>
    <row r="932" spans="2:11" ht="12.75" customHeight="1" x14ac:dyDescent="0.2">
      <c r="B932" s="585">
        <f t="shared" ca="1" si="14"/>
        <v>45531</v>
      </c>
      <c r="C932" s="585"/>
      <c r="D932" s="585"/>
      <c r="E932" s="433">
        <v>44.540000999999997</v>
      </c>
      <c r="F932" s="433">
        <v>44.900002000000001</v>
      </c>
      <c r="G932" s="433">
        <v>43.110000999999997</v>
      </c>
      <c r="H932" s="586">
        <v>43.189999</v>
      </c>
      <c r="I932" s="586"/>
      <c r="J932" s="433">
        <v>42.292304999999999</v>
      </c>
      <c r="K932" s="362">
        <v>17598500</v>
      </c>
    </row>
    <row r="933" spans="2:11" ht="12.75" customHeight="1" x14ac:dyDescent="0.2">
      <c r="B933" s="585">
        <f t="shared" ca="1" si="14"/>
        <v>45532</v>
      </c>
      <c r="C933" s="585"/>
      <c r="D933" s="585"/>
      <c r="E933" s="433">
        <v>42.599997999999999</v>
      </c>
      <c r="F933" s="433">
        <v>42.73</v>
      </c>
      <c r="G933" s="433">
        <v>40.700001</v>
      </c>
      <c r="H933" s="586">
        <v>40.990001999999997</v>
      </c>
      <c r="I933" s="586"/>
      <c r="J933" s="433">
        <v>40.138035000000002</v>
      </c>
      <c r="K933" s="362">
        <v>24839300</v>
      </c>
    </row>
    <row r="934" spans="2:11" ht="12.75" customHeight="1" x14ac:dyDescent="0.2">
      <c r="B934" s="585">
        <f t="shared" ca="1" si="14"/>
        <v>45533</v>
      </c>
      <c r="C934" s="585"/>
      <c r="D934" s="585"/>
      <c r="E934" s="433">
        <v>39.590000000000003</v>
      </c>
      <c r="F934" s="433">
        <v>40.060001</v>
      </c>
      <c r="G934" s="433">
        <v>37.470001000000003</v>
      </c>
      <c r="H934" s="586">
        <v>39.959999000000003</v>
      </c>
      <c r="I934" s="586"/>
      <c r="J934" s="433">
        <v>39.129440000000002</v>
      </c>
      <c r="K934" s="362">
        <v>30985600</v>
      </c>
    </row>
    <row r="935" spans="2:11" ht="12.75" customHeight="1" x14ac:dyDescent="0.2">
      <c r="B935" s="585">
        <f t="shared" ca="1" si="14"/>
        <v>45534</v>
      </c>
      <c r="C935" s="585"/>
      <c r="D935" s="585"/>
      <c r="E935" s="433">
        <v>39.32</v>
      </c>
      <c r="F935" s="433">
        <v>39.860000999999997</v>
      </c>
      <c r="G935" s="433">
        <v>38.020000000000003</v>
      </c>
      <c r="H935" s="586">
        <v>39.630001</v>
      </c>
      <c r="I935" s="586"/>
      <c r="J935" s="433">
        <v>38.806300999999998</v>
      </c>
      <c r="K935" s="362">
        <v>27054500</v>
      </c>
    </row>
    <row r="936" spans="2:11" ht="12.75" customHeight="1" x14ac:dyDescent="0.2">
      <c r="B936" s="585">
        <f t="shared" ca="1" si="14"/>
        <v>45535</v>
      </c>
      <c r="C936" s="585"/>
      <c r="D936" s="585"/>
      <c r="E936" s="433">
        <v>39.57</v>
      </c>
      <c r="F936" s="433">
        <v>40.810001</v>
      </c>
      <c r="G936" s="433">
        <v>37.740001999999997</v>
      </c>
      <c r="H936" s="586">
        <v>38.43</v>
      </c>
      <c r="I936" s="586"/>
      <c r="J936" s="433">
        <v>37.631245</v>
      </c>
      <c r="K936" s="362">
        <v>24866900</v>
      </c>
    </row>
    <row r="937" spans="2:11" ht="12.75" customHeight="1" x14ac:dyDescent="0.2">
      <c r="B937" s="585">
        <f t="shared" ca="1" si="14"/>
        <v>45536</v>
      </c>
      <c r="C937" s="585"/>
      <c r="D937" s="585"/>
      <c r="E937" s="433">
        <v>38.409999999999997</v>
      </c>
      <c r="F937" s="433">
        <v>39.049999</v>
      </c>
      <c r="G937" s="433">
        <v>36.740001999999997</v>
      </c>
      <c r="H937" s="586">
        <v>37.099997999999999</v>
      </c>
      <c r="I937" s="586"/>
      <c r="J937" s="433">
        <v>36.328884000000002</v>
      </c>
      <c r="K937" s="362">
        <v>24521300</v>
      </c>
    </row>
    <row r="938" spans="2:11" ht="12.75" customHeight="1" x14ac:dyDescent="0.2">
      <c r="B938" s="585">
        <f t="shared" ca="1" si="14"/>
        <v>45537</v>
      </c>
      <c r="C938" s="585"/>
      <c r="D938" s="585"/>
      <c r="E938" s="433">
        <v>36.419998</v>
      </c>
      <c r="F938" s="433">
        <v>36.479999999999997</v>
      </c>
      <c r="G938" s="433">
        <v>34.939999</v>
      </c>
      <c r="H938" s="586">
        <v>36.040000999999997</v>
      </c>
      <c r="I938" s="586"/>
      <c r="J938" s="433">
        <v>35.29092</v>
      </c>
      <c r="K938" s="362">
        <v>30157400</v>
      </c>
    </row>
    <row r="939" spans="2:11" ht="12.75" customHeight="1" x14ac:dyDescent="0.2">
      <c r="B939" s="585">
        <f t="shared" ca="1" si="14"/>
        <v>45538</v>
      </c>
      <c r="C939" s="585"/>
      <c r="D939" s="585"/>
      <c r="E939" s="433">
        <v>35.979999999999997</v>
      </c>
      <c r="F939" s="433">
        <v>37.259998000000003</v>
      </c>
      <c r="G939" s="433">
        <v>35.639999000000003</v>
      </c>
      <c r="H939" s="586">
        <v>37.220001000000003</v>
      </c>
      <c r="I939" s="586"/>
      <c r="J939" s="433">
        <v>36.446392000000003</v>
      </c>
      <c r="K939" s="362">
        <v>20213700</v>
      </c>
    </row>
    <row r="940" spans="2:11" ht="12.75" customHeight="1" x14ac:dyDescent="0.2">
      <c r="B940" s="585">
        <f t="shared" ca="1" si="14"/>
        <v>45539</v>
      </c>
      <c r="C940" s="585"/>
      <c r="D940" s="585"/>
      <c r="E940" s="433">
        <v>38.200001</v>
      </c>
      <c r="F940" s="433">
        <v>39.090000000000003</v>
      </c>
      <c r="G940" s="433">
        <v>37.520000000000003</v>
      </c>
      <c r="H940" s="586">
        <v>39.020000000000003</v>
      </c>
      <c r="I940" s="586"/>
      <c r="J940" s="433">
        <v>38.208981000000001</v>
      </c>
      <c r="K940" s="362">
        <v>22363000</v>
      </c>
    </row>
    <row r="941" spans="2:11" ht="12.75" customHeight="1" x14ac:dyDescent="0.2">
      <c r="B941" s="585">
        <f t="shared" ca="1" si="14"/>
        <v>45540</v>
      </c>
      <c r="C941" s="585"/>
      <c r="D941" s="585"/>
      <c r="E941" s="433">
        <v>39.029998999999997</v>
      </c>
      <c r="F941" s="433">
        <v>39.860000999999997</v>
      </c>
      <c r="G941" s="433">
        <v>38.349997999999999</v>
      </c>
      <c r="H941" s="586">
        <v>39.389999000000003</v>
      </c>
      <c r="I941" s="586"/>
      <c r="J941" s="433">
        <v>38.571289</v>
      </c>
      <c r="K941" s="362">
        <v>19673300</v>
      </c>
    </row>
    <row r="942" spans="2:11" ht="12.75" customHeight="1" x14ac:dyDescent="0.2">
      <c r="B942" s="585">
        <f t="shared" ca="1" si="14"/>
        <v>45541</v>
      </c>
      <c r="C942" s="585"/>
      <c r="D942" s="585"/>
      <c r="E942" s="433">
        <v>38.689999</v>
      </c>
      <c r="F942" s="433">
        <v>39.119999</v>
      </c>
      <c r="G942" s="433">
        <v>37.990001999999997</v>
      </c>
      <c r="H942" s="586">
        <v>38.200001</v>
      </c>
      <c r="I942" s="586"/>
      <c r="J942" s="433">
        <v>37.406025</v>
      </c>
      <c r="K942" s="362">
        <v>16367000</v>
      </c>
    </row>
    <row r="943" spans="2:11" ht="12.75" customHeight="1" x14ac:dyDescent="0.2">
      <c r="B943" s="585">
        <f t="shared" ca="1" si="14"/>
        <v>45542</v>
      </c>
      <c r="C943" s="585"/>
      <c r="D943" s="585"/>
      <c r="E943" s="433">
        <v>38.029998999999997</v>
      </c>
      <c r="F943" s="433">
        <v>38.830002</v>
      </c>
      <c r="G943" s="433">
        <v>37.709999000000003</v>
      </c>
      <c r="H943" s="586">
        <v>38.419998</v>
      </c>
      <c r="I943" s="586"/>
      <c r="J943" s="433">
        <v>37.621451999999998</v>
      </c>
      <c r="K943" s="362">
        <v>15184300</v>
      </c>
    </row>
    <row r="944" spans="2:11" ht="12.75" customHeight="1" x14ac:dyDescent="0.2">
      <c r="B944" s="585">
        <f t="shared" ca="1" si="14"/>
        <v>45543</v>
      </c>
      <c r="C944" s="585"/>
      <c r="D944" s="585"/>
      <c r="E944" s="433">
        <v>38.419998</v>
      </c>
      <c r="F944" s="433">
        <v>39.43</v>
      </c>
      <c r="G944" s="433">
        <v>38.189999</v>
      </c>
      <c r="H944" s="586">
        <v>38.900002000000001</v>
      </c>
      <c r="I944" s="586"/>
      <c r="J944" s="433">
        <v>38.091473000000001</v>
      </c>
      <c r="K944" s="362">
        <v>13817400</v>
      </c>
    </row>
    <row r="945" spans="2:11" ht="12.75" customHeight="1" x14ac:dyDescent="0.2">
      <c r="B945" s="585">
        <f t="shared" ca="1" si="14"/>
        <v>45544</v>
      </c>
      <c r="C945" s="585"/>
      <c r="D945" s="585"/>
      <c r="E945" s="433">
        <v>39.169998</v>
      </c>
      <c r="F945" s="433">
        <v>40.700001</v>
      </c>
      <c r="G945" s="433">
        <v>38.979999999999997</v>
      </c>
      <c r="H945" s="586">
        <v>40.630001</v>
      </c>
      <c r="I945" s="586"/>
      <c r="J945" s="433">
        <v>39.785519000000001</v>
      </c>
      <c r="K945" s="362">
        <v>18641700</v>
      </c>
    </row>
    <row r="946" spans="2:11" ht="12.75" customHeight="1" x14ac:dyDescent="0.2">
      <c r="B946" s="585">
        <f t="shared" ca="1" si="14"/>
        <v>45545</v>
      </c>
      <c r="C946" s="585"/>
      <c r="D946" s="585"/>
      <c r="E946" s="433">
        <v>41.400002000000001</v>
      </c>
      <c r="F946" s="433">
        <v>43.799999</v>
      </c>
      <c r="G946" s="433">
        <v>41.27</v>
      </c>
      <c r="H946" s="586">
        <v>43.560001</v>
      </c>
      <c r="I946" s="586"/>
      <c r="J946" s="433">
        <v>42.654620999999999</v>
      </c>
      <c r="K946" s="362">
        <v>26474800</v>
      </c>
    </row>
    <row r="947" spans="2:11" ht="12.75" customHeight="1" x14ac:dyDescent="0.2">
      <c r="B947" s="585">
        <f t="shared" ca="1" si="14"/>
        <v>45546</v>
      </c>
      <c r="C947" s="585"/>
      <c r="D947" s="585"/>
      <c r="E947" s="433">
        <v>42.860000999999997</v>
      </c>
      <c r="F947" s="433">
        <v>45.560001</v>
      </c>
      <c r="G947" s="433">
        <v>42.799999</v>
      </c>
      <c r="H947" s="586">
        <v>43.91</v>
      </c>
      <c r="I947" s="586"/>
      <c r="J947" s="433">
        <v>42.997345000000003</v>
      </c>
      <c r="K947" s="362">
        <v>29329400</v>
      </c>
    </row>
    <row r="948" spans="2:11" ht="12.75" customHeight="1" x14ac:dyDescent="0.2">
      <c r="B948" s="585">
        <f t="shared" ca="1" si="14"/>
        <v>45547</v>
      </c>
      <c r="C948" s="585"/>
      <c r="D948" s="585"/>
      <c r="E948" s="433">
        <v>42.599997999999999</v>
      </c>
      <c r="F948" s="433">
        <v>44.18</v>
      </c>
      <c r="G948" s="433">
        <v>42.330002</v>
      </c>
      <c r="H948" s="586">
        <v>42.799999</v>
      </c>
      <c r="I948" s="586"/>
      <c r="J948" s="433">
        <v>41.910412000000001</v>
      </c>
      <c r="K948" s="362">
        <v>23462800</v>
      </c>
    </row>
    <row r="949" spans="2:11" ht="12.75" customHeight="1" x14ac:dyDescent="0.2">
      <c r="B949" s="585">
        <f t="shared" ca="1" si="14"/>
        <v>45548</v>
      </c>
      <c r="C949" s="585"/>
      <c r="D949" s="585"/>
      <c r="E949" s="433">
        <v>42.75</v>
      </c>
      <c r="F949" s="433">
        <v>43</v>
      </c>
      <c r="G949" s="433">
        <v>41.759998000000003</v>
      </c>
      <c r="H949" s="586">
        <v>42.450001</v>
      </c>
      <c r="I949" s="586"/>
      <c r="J949" s="433">
        <v>41.567687999999997</v>
      </c>
      <c r="K949" s="362">
        <v>17130400</v>
      </c>
    </row>
    <row r="950" spans="2:11" ht="12.75" customHeight="1" x14ac:dyDescent="0.2">
      <c r="B950" s="585">
        <f t="shared" ca="1" si="14"/>
        <v>45549</v>
      </c>
      <c r="C950" s="585"/>
      <c r="D950" s="585"/>
      <c r="E950" s="433">
        <v>42.5</v>
      </c>
      <c r="F950" s="433">
        <v>43.689999</v>
      </c>
      <c r="G950" s="433">
        <v>41.84</v>
      </c>
      <c r="H950" s="586">
        <v>43.669998</v>
      </c>
      <c r="I950" s="586"/>
      <c r="J950" s="433">
        <v>42.762324999999997</v>
      </c>
      <c r="K950" s="362">
        <v>15759100</v>
      </c>
    </row>
    <row r="951" spans="2:11" ht="12.75" customHeight="1" x14ac:dyDescent="0.2">
      <c r="B951" s="585">
        <f t="shared" ca="1" si="14"/>
        <v>45550</v>
      </c>
      <c r="C951" s="585"/>
      <c r="D951" s="585"/>
      <c r="E951" s="433">
        <v>43.599997999999999</v>
      </c>
      <c r="F951" s="433">
        <v>44.439999</v>
      </c>
      <c r="G951" s="433">
        <v>43.540000999999997</v>
      </c>
      <c r="H951" s="586">
        <v>44.25</v>
      </c>
      <c r="I951" s="586"/>
      <c r="J951" s="433">
        <v>43.330275999999998</v>
      </c>
      <c r="K951" s="362">
        <v>11736000</v>
      </c>
    </row>
    <row r="952" spans="2:11" ht="12.75" customHeight="1" x14ac:dyDescent="0.2">
      <c r="B952" s="585">
        <f t="shared" ca="1" si="14"/>
        <v>45551</v>
      </c>
      <c r="C952" s="585"/>
      <c r="D952" s="585"/>
      <c r="E952" s="433">
        <v>43.959999000000003</v>
      </c>
      <c r="F952" s="433">
        <v>44.209999000000003</v>
      </c>
      <c r="G952" s="433">
        <v>42.959999000000003</v>
      </c>
      <c r="H952" s="586">
        <v>43.209999000000003</v>
      </c>
      <c r="I952" s="586"/>
      <c r="J952" s="433">
        <v>42.311889999999998</v>
      </c>
      <c r="K952" s="362">
        <v>12251700</v>
      </c>
    </row>
    <row r="953" spans="2:11" ht="12.75" customHeight="1" x14ac:dyDescent="0.2">
      <c r="B953" s="585">
        <f t="shared" ca="1" si="14"/>
        <v>45552</v>
      </c>
      <c r="C953" s="585"/>
      <c r="D953" s="585"/>
      <c r="E953" s="433">
        <v>43.369999</v>
      </c>
      <c r="F953" s="433">
        <v>43.849997999999999</v>
      </c>
      <c r="G953" s="433">
        <v>42.779998999999997</v>
      </c>
      <c r="H953" s="586">
        <v>43.02</v>
      </c>
      <c r="I953" s="586"/>
      <c r="J953" s="433">
        <v>42.125838999999999</v>
      </c>
      <c r="K953" s="362">
        <v>15846700</v>
      </c>
    </row>
    <row r="954" spans="2:11" ht="12.75" customHeight="1" x14ac:dyDescent="0.2">
      <c r="B954" s="585">
        <f t="shared" ca="1" si="14"/>
        <v>45553</v>
      </c>
      <c r="C954" s="585"/>
      <c r="D954" s="585"/>
      <c r="E954" s="433">
        <v>43.009998000000003</v>
      </c>
      <c r="F954" s="433">
        <v>43.450001</v>
      </c>
      <c r="G954" s="433">
        <v>41.799999</v>
      </c>
      <c r="H954" s="586">
        <v>42.360000999999997</v>
      </c>
      <c r="I954" s="586"/>
      <c r="J954" s="433">
        <v>41.479557</v>
      </c>
      <c r="K954" s="362">
        <v>14429600</v>
      </c>
    </row>
    <row r="955" spans="2:11" ht="12.75" customHeight="1" x14ac:dyDescent="0.2">
      <c r="B955" s="585">
        <f t="shared" ca="1" si="14"/>
        <v>45554</v>
      </c>
      <c r="C955" s="585"/>
      <c r="D955" s="585"/>
      <c r="E955" s="433">
        <v>42.549999</v>
      </c>
      <c r="F955" s="433">
        <v>43.189999</v>
      </c>
      <c r="G955" s="433">
        <v>42.049999</v>
      </c>
      <c r="H955" s="586">
        <v>42.459999000000003</v>
      </c>
      <c r="I955" s="586"/>
      <c r="J955" s="433">
        <v>41.577480000000001</v>
      </c>
      <c r="K955" s="362">
        <v>13945700</v>
      </c>
    </row>
    <row r="956" spans="2:11" ht="12.75" customHeight="1" x14ac:dyDescent="0.2">
      <c r="B956" s="585">
        <f t="shared" ca="1" si="14"/>
        <v>45555</v>
      </c>
      <c r="C956" s="585"/>
      <c r="D956" s="585"/>
      <c r="E956" s="433">
        <v>41.380001</v>
      </c>
      <c r="F956" s="433">
        <v>43.93</v>
      </c>
      <c r="G956" s="433">
        <v>41.25</v>
      </c>
      <c r="H956" s="586">
        <v>43.720001000000003</v>
      </c>
      <c r="I956" s="586"/>
      <c r="J956" s="433">
        <v>42.811295000000001</v>
      </c>
      <c r="K956" s="362">
        <v>20397700</v>
      </c>
    </row>
    <row r="957" spans="2:11" ht="12.75" customHeight="1" x14ac:dyDescent="0.2">
      <c r="B957" s="585">
        <f t="shared" ca="1" si="14"/>
        <v>45556</v>
      </c>
      <c r="C957" s="585"/>
      <c r="D957" s="585"/>
      <c r="E957" s="433">
        <v>43.849997999999999</v>
      </c>
      <c r="F957" s="433">
        <v>46.369999</v>
      </c>
      <c r="G957" s="433">
        <v>43.740001999999997</v>
      </c>
      <c r="H957" s="586">
        <v>46.34</v>
      </c>
      <c r="I957" s="586"/>
      <c r="J957" s="433">
        <v>45.376835</v>
      </c>
      <c r="K957" s="362">
        <v>29087900</v>
      </c>
    </row>
    <row r="958" spans="2:11" ht="12.75" customHeight="1" x14ac:dyDescent="0.2">
      <c r="B958" s="585">
        <f t="shared" ca="1" si="14"/>
        <v>45557</v>
      </c>
      <c r="C958" s="585"/>
      <c r="D958" s="585"/>
      <c r="E958" s="433">
        <v>46.099997999999999</v>
      </c>
      <c r="F958" s="433">
        <v>47.419998</v>
      </c>
      <c r="G958" s="433">
        <v>46.02</v>
      </c>
      <c r="H958" s="586">
        <v>46.950001</v>
      </c>
      <c r="I958" s="586"/>
      <c r="J958" s="433">
        <v>45.974159</v>
      </c>
      <c r="K958" s="362">
        <v>23876900</v>
      </c>
    </row>
    <row r="959" spans="2:11" ht="12.75" customHeight="1" x14ac:dyDescent="0.2">
      <c r="B959" s="585">
        <f t="shared" ca="1" si="14"/>
        <v>45558</v>
      </c>
      <c r="C959" s="585"/>
      <c r="D959" s="585"/>
      <c r="E959" s="433">
        <v>47.509998000000003</v>
      </c>
      <c r="F959" s="433">
        <v>49.549999</v>
      </c>
      <c r="G959" s="433">
        <v>47.169998</v>
      </c>
      <c r="H959" s="586">
        <v>47.91</v>
      </c>
      <c r="I959" s="586"/>
      <c r="J959" s="433">
        <v>46.914203999999998</v>
      </c>
      <c r="K959" s="362">
        <v>27302500</v>
      </c>
    </row>
    <row r="960" spans="2:11" ht="12.75" customHeight="1" x14ac:dyDescent="0.2">
      <c r="B960" s="585">
        <f t="shared" ca="1" si="14"/>
        <v>45559</v>
      </c>
      <c r="C960" s="585"/>
      <c r="D960" s="585"/>
      <c r="E960" s="433">
        <v>48.169998</v>
      </c>
      <c r="F960" s="433">
        <v>48.790000999999997</v>
      </c>
      <c r="G960" s="433">
        <v>47.439999</v>
      </c>
      <c r="H960" s="586">
        <v>48.16</v>
      </c>
      <c r="I960" s="586"/>
      <c r="J960" s="433">
        <v>47.159008</v>
      </c>
      <c r="K960" s="362">
        <v>19132900</v>
      </c>
    </row>
    <row r="961" spans="2:11" ht="12.75" customHeight="1" x14ac:dyDescent="0.2">
      <c r="B961" s="585">
        <f t="shared" ca="1" si="14"/>
        <v>45560</v>
      </c>
      <c r="C961" s="585"/>
      <c r="D961" s="585"/>
      <c r="E961" s="433">
        <v>48.75</v>
      </c>
      <c r="F961" s="433">
        <v>49.119999</v>
      </c>
      <c r="G961" s="433">
        <v>47.419998</v>
      </c>
      <c r="H961" s="586">
        <v>49.09</v>
      </c>
      <c r="I961" s="586"/>
      <c r="J961" s="433">
        <v>48.069674999999997</v>
      </c>
      <c r="K961" s="362">
        <v>22678700</v>
      </c>
    </row>
    <row r="962" spans="2:11" ht="12.75" customHeight="1" x14ac:dyDescent="0.2">
      <c r="B962" s="585">
        <f t="shared" ca="1" si="14"/>
        <v>45561</v>
      </c>
      <c r="C962" s="585"/>
      <c r="D962" s="585"/>
      <c r="E962" s="433">
        <v>49.060001</v>
      </c>
      <c r="F962" s="433">
        <v>50.459999000000003</v>
      </c>
      <c r="G962" s="433">
        <v>48.639999000000003</v>
      </c>
      <c r="H962" s="586">
        <v>50.110000999999997</v>
      </c>
      <c r="I962" s="586"/>
      <c r="J962" s="433">
        <v>49.068477999999999</v>
      </c>
      <c r="K962" s="362">
        <v>25481300</v>
      </c>
    </row>
    <row r="963" spans="2:11" ht="12.75" customHeight="1" x14ac:dyDescent="0.2">
      <c r="B963" s="585">
        <f t="shared" ca="1" si="14"/>
        <v>45562</v>
      </c>
      <c r="C963" s="585"/>
      <c r="D963" s="585"/>
      <c r="E963" s="433">
        <v>48.900002000000001</v>
      </c>
      <c r="F963" s="433">
        <v>49.380001</v>
      </c>
      <c r="G963" s="433">
        <v>46.709999000000003</v>
      </c>
      <c r="H963" s="586">
        <v>47.150002000000001</v>
      </c>
      <c r="I963" s="586"/>
      <c r="J963" s="433">
        <v>46.170006000000001</v>
      </c>
      <c r="K963" s="362">
        <v>27210600</v>
      </c>
    </row>
    <row r="964" spans="2:11" ht="12.75" customHeight="1" x14ac:dyDescent="0.2">
      <c r="B964" s="585">
        <f t="shared" ca="1" si="14"/>
        <v>45563</v>
      </c>
      <c r="C964" s="585"/>
      <c r="D964" s="585"/>
      <c r="E964" s="433">
        <v>46.400002000000001</v>
      </c>
      <c r="F964" s="433">
        <v>48.240001999999997</v>
      </c>
      <c r="G964" s="433">
        <v>46.09</v>
      </c>
      <c r="H964" s="586">
        <v>46.669998</v>
      </c>
      <c r="I964" s="586"/>
      <c r="J964" s="433">
        <v>45.699978000000002</v>
      </c>
      <c r="K964" s="362">
        <v>23946900</v>
      </c>
    </row>
    <row r="965" spans="2:11" ht="12.75" customHeight="1" x14ac:dyDescent="0.2">
      <c r="B965" s="585">
        <f t="shared" ca="1" si="14"/>
        <v>45564</v>
      </c>
      <c r="C965" s="585"/>
      <c r="D965" s="585"/>
      <c r="E965" s="433">
        <v>45.669998</v>
      </c>
      <c r="F965" s="433">
        <v>47.560001</v>
      </c>
      <c r="G965" s="433">
        <v>44.900002000000001</v>
      </c>
      <c r="H965" s="586">
        <v>46.990001999999997</v>
      </c>
      <c r="I965" s="586"/>
      <c r="J965" s="433">
        <v>46.013328999999999</v>
      </c>
      <c r="K965" s="362">
        <v>23418100</v>
      </c>
    </row>
    <row r="966" spans="2:11" ht="12.75" customHeight="1" x14ac:dyDescent="0.2">
      <c r="B966" s="585">
        <f t="shared" ca="1" si="14"/>
        <v>45565</v>
      </c>
      <c r="C966" s="585"/>
      <c r="D966" s="585"/>
      <c r="E966" s="433">
        <v>47.650002000000001</v>
      </c>
      <c r="F966" s="433">
        <v>47.84</v>
      </c>
      <c r="G966" s="433">
        <v>46.349997999999999</v>
      </c>
      <c r="H966" s="586">
        <v>47.709999000000003</v>
      </c>
      <c r="I966" s="586"/>
      <c r="J966" s="433">
        <v>46.718356999999997</v>
      </c>
      <c r="K966" s="362">
        <v>16686600</v>
      </c>
    </row>
    <row r="967" spans="2:11" ht="12.75" customHeight="1" x14ac:dyDescent="0.2">
      <c r="B967" s="585">
        <f t="shared" ca="1" si="14"/>
        <v>45566</v>
      </c>
      <c r="C967" s="585"/>
      <c r="D967" s="585"/>
      <c r="E967" s="433">
        <v>47.130001</v>
      </c>
      <c r="F967" s="433">
        <v>47.779998999999997</v>
      </c>
      <c r="G967" s="433">
        <v>46.610000999999997</v>
      </c>
      <c r="H967" s="586">
        <v>46.93</v>
      </c>
      <c r="I967" s="586"/>
      <c r="J967" s="433">
        <v>45.954571000000001</v>
      </c>
      <c r="K967" s="362">
        <v>14331200</v>
      </c>
    </row>
    <row r="968" spans="2:11" ht="12.75" customHeight="1" x14ac:dyDescent="0.2">
      <c r="B968" s="585">
        <f t="shared" ca="1" si="14"/>
        <v>45567</v>
      </c>
      <c r="C968" s="585"/>
      <c r="D968" s="585"/>
      <c r="E968" s="433">
        <v>46.16</v>
      </c>
      <c r="F968" s="433">
        <v>46.220001000000003</v>
      </c>
      <c r="G968" s="433">
        <v>44.139999000000003</v>
      </c>
      <c r="H968" s="586">
        <v>44.52</v>
      </c>
      <c r="I968" s="586"/>
      <c r="J968" s="433">
        <v>43.594665999999997</v>
      </c>
      <c r="K968" s="362">
        <v>21012000</v>
      </c>
    </row>
    <row r="969" spans="2:11" ht="12.75" customHeight="1" x14ac:dyDescent="0.2">
      <c r="B969" s="585">
        <f t="shared" ca="1" si="14"/>
        <v>45568</v>
      </c>
      <c r="C969" s="585"/>
      <c r="D969" s="585"/>
      <c r="E969" s="433">
        <v>43.34</v>
      </c>
      <c r="F969" s="433">
        <v>44.459999000000003</v>
      </c>
      <c r="G969" s="433">
        <v>43</v>
      </c>
      <c r="H969" s="586">
        <v>44.279998999999997</v>
      </c>
      <c r="I969" s="586"/>
      <c r="J969" s="433">
        <v>43.359653000000002</v>
      </c>
      <c r="K969" s="362">
        <v>18570100</v>
      </c>
    </row>
    <row r="970" spans="2:11" ht="12.75" customHeight="1" x14ac:dyDescent="0.2">
      <c r="B970" s="585">
        <f t="shared" ca="1" si="14"/>
        <v>45569</v>
      </c>
      <c r="C970" s="585"/>
      <c r="D970" s="585"/>
      <c r="E970" s="433">
        <v>45.27</v>
      </c>
      <c r="F970" s="433">
        <v>46.779998999999997</v>
      </c>
      <c r="G970" s="433">
        <v>44.950001</v>
      </c>
      <c r="H970" s="586">
        <v>46.419998</v>
      </c>
      <c r="I970" s="586"/>
      <c r="J970" s="433">
        <v>45.455170000000003</v>
      </c>
      <c r="K970" s="362">
        <v>20461600</v>
      </c>
    </row>
    <row r="971" spans="2:11" ht="12.75" customHeight="1" x14ac:dyDescent="0.2">
      <c r="B971" s="585">
        <f t="shared" ca="1" si="14"/>
        <v>45570</v>
      </c>
      <c r="C971" s="585"/>
      <c r="D971" s="585"/>
      <c r="E971" s="433">
        <v>47.02</v>
      </c>
      <c r="F971" s="433">
        <v>48.799999</v>
      </c>
      <c r="G971" s="433">
        <v>46.759998000000003</v>
      </c>
      <c r="H971" s="586">
        <v>48.59</v>
      </c>
      <c r="I971" s="586"/>
      <c r="J971" s="433">
        <v>47.580074000000003</v>
      </c>
      <c r="K971" s="362">
        <v>18150900</v>
      </c>
    </row>
    <row r="972" spans="2:11" ht="12.75" customHeight="1" x14ac:dyDescent="0.2">
      <c r="B972" s="585">
        <f t="shared" ca="1" si="14"/>
        <v>45571</v>
      </c>
      <c r="C972" s="585"/>
      <c r="D972" s="585"/>
      <c r="E972" s="433">
        <v>48.330002</v>
      </c>
      <c r="F972" s="433">
        <v>49.470001000000003</v>
      </c>
      <c r="G972" s="433">
        <v>47.98</v>
      </c>
      <c r="H972" s="586">
        <v>48.080002</v>
      </c>
      <c r="I972" s="586"/>
      <c r="J972" s="433">
        <v>47.080677000000001</v>
      </c>
      <c r="K972" s="362">
        <v>27493100</v>
      </c>
    </row>
    <row r="973" spans="2:11" ht="12.75" customHeight="1" x14ac:dyDescent="0.2">
      <c r="B973" s="585">
        <f t="shared" ca="1" si="14"/>
        <v>45572</v>
      </c>
      <c r="C973" s="585"/>
      <c r="D973" s="585"/>
      <c r="E973" s="433">
        <v>48.349997999999999</v>
      </c>
      <c r="F973" s="433">
        <v>50</v>
      </c>
      <c r="G973" s="433">
        <v>48.349997999999999</v>
      </c>
      <c r="H973" s="586">
        <v>49.509998000000003</v>
      </c>
      <c r="I973" s="586"/>
      <c r="J973" s="433">
        <v>48.480949000000003</v>
      </c>
      <c r="K973" s="362">
        <v>15327100</v>
      </c>
    </row>
    <row r="974" spans="2:11" ht="12.75" customHeight="1" x14ac:dyDescent="0.2">
      <c r="B974" s="585">
        <f t="shared" ca="1" si="14"/>
        <v>45573</v>
      </c>
      <c r="C974" s="585"/>
      <c r="D974" s="585"/>
      <c r="E974" s="433">
        <v>49.939999</v>
      </c>
      <c r="F974" s="433">
        <v>50.779998999999997</v>
      </c>
      <c r="G974" s="433">
        <v>48.700001</v>
      </c>
      <c r="H974" s="586">
        <v>49.860000999999997</v>
      </c>
      <c r="I974" s="586"/>
      <c r="J974" s="433">
        <v>48.823672999999999</v>
      </c>
      <c r="K974" s="362">
        <v>15558200</v>
      </c>
    </row>
    <row r="975" spans="2:11" ht="12.75" customHeight="1" x14ac:dyDescent="0.2">
      <c r="B975" s="585">
        <f t="shared" ca="1" si="14"/>
        <v>45574</v>
      </c>
      <c r="C975" s="585"/>
      <c r="D975" s="585"/>
      <c r="E975" s="433">
        <v>50.009998000000003</v>
      </c>
      <c r="F975" s="433">
        <v>50.419998</v>
      </c>
      <c r="G975" s="433">
        <v>49.68</v>
      </c>
      <c r="H975" s="586">
        <v>49.810001</v>
      </c>
      <c r="I975" s="586"/>
      <c r="J975" s="433">
        <v>48.774718999999997</v>
      </c>
      <c r="K975" s="362">
        <v>11371700</v>
      </c>
    </row>
    <row r="976" spans="2:11" ht="12.75" customHeight="1" x14ac:dyDescent="0.2">
      <c r="B976" s="585">
        <f t="shared" ca="1" si="14"/>
        <v>45575</v>
      </c>
      <c r="C976" s="585"/>
      <c r="D976" s="585"/>
      <c r="E976" s="433">
        <v>50.139999000000003</v>
      </c>
      <c r="F976" s="433">
        <v>51.939999</v>
      </c>
      <c r="G976" s="433">
        <v>50.060001</v>
      </c>
      <c r="H976" s="586">
        <v>51.450001</v>
      </c>
      <c r="I976" s="586"/>
      <c r="J976" s="433">
        <v>50.380623</v>
      </c>
      <c r="K976" s="362">
        <v>18021600</v>
      </c>
    </row>
    <row r="977" spans="2:11" ht="12.75" customHeight="1" x14ac:dyDescent="0.2">
      <c r="B977" s="585">
        <f t="shared" ca="1" si="14"/>
        <v>45576</v>
      </c>
      <c r="C977" s="585"/>
      <c r="D977" s="585"/>
      <c r="E977" s="433">
        <v>51.110000999999997</v>
      </c>
      <c r="F977" s="433">
        <v>51.990001999999997</v>
      </c>
      <c r="G977" s="433">
        <v>50.919998</v>
      </c>
      <c r="H977" s="586">
        <v>51.93</v>
      </c>
      <c r="I977" s="586"/>
      <c r="J977" s="433">
        <v>50.850650999999999</v>
      </c>
      <c r="K977" s="362">
        <v>11525800</v>
      </c>
    </row>
    <row r="978" spans="2:11" ht="12.75" customHeight="1" x14ac:dyDescent="0.2">
      <c r="B978" s="585">
        <f t="shared" ca="1" si="14"/>
        <v>45577</v>
      </c>
      <c r="C978" s="585"/>
      <c r="D978" s="585"/>
      <c r="E978" s="433">
        <v>51.119999</v>
      </c>
      <c r="F978" s="433">
        <v>51.119999</v>
      </c>
      <c r="G978" s="433">
        <v>48.950001</v>
      </c>
      <c r="H978" s="586">
        <v>50.27</v>
      </c>
      <c r="I978" s="586"/>
      <c r="J978" s="433">
        <v>49.225150999999997</v>
      </c>
      <c r="K978" s="362">
        <v>14166900</v>
      </c>
    </row>
    <row r="979" spans="2:11" ht="12.75" customHeight="1" x14ac:dyDescent="0.2">
      <c r="B979" s="585">
        <f t="shared" ca="1" si="14"/>
        <v>45578</v>
      </c>
      <c r="C979" s="585"/>
      <c r="D979" s="585"/>
      <c r="E979" s="433">
        <v>49.029998999999997</v>
      </c>
      <c r="F979" s="433">
        <v>50.09</v>
      </c>
      <c r="G979" s="433">
        <v>47.639999000000003</v>
      </c>
      <c r="H979" s="586">
        <v>50.09</v>
      </c>
      <c r="I979" s="586"/>
      <c r="J979" s="433">
        <v>49.048893</v>
      </c>
      <c r="K979" s="362">
        <v>15729400</v>
      </c>
    </row>
    <row r="980" spans="2:11" ht="12.75" customHeight="1" x14ac:dyDescent="0.2">
      <c r="B980" s="585">
        <f t="shared" ca="1" si="14"/>
        <v>45579</v>
      </c>
      <c r="C980" s="585"/>
      <c r="D980" s="585"/>
      <c r="E980" s="433">
        <v>50.610000999999997</v>
      </c>
      <c r="F980" s="433">
        <v>51.43</v>
      </c>
      <c r="G980" s="433">
        <v>50.150002000000001</v>
      </c>
      <c r="H980" s="586">
        <v>50.779998999999997</v>
      </c>
      <c r="I980" s="586"/>
      <c r="J980" s="433">
        <v>49.724547999999999</v>
      </c>
      <c r="K980" s="362">
        <v>11190300</v>
      </c>
    </row>
    <row r="981" spans="2:11" ht="12.75" customHeight="1" x14ac:dyDescent="0.2">
      <c r="B981" s="585">
        <f t="shared" ca="1" si="14"/>
        <v>45580</v>
      </c>
      <c r="C981" s="585"/>
      <c r="D981" s="585"/>
      <c r="E981" s="433">
        <v>50.580002</v>
      </c>
      <c r="F981" s="433">
        <v>51.27</v>
      </c>
      <c r="G981" s="433">
        <v>49.740001999999997</v>
      </c>
      <c r="H981" s="586">
        <v>49.740001999999997</v>
      </c>
      <c r="I981" s="586"/>
      <c r="J981" s="433">
        <v>48.706169000000003</v>
      </c>
      <c r="K981" s="362">
        <v>10964400</v>
      </c>
    </row>
    <row r="982" spans="2:11" ht="12.75" customHeight="1" x14ac:dyDescent="0.2">
      <c r="B982" s="585">
        <f t="shared" ca="1" si="14"/>
        <v>45581</v>
      </c>
      <c r="C982" s="585"/>
      <c r="D982" s="585"/>
      <c r="E982" s="433">
        <v>49.880001</v>
      </c>
      <c r="F982" s="433">
        <v>51.849997999999999</v>
      </c>
      <c r="G982" s="433">
        <v>49.830002</v>
      </c>
      <c r="H982" s="586">
        <v>50.959999000000003</v>
      </c>
      <c r="I982" s="586"/>
      <c r="J982" s="433">
        <v>49.90081</v>
      </c>
      <c r="K982" s="362">
        <v>16632900</v>
      </c>
    </row>
    <row r="983" spans="2:11" ht="12.75" customHeight="1" x14ac:dyDescent="0.2">
      <c r="B983" s="585">
        <f t="shared" ca="1" si="14"/>
        <v>45582</v>
      </c>
      <c r="C983" s="585"/>
      <c r="D983" s="585"/>
      <c r="E983" s="433">
        <v>51.779998999999997</v>
      </c>
      <c r="F983" s="433">
        <v>51.779998999999997</v>
      </c>
      <c r="G983" s="433">
        <v>50.57</v>
      </c>
      <c r="H983" s="586">
        <v>50.900002000000001</v>
      </c>
      <c r="I983" s="586"/>
      <c r="J983" s="433">
        <v>49.842055999999999</v>
      </c>
      <c r="K983" s="362">
        <v>12298500</v>
      </c>
    </row>
    <row r="984" spans="2:11" ht="12.75" customHeight="1" x14ac:dyDescent="0.2">
      <c r="B984" s="585">
        <f t="shared" ca="1" si="14"/>
        <v>45583</v>
      </c>
      <c r="C984" s="585"/>
      <c r="D984" s="585"/>
      <c r="E984" s="433">
        <v>50.990001999999997</v>
      </c>
      <c r="F984" s="433">
        <v>51.560001</v>
      </c>
      <c r="G984" s="433">
        <v>48.889999000000003</v>
      </c>
      <c r="H984" s="586">
        <v>49.09</v>
      </c>
      <c r="I984" s="586"/>
      <c r="J984" s="433">
        <v>48.069674999999997</v>
      </c>
      <c r="K984" s="362">
        <v>13805900</v>
      </c>
    </row>
    <row r="985" spans="2:11" ht="12.75" customHeight="1" x14ac:dyDescent="0.2">
      <c r="B985" s="585">
        <f t="shared" ca="1" si="14"/>
        <v>45584</v>
      </c>
      <c r="C985" s="585"/>
      <c r="D985" s="585"/>
      <c r="E985" s="433">
        <v>48.91</v>
      </c>
      <c r="F985" s="433">
        <v>49.029998999999997</v>
      </c>
      <c r="G985" s="433">
        <v>47.439999</v>
      </c>
      <c r="H985" s="586">
        <v>48.060001</v>
      </c>
      <c r="I985" s="586"/>
      <c r="J985" s="433">
        <v>47.061084999999999</v>
      </c>
      <c r="K985" s="362">
        <v>13635800</v>
      </c>
    </row>
    <row r="986" spans="2:11" ht="12.75" customHeight="1" x14ac:dyDescent="0.2">
      <c r="B986" s="585">
        <f t="shared" ca="1" si="14"/>
        <v>45585</v>
      </c>
      <c r="C986" s="585"/>
      <c r="D986" s="585"/>
      <c r="E986" s="433">
        <v>48.509998000000003</v>
      </c>
      <c r="F986" s="433">
        <v>48.93</v>
      </c>
      <c r="G986" s="433">
        <v>47.48</v>
      </c>
      <c r="H986" s="586">
        <v>48.48</v>
      </c>
      <c r="I986" s="586"/>
      <c r="J986" s="433">
        <v>47.472363000000001</v>
      </c>
      <c r="K986" s="362">
        <v>11154300</v>
      </c>
    </row>
    <row r="987" spans="2:11" ht="12.75" customHeight="1" x14ac:dyDescent="0.2">
      <c r="B987" s="585">
        <f t="shared" ref="B987:B1050" ca="1" si="15">B988-1</f>
        <v>45586</v>
      </c>
      <c r="C987" s="585"/>
      <c r="D987" s="585"/>
      <c r="E987" s="433">
        <v>48.91</v>
      </c>
      <c r="F987" s="433">
        <v>49.349997999999999</v>
      </c>
      <c r="G987" s="433">
        <v>48.23</v>
      </c>
      <c r="H987" s="586">
        <v>48.970001000000003</v>
      </c>
      <c r="I987" s="586"/>
      <c r="J987" s="433">
        <v>47.952171</v>
      </c>
      <c r="K987" s="362">
        <v>9620300</v>
      </c>
    </row>
    <row r="988" spans="2:11" ht="12.75" customHeight="1" x14ac:dyDescent="0.2">
      <c r="B988" s="585">
        <f t="shared" ca="1" si="15"/>
        <v>45587</v>
      </c>
      <c r="C988" s="585"/>
      <c r="D988" s="585"/>
      <c r="E988" s="433">
        <v>48.720001000000003</v>
      </c>
      <c r="F988" s="433">
        <v>48.880001</v>
      </c>
      <c r="G988" s="433">
        <v>47.610000999999997</v>
      </c>
      <c r="H988" s="586">
        <v>47.720001000000003</v>
      </c>
      <c r="I988" s="586"/>
      <c r="J988" s="433">
        <v>46.728157000000003</v>
      </c>
      <c r="K988" s="362">
        <v>9370600</v>
      </c>
    </row>
    <row r="989" spans="2:11" ht="12.75" customHeight="1" x14ac:dyDescent="0.2">
      <c r="B989" s="585">
        <f t="shared" ca="1" si="15"/>
        <v>45588</v>
      </c>
      <c r="C989" s="585"/>
      <c r="D989" s="585"/>
      <c r="E989" s="433">
        <v>48.639999000000003</v>
      </c>
      <c r="F989" s="433">
        <v>49.32</v>
      </c>
      <c r="G989" s="433">
        <v>47.849997999999999</v>
      </c>
      <c r="H989" s="586">
        <v>48</v>
      </c>
      <c r="I989" s="586"/>
      <c r="J989" s="433">
        <v>47.002335000000002</v>
      </c>
      <c r="K989" s="362">
        <v>11646600</v>
      </c>
    </row>
    <row r="990" spans="2:11" ht="12.75" customHeight="1" x14ac:dyDescent="0.2">
      <c r="B990" s="585">
        <f t="shared" ca="1" si="15"/>
        <v>45589</v>
      </c>
      <c r="C990" s="585"/>
      <c r="D990" s="585"/>
      <c r="E990" s="433">
        <v>48.490001999999997</v>
      </c>
      <c r="F990" s="433">
        <v>49.459999000000003</v>
      </c>
      <c r="G990" s="433">
        <v>48.119999</v>
      </c>
      <c r="H990" s="586">
        <v>49.43</v>
      </c>
      <c r="I990" s="586"/>
      <c r="J990" s="433">
        <v>48.554344</v>
      </c>
      <c r="K990" s="362">
        <v>11976500</v>
      </c>
    </row>
    <row r="991" spans="2:11" ht="12.75" customHeight="1" x14ac:dyDescent="0.2">
      <c r="B991" s="585">
        <f t="shared" ca="1" si="15"/>
        <v>45590</v>
      </c>
      <c r="C991" s="585"/>
      <c r="D991" s="585"/>
      <c r="E991" s="433">
        <v>49.700001</v>
      </c>
      <c r="F991" s="433">
        <v>50.419998</v>
      </c>
      <c r="G991" s="433">
        <v>49.139999000000003</v>
      </c>
      <c r="H991" s="586">
        <v>49.189999</v>
      </c>
      <c r="I991" s="586"/>
      <c r="J991" s="433">
        <v>48.318595999999999</v>
      </c>
      <c r="K991" s="362">
        <v>12110200</v>
      </c>
    </row>
    <row r="992" spans="2:11" ht="12.75" customHeight="1" x14ac:dyDescent="0.2">
      <c r="B992" s="585">
        <f t="shared" ca="1" si="15"/>
        <v>45591</v>
      </c>
      <c r="C992" s="585"/>
      <c r="D992" s="585"/>
      <c r="E992" s="433">
        <v>49.669998</v>
      </c>
      <c r="F992" s="433">
        <v>51.34</v>
      </c>
      <c r="G992" s="433">
        <v>49.419998</v>
      </c>
      <c r="H992" s="586">
        <v>50.77</v>
      </c>
      <c r="I992" s="586"/>
      <c r="J992" s="433">
        <v>49.870604999999998</v>
      </c>
      <c r="K992" s="362">
        <v>14267000</v>
      </c>
    </row>
    <row r="993" spans="2:11" ht="12.75" customHeight="1" x14ac:dyDescent="0.2">
      <c r="B993" s="585">
        <f t="shared" ca="1" si="15"/>
        <v>45592</v>
      </c>
      <c r="C993" s="585"/>
      <c r="D993" s="585"/>
      <c r="E993" s="433">
        <v>50.07</v>
      </c>
      <c r="F993" s="433">
        <v>50.919998</v>
      </c>
      <c r="G993" s="433">
        <v>49.720001000000003</v>
      </c>
      <c r="H993" s="586">
        <v>50.639999000000003</v>
      </c>
      <c r="I993" s="586"/>
      <c r="J993" s="433">
        <v>49.742908</v>
      </c>
      <c r="K993" s="362">
        <v>10278500</v>
      </c>
    </row>
    <row r="994" spans="2:11" ht="12.75" customHeight="1" x14ac:dyDescent="0.2">
      <c r="B994" s="585">
        <f t="shared" ca="1" si="15"/>
        <v>45593</v>
      </c>
      <c r="C994" s="585"/>
      <c r="D994" s="585"/>
      <c r="E994" s="433">
        <v>49.810001</v>
      </c>
      <c r="F994" s="433">
        <v>50.52</v>
      </c>
      <c r="G994" s="433">
        <v>48.880001</v>
      </c>
      <c r="H994" s="586">
        <v>49.900002000000001</v>
      </c>
      <c r="I994" s="586"/>
      <c r="J994" s="433">
        <v>49.016018000000003</v>
      </c>
      <c r="K994" s="362">
        <v>13101800</v>
      </c>
    </row>
    <row r="995" spans="2:11" ht="12.75" customHeight="1" x14ac:dyDescent="0.2">
      <c r="B995" s="585">
        <f t="shared" ca="1" si="15"/>
        <v>45594</v>
      </c>
      <c r="C995" s="585"/>
      <c r="D995" s="585"/>
      <c r="E995" s="433">
        <v>48.490001999999997</v>
      </c>
      <c r="F995" s="433">
        <v>48.790000999999997</v>
      </c>
      <c r="G995" s="433">
        <v>44.48</v>
      </c>
      <c r="H995" s="586">
        <v>44.950001</v>
      </c>
      <c r="I995" s="586"/>
      <c r="J995" s="433">
        <v>44.153706</v>
      </c>
      <c r="K995" s="362">
        <v>31430900</v>
      </c>
    </row>
    <row r="996" spans="2:11" ht="12.75" customHeight="1" x14ac:dyDescent="0.2">
      <c r="B996" s="585">
        <f t="shared" ca="1" si="15"/>
        <v>45595</v>
      </c>
      <c r="C996" s="585"/>
      <c r="D996" s="585"/>
      <c r="E996" s="433">
        <v>44.48</v>
      </c>
      <c r="F996" s="433">
        <v>44.599997999999999</v>
      </c>
      <c r="G996" s="433">
        <v>41.130001</v>
      </c>
      <c r="H996" s="586">
        <v>41.91</v>
      </c>
      <c r="I996" s="586"/>
      <c r="J996" s="433">
        <v>41.167560999999999</v>
      </c>
      <c r="K996" s="362">
        <v>32547600</v>
      </c>
    </row>
    <row r="997" spans="2:11" ht="12.75" customHeight="1" x14ac:dyDescent="0.2">
      <c r="B997" s="585">
        <f t="shared" ca="1" si="15"/>
        <v>45596</v>
      </c>
      <c r="C997" s="585"/>
      <c r="D997" s="585"/>
      <c r="E997" s="433">
        <v>40.020000000000003</v>
      </c>
      <c r="F997" s="433">
        <v>42.080002</v>
      </c>
      <c r="G997" s="433">
        <v>39.560001</v>
      </c>
      <c r="H997" s="586">
        <v>41.650002000000001</v>
      </c>
      <c r="I997" s="586"/>
      <c r="J997" s="433">
        <v>40.912170000000003</v>
      </c>
      <c r="K997" s="362">
        <v>31955300</v>
      </c>
    </row>
    <row r="998" spans="2:11" ht="12.75" customHeight="1" x14ac:dyDescent="0.2">
      <c r="B998" s="585">
        <f t="shared" ca="1" si="15"/>
        <v>45597</v>
      </c>
      <c r="C998" s="585"/>
      <c r="D998" s="585"/>
      <c r="E998" s="433">
        <v>41.490001999999997</v>
      </c>
      <c r="F998" s="433">
        <v>41.830002</v>
      </c>
      <c r="G998" s="433">
        <v>40.080002</v>
      </c>
      <c r="H998" s="586">
        <v>40.18</v>
      </c>
      <c r="I998" s="586"/>
      <c r="J998" s="433">
        <v>39.468212000000001</v>
      </c>
      <c r="K998" s="362">
        <v>18707700</v>
      </c>
    </row>
    <row r="999" spans="2:11" ht="12.75" customHeight="1" x14ac:dyDescent="0.2">
      <c r="B999" s="585">
        <f t="shared" ca="1" si="15"/>
        <v>45598</v>
      </c>
      <c r="C999" s="585"/>
      <c r="D999" s="585"/>
      <c r="E999" s="433">
        <v>42.099997999999999</v>
      </c>
      <c r="F999" s="433">
        <v>42.91</v>
      </c>
      <c r="G999" s="433">
        <v>41.52</v>
      </c>
      <c r="H999" s="586">
        <v>41.689999</v>
      </c>
      <c r="I999" s="586"/>
      <c r="J999" s="433">
        <v>40.951453999999998</v>
      </c>
      <c r="K999" s="362">
        <v>22816500</v>
      </c>
    </row>
    <row r="1000" spans="2:11" ht="12.75" customHeight="1" x14ac:dyDescent="0.2">
      <c r="B1000" s="585">
        <f t="shared" ca="1" si="15"/>
        <v>45599</v>
      </c>
      <c r="C1000" s="585"/>
      <c r="D1000" s="585"/>
      <c r="E1000" s="433">
        <v>41.889999000000003</v>
      </c>
      <c r="F1000" s="433">
        <v>42.459999000000003</v>
      </c>
      <c r="G1000" s="433">
        <v>40.540000999999997</v>
      </c>
      <c r="H1000" s="586">
        <v>41.84</v>
      </c>
      <c r="I1000" s="586"/>
      <c r="J1000" s="433">
        <v>41.098804000000001</v>
      </c>
      <c r="K1000" s="362">
        <v>15184900</v>
      </c>
    </row>
    <row r="1001" spans="2:11" ht="12.75" customHeight="1" x14ac:dyDescent="0.2">
      <c r="B1001" s="585">
        <f t="shared" ca="1" si="15"/>
        <v>45600</v>
      </c>
      <c r="C1001" s="585"/>
      <c r="D1001" s="585"/>
      <c r="E1001" s="433">
        <v>42.48</v>
      </c>
      <c r="F1001" s="433">
        <v>43.5</v>
      </c>
      <c r="G1001" s="433">
        <v>40.380001</v>
      </c>
      <c r="H1001" s="586">
        <v>40.549999</v>
      </c>
      <c r="I1001" s="586"/>
      <c r="J1001" s="433">
        <v>39.831654</v>
      </c>
      <c r="K1001" s="362">
        <v>17202000</v>
      </c>
    </row>
    <row r="1002" spans="2:11" ht="12.75" customHeight="1" x14ac:dyDescent="0.2">
      <c r="B1002" s="585">
        <f t="shared" ca="1" si="15"/>
        <v>45601</v>
      </c>
      <c r="C1002" s="585"/>
      <c r="D1002" s="585"/>
      <c r="E1002" s="433">
        <v>39.939999</v>
      </c>
      <c r="F1002" s="433">
        <v>40.650002000000001</v>
      </c>
      <c r="G1002" s="433">
        <v>39.020000000000003</v>
      </c>
      <c r="H1002" s="586">
        <v>40.18</v>
      </c>
      <c r="I1002" s="586"/>
      <c r="J1002" s="433">
        <v>39.468212000000001</v>
      </c>
      <c r="K1002" s="362">
        <v>21723800</v>
      </c>
    </row>
    <row r="1003" spans="2:11" ht="12.75" customHeight="1" x14ac:dyDescent="0.2">
      <c r="B1003" s="585">
        <f t="shared" ca="1" si="15"/>
        <v>45602</v>
      </c>
      <c r="C1003" s="585"/>
      <c r="D1003" s="585"/>
      <c r="E1003" s="433">
        <v>40.340000000000003</v>
      </c>
      <c r="F1003" s="433">
        <v>40.889999000000003</v>
      </c>
      <c r="G1003" s="433">
        <v>39.82</v>
      </c>
      <c r="H1003" s="586">
        <v>40.150002000000001</v>
      </c>
      <c r="I1003" s="586"/>
      <c r="J1003" s="433">
        <v>39.438740000000003</v>
      </c>
      <c r="K1003" s="362">
        <v>16184300</v>
      </c>
    </row>
    <row r="1004" spans="2:11" ht="12.75" customHeight="1" x14ac:dyDescent="0.2">
      <c r="B1004" s="585">
        <f t="shared" ca="1" si="15"/>
        <v>45603</v>
      </c>
      <c r="C1004" s="585"/>
      <c r="D1004" s="585"/>
      <c r="E1004" s="433">
        <v>40.279998999999997</v>
      </c>
      <c r="F1004" s="433">
        <v>41.41</v>
      </c>
      <c r="G1004" s="433">
        <v>39.240001999999997</v>
      </c>
      <c r="H1004" s="586">
        <v>41.299999</v>
      </c>
      <c r="I1004" s="586"/>
      <c r="J1004" s="433">
        <v>40.568367000000002</v>
      </c>
      <c r="K1004" s="362">
        <v>17667500</v>
      </c>
    </row>
    <row r="1005" spans="2:11" ht="12.75" customHeight="1" x14ac:dyDescent="0.2">
      <c r="B1005" s="585">
        <f t="shared" ca="1" si="15"/>
        <v>45604</v>
      </c>
      <c r="C1005" s="585"/>
      <c r="D1005" s="585"/>
      <c r="E1005" s="433">
        <v>41.009998000000003</v>
      </c>
      <c r="F1005" s="433">
        <v>41.080002</v>
      </c>
      <c r="G1005" s="433">
        <v>38.869999</v>
      </c>
      <c r="H1005" s="586">
        <v>39.639999000000003</v>
      </c>
      <c r="I1005" s="586"/>
      <c r="J1005" s="433">
        <v>38.937775000000002</v>
      </c>
      <c r="K1005" s="362">
        <v>22061300</v>
      </c>
    </row>
    <row r="1006" spans="2:11" ht="12.75" customHeight="1" x14ac:dyDescent="0.2">
      <c r="B1006" s="585">
        <f t="shared" ca="1" si="15"/>
        <v>45605</v>
      </c>
      <c r="C1006" s="585"/>
      <c r="D1006" s="585"/>
      <c r="E1006" s="433">
        <v>39.169998</v>
      </c>
      <c r="F1006" s="433">
        <v>39.209999000000003</v>
      </c>
      <c r="G1006" s="433">
        <v>37.599997999999999</v>
      </c>
      <c r="H1006" s="586">
        <v>37.880001</v>
      </c>
      <c r="I1006" s="586"/>
      <c r="J1006" s="433">
        <v>37.208953999999999</v>
      </c>
      <c r="K1006" s="362">
        <v>22379500</v>
      </c>
    </row>
    <row r="1007" spans="2:11" ht="12.75" customHeight="1" x14ac:dyDescent="0.2">
      <c r="B1007" s="585">
        <f t="shared" ca="1" si="15"/>
        <v>45606</v>
      </c>
      <c r="C1007" s="585"/>
      <c r="D1007" s="585"/>
      <c r="E1007" s="433">
        <v>36.099997999999999</v>
      </c>
      <c r="F1007" s="433">
        <v>36.950001</v>
      </c>
      <c r="G1007" s="433">
        <v>35.349997999999999</v>
      </c>
      <c r="H1007" s="586">
        <v>35.520000000000003</v>
      </c>
      <c r="I1007" s="586"/>
      <c r="J1007" s="433">
        <v>34.890762000000002</v>
      </c>
      <c r="K1007" s="362">
        <v>30392800</v>
      </c>
    </row>
    <row r="1008" spans="2:11" ht="12.75" customHeight="1" x14ac:dyDescent="0.2">
      <c r="B1008" s="585">
        <f t="shared" ca="1" si="15"/>
        <v>45607</v>
      </c>
      <c r="C1008" s="585"/>
      <c r="D1008" s="585"/>
      <c r="E1008" s="433">
        <v>36.630001</v>
      </c>
      <c r="F1008" s="433">
        <v>36.630001</v>
      </c>
      <c r="G1008" s="433">
        <v>34.990001999999997</v>
      </c>
      <c r="H1008" s="586">
        <v>36.07</v>
      </c>
      <c r="I1008" s="586"/>
      <c r="J1008" s="433">
        <v>35.431015000000002</v>
      </c>
      <c r="K1008" s="362">
        <v>26543200</v>
      </c>
    </row>
    <row r="1009" spans="2:11" ht="12.75" customHeight="1" x14ac:dyDescent="0.2">
      <c r="B1009" s="585">
        <f t="shared" ca="1" si="15"/>
        <v>45608</v>
      </c>
      <c r="C1009" s="585"/>
      <c r="D1009" s="585"/>
      <c r="E1009" s="433">
        <v>37.25</v>
      </c>
      <c r="F1009" s="433">
        <v>37.82</v>
      </c>
      <c r="G1009" s="433">
        <v>35.82</v>
      </c>
      <c r="H1009" s="586">
        <v>35.909999999999997</v>
      </c>
      <c r="I1009" s="586"/>
      <c r="J1009" s="433">
        <v>35.273848999999998</v>
      </c>
      <c r="K1009" s="362">
        <v>22542800</v>
      </c>
    </row>
    <row r="1010" spans="2:11" ht="12.75" customHeight="1" x14ac:dyDescent="0.2">
      <c r="B1010" s="585">
        <f t="shared" ca="1" si="15"/>
        <v>45609</v>
      </c>
      <c r="C1010" s="585"/>
      <c r="D1010" s="585"/>
      <c r="E1010" s="433">
        <v>34.310001</v>
      </c>
      <c r="F1010" s="433">
        <v>35.520000000000003</v>
      </c>
      <c r="G1010" s="433">
        <v>33.43</v>
      </c>
      <c r="H1010" s="586">
        <v>34.340000000000003</v>
      </c>
      <c r="I1010" s="586"/>
      <c r="J1010" s="433">
        <v>33.731662999999998</v>
      </c>
      <c r="K1010" s="362">
        <v>27193400</v>
      </c>
    </row>
    <row r="1011" spans="2:11" ht="12.75" customHeight="1" x14ac:dyDescent="0.2">
      <c r="B1011" s="585">
        <f t="shared" ca="1" si="15"/>
        <v>45610</v>
      </c>
      <c r="C1011" s="585"/>
      <c r="D1011" s="585"/>
      <c r="E1011" s="433">
        <v>34.770000000000003</v>
      </c>
      <c r="F1011" s="433">
        <v>35.799999</v>
      </c>
      <c r="G1011" s="433">
        <v>34.590000000000003</v>
      </c>
      <c r="H1011" s="586">
        <v>35.040000999999997</v>
      </c>
      <c r="I1011" s="586"/>
      <c r="J1011" s="433">
        <v>34.419266</v>
      </c>
      <c r="K1011" s="362">
        <v>18988000</v>
      </c>
    </row>
    <row r="1012" spans="2:11" ht="12.75" customHeight="1" x14ac:dyDescent="0.2">
      <c r="B1012" s="585">
        <f t="shared" ca="1" si="15"/>
        <v>45611</v>
      </c>
      <c r="C1012" s="585"/>
      <c r="D1012" s="585"/>
      <c r="E1012" s="433">
        <v>35.159999999999997</v>
      </c>
      <c r="F1012" s="433">
        <v>36.130001</v>
      </c>
      <c r="G1012" s="433">
        <v>34.939999</v>
      </c>
      <c r="H1012" s="586">
        <v>35.150002000000001</v>
      </c>
      <c r="I1012" s="586"/>
      <c r="J1012" s="433">
        <v>34.527316999999996</v>
      </c>
      <c r="K1012" s="362">
        <v>17882500</v>
      </c>
    </row>
    <row r="1013" spans="2:11" ht="12.75" customHeight="1" x14ac:dyDescent="0.2">
      <c r="B1013" s="585">
        <f t="shared" ca="1" si="15"/>
        <v>45612</v>
      </c>
      <c r="C1013" s="585"/>
      <c r="D1013" s="585"/>
      <c r="E1013" s="433">
        <v>37.090000000000003</v>
      </c>
      <c r="F1013" s="433">
        <v>37.82</v>
      </c>
      <c r="G1013" s="433">
        <v>36.560001</v>
      </c>
      <c r="H1013" s="586">
        <v>37.639999000000003</v>
      </c>
      <c r="I1013" s="586"/>
      <c r="J1013" s="433">
        <v>36.973202000000001</v>
      </c>
      <c r="K1013" s="362">
        <v>22673600</v>
      </c>
    </row>
    <row r="1014" spans="2:11" ht="12.75" customHeight="1" x14ac:dyDescent="0.2">
      <c r="B1014" s="585">
        <f t="shared" ca="1" si="15"/>
        <v>45613</v>
      </c>
      <c r="C1014" s="585"/>
      <c r="D1014" s="585"/>
      <c r="E1014" s="433">
        <v>37.159999999999997</v>
      </c>
      <c r="F1014" s="433">
        <v>37.599997999999999</v>
      </c>
      <c r="G1014" s="433">
        <v>35.119999</v>
      </c>
      <c r="H1014" s="586">
        <v>35.340000000000003</v>
      </c>
      <c r="I1014" s="586"/>
      <c r="J1014" s="433">
        <v>34.713951000000002</v>
      </c>
      <c r="K1014" s="362">
        <v>18276000</v>
      </c>
    </row>
    <row r="1015" spans="2:11" ht="12.75" customHeight="1" x14ac:dyDescent="0.2">
      <c r="B1015" s="585">
        <f t="shared" ca="1" si="15"/>
        <v>45614</v>
      </c>
      <c r="C1015" s="585"/>
      <c r="D1015" s="585"/>
      <c r="E1015" s="433">
        <v>35.630001</v>
      </c>
      <c r="F1015" s="433">
        <v>37.590000000000003</v>
      </c>
      <c r="G1015" s="433">
        <v>35.630001</v>
      </c>
      <c r="H1015" s="586">
        <v>36.720001000000003</v>
      </c>
      <c r="I1015" s="586"/>
      <c r="J1015" s="433">
        <v>36.069507999999999</v>
      </c>
      <c r="K1015" s="362">
        <v>18860200</v>
      </c>
    </row>
    <row r="1016" spans="2:11" ht="12.75" customHeight="1" x14ac:dyDescent="0.2">
      <c r="B1016" s="585">
        <f t="shared" ca="1" si="15"/>
        <v>45615</v>
      </c>
      <c r="C1016" s="585"/>
      <c r="D1016" s="585"/>
      <c r="E1016" s="433">
        <v>37.310001</v>
      </c>
      <c r="F1016" s="433">
        <v>37.5</v>
      </c>
      <c r="G1016" s="433">
        <v>35.5</v>
      </c>
      <c r="H1016" s="586">
        <v>36.310001</v>
      </c>
      <c r="I1016" s="586"/>
      <c r="J1016" s="433">
        <v>35.666767</v>
      </c>
      <c r="K1016" s="362">
        <v>21630900</v>
      </c>
    </row>
    <row r="1017" spans="2:11" ht="12.75" customHeight="1" x14ac:dyDescent="0.2">
      <c r="B1017" s="585">
        <f t="shared" ca="1" si="15"/>
        <v>45616</v>
      </c>
      <c r="C1017" s="585"/>
      <c r="D1017" s="585"/>
      <c r="E1017" s="433">
        <v>37.599997999999999</v>
      </c>
      <c r="F1017" s="433">
        <v>38.639999000000003</v>
      </c>
      <c r="G1017" s="433">
        <v>37.07</v>
      </c>
      <c r="H1017" s="586">
        <v>38.349997999999999</v>
      </c>
      <c r="I1017" s="586"/>
      <c r="J1017" s="433">
        <v>37.670623999999997</v>
      </c>
      <c r="K1017" s="362">
        <v>19211900</v>
      </c>
    </row>
    <row r="1018" spans="2:11" ht="12.75" customHeight="1" x14ac:dyDescent="0.2">
      <c r="B1018" s="585">
        <f t="shared" ca="1" si="15"/>
        <v>45617</v>
      </c>
      <c r="C1018" s="585"/>
      <c r="D1018" s="585"/>
      <c r="E1018" s="433">
        <v>37.919998</v>
      </c>
      <c r="F1018" s="433">
        <v>37.939999</v>
      </c>
      <c r="G1018" s="433">
        <v>36.709999000000003</v>
      </c>
      <c r="H1018" s="586">
        <v>37.479999999999997</v>
      </c>
      <c r="I1018" s="586"/>
      <c r="J1018" s="433">
        <v>36.816035999999997</v>
      </c>
      <c r="K1018" s="362">
        <v>15922900</v>
      </c>
    </row>
    <row r="1019" spans="2:11" ht="12.75" customHeight="1" x14ac:dyDescent="0.2">
      <c r="B1019" s="585">
        <f t="shared" ca="1" si="15"/>
        <v>45618</v>
      </c>
      <c r="C1019" s="585"/>
      <c r="D1019" s="585"/>
      <c r="E1019" s="433">
        <v>37.07</v>
      </c>
      <c r="F1019" s="433">
        <v>38.060001</v>
      </c>
      <c r="G1019" s="433">
        <v>36.93</v>
      </c>
      <c r="H1019" s="586">
        <v>37.830002</v>
      </c>
      <c r="I1019" s="586"/>
      <c r="J1019" s="433">
        <v>37.159840000000003</v>
      </c>
      <c r="K1019" s="362">
        <v>12859800</v>
      </c>
    </row>
    <row r="1020" spans="2:11" ht="12.75" customHeight="1" x14ac:dyDescent="0.2">
      <c r="B1020" s="585">
        <f t="shared" ca="1" si="15"/>
        <v>45619</v>
      </c>
      <c r="C1020" s="585"/>
      <c r="D1020" s="585"/>
      <c r="E1020" s="433">
        <v>37.630001</v>
      </c>
      <c r="F1020" s="433">
        <v>38.709999000000003</v>
      </c>
      <c r="G1020" s="433">
        <v>36.979999999999997</v>
      </c>
      <c r="H1020" s="586">
        <v>38.490001999999997</v>
      </c>
      <c r="I1020" s="586"/>
      <c r="J1020" s="433">
        <v>37.808146999999998</v>
      </c>
      <c r="K1020" s="362">
        <v>10011800</v>
      </c>
    </row>
    <row r="1021" spans="2:11" ht="12.75" customHeight="1" x14ac:dyDescent="0.2">
      <c r="B1021" s="585">
        <f t="shared" ca="1" si="15"/>
        <v>45620</v>
      </c>
      <c r="C1021" s="585"/>
      <c r="D1021" s="585"/>
      <c r="E1021" s="433">
        <v>39.090000000000003</v>
      </c>
      <c r="F1021" s="433">
        <v>39.700001</v>
      </c>
      <c r="G1021" s="433">
        <v>38.700001</v>
      </c>
      <c r="H1021" s="586">
        <v>39.650002000000001</v>
      </c>
      <c r="I1021" s="586"/>
      <c r="J1021" s="433">
        <v>38.947597999999999</v>
      </c>
      <c r="K1021" s="362">
        <v>11914400</v>
      </c>
    </row>
    <row r="1022" spans="2:11" ht="12.75" customHeight="1" x14ac:dyDescent="0.2">
      <c r="B1022" s="585">
        <f t="shared" ca="1" si="15"/>
        <v>45621</v>
      </c>
      <c r="C1022" s="585"/>
      <c r="D1022" s="585"/>
      <c r="E1022" s="433">
        <v>40.049999</v>
      </c>
      <c r="F1022" s="433">
        <v>41</v>
      </c>
      <c r="G1022" s="433">
        <v>38.689999</v>
      </c>
      <c r="H1022" s="586">
        <v>39.080002</v>
      </c>
      <c r="I1022" s="586"/>
      <c r="J1022" s="433">
        <v>38.387698999999998</v>
      </c>
      <c r="K1022" s="362">
        <v>16890100</v>
      </c>
    </row>
    <row r="1023" spans="2:11" ht="12.75" customHeight="1" x14ac:dyDescent="0.2">
      <c r="B1023" s="585">
        <f t="shared" ca="1" si="15"/>
        <v>45622</v>
      </c>
      <c r="C1023" s="585"/>
      <c r="D1023" s="585"/>
      <c r="E1023" s="433">
        <v>39.32</v>
      </c>
      <c r="F1023" s="433">
        <v>39.979999999999997</v>
      </c>
      <c r="G1023" s="433">
        <v>38.849997999999999</v>
      </c>
      <c r="H1023" s="586">
        <v>39.639999000000003</v>
      </c>
      <c r="I1023" s="586"/>
      <c r="J1023" s="433">
        <v>38.937775000000002</v>
      </c>
      <c r="K1023" s="362">
        <v>12817600</v>
      </c>
    </row>
    <row r="1024" spans="2:11" ht="12.75" customHeight="1" x14ac:dyDescent="0.2">
      <c r="B1024" s="585">
        <f t="shared" ca="1" si="15"/>
        <v>45623</v>
      </c>
      <c r="C1024" s="585"/>
      <c r="D1024" s="585"/>
      <c r="E1024" s="433">
        <v>41.779998999999997</v>
      </c>
      <c r="F1024" s="433">
        <v>42.27</v>
      </c>
      <c r="G1024" s="433">
        <v>41.259998000000003</v>
      </c>
      <c r="H1024" s="586">
        <v>41.720001000000003</v>
      </c>
      <c r="I1024" s="586"/>
      <c r="J1024" s="433">
        <v>40.980927000000001</v>
      </c>
      <c r="K1024" s="362">
        <v>19239100</v>
      </c>
    </row>
    <row r="1025" spans="2:11" ht="12.75" customHeight="1" x14ac:dyDescent="0.2">
      <c r="B1025" s="585">
        <f t="shared" ca="1" si="15"/>
        <v>45624</v>
      </c>
      <c r="C1025" s="585"/>
      <c r="D1025" s="585"/>
      <c r="E1025" s="433">
        <v>41.029998999999997</v>
      </c>
      <c r="F1025" s="433">
        <v>41.939999</v>
      </c>
      <c r="G1025" s="433">
        <v>41</v>
      </c>
      <c r="H1025" s="586">
        <v>41.330002</v>
      </c>
      <c r="I1025" s="586"/>
      <c r="J1025" s="433">
        <v>40.597839</v>
      </c>
      <c r="K1025" s="362">
        <v>13459900</v>
      </c>
    </row>
    <row r="1026" spans="2:11" ht="12.75" customHeight="1" x14ac:dyDescent="0.2">
      <c r="B1026" s="585">
        <f t="shared" ca="1" si="15"/>
        <v>45625</v>
      </c>
      <c r="C1026" s="585"/>
      <c r="D1026" s="585"/>
      <c r="E1026" s="433">
        <v>41.849997999999999</v>
      </c>
      <c r="F1026" s="433">
        <v>42.970001000000003</v>
      </c>
      <c r="G1026" s="433">
        <v>41.68</v>
      </c>
      <c r="H1026" s="586">
        <v>42.779998999999997</v>
      </c>
      <c r="I1026" s="586"/>
      <c r="J1026" s="433">
        <v>42.022148000000001</v>
      </c>
      <c r="K1026" s="362">
        <v>15137400</v>
      </c>
    </row>
    <row r="1027" spans="2:11" ht="12.75" customHeight="1" x14ac:dyDescent="0.2">
      <c r="B1027" s="585">
        <f t="shared" ca="1" si="15"/>
        <v>45626</v>
      </c>
      <c r="C1027" s="585"/>
      <c r="D1027" s="585"/>
      <c r="E1027" s="433">
        <v>42.25</v>
      </c>
      <c r="F1027" s="433">
        <v>43.619999</v>
      </c>
      <c r="G1027" s="433">
        <v>42.150002000000001</v>
      </c>
      <c r="H1027" s="586">
        <v>43.389999000000003</v>
      </c>
      <c r="I1027" s="586"/>
      <c r="J1027" s="433">
        <v>42.621338000000002</v>
      </c>
      <c r="K1027" s="362">
        <v>12694800</v>
      </c>
    </row>
    <row r="1028" spans="2:11" ht="12.75" customHeight="1" x14ac:dyDescent="0.2">
      <c r="B1028" s="585">
        <f t="shared" ca="1" si="15"/>
        <v>45627</v>
      </c>
      <c r="C1028" s="585"/>
      <c r="D1028" s="585"/>
      <c r="E1028" s="433">
        <v>42.93</v>
      </c>
      <c r="F1028" s="433">
        <v>43.139999000000003</v>
      </c>
      <c r="G1028" s="433">
        <v>42.040000999999997</v>
      </c>
      <c r="H1028" s="586">
        <v>42.200001</v>
      </c>
      <c r="I1028" s="586"/>
      <c r="J1028" s="433">
        <v>41.452423000000003</v>
      </c>
      <c r="K1028" s="362">
        <v>12373400</v>
      </c>
    </row>
    <row r="1029" spans="2:11" ht="12.75" customHeight="1" x14ac:dyDescent="0.2">
      <c r="B1029" s="585">
        <f t="shared" ca="1" si="15"/>
        <v>45628</v>
      </c>
      <c r="C1029" s="585"/>
      <c r="D1029" s="585"/>
      <c r="E1029" s="433">
        <v>42.18</v>
      </c>
      <c r="F1029" s="433">
        <v>42.27</v>
      </c>
      <c r="G1029" s="433">
        <v>40.5</v>
      </c>
      <c r="H1029" s="586">
        <v>40.520000000000003</v>
      </c>
      <c r="I1029" s="586"/>
      <c r="J1029" s="433">
        <v>39.802185000000001</v>
      </c>
      <c r="K1029" s="362">
        <v>13547900</v>
      </c>
    </row>
    <row r="1030" spans="2:11" ht="12.75" customHeight="1" x14ac:dyDescent="0.2">
      <c r="B1030" s="585">
        <f t="shared" ca="1" si="15"/>
        <v>45629</v>
      </c>
      <c r="C1030" s="585"/>
      <c r="D1030" s="585"/>
      <c r="E1030" s="433">
        <v>39.200001</v>
      </c>
      <c r="F1030" s="433">
        <v>40.400002000000001</v>
      </c>
      <c r="G1030" s="433">
        <v>38.959999000000003</v>
      </c>
      <c r="H1030" s="586">
        <v>40.209999000000003</v>
      </c>
      <c r="I1030" s="586"/>
      <c r="J1030" s="433">
        <v>39.497672999999999</v>
      </c>
      <c r="K1030" s="362">
        <v>23307200</v>
      </c>
    </row>
    <row r="1031" spans="2:11" ht="12.75" customHeight="1" x14ac:dyDescent="0.2">
      <c r="B1031" s="585">
        <f t="shared" ca="1" si="15"/>
        <v>45630</v>
      </c>
      <c r="C1031" s="585"/>
      <c r="D1031" s="585"/>
      <c r="E1031" s="433">
        <v>38.189999</v>
      </c>
      <c r="F1031" s="433">
        <v>38.520000000000003</v>
      </c>
      <c r="G1031" s="433">
        <v>36.299999</v>
      </c>
      <c r="H1031" s="586">
        <v>37.169998</v>
      </c>
      <c r="I1031" s="586"/>
      <c r="J1031" s="433">
        <v>36.511527999999998</v>
      </c>
      <c r="K1031" s="362">
        <v>30274600</v>
      </c>
    </row>
    <row r="1032" spans="2:11" ht="12.75" customHeight="1" x14ac:dyDescent="0.2">
      <c r="B1032" s="585">
        <f t="shared" ca="1" si="15"/>
        <v>45631</v>
      </c>
      <c r="C1032" s="585"/>
      <c r="D1032" s="585"/>
      <c r="E1032" s="433">
        <v>37.479999999999997</v>
      </c>
      <c r="F1032" s="433">
        <v>37.650002000000001</v>
      </c>
      <c r="G1032" s="433">
        <v>36.450001</v>
      </c>
      <c r="H1032" s="586">
        <v>36.82</v>
      </c>
      <c r="I1032" s="586"/>
      <c r="J1032" s="433">
        <v>36.167727999999997</v>
      </c>
      <c r="K1032" s="362">
        <v>16368800</v>
      </c>
    </row>
    <row r="1033" spans="2:11" ht="12.75" customHeight="1" x14ac:dyDescent="0.2">
      <c r="B1033" s="585">
        <f t="shared" ca="1" si="15"/>
        <v>45632</v>
      </c>
      <c r="C1033" s="585"/>
      <c r="D1033" s="585"/>
      <c r="E1033" s="433">
        <v>37.5</v>
      </c>
      <c r="F1033" s="433">
        <v>37.57</v>
      </c>
      <c r="G1033" s="433">
        <v>35.889999000000003</v>
      </c>
      <c r="H1033" s="586">
        <v>36.900002000000001</v>
      </c>
      <c r="I1033" s="586"/>
      <c r="J1033" s="433">
        <v>36.246315000000003</v>
      </c>
      <c r="K1033" s="362">
        <v>17094500</v>
      </c>
    </row>
    <row r="1034" spans="2:11" ht="12.75" customHeight="1" x14ac:dyDescent="0.2">
      <c r="B1034" s="585">
        <f t="shared" ca="1" si="15"/>
        <v>45633</v>
      </c>
      <c r="C1034" s="585"/>
      <c r="D1034" s="585"/>
      <c r="E1034" s="433">
        <v>35.479999999999997</v>
      </c>
      <c r="F1034" s="433">
        <v>36.029998999999997</v>
      </c>
      <c r="G1034" s="433">
        <v>34.5</v>
      </c>
      <c r="H1034" s="586">
        <v>34.869999</v>
      </c>
      <c r="I1034" s="586"/>
      <c r="J1034" s="433">
        <v>34.252276999999999</v>
      </c>
      <c r="K1034" s="362">
        <v>20474600</v>
      </c>
    </row>
    <row r="1035" spans="2:11" ht="12.75" customHeight="1" x14ac:dyDescent="0.2">
      <c r="B1035" s="585">
        <f t="shared" ca="1" si="15"/>
        <v>45634</v>
      </c>
      <c r="C1035" s="585"/>
      <c r="D1035" s="585"/>
      <c r="E1035" s="433">
        <v>34.540000999999997</v>
      </c>
      <c r="F1035" s="433">
        <v>35</v>
      </c>
      <c r="G1035" s="433">
        <v>33.419998</v>
      </c>
      <c r="H1035" s="586">
        <v>33.82</v>
      </c>
      <c r="I1035" s="586"/>
      <c r="J1035" s="433">
        <v>33.220878999999996</v>
      </c>
      <c r="K1035" s="362">
        <v>30089700</v>
      </c>
    </row>
    <row r="1036" spans="2:11" ht="12.75" customHeight="1" x14ac:dyDescent="0.2">
      <c r="B1036" s="585">
        <f t="shared" ca="1" si="15"/>
        <v>45635</v>
      </c>
      <c r="C1036" s="585"/>
      <c r="D1036" s="585"/>
      <c r="E1036" s="433">
        <v>34.25</v>
      </c>
      <c r="F1036" s="433">
        <v>34.770000000000003</v>
      </c>
      <c r="G1036" s="433">
        <v>33.909999999999997</v>
      </c>
      <c r="H1036" s="586">
        <v>34.029998999999997</v>
      </c>
      <c r="I1036" s="586"/>
      <c r="J1036" s="433">
        <v>33.427154999999999</v>
      </c>
      <c r="K1036" s="362">
        <v>13634400</v>
      </c>
    </row>
    <row r="1037" spans="2:11" ht="12.75" customHeight="1" x14ac:dyDescent="0.2">
      <c r="B1037" s="585">
        <f t="shared" ca="1" si="15"/>
        <v>45636</v>
      </c>
      <c r="C1037" s="585"/>
      <c r="D1037" s="585"/>
      <c r="E1037" s="433">
        <v>32.25</v>
      </c>
      <c r="F1037" s="433">
        <v>32.25</v>
      </c>
      <c r="G1037" s="433">
        <v>31.17</v>
      </c>
      <c r="H1037" s="586">
        <v>31.32</v>
      </c>
      <c r="I1037" s="586"/>
      <c r="J1037" s="433">
        <v>30.765163000000001</v>
      </c>
      <c r="K1037" s="362">
        <v>31329200</v>
      </c>
    </row>
    <row r="1038" spans="2:11" ht="12.75" customHeight="1" x14ac:dyDescent="0.2">
      <c r="B1038" s="585">
        <f t="shared" ca="1" si="15"/>
        <v>45637</v>
      </c>
      <c r="C1038" s="585"/>
      <c r="D1038" s="585"/>
      <c r="E1038" s="433">
        <v>30.459999</v>
      </c>
      <c r="F1038" s="433">
        <v>30.870000999999998</v>
      </c>
      <c r="G1038" s="433">
        <v>28.870000999999998</v>
      </c>
      <c r="H1038" s="586">
        <v>29.57</v>
      </c>
      <c r="I1038" s="586"/>
      <c r="J1038" s="433">
        <v>29.046164999999998</v>
      </c>
      <c r="K1038" s="362">
        <v>41337600</v>
      </c>
    </row>
    <row r="1039" spans="2:11" ht="12.75" customHeight="1" x14ac:dyDescent="0.2">
      <c r="B1039" s="585">
        <f t="shared" ca="1" si="15"/>
        <v>45638</v>
      </c>
      <c r="C1039" s="585"/>
      <c r="D1039" s="585"/>
      <c r="E1039" s="433">
        <v>29.76</v>
      </c>
      <c r="F1039" s="433">
        <v>30.99</v>
      </c>
      <c r="G1039" s="433">
        <v>29.15</v>
      </c>
      <c r="H1039" s="586">
        <v>30.99</v>
      </c>
      <c r="I1039" s="586"/>
      <c r="J1039" s="433">
        <v>30.441008</v>
      </c>
      <c r="K1039" s="362">
        <v>35347200</v>
      </c>
    </row>
    <row r="1040" spans="2:11" ht="12.75" customHeight="1" x14ac:dyDescent="0.2">
      <c r="B1040" s="585">
        <f t="shared" ca="1" si="15"/>
        <v>45639</v>
      </c>
      <c r="C1040" s="585"/>
      <c r="D1040" s="585"/>
      <c r="E1040" s="433">
        <v>31.58</v>
      </c>
      <c r="F1040" s="433">
        <v>31.610001</v>
      </c>
      <c r="G1040" s="433">
        <v>30.719999000000001</v>
      </c>
      <c r="H1040" s="586">
        <v>31.02</v>
      </c>
      <c r="I1040" s="586"/>
      <c r="J1040" s="433">
        <v>30.470479999999998</v>
      </c>
      <c r="K1040" s="362">
        <v>17053700</v>
      </c>
    </row>
    <row r="1041" spans="2:11" ht="12.75" customHeight="1" x14ac:dyDescent="0.2">
      <c r="B1041" s="585">
        <f t="shared" ca="1" si="15"/>
        <v>45640</v>
      </c>
      <c r="C1041" s="585"/>
      <c r="D1041" s="585"/>
      <c r="E1041" s="433">
        <v>31.540001</v>
      </c>
      <c r="F1041" s="433">
        <v>32.299999</v>
      </c>
      <c r="G1041" s="433">
        <v>30.68</v>
      </c>
      <c r="H1041" s="586">
        <v>30.780000999999999</v>
      </c>
      <c r="I1041" s="586"/>
      <c r="J1041" s="433">
        <v>30.234729999999999</v>
      </c>
      <c r="K1041" s="362">
        <v>22635000</v>
      </c>
    </row>
    <row r="1042" spans="2:11" ht="12.75" customHeight="1" x14ac:dyDescent="0.2">
      <c r="B1042" s="585">
        <f t="shared" ca="1" si="15"/>
        <v>45641</v>
      </c>
      <c r="C1042" s="585"/>
      <c r="D1042" s="585"/>
      <c r="E1042" s="433">
        <v>31.280000999999999</v>
      </c>
      <c r="F1042" s="433">
        <v>31.299999</v>
      </c>
      <c r="G1042" s="433">
        <v>29.99</v>
      </c>
      <c r="H1042" s="586">
        <v>30.290001</v>
      </c>
      <c r="I1042" s="586"/>
      <c r="J1042" s="433">
        <v>29.753409999999999</v>
      </c>
      <c r="K1042" s="362">
        <v>15424300</v>
      </c>
    </row>
    <row r="1043" spans="2:11" ht="12.75" customHeight="1" x14ac:dyDescent="0.2">
      <c r="B1043" s="585">
        <f t="shared" ca="1" si="15"/>
        <v>45642</v>
      </c>
      <c r="C1043" s="585"/>
      <c r="D1043" s="585"/>
      <c r="E1043" s="433">
        <v>29.719999000000001</v>
      </c>
      <c r="F1043" s="433">
        <v>30.059999000000001</v>
      </c>
      <c r="G1043" s="433">
        <v>28.99</v>
      </c>
      <c r="H1043" s="586">
        <v>29.26</v>
      </c>
      <c r="I1043" s="586"/>
      <c r="J1043" s="433">
        <v>28.741657</v>
      </c>
      <c r="K1043" s="362">
        <v>21029200</v>
      </c>
    </row>
    <row r="1044" spans="2:11" ht="12.75" customHeight="1" x14ac:dyDescent="0.2">
      <c r="B1044" s="585">
        <f t="shared" ca="1" si="15"/>
        <v>45643</v>
      </c>
      <c r="C1044" s="585"/>
      <c r="D1044" s="585"/>
      <c r="E1044" s="433">
        <v>28.889999</v>
      </c>
      <c r="F1044" s="433">
        <v>29.27</v>
      </c>
      <c r="G1044" s="433">
        <v>27.92</v>
      </c>
      <c r="H1044" s="586">
        <v>29.200001</v>
      </c>
      <c r="I1044" s="586"/>
      <c r="J1044" s="433">
        <v>28.68272</v>
      </c>
      <c r="K1044" s="362">
        <v>22967500</v>
      </c>
    </row>
    <row r="1045" spans="2:11" ht="12.75" customHeight="1" x14ac:dyDescent="0.2">
      <c r="B1045" s="585">
        <f t="shared" ca="1" si="15"/>
        <v>45644</v>
      </c>
      <c r="C1045" s="585"/>
      <c r="D1045" s="585"/>
      <c r="E1045" s="433">
        <v>27.84</v>
      </c>
      <c r="F1045" s="433">
        <v>27.969999000000001</v>
      </c>
      <c r="G1045" s="433">
        <v>26.610001</v>
      </c>
      <c r="H1045" s="586">
        <v>27.26</v>
      </c>
      <c r="I1045" s="586"/>
      <c r="J1045" s="433">
        <v>26.777083999999999</v>
      </c>
      <c r="K1045" s="362">
        <v>35842200</v>
      </c>
    </row>
    <row r="1046" spans="2:11" ht="12.75" customHeight="1" x14ac:dyDescent="0.2">
      <c r="B1046" s="585">
        <f t="shared" ca="1" si="15"/>
        <v>45645</v>
      </c>
      <c r="C1046" s="585"/>
      <c r="D1046" s="585"/>
      <c r="E1046" s="433">
        <v>27.120000999999998</v>
      </c>
      <c r="F1046" s="433">
        <v>27.59</v>
      </c>
      <c r="G1046" s="433">
        <v>26.209999</v>
      </c>
      <c r="H1046" s="586">
        <v>27.379999000000002</v>
      </c>
      <c r="I1046" s="586"/>
      <c r="J1046" s="433">
        <v>26.894957999999999</v>
      </c>
      <c r="K1046" s="362">
        <v>35581200</v>
      </c>
    </row>
    <row r="1047" spans="2:11" ht="12.75" customHeight="1" x14ac:dyDescent="0.2">
      <c r="B1047" s="585">
        <f t="shared" ca="1" si="15"/>
        <v>45646</v>
      </c>
      <c r="C1047" s="585"/>
      <c r="D1047" s="585"/>
      <c r="E1047" s="433">
        <v>29.309999000000001</v>
      </c>
      <c r="F1047" s="433">
        <v>29.540001</v>
      </c>
      <c r="G1047" s="433">
        <v>28.780000999999999</v>
      </c>
      <c r="H1047" s="586">
        <v>29.219999000000001</v>
      </c>
      <c r="I1047" s="586"/>
      <c r="J1047" s="433">
        <v>28.702366000000001</v>
      </c>
      <c r="K1047" s="362">
        <v>24755700</v>
      </c>
    </row>
    <row r="1048" spans="2:11" ht="12.75" customHeight="1" x14ac:dyDescent="0.2">
      <c r="B1048" s="585">
        <f t="shared" ca="1" si="15"/>
        <v>45647</v>
      </c>
      <c r="C1048" s="585"/>
      <c r="D1048" s="585"/>
      <c r="E1048" s="433">
        <v>29.209999</v>
      </c>
      <c r="F1048" s="433">
        <v>29.219999000000001</v>
      </c>
      <c r="G1048" s="433">
        <v>27.99</v>
      </c>
      <c r="H1048" s="586">
        <v>28</v>
      </c>
      <c r="I1048" s="586"/>
      <c r="J1048" s="433">
        <v>27.503979000000001</v>
      </c>
      <c r="K1048" s="362">
        <v>17509200</v>
      </c>
    </row>
    <row r="1049" spans="2:11" ht="12.75" customHeight="1" x14ac:dyDescent="0.2">
      <c r="B1049" s="585">
        <f t="shared" ca="1" si="15"/>
        <v>45648</v>
      </c>
      <c r="C1049" s="585"/>
      <c r="D1049" s="585"/>
      <c r="E1049" s="433">
        <v>27.049999</v>
      </c>
      <c r="F1049" s="433">
        <v>27.309999000000001</v>
      </c>
      <c r="G1049" s="433">
        <v>26.75</v>
      </c>
      <c r="H1049" s="586">
        <v>26.91</v>
      </c>
      <c r="I1049" s="586"/>
      <c r="J1049" s="433">
        <v>26.433287</v>
      </c>
      <c r="K1049" s="362">
        <v>22219500</v>
      </c>
    </row>
    <row r="1050" spans="2:11" ht="12.75" customHeight="1" x14ac:dyDescent="0.2">
      <c r="B1050" s="585">
        <f t="shared" ca="1" si="15"/>
        <v>45649</v>
      </c>
      <c r="C1050" s="585"/>
      <c r="D1050" s="585"/>
      <c r="E1050" s="433">
        <v>26.35</v>
      </c>
      <c r="F1050" s="433">
        <v>27.110001</v>
      </c>
      <c r="G1050" s="433">
        <v>26.02</v>
      </c>
      <c r="H1050" s="586">
        <v>26.299999</v>
      </c>
      <c r="I1050" s="586"/>
      <c r="J1050" s="433">
        <v>25.834092999999999</v>
      </c>
      <c r="K1050" s="362">
        <v>25721900</v>
      </c>
    </row>
    <row r="1051" spans="2:11" ht="12.75" customHeight="1" x14ac:dyDescent="0.2">
      <c r="B1051" s="585">
        <f t="shared" ref="B1051:B1114" ca="1" si="16">B1052-1</f>
        <v>45650</v>
      </c>
      <c r="C1051" s="585"/>
      <c r="D1051" s="585"/>
      <c r="E1051" s="433">
        <v>25.76</v>
      </c>
      <c r="F1051" s="433">
        <v>26.950001</v>
      </c>
      <c r="G1051" s="433">
        <v>25.370000999999998</v>
      </c>
      <c r="H1051" s="586">
        <v>26.440000999999999</v>
      </c>
      <c r="I1051" s="586"/>
      <c r="J1051" s="433">
        <v>25.971615</v>
      </c>
      <c r="K1051" s="362">
        <v>26774600</v>
      </c>
    </row>
    <row r="1052" spans="2:11" ht="12.75" customHeight="1" x14ac:dyDescent="0.2">
      <c r="B1052" s="585">
        <f t="shared" ca="1" si="16"/>
        <v>45651</v>
      </c>
      <c r="C1052" s="585"/>
      <c r="D1052" s="585"/>
      <c r="E1052" s="433">
        <v>25.299999</v>
      </c>
      <c r="F1052" s="433">
        <v>25.4</v>
      </c>
      <c r="G1052" s="433">
        <v>24.799999</v>
      </c>
      <c r="H1052" s="586">
        <v>25.09</v>
      </c>
      <c r="I1052" s="586"/>
      <c r="J1052" s="433">
        <v>24.786145999999999</v>
      </c>
      <c r="K1052" s="362">
        <v>31890900</v>
      </c>
    </row>
    <row r="1053" spans="2:11" ht="12.75" customHeight="1" x14ac:dyDescent="0.2">
      <c r="B1053" s="585">
        <f t="shared" ca="1" si="16"/>
        <v>45652</v>
      </c>
      <c r="C1053" s="585"/>
      <c r="D1053" s="585"/>
      <c r="E1053" s="433">
        <v>25.389999</v>
      </c>
      <c r="F1053" s="433">
        <v>26.129999000000002</v>
      </c>
      <c r="G1053" s="433">
        <v>24.879999000000002</v>
      </c>
      <c r="H1053" s="586">
        <v>25.82</v>
      </c>
      <c r="I1053" s="586"/>
      <c r="J1053" s="433">
        <v>25.507304999999999</v>
      </c>
      <c r="K1053" s="362">
        <v>29197400</v>
      </c>
    </row>
    <row r="1054" spans="2:11" ht="12.75" customHeight="1" x14ac:dyDescent="0.2">
      <c r="B1054" s="585">
        <f t="shared" ca="1" si="16"/>
        <v>45653</v>
      </c>
      <c r="C1054" s="585"/>
      <c r="D1054" s="585"/>
      <c r="E1054" s="433">
        <v>27.040001</v>
      </c>
      <c r="F1054" s="433">
        <v>28.120000999999998</v>
      </c>
      <c r="G1054" s="433">
        <v>27.01</v>
      </c>
      <c r="H1054" s="586">
        <v>27.42</v>
      </c>
      <c r="I1054" s="586"/>
      <c r="J1054" s="433">
        <v>27.087928999999999</v>
      </c>
      <c r="K1054" s="362">
        <v>29351200</v>
      </c>
    </row>
    <row r="1055" spans="2:11" ht="12.75" customHeight="1" x14ac:dyDescent="0.2">
      <c r="B1055" s="585">
        <f t="shared" ca="1" si="16"/>
        <v>45654</v>
      </c>
      <c r="C1055" s="585"/>
      <c r="D1055" s="585"/>
      <c r="E1055" s="433">
        <v>27.299999</v>
      </c>
      <c r="F1055" s="433">
        <v>28.610001</v>
      </c>
      <c r="G1055" s="433">
        <v>27.26</v>
      </c>
      <c r="H1055" s="586">
        <v>28.5</v>
      </c>
      <c r="I1055" s="586"/>
      <c r="J1055" s="433">
        <v>28.15485</v>
      </c>
      <c r="K1055" s="362">
        <v>22850400</v>
      </c>
    </row>
    <row r="1056" spans="2:11" ht="12.75" customHeight="1" x14ac:dyDescent="0.2">
      <c r="B1056" s="585">
        <f t="shared" ca="1" si="16"/>
        <v>45655</v>
      </c>
      <c r="C1056" s="585"/>
      <c r="D1056" s="585"/>
      <c r="E1056" s="433">
        <v>28.52</v>
      </c>
      <c r="F1056" s="433">
        <v>29.24</v>
      </c>
      <c r="G1056" s="433">
        <v>28.219999000000001</v>
      </c>
      <c r="H1056" s="586">
        <v>28.57</v>
      </c>
      <c r="I1056" s="586"/>
      <c r="J1056" s="433">
        <v>28.224001000000001</v>
      </c>
      <c r="K1056" s="362">
        <v>25186600</v>
      </c>
    </row>
    <row r="1057" spans="2:11" ht="12.75" customHeight="1" x14ac:dyDescent="0.2">
      <c r="B1057" s="585">
        <f t="shared" ca="1" si="16"/>
        <v>45656</v>
      </c>
      <c r="C1057" s="585"/>
      <c r="D1057" s="585"/>
      <c r="E1057" s="433">
        <v>28.49</v>
      </c>
      <c r="F1057" s="433">
        <v>29.049999</v>
      </c>
      <c r="G1057" s="433">
        <v>27.389999</v>
      </c>
      <c r="H1057" s="586">
        <v>28.91</v>
      </c>
      <c r="I1057" s="586"/>
      <c r="J1057" s="433">
        <v>28.559882999999999</v>
      </c>
      <c r="K1057" s="362">
        <v>27566100</v>
      </c>
    </row>
    <row r="1058" spans="2:11" ht="12.75" customHeight="1" x14ac:dyDescent="0.2">
      <c r="B1058" s="585">
        <f t="shared" ca="1" si="16"/>
        <v>45657</v>
      </c>
      <c r="C1058" s="585"/>
      <c r="D1058" s="585"/>
      <c r="E1058" s="433">
        <v>29.629999000000002</v>
      </c>
      <c r="F1058" s="433">
        <v>29.950001</v>
      </c>
      <c r="G1058" s="433">
        <v>27.690000999999999</v>
      </c>
      <c r="H1058" s="586">
        <v>27.76</v>
      </c>
      <c r="I1058" s="586"/>
      <c r="J1058" s="433">
        <v>27.423811000000001</v>
      </c>
      <c r="K1058" s="362">
        <v>20926700</v>
      </c>
    </row>
    <row r="1059" spans="2:11" ht="12.75" customHeight="1" x14ac:dyDescent="0.2">
      <c r="B1059" s="585">
        <f t="shared" ca="1" si="16"/>
        <v>45658</v>
      </c>
      <c r="C1059" s="585"/>
      <c r="D1059" s="585"/>
      <c r="E1059" s="433">
        <v>28.540001</v>
      </c>
      <c r="F1059" s="433">
        <v>28.620000999999998</v>
      </c>
      <c r="G1059" s="433">
        <v>27.98</v>
      </c>
      <c r="H1059" s="586">
        <v>28.290001</v>
      </c>
      <c r="I1059" s="586"/>
      <c r="J1059" s="433">
        <v>27.947393000000002</v>
      </c>
      <c r="K1059" s="362">
        <v>16260800</v>
      </c>
    </row>
    <row r="1060" spans="2:11" ht="12.75" customHeight="1" x14ac:dyDescent="0.2">
      <c r="B1060" s="585">
        <f t="shared" ca="1" si="16"/>
        <v>45659</v>
      </c>
      <c r="C1060" s="585"/>
      <c r="D1060" s="585"/>
      <c r="E1060" s="433">
        <v>28.219999000000001</v>
      </c>
      <c r="F1060" s="433">
        <v>28.68</v>
      </c>
      <c r="G1060" s="433">
        <v>27.780000999999999</v>
      </c>
      <c r="H1060" s="586">
        <v>27.93</v>
      </c>
      <c r="I1060" s="586"/>
      <c r="J1060" s="433">
        <v>27.591753000000001</v>
      </c>
      <c r="K1060" s="362">
        <v>14626600</v>
      </c>
    </row>
    <row r="1061" spans="2:11" ht="12.75" customHeight="1" x14ac:dyDescent="0.2">
      <c r="B1061" s="585">
        <f t="shared" ca="1" si="16"/>
        <v>45660</v>
      </c>
      <c r="C1061" s="585"/>
      <c r="D1061" s="585"/>
      <c r="E1061" s="433">
        <v>27.98</v>
      </c>
      <c r="F1061" s="433">
        <v>29.41</v>
      </c>
      <c r="G1061" s="433">
        <v>27.76</v>
      </c>
      <c r="H1061" s="586">
        <v>29.290001</v>
      </c>
      <c r="I1061" s="586"/>
      <c r="J1061" s="433">
        <v>28.935283999999999</v>
      </c>
      <c r="K1061" s="362">
        <v>17466300</v>
      </c>
    </row>
    <row r="1062" spans="2:11" ht="12.75" customHeight="1" x14ac:dyDescent="0.2">
      <c r="B1062" s="585">
        <f t="shared" ca="1" si="16"/>
        <v>45661</v>
      </c>
      <c r="C1062" s="585"/>
      <c r="D1062" s="585"/>
      <c r="E1062" s="433">
        <v>29.940000999999999</v>
      </c>
      <c r="F1062" s="433">
        <v>30.389999</v>
      </c>
      <c r="G1062" s="433">
        <v>29.17</v>
      </c>
      <c r="H1062" s="586">
        <v>29.83</v>
      </c>
      <c r="I1062" s="586"/>
      <c r="J1062" s="433">
        <v>29.468741999999999</v>
      </c>
      <c r="K1062" s="362">
        <v>18827100</v>
      </c>
    </row>
    <row r="1063" spans="2:11" ht="12.75" customHeight="1" x14ac:dyDescent="0.2">
      <c r="B1063" s="585">
        <f t="shared" ca="1" si="16"/>
        <v>45662</v>
      </c>
      <c r="C1063" s="585"/>
      <c r="D1063" s="585"/>
      <c r="E1063" s="433">
        <v>30.049999</v>
      </c>
      <c r="F1063" s="433">
        <v>31.73</v>
      </c>
      <c r="G1063" s="433">
        <v>29.77</v>
      </c>
      <c r="H1063" s="586">
        <v>31.549999</v>
      </c>
      <c r="I1063" s="586"/>
      <c r="J1063" s="433">
        <v>31.167912000000001</v>
      </c>
      <c r="K1063" s="362">
        <v>26279200</v>
      </c>
    </row>
    <row r="1064" spans="2:11" ht="12.75" customHeight="1" x14ac:dyDescent="0.2">
      <c r="B1064" s="585">
        <f t="shared" ca="1" si="16"/>
        <v>45663</v>
      </c>
      <c r="C1064" s="585"/>
      <c r="D1064" s="585"/>
      <c r="E1064" s="433">
        <v>30.85</v>
      </c>
      <c r="F1064" s="433">
        <v>31.02</v>
      </c>
      <c r="G1064" s="433">
        <v>29.690000999999999</v>
      </c>
      <c r="H1064" s="586">
        <v>29.98</v>
      </c>
      <c r="I1064" s="586"/>
      <c r="J1064" s="433">
        <v>29.616924000000001</v>
      </c>
      <c r="K1064" s="362">
        <v>17320500</v>
      </c>
    </row>
    <row r="1065" spans="2:11" ht="12.75" customHeight="1" x14ac:dyDescent="0.2">
      <c r="B1065" s="585">
        <f t="shared" ca="1" si="16"/>
        <v>45664</v>
      </c>
      <c r="C1065" s="585"/>
      <c r="D1065" s="585"/>
      <c r="E1065" s="433">
        <v>29.629999000000002</v>
      </c>
      <c r="F1065" s="433">
        <v>29.99</v>
      </c>
      <c r="G1065" s="433">
        <v>28.52</v>
      </c>
      <c r="H1065" s="586">
        <v>29.33</v>
      </c>
      <c r="I1065" s="586"/>
      <c r="J1065" s="433">
        <v>28.974798</v>
      </c>
      <c r="K1065" s="362">
        <v>17031900</v>
      </c>
    </row>
    <row r="1066" spans="2:11" ht="12.75" customHeight="1" x14ac:dyDescent="0.2">
      <c r="B1066" s="585">
        <f t="shared" ca="1" si="16"/>
        <v>45665</v>
      </c>
      <c r="C1066" s="585"/>
      <c r="D1066" s="585"/>
      <c r="E1066" s="433">
        <v>29.6</v>
      </c>
      <c r="F1066" s="433">
        <v>29.6</v>
      </c>
      <c r="G1066" s="433">
        <v>28.5</v>
      </c>
      <c r="H1066" s="586">
        <v>28.690000999999999</v>
      </c>
      <c r="I1066" s="586"/>
      <c r="J1066" s="433">
        <v>28.342549999999999</v>
      </c>
      <c r="K1066" s="362">
        <v>17600000</v>
      </c>
    </row>
    <row r="1067" spans="2:11" ht="12.75" customHeight="1" x14ac:dyDescent="0.2">
      <c r="B1067" s="585">
        <f t="shared" ca="1" si="16"/>
        <v>45666</v>
      </c>
      <c r="C1067" s="585"/>
      <c r="D1067" s="585"/>
      <c r="E1067" s="433">
        <v>28.82</v>
      </c>
      <c r="F1067" s="433">
        <v>29.440000999999999</v>
      </c>
      <c r="G1067" s="433">
        <v>28.530000999999999</v>
      </c>
      <c r="H1067" s="586">
        <v>28.76</v>
      </c>
      <c r="I1067" s="586"/>
      <c r="J1067" s="433">
        <v>28.411701000000001</v>
      </c>
      <c r="K1067" s="362">
        <v>12475300</v>
      </c>
    </row>
    <row r="1068" spans="2:11" ht="12.75" customHeight="1" x14ac:dyDescent="0.2">
      <c r="B1068" s="585">
        <f t="shared" ca="1" si="16"/>
        <v>45667</v>
      </c>
      <c r="C1068" s="585"/>
      <c r="D1068" s="585"/>
      <c r="E1068" s="433">
        <v>28.620000999999998</v>
      </c>
      <c r="F1068" s="433">
        <v>30.5</v>
      </c>
      <c r="G1068" s="433">
        <v>28.5</v>
      </c>
      <c r="H1068" s="586">
        <v>30.27</v>
      </c>
      <c r="I1068" s="586"/>
      <c r="J1068" s="433">
        <v>29.903411999999999</v>
      </c>
      <c r="K1068" s="362">
        <v>17881000</v>
      </c>
    </row>
    <row r="1069" spans="2:11" ht="12.75" customHeight="1" x14ac:dyDescent="0.2">
      <c r="B1069" s="585">
        <f t="shared" ca="1" si="16"/>
        <v>45668</v>
      </c>
      <c r="C1069" s="585"/>
      <c r="D1069" s="585"/>
      <c r="E1069" s="433">
        <v>30.940000999999999</v>
      </c>
      <c r="F1069" s="433">
        <v>31.66</v>
      </c>
      <c r="G1069" s="433">
        <v>30.41</v>
      </c>
      <c r="H1069" s="586">
        <v>30.620000999999998</v>
      </c>
      <c r="I1069" s="586"/>
      <c r="J1069" s="433">
        <v>30.249175999999999</v>
      </c>
      <c r="K1069" s="362">
        <v>15915700</v>
      </c>
    </row>
    <row r="1070" spans="2:11" ht="12.75" customHeight="1" x14ac:dyDescent="0.2">
      <c r="B1070" s="585">
        <f t="shared" ca="1" si="16"/>
        <v>45669</v>
      </c>
      <c r="C1070" s="585"/>
      <c r="D1070" s="585"/>
      <c r="E1070" s="433">
        <v>30.690000999999999</v>
      </c>
      <c r="F1070" s="433">
        <v>30.75</v>
      </c>
      <c r="G1070" s="433">
        <v>29.75</v>
      </c>
      <c r="H1070" s="586">
        <v>30.049999</v>
      </c>
      <c r="I1070" s="586"/>
      <c r="J1070" s="433">
        <v>29.686077000000001</v>
      </c>
      <c r="K1070" s="362">
        <v>12976800</v>
      </c>
    </row>
    <row r="1071" spans="2:11" ht="12.75" customHeight="1" x14ac:dyDescent="0.2">
      <c r="B1071" s="585">
        <f t="shared" ca="1" si="16"/>
        <v>45670</v>
      </c>
      <c r="C1071" s="585"/>
      <c r="D1071" s="585"/>
      <c r="E1071" s="433">
        <v>30.959999</v>
      </c>
      <c r="F1071" s="433">
        <v>31.59</v>
      </c>
      <c r="G1071" s="433">
        <v>30.59</v>
      </c>
      <c r="H1071" s="586">
        <v>31.4</v>
      </c>
      <c r="I1071" s="586"/>
      <c r="J1071" s="433">
        <v>31.019729999999999</v>
      </c>
      <c r="K1071" s="362">
        <v>17104900</v>
      </c>
    </row>
    <row r="1072" spans="2:11" ht="12.75" customHeight="1" x14ac:dyDescent="0.2">
      <c r="B1072" s="585">
        <f t="shared" ca="1" si="16"/>
        <v>45671</v>
      </c>
      <c r="C1072" s="585"/>
      <c r="D1072" s="585"/>
      <c r="E1072" s="433">
        <v>32.090000000000003</v>
      </c>
      <c r="F1072" s="433">
        <v>32.830002</v>
      </c>
      <c r="G1072" s="433">
        <v>31.540001</v>
      </c>
      <c r="H1072" s="586">
        <v>31.67</v>
      </c>
      <c r="I1072" s="586"/>
      <c r="J1072" s="433">
        <v>31.286459000000001</v>
      </c>
      <c r="K1072" s="362">
        <v>14663700</v>
      </c>
    </row>
    <row r="1073" spans="2:11" ht="12.75" customHeight="1" x14ac:dyDescent="0.2">
      <c r="B1073" s="585">
        <f t="shared" ca="1" si="16"/>
        <v>45672</v>
      </c>
      <c r="C1073" s="585"/>
      <c r="D1073" s="585"/>
      <c r="E1073" s="433">
        <v>31.24</v>
      </c>
      <c r="F1073" s="433">
        <v>31.690000999999999</v>
      </c>
      <c r="G1073" s="433">
        <v>31.059999000000001</v>
      </c>
      <c r="H1073" s="586">
        <v>31.620000999999998</v>
      </c>
      <c r="I1073" s="586"/>
      <c r="J1073" s="433">
        <v>31.237064</v>
      </c>
      <c r="K1073" s="362">
        <v>10878800</v>
      </c>
    </row>
    <row r="1074" spans="2:11" ht="12.75" customHeight="1" x14ac:dyDescent="0.2">
      <c r="B1074" s="585">
        <f t="shared" ca="1" si="16"/>
        <v>45673</v>
      </c>
      <c r="C1074" s="585"/>
      <c r="D1074" s="585"/>
      <c r="E1074" s="433">
        <v>30.23</v>
      </c>
      <c r="F1074" s="433">
        <v>30.75</v>
      </c>
      <c r="G1074" s="433">
        <v>29.76</v>
      </c>
      <c r="H1074" s="586">
        <v>30.5</v>
      </c>
      <c r="I1074" s="586"/>
      <c r="J1074" s="433">
        <v>30.130627</v>
      </c>
      <c r="K1074" s="362">
        <v>16050600</v>
      </c>
    </row>
    <row r="1075" spans="2:11" ht="12.75" customHeight="1" x14ac:dyDescent="0.2">
      <c r="B1075" s="585">
        <f t="shared" ca="1" si="16"/>
        <v>45674</v>
      </c>
      <c r="C1075" s="585"/>
      <c r="D1075" s="585"/>
      <c r="E1075" s="433">
        <v>30.950001</v>
      </c>
      <c r="F1075" s="433">
        <v>31.469999000000001</v>
      </c>
      <c r="G1075" s="433">
        <v>30.73</v>
      </c>
      <c r="H1075" s="586">
        <v>31.389999</v>
      </c>
      <c r="I1075" s="586"/>
      <c r="J1075" s="433">
        <v>31.00985</v>
      </c>
      <c r="K1075" s="362">
        <v>11931700</v>
      </c>
    </row>
    <row r="1076" spans="2:11" ht="12.75" customHeight="1" x14ac:dyDescent="0.2">
      <c r="B1076" s="585">
        <f t="shared" ca="1" si="16"/>
        <v>45675</v>
      </c>
      <c r="C1076" s="585"/>
      <c r="D1076" s="585"/>
      <c r="E1076" s="433">
        <v>30.690000999999999</v>
      </c>
      <c r="F1076" s="433">
        <v>30.700001</v>
      </c>
      <c r="G1076" s="433">
        <v>30.01</v>
      </c>
      <c r="H1076" s="586">
        <v>30.25</v>
      </c>
      <c r="I1076" s="586"/>
      <c r="J1076" s="433">
        <v>29.883655999999998</v>
      </c>
      <c r="K1076" s="362">
        <v>12467000</v>
      </c>
    </row>
    <row r="1077" spans="2:11" ht="12.75" customHeight="1" x14ac:dyDescent="0.2">
      <c r="B1077" s="585">
        <f t="shared" ca="1" si="16"/>
        <v>45676</v>
      </c>
      <c r="C1077" s="585"/>
      <c r="D1077" s="585"/>
      <c r="E1077" s="433">
        <v>30.700001</v>
      </c>
      <c r="F1077" s="433">
        <v>31.4</v>
      </c>
      <c r="G1077" s="433">
        <v>30.549999</v>
      </c>
      <c r="H1077" s="586">
        <v>31.23</v>
      </c>
      <c r="I1077" s="586"/>
      <c r="J1077" s="433">
        <v>30.851787999999999</v>
      </c>
      <c r="K1077" s="362">
        <v>12556200</v>
      </c>
    </row>
    <row r="1078" spans="2:11" ht="12.75" customHeight="1" x14ac:dyDescent="0.2">
      <c r="B1078" s="585">
        <f t="shared" ca="1" si="16"/>
        <v>45677</v>
      </c>
      <c r="C1078" s="585"/>
      <c r="D1078" s="585"/>
      <c r="E1078" s="433">
        <v>30.9</v>
      </c>
      <c r="F1078" s="433">
        <v>31.02</v>
      </c>
      <c r="G1078" s="433">
        <v>30.040001</v>
      </c>
      <c r="H1078" s="586">
        <v>30.450001</v>
      </c>
      <c r="I1078" s="586"/>
      <c r="J1078" s="433">
        <v>30.081236000000001</v>
      </c>
      <c r="K1078" s="362">
        <v>13799000</v>
      </c>
    </row>
    <row r="1079" spans="2:11" ht="12.75" customHeight="1" x14ac:dyDescent="0.2">
      <c r="B1079" s="585">
        <f t="shared" ca="1" si="16"/>
        <v>45678</v>
      </c>
      <c r="C1079" s="585"/>
      <c r="D1079" s="585"/>
      <c r="E1079" s="433">
        <v>29.9</v>
      </c>
      <c r="F1079" s="433">
        <v>29.91</v>
      </c>
      <c r="G1079" s="433">
        <v>29.290001</v>
      </c>
      <c r="H1079" s="586">
        <v>29.860001</v>
      </c>
      <c r="I1079" s="586"/>
      <c r="J1079" s="433">
        <v>29.498380999999998</v>
      </c>
      <c r="K1079" s="362">
        <v>14027500</v>
      </c>
    </row>
    <row r="1080" spans="2:11" ht="12.75" customHeight="1" x14ac:dyDescent="0.2">
      <c r="B1080" s="585">
        <f t="shared" ca="1" si="16"/>
        <v>45679</v>
      </c>
      <c r="C1080" s="585"/>
      <c r="D1080" s="585"/>
      <c r="E1080" s="433">
        <v>30.48</v>
      </c>
      <c r="F1080" s="433">
        <v>32.040000999999997</v>
      </c>
      <c r="G1080" s="433">
        <v>30.389999</v>
      </c>
      <c r="H1080" s="586">
        <v>31.790001</v>
      </c>
      <c r="I1080" s="586"/>
      <c r="J1080" s="433">
        <v>31.405006</v>
      </c>
      <c r="K1080" s="362">
        <v>18021900</v>
      </c>
    </row>
    <row r="1081" spans="2:11" ht="12.75" customHeight="1" x14ac:dyDescent="0.2">
      <c r="B1081" s="585">
        <f t="shared" ca="1" si="16"/>
        <v>45680</v>
      </c>
      <c r="C1081" s="585"/>
      <c r="D1081" s="585"/>
      <c r="E1081" s="433">
        <v>31.07</v>
      </c>
      <c r="F1081" s="433">
        <v>31.65</v>
      </c>
      <c r="G1081" s="433">
        <v>30.9</v>
      </c>
      <c r="H1081" s="586">
        <v>31.32</v>
      </c>
      <c r="I1081" s="586"/>
      <c r="J1081" s="433">
        <v>30.940697</v>
      </c>
      <c r="K1081" s="362">
        <v>10531400</v>
      </c>
    </row>
    <row r="1082" spans="2:11" ht="12.75" customHeight="1" x14ac:dyDescent="0.2">
      <c r="B1082" s="585">
        <f t="shared" ca="1" si="16"/>
        <v>45681</v>
      </c>
      <c r="C1082" s="585"/>
      <c r="D1082" s="585"/>
      <c r="E1082" s="433">
        <v>31.9</v>
      </c>
      <c r="F1082" s="433">
        <v>33.25</v>
      </c>
      <c r="G1082" s="433">
        <v>31.9</v>
      </c>
      <c r="H1082" s="586">
        <v>33.229999999999997</v>
      </c>
      <c r="I1082" s="586"/>
      <c r="J1082" s="433">
        <v>32.827564000000002</v>
      </c>
      <c r="K1082" s="362">
        <v>18058800</v>
      </c>
    </row>
    <row r="1083" spans="2:11" ht="12.75" customHeight="1" x14ac:dyDescent="0.2">
      <c r="B1083" s="585">
        <f t="shared" ca="1" si="16"/>
        <v>45682</v>
      </c>
      <c r="C1083" s="585"/>
      <c r="D1083" s="585"/>
      <c r="E1083" s="433">
        <v>33.82</v>
      </c>
      <c r="F1083" s="433">
        <v>33.889999000000003</v>
      </c>
      <c r="G1083" s="433">
        <v>32.040000999999997</v>
      </c>
      <c r="H1083" s="586">
        <v>32.189999</v>
      </c>
      <c r="I1083" s="586"/>
      <c r="J1083" s="433">
        <v>31.800160999999999</v>
      </c>
      <c r="K1083" s="362">
        <v>15736100</v>
      </c>
    </row>
    <row r="1084" spans="2:11" ht="12.75" customHeight="1" x14ac:dyDescent="0.2">
      <c r="B1084" s="585">
        <f t="shared" ca="1" si="16"/>
        <v>45683</v>
      </c>
      <c r="C1084" s="585"/>
      <c r="D1084" s="585"/>
      <c r="E1084" s="433">
        <v>31.469999000000001</v>
      </c>
      <c r="F1084" s="433">
        <v>32.029998999999997</v>
      </c>
      <c r="G1084" s="433">
        <v>31.110001</v>
      </c>
      <c r="H1084" s="586">
        <v>31.5</v>
      </c>
      <c r="I1084" s="586"/>
      <c r="J1084" s="433">
        <v>31.118517000000001</v>
      </c>
      <c r="K1084" s="362">
        <v>12645500</v>
      </c>
    </row>
    <row r="1085" spans="2:11" ht="12.75" customHeight="1" x14ac:dyDescent="0.2">
      <c r="B1085" s="585">
        <f t="shared" ca="1" si="16"/>
        <v>45684</v>
      </c>
      <c r="C1085" s="585"/>
      <c r="D1085" s="585"/>
      <c r="E1085" s="433">
        <v>31.139999</v>
      </c>
      <c r="F1085" s="433">
        <v>31.200001</v>
      </c>
      <c r="G1085" s="433">
        <v>29.43</v>
      </c>
      <c r="H1085" s="586">
        <v>29.76</v>
      </c>
      <c r="I1085" s="586"/>
      <c r="J1085" s="433">
        <v>29.399591000000001</v>
      </c>
      <c r="K1085" s="362">
        <v>19734800</v>
      </c>
    </row>
    <row r="1086" spans="2:11" ht="12.75" customHeight="1" x14ac:dyDescent="0.2">
      <c r="B1086" s="585">
        <f t="shared" ca="1" si="16"/>
        <v>45685</v>
      </c>
      <c r="C1086" s="585"/>
      <c r="D1086" s="585"/>
      <c r="E1086" s="433">
        <v>29.700001</v>
      </c>
      <c r="F1086" s="433">
        <v>29.91</v>
      </c>
      <c r="G1086" s="433">
        <v>29.110001</v>
      </c>
      <c r="H1086" s="586">
        <v>29.6</v>
      </c>
      <c r="I1086" s="586"/>
      <c r="J1086" s="433">
        <v>29.241527999999999</v>
      </c>
      <c r="K1086" s="362">
        <v>19624100</v>
      </c>
    </row>
    <row r="1087" spans="2:11" ht="12.75" customHeight="1" x14ac:dyDescent="0.2">
      <c r="B1087" s="585">
        <f t="shared" ca="1" si="16"/>
        <v>45686</v>
      </c>
      <c r="C1087" s="585"/>
      <c r="D1087" s="585"/>
      <c r="E1087" s="433">
        <v>28.49</v>
      </c>
      <c r="F1087" s="433">
        <v>28.540001</v>
      </c>
      <c r="G1087" s="433">
        <v>27.58</v>
      </c>
      <c r="H1087" s="586">
        <v>28.09</v>
      </c>
      <c r="I1087" s="586"/>
      <c r="J1087" s="433">
        <v>27.749813</v>
      </c>
      <c r="K1087" s="362">
        <v>19731900</v>
      </c>
    </row>
    <row r="1088" spans="2:11" ht="12.75" customHeight="1" x14ac:dyDescent="0.2">
      <c r="B1088" s="585">
        <f t="shared" ca="1" si="16"/>
        <v>45687</v>
      </c>
      <c r="C1088" s="585"/>
      <c r="D1088" s="585"/>
      <c r="E1088" s="433">
        <v>28.879999000000002</v>
      </c>
      <c r="F1088" s="433">
        <v>29.129999000000002</v>
      </c>
      <c r="G1088" s="433">
        <v>28.15</v>
      </c>
      <c r="H1088" s="586">
        <v>28.299999</v>
      </c>
      <c r="I1088" s="586"/>
      <c r="J1088" s="433">
        <v>27.957270000000001</v>
      </c>
      <c r="K1088" s="362">
        <v>13699900</v>
      </c>
    </row>
    <row r="1089" spans="2:11" ht="12.75" customHeight="1" x14ac:dyDescent="0.2">
      <c r="B1089" s="585">
        <f t="shared" ca="1" si="16"/>
        <v>45688</v>
      </c>
      <c r="C1089" s="585"/>
      <c r="D1089" s="585"/>
      <c r="E1089" s="433">
        <v>28.57</v>
      </c>
      <c r="F1089" s="433">
        <v>28.92</v>
      </c>
      <c r="G1089" s="433">
        <v>27.85</v>
      </c>
      <c r="H1089" s="586">
        <v>28.120000999999998</v>
      </c>
      <c r="I1089" s="586"/>
      <c r="J1089" s="433">
        <v>27.779451000000002</v>
      </c>
      <c r="K1089" s="362">
        <v>14929200</v>
      </c>
    </row>
    <row r="1090" spans="2:11" ht="12.75" customHeight="1" x14ac:dyDescent="0.2">
      <c r="B1090" s="585">
        <f t="shared" ca="1" si="16"/>
        <v>45689</v>
      </c>
      <c r="C1090" s="585"/>
      <c r="D1090" s="585"/>
      <c r="E1090" s="433">
        <v>27.639999</v>
      </c>
      <c r="F1090" s="433">
        <v>28.48</v>
      </c>
      <c r="G1090" s="433">
        <v>27.299999</v>
      </c>
      <c r="H1090" s="586">
        <v>28.379999000000002</v>
      </c>
      <c r="I1090" s="586"/>
      <c r="J1090" s="433">
        <v>28.036301000000002</v>
      </c>
      <c r="K1090" s="362">
        <v>13627400</v>
      </c>
    </row>
    <row r="1091" spans="2:11" ht="12.75" customHeight="1" x14ac:dyDescent="0.2">
      <c r="B1091" s="585">
        <f t="shared" ca="1" si="16"/>
        <v>45690</v>
      </c>
      <c r="C1091" s="585"/>
      <c r="D1091" s="585"/>
      <c r="E1091" s="433">
        <v>28.58</v>
      </c>
      <c r="F1091" s="433">
        <v>30.639999</v>
      </c>
      <c r="G1091" s="433">
        <v>28.450001</v>
      </c>
      <c r="H1091" s="586">
        <v>30.620000999999998</v>
      </c>
      <c r="I1091" s="586"/>
      <c r="J1091" s="433">
        <v>30.249175999999999</v>
      </c>
      <c r="K1091" s="362">
        <v>21393900</v>
      </c>
    </row>
    <row r="1092" spans="2:11" ht="12.75" customHeight="1" x14ac:dyDescent="0.2">
      <c r="B1092" s="585">
        <f t="shared" ca="1" si="16"/>
        <v>45691</v>
      </c>
      <c r="C1092" s="585"/>
      <c r="D1092" s="585"/>
      <c r="E1092" s="433">
        <v>31.299999</v>
      </c>
      <c r="F1092" s="433">
        <v>32.279998999999997</v>
      </c>
      <c r="G1092" s="433">
        <v>31.129999000000002</v>
      </c>
      <c r="H1092" s="586">
        <v>32.169998</v>
      </c>
      <c r="I1092" s="586"/>
      <c r="J1092" s="433">
        <v>31.780398999999999</v>
      </c>
      <c r="K1092" s="362">
        <v>17883000</v>
      </c>
    </row>
    <row r="1093" spans="2:11" ht="12.75" customHeight="1" x14ac:dyDescent="0.2">
      <c r="B1093" s="585">
        <f t="shared" ca="1" si="16"/>
        <v>45692</v>
      </c>
      <c r="C1093" s="585"/>
      <c r="D1093" s="585"/>
      <c r="E1093" s="433">
        <v>32.650002000000001</v>
      </c>
      <c r="F1093" s="433">
        <v>32.779998999999997</v>
      </c>
      <c r="G1093" s="433">
        <v>31.9</v>
      </c>
      <c r="H1093" s="586">
        <v>32.169998</v>
      </c>
      <c r="I1093" s="586"/>
      <c r="J1093" s="433">
        <v>31.780398999999999</v>
      </c>
      <c r="K1093" s="362">
        <v>12635900</v>
      </c>
    </row>
    <row r="1094" spans="2:11" ht="12.75" customHeight="1" x14ac:dyDescent="0.2">
      <c r="B1094" s="585">
        <f t="shared" ca="1" si="16"/>
        <v>45693</v>
      </c>
      <c r="C1094" s="585"/>
      <c r="D1094" s="585"/>
      <c r="E1094" s="433">
        <v>30.75</v>
      </c>
      <c r="F1094" s="433">
        <v>31.709999</v>
      </c>
      <c r="G1094" s="433">
        <v>30.65</v>
      </c>
      <c r="H1094" s="586">
        <v>31.049999</v>
      </c>
      <c r="I1094" s="586"/>
      <c r="J1094" s="433">
        <v>30.673967000000001</v>
      </c>
      <c r="K1094" s="362">
        <v>17693700</v>
      </c>
    </row>
    <row r="1095" spans="2:11" ht="12.75" customHeight="1" x14ac:dyDescent="0.2">
      <c r="B1095" s="585">
        <f t="shared" ca="1" si="16"/>
        <v>45694</v>
      </c>
      <c r="C1095" s="585"/>
      <c r="D1095" s="585"/>
      <c r="E1095" s="433">
        <v>30.52</v>
      </c>
      <c r="F1095" s="433">
        <v>30.700001</v>
      </c>
      <c r="G1095" s="433">
        <v>29.530000999999999</v>
      </c>
      <c r="H1095" s="586">
        <v>30.030000999999999</v>
      </c>
      <c r="I1095" s="586"/>
      <c r="J1095" s="433">
        <v>29.666322999999998</v>
      </c>
      <c r="K1095" s="362">
        <v>20529700</v>
      </c>
    </row>
    <row r="1096" spans="2:11" ht="12.75" customHeight="1" x14ac:dyDescent="0.2">
      <c r="B1096" s="585">
        <f t="shared" ca="1" si="16"/>
        <v>45695</v>
      </c>
      <c r="C1096" s="585"/>
      <c r="D1096" s="585"/>
      <c r="E1096" s="433">
        <v>29.85</v>
      </c>
      <c r="F1096" s="433">
        <v>30.860001</v>
      </c>
      <c r="G1096" s="433">
        <v>29.5</v>
      </c>
      <c r="H1096" s="586">
        <v>29.780000999999999</v>
      </c>
      <c r="I1096" s="586"/>
      <c r="J1096" s="433">
        <v>29.419350000000001</v>
      </c>
      <c r="K1096" s="362">
        <v>13837400</v>
      </c>
    </row>
    <row r="1097" spans="2:11" ht="12.75" customHeight="1" x14ac:dyDescent="0.2">
      <c r="B1097" s="585">
        <f t="shared" ca="1" si="16"/>
        <v>45696</v>
      </c>
      <c r="C1097" s="585"/>
      <c r="D1097" s="585"/>
      <c r="E1097" s="433">
        <v>29.27</v>
      </c>
      <c r="F1097" s="433">
        <v>29.639999</v>
      </c>
      <c r="G1097" s="433">
        <v>28.690000999999999</v>
      </c>
      <c r="H1097" s="586">
        <v>29.33</v>
      </c>
      <c r="I1097" s="586"/>
      <c r="J1097" s="433">
        <v>28.974798</v>
      </c>
      <c r="K1097" s="362">
        <v>27657400</v>
      </c>
    </row>
    <row r="1098" spans="2:11" ht="12.75" customHeight="1" x14ac:dyDescent="0.2">
      <c r="B1098" s="585">
        <f t="shared" ca="1" si="16"/>
        <v>45697</v>
      </c>
      <c r="C1098" s="585"/>
      <c r="D1098" s="585"/>
      <c r="E1098" s="433">
        <v>28.48</v>
      </c>
      <c r="F1098" s="433">
        <v>30.620000999999998</v>
      </c>
      <c r="G1098" s="433">
        <v>28.48</v>
      </c>
      <c r="H1098" s="586">
        <v>30.49</v>
      </c>
      <c r="I1098" s="586"/>
      <c r="J1098" s="433">
        <v>30.120749</v>
      </c>
      <c r="K1098" s="362">
        <v>18022100</v>
      </c>
    </row>
    <row r="1099" spans="2:11" ht="12.75" customHeight="1" x14ac:dyDescent="0.2">
      <c r="B1099" s="585">
        <f t="shared" ca="1" si="16"/>
        <v>45698</v>
      </c>
      <c r="C1099" s="585"/>
      <c r="D1099" s="585"/>
      <c r="E1099" s="433">
        <v>29.92</v>
      </c>
      <c r="F1099" s="433">
        <v>29.940000999999999</v>
      </c>
      <c r="G1099" s="433">
        <v>29.360001</v>
      </c>
      <c r="H1099" s="586">
        <v>29.719999000000001</v>
      </c>
      <c r="I1099" s="586"/>
      <c r="J1099" s="433">
        <v>29.360073</v>
      </c>
      <c r="K1099" s="362">
        <v>14182100</v>
      </c>
    </row>
    <row r="1100" spans="2:11" ht="12.75" customHeight="1" x14ac:dyDescent="0.2">
      <c r="B1100" s="585">
        <f t="shared" ca="1" si="16"/>
        <v>45699</v>
      </c>
      <c r="C1100" s="585"/>
      <c r="D1100" s="585"/>
      <c r="E1100" s="433">
        <v>29.93</v>
      </c>
      <c r="F1100" s="433">
        <v>29.98</v>
      </c>
      <c r="G1100" s="433">
        <v>28.08</v>
      </c>
      <c r="H1100" s="586">
        <v>28.1</v>
      </c>
      <c r="I1100" s="586"/>
      <c r="J1100" s="433">
        <v>27.759692999999999</v>
      </c>
      <c r="K1100" s="362">
        <v>18878100</v>
      </c>
    </row>
    <row r="1101" spans="2:11" ht="12.75" customHeight="1" x14ac:dyDescent="0.2">
      <c r="B1101" s="585">
        <f t="shared" ca="1" si="16"/>
        <v>45700</v>
      </c>
      <c r="C1101" s="585"/>
      <c r="D1101" s="585"/>
      <c r="E1101" s="433">
        <v>28.76</v>
      </c>
      <c r="F1101" s="433">
        <v>29.049999</v>
      </c>
      <c r="G1101" s="433">
        <v>28.15</v>
      </c>
      <c r="H1101" s="586">
        <v>28.35</v>
      </c>
      <c r="I1101" s="586"/>
      <c r="J1101" s="433">
        <v>28.006665999999999</v>
      </c>
      <c r="K1101" s="362">
        <v>16103400</v>
      </c>
    </row>
    <row r="1102" spans="2:11" ht="12.75" customHeight="1" x14ac:dyDescent="0.2">
      <c r="B1102" s="585">
        <f t="shared" ca="1" si="16"/>
        <v>45701</v>
      </c>
      <c r="C1102" s="585"/>
      <c r="D1102" s="585"/>
      <c r="E1102" s="433">
        <v>27.1</v>
      </c>
      <c r="F1102" s="433">
        <v>27.25</v>
      </c>
      <c r="G1102" s="433">
        <v>26.030000999999999</v>
      </c>
      <c r="H1102" s="586">
        <v>26.68</v>
      </c>
      <c r="I1102" s="586"/>
      <c r="J1102" s="433">
        <v>26.35689</v>
      </c>
      <c r="K1102" s="362">
        <v>26058200</v>
      </c>
    </row>
    <row r="1103" spans="2:11" ht="12.75" customHeight="1" x14ac:dyDescent="0.2">
      <c r="B1103" s="585">
        <f t="shared" ca="1" si="16"/>
        <v>45702</v>
      </c>
      <c r="C1103" s="585"/>
      <c r="D1103" s="585"/>
      <c r="E1103" s="433">
        <v>26.18</v>
      </c>
      <c r="F1103" s="433">
        <v>27.26</v>
      </c>
      <c r="G1103" s="433">
        <v>26.120000999999998</v>
      </c>
      <c r="H1103" s="586">
        <v>26.5</v>
      </c>
      <c r="I1103" s="586"/>
      <c r="J1103" s="433">
        <v>26.179069999999999</v>
      </c>
      <c r="K1103" s="362">
        <v>17105500</v>
      </c>
    </row>
    <row r="1104" spans="2:11" ht="12.75" customHeight="1" x14ac:dyDescent="0.2">
      <c r="B1104" s="585">
        <f t="shared" ca="1" si="16"/>
        <v>45703</v>
      </c>
      <c r="C1104" s="585"/>
      <c r="D1104" s="585"/>
      <c r="E1104" s="433">
        <v>27.1</v>
      </c>
      <c r="F1104" s="433">
        <v>27.33</v>
      </c>
      <c r="G1104" s="433">
        <v>26.41</v>
      </c>
      <c r="H1104" s="586">
        <v>26.870000999999998</v>
      </c>
      <c r="I1104" s="586"/>
      <c r="J1104" s="433">
        <v>26.544592000000002</v>
      </c>
      <c r="K1104" s="362">
        <v>15322300</v>
      </c>
    </row>
    <row r="1105" spans="2:11" ht="12.75" customHeight="1" x14ac:dyDescent="0.2">
      <c r="B1105" s="585">
        <f t="shared" ca="1" si="16"/>
        <v>45704</v>
      </c>
      <c r="C1105" s="585"/>
      <c r="D1105" s="585"/>
      <c r="E1105" s="433">
        <v>26.969999000000001</v>
      </c>
      <c r="F1105" s="433">
        <v>27.99</v>
      </c>
      <c r="G1105" s="433">
        <v>26.809999000000001</v>
      </c>
      <c r="H1105" s="586">
        <v>27.860001</v>
      </c>
      <c r="I1105" s="586"/>
      <c r="J1105" s="433">
        <v>27.522600000000001</v>
      </c>
      <c r="K1105" s="362">
        <v>14899300</v>
      </c>
    </row>
    <row r="1106" spans="2:11" ht="12.75" customHeight="1" x14ac:dyDescent="0.2">
      <c r="B1106" s="585">
        <f t="shared" ca="1" si="16"/>
        <v>45705</v>
      </c>
      <c r="C1106" s="585"/>
      <c r="D1106" s="585"/>
      <c r="E1106" s="433">
        <v>27.98</v>
      </c>
      <c r="F1106" s="433">
        <v>28.200001</v>
      </c>
      <c r="G1106" s="433">
        <v>26.85</v>
      </c>
      <c r="H1106" s="586">
        <v>28.17</v>
      </c>
      <c r="I1106" s="586"/>
      <c r="J1106" s="433">
        <v>27.828845999999999</v>
      </c>
      <c r="K1106" s="362">
        <v>17580400</v>
      </c>
    </row>
    <row r="1107" spans="2:11" ht="12.75" customHeight="1" x14ac:dyDescent="0.2">
      <c r="B1107" s="585">
        <f t="shared" ca="1" si="16"/>
        <v>45706</v>
      </c>
      <c r="C1107" s="585"/>
      <c r="D1107" s="585"/>
      <c r="E1107" s="433">
        <v>27.85</v>
      </c>
      <c r="F1107" s="433">
        <v>28.42</v>
      </c>
      <c r="G1107" s="433">
        <v>27.290001</v>
      </c>
      <c r="H1107" s="586">
        <v>27.33</v>
      </c>
      <c r="I1107" s="586"/>
      <c r="J1107" s="433">
        <v>26.999018</v>
      </c>
      <c r="K1107" s="362">
        <v>16108400</v>
      </c>
    </row>
    <row r="1108" spans="2:11" ht="12.75" customHeight="1" x14ac:dyDescent="0.2">
      <c r="B1108" s="585">
        <f t="shared" ca="1" si="16"/>
        <v>45707</v>
      </c>
      <c r="C1108" s="585"/>
      <c r="D1108" s="585"/>
      <c r="E1108" s="433">
        <v>28.049999</v>
      </c>
      <c r="F1108" s="433">
        <v>29.469999000000001</v>
      </c>
      <c r="G1108" s="433">
        <v>27.889999</v>
      </c>
      <c r="H1108" s="586">
        <v>29.34</v>
      </c>
      <c r="I1108" s="586"/>
      <c r="J1108" s="433">
        <v>28.984676</v>
      </c>
      <c r="K1108" s="362">
        <v>16515200</v>
      </c>
    </row>
    <row r="1109" spans="2:11" ht="12.75" customHeight="1" x14ac:dyDescent="0.2">
      <c r="B1109" s="585">
        <f t="shared" ca="1" si="16"/>
        <v>45708</v>
      </c>
      <c r="C1109" s="585"/>
      <c r="D1109" s="585"/>
      <c r="E1109" s="433">
        <v>30.049999</v>
      </c>
      <c r="F1109" s="433">
        <v>30.99</v>
      </c>
      <c r="G1109" s="433">
        <v>29.950001</v>
      </c>
      <c r="H1109" s="586">
        <v>30.780000999999999</v>
      </c>
      <c r="I1109" s="586"/>
      <c r="J1109" s="433">
        <v>30.407238</v>
      </c>
      <c r="K1109" s="362">
        <v>17325900</v>
      </c>
    </row>
    <row r="1110" spans="2:11" ht="12.75" customHeight="1" x14ac:dyDescent="0.2">
      <c r="B1110" s="585">
        <f t="shared" ca="1" si="16"/>
        <v>45709</v>
      </c>
      <c r="C1110" s="585"/>
      <c r="D1110" s="585"/>
      <c r="E1110" s="433">
        <v>30</v>
      </c>
      <c r="F1110" s="433">
        <v>30.77</v>
      </c>
      <c r="G1110" s="433">
        <v>29.59</v>
      </c>
      <c r="H1110" s="586">
        <v>30.51</v>
      </c>
      <c r="I1110" s="586"/>
      <c r="J1110" s="433">
        <v>30.140506999999999</v>
      </c>
      <c r="K1110" s="362">
        <v>13118100</v>
      </c>
    </row>
    <row r="1111" spans="2:11" ht="12.75" customHeight="1" x14ac:dyDescent="0.2">
      <c r="B1111" s="585">
        <f t="shared" ca="1" si="16"/>
        <v>45710</v>
      </c>
      <c r="C1111" s="585"/>
      <c r="D1111" s="585"/>
      <c r="E1111" s="433">
        <v>29.700001</v>
      </c>
      <c r="F1111" s="433">
        <v>30.08</v>
      </c>
      <c r="G1111" s="433">
        <v>29.23</v>
      </c>
      <c r="H1111" s="586">
        <v>29.82</v>
      </c>
      <c r="I1111" s="586"/>
      <c r="J1111" s="433">
        <v>29.458863999999998</v>
      </c>
      <c r="K1111" s="362">
        <v>18258700</v>
      </c>
    </row>
    <row r="1112" spans="2:11" ht="12.75" customHeight="1" x14ac:dyDescent="0.2">
      <c r="B1112" s="585">
        <f t="shared" ca="1" si="16"/>
        <v>45711</v>
      </c>
      <c r="C1112" s="585"/>
      <c r="D1112" s="585"/>
      <c r="E1112" s="433">
        <v>29.4</v>
      </c>
      <c r="F1112" s="433">
        <v>29.85</v>
      </c>
      <c r="G1112" s="433">
        <v>28.76</v>
      </c>
      <c r="H1112" s="586">
        <v>28.950001</v>
      </c>
      <c r="I1112" s="586"/>
      <c r="J1112" s="433">
        <v>28.599399999999999</v>
      </c>
      <c r="K1112" s="362">
        <v>12667300</v>
      </c>
    </row>
    <row r="1113" spans="2:11" ht="12.75" customHeight="1" x14ac:dyDescent="0.2">
      <c r="B1113" s="585">
        <f t="shared" ca="1" si="16"/>
        <v>45712</v>
      </c>
      <c r="C1113" s="585"/>
      <c r="D1113" s="585"/>
      <c r="E1113" s="433">
        <v>29.32</v>
      </c>
      <c r="F1113" s="433">
        <v>30.110001</v>
      </c>
      <c r="G1113" s="433">
        <v>29.120000999999998</v>
      </c>
      <c r="H1113" s="586">
        <v>29.26</v>
      </c>
      <c r="I1113" s="586"/>
      <c r="J1113" s="433">
        <v>28.905646999999998</v>
      </c>
      <c r="K1113" s="362">
        <v>11617700</v>
      </c>
    </row>
    <row r="1114" spans="2:11" ht="12.75" customHeight="1" x14ac:dyDescent="0.2">
      <c r="B1114" s="585">
        <f t="shared" ca="1" si="16"/>
        <v>45713</v>
      </c>
      <c r="C1114" s="585"/>
      <c r="D1114" s="585"/>
      <c r="E1114" s="433">
        <v>28.67</v>
      </c>
      <c r="F1114" s="433">
        <v>29.860001</v>
      </c>
      <c r="G1114" s="433">
        <v>28.23</v>
      </c>
      <c r="H1114" s="586">
        <v>29.18</v>
      </c>
      <c r="I1114" s="586"/>
      <c r="J1114" s="433">
        <v>28.826613999999999</v>
      </c>
      <c r="K1114" s="362">
        <v>13833900</v>
      </c>
    </row>
    <row r="1115" spans="2:11" ht="12.75" customHeight="1" x14ac:dyDescent="0.2">
      <c r="B1115" s="585">
        <f t="shared" ref="B1115:B1178" ca="1" si="17">B1116-1</f>
        <v>45714</v>
      </c>
      <c r="C1115" s="585"/>
      <c r="D1115" s="585"/>
      <c r="E1115" s="433">
        <v>28.9</v>
      </c>
      <c r="F1115" s="433">
        <v>28.969999000000001</v>
      </c>
      <c r="G1115" s="433">
        <v>28.110001</v>
      </c>
      <c r="H1115" s="586">
        <v>28.84</v>
      </c>
      <c r="I1115" s="586"/>
      <c r="J1115" s="433">
        <v>28.490732000000001</v>
      </c>
      <c r="K1115" s="362">
        <v>15818400</v>
      </c>
    </row>
    <row r="1116" spans="2:11" ht="12.75" customHeight="1" x14ac:dyDescent="0.2">
      <c r="B1116" s="585">
        <f t="shared" ca="1" si="17"/>
        <v>45715</v>
      </c>
      <c r="C1116" s="585"/>
      <c r="D1116" s="585"/>
      <c r="E1116" s="433">
        <v>27.690000999999999</v>
      </c>
      <c r="F1116" s="433">
        <v>29.809999000000001</v>
      </c>
      <c r="G1116" s="433">
        <v>27.5</v>
      </c>
      <c r="H1116" s="586">
        <v>29.360001</v>
      </c>
      <c r="I1116" s="586"/>
      <c r="J1116" s="433">
        <v>29.156078000000001</v>
      </c>
      <c r="K1116" s="362">
        <v>16285500</v>
      </c>
    </row>
    <row r="1117" spans="2:11" ht="12.75" customHeight="1" x14ac:dyDescent="0.2">
      <c r="B1117" s="585">
        <f t="shared" ca="1" si="17"/>
        <v>45716</v>
      </c>
      <c r="C1117" s="585"/>
      <c r="D1117" s="585"/>
      <c r="E1117" s="433">
        <v>29.43</v>
      </c>
      <c r="F1117" s="433">
        <v>29.469999000000001</v>
      </c>
      <c r="G1117" s="433">
        <v>27.57</v>
      </c>
      <c r="H1117" s="586">
        <v>27.639999</v>
      </c>
      <c r="I1117" s="586"/>
      <c r="J1117" s="433">
        <v>27.448025000000001</v>
      </c>
      <c r="K1117" s="362">
        <v>13972100</v>
      </c>
    </row>
    <row r="1118" spans="2:11" ht="12.75" customHeight="1" x14ac:dyDescent="0.2">
      <c r="B1118" s="585">
        <f t="shared" ca="1" si="17"/>
        <v>45717</v>
      </c>
      <c r="C1118" s="585"/>
      <c r="D1118" s="585"/>
      <c r="E1118" s="433">
        <v>28.540001</v>
      </c>
      <c r="F1118" s="433">
        <v>29.370000999999998</v>
      </c>
      <c r="G1118" s="433">
        <v>28.48</v>
      </c>
      <c r="H1118" s="586">
        <v>28.82</v>
      </c>
      <c r="I1118" s="586"/>
      <c r="J1118" s="433">
        <v>28.619827000000001</v>
      </c>
      <c r="K1118" s="362">
        <v>13874400</v>
      </c>
    </row>
    <row r="1119" spans="2:11" ht="12.75" customHeight="1" x14ac:dyDescent="0.2">
      <c r="B1119" s="585">
        <f t="shared" ca="1" si="17"/>
        <v>45718</v>
      </c>
      <c r="C1119" s="585"/>
      <c r="D1119" s="585"/>
      <c r="E1119" s="433">
        <v>29.459999</v>
      </c>
      <c r="F1119" s="433">
        <v>29.57</v>
      </c>
      <c r="G1119" s="433">
        <v>27.83</v>
      </c>
      <c r="H1119" s="586">
        <v>28.49</v>
      </c>
      <c r="I1119" s="586"/>
      <c r="J1119" s="433">
        <v>28.292120000000001</v>
      </c>
      <c r="K1119" s="362">
        <v>14492100</v>
      </c>
    </row>
    <row r="1120" spans="2:11" ht="12.75" customHeight="1" x14ac:dyDescent="0.2">
      <c r="B1120" s="585">
        <f t="shared" ca="1" si="17"/>
        <v>45719</v>
      </c>
      <c r="C1120" s="585"/>
      <c r="D1120" s="585"/>
      <c r="E1120" s="433">
        <v>28.1</v>
      </c>
      <c r="F1120" s="433">
        <v>28.73</v>
      </c>
      <c r="G1120" s="433">
        <v>27.870000999999998</v>
      </c>
      <c r="H1120" s="586">
        <v>28.360001</v>
      </c>
      <c r="I1120" s="586"/>
      <c r="J1120" s="433">
        <v>28.163022999999999</v>
      </c>
      <c r="K1120" s="362">
        <v>12703600</v>
      </c>
    </row>
    <row r="1121" spans="2:11" ht="12.75" customHeight="1" x14ac:dyDescent="0.2">
      <c r="B1121" s="585">
        <f t="shared" ca="1" si="17"/>
        <v>45720</v>
      </c>
      <c r="C1121" s="585"/>
      <c r="D1121" s="585"/>
      <c r="E1121" s="433">
        <v>28.360001</v>
      </c>
      <c r="F1121" s="433">
        <v>30.6</v>
      </c>
      <c r="G1121" s="433">
        <v>28.16</v>
      </c>
      <c r="H1121" s="586">
        <v>29.120000999999998</v>
      </c>
      <c r="I1121" s="586"/>
      <c r="J1121" s="433">
        <v>28.917746000000001</v>
      </c>
      <c r="K1121" s="362">
        <v>26954400</v>
      </c>
    </row>
    <row r="1122" spans="2:11" ht="12.75" customHeight="1" x14ac:dyDescent="0.2">
      <c r="B1122" s="585">
        <f t="shared" ca="1" si="17"/>
        <v>45721</v>
      </c>
      <c r="C1122" s="585"/>
      <c r="D1122" s="585"/>
      <c r="E1122" s="433">
        <v>29.139999</v>
      </c>
      <c r="F1122" s="433">
        <v>32.130001</v>
      </c>
      <c r="G1122" s="433">
        <v>28.790001</v>
      </c>
      <c r="H1122" s="586">
        <v>32.029998999999997</v>
      </c>
      <c r="I1122" s="586"/>
      <c r="J1122" s="433">
        <v>31.807531000000001</v>
      </c>
      <c r="K1122" s="362">
        <v>27259400</v>
      </c>
    </row>
    <row r="1123" spans="2:11" ht="12.75" customHeight="1" x14ac:dyDescent="0.2">
      <c r="B1123" s="585">
        <f t="shared" ca="1" si="17"/>
        <v>45722</v>
      </c>
      <c r="C1123" s="585"/>
      <c r="D1123" s="585"/>
      <c r="E1123" s="433">
        <v>31.120000999999998</v>
      </c>
      <c r="F1123" s="433">
        <v>31.790001</v>
      </c>
      <c r="G1123" s="433">
        <v>30.629999000000002</v>
      </c>
      <c r="H1123" s="586">
        <v>31.049999</v>
      </c>
      <c r="I1123" s="586"/>
      <c r="J1123" s="433">
        <v>30.834339</v>
      </c>
      <c r="K1123" s="362">
        <v>19179500</v>
      </c>
    </row>
    <row r="1124" spans="2:11" ht="12.75" customHeight="1" x14ac:dyDescent="0.2">
      <c r="B1124" s="585">
        <f t="shared" ca="1" si="17"/>
        <v>45723</v>
      </c>
      <c r="C1124" s="585"/>
      <c r="D1124" s="585"/>
      <c r="E1124" s="433">
        <v>30.559999000000001</v>
      </c>
      <c r="F1124" s="433">
        <v>32.009998000000003</v>
      </c>
      <c r="G1124" s="433">
        <v>30.549999</v>
      </c>
      <c r="H1124" s="586">
        <v>31.67</v>
      </c>
      <c r="I1124" s="586"/>
      <c r="J1124" s="433">
        <v>31.450035</v>
      </c>
      <c r="K1124" s="362">
        <v>15134000</v>
      </c>
    </row>
    <row r="1125" spans="2:11" ht="12.75" customHeight="1" x14ac:dyDescent="0.2">
      <c r="B1125" s="585">
        <f t="shared" ca="1" si="17"/>
        <v>45724</v>
      </c>
      <c r="C1125" s="585"/>
      <c r="D1125" s="585"/>
      <c r="E1125" s="433">
        <v>32.490001999999997</v>
      </c>
      <c r="F1125" s="433">
        <v>33.770000000000003</v>
      </c>
      <c r="G1125" s="433">
        <v>32.340000000000003</v>
      </c>
      <c r="H1125" s="586">
        <v>33.340000000000003</v>
      </c>
      <c r="I1125" s="586"/>
      <c r="J1125" s="433">
        <v>33.108437000000002</v>
      </c>
      <c r="K1125" s="362">
        <v>19799800</v>
      </c>
    </row>
    <row r="1126" spans="2:11" ht="12.75" customHeight="1" x14ac:dyDescent="0.2">
      <c r="B1126" s="585">
        <f t="shared" ca="1" si="17"/>
        <v>45725</v>
      </c>
      <c r="C1126" s="585"/>
      <c r="D1126" s="585"/>
      <c r="E1126" s="433">
        <v>33.310001</v>
      </c>
      <c r="F1126" s="433">
        <v>33.349997999999999</v>
      </c>
      <c r="G1126" s="433">
        <v>32.389999000000003</v>
      </c>
      <c r="H1126" s="586">
        <v>32.740001999999997</v>
      </c>
      <c r="I1126" s="586"/>
      <c r="J1126" s="433">
        <v>32.512599999999999</v>
      </c>
      <c r="K1126" s="362">
        <v>14606700</v>
      </c>
    </row>
    <row r="1127" spans="2:11" ht="12.75" customHeight="1" x14ac:dyDescent="0.2">
      <c r="B1127" s="585">
        <f t="shared" ca="1" si="17"/>
        <v>45726</v>
      </c>
      <c r="C1127" s="585"/>
      <c r="D1127" s="585"/>
      <c r="E1127" s="433">
        <v>32.169998</v>
      </c>
      <c r="F1127" s="433">
        <v>32.409999999999997</v>
      </c>
      <c r="G1127" s="433">
        <v>31.450001</v>
      </c>
      <c r="H1127" s="586">
        <v>32.200001</v>
      </c>
      <c r="I1127" s="586"/>
      <c r="J1127" s="433">
        <v>31.976353</v>
      </c>
      <c r="K1127" s="362">
        <v>13156900</v>
      </c>
    </row>
    <row r="1128" spans="2:11" ht="12.75" customHeight="1" x14ac:dyDescent="0.2">
      <c r="B1128" s="585">
        <f t="shared" ca="1" si="17"/>
        <v>45727</v>
      </c>
      <c r="C1128" s="585"/>
      <c r="D1128" s="585"/>
      <c r="E1128" s="433">
        <v>31.74</v>
      </c>
      <c r="F1128" s="433">
        <v>32.369999</v>
      </c>
      <c r="G1128" s="433">
        <v>31.389999</v>
      </c>
      <c r="H1128" s="586">
        <v>31.690000999999999</v>
      </c>
      <c r="I1128" s="586"/>
      <c r="J1128" s="433">
        <v>31.469894</v>
      </c>
      <c r="K1128" s="362">
        <v>13138500</v>
      </c>
    </row>
    <row r="1129" spans="2:11" ht="12.75" customHeight="1" x14ac:dyDescent="0.2">
      <c r="B1129" s="585">
        <f t="shared" ca="1" si="17"/>
        <v>45728</v>
      </c>
      <c r="C1129" s="585"/>
      <c r="D1129" s="585"/>
      <c r="E1129" s="433">
        <v>33.689999</v>
      </c>
      <c r="F1129" s="433">
        <v>33.740001999999997</v>
      </c>
      <c r="G1129" s="433">
        <v>32.689999</v>
      </c>
      <c r="H1129" s="586">
        <v>32.900002000000001</v>
      </c>
      <c r="I1129" s="586"/>
      <c r="J1129" s="433">
        <v>32.671494000000003</v>
      </c>
      <c r="K1129" s="362">
        <v>16684600</v>
      </c>
    </row>
    <row r="1130" spans="2:11" ht="12.75" customHeight="1" x14ac:dyDescent="0.2">
      <c r="B1130" s="585">
        <f t="shared" ca="1" si="17"/>
        <v>45729</v>
      </c>
      <c r="C1130" s="585"/>
      <c r="D1130" s="585"/>
      <c r="E1130" s="433">
        <v>32.669998</v>
      </c>
      <c r="F1130" s="433">
        <v>33.389999000000003</v>
      </c>
      <c r="G1130" s="433">
        <v>30.959999</v>
      </c>
      <c r="H1130" s="586">
        <v>31.01</v>
      </c>
      <c r="I1130" s="586"/>
      <c r="J1130" s="433">
        <v>30.794619000000001</v>
      </c>
      <c r="K1130" s="362">
        <v>20061600</v>
      </c>
    </row>
    <row r="1131" spans="2:11" ht="12.75" customHeight="1" x14ac:dyDescent="0.2">
      <c r="B1131" s="585">
        <f t="shared" ca="1" si="17"/>
        <v>45730</v>
      </c>
      <c r="C1131" s="585"/>
      <c r="D1131" s="585"/>
      <c r="E1131" s="433">
        <v>30.549999</v>
      </c>
      <c r="F1131" s="433">
        <v>31.67</v>
      </c>
      <c r="G1131" s="433">
        <v>30.280000999999999</v>
      </c>
      <c r="H1131" s="586">
        <v>31.559999000000001</v>
      </c>
      <c r="I1131" s="586"/>
      <c r="J1131" s="433">
        <v>31.340796999999998</v>
      </c>
      <c r="K1131" s="362">
        <v>15062200</v>
      </c>
    </row>
    <row r="1132" spans="2:11" ht="12.75" customHeight="1" x14ac:dyDescent="0.2">
      <c r="B1132" s="585">
        <f t="shared" ca="1" si="17"/>
        <v>45731</v>
      </c>
      <c r="C1132" s="585"/>
      <c r="D1132" s="585"/>
      <c r="E1132" s="433">
        <v>34.700001</v>
      </c>
      <c r="F1132" s="433">
        <v>35.770000000000003</v>
      </c>
      <c r="G1132" s="433">
        <v>34.119999</v>
      </c>
      <c r="H1132" s="586">
        <v>35.189999</v>
      </c>
      <c r="I1132" s="586"/>
      <c r="J1132" s="433">
        <v>34.945582999999999</v>
      </c>
      <c r="K1132" s="362">
        <v>30363400</v>
      </c>
    </row>
    <row r="1133" spans="2:11" ht="12.75" customHeight="1" x14ac:dyDescent="0.2">
      <c r="B1133" s="585">
        <f t="shared" ca="1" si="17"/>
        <v>45732</v>
      </c>
      <c r="C1133" s="585"/>
      <c r="D1133" s="585"/>
      <c r="E1133" s="433">
        <v>34.970001000000003</v>
      </c>
      <c r="F1133" s="433">
        <v>35.229999999999997</v>
      </c>
      <c r="G1133" s="433">
        <v>34.119999</v>
      </c>
      <c r="H1133" s="586">
        <v>34.450001</v>
      </c>
      <c r="I1133" s="586"/>
      <c r="J1133" s="433">
        <v>34.210728000000003</v>
      </c>
      <c r="K1133" s="362">
        <v>12396400</v>
      </c>
    </row>
    <row r="1134" spans="2:11" ht="12.75" customHeight="1" x14ac:dyDescent="0.2">
      <c r="B1134" s="585">
        <f t="shared" ca="1" si="17"/>
        <v>45733</v>
      </c>
      <c r="C1134" s="585"/>
      <c r="D1134" s="585"/>
      <c r="E1134" s="433">
        <v>34.799999</v>
      </c>
      <c r="F1134" s="433">
        <v>36.209999000000003</v>
      </c>
      <c r="G1134" s="433">
        <v>34.330002</v>
      </c>
      <c r="H1134" s="586">
        <v>35.459999000000003</v>
      </c>
      <c r="I1134" s="586"/>
      <c r="J1134" s="433">
        <v>35.213706999999999</v>
      </c>
      <c r="K1134" s="362">
        <v>18453300</v>
      </c>
    </row>
    <row r="1135" spans="2:11" ht="12.75" customHeight="1" x14ac:dyDescent="0.2">
      <c r="B1135" s="585">
        <f t="shared" ca="1" si="17"/>
        <v>45734</v>
      </c>
      <c r="C1135" s="585"/>
      <c r="D1135" s="585"/>
      <c r="E1135" s="433">
        <v>34.889999000000003</v>
      </c>
      <c r="F1135" s="433">
        <v>35.759998000000003</v>
      </c>
      <c r="G1135" s="433">
        <v>33.669998</v>
      </c>
      <c r="H1135" s="586">
        <v>34.029998999999997</v>
      </c>
      <c r="I1135" s="586"/>
      <c r="J1135" s="433">
        <v>33.793640000000003</v>
      </c>
      <c r="K1135" s="362">
        <v>14161900</v>
      </c>
    </row>
    <row r="1136" spans="2:11" ht="12.75" customHeight="1" x14ac:dyDescent="0.2">
      <c r="B1136" s="585">
        <f t="shared" ca="1" si="17"/>
        <v>45735</v>
      </c>
      <c r="C1136" s="585"/>
      <c r="D1136" s="585"/>
      <c r="E1136" s="433">
        <v>35.869999</v>
      </c>
      <c r="F1136" s="433">
        <v>36.959999000000003</v>
      </c>
      <c r="G1136" s="433">
        <v>35.709999000000003</v>
      </c>
      <c r="H1136" s="586">
        <v>36.75</v>
      </c>
      <c r="I1136" s="586"/>
      <c r="J1136" s="433">
        <v>36.494751000000001</v>
      </c>
      <c r="K1136" s="362">
        <v>21126200</v>
      </c>
    </row>
    <row r="1137" spans="2:11" ht="12.75" customHeight="1" x14ac:dyDescent="0.2">
      <c r="B1137" s="585">
        <f t="shared" ca="1" si="17"/>
        <v>45736</v>
      </c>
      <c r="C1137" s="585"/>
      <c r="D1137" s="585"/>
      <c r="E1137" s="433">
        <v>37.740001999999997</v>
      </c>
      <c r="F1137" s="433">
        <v>39.259998000000003</v>
      </c>
      <c r="G1137" s="433">
        <v>37.740001999999997</v>
      </c>
      <c r="H1137" s="586">
        <v>38.040000999999997</v>
      </c>
      <c r="I1137" s="586"/>
      <c r="J1137" s="433">
        <v>37.775790999999998</v>
      </c>
      <c r="K1137" s="362">
        <v>22053500</v>
      </c>
    </row>
    <row r="1138" spans="2:11" ht="12.75" customHeight="1" x14ac:dyDescent="0.2">
      <c r="B1138" s="585">
        <f t="shared" ca="1" si="17"/>
        <v>45737</v>
      </c>
      <c r="C1138" s="585"/>
      <c r="D1138" s="585"/>
      <c r="E1138" s="433">
        <v>37.479999999999997</v>
      </c>
      <c r="F1138" s="433">
        <v>38.540000999999997</v>
      </c>
      <c r="G1138" s="433">
        <v>37.279998999999997</v>
      </c>
      <c r="H1138" s="586">
        <v>37.889999000000003</v>
      </c>
      <c r="I1138" s="586"/>
      <c r="J1138" s="433">
        <v>37.626831000000003</v>
      </c>
      <c r="K1138" s="362">
        <v>14006700</v>
      </c>
    </row>
    <row r="1139" spans="2:11" ht="12.75" customHeight="1" x14ac:dyDescent="0.2">
      <c r="B1139" s="585">
        <f t="shared" ca="1" si="17"/>
        <v>45738</v>
      </c>
      <c r="C1139" s="585"/>
      <c r="D1139" s="585"/>
      <c r="E1139" s="433">
        <v>38.25</v>
      </c>
      <c r="F1139" s="433">
        <v>38.439999</v>
      </c>
      <c r="G1139" s="433">
        <v>37.57</v>
      </c>
      <c r="H1139" s="586">
        <v>38.090000000000003</v>
      </c>
      <c r="I1139" s="586"/>
      <c r="J1139" s="433">
        <v>37.825443</v>
      </c>
      <c r="K1139" s="362">
        <v>15132100</v>
      </c>
    </row>
    <row r="1140" spans="2:11" ht="12.75" customHeight="1" x14ac:dyDescent="0.2">
      <c r="B1140" s="585">
        <f t="shared" ca="1" si="17"/>
        <v>45739</v>
      </c>
      <c r="C1140" s="585"/>
      <c r="D1140" s="585"/>
      <c r="E1140" s="433">
        <v>37.340000000000003</v>
      </c>
      <c r="F1140" s="433">
        <v>37.68</v>
      </c>
      <c r="G1140" s="433">
        <v>36.979999999999997</v>
      </c>
      <c r="H1140" s="586">
        <v>37.380001</v>
      </c>
      <c r="I1140" s="586"/>
      <c r="J1140" s="433">
        <v>37.120376999999998</v>
      </c>
      <c r="K1140" s="362">
        <v>12620100</v>
      </c>
    </row>
    <row r="1141" spans="2:11" ht="12.75" customHeight="1" x14ac:dyDescent="0.2">
      <c r="B1141" s="585">
        <f t="shared" ca="1" si="17"/>
        <v>45740</v>
      </c>
      <c r="C1141" s="585"/>
      <c r="D1141" s="585"/>
      <c r="E1141" s="433">
        <v>35.799999</v>
      </c>
      <c r="F1141" s="433">
        <v>36.419998</v>
      </c>
      <c r="G1141" s="433">
        <v>35.310001</v>
      </c>
      <c r="H1141" s="586">
        <v>36.360000999999997</v>
      </c>
      <c r="I1141" s="586"/>
      <c r="J1141" s="433">
        <v>36.107460000000003</v>
      </c>
      <c r="K1141" s="362">
        <v>13618400</v>
      </c>
    </row>
    <row r="1142" spans="2:11" ht="12.75" customHeight="1" x14ac:dyDescent="0.2">
      <c r="B1142" s="585">
        <f t="shared" ca="1" si="17"/>
        <v>45741</v>
      </c>
      <c r="C1142" s="585"/>
      <c r="D1142" s="585"/>
      <c r="E1142" s="433">
        <v>36.450001</v>
      </c>
      <c r="F1142" s="433">
        <v>36.669998</v>
      </c>
      <c r="G1142" s="433">
        <v>35.830002</v>
      </c>
      <c r="H1142" s="586">
        <v>36.340000000000003</v>
      </c>
      <c r="I1142" s="586"/>
      <c r="J1142" s="433">
        <v>36.087597000000002</v>
      </c>
      <c r="K1142" s="362">
        <v>9136200</v>
      </c>
    </row>
    <row r="1143" spans="2:11" ht="12.75" customHeight="1" x14ac:dyDescent="0.2">
      <c r="B1143" s="585">
        <f t="shared" ca="1" si="17"/>
        <v>45742</v>
      </c>
      <c r="C1143" s="585"/>
      <c r="D1143" s="585"/>
      <c r="E1143" s="433">
        <v>36.020000000000003</v>
      </c>
      <c r="F1143" s="433">
        <v>36.360000999999997</v>
      </c>
      <c r="G1143" s="433">
        <v>35.139999000000003</v>
      </c>
      <c r="H1143" s="586">
        <v>36.130001</v>
      </c>
      <c r="I1143" s="586"/>
      <c r="J1143" s="433">
        <v>35.879055000000001</v>
      </c>
      <c r="K1143" s="362">
        <v>10425300</v>
      </c>
    </row>
    <row r="1144" spans="2:11" ht="12.75" customHeight="1" x14ac:dyDescent="0.2">
      <c r="B1144" s="585">
        <f t="shared" ca="1" si="17"/>
        <v>45743</v>
      </c>
      <c r="C1144" s="585"/>
      <c r="D1144" s="585"/>
      <c r="E1144" s="433">
        <v>36.990001999999997</v>
      </c>
      <c r="F1144" s="433">
        <v>37.889999000000003</v>
      </c>
      <c r="G1144" s="433">
        <v>36.810001</v>
      </c>
      <c r="H1144" s="586">
        <v>37.860000999999997</v>
      </c>
      <c r="I1144" s="586"/>
      <c r="J1144" s="433">
        <v>37.597042000000002</v>
      </c>
      <c r="K1144" s="362">
        <v>11848000</v>
      </c>
    </row>
    <row r="1145" spans="2:11" ht="12.75" customHeight="1" x14ac:dyDescent="0.2">
      <c r="B1145" s="585">
        <f t="shared" ca="1" si="17"/>
        <v>45744</v>
      </c>
      <c r="C1145" s="585"/>
      <c r="D1145" s="585"/>
      <c r="E1145" s="433">
        <v>37.150002000000001</v>
      </c>
      <c r="F1145" s="433">
        <v>38.189999</v>
      </c>
      <c r="G1145" s="433">
        <v>37.099997999999999</v>
      </c>
      <c r="H1145" s="586">
        <v>38.040000999999997</v>
      </c>
      <c r="I1145" s="586"/>
      <c r="J1145" s="433">
        <v>37.775790999999998</v>
      </c>
      <c r="K1145" s="362">
        <v>8632400</v>
      </c>
    </row>
    <row r="1146" spans="2:11" ht="12.75" customHeight="1" x14ac:dyDescent="0.2">
      <c r="B1146" s="585">
        <f t="shared" ca="1" si="17"/>
        <v>45745</v>
      </c>
      <c r="C1146" s="585"/>
      <c r="D1146" s="585"/>
      <c r="E1146" s="433">
        <v>37.880001</v>
      </c>
      <c r="F1146" s="433">
        <v>38.040000999999997</v>
      </c>
      <c r="G1146" s="433">
        <v>37.090000000000003</v>
      </c>
      <c r="H1146" s="586">
        <v>37.150002000000001</v>
      </c>
      <c r="I1146" s="586"/>
      <c r="J1146" s="433">
        <v>36.891972000000003</v>
      </c>
      <c r="K1146" s="362">
        <v>5219800</v>
      </c>
    </row>
    <row r="1147" spans="2:11" ht="12.75" customHeight="1" x14ac:dyDescent="0.2">
      <c r="B1147" s="585">
        <f t="shared" ca="1" si="17"/>
        <v>45746</v>
      </c>
      <c r="C1147" s="585"/>
      <c r="D1147" s="585"/>
      <c r="E1147" s="433">
        <v>36.529998999999997</v>
      </c>
      <c r="F1147" s="433">
        <v>36.889999000000003</v>
      </c>
      <c r="G1147" s="433">
        <v>36.119999</v>
      </c>
      <c r="H1147" s="586">
        <v>36.189999</v>
      </c>
      <c r="I1147" s="586"/>
      <c r="J1147" s="433">
        <v>35.938637</v>
      </c>
      <c r="K1147" s="362">
        <v>10420000</v>
      </c>
    </row>
    <row r="1148" spans="2:11" ht="12.75" customHeight="1" x14ac:dyDescent="0.2">
      <c r="B1148" s="585">
        <f t="shared" ca="1" si="17"/>
        <v>45747</v>
      </c>
      <c r="C1148" s="585"/>
      <c r="D1148" s="585"/>
      <c r="E1148" s="433">
        <v>37.07</v>
      </c>
      <c r="F1148" s="433">
        <v>37.669998</v>
      </c>
      <c r="G1148" s="433">
        <v>36.909999999999997</v>
      </c>
      <c r="H1148" s="586">
        <v>37.509998000000003</v>
      </c>
      <c r="I1148" s="586"/>
      <c r="J1148" s="433">
        <v>37.249470000000002</v>
      </c>
      <c r="K1148" s="362">
        <v>8912700</v>
      </c>
    </row>
    <row r="1149" spans="2:11" ht="12.75" customHeight="1" x14ac:dyDescent="0.2">
      <c r="B1149" s="585">
        <f t="shared" ca="1" si="17"/>
        <v>45748</v>
      </c>
      <c r="C1149" s="585"/>
      <c r="D1149" s="585"/>
      <c r="E1149" s="433">
        <v>38.330002</v>
      </c>
      <c r="F1149" s="433">
        <v>39.799999</v>
      </c>
      <c r="G1149" s="433">
        <v>37.779998999999997</v>
      </c>
      <c r="H1149" s="586">
        <v>39.799999</v>
      </c>
      <c r="I1149" s="586"/>
      <c r="J1149" s="433">
        <v>39.523567</v>
      </c>
      <c r="K1149" s="362">
        <v>23334200</v>
      </c>
    </row>
    <row r="1150" spans="2:11" ht="12.75" customHeight="1" x14ac:dyDescent="0.2">
      <c r="B1150" s="585">
        <f t="shared" ca="1" si="17"/>
        <v>45749</v>
      </c>
      <c r="C1150" s="585"/>
      <c r="D1150" s="585"/>
      <c r="E1150" s="433">
        <v>39.889999000000003</v>
      </c>
      <c r="F1150" s="433">
        <v>40.090000000000003</v>
      </c>
      <c r="G1150" s="433">
        <v>38.709999000000003</v>
      </c>
      <c r="H1150" s="586">
        <v>39.57</v>
      </c>
      <c r="I1150" s="586"/>
      <c r="J1150" s="433">
        <v>39.295161999999998</v>
      </c>
      <c r="K1150" s="362">
        <v>12098000</v>
      </c>
    </row>
    <row r="1151" spans="2:11" ht="12.75" customHeight="1" x14ac:dyDescent="0.2">
      <c r="B1151" s="585">
        <f t="shared" ca="1" si="17"/>
        <v>45750</v>
      </c>
      <c r="C1151" s="585"/>
      <c r="D1151" s="585"/>
      <c r="E1151" s="433">
        <v>38.689999</v>
      </c>
      <c r="F1151" s="433">
        <v>40.290000999999997</v>
      </c>
      <c r="G1151" s="433">
        <v>38.439999</v>
      </c>
      <c r="H1151" s="586">
        <v>40.220001000000003</v>
      </c>
      <c r="I1151" s="586"/>
      <c r="J1151" s="433">
        <v>39.940646999999998</v>
      </c>
      <c r="K1151" s="362">
        <v>15008700</v>
      </c>
    </row>
    <row r="1152" spans="2:11" ht="12.75" customHeight="1" x14ac:dyDescent="0.2">
      <c r="B1152" s="585">
        <f t="shared" ca="1" si="17"/>
        <v>45751</v>
      </c>
      <c r="C1152" s="585"/>
      <c r="D1152" s="585"/>
      <c r="E1152" s="433">
        <v>40.299999</v>
      </c>
      <c r="F1152" s="433">
        <v>40.599997999999999</v>
      </c>
      <c r="G1152" s="433">
        <v>38.709999000000003</v>
      </c>
      <c r="H1152" s="586">
        <v>38.860000999999997</v>
      </c>
      <c r="I1152" s="586"/>
      <c r="J1152" s="433">
        <v>38.590096000000003</v>
      </c>
      <c r="K1152" s="362">
        <v>12200500</v>
      </c>
    </row>
    <row r="1153" spans="2:11" ht="12.75" customHeight="1" x14ac:dyDescent="0.2">
      <c r="B1153" s="585">
        <f t="shared" ca="1" si="17"/>
        <v>45752</v>
      </c>
      <c r="C1153" s="585"/>
      <c r="D1153" s="585"/>
      <c r="E1153" s="433">
        <v>39.060001</v>
      </c>
      <c r="F1153" s="433">
        <v>39.860000999999997</v>
      </c>
      <c r="G1153" s="433">
        <v>38.200001</v>
      </c>
      <c r="H1153" s="586">
        <v>38.459999000000003</v>
      </c>
      <c r="I1153" s="586"/>
      <c r="J1153" s="433">
        <v>38.192875000000001</v>
      </c>
      <c r="K1153" s="362">
        <v>14971800</v>
      </c>
    </row>
    <row r="1154" spans="2:11" ht="12.75" customHeight="1" x14ac:dyDescent="0.2">
      <c r="B1154" s="585">
        <f t="shared" ca="1" si="17"/>
        <v>45753</v>
      </c>
      <c r="C1154" s="585"/>
      <c r="D1154" s="585"/>
      <c r="E1154" s="433">
        <v>38.349997999999999</v>
      </c>
      <c r="F1154" s="433">
        <v>39.189999</v>
      </c>
      <c r="G1154" s="433">
        <v>38.25</v>
      </c>
      <c r="H1154" s="586">
        <v>38.549999</v>
      </c>
      <c r="I1154" s="586"/>
      <c r="J1154" s="433">
        <v>38.282246000000001</v>
      </c>
      <c r="K1154" s="362">
        <v>12273600</v>
      </c>
    </row>
    <row r="1155" spans="2:11" ht="12.75" customHeight="1" x14ac:dyDescent="0.2">
      <c r="B1155" s="585">
        <f t="shared" ca="1" si="17"/>
        <v>45754</v>
      </c>
      <c r="C1155" s="585"/>
      <c r="D1155" s="585"/>
      <c r="E1155" s="433">
        <v>39.669998</v>
      </c>
      <c r="F1155" s="433">
        <v>40.049999</v>
      </c>
      <c r="G1155" s="433">
        <v>39.279998999999997</v>
      </c>
      <c r="H1155" s="586">
        <v>39.860000999999997</v>
      </c>
      <c r="I1155" s="586"/>
      <c r="J1155" s="433">
        <v>39.583148999999999</v>
      </c>
      <c r="K1155" s="362">
        <v>12677600</v>
      </c>
    </row>
    <row r="1156" spans="2:11" ht="12.75" customHeight="1" x14ac:dyDescent="0.2">
      <c r="B1156" s="585">
        <f t="shared" ca="1" si="17"/>
        <v>45755</v>
      </c>
      <c r="C1156" s="585"/>
      <c r="D1156" s="585"/>
      <c r="E1156" s="433">
        <v>40.07</v>
      </c>
      <c r="F1156" s="433">
        <v>40.560001</v>
      </c>
      <c r="G1156" s="433">
        <v>38.540000999999997</v>
      </c>
      <c r="H1156" s="586">
        <v>38.590000000000003</v>
      </c>
      <c r="I1156" s="586"/>
      <c r="J1156" s="433">
        <v>38.321972000000002</v>
      </c>
      <c r="K1156" s="362">
        <v>10601800</v>
      </c>
    </row>
    <row r="1157" spans="2:11" ht="12.75" customHeight="1" x14ac:dyDescent="0.2">
      <c r="B1157" s="585">
        <f t="shared" ca="1" si="17"/>
        <v>45756</v>
      </c>
      <c r="C1157" s="585"/>
      <c r="D1157" s="585"/>
      <c r="E1157" s="433">
        <v>38.110000999999997</v>
      </c>
      <c r="F1157" s="433">
        <v>38.939999</v>
      </c>
      <c r="G1157" s="433">
        <v>37.869999</v>
      </c>
      <c r="H1157" s="586">
        <v>38.880001</v>
      </c>
      <c r="I1157" s="586"/>
      <c r="J1157" s="433">
        <v>38.609954999999999</v>
      </c>
      <c r="K1157" s="362">
        <v>9557200</v>
      </c>
    </row>
    <row r="1158" spans="2:11" ht="12.75" customHeight="1" x14ac:dyDescent="0.2">
      <c r="B1158" s="585">
        <f t="shared" ca="1" si="17"/>
        <v>45757</v>
      </c>
      <c r="C1158" s="585"/>
      <c r="D1158" s="585"/>
      <c r="E1158" s="433">
        <v>41.09</v>
      </c>
      <c r="F1158" s="433">
        <v>41.16</v>
      </c>
      <c r="G1158" s="433">
        <v>38.770000000000003</v>
      </c>
      <c r="H1158" s="586">
        <v>39.259998000000003</v>
      </c>
      <c r="I1158" s="586"/>
      <c r="J1158" s="433">
        <v>38.987312000000003</v>
      </c>
      <c r="K1158" s="362">
        <v>12513200</v>
      </c>
    </row>
    <row r="1159" spans="2:11" ht="12.75" customHeight="1" x14ac:dyDescent="0.2">
      <c r="B1159" s="585">
        <f t="shared" ca="1" si="17"/>
        <v>45758</v>
      </c>
      <c r="C1159" s="585"/>
      <c r="D1159" s="585"/>
      <c r="E1159" s="433">
        <v>39.029998999999997</v>
      </c>
      <c r="F1159" s="433">
        <v>39.889999000000003</v>
      </c>
      <c r="G1159" s="433">
        <v>38.860000999999997</v>
      </c>
      <c r="H1159" s="586">
        <v>39.43</v>
      </c>
      <c r="I1159" s="586"/>
      <c r="J1159" s="433">
        <v>39.156135999999996</v>
      </c>
      <c r="K1159" s="362">
        <v>11163700</v>
      </c>
    </row>
    <row r="1160" spans="2:11" ht="12.75" customHeight="1" x14ac:dyDescent="0.2">
      <c r="B1160" s="585">
        <f t="shared" ca="1" si="17"/>
        <v>45759</v>
      </c>
      <c r="C1160" s="585"/>
      <c r="D1160" s="585"/>
      <c r="E1160" s="433">
        <v>38.409999999999997</v>
      </c>
      <c r="F1160" s="433">
        <v>38.909999999999997</v>
      </c>
      <c r="G1160" s="433">
        <v>37.740001999999997</v>
      </c>
      <c r="H1160" s="586">
        <v>38.150002000000001</v>
      </c>
      <c r="I1160" s="586"/>
      <c r="J1160" s="433">
        <v>37.885029000000003</v>
      </c>
      <c r="K1160" s="362">
        <v>11046700</v>
      </c>
    </row>
    <row r="1161" spans="2:11" ht="12.75" customHeight="1" x14ac:dyDescent="0.2">
      <c r="B1161" s="585">
        <f t="shared" ca="1" si="17"/>
        <v>45760</v>
      </c>
      <c r="C1161" s="585"/>
      <c r="D1161" s="585"/>
      <c r="E1161" s="433">
        <v>38.169998</v>
      </c>
      <c r="F1161" s="433">
        <v>39.049999</v>
      </c>
      <c r="G1161" s="433">
        <v>37.849997999999999</v>
      </c>
      <c r="H1161" s="586">
        <v>38.360000999999997</v>
      </c>
      <c r="I1161" s="586"/>
      <c r="J1161" s="433">
        <v>38.093567</v>
      </c>
      <c r="K1161" s="362">
        <v>29060700</v>
      </c>
    </row>
    <row r="1162" spans="2:11" ht="12.75" customHeight="1" x14ac:dyDescent="0.2">
      <c r="B1162" s="585">
        <f t="shared" ca="1" si="17"/>
        <v>45761</v>
      </c>
      <c r="C1162" s="585"/>
      <c r="D1162" s="585"/>
      <c r="E1162" s="433">
        <v>38.549999</v>
      </c>
      <c r="F1162" s="433">
        <v>38.729999999999997</v>
      </c>
      <c r="G1162" s="433">
        <v>37.090000000000003</v>
      </c>
      <c r="H1162" s="586">
        <v>37.360000999999997</v>
      </c>
      <c r="I1162" s="586"/>
      <c r="J1162" s="433">
        <v>37.100512999999999</v>
      </c>
      <c r="K1162" s="362">
        <v>9245700</v>
      </c>
    </row>
    <row r="1163" spans="2:11" ht="12.75" customHeight="1" x14ac:dyDescent="0.2">
      <c r="B1163" s="585">
        <f t="shared" ca="1" si="17"/>
        <v>45762</v>
      </c>
      <c r="C1163" s="585"/>
      <c r="D1163" s="585"/>
      <c r="E1163" s="433">
        <v>37.650002000000001</v>
      </c>
      <c r="F1163" s="433">
        <v>38.389999000000003</v>
      </c>
      <c r="G1163" s="433">
        <v>37.650002000000001</v>
      </c>
      <c r="H1163" s="586">
        <v>37.799999</v>
      </c>
      <c r="I1163" s="586"/>
      <c r="J1163" s="433">
        <v>37.537457000000003</v>
      </c>
      <c r="K1163" s="362">
        <v>7608100</v>
      </c>
    </row>
    <row r="1164" spans="2:11" ht="12.75" customHeight="1" x14ac:dyDescent="0.2">
      <c r="B1164" s="585">
        <f t="shared" ca="1" si="17"/>
        <v>45763</v>
      </c>
      <c r="C1164" s="585"/>
      <c r="D1164" s="585"/>
      <c r="E1164" s="433">
        <v>38.369999</v>
      </c>
      <c r="F1164" s="433">
        <v>38.849997999999999</v>
      </c>
      <c r="G1164" s="433">
        <v>38.130001</v>
      </c>
      <c r="H1164" s="586">
        <v>38.450001</v>
      </c>
      <c r="I1164" s="586"/>
      <c r="J1164" s="433">
        <v>38.182941</v>
      </c>
      <c r="K1164" s="362">
        <v>7266700</v>
      </c>
    </row>
    <row r="1165" spans="2:11" ht="12.75" customHeight="1" x14ac:dyDescent="0.2">
      <c r="B1165" s="585">
        <f t="shared" ca="1" si="17"/>
        <v>45764</v>
      </c>
      <c r="C1165" s="585"/>
      <c r="D1165" s="585"/>
      <c r="E1165" s="433">
        <v>38.040000999999997</v>
      </c>
      <c r="F1165" s="433">
        <v>38.040000999999997</v>
      </c>
      <c r="G1165" s="433">
        <v>36.849997999999999</v>
      </c>
      <c r="H1165" s="586">
        <v>37.669998</v>
      </c>
      <c r="I1165" s="586"/>
      <c r="J1165" s="433">
        <v>37.408360000000002</v>
      </c>
      <c r="K1165" s="362">
        <v>11351300</v>
      </c>
    </row>
    <row r="1166" spans="2:11" ht="12.75" customHeight="1" x14ac:dyDescent="0.2">
      <c r="B1166" s="585">
        <f t="shared" ca="1" si="17"/>
        <v>45765</v>
      </c>
      <c r="C1166" s="585"/>
      <c r="D1166" s="585"/>
      <c r="E1166" s="433">
        <v>37.869999</v>
      </c>
      <c r="F1166" s="433">
        <v>38.119999</v>
      </c>
      <c r="G1166" s="433">
        <v>37.32</v>
      </c>
      <c r="H1166" s="586">
        <v>38.099997999999999</v>
      </c>
      <c r="I1166" s="586"/>
      <c r="J1166" s="433">
        <v>37.835372999999997</v>
      </c>
      <c r="K1166" s="362">
        <v>6598000</v>
      </c>
    </row>
    <row r="1167" spans="2:11" ht="12.75" customHeight="1" x14ac:dyDescent="0.2">
      <c r="B1167" s="585">
        <f t="shared" ca="1" si="17"/>
        <v>45766</v>
      </c>
      <c r="C1167" s="585"/>
      <c r="D1167" s="585"/>
      <c r="E1167" s="433">
        <v>38.669998</v>
      </c>
      <c r="F1167" s="433">
        <v>39.259998000000003</v>
      </c>
      <c r="G1167" s="433">
        <v>38.409999999999997</v>
      </c>
      <c r="H1167" s="586">
        <v>38.880001</v>
      </c>
      <c r="I1167" s="586"/>
      <c r="J1167" s="433">
        <v>38.609954999999999</v>
      </c>
      <c r="K1167" s="362">
        <v>10559300</v>
      </c>
    </row>
    <row r="1168" spans="2:11" ht="12.75" customHeight="1" x14ac:dyDescent="0.2">
      <c r="B1168" s="585">
        <f t="shared" ca="1" si="17"/>
        <v>45767</v>
      </c>
      <c r="C1168" s="585"/>
      <c r="D1168" s="585"/>
      <c r="E1168" s="433">
        <v>38.889999000000003</v>
      </c>
      <c r="F1168" s="433">
        <v>38.979999999999997</v>
      </c>
      <c r="G1168" s="433">
        <v>37.580002</v>
      </c>
      <c r="H1168" s="586">
        <v>37.880001</v>
      </c>
      <c r="I1168" s="586"/>
      <c r="J1168" s="433">
        <v>37.616905000000003</v>
      </c>
      <c r="K1168" s="362">
        <v>8305500</v>
      </c>
    </row>
    <row r="1169" spans="2:11" ht="12.75" customHeight="1" x14ac:dyDescent="0.2">
      <c r="B1169" s="585">
        <f t="shared" ca="1" si="17"/>
        <v>45768</v>
      </c>
      <c r="C1169" s="585"/>
      <c r="D1169" s="585"/>
      <c r="E1169" s="433">
        <v>38.130001</v>
      </c>
      <c r="F1169" s="433">
        <v>38.57</v>
      </c>
      <c r="G1169" s="433">
        <v>38.060001</v>
      </c>
      <c r="H1169" s="586">
        <v>38.310001</v>
      </c>
      <c r="I1169" s="586"/>
      <c r="J1169" s="433">
        <v>38.043919000000002</v>
      </c>
      <c r="K1169" s="362">
        <v>6455800</v>
      </c>
    </row>
    <row r="1170" spans="2:11" ht="12.75" customHeight="1" x14ac:dyDescent="0.2">
      <c r="B1170" s="585">
        <f t="shared" ca="1" si="17"/>
        <v>45769</v>
      </c>
      <c r="C1170" s="585"/>
      <c r="D1170" s="585"/>
      <c r="E1170" s="433">
        <v>38</v>
      </c>
      <c r="F1170" s="433">
        <v>38.209999000000003</v>
      </c>
      <c r="G1170" s="433">
        <v>37.459999000000003</v>
      </c>
      <c r="H1170" s="586">
        <v>38</v>
      </c>
      <c r="I1170" s="586"/>
      <c r="J1170" s="433">
        <v>37.736069000000001</v>
      </c>
      <c r="K1170" s="362">
        <v>6820100</v>
      </c>
    </row>
    <row r="1171" spans="2:11" ht="12.75" customHeight="1" x14ac:dyDescent="0.2">
      <c r="B1171" s="585">
        <f t="shared" ca="1" si="17"/>
        <v>45770</v>
      </c>
      <c r="C1171" s="585"/>
      <c r="D1171" s="585"/>
      <c r="E1171" s="433">
        <v>37.950001</v>
      </c>
      <c r="F1171" s="433">
        <v>39.07</v>
      </c>
      <c r="G1171" s="433">
        <v>37.590000000000003</v>
      </c>
      <c r="H1171" s="586">
        <v>37.919998</v>
      </c>
      <c r="I1171" s="586"/>
      <c r="J1171" s="433">
        <v>37.656619999999997</v>
      </c>
      <c r="K1171" s="362">
        <v>8576100</v>
      </c>
    </row>
    <row r="1172" spans="2:11" ht="12.75" customHeight="1" x14ac:dyDescent="0.2">
      <c r="B1172" s="585">
        <f t="shared" ca="1" si="17"/>
        <v>45771</v>
      </c>
      <c r="C1172" s="585"/>
      <c r="D1172" s="585"/>
      <c r="E1172" s="433">
        <v>38</v>
      </c>
      <c r="F1172" s="433">
        <v>39.150002000000001</v>
      </c>
      <c r="G1172" s="433">
        <v>37.720001000000003</v>
      </c>
      <c r="H1172" s="586">
        <v>39</v>
      </c>
      <c r="I1172" s="586"/>
      <c r="J1172" s="433">
        <v>38.729121999999997</v>
      </c>
      <c r="K1172" s="362">
        <v>10415600</v>
      </c>
    </row>
    <row r="1173" spans="2:11" ht="12.75" customHeight="1" x14ac:dyDescent="0.2">
      <c r="B1173" s="585">
        <f t="shared" ca="1" si="17"/>
        <v>45772</v>
      </c>
      <c r="C1173" s="585"/>
      <c r="D1173" s="585"/>
      <c r="E1173" s="433">
        <v>38.900002000000001</v>
      </c>
      <c r="F1173" s="433">
        <v>40.270000000000003</v>
      </c>
      <c r="G1173" s="433">
        <v>38.659999999999997</v>
      </c>
      <c r="H1173" s="586">
        <v>39.840000000000003</v>
      </c>
      <c r="I1173" s="586"/>
      <c r="J1173" s="433">
        <v>39.563285999999998</v>
      </c>
      <c r="K1173" s="362">
        <v>12341000</v>
      </c>
    </row>
    <row r="1174" spans="2:11" ht="12.75" customHeight="1" x14ac:dyDescent="0.2">
      <c r="B1174" s="585">
        <f t="shared" ca="1" si="17"/>
        <v>45773</v>
      </c>
      <c r="C1174" s="585"/>
      <c r="D1174" s="585"/>
      <c r="E1174" s="433">
        <v>40.709999000000003</v>
      </c>
      <c r="F1174" s="433">
        <v>42.599997999999999</v>
      </c>
      <c r="G1174" s="433">
        <v>40.540000999999997</v>
      </c>
      <c r="H1174" s="586">
        <v>42.279998999999997</v>
      </c>
      <c r="I1174" s="586"/>
      <c r="J1174" s="433">
        <v>41.986339999999998</v>
      </c>
      <c r="K1174" s="362">
        <v>16483800</v>
      </c>
    </row>
    <row r="1175" spans="2:11" ht="12.75" customHeight="1" x14ac:dyDescent="0.2">
      <c r="B1175" s="585">
        <f t="shared" ca="1" si="17"/>
        <v>45774</v>
      </c>
      <c r="C1175" s="585"/>
      <c r="D1175" s="585"/>
      <c r="E1175" s="433">
        <v>43.200001</v>
      </c>
      <c r="F1175" s="433">
        <v>44.18</v>
      </c>
      <c r="G1175" s="433">
        <v>42.830002</v>
      </c>
      <c r="H1175" s="586">
        <v>42.830002</v>
      </c>
      <c r="I1175" s="586"/>
      <c r="J1175" s="433">
        <v>42.532524000000002</v>
      </c>
      <c r="K1175" s="362">
        <v>17009500</v>
      </c>
    </row>
    <row r="1176" spans="2:11" ht="12.75" customHeight="1" x14ac:dyDescent="0.2">
      <c r="B1176" s="585">
        <f t="shared" ca="1" si="17"/>
        <v>45775</v>
      </c>
      <c r="C1176" s="585"/>
      <c r="D1176" s="585"/>
      <c r="E1176" s="433">
        <v>43.240001999999997</v>
      </c>
      <c r="F1176" s="433">
        <v>44.82</v>
      </c>
      <c r="G1176" s="433">
        <v>43.009998000000003</v>
      </c>
      <c r="H1176" s="586">
        <v>44.709999000000003</v>
      </c>
      <c r="I1176" s="586"/>
      <c r="J1176" s="433">
        <v>44.399464000000002</v>
      </c>
      <c r="K1176" s="362">
        <v>16052500</v>
      </c>
    </row>
    <row r="1177" spans="2:11" ht="12.75" customHeight="1" x14ac:dyDescent="0.2">
      <c r="B1177" s="585">
        <f t="shared" ca="1" si="17"/>
        <v>45776</v>
      </c>
      <c r="C1177" s="585"/>
      <c r="D1177" s="585"/>
      <c r="E1177" s="433">
        <v>45.02</v>
      </c>
      <c r="F1177" s="433">
        <v>45.369999</v>
      </c>
      <c r="G1177" s="433">
        <v>44.23</v>
      </c>
      <c r="H1177" s="586">
        <v>45.32</v>
      </c>
      <c r="I1177" s="586"/>
      <c r="J1177" s="433">
        <v>45.005226</v>
      </c>
      <c r="K1177" s="362">
        <v>18910300</v>
      </c>
    </row>
    <row r="1178" spans="2:11" ht="12.75" customHeight="1" x14ac:dyDescent="0.2">
      <c r="B1178" s="585">
        <f t="shared" ca="1" si="17"/>
        <v>45777</v>
      </c>
      <c r="C1178" s="585"/>
      <c r="D1178" s="585"/>
      <c r="E1178" s="433">
        <v>45.529998999999997</v>
      </c>
      <c r="F1178" s="433">
        <v>45.849997999999999</v>
      </c>
      <c r="G1178" s="433">
        <v>44.240001999999997</v>
      </c>
      <c r="H1178" s="586">
        <v>45.099997999999999</v>
      </c>
      <c r="I1178" s="586"/>
      <c r="J1178" s="433">
        <v>44.935478000000003</v>
      </c>
      <c r="K1178" s="362">
        <v>12834900</v>
      </c>
    </row>
    <row r="1179" spans="2:11" ht="12.75" customHeight="1" x14ac:dyDescent="0.2">
      <c r="B1179" s="585">
        <f t="shared" ref="B1179:B1242" ca="1" si="18">B1180-1</f>
        <v>45778</v>
      </c>
      <c r="C1179" s="585"/>
      <c r="D1179" s="585"/>
      <c r="E1179" s="433">
        <v>44.759998000000003</v>
      </c>
      <c r="F1179" s="433">
        <v>45.43</v>
      </c>
      <c r="G1179" s="433">
        <v>44.48</v>
      </c>
      <c r="H1179" s="586">
        <v>45.049999</v>
      </c>
      <c r="I1179" s="586"/>
      <c r="J1179" s="433">
        <v>44.885662000000004</v>
      </c>
      <c r="K1179" s="362">
        <v>11109600</v>
      </c>
    </row>
    <row r="1180" spans="2:11" ht="12.75" customHeight="1" x14ac:dyDescent="0.2">
      <c r="B1180" s="585">
        <f t="shared" ca="1" si="18"/>
        <v>45779</v>
      </c>
      <c r="C1180" s="585"/>
      <c r="D1180" s="585"/>
      <c r="E1180" s="433">
        <v>44.68</v>
      </c>
      <c r="F1180" s="433">
        <v>45.189999</v>
      </c>
      <c r="G1180" s="433">
        <v>44.040000999999997</v>
      </c>
      <c r="H1180" s="586">
        <v>44.150002000000001</v>
      </c>
      <c r="I1180" s="586"/>
      <c r="J1180" s="433">
        <v>43.988948999999998</v>
      </c>
      <c r="K1180" s="362">
        <v>12644000</v>
      </c>
    </row>
    <row r="1181" spans="2:11" ht="12.75" customHeight="1" x14ac:dyDescent="0.2">
      <c r="B1181" s="585">
        <f t="shared" ca="1" si="18"/>
        <v>45780</v>
      </c>
      <c r="C1181" s="585"/>
      <c r="D1181" s="585"/>
      <c r="E1181" s="433">
        <v>45.279998999999997</v>
      </c>
      <c r="F1181" s="433">
        <v>46.380001</v>
      </c>
      <c r="G1181" s="433">
        <v>43.889999000000003</v>
      </c>
      <c r="H1181" s="586">
        <v>43.919998</v>
      </c>
      <c r="I1181" s="586"/>
      <c r="J1181" s="433">
        <v>43.759785000000001</v>
      </c>
      <c r="K1181" s="362">
        <v>19797400</v>
      </c>
    </row>
    <row r="1182" spans="2:11" ht="12.75" customHeight="1" x14ac:dyDescent="0.2">
      <c r="B1182" s="585">
        <f t="shared" ca="1" si="18"/>
        <v>45781</v>
      </c>
      <c r="C1182" s="585"/>
      <c r="D1182" s="585"/>
      <c r="E1182" s="433">
        <v>43.07</v>
      </c>
      <c r="F1182" s="433">
        <v>44.470001000000003</v>
      </c>
      <c r="G1182" s="433">
        <v>42.98</v>
      </c>
      <c r="H1182" s="586">
        <v>44.139999000000003</v>
      </c>
      <c r="I1182" s="586"/>
      <c r="J1182" s="433">
        <v>43.978980999999997</v>
      </c>
      <c r="K1182" s="362">
        <v>13731200</v>
      </c>
    </row>
    <row r="1183" spans="2:11" ht="12.75" customHeight="1" x14ac:dyDescent="0.2">
      <c r="B1183" s="585">
        <f t="shared" ca="1" si="18"/>
        <v>45782</v>
      </c>
      <c r="C1183" s="585"/>
      <c r="D1183" s="585"/>
      <c r="E1183" s="433">
        <v>43.849997999999999</v>
      </c>
      <c r="F1183" s="433">
        <v>45.439999</v>
      </c>
      <c r="G1183" s="433">
        <v>43.369999</v>
      </c>
      <c r="H1183" s="586">
        <v>45.41</v>
      </c>
      <c r="I1183" s="586"/>
      <c r="J1183" s="433">
        <v>45.244349999999997</v>
      </c>
      <c r="K1183" s="362">
        <v>12365100</v>
      </c>
    </row>
    <row r="1184" spans="2:11" ht="12.75" customHeight="1" x14ac:dyDescent="0.2">
      <c r="B1184" s="585">
        <f t="shared" ca="1" si="18"/>
        <v>45783</v>
      </c>
      <c r="C1184" s="585"/>
      <c r="D1184" s="585"/>
      <c r="E1184" s="433">
        <v>45.240001999999997</v>
      </c>
      <c r="F1184" s="433">
        <v>45.549999</v>
      </c>
      <c r="G1184" s="433">
        <v>44.130001</v>
      </c>
      <c r="H1184" s="586">
        <v>44.950001</v>
      </c>
      <c r="I1184" s="586"/>
      <c r="J1184" s="433">
        <v>44.786029999999997</v>
      </c>
      <c r="K1184" s="362">
        <v>11735800</v>
      </c>
    </row>
    <row r="1185" spans="2:11" ht="12.75" customHeight="1" x14ac:dyDescent="0.2">
      <c r="B1185" s="585">
        <f t="shared" ca="1" si="18"/>
        <v>45784</v>
      </c>
      <c r="C1185" s="585"/>
      <c r="D1185" s="585"/>
      <c r="E1185" s="433">
        <v>42.700001</v>
      </c>
      <c r="F1185" s="433">
        <v>45.5</v>
      </c>
      <c r="G1185" s="433">
        <v>42.700001</v>
      </c>
      <c r="H1185" s="586">
        <v>44.59</v>
      </c>
      <c r="I1185" s="586"/>
      <c r="J1185" s="433">
        <v>44.427340999999998</v>
      </c>
      <c r="K1185" s="362">
        <v>9720800</v>
      </c>
    </row>
    <row r="1186" spans="2:11" ht="12.75" customHeight="1" x14ac:dyDescent="0.2">
      <c r="B1186" s="585">
        <f t="shared" ca="1" si="18"/>
        <v>45785</v>
      </c>
      <c r="C1186" s="585"/>
      <c r="D1186" s="585"/>
      <c r="E1186" s="433">
        <v>44.23</v>
      </c>
      <c r="F1186" s="433">
        <v>46.73</v>
      </c>
      <c r="G1186" s="433">
        <v>43.970001000000003</v>
      </c>
      <c r="H1186" s="586">
        <v>46.639999000000003</v>
      </c>
      <c r="I1186" s="586"/>
      <c r="J1186" s="433">
        <v>46.469864000000001</v>
      </c>
      <c r="K1186" s="362">
        <v>18821700</v>
      </c>
    </row>
    <row r="1187" spans="2:11" ht="12.75" customHeight="1" x14ac:dyDescent="0.2">
      <c r="B1187" s="585">
        <f t="shared" ca="1" si="18"/>
        <v>45786</v>
      </c>
      <c r="C1187" s="585"/>
      <c r="D1187" s="585"/>
      <c r="E1187" s="433">
        <v>46.27</v>
      </c>
      <c r="F1187" s="433">
        <v>46.48</v>
      </c>
      <c r="G1187" s="433">
        <v>44.259998000000003</v>
      </c>
      <c r="H1187" s="586">
        <v>45.450001</v>
      </c>
      <c r="I1187" s="586"/>
      <c r="J1187" s="433">
        <v>45.284205999999998</v>
      </c>
      <c r="K1187" s="362">
        <v>15945700</v>
      </c>
    </row>
    <row r="1188" spans="2:11" ht="12.75" customHeight="1" x14ac:dyDescent="0.2">
      <c r="B1188" s="585">
        <f t="shared" ca="1" si="18"/>
        <v>45787</v>
      </c>
      <c r="C1188" s="585"/>
      <c r="D1188" s="585"/>
      <c r="E1188" s="433">
        <v>44.990001999999997</v>
      </c>
      <c r="F1188" s="433">
        <v>45.540000999999997</v>
      </c>
      <c r="G1188" s="433">
        <v>44.68</v>
      </c>
      <c r="H1188" s="586">
        <v>44.82</v>
      </c>
      <c r="I1188" s="586"/>
      <c r="J1188" s="433">
        <v>44.656502000000003</v>
      </c>
      <c r="K1188" s="362">
        <v>10871300</v>
      </c>
    </row>
    <row r="1189" spans="2:11" ht="12.75" customHeight="1" x14ac:dyDescent="0.2">
      <c r="B1189" s="585">
        <f t="shared" ca="1" si="18"/>
        <v>45788</v>
      </c>
      <c r="C1189" s="585"/>
      <c r="D1189" s="585"/>
      <c r="E1189" s="433">
        <v>44.369999</v>
      </c>
      <c r="F1189" s="433">
        <v>45.02</v>
      </c>
      <c r="G1189" s="433">
        <v>43.950001</v>
      </c>
      <c r="H1189" s="586">
        <v>43.98</v>
      </c>
      <c r="I1189" s="586"/>
      <c r="J1189" s="433">
        <v>43.819564999999997</v>
      </c>
      <c r="K1189" s="362">
        <v>8850300</v>
      </c>
    </row>
    <row r="1190" spans="2:11" ht="12.75" customHeight="1" x14ac:dyDescent="0.2">
      <c r="B1190" s="585">
        <f t="shared" ca="1" si="18"/>
        <v>45789</v>
      </c>
      <c r="C1190" s="585"/>
      <c r="D1190" s="585"/>
      <c r="E1190" s="433">
        <v>43.700001</v>
      </c>
      <c r="F1190" s="433">
        <v>44.849997999999999</v>
      </c>
      <c r="G1190" s="433">
        <v>43.43</v>
      </c>
      <c r="H1190" s="586">
        <v>44.619999</v>
      </c>
      <c r="I1190" s="586"/>
      <c r="J1190" s="433">
        <v>44.457230000000003</v>
      </c>
      <c r="K1190" s="362">
        <v>10931900</v>
      </c>
    </row>
    <row r="1191" spans="2:11" ht="12.75" customHeight="1" x14ac:dyDescent="0.2">
      <c r="B1191" s="585">
        <f t="shared" ca="1" si="18"/>
        <v>45790</v>
      </c>
      <c r="C1191" s="585"/>
      <c r="D1191" s="585"/>
      <c r="E1191" s="433">
        <v>44.27</v>
      </c>
      <c r="F1191" s="433">
        <v>45.32</v>
      </c>
      <c r="G1191" s="433">
        <v>43.18</v>
      </c>
      <c r="H1191" s="586">
        <v>44.810001</v>
      </c>
      <c r="I1191" s="586"/>
      <c r="J1191" s="433">
        <v>44.646541999999997</v>
      </c>
      <c r="K1191" s="362">
        <v>13159900</v>
      </c>
    </row>
    <row r="1192" spans="2:11" ht="12.75" customHeight="1" x14ac:dyDescent="0.2">
      <c r="B1192" s="585">
        <f t="shared" ca="1" si="18"/>
        <v>45791</v>
      </c>
      <c r="C1192" s="585"/>
      <c r="D1192" s="585"/>
      <c r="E1192" s="433">
        <v>44.689999</v>
      </c>
      <c r="F1192" s="433">
        <v>44.939999</v>
      </c>
      <c r="G1192" s="433">
        <v>42.82</v>
      </c>
      <c r="H1192" s="586">
        <v>43.709999000000003</v>
      </c>
      <c r="I1192" s="586"/>
      <c r="J1192" s="433">
        <v>43.550552000000003</v>
      </c>
      <c r="K1192" s="362">
        <v>14696200</v>
      </c>
    </row>
    <row r="1193" spans="2:11" ht="12.75" customHeight="1" x14ac:dyDescent="0.2">
      <c r="B1193" s="585">
        <f t="shared" ca="1" si="18"/>
        <v>45792</v>
      </c>
      <c r="C1193" s="585"/>
      <c r="D1193" s="585"/>
      <c r="E1193" s="433">
        <v>43.380001</v>
      </c>
      <c r="F1193" s="433">
        <v>44.779998999999997</v>
      </c>
      <c r="G1193" s="433">
        <v>42.959999000000003</v>
      </c>
      <c r="H1193" s="586">
        <v>43.16</v>
      </c>
      <c r="I1193" s="586"/>
      <c r="J1193" s="433">
        <v>43.002560000000003</v>
      </c>
      <c r="K1193" s="362">
        <v>13162800</v>
      </c>
    </row>
    <row r="1194" spans="2:11" ht="12.75" customHeight="1" x14ac:dyDescent="0.2">
      <c r="B1194" s="585">
        <f t="shared" ca="1" si="18"/>
        <v>45793</v>
      </c>
      <c r="C1194" s="585"/>
      <c r="D1194" s="585"/>
      <c r="E1194" s="433">
        <v>42.689999</v>
      </c>
      <c r="F1194" s="433">
        <v>43.099997999999999</v>
      </c>
      <c r="G1194" s="433">
        <v>42.16</v>
      </c>
      <c r="H1194" s="586">
        <v>42.950001</v>
      </c>
      <c r="I1194" s="586"/>
      <c r="J1194" s="433">
        <v>42.793323999999998</v>
      </c>
      <c r="K1194" s="362">
        <v>11026500</v>
      </c>
    </row>
    <row r="1195" spans="2:11" ht="12.75" customHeight="1" x14ac:dyDescent="0.2">
      <c r="B1195" s="585">
        <f t="shared" ca="1" si="18"/>
        <v>45794</v>
      </c>
      <c r="C1195" s="585"/>
      <c r="D1195" s="585"/>
      <c r="E1195" s="433">
        <v>43.02</v>
      </c>
      <c r="F1195" s="433">
        <v>43.849997999999999</v>
      </c>
      <c r="G1195" s="433">
        <v>42.34</v>
      </c>
      <c r="H1195" s="586">
        <v>43.689999</v>
      </c>
      <c r="I1195" s="586"/>
      <c r="J1195" s="433">
        <v>43.530624000000003</v>
      </c>
      <c r="K1195" s="362">
        <v>12585600</v>
      </c>
    </row>
    <row r="1196" spans="2:11" ht="12.75" customHeight="1" x14ac:dyDescent="0.2">
      <c r="B1196" s="585">
        <f t="shared" ca="1" si="18"/>
        <v>45795</v>
      </c>
      <c r="C1196" s="585"/>
      <c r="D1196" s="585"/>
      <c r="E1196" s="433">
        <v>43.290000999999997</v>
      </c>
      <c r="F1196" s="433">
        <v>43.599997999999999</v>
      </c>
      <c r="G1196" s="433">
        <v>42.889999000000003</v>
      </c>
      <c r="H1196" s="586">
        <v>43.02</v>
      </c>
      <c r="I1196" s="586"/>
      <c r="J1196" s="433">
        <v>42.863067999999998</v>
      </c>
      <c r="K1196" s="362">
        <v>6826000</v>
      </c>
    </row>
    <row r="1197" spans="2:11" ht="12.75" customHeight="1" x14ac:dyDescent="0.2">
      <c r="B1197" s="585">
        <f t="shared" ca="1" si="18"/>
        <v>45796</v>
      </c>
      <c r="C1197" s="585"/>
      <c r="D1197" s="585"/>
      <c r="E1197" s="433">
        <v>43.970001000000003</v>
      </c>
      <c r="F1197" s="433">
        <v>44.080002</v>
      </c>
      <c r="G1197" s="433">
        <v>42.580002</v>
      </c>
      <c r="H1197" s="586">
        <v>42.939999</v>
      </c>
      <c r="I1197" s="586"/>
      <c r="J1197" s="433">
        <v>42.783360000000002</v>
      </c>
      <c r="K1197" s="362">
        <v>9417800</v>
      </c>
    </row>
    <row r="1198" spans="2:11" ht="12.75" customHeight="1" x14ac:dyDescent="0.2">
      <c r="B1198" s="585">
        <f t="shared" ca="1" si="18"/>
        <v>45797</v>
      </c>
      <c r="C1198" s="585"/>
      <c r="D1198" s="585"/>
      <c r="E1198" s="433">
        <v>42.700001</v>
      </c>
      <c r="F1198" s="433">
        <v>42.73</v>
      </c>
      <c r="G1198" s="433">
        <v>41.810001</v>
      </c>
      <c r="H1198" s="586">
        <v>42.360000999999997</v>
      </c>
      <c r="I1198" s="586"/>
      <c r="J1198" s="433">
        <v>42.205478999999997</v>
      </c>
      <c r="K1198" s="362">
        <v>8030400</v>
      </c>
    </row>
    <row r="1199" spans="2:11" ht="12.75" customHeight="1" x14ac:dyDescent="0.2">
      <c r="B1199" s="585">
        <f t="shared" ca="1" si="18"/>
        <v>45798</v>
      </c>
      <c r="C1199" s="585"/>
      <c r="D1199" s="585"/>
      <c r="E1199" s="433">
        <v>41.799999</v>
      </c>
      <c r="F1199" s="433">
        <v>42.490001999999997</v>
      </c>
      <c r="G1199" s="433">
        <v>41.310001</v>
      </c>
      <c r="H1199" s="586">
        <v>42.110000999999997</v>
      </c>
      <c r="I1199" s="586"/>
      <c r="J1199" s="433">
        <v>41.956389999999999</v>
      </c>
      <c r="K1199" s="362">
        <v>8600600</v>
      </c>
    </row>
    <row r="1200" spans="2:11" ht="12.75" customHeight="1" x14ac:dyDescent="0.2">
      <c r="B1200" s="585">
        <f t="shared" ca="1" si="18"/>
        <v>45799</v>
      </c>
      <c r="C1200" s="585"/>
      <c r="D1200" s="585"/>
      <c r="E1200" s="433">
        <v>41.970001000000003</v>
      </c>
      <c r="F1200" s="433">
        <v>43.150002000000001</v>
      </c>
      <c r="G1200" s="433">
        <v>41.540000999999997</v>
      </c>
      <c r="H1200" s="586">
        <v>42.98</v>
      </c>
      <c r="I1200" s="586"/>
      <c r="J1200" s="433">
        <v>42.823214999999998</v>
      </c>
      <c r="K1200" s="362">
        <v>9376200</v>
      </c>
    </row>
    <row r="1201" spans="2:11" ht="12.75" customHeight="1" x14ac:dyDescent="0.2">
      <c r="B1201" s="585">
        <f t="shared" ca="1" si="18"/>
        <v>45800</v>
      </c>
      <c r="C1201" s="585"/>
      <c r="D1201" s="585"/>
      <c r="E1201" s="433">
        <v>41.740001999999997</v>
      </c>
      <c r="F1201" s="433">
        <v>42.389999000000003</v>
      </c>
      <c r="G1201" s="433">
        <v>41.330002</v>
      </c>
      <c r="H1201" s="586">
        <v>42.310001</v>
      </c>
      <c r="I1201" s="586"/>
      <c r="J1201" s="433">
        <v>42.155659</v>
      </c>
      <c r="K1201" s="362">
        <v>10787200</v>
      </c>
    </row>
    <row r="1202" spans="2:11" ht="12.75" customHeight="1" x14ac:dyDescent="0.2">
      <c r="B1202" s="585">
        <f t="shared" ca="1" si="18"/>
        <v>45801</v>
      </c>
      <c r="C1202" s="585"/>
      <c r="D1202" s="585"/>
      <c r="E1202" s="433">
        <v>42.330002</v>
      </c>
      <c r="F1202" s="433">
        <v>43.470001000000003</v>
      </c>
      <c r="G1202" s="433">
        <v>41.950001</v>
      </c>
      <c r="H1202" s="586">
        <v>42.759998000000003</v>
      </c>
      <c r="I1202" s="586"/>
      <c r="J1202" s="433">
        <v>42.604014999999997</v>
      </c>
      <c r="K1202" s="362">
        <v>11010300</v>
      </c>
    </row>
    <row r="1203" spans="2:11" ht="12.75" customHeight="1" x14ac:dyDescent="0.2">
      <c r="B1203" s="585">
        <f t="shared" ca="1" si="18"/>
        <v>45802</v>
      </c>
      <c r="C1203" s="585"/>
      <c r="D1203" s="585"/>
      <c r="E1203" s="433">
        <v>42.119999</v>
      </c>
      <c r="F1203" s="433">
        <v>42.130001</v>
      </c>
      <c r="G1203" s="433">
        <v>41.200001</v>
      </c>
      <c r="H1203" s="586">
        <v>41.740001999999997</v>
      </c>
      <c r="I1203" s="586"/>
      <c r="J1203" s="433">
        <v>41.587738000000002</v>
      </c>
      <c r="K1203" s="362">
        <v>11621300</v>
      </c>
    </row>
    <row r="1204" spans="2:11" ht="12.75" customHeight="1" x14ac:dyDescent="0.2">
      <c r="B1204" s="585">
        <f t="shared" ca="1" si="18"/>
        <v>45803</v>
      </c>
      <c r="C1204" s="585"/>
      <c r="D1204" s="585"/>
      <c r="E1204" s="433">
        <v>42.48</v>
      </c>
      <c r="F1204" s="433">
        <v>43.439999</v>
      </c>
      <c r="G1204" s="433">
        <v>42.389999000000003</v>
      </c>
      <c r="H1204" s="586">
        <v>42.66</v>
      </c>
      <c r="I1204" s="586"/>
      <c r="J1204" s="433">
        <v>42.504382999999997</v>
      </c>
      <c r="K1204" s="362">
        <v>15233000</v>
      </c>
    </row>
    <row r="1205" spans="2:11" ht="12.75" customHeight="1" x14ac:dyDescent="0.2">
      <c r="B1205" s="585">
        <f t="shared" ca="1" si="18"/>
        <v>45804</v>
      </c>
      <c r="C1205" s="585"/>
      <c r="D1205" s="585"/>
      <c r="E1205" s="433">
        <v>42.029998999999997</v>
      </c>
      <c r="F1205" s="433">
        <v>42.48</v>
      </c>
      <c r="G1205" s="433">
        <v>41.459999000000003</v>
      </c>
      <c r="H1205" s="586">
        <v>41.790000999999997</v>
      </c>
      <c r="I1205" s="586"/>
      <c r="J1205" s="433">
        <v>41.637557999999999</v>
      </c>
      <c r="K1205" s="362">
        <v>9818800</v>
      </c>
    </row>
    <row r="1206" spans="2:11" ht="12.75" customHeight="1" x14ac:dyDescent="0.2">
      <c r="B1206" s="585">
        <f t="shared" ca="1" si="18"/>
        <v>45805</v>
      </c>
      <c r="C1206" s="585"/>
      <c r="D1206" s="585"/>
      <c r="E1206" s="433">
        <v>41.73</v>
      </c>
      <c r="F1206" s="433">
        <v>41.860000999999997</v>
      </c>
      <c r="G1206" s="433">
        <v>39.939999</v>
      </c>
      <c r="H1206" s="586">
        <v>40.590000000000003</v>
      </c>
      <c r="I1206" s="586"/>
      <c r="J1206" s="433">
        <v>40.441932999999999</v>
      </c>
      <c r="K1206" s="362">
        <v>12760600</v>
      </c>
    </row>
    <row r="1207" spans="2:11" ht="12.75" customHeight="1" x14ac:dyDescent="0.2">
      <c r="B1207" s="585">
        <f t="shared" ca="1" si="18"/>
        <v>45806</v>
      </c>
      <c r="C1207" s="585"/>
      <c r="D1207" s="585"/>
      <c r="E1207" s="433">
        <v>39.360000999999997</v>
      </c>
      <c r="F1207" s="433">
        <v>39.939999</v>
      </c>
      <c r="G1207" s="433">
        <v>39.009998000000003</v>
      </c>
      <c r="H1207" s="586">
        <v>39.889999000000003</v>
      </c>
      <c r="I1207" s="586"/>
      <c r="J1207" s="433">
        <v>39.744487999999997</v>
      </c>
      <c r="K1207" s="362">
        <v>11207300</v>
      </c>
    </row>
    <row r="1208" spans="2:11" ht="12.75" customHeight="1" x14ac:dyDescent="0.2">
      <c r="B1208" s="585">
        <f t="shared" ca="1" si="18"/>
        <v>45807</v>
      </c>
      <c r="C1208" s="585"/>
      <c r="D1208" s="585"/>
      <c r="E1208" s="433">
        <v>40.139999000000003</v>
      </c>
      <c r="F1208" s="433">
        <v>40.610000999999997</v>
      </c>
      <c r="G1208" s="433">
        <v>39.810001</v>
      </c>
      <c r="H1208" s="586">
        <v>40.110000999999997</v>
      </c>
      <c r="I1208" s="586"/>
      <c r="J1208" s="433">
        <v>39.963684000000001</v>
      </c>
      <c r="K1208" s="362">
        <v>8130300</v>
      </c>
    </row>
    <row r="1209" spans="2:11" ht="12.75" customHeight="1" x14ac:dyDescent="0.2">
      <c r="B1209" s="585">
        <f t="shared" ca="1" si="18"/>
        <v>45808</v>
      </c>
      <c r="C1209" s="585"/>
      <c r="D1209" s="585"/>
      <c r="E1209" s="433">
        <v>40.509998000000003</v>
      </c>
      <c r="F1209" s="433">
        <v>41.360000999999997</v>
      </c>
      <c r="G1209" s="433">
        <v>40.130001</v>
      </c>
      <c r="H1209" s="586">
        <v>40.970001000000003</v>
      </c>
      <c r="I1209" s="586"/>
      <c r="J1209" s="433">
        <v>40.820549</v>
      </c>
      <c r="K1209" s="362">
        <v>11700900</v>
      </c>
    </row>
    <row r="1210" spans="2:11" ht="12.75" customHeight="1" x14ac:dyDescent="0.2">
      <c r="B1210" s="585">
        <f t="shared" ca="1" si="18"/>
        <v>45809</v>
      </c>
      <c r="C1210" s="585"/>
      <c r="D1210" s="585"/>
      <c r="E1210" s="433">
        <v>42.599997999999999</v>
      </c>
      <c r="F1210" s="433">
        <v>43.389999000000003</v>
      </c>
      <c r="G1210" s="433">
        <v>42.330002</v>
      </c>
      <c r="H1210" s="586">
        <v>43</v>
      </c>
      <c r="I1210" s="586"/>
      <c r="J1210" s="433">
        <v>42.843142999999998</v>
      </c>
      <c r="K1210" s="362">
        <v>14042800</v>
      </c>
    </row>
    <row r="1211" spans="2:11" ht="12.75" customHeight="1" x14ac:dyDescent="0.2">
      <c r="B1211" s="585">
        <f t="shared" ca="1" si="18"/>
        <v>45810</v>
      </c>
      <c r="C1211" s="585"/>
      <c r="D1211" s="585"/>
      <c r="E1211" s="433">
        <v>41.869999</v>
      </c>
      <c r="F1211" s="433">
        <v>42.959999000000003</v>
      </c>
      <c r="G1211" s="433">
        <v>41.869999</v>
      </c>
      <c r="H1211" s="586">
        <v>42.82</v>
      </c>
      <c r="I1211" s="586"/>
      <c r="J1211" s="433">
        <v>42.663798999999997</v>
      </c>
      <c r="K1211" s="362">
        <v>9786500</v>
      </c>
    </row>
    <row r="1212" spans="2:11" ht="12.75" customHeight="1" x14ac:dyDescent="0.2">
      <c r="B1212" s="585">
        <f t="shared" ca="1" si="18"/>
        <v>45811</v>
      </c>
      <c r="C1212" s="585"/>
      <c r="D1212" s="585"/>
      <c r="E1212" s="433">
        <v>43.18</v>
      </c>
      <c r="F1212" s="433">
        <v>43.880001</v>
      </c>
      <c r="G1212" s="433">
        <v>42.740001999999997</v>
      </c>
      <c r="H1212" s="586">
        <v>43.73</v>
      </c>
      <c r="I1212" s="586"/>
      <c r="J1212" s="433">
        <v>43.570480000000003</v>
      </c>
      <c r="K1212" s="362">
        <v>10232200</v>
      </c>
    </row>
    <row r="1213" spans="2:11" ht="12.75" customHeight="1" x14ac:dyDescent="0.2">
      <c r="B1213" s="585">
        <f t="shared" ca="1" si="18"/>
        <v>45812</v>
      </c>
      <c r="C1213" s="585"/>
      <c r="D1213" s="585"/>
      <c r="E1213" s="433">
        <v>43.02</v>
      </c>
      <c r="F1213" s="433">
        <v>43.02</v>
      </c>
      <c r="G1213" s="433">
        <v>42.599997999999999</v>
      </c>
      <c r="H1213" s="586">
        <v>42.73</v>
      </c>
      <c r="I1213" s="586"/>
      <c r="J1213" s="433">
        <v>42.574126999999997</v>
      </c>
      <c r="K1213" s="362">
        <v>8697800</v>
      </c>
    </row>
    <row r="1214" spans="2:11" ht="12.75" customHeight="1" x14ac:dyDescent="0.2">
      <c r="B1214" s="585">
        <f t="shared" ca="1" si="18"/>
        <v>45813</v>
      </c>
      <c r="C1214" s="585"/>
      <c r="D1214" s="585"/>
      <c r="E1214" s="433">
        <v>42.189999</v>
      </c>
      <c r="F1214" s="433">
        <v>42.310001</v>
      </c>
      <c r="G1214" s="433">
        <v>39.979999999999997</v>
      </c>
      <c r="H1214" s="586">
        <v>40.139999000000003</v>
      </c>
      <c r="I1214" s="586"/>
      <c r="J1214" s="433">
        <v>39.993572</v>
      </c>
      <c r="K1214" s="362">
        <v>16238900</v>
      </c>
    </row>
    <row r="1215" spans="2:11" ht="12.75" customHeight="1" x14ac:dyDescent="0.2">
      <c r="B1215" s="585">
        <f t="shared" ca="1" si="18"/>
        <v>45814</v>
      </c>
      <c r="C1215" s="585"/>
      <c r="D1215" s="585"/>
      <c r="E1215" s="433">
        <v>40.150002000000001</v>
      </c>
      <c r="F1215" s="433">
        <v>41.439999</v>
      </c>
      <c r="G1215" s="433">
        <v>40.150002000000001</v>
      </c>
      <c r="H1215" s="586">
        <v>40.540000999999997</v>
      </c>
      <c r="I1215" s="586"/>
      <c r="J1215" s="433">
        <v>40.392116999999999</v>
      </c>
      <c r="K1215" s="362">
        <v>9938600</v>
      </c>
    </row>
    <row r="1216" spans="2:11" ht="12.75" customHeight="1" x14ac:dyDescent="0.2">
      <c r="B1216" s="585">
        <f t="shared" ca="1" si="18"/>
        <v>45815</v>
      </c>
      <c r="C1216" s="585"/>
      <c r="D1216" s="585"/>
      <c r="E1216" s="433">
        <v>40.509998000000003</v>
      </c>
      <c r="F1216" s="433">
        <v>40.900002000000001</v>
      </c>
      <c r="G1216" s="433">
        <v>38.869999</v>
      </c>
      <c r="H1216" s="586">
        <v>39.169998</v>
      </c>
      <c r="I1216" s="586"/>
      <c r="J1216" s="433">
        <v>39.027110999999998</v>
      </c>
      <c r="K1216" s="362">
        <v>11896900</v>
      </c>
    </row>
    <row r="1217" spans="2:11" ht="12.75" customHeight="1" x14ac:dyDescent="0.2">
      <c r="B1217" s="585">
        <f t="shared" ca="1" si="18"/>
        <v>45816</v>
      </c>
      <c r="C1217" s="585"/>
      <c r="D1217" s="585"/>
      <c r="E1217" s="433">
        <v>39.150002000000001</v>
      </c>
      <c r="F1217" s="433">
        <v>39.509998000000003</v>
      </c>
      <c r="G1217" s="433">
        <v>37.75</v>
      </c>
      <c r="H1217" s="586">
        <v>37.880001</v>
      </c>
      <c r="I1217" s="586"/>
      <c r="J1217" s="433">
        <v>37.741821000000002</v>
      </c>
      <c r="K1217" s="362">
        <v>18172000</v>
      </c>
    </row>
    <row r="1218" spans="2:11" ht="12.75" customHeight="1" x14ac:dyDescent="0.2">
      <c r="B1218" s="585">
        <f t="shared" ca="1" si="18"/>
        <v>45817</v>
      </c>
      <c r="C1218" s="585"/>
      <c r="D1218" s="585"/>
      <c r="E1218" s="433">
        <v>37.080002</v>
      </c>
      <c r="F1218" s="433">
        <v>38.32</v>
      </c>
      <c r="G1218" s="433">
        <v>36.310001</v>
      </c>
      <c r="H1218" s="586">
        <v>37.610000999999997</v>
      </c>
      <c r="I1218" s="586"/>
      <c r="J1218" s="433">
        <v>37.472805000000001</v>
      </c>
      <c r="K1218" s="362">
        <v>18949400</v>
      </c>
    </row>
    <row r="1219" spans="2:11" ht="12.75" customHeight="1" x14ac:dyDescent="0.2">
      <c r="B1219" s="585">
        <f t="shared" ca="1" si="18"/>
        <v>45818</v>
      </c>
      <c r="C1219" s="585"/>
      <c r="D1219" s="585"/>
      <c r="E1219" s="433">
        <v>38.840000000000003</v>
      </c>
      <c r="F1219" s="433">
        <v>38.990001999999997</v>
      </c>
      <c r="G1219" s="433">
        <v>37.590000000000003</v>
      </c>
      <c r="H1219" s="586">
        <v>38.040000999999997</v>
      </c>
      <c r="I1219" s="586"/>
      <c r="J1219" s="433">
        <v>37.901237000000002</v>
      </c>
      <c r="K1219" s="362">
        <v>17198000</v>
      </c>
    </row>
    <row r="1220" spans="2:11" ht="12.75" customHeight="1" x14ac:dyDescent="0.2">
      <c r="B1220" s="585">
        <f t="shared" ca="1" si="18"/>
        <v>45819</v>
      </c>
      <c r="C1220" s="585"/>
      <c r="D1220" s="585"/>
      <c r="E1220" s="433">
        <v>36.240001999999997</v>
      </c>
      <c r="F1220" s="433">
        <v>36.400002000000001</v>
      </c>
      <c r="G1220" s="433">
        <v>34.93</v>
      </c>
      <c r="H1220" s="586">
        <v>35.509998000000003</v>
      </c>
      <c r="I1220" s="586"/>
      <c r="J1220" s="433">
        <v>35.380462999999999</v>
      </c>
      <c r="K1220" s="362">
        <v>26465400</v>
      </c>
    </row>
    <row r="1221" spans="2:11" ht="12.75" customHeight="1" x14ac:dyDescent="0.2">
      <c r="B1221" s="585">
        <f t="shared" ca="1" si="18"/>
        <v>45820</v>
      </c>
      <c r="C1221" s="585"/>
      <c r="D1221" s="585"/>
      <c r="E1221" s="433">
        <v>35.18</v>
      </c>
      <c r="F1221" s="433">
        <v>36.139999000000003</v>
      </c>
      <c r="G1221" s="433">
        <v>34.880001</v>
      </c>
      <c r="H1221" s="586">
        <v>36.099997999999999</v>
      </c>
      <c r="I1221" s="586"/>
      <c r="J1221" s="433">
        <v>35.968311</v>
      </c>
      <c r="K1221" s="362">
        <v>25292000</v>
      </c>
    </row>
    <row r="1222" spans="2:11" ht="12.75" customHeight="1" x14ac:dyDescent="0.2">
      <c r="B1222" s="585">
        <f t="shared" ca="1" si="18"/>
        <v>45821</v>
      </c>
      <c r="C1222" s="585"/>
      <c r="D1222" s="585"/>
      <c r="E1222" s="433">
        <v>36.229999999999997</v>
      </c>
      <c r="F1222" s="433">
        <v>36.490001999999997</v>
      </c>
      <c r="G1222" s="433">
        <v>35.479999999999997</v>
      </c>
      <c r="H1222" s="586">
        <v>36.229999999999997</v>
      </c>
      <c r="I1222" s="586"/>
      <c r="J1222" s="433">
        <v>36.097836000000001</v>
      </c>
      <c r="K1222" s="362">
        <v>18290700</v>
      </c>
    </row>
    <row r="1223" spans="2:11" ht="12.75" customHeight="1" x14ac:dyDescent="0.2">
      <c r="B1223" s="585">
        <f t="shared" ca="1" si="18"/>
        <v>45822</v>
      </c>
      <c r="C1223" s="585"/>
      <c r="D1223" s="585"/>
      <c r="E1223" s="433">
        <v>36.979999999999997</v>
      </c>
      <c r="F1223" s="433">
        <v>37.619999</v>
      </c>
      <c r="G1223" s="433">
        <v>36.75</v>
      </c>
      <c r="H1223" s="586">
        <v>37.450001</v>
      </c>
      <c r="I1223" s="586"/>
      <c r="J1223" s="433">
        <v>37.313389000000001</v>
      </c>
      <c r="K1223" s="362">
        <v>11952500</v>
      </c>
    </row>
    <row r="1224" spans="2:11" ht="12.75" customHeight="1" x14ac:dyDescent="0.2">
      <c r="B1224" s="585">
        <f t="shared" ca="1" si="18"/>
        <v>45823</v>
      </c>
      <c r="C1224" s="585"/>
      <c r="D1224" s="585"/>
      <c r="E1224" s="433">
        <v>37.959999000000003</v>
      </c>
      <c r="F1224" s="433">
        <v>38.43</v>
      </c>
      <c r="G1224" s="433">
        <v>37.659999999999997</v>
      </c>
      <c r="H1224" s="586">
        <v>38.259998000000003</v>
      </c>
      <c r="I1224" s="586"/>
      <c r="J1224" s="433">
        <v>38.120429999999999</v>
      </c>
      <c r="K1224" s="362">
        <v>11516000</v>
      </c>
    </row>
    <row r="1225" spans="2:11" ht="12.75" customHeight="1" x14ac:dyDescent="0.2">
      <c r="B1225" s="585">
        <f t="shared" ca="1" si="18"/>
        <v>45824</v>
      </c>
      <c r="C1225" s="585"/>
      <c r="D1225" s="585"/>
      <c r="E1225" s="433">
        <v>38.349997999999999</v>
      </c>
      <c r="F1225" s="433">
        <v>39.380001</v>
      </c>
      <c r="G1225" s="433">
        <v>37.779998999999997</v>
      </c>
      <c r="H1225" s="586">
        <v>37.840000000000003</v>
      </c>
      <c r="I1225" s="586"/>
      <c r="J1225" s="433">
        <v>37.701965000000001</v>
      </c>
      <c r="K1225" s="362">
        <v>12672800</v>
      </c>
    </row>
    <row r="1226" spans="2:11" ht="12.75" customHeight="1" x14ac:dyDescent="0.2">
      <c r="B1226" s="585">
        <f t="shared" ca="1" si="18"/>
        <v>45825</v>
      </c>
      <c r="C1226" s="585"/>
      <c r="D1226" s="585"/>
      <c r="E1226" s="433">
        <v>38.25</v>
      </c>
      <c r="F1226" s="433">
        <v>39.270000000000003</v>
      </c>
      <c r="G1226" s="433">
        <v>37.389999000000003</v>
      </c>
      <c r="H1226" s="586">
        <v>37.790000999999997</v>
      </c>
      <c r="I1226" s="586"/>
      <c r="J1226" s="433">
        <v>37.652149000000001</v>
      </c>
      <c r="K1226" s="362">
        <v>15292600</v>
      </c>
    </row>
    <row r="1227" spans="2:11" ht="12.75" customHeight="1" x14ac:dyDescent="0.2">
      <c r="B1227" s="585">
        <f t="shared" ca="1" si="18"/>
        <v>45826</v>
      </c>
      <c r="C1227" s="585"/>
      <c r="D1227" s="585"/>
      <c r="E1227" s="433">
        <v>37.369999</v>
      </c>
      <c r="F1227" s="433">
        <v>38.209999000000003</v>
      </c>
      <c r="G1227" s="433">
        <v>36.75</v>
      </c>
      <c r="H1227" s="586">
        <v>38.009998000000003</v>
      </c>
      <c r="I1227" s="586"/>
      <c r="J1227" s="433">
        <v>37.871341999999999</v>
      </c>
      <c r="K1227" s="362">
        <v>13894800</v>
      </c>
    </row>
    <row r="1228" spans="2:11" ht="12.75" customHeight="1" x14ac:dyDescent="0.2">
      <c r="B1228" s="585">
        <f t="shared" ca="1" si="18"/>
        <v>45827</v>
      </c>
      <c r="C1228" s="585"/>
      <c r="D1228" s="585"/>
      <c r="E1228" s="433">
        <v>38.32</v>
      </c>
      <c r="F1228" s="433">
        <v>38.369999</v>
      </c>
      <c r="G1228" s="433">
        <v>37.389999000000003</v>
      </c>
      <c r="H1228" s="586">
        <v>37.979999999999997</v>
      </c>
      <c r="I1228" s="586"/>
      <c r="J1228" s="433">
        <v>37.841453999999999</v>
      </c>
      <c r="K1228" s="362">
        <v>12486000</v>
      </c>
    </row>
    <row r="1229" spans="2:11" ht="12.75" customHeight="1" x14ac:dyDescent="0.2">
      <c r="B1229" s="585">
        <f t="shared" ca="1" si="18"/>
        <v>45828</v>
      </c>
      <c r="C1229" s="585"/>
      <c r="D1229" s="585"/>
      <c r="E1229" s="433">
        <v>38.369999</v>
      </c>
      <c r="F1229" s="433">
        <v>38.619999</v>
      </c>
      <c r="G1229" s="433">
        <v>38.099997999999999</v>
      </c>
      <c r="H1229" s="586">
        <v>38.369999</v>
      </c>
      <c r="I1229" s="586"/>
      <c r="J1229" s="433">
        <v>38.230029999999999</v>
      </c>
      <c r="K1229" s="362">
        <v>6945900</v>
      </c>
    </row>
    <row r="1230" spans="2:11" ht="12.75" customHeight="1" x14ac:dyDescent="0.2">
      <c r="B1230" s="585">
        <f t="shared" ca="1" si="18"/>
        <v>45829</v>
      </c>
      <c r="C1230" s="585"/>
      <c r="D1230" s="585"/>
      <c r="E1230" s="433">
        <v>39</v>
      </c>
      <c r="F1230" s="433">
        <v>39.810001</v>
      </c>
      <c r="G1230" s="433">
        <v>38.900002000000001</v>
      </c>
      <c r="H1230" s="586">
        <v>39.439999</v>
      </c>
      <c r="I1230" s="586"/>
      <c r="J1230" s="433">
        <v>39.296126999999998</v>
      </c>
      <c r="K1230" s="362">
        <v>11948800</v>
      </c>
    </row>
    <row r="1231" spans="2:11" ht="12.75" customHeight="1" x14ac:dyDescent="0.2">
      <c r="B1231" s="585">
        <f t="shared" ca="1" si="18"/>
        <v>45830</v>
      </c>
      <c r="C1231" s="585"/>
      <c r="D1231" s="585"/>
      <c r="E1231" s="433">
        <v>40.389999000000003</v>
      </c>
      <c r="F1231" s="433">
        <v>41.150002000000001</v>
      </c>
      <c r="G1231" s="433">
        <v>40.029998999999997</v>
      </c>
      <c r="H1231" s="586">
        <v>40.200001</v>
      </c>
      <c r="I1231" s="586"/>
      <c r="J1231" s="433">
        <v>40.053356000000001</v>
      </c>
      <c r="K1231" s="362">
        <v>12550600</v>
      </c>
    </row>
    <row r="1232" spans="2:11" ht="12.75" customHeight="1" x14ac:dyDescent="0.2">
      <c r="B1232" s="585">
        <f t="shared" ca="1" si="18"/>
        <v>45831</v>
      </c>
      <c r="C1232" s="585"/>
      <c r="D1232" s="585"/>
      <c r="E1232" s="433">
        <v>40.259998000000003</v>
      </c>
      <c r="F1232" s="433">
        <v>41.099997999999999</v>
      </c>
      <c r="G1232" s="433">
        <v>40.229999999999997</v>
      </c>
      <c r="H1232" s="586">
        <v>40.909999999999997</v>
      </c>
      <c r="I1232" s="586"/>
      <c r="J1232" s="433">
        <v>40.760764999999999</v>
      </c>
      <c r="K1232" s="362">
        <v>11181300</v>
      </c>
    </row>
    <row r="1233" spans="2:11" ht="12.75" customHeight="1" x14ac:dyDescent="0.2">
      <c r="B1233" s="585">
        <f t="shared" ca="1" si="18"/>
        <v>45832</v>
      </c>
      <c r="C1233" s="585"/>
      <c r="D1233" s="585"/>
      <c r="E1233" s="433">
        <v>41.130001</v>
      </c>
      <c r="F1233" s="433">
        <v>41.349997999999999</v>
      </c>
      <c r="G1233" s="433">
        <v>40.470001000000003</v>
      </c>
      <c r="H1233" s="586">
        <v>41.200001</v>
      </c>
      <c r="I1233" s="586"/>
      <c r="J1233" s="433">
        <v>41.049709</v>
      </c>
      <c r="K1233" s="362">
        <v>10302400</v>
      </c>
    </row>
    <row r="1234" spans="2:11" ht="12.75" customHeight="1" x14ac:dyDescent="0.2">
      <c r="B1234" s="585">
        <f t="shared" ca="1" si="18"/>
        <v>45833</v>
      </c>
      <c r="C1234" s="585"/>
      <c r="D1234" s="585"/>
      <c r="E1234" s="433">
        <v>40.759998000000003</v>
      </c>
      <c r="F1234" s="433">
        <v>40.799999</v>
      </c>
      <c r="G1234" s="433">
        <v>39.709999000000003</v>
      </c>
      <c r="H1234" s="586">
        <v>40.259998000000003</v>
      </c>
      <c r="I1234" s="586"/>
      <c r="J1234" s="433">
        <v>40.113135999999997</v>
      </c>
      <c r="K1234" s="362">
        <v>12783000</v>
      </c>
    </row>
    <row r="1235" spans="2:11" ht="12.75" customHeight="1" x14ac:dyDescent="0.2">
      <c r="B1235" s="585">
        <f t="shared" ca="1" si="18"/>
        <v>45834</v>
      </c>
      <c r="C1235" s="585"/>
      <c r="D1235" s="585"/>
      <c r="E1235" s="433">
        <v>39.869999</v>
      </c>
      <c r="F1235" s="433">
        <v>40.409999999999997</v>
      </c>
      <c r="G1235" s="433">
        <v>39.57</v>
      </c>
      <c r="H1235" s="586">
        <v>40.32</v>
      </c>
      <c r="I1235" s="586"/>
      <c r="J1235" s="433">
        <v>40.172916000000001</v>
      </c>
      <c r="K1235" s="362">
        <v>10516000</v>
      </c>
    </row>
    <row r="1236" spans="2:11" ht="12.75" customHeight="1" x14ac:dyDescent="0.2">
      <c r="B1236" s="585">
        <f t="shared" ca="1" si="18"/>
        <v>45835</v>
      </c>
      <c r="C1236" s="585"/>
      <c r="D1236" s="585"/>
      <c r="E1236" s="433">
        <v>40.229999999999997</v>
      </c>
      <c r="F1236" s="433">
        <v>40.459999000000003</v>
      </c>
      <c r="G1236" s="433">
        <v>39.549999</v>
      </c>
      <c r="H1236" s="586">
        <v>40.290000999999997</v>
      </c>
      <c r="I1236" s="586"/>
      <c r="J1236" s="433">
        <v>40.143028000000001</v>
      </c>
      <c r="K1236" s="362">
        <v>8095600</v>
      </c>
    </row>
    <row r="1237" spans="2:11" ht="12.75" customHeight="1" x14ac:dyDescent="0.2">
      <c r="B1237" s="585">
        <f t="shared" ca="1" si="18"/>
        <v>45836</v>
      </c>
      <c r="C1237" s="585"/>
      <c r="D1237" s="585"/>
      <c r="E1237" s="433">
        <v>40</v>
      </c>
      <c r="F1237" s="433">
        <v>40.380001</v>
      </c>
      <c r="G1237" s="433">
        <v>39.529998999999997</v>
      </c>
      <c r="H1237" s="586">
        <v>40.130001</v>
      </c>
      <c r="I1237" s="586"/>
      <c r="J1237" s="433">
        <v>39.983612000000001</v>
      </c>
      <c r="K1237" s="362">
        <v>9373900</v>
      </c>
    </row>
    <row r="1238" spans="2:11" ht="12.75" customHeight="1" x14ac:dyDescent="0.2">
      <c r="B1238" s="585">
        <f t="shared" ca="1" si="18"/>
        <v>45837</v>
      </c>
      <c r="C1238" s="585"/>
      <c r="D1238" s="585"/>
      <c r="E1238" s="433">
        <v>41.02</v>
      </c>
      <c r="F1238" s="433">
        <v>41.509998000000003</v>
      </c>
      <c r="G1238" s="433">
        <v>40.810001</v>
      </c>
      <c r="H1238" s="586">
        <v>41.130001</v>
      </c>
      <c r="I1238" s="586"/>
      <c r="J1238" s="433">
        <v>40.979965</v>
      </c>
      <c r="K1238" s="362">
        <v>11684300</v>
      </c>
    </row>
    <row r="1239" spans="2:11" ht="12.75" customHeight="1" x14ac:dyDescent="0.2">
      <c r="B1239" s="585">
        <f t="shared" ca="1" si="18"/>
        <v>45838</v>
      </c>
      <c r="C1239" s="585"/>
      <c r="D1239" s="585"/>
      <c r="E1239" s="433">
        <v>41.279998999999997</v>
      </c>
      <c r="F1239" s="433">
        <v>41.66</v>
      </c>
      <c r="G1239" s="433">
        <v>40.869999</v>
      </c>
      <c r="H1239" s="586">
        <v>41.119999</v>
      </c>
      <c r="I1239" s="586"/>
      <c r="J1239" s="433">
        <v>40.969996999999999</v>
      </c>
      <c r="K1239" s="362">
        <v>9918400</v>
      </c>
    </row>
    <row r="1240" spans="2:11" ht="12.75" customHeight="1" x14ac:dyDescent="0.2">
      <c r="B1240" s="585">
        <f t="shared" ca="1" si="18"/>
        <v>45839</v>
      </c>
      <c r="C1240" s="585"/>
      <c r="D1240" s="585"/>
      <c r="E1240" s="433">
        <v>41.720001000000003</v>
      </c>
      <c r="F1240" s="433">
        <v>43.259998000000003</v>
      </c>
      <c r="G1240" s="433">
        <v>41.610000999999997</v>
      </c>
      <c r="H1240" s="586">
        <v>42.950001</v>
      </c>
      <c r="I1240" s="586"/>
      <c r="J1240" s="433">
        <v>42.950001</v>
      </c>
      <c r="K1240" s="362">
        <v>17383700</v>
      </c>
    </row>
    <row r="1241" spans="2:11" ht="12.75" customHeight="1" x14ac:dyDescent="0.2">
      <c r="B1241" s="585">
        <f t="shared" ca="1" si="18"/>
        <v>45840</v>
      </c>
      <c r="C1241" s="585"/>
      <c r="D1241" s="585"/>
      <c r="E1241" s="433">
        <v>43.130001</v>
      </c>
      <c r="F1241" s="433">
        <v>43.459999000000003</v>
      </c>
      <c r="G1241" s="433">
        <v>42.389999000000003</v>
      </c>
      <c r="H1241" s="586">
        <v>43.16</v>
      </c>
      <c r="I1241" s="586"/>
      <c r="J1241" s="433">
        <v>43.16</v>
      </c>
      <c r="K1241" s="362">
        <v>11637600</v>
      </c>
    </row>
    <row r="1242" spans="2:11" ht="12.75" customHeight="1" x14ac:dyDescent="0.2">
      <c r="B1242" s="585">
        <f t="shared" ca="1" si="18"/>
        <v>45841</v>
      </c>
      <c r="C1242" s="585"/>
      <c r="D1242" s="585"/>
      <c r="E1242" s="433">
        <v>42.860000999999997</v>
      </c>
      <c r="F1242" s="433">
        <v>43.049999</v>
      </c>
      <c r="G1242" s="433">
        <v>41.75</v>
      </c>
      <c r="H1242" s="586">
        <v>42.119999</v>
      </c>
      <c r="I1242" s="586"/>
      <c r="J1242" s="433">
        <v>42.119999</v>
      </c>
      <c r="K1242" s="362">
        <v>12149100</v>
      </c>
    </row>
    <row r="1243" spans="2:11" ht="12.75" customHeight="1" x14ac:dyDescent="0.2">
      <c r="B1243" s="585">
        <f t="shared" ref="B1243:B1282" ca="1" si="19">B1244-1</f>
        <v>45842</v>
      </c>
      <c r="C1243" s="585"/>
      <c r="D1243" s="585"/>
      <c r="E1243" s="433">
        <v>42.419998</v>
      </c>
      <c r="F1243" s="433">
        <v>43.02</v>
      </c>
      <c r="G1243" s="433">
        <v>42.400002000000001</v>
      </c>
      <c r="H1243" s="586">
        <v>42.959999000000003</v>
      </c>
      <c r="I1243" s="586"/>
      <c r="J1243" s="433">
        <v>42.959999000000003</v>
      </c>
      <c r="K1243" s="362">
        <v>14166400</v>
      </c>
    </row>
    <row r="1244" spans="2:11" ht="12.75" customHeight="1" x14ac:dyDescent="0.2">
      <c r="B1244" s="585">
        <f t="shared" ca="1" si="19"/>
        <v>45843</v>
      </c>
      <c r="C1244" s="585"/>
      <c r="D1244" s="585"/>
      <c r="E1244" s="433">
        <v>42.099997999999999</v>
      </c>
      <c r="F1244" s="433">
        <v>42.43</v>
      </c>
      <c r="G1244" s="433">
        <v>41.84</v>
      </c>
      <c r="H1244" s="586">
        <v>41.889999000000003</v>
      </c>
      <c r="I1244" s="586"/>
      <c r="J1244" s="433">
        <v>41.889999000000003</v>
      </c>
      <c r="K1244" s="362">
        <v>11655000</v>
      </c>
    </row>
    <row r="1245" spans="2:11" ht="12.75" customHeight="1" x14ac:dyDescent="0.2">
      <c r="B1245" s="585">
        <f t="shared" ca="1" si="19"/>
        <v>45844</v>
      </c>
      <c r="C1245" s="585"/>
      <c r="D1245" s="585"/>
      <c r="E1245" s="433">
        <v>41.189999</v>
      </c>
      <c r="F1245" s="433">
        <v>41.790000999999997</v>
      </c>
      <c r="G1245" s="433">
        <v>41.07</v>
      </c>
      <c r="H1245" s="586">
        <v>41.360000999999997</v>
      </c>
      <c r="I1245" s="586"/>
      <c r="J1245" s="433">
        <v>41.360000999999997</v>
      </c>
      <c r="K1245" s="362">
        <v>11494200</v>
      </c>
    </row>
    <row r="1246" spans="2:11" ht="12.75" customHeight="1" x14ac:dyDescent="0.2">
      <c r="B1246" s="585">
        <f t="shared" ca="1" si="19"/>
        <v>45845</v>
      </c>
      <c r="C1246" s="585"/>
      <c r="D1246" s="585"/>
      <c r="E1246" s="433">
        <v>39.790000999999997</v>
      </c>
      <c r="F1246" s="433">
        <v>40.700001</v>
      </c>
      <c r="G1246" s="433">
        <v>38.880001</v>
      </c>
      <c r="H1246" s="586">
        <v>39.659999999999997</v>
      </c>
      <c r="I1246" s="586"/>
      <c r="J1246" s="433">
        <v>39.659999999999997</v>
      </c>
      <c r="K1246" s="362">
        <v>22431500</v>
      </c>
    </row>
    <row r="1247" spans="2:11" ht="12.75" customHeight="1" x14ac:dyDescent="0.2">
      <c r="B1247" s="585">
        <f t="shared" ca="1" si="19"/>
        <v>45846</v>
      </c>
      <c r="C1247" s="585"/>
      <c r="D1247" s="585"/>
      <c r="E1247" s="433">
        <v>39.189999</v>
      </c>
      <c r="F1247" s="433">
        <v>39.549999</v>
      </c>
      <c r="G1247" s="433">
        <v>38.450001</v>
      </c>
      <c r="H1247" s="586">
        <v>39.529998999999997</v>
      </c>
      <c r="I1247" s="586"/>
      <c r="J1247" s="433">
        <v>39.529998999999997</v>
      </c>
      <c r="K1247" s="362">
        <v>12908000</v>
      </c>
    </row>
    <row r="1248" spans="2:11" ht="12.75" customHeight="1" x14ac:dyDescent="0.2">
      <c r="B1248" s="585">
        <f t="shared" ca="1" si="19"/>
        <v>45847</v>
      </c>
      <c r="C1248" s="585"/>
      <c r="D1248" s="585"/>
      <c r="E1248" s="433">
        <v>38.189999</v>
      </c>
      <c r="F1248" s="433">
        <v>38.279998999999997</v>
      </c>
      <c r="G1248" s="433">
        <v>37.099997999999999</v>
      </c>
      <c r="H1248" s="586">
        <v>37.75</v>
      </c>
      <c r="I1248" s="586"/>
      <c r="J1248" s="433">
        <v>37.75</v>
      </c>
      <c r="K1248" s="362">
        <v>20736100</v>
      </c>
    </row>
    <row r="1249" spans="2:11" ht="12.75" customHeight="1" x14ac:dyDescent="0.2">
      <c r="B1249" s="585">
        <f t="shared" ca="1" si="19"/>
        <v>45848</v>
      </c>
      <c r="C1249" s="585"/>
      <c r="D1249" s="585"/>
      <c r="E1249" s="433">
        <v>37.990001999999997</v>
      </c>
      <c r="F1249" s="433">
        <v>38.049999</v>
      </c>
      <c r="G1249" s="433">
        <v>37.07</v>
      </c>
      <c r="H1249" s="586">
        <v>37.279998999999997</v>
      </c>
      <c r="I1249" s="586"/>
      <c r="J1249" s="433">
        <v>37.279998999999997</v>
      </c>
      <c r="K1249" s="362">
        <v>10484500</v>
      </c>
    </row>
    <row r="1250" spans="2:11" ht="12.75" customHeight="1" x14ac:dyDescent="0.2">
      <c r="B1250" s="585">
        <f t="shared" ca="1" si="19"/>
        <v>45849</v>
      </c>
      <c r="C1250" s="585"/>
      <c r="D1250" s="585"/>
      <c r="E1250" s="433">
        <v>37.189999</v>
      </c>
      <c r="F1250" s="433">
        <v>37.490001999999997</v>
      </c>
      <c r="G1250" s="433">
        <v>36.68</v>
      </c>
      <c r="H1250" s="586">
        <v>37.470001000000003</v>
      </c>
      <c r="I1250" s="586"/>
      <c r="J1250" s="433">
        <v>37.470001000000003</v>
      </c>
      <c r="K1250" s="362">
        <v>10761200</v>
      </c>
    </row>
    <row r="1251" spans="2:11" ht="12.75" customHeight="1" x14ac:dyDescent="0.2">
      <c r="B1251" s="585">
        <f t="shared" ca="1" si="19"/>
        <v>45850</v>
      </c>
      <c r="C1251" s="585"/>
      <c r="D1251" s="585"/>
      <c r="E1251" s="433">
        <v>37.029998999999997</v>
      </c>
      <c r="F1251" s="433">
        <v>37.93</v>
      </c>
      <c r="G1251" s="433">
        <v>36.909999999999997</v>
      </c>
      <c r="H1251" s="586">
        <v>37.909999999999997</v>
      </c>
      <c r="I1251" s="586"/>
      <c r="J1251" s="433">
        <v>37.909999999999997</v>
      </c>
      <c r="K1251" s="362">
        <v>9460600</v>
      </c>
    </row>
    <row r="1252" spans="2:11" ht="12.75" customHeight="1" x14ac:dyDescent="0.2">
      <c r="B1252" s="585">
        <f t="shared" ca="1" si="19"/>
        <v>45851</v>
      </c>
      <c r="C1252" s="585"/>
      <c r="D1252" s="585"/>
      <c r="E1252" s="433">
        <v>38.860000999999997</v>
      </c>
      <c r="F1252" s="433">
        <v>38.860000999999997</v>
      </c>
      <c r="G1252" s="433">
        <v>37.349997999999999</v>
      </c>
      <c r="H1252" s="586">
        <v>37.630001</v>
      </c>
      <c r="I1252" s="586"/>
      <c r="J1252" s="433">
        <v>37.630001</v>
      </c>
      <c r="K1252" s="362">
        <v>9629300</v>
      </c>
    </row>
    <row r="1253" spans="2:11" ht="12.75" customHeight="1" x14ac:dyDescent="0.2">
      <c r="B1253" s="585">
        <f t="shared" ca="1" si="19"/>
        <v>45852</v>
      </c>
      <c r="C1253" s="585"/>
      <c r="D1253" s="585"/>
      <c r="E1253" s="433">
        <v>37.049999</v>
      </c>
      <c r="F1253" s="433">
        <v>37.18</v>
      </c>
      <c r="G1253" s="433">
        <v>36.240001999999997</v>
      </c>
      <c r="H1253" s="586">
        <v>36.599997999999999</v>
      </c>
      <c r="I1253" s="586"/>
      <c r="J1253" s="433">
        <v>36.599997999999999</v>
      </c>
      <c r="K1253" s="362">
        <v>10714600</v>
      </c>
    </row>
    <row r="1254" spans="2:11" ht="12.75" customHeight="1" x14ac:dyDescent="0.2">
      <c r="B1254" s="585">
        <f t="shared" ca="1" si="19"/>
        <v>45853</v>
      </c>
      <c r="C1254" s="585"/>
      <c r="D1254" s="585"/>
      <c r="E1254" s="433">
        <v>36.700001</v>
      </c>
      <c r="F1254" s="433">
        <v>37.080002</v>
      </c>
      <c r="G1254" s="433">
        <v>36.279998999999997</v>
      </c>
      <c r="H1254" s="586">
        <v>36.330002</v>
      </c>
      <c r="I1254" s="586"/>
      <c r="J1254" s="433">
        <v>36.330002</v>
      </c>
      <c r="K1254" s="362">
        <v>12554000</v>
      </c>
    </row>
    <row r="1255" spans="2:11" ht="12.75" customHeight="1" x14ac:dyDescent="0.2">
      <c r="B1255" s="585">
        <f t="shared" ca="1" si="19"/>
        <v>45854</v>
      </c>
      <c r="C1255" s="585"/>
      <c r="D1255" s="585"/>
      <c r="E1255" s="433">
        <v>36.18</v>
      </c>
      <c r="F1255" s="433">
        <v>36.330002</v>
      </c>
      <c r="G1255" s="433">
        <v>34.759998000000003</v>
      </c>
      <c r="H1255" s="586">
        <v>35.220001000000003</v>
      </c>
      <c r="I1255" s="586"/>
      <c r="J1255" s="433">
        <v>35.220001000000003</v>
      </c>
      <c r="K1255" s="362">
        <v>19129300</v>
      </c>
    </row>
    <row r="1256" spans="2:11" ht="12.75" customHeight="1" x14ac:dyDescent="0.2">
      <c r="B1256" s="585">
        <f t="shared" ca="1" si="19"/>
        <v>45855</v>
      </c>
      <c r="C1256" s="585"/>
      <c r="D1256" s="585"/>
      <c r="E1256" s="433">
        <v>35.909999999999997</v>
      </c>
      <c r="F1256" s="433">
        <v>36.720001000000003</v>
      </c>
      <c r="G1256" s="433">
        <v>35.759998000000003</v>
      </c>
      <c r="H1256" s="586">
        <v>36.470001000000003</v>
      </c>
      <c r="I1256" s="586"/>
      <c r="J1256" s="433">
        <v>36.470001000000003</v>
      </c>
      <c r="K1256" s="362">
        <v>13539400</v>
      </c>
    </row>
    <row r="1257" spans="2:11" ht="12.75" customHeight="1" x14ac:dyDescent="0.2">
      <c r="B1257" s="585">
        <f t="shared" ca="1" si="19"/>
        <v>45856</v>
      </c>
      <c r="C1257" s="585"/>
      <c r="D1257" s="585"/>
      <c r="E1257" s="433">
        <v>37.200001</v>
      </c>
      <c r="F1257" s="433">
        <v>37.419998</v>
      </c>
      <c r="G1257" s="433">
        <v>36.450001</v>
      </c>
      <c r="H1257" s="586">
        <v>36.560001</v>
      </c>
      <c r="I1257" s="586"/>
      <c r="J1257" s="433">
        <v>36.560001</v>
      </c>
      <c r="K1257" s="362">
        <v>9274700</v>
      </c>
    </row>
    <row r="1258" spans="2:11" ht="12.75" customHeight="1" x14ac:dyDescent="0.2">
      <c r="B1258" s="585">
        <f t="shared" ca="1" si="19"/>
        <v>45857</v>
      </c>
      <c r="C1258" s="585"/>
      <c r="D1258" s="585"/>
      <c r="E1258" s="433">
        <v>36.299999</v>
      </c>
      <c r="F1258" s="433">
        <v>36.919998</v>
      </c>
      <c r="G1258" s="433">
        <v>36.159999999999997</v>
      </c>
      <c r="H1258" s="586">
        <v>36.659999999999997</v>
      </c>
      <c r="I1258" s="586"/>
      <c r="J1258" s="433">
        <v>36.659999999999997</v>
      </c>
      <c r="K1258" s="362">
        <v>11133300</v>
      </c>
    </row>
    <row r="1259" spans="2:11" ht="12.75" customHeight="1" x14ac:dyDescent="0.2">
      <c r="B1259" s="585">
        <f t="shared" ca="1" si="19"/>
        <v>45858</v>
      </c>
      <c r="C1259" s="585"/>
      <c r="D1259" s="585"/>
      <c r="E1259" s="433">
        <v>36.950001</v>
      </c>
      <c r="F1259" s="433">
        <v>37</v>
      </c>
      <c r="G1259" s="433">
        <v>35.509998000000003</v>
      </c>
      <c r="H1259" s="586">
        <v>36.240001999999997</v>
      </c>
      <c r="I1259" s="586"/>
      <c r="J1259" s="433">
        <v>36.240001999999997</v>
      </c>
      <c r="K1259" s="362">
        <v>11944500</v>
      </c>
    </row>
    <row r="1260" spans="2:11" ht="12.75" customHeight="1" x14ac:dyDescent="0.2">
      <c r="B1260" s="585">
        <f t="shared" ca="1" si="19"/>
        <v>45859</v>
      </c>
      <c r="C1260" s="585"/>
      <c r="D1260" s="585"/>
      <c r="E1260" s="433">
        <v>34.759998000000003</v>
      </c>
      <c r="F1260" s="433">
        <v>34.959999000000003</v>
      </c>
      <c r="G1260" s="433">
        <v>34.290000999999997</v>
      </c>
      <c r="H1260" s="586">
        <v>34.540000999999997</v>
      </c>
      <c r="I1260" s="586"/>
      <c r="J1260" s="433">
        <v>34.540000999999997</v>
      </c>
      <c r="K1260" s="362">
        <v>17097700</v>
      </c>
    </row>
    <row r="1261" spans="2:11" ht="12.75" customHeight="1" x14ac:dyDescent="0.2">
      <c r="B1261" s="585">
        <f t="shared" ca="1" si="19"/>
        <v>45860</v>
      </c>
      <c r="C1261" s="585"/>
      <c r="D1261" s="585"/>
      <c r="E1261" s="433">
        <v>34.700001</v>
      </c>
      <c r="F1261" s="433">
        <v>34.990001999999997</v>
      </c>
      <c r="G1261" s="433">
        <v>34.369999</v>
      </c>
      <c r="H1261" s="586">
        <v>34.990001999999997</v>
      </c>
      <c r="I1261" s="586"/>
      <c r="J1261" s="433">
        <v>34.990001999999997</v>
      </c>
      <c r="K1261" s="362">
        <v>10941700</v>
      </c>
    </row>
    <row r="1262" spans="2:11" ht="12.75" customHeight="1" x14ac:dyDescent="0.2">
      <c r="B1262" s="585">
        <f t="shared" ca="1" si="19"/>
        <v>45861</v>
      </c>
      <c r="C1262" s="585"/>
      <c r="D1262" s="585"/>
      <c r="E1262" s="433">
        <v>35.229999999999997</v>
      </c>
      <c r="F1262" s="433">
        <v>36.25</v>
      </c>
      <c r="G1262" s="433">
        <v>34.959999000000003</v>
      </c>
      <c r="H1262" s="586">
        <v>36.130001</v>
      </c>
      <c r="I1262" s="586"/>
      <c r="J1262" s="433">
        <v>36.130001</v>
      </c>
      <c r="K1262" s="362">
        <v>13039800</v>
      </c>
    </row>
    <row r="1263" spans="2:11" ht="12.75" customHeight="1" x14ac:dyDescent="0.2">
      <c r="B1263" s="585">
        <f t="shared" ca="1" si="19"/>
        <v>45862</v>
      </c>
      <c r="C1263" s="585"/>
      <c r="D1263" s="585"/>
      <c r="E1263" s="433">
        <v>35.950001</v>
      </c>
      <c r="F1263" s="433">
        <v>36.299999</v>
      </c>
      <c r="G1263" s="433">
        <v>35.169998</v>
      </c>
      <c r="H1263" s="586">
        <v>35.25</v>
      </c>
      <c r="I1263" s="586"/>
      <c r="J1263" s="433">
        <v>35.25</v>
      </c>
      <c r="K1263" s="362">
        <v>12940400</v>
      </c>
    </row>
    <row r="1264" spans="2:11" ht="12.75" customHeight="1" x14ac:dyDescent="0.2">
      <c r="B1264" s="585">
        <f t="shared" ca="1" si="19"/>
        <v>45863</v>
      </c>
      <c r="C1264" s="585"/>
      <c r="D1264" s="585"/>
      <c r="E1264" s="433">
        <v>36.330002</v>
      </c>
      <c r="F1264" s="433">
        <v>36.520000000000003</v>
      </c>
      <c r="G1264" s="433">
        <v>35.409999999999997</v>
      </c>
      <c r="H1264" s="586">
        <v>35.82</v>
      </c>
      <c r="I1264" s="586"/>
      <c r="J1264" s="433">
        <v>35.82</v>
      </c>
      <c r="K1264" s="362">
        <v>14459700</v>
      </c>
    </row>
    <row r="1265" spans="2:11" ht="12.75" customHeight="1" x14ac:dyDescent="0.2">
      <c r="B1265" s="585">
        <f t="shared" ca="1" si="19"/>
        <v>45864</v>
      </c>
      <c r="C1265" s="585"/>
      <c r="D1265" s="585"/>
      <c r="E1265" s="433">
        <v>35.119999</v>
      </c>
      <c r="F1265" s="433">
        <v>35.860000999999997</v>
      </c>
      <c r="G1265" s="433">
        <v>34.830002</v>
      </c>
      <c r="H1265" s="586">
        <v>35.68</v>
      </c>
      <c r="I1265" s="586"/>
      <c r="J1265" s="433">
        <v>35.68</v>
      </c>
      <c r="K1265" s="362">
        <v>9791600</v>
      </c>
    </row>
    <row r="1266" spans="2:11" ht="12.75" customHeight="1" x14ac:dyDescent="0.2">
      <c r="B1266" s="585">
        <f t="shared" ca="1" si="19"/>
        <v>45865</v>
      </c>
      <c r="C1266" s="585"/>
      <c r="D1266" s="585"/>
      <c r="E1266" s="433">
        <v>36.029998999999997</v>
      </c>
      <c r="F1266" s="433">
        <v>36.240001999999997</v>
      </c>
      <c r="G1266" s="433">
        <v>35.43</v>
      </c>
      <c r="H1266" s="586">
        <v>35.729999999999997</v>
      </c>
      <c r="I1266" s="586"/>
      <c r="J1266" s="433">
        <v>35.729999999999997</v>
      </c>
      <c r="K1266" s="362">
        <v>8718700</v>
      </c>
    </row>
    <row r="1267" spans="2:11" ht="12.75" customHeight="1" x14ac:dyDescent="0.2">
      <c r="B1267" s="585">
        <f t="shared" ca="1" si="19"/>
        <v>45866</v>
      </c>
      <c r="C1267" s="585"/>
      <c r="D1267" s="585"/>
      <c r="E1267" s="433">
        <v>35.720001000000003</v>
      </c>
      <c r="F1267" s="433">
        <v>36.040000999999997</v>
      </c>
      <c r="G1267" s="433">
        <v>35.599997999999999</v>
      </c>
      <c r="H1267" s="586">
        <v>35.619999</v>
      </c>
      <c r="I1267" s="586"/>
      <c r="J1267" s="433">
        <v>35.619999</v>
      </c>
      <c r="K1267" s="362">
        <v>6280800</v>
      </c>
    </row>
    <row r="1268" spans="2:11" ht="12.75" customHeight="1" x14ac:dyDescent="0.2">
      <c r="B1268" s="585">
        <f t="shared" ca="1" si="19"/>
        <v>45867</v>
      </c>
      <c r="C1268" s="585"/>
      <c r="D1268" s="585"/>
      <c r="E1268" s="433">
        <v>35.220001000000003</v>
      </c>
      <c r="F1268" s="433">
        <v>35.240001999999997</v>
      </c>
      <c r="G1268" s="433">
        <v>34.509998000000003</v>
      </c>
      <c r="H1268" s="586">
        <v>34.68</v>
      </c>
      <c r="I1268" s="586"/>
      <c r="J1268" s="433">
        <v>34.68</v>
      </c>
      <c r="K1268" s="362">
        <v>11101800</v>
      </c>
    </row>
    <row r="1269" spans="2:11" ht="12.75" customHeight="1" x14ac:dyDescent="0.2">
      <c r="B1269" s="585">
        <f t="shared" ca="1" si="19"/>
        <v>45868</v>
      </c>
      <c r="C1269" s="585"/>
      <c r="D1269" s="585"/>
      <c r="E1269" s="433">
        <v>34.099997999999999</v>
      </c>
      <c r="F1269" s="433">
        <v>34.130001</v>
      </c>
      <c r="G1269" s="433">
        <v>33.049999</v>
      </c>
      <c r="H1269" s="586">
        <v>33.209999000000003</v>
      </c>
      <c r="I1269" s="586"/>
      <c r="J1269" s="433">
        <v>33.209999000000003</v>
      </c>
      <c r="K1269" s="362">
        <v>17677500</v>
      </c>
    </row>
    <row r="1270" spans="2:11" ht="12.75" customHeight="1" x14ac:dyDescent="0.2">
      <c r="B1270" s="585">
        <f t="shared" ca="1" si="19"/>
        <v>45869</v>
      </c>
      <c r="C1270" s="585"/>
      <c r="D1270" s="585"/>
      <c r="E1270" s="433">
        <v>33.400002000000001</v>
      </c>
      <c r="F1270" s="433">
        <v>33.740001999999997</v>
      </c>
      <c r="G1270" s="433">
        <v>33.060001</v>
      </c>
      <c r="H1270" s="586">
        <v>33.630001</v>
      </c>
      <c r="I1270" s="586"/>
      <c r="J1270" s="433">
        <v>33.630001</v>
      </c>
      <c r="K1270" s="362">
        <v>12397000</v>
      </c>
    </row>
    <row r="1271" spans="2:11" ht="12.75" customHeight="1" x14ac:dyDescent="0.2">
      <c r="B1271" s="585">
        <f t="shared" ca="1" si="19"/>
        <v>45870</v>
      </c>
      <c r="C1271" s="585"/>
      <c r="D1271" s="585"/>
      <c r="E1271" s="433">
        <v>34.869999</v>
      </c>
      <c r="F1271" s="433">
        <v>35.130001</v>
      </c>
      <c r="G1271" s="433">
        <v>34.470001000000003</v>
      </c>
      <c r="H1271" s="586">
        <v>34.770000000000003</v>
      </c>
      <c r="I1271" s="586"/>
      <c r="J1271" s="433">
        <v>34.770000000000003</v>
      </c>
      <c r="K1271" s="362">
        <v>14099700</v>
      </c>
    </row>
    <row r="1272" spans="2:11" ht="12.75" customHeight="1" x14ac:dyDescent="0.2">
      <c r="B1272" s="585">
        <f t="shared" ca="1" si="19"/>
        <v>45871</v>
      </c>
      <c r="C1272" s="585"/>
      <c r="D1272" s="585"/>
      <c r="E1272" s="433">
        <v>34.720001000000003</v>
      </c>
      <c r="F1272" s="433">
        <v>34.740001999999997</v>
      </c>
      <c r="G1272" s="433">
        <v>33.840000000000003</v>
      </c>
      <c r="H1272" s="586">
        <v>34.229999999999997</v>
      </c>
      <c r="I1272" s="586"/>
      <c r="J1272" s="433">
        <v>34.229999999999997</v>
      </c>
      <c r="K1272" s="362">
        <v>13296500</v>
      </c>
    </row>
    <row r="1273" spans="2:11" ht="12.75" customHeight="1" x14ac:dyDescent="0.2">
      <c r="B1273" s="585">
        <f t="shared" ca="1" si="19"/>
        <v>45872</v>
      </c>
      <c r="C1273" s="585"/>
      <c r="D1273" s="585"/>
      <c r="E1273" s="433">
        <v>33.729999999999997</v>
      </c>
      <c r="F1273" s="433">
        <v>34.419998</v>
      </c>
      <c r="G1273" s="433">
        <v>33.310001</v>
      </c>
      <c r="H1273" s="586">
        <v>34.340000000000003</v>
      </c>
      <c r="I1273" s="586"/>
      <c r="J1273" s="433">
        <v>34.340000000000003</v>
      </c>
      <c r="K1273" s="362">
        <v>16890300</v>
      </c>
    </row>
    <row r="1274" spans="2:11" ht="12.75" customHeight="1" x14ac:dyDescent="0.2">
      <c r="B1274" s="585">
        <f t="shared" ca="1" si="19"/>
        <v>45873</v>
      </c>
      <c r="C1274" s="585"/>
      <c r="D1274" s="585"/>
      <c r="E1274" s="433">
        <v>34.860000999999997</v>
      </c>
      <c r="F1274" s="433">
        <v>35.889999000000003</v>
      </c>
      <c r="G1274" s="433">
        <v>34.68</v>
      </c>
      <c r="H1274" s="586">
        <v>35.470001000000003</v>
      </c>
      <c r="I1274" s="586"/>
      <c r="J1274" s="433">
        <v>35.470001000000003</v>
      </c>
      <c r="K1274" s="362">
        <v>14008700</v>
      </c>
    </row>
    <row r="1275" spans="2:11" ht="12.75" customHeight="1" x14ac:dyDescent="0.2">
      <c r="B1275" s="585">
        <f t="shared" ca="1" si="19"/>
        <v>45874</v>
      </c>
      <c r="C1275" s="585"/>
      <c r="D1275" s="585"/>
      <c r="E1275" s="433">
        <v>37.290000999999997</v>
      </c>
      <c r="F1275" s="433">
        <v>37.560001</v>
      </c>
      <c r="G1275" s="433">
        <v>36.619999</v>
      </c>
      <c r="H1275" s="586">
        <v>37.189999</v>
      </c>
      <c r="I1275" s="586"/>
      <c r="J1275" s="433">
        <v>37.189999</v>
      </c>
      <c r="K1275" s="362">
        <v>20447500</v>
      </c>
    </row>
    <row r="1276" spans="2:11" ht="12.75" customHeight="1" x14ac:dyDescent="0.2">
      <c r="B1276" s="585">
        <f t="shared" ca="1" si="19"/>
        <v>45875</v>
      </c>
      <c r="C1276" s="585"/>
      <c r="D1276" s="585"/>
      <c r="E1276" s="433">
        <v>37.450001</v>
      </c>
      <c r="F1276" s="433">
        <v>37.450001</v>
      </c>
      <c r="G1276" s="433">
        <v>36.270000000000003</v>
      </c>
      <c r="H1276" s="586">
        <v>37.040000999999997</v>
      </c>
      <c r="I1276" s="586"/>
      <c r="J1276" s="433">
        <v>37.040000999999997</v>
      </c>
      <c r="K1276" s="362">
        <v>10166900</v>
      </c>
    </row>
    <row r="1277" spans="2:11" ht="12.75" customHeight="1" x14ac:dyDescent="0.2">
      <c r="B1277" s="585">
        <f t="shared" ca="1" si="19"/>
        <v>45876</v>
      </c>
      <c r="C1277" s="585"/>
      <c r="D1277" s="585"/>
      <c r="E1277" s="433">
        <v>36.919998</v>
      </c>
      <c r="F1277" s="433">
        <v>37.810001</v>
      </c>
      <c r="G1277" s="433">
        <v>36.919998</v>
      </c>
      <c r="H1277" s="586">
        <v>37.740001999999997</v>
      </c>
      <c r="I1277" s="586"/>
      <c r="J1277" s="433">
        <v>37.740001999999997</v>
      </c>
      <c r="K1277" s="362">
        <v>8924700</v>
      </c>
    </row>
    <row r="1278" spans="2:11" ht="12.75" customHeight="1" x14ac:dyDescent="0.2">
      <c r="B1278" s="585">
        <f t="shared" ca="1" si="19"/>
        <v>45877</v>
      </c>
      <c r="C1278" s="585"/>
      <c r="D1278" s="585"/>
      <c r="E1278" s="433">
        <v>37.790000999999997</v>
      </c>
      <c r="F1278" s="433">
        <v>38.310001</v>
      </c>
      <c r="G1278" s="433">
        <v>37.529998999999997</v>
      </c>
      <c r="H1278" s="586">
        <v>37.57</v>
      </c>
      <c r="I1278" s="586"/>
      <c r="J1278" s="433">
        <v>37.57</v>
      </c>
      <c r="K1278" s="362">
        <v>15290200</v>
      </c>
    </row>
    <row r="1279" spans="2:11" ht="12.75" customHeight="1" x14ac:dyDescent="0.2">
      <c r="B1279" s="585">
        <f t="shared" ca="1" si="19"/>
        <v>45878</v>
      </c>
      <c r="C1279" s="585"/>
      <c r="D1279" s="585"/>
      <c r="E1279" s="433">
        <v>37.880001</v>
      </c>
      <c r="F1279" s="433">
        <v>38.07</v>
      </c>
      <c r="G1279" s="433">
        <v>37.409999999999997</v>
      </c>
      <c r="H1279" s="586">
        <v>37.840000000000003</v>
      </c>
      <c r="I1279" s="586"/>
      <c r="J1279" s="433">
        <v>37.840000000000003</v>
      </c>
      <c r="K1279" s="362">
        <v>9407100</v>
      </c>
    </row>
    <row r="1280" spans="2:11" ht="12.75" customHeight="1" x14ac:dyDescent="0.2">
      <c r="B1280" s="585">
        <f t="shared" ca="1" si="19"/>
        <v>45879</v>
      </c>
      <c r="C1280" s="585"/>
      <c r="D1280" s="585"/>
      <c r="E1280" s="433">
        <v>37.799999</v>
      </c>
      <c r="F1280" s="433">
        <v>38.049999</v>
      </c>
      <c r="G1280" s="433">
        <v>37.549999</v>
      </c>
      <c r="H1280" s="586">
        <v>37.889999000000003</v>
      </c>
      <c r="I1280" s="586"/>
      <c r="J1280" s="433">
        <v>37.889999000000003</v>
      </c>
      <c r="K1280" s="362">
        <v>9268800</v>
      </c>
    </row>
    <row r="1281" spans="1:11" ht="12.75" customHeight="1" x14ac:dyDescent="0.2">
      <c r="B1281" s="585">
        <f t="shared" ca="1" si="19"/>
        <v>45880</v>
      </c>
      <c r="C1281" s="585"/>
      <c r="D1281" s="585"/>
      <c r="E1281" s="433">
        <v>37.470001000000003</v>
      </c>
      <c r="F1281" s="433">
        <v>38.189999</v>
      </c>
      <c r="G1281" s="433">
        <v>36.880001</v>
      </c>
      <c r="H1281" s="586">
        <v>37.82</v>
      </c>
      <c r="I1281" s="586"/>
      <c r="J1281" s="433">
        <v>37.82</v>
      </c>
      <c r="K1281" s="362">
        <v>10721100</v>
      </c>
    </row>
    <row r="1282" spans="1:11" ht="12.75" customHeight="1" x14ac:dyDescent="0.2">
      <c r="B1282" s="585">
        <f t="shared" ca="1" si="19"/>
        <v>45881</v>
      </c>
      <c r="C1282" s="585"/>
      <c r="D1282" s="585"/>
      <c r="E1282" s="433">
        <v>39.240001999999997</v>
      </c>
      <c r="F1282" s="433">
        <v>40.119999</v>
      </c>
      <c r="G1282" s="433">
        <v>39.169998</v>
      </c>
      <c r="H1282" s="586">
        <v>39.82</v>
      </c>
      <c r="I1282" s="586"/>
      <c r="J1282" s="433">
        <v>39.82</v>
      </c>
      <c r="K1282" s="362">
        <v>17147800</v>
      </c>
    </row>
    <row r="1283" spans="1:11" ht="12.75" customHeight="1" x14ac:dyDescent="0.2">
      <c r="B1283" s="585">
        <f ca="1">TODAY()</f>
        <v>45882</v>
      </c>
      <c r="C1283" s="585"/>
      <c r="D1283" s="585"/>
      <c r="E1283" s="433">
        <v>40.599997999999999</v>
      </c>
      <c r="F1283" s="433">
        <v>40.75</v>
      </c>
      <c r="G1283" s="433">
        <v>39.520000000000003</v>
      </c>
      <c r="H1283" s="586">
        <v>40.060001</v>
      </c>
      <c r="I1283" s="586"/>
      <c r="J1283" s="433">
        <v>40.060001</v>
      </c>
      <c r="K1283" s="362">
        <v>10557700</v>
      </c>
    </row>
    <row r="1284" spans="1:11" ht="12.75" customHeight="1" x14ac:dyDescent="0.2"/>
    <row r="1285" spans="1:11" ht="12.75" customHeight="1" x14ac:dyDescent="0.2"/>
    <row r="1286" spans="1:11" s="4" customFormat="1" x14ac:dyDescent="0.2">
      <c r="A1286" s="27" t="s">
        <v>572</v>
      </c>
    </row>
  </sheetData>
  <mergeCells count="2516">
    <mergeCell ref="H1279:I1279"/>
    <mergeCell ref="H1280:I1280"/>
    <mergeCell ref="H1281:I1281"/>
    <mergeCell ref="H1282:I1282"/>
    <mergeCell ref="H1283:I1283"/>
    <mergeCell ref="H1273:I1273"/>
    <mergeCell ref="H1274:I1274"/>
    <mergeCell ref="H1275:I1275"/>
    <mergeCell ref="H1276:I1276"/>
    <mergeCell ref="H1277:I1277"/>
    <mergeCell ref="H1278:I1278"/>
    <mergeCell ref="H1267:I1267"/>
    <mergeCell ref="H1268:I1268"/>
    <mergeCell ref="H1269:I1269"/>
    <mergeCell ref="H1270:I1270"/>
    <mergeCell ref="H1271:I1271"/>
    <mergeCell ref="H1272:I1272"/>
    <mergeCell ref="H1261:I1261"/>
    <mergeCell ref="H1262:I1262"/>
    <mergeCell ref="H1263:I1263"/>
    <mergeCell ref="H1264:I1264"/>
    <mergeCell ref="H1265:I1265"/>
    <mergeCell ref="H1266:I1266"/>
    <mergeCell ref="H1255:I1255"/>
    <mergeCell ref="H1256:I1256"/>
    <mergeCell ref="H1257:I1257"/>
    <mergeCell ref="H1258:I1258"/>
    <mergeCell ref="H1259:I1259"/>
    <mergeCell ref="H1260:I1260"/>
    <mergeCell ref="H1249:I1249"/>
    <mergeCell ref="H1250:I1250"/>
    <mergeCell ref="H1251:I1251"/>
    <mergeCell ref="H1252:I1252"/>
    <mergeCell ref="H1253:I1253"/>
    <mergeCell ref="H1254:I1254"/>
    <mergeCell ref="H1243:I1243"/>
    <mergeCell ref="H1244:I1244"/>
    <mergeCell ref="H1245:I1245"/>
    <mergeCell ref="H1246:I1246"/>
    <mergeCell ref="H1247:I1247"/>
    <mergeCell ref="H1248:I1248"/>
    <mergeCell ref="H1237:I1237"/>
    <mergeCell ref="H1238:I1238"/>
    <mergeCell ref="H1239:I1239"/>
    <mergeCell ref="H1240:I1240"/>
    <mergeCell ref="H1241:I1241"/>
    <mergeCell ref="H1242:I1242"/>
    <mergeCell ref="H1231:I1231"/>
    <mergeCell ref="H1232:I1232"/>
    <mergeCell ref="H1233:I1233"/>
    <mergeCell ref="H1234:I1234"/>
    <mergeCell ref="H1235:I1235"/>
    <mergeCell ref="H1236:I1236"/>
    <mergeCell ref="H1225:I1225"/>
    <mergeCell ref="H1226:I1226"/>
    <mergeCell ref="H1227:I1227"/>
    <mergeCell ref="H1228:I1228"/>
    <mergeCell ref="H1229:I1229"/>
    <mergeCell ref="H1230:I1230"/>
    <mergeCell ref="H1219:I1219"/>
    <mergeCell ref="H1220:I1220"/>
    <mergeCell ref="H1221:I1221"/>
    <mergeCell ref="H1222:I1222"/>
    <mergeCell ref="H1223:I1223"/>
    <mergeCell ref="H1224:I1224"/>
    <mergeCell ref="H1213:I1213"/>
    <mergeCell ref="H1214:I1214"/>
    <mergeCell ref="H1215:I1215"/>
    <mergeCell ref="H1216:I1216"/>
    <mergeCell ref="H1217:I1217"/>
    <mergeCell ref="H1218:I1218"/>
    <mergeCell ref="H1207:I1207"/>
    <mergeCell ref="H1208:I1208"/>
    <mergeCell ref="H1209:I1209"/>
    <mergeCell ref="H1210:I1210"/>
    <mergeCell ref="H1211:I1211"/>
    <mergeCell ref="H1212:I1212"/>
    <mergeCell ref="H1201:I1201"/>
    <mergeCell ref="H1202:I1202"/>
    <mergeCell ref="H1203:I1203"/>
    <mergeCell ref="H1204:I1204"/>
    <mergeCell ref="H1205:I1205"/>
    <mergeCell ref="H1206:I1206"/>
    <mergeCell ref="H1195:I1195"/>
    <mergeCell ref="H1196:I1196"/>
    <mergeCell ref="H1197:I1197"/>
    <mergeCell ref="H1198:I1198"/>
    <mergeCell ref="H1199:I1199"/>
    <mergeCell ref="H1200:I1200"/>
    <mergeCell ref="H1189:I1189"/>
    <mergeCell ref="H1190:I1190"/>
    <mergeCell ref="H1191:I1191"/>
    <mergeCell ref="H1192:I1192"/>
    <mergeCell ref="H1193:I1193"/>
    <mergeCell ref="H1194:I1194"/>
    <mergeCell ref="H1183:I1183"/>
    <mergeCell ref="H1184:I1184"/>
    <mergeCell ref="H1185:I1185"/>
    <mergeCell ref="H1186:I1186"/>
    <mergeCell ref="H1187:I1187"/>
    <mergeCell ref="H1188:I1188"/>
    <mergeCell ref="H1177:I1177"/>
    <mergeCell ref="H1178:I1178"/>
    <mergeCell ref="H1179:I1179"/>
    <mergeCell ref="H1180:I1180"/>
    <mergeCell ref="H1181:I1181"/>
    <mergeCell ref="H1182:I1182"/>
    <mergeCell ref="H1171:I1171"/>
    <mergeCell ref="H1172:I1172"/>
    <mergeCell ref="H1173:I1173"/>
    <mergeCell ref="H1174:I1174"/>
    <mergeCell ref="H1175:I1175"/>
    <mergeCell ref="H1176:I1176"/>
    <mergeCell ref="H1165:I1165"/>
    <mergeCell ref="H1166:I1166"/>
    <mergeCell ref="H1167:I1167"/>
    <mergeCell ref="H1168:I1168"/>
    <mergeCell ref="H1169:I1169"/>
    <mergeCell ref="H1170:I1170"/>
    <mergeCell ref="H1159:I1159"/>
    <mergeCell ref="H1160:I1160"/>
    <mergeCell ref="H1161:I1161"/>
    <mergeCell ref="H1162:I1162"/>
    <mergeCell ref="H1163:I1163"/>
    <mergeCell ref="H1164:I1164"/>
    <mergeCell ref="H1153:I1153"/>
    <mergeCell ref="H1154:I1154"/>
    <mergeCell ref="H1155:I1155"/>
    <mergeCell ref="H1156:I1156"/>
    <mergeCell ref="H1157:I1157"/>
    <mergeCell ref="H1158:I1158"/>
    <mergeCell ref="H1147:I1147"/>
    <mergeCell ref="H1148:I1148"/>
    <mergeCell ref="H1149:I1149"/>
    <mergeCell ref="H1150:I1150"/>
    <mergeCell ref="H1151:I1151"/>
    <mergeCell ref="H1152:I1152"/>
    <mergeCell ref="H1141:I1141"/>
    <mergeCell ref="H1142:I1142"/>
    <mergeCell ref="H1143:I1143"/>
    <mergeCell ref="H1144:I1144"/>
    <mergeCell ref="H1145:I1145"/>
    <mergeCell ref="H1146:I1146"/>
    <mergeCell ref="H1135:I1135"/>
    <mergeCell ref="H1136:I1136"/>
    <mergeCell ref="H1137:I1137"/>
    <mergeCell ref="H1138:I1138"/>
    <mergeCell ref="H1139:I1139"/>
    <mergeCell ref="H1140:I1140"/>
    <mergeCell ref="H1129:I1129"/>
    <mergeCell ref="H1130:I1130"/>
    <mergeCell ref="H1131:I1131"/>
    <mergeCell ref="H1132:I1132"/>
    <mergeCell ref="H1133:I1133"/>
    <mergeCell ref="H1134:I1134"/>
    <mergeCell ref="H1123:I1123"/>
    <mergeCell ref="H1124:I1124"/>
    <mergeCell ref="H1125:I1125"/>
    <mergeCell ref="H1126:I1126"/>
    <mergeCell ref="H1127:I1127"/>
    <mergeCell ref="H1128:I1128"/>
    <mergeCell ref="H1117:I1117"/>
    <mergeCell ref="H1118:I1118"/>
    <mergeCell ref="H1119:I1119"/>
    <mergeCell ref="H1120:I1120"/>
    <mergeCell ref="H1121:I1121"/>
    <mergeCell ref="H1122:I1122"/>
    <mergeCell ref="H1111:I1111"/>
    <mergeCell ref="H1112:I1112"/>
    <mergeCell ref="H1113:I1113"/>
    <mergeCell ref="H1114:I1114"/>
    <mergeCell ref="H1115:I1115"/>
    <mergeCell ref="H1116:I1116"/>
    <mergeCell ref="H1105:I1105"/>
    <mergeCell ref="H1106:I1106"/>
    <mergeCell ref="H1107:I1107"/>
    <mergeCell ref="H1108:I1108"/>
    <mergeCell ref="H1109:I1109"/>
    <mergeCell ref="H1110:I1110"/>
    <mergeCell ref="H1099:I1099"/>
    <mergeCell ref="H1100:I1100"/>
    <mergeCell ref="H1101:I1101"/>
    <mergeCell ref="H1102:I1102"/>
    <mergeCell ref="H1103:I1103"/>
    <mergeCell ref="H1104:I1104"/>
    <mergeCell ref="H1093:I1093"/>
    <mergeCell ref="H1094:I1094"/>
    <mergeCell ref="H1095:I1095"/>
    <mergeCell ref="H1096:I1096"/>
    <mergeCell ref="H1097:I1097"/>
    <mergeCell ref="H1098:I1098"/>
    <mergeCell ref="H1087:I1087"/>
    <mergeCell ref="H1088:I1088"/>
    <mergeCell ref="H1089:I1089"/>
    <mergeCell ref="H1090:I1090"/>
    <mergeCell ref="H1091:I1091"/>
    <mergeCell ref="H1092:I1092"/>
    <mergeCell ref="H1081:I1081"/>
    <mergeCell ref="H1082:I1082"/>
    <mergeCell ref="H1083:I1083"/>
    <mergeCell ref="H1084:I1084"/>
    <mergeCell ref="H1085:I1085"/>
    <mergeCell ref="H1086:I1086"/>
    <mergeCell ref="H1075:I1075"/>
    <mergeCell ref="H1076:I1076"/>
    <mergeCell ref="H1077:I1077"/>
    <mergeCell ref="H1078:I1078"/>
    <mergeCell ref="H1079:I1079"/>
    <mergeCell ref="H1080:I1080"/>
    <mergeCell ref="H1069:I1069"/>
    <mergeCell ref="H1070:I1070"/>
    <mergeCell ref="H1071:I1071"/>
    <mergeCell ref="H1072:I1072"/>
    <mergeCell ref="H1073:I1073"/>
    <mergeCell ref="H1074:I1074"/>
    <mergeCell ref="H1063:I1063"/>
    <mergeCell ref="H1064:I1064"/>
    <mergeCell ref="H1065:I1065"/>
    <mergeCell ref="H1066:I1066"/>
    <mergeCell ref="H1067:I1067"/>
    <mergeCell ref="H1068:I1068"/>
    <mergeCell ref="H1057:I1057"/>
    <mergeCell ref="H1058:I1058"/>
    <mergeCell ref="H1059:I1059"/>
    <mergeCell ref="H1060:I1060"/>
    <mergeCell ref="H1061:I1061"/>
    <mergeCell ref="H1062:I1062"/>
    <mergeCell ref="H1051:I1051"/>
    <mergeCell ref="H1052:I1052"/>
    <mergeCell ref="H1053:I1053"/>
    <mergeCell ref="H1054:I1054"/>
    <mergeCell ref="H1055:I1055"/>
    <mergeCell ref="H1056:I1056"/>
    <mergeCell ref="H1045:I1045"/>
    <mergeCell ref="H1046:I1046"/>
    <mergeCell ref="H1047:I1047"/>
    <mergeCell ref="H1048:I1048"/>
    <mergeCell ref="H1049:I1049"/>
    <mergeCell ref="H1050:I1050"/>
    <mergeCell ref="H1039:I1039"/>
    <mergeCell ref="H1040:I1040"/>
    <mergeCell ref="H1041:I1041"/>
    <mergeCell ref="H1042:I1042"/>
    <mergeCell ref="H1043:I1043"/>
    <mergeCell ref="H1044:I1044"/>
    <mergeCell ref="H1033:I1033"/>
    <mergeCell ref="H1034:I1034"/>
    <mergeCell ref="H1035:I1035"/>
    <mergeCell ref="H1036:I1036"/>
    <mergeCell ref="H1037:I1037"/>
    <mergeCell ref="H1038:I1038"/>
    <mergeCell ref="H1027:I1027"/>
    <mergeCell ref="H1028:I1028"/>
    <mergeCell ref="H1029:I1029"/>
    <mergeCell ref="H1030:I1030"/>
    <mergeCell ref="H1031:I1031"/>
    <mergeCell ref="H1032:I1032"/>
    <mergeCell ref="H1021:I1021"/>
    <mergeCell ref="H1022:I1022"/>
    <mergeCell ref="H1023:I1023"/>
    <mergeCell ref="H1024:I1024"/>
    <mergeCell ref="H1025:I1025"/>
    <mergeCell ref="H1026:I1026"/>
    <mergeCell ref="H1015:I1015"/>
    <mergeCell ref="H1016:I1016"/>
    <mergeCell ref="H1017:I1017"/>
    <mergeCell ref="H1018:I1018"/>
    <mergeCell ref="H1019:I1019"/>
    <mergeCell ref="H1020:I1020"/>
    <mergeCell ref="H1009:I1009"/>
    <mergeCell ref="H1010:I1010"/>
    <mergeCell ref="H1011:I1011"/>
    <mergeCell ref="H1012:I1012"/>
    <mergeCell ref="H1013:I1013"/>
    <mergeCell ref="H1014:I1014"/>
    <mergeCell ref="H1003:I1003"/>
    <mergeCell ref="H1004:I1004"/>
    <mergeCell ref="H1005:I1005"/>
    <mergeCell ref="H1006:I1006"/>
    <mergeCell ref="H1007:I1007"/>
    <mergeCell ref="H1008:I1008"/>
    <mergeCell ref="H997:I997"/>
    <mergeCell ref="H998:I998"/>
    <mergeCell ref="H999:I999"/>
    <mergeCell ref="H1000:I1000"/>
    <mergeCell ref="H1001:I1001"/>
    <mergeCell ref="H1002:I1002"/>
    <mergeCell ref="H991:I991"/>
    <mergeCell ref="H992:I992"/>
    <mergeCell ref="H993:I993"/>
    <mergeCell ref="H994:I994"/>
    <mergeCell ref="H995:I995"/>
    <mergeCell ref="H996:I996"/>
    <mergeCell ref="H985:I985"/>
    <mergeCell ref="H986:I986"/>
    <mergeCell ref="H987:I987"/>
    <mergeCell ref="H988:I988"/>
    <mergeCell ref="H989:I989"/>
    <mergeCell ref="H990:I990"/>
    <mergeCell ref="H979:I979"/>
    <mergeCell ref="H980:I980"/>
    <mergeCell ref="H981:I981"/>
    <mergeCell ref="H982:I982"/>
    <mergeCell ref="H983:I983"/>
    <mergeCell ref="H984:I984"/>
    <mergeCell ref="H973:I973"/>
    <mergeCell ref="H974:I974"/>
    <mergeCell ref="H975:I975"/>
    <mergeCell ref="H976:I976"/>
    <mergeCell ref="H977:I977"/>
    <mergeCell ref="H978:I978"/>
    <mergeCell ref="H967:I967"/>
    <mergeCell ref="H968:I968"/>
    <mergeCell ref="H969:I969"/>
    <mergeCell ref="H970:I970"/>
    <mergeCell ref="H971:I971"/>
    <mergeCell ref="H972:I972"/>
    <mergeCell ref="H961:I961"/>
    <mergeCell ref="H962:I962"/>
    <mergeCell ref="H963:I963"/>
    <mergeCell ref="H964:I964"/>
    <mergeCell ref="H965:I965"/>
    <mergeCell ref="H966:I966"/>
    <mergeCell ref="H955:I955"/>
    <mergeCell ref="H956:I956"/>
    <mergeCell ref="H957:I957"/>
    <mergeCell ref="H958:I958"/>
    <mergeCell ref="H959:I959"/>
    <mergeCell ref="H960:I960"/>
    <mergeCell ref="H949:I949"/>
    <mergeCell ref="H950:I950"/>
    <mergeCell ref="H951:I951"/>
    <mergeCell ref="H952:I952"/>
    <mergeCell ref="H953:I953"/>
    <mergeCell ref="H954:I954"/>
    <mergeCell ref="H943:I943"/>
    <mergeCell ref="H944:I944"/>
    <mergeCell ref="H945:I945"/>
    <mergeCell ref="H946:I946"/>
    <mergeCell ref="H947:I947"/>
    <mergeCell ref="H948:I948"/>
    <mergeCell ref="H937:I937"/>
    <mergeCell ref="H938:I938"/>
    <mergeCell ref="H939:I939"/>
    <mergeCell ref="H940:I940"/>
    <mergeCell ref="H941:I941"/>
    <mergeCell ref="H942:I942"/>
    <mergeCell ref="H931:I931"/>
    <mergeCell ref="H932:I932"/>
    <mergeCell ref="H933:I933"/>
    <mergeCell ref="H934:I934"/>
    <mergeCell ref="H935:I935"/>
    <mergeCell ref="H936:I936"/>
    <mergeCell ref="H925:I925"/>
    <mergeCell ref="H926:I926"/>
    <mergeCell ref="H927:I927"/>
    <mergeCell ref="H928:I928"/>
    <mergeCell ref="H929:I929"/>
    <mergeCell ref="H930:I930"/>
    <mergeCell ref="H919:I919"/>
    <mergeCell ref="H920:I920"/>
    <mergeCell ref="H921:I921"/>
    <mergeCell ref="H922:I922"/>
    <mergeCell ref="H923:I923"/>
    <mergeCell ref="H924:I924"/>
    <mergeCell ref="H913:I913"/>
    <mergeCell ref="H914:I914"/>
    <mergeCell ref="H915:I915"/>
    <mergeCell ref="H916:I916"/>
    <mergeCell ref="H917:I917"/>
    <mergeCell ref="H918:I918"/>
    <mergeCell ref="H907:I907"/>
    <mergeCell ref="H908:I908"/>
    <mergeCell ref="H909:I909"/>
    <mergeCell ref="H910:I910"/>
    <mergeCell ref="H911:I911"/>
    <mergeCell ref="H912:I912"/>
    <mergeCell ref="H901:I901"/>
    <mergeCell ref="H902:I902"/>
    <mergeCell ref="H903:I903"/>
    <mergeCell ref="H904:I904"/>
    <mergeCell ref="H905:I905"/>
    <mergeCell ref="H906:I906"/>
    <mergeCell ref="H895:I895"/>
    <mergeCell ref="H896:I896"/>
    <mergeCell ref="H897:I897"/>
    <mergeCell ref="H898:I898"/>
    <mergeCell ref="H899:I899"/>
    <mergeCell ref="H900:I900"/>
    <mergeCell ref="H889:I889"/>
    <mergeCell ref="H890:I890"/>
    <mergeCell ref="H891:I891"/>
    <mergeCell ref="H892:I892"/>
    <mergeCell ref="H893:I893"/>
    <mergeCell ref="H894:I894"/>
    <mergeCell ref="H883:I883"/>
    <mergeCell ref="H884:I884"/>
    <mergeCell ref="H885:I885"/>
    <mergeCell ref="H886:I886"/>
    <mergeCell ref="H887:I887"/>
    <mergeCell ref="H888:I888"/>
    <mergeCell ref="H877:I877"/>
    <mergeCell ref="H878:I878"/>
    <mergeCell ref="H879:I879"/>
    <mergeCell ref="H880:I880"/>
    <mergeCell ref="H881:I881"/>
    <mergeCell ref="H882:I882"/>
    <mergeCell ref="H871:I871"/>
    <mergeCell ref="H872:I872"/>
    <mergeCell ref="H873:I873"/>
    <mergeCell ref="H874:I874"/>
    <mergeCell ref="H875:I875"/>
    <mergeCell ref="H876:I876"/>
    <mergeCell ref="H865:I865"/>
    <mergeCell ref="H866:I866"/>
    <mergeCell ref="H867:I867"/>
    <mergeCell ref="H868:I868"/>
    <mergeCell ref="H869:I869"/>
    <mergeCell ref="H870:I870"/>
    <mergeCell ref="H859:I859"/>
    <mergeCell ref="H860:I860"/>
    <mergeCell ref="H861:I861"/>
    <mergeCell ref="H862:I862"/>
    <mergeCell ref="H863:I863"/>
    <mergeCell ref="H864:I864"/>
    <mergeCell ref="H853:I853"/>
    <mergeCell ref="H854:I854"/>
    <mergeCell ref="H855:I855"/>
    <mergeCell ref="H856:I856"/>
    <mergeCell ref="H857:I857"/>
    <mergeCell ref="H858:I858"/>
    <mergeCell ref="H847:I847"/>
    <mergeCell ref="H848:I848"/>
    <mergeCell ref="H849:I849"/>
    <mergeCell ref="H850:I850"/>
    <mergeCell ref="H851:I851"/>
    <mergeCell ref="H852:I852"/>
    <mergeCell ref="H841:I841"/>
    <mergeCell ref="H842:I842"/>
    <mergeCell ref="H843:I843"/>
    <mergeCell ref="H844:I844"/>
    <mergeCell ref="H845:I845"/>
    <mergeCell ref="H846:I846"/>
    <mergeCell ref="H835:I835"/>
    <mergeCell ref="H836:I836"/>
    <mergeCell ref="H837:I837"/>
    <mergeCell ref="H838:I838"/>
    <mergeCell ref="H839:I839"/>
    <mergeCell ref="H840:I840"/>
    <mergeCell ref="H829:I829"/>
    <mergeCell ref="H830:I830"/>
    <mergeCell ref="H831:I831"/>
    <mergeCell ref="H832:I832"/>
    <mergeCell ref="H833:I833"/>
    <mergeCell ref="H834:I834"/>
    <mergeCell ref="H823:I823"/>
    <mergeCell ref="H824:I824"/>
    <mergeCell ref="H825:I825"/>
    <mergeCell ref="H826:I826"/>
    <mergeCell ref="H827:I827"/>
    <mergeCell ref="H828:I828"/>
    <mergeCell ref="H817:I817"/>
    <mergeCell ref="H818:I818"/>
    <mergeCell ref="H819:I819"/>
    <mergeCell ref="H820:I820"/>
    <mergeCell ref="H821:I821"/>
    <mergeCell ref="H822:I822"/>
    <mergeCell ref="H811:I811"/>
    <mergeCell ref="H812:I812"/>
    <mergeCell ref="H813:I813"/>
    <mergeCell ref="H814:I814"/>
    <mergeCell ref="H815:I815"/>
    <mergeCell ref="H816:I816"/>
    <mergeCell ref="H805:I805"/>
    <mergeCell ref="H806:I806"/>
    <mergeCell ref="H807:I807"/>
    <mergeCell ref="H808:I808"/>
    <mergeCell ref="H809:I809"/>
    <mergeCell ref="H810:I810"/>
    <mergeCell ref="H799:I799"/>
    <mergeCell ref="H800:I800"/>
    <mergeCell ref="H801:I801"/>
    <mergeCell ref="H802:I802"/>
    <mergeCell ref="H803:I803"/>
    <mergeCell ref="H804:I804"/>
    <mergeCell ref="H793:I793"/>
    <mergeCell ref="H794:I794"/>
    <mergeCell ref="H795:I795"/>
    <mergeCell ref="H796:I796"/>
    <mergeCell ref="H797:I797"/>
    <mergeCell ref="H798:I798"/>
    <mergeCell ref="H787:I787"/>
    <mergeCell ref="H788:I788"/>
    <mergeCell ref="H789:I789"/>
    <mergeCell ref="H790:I790"/>
    <mergeCell ref="H791:I791"/>
    <mergeCell ref="H792:I792"/>
    <mergeCell ref="H781:I781"/>
    <mergeCell ref="H782:I782"/>
    <mergeCell ref="H783:I783"/>
    <mergeCell ref="H784:I784"/>
    <mergeCell ref="H785:I785"/>
    <mergeCell ref="H786:I786"/>
    <mergeCell ref="H775:I775"/>
    <mergeCell ref="H776:I776"/>
    <mergeCell ref="H777:I777"/>
    <mergeCell ref="H778:I778"/>
    <mergeCell ref="H779:I779"/>
    <mergeCell ref="H780:I780"/>
    <mergeCell ref="H769:I769"/>
    <mergeCell ref="H770:I770"/>
    <mergeCell ref="H771:I771"/>
    <mergeCell ref="H772:I772"/>
    <mergeCell ref="H773:I773"/>
    <mergeCell ref="H774:I774"/>
    <mergeCell ref="H763:I763"/>
    <mergeCell ref="H764:I764"/>
    <mergeCell ref="H765:I765"/>
    <mergeCell ref="H766:I766"/>
    <mergeCell ref="H767:I767"/>
    <mergeCell ref="H768:I768"/>
    <mergeCell ref="H757:I757"/>
    <mergeCell ref="H758:I758"/>
    <mergeCell ref="H759:I759"/>
    <mergeCell ref="H760:I760"/>
    <mergeCell ref="H761:I761"/>
    <mergeCell ref="H762:I762"/>
    <mergeCell ref="H751:I751"/>
    <mergeCell ref="H752:I752"/>
    <mergeCell ref="H753:I753"/>
    <mergeCell ref="H754:I754"/>
    <mergeCell ref="H755:I755"/>
    <mergeCell ref="H756:I756"/>
    <mergeCell ref="H745:I745"/>
    <mergeCell ref="H746:I746"/>
    <mergeCell ref="H747:I747"/>
    <mergeCell ref="H748:I748"/>
    <mergeCell ref="H749:I749"/>
    <mergeCell ref="H750:I750"/>
    <mergeCell ref="H739:I739"/>
    <mergeCell ref="H740:I740"/>
    <mergeCell ref="H741:I741"/>
    <mergeCell ref="H742:I742"/>
    <mergeCell ref="H743:I743"/>
    <mergeCell ref="H744:I744"/>
    <mergeCell ref="H733:I733"/>
    <mergeCell ref="H734:I734"/>
    <mergeCell ref="H735:I735"/>
    <mergeCell ref="H736:I736"/>
    <mergeCell ref="H737:I737"/>
    <mergeCell ref="H738:I738"/>
    <mergeCell ref="H727:I727"/>
    <mergeCell ref="H728:I728"/>
    <mergeCell ref="H729:I729"/>
    <mergeCell ref="H730:I730"/>
    <mergeCell ref="H731:I731"/>
    <mergeCell ref="H732:I732"/>
    <mergeCell ref="H721:I721"/>
    <mergeCell ref="H722:I722"/>
    <mergeCell ref="H723:I723"/>
    <mergeCell ref="H724:I724"/>
    <mergeCell ref="H725:I725"/>
    <mergeCell ref="H726:I726"/>
    <mergeCell ref="H715:I715"/>
    <mergeCell ref="H716:I716"/>
    <mergeCell ref="H717:I717"/>
    <mergeCell ref="H718:I718"/>
    <mergeCell ref="H719:I719"/>
    <mergeCell ref="H720:I720"/>
    <mergeCell ref="H709:I709"/>
    <mergeCell ref="H710:I710"/>
    <mergeCell ref="H711:I711"/>
    <mergeCell ref="H712:I712"/>
    <mergeCell ref="H713:I713"/>
    <mergeCell ref="H714:I714"/>
    <mergeCell ref="H703:I703"/>
    <mergeCell ref="H704:I704"/>
    <mergeCell ref="H705:I705"/>
    <mergeCell ref="H706:I706"/>
    <mergeCell ref="H707:I707"/>
    <mergeCell ref="H708:I708"/>
    <mergeCell ref="H697:I697"/>
    <mergeCell ref="H698:I698"/>
    <mergeCell ref="H699:I699"/>
    <mergeCell ref="H700:I700"/>
    <mergeCell ref="H701:I701"/>
    <mergeCell ref="H702:I702"/>
    <mergeCell ref="H691:I691"/>
    <mergeCell ref="H692:I692"/>
    <mergeCell ref="H693:I693"/>
    <mergeCell ref="H694:I694"/>
    <mergeCell ref="H695:I695"/>
    <mergeCell ref="H696:I696"/>
    <mergeCell ref="H685:I685"/>
    <mergeCell ref="H686:I686"/>
    <mergeCell ref="H687:I687"/>
    <mergeCell ref="H688:I688"/>
    <mergeCell ref="H689:I689"/>
    <mergeCell ref="H690:I690"/>
    <mergeCell ref="H679:I679"/>
    <mergeCell ref="H680:I680"/>
    <mergeCell ref="H681:I681"/>
    <mergeCell ref="H682:I682"/>
    <mergeCell ref="H683:I683"/>
    <mergeCell ref="H684:I684"/>
    <mergeCell ref="H673:I673"/>
    <mergeCell ref="H674:I674"/>
    <mergeCell ref="H675:I675"/>
    <mergeCell ref="H676:I676"/>
    <mergeCell ref="H677:I677"/>
    <mergeCell ref="H678:I678"/>
    <mergeCell ref="H667:I667"/>
    <mergeCell ref="H668:I668"/>
    <mergeCell ref="H669:I669"/>
    <mergeCell ref="H670:I670"/>
    <mergeCell ref="H671:I671"/>
    <mergeCell ref="H672:I672"/>
    <mergeCell ref="H661:I661"/>
    <mergeCell ref="H662:I662"/>
    <mergeCell ref="H663:I663"/>
    <mergeCell ref="H664:I664"/>
    <mergeCell ref="H665:I665"/>
    <mergeCell ref="H666:I666"/>
    <mergeCell ref="H655:I655"/>
    <mergeCell ref="H656:I656"/>
    <mergeCell ref="H657:I657"/>
    <mergeCell ref="H658:I658"/>
    <mergeCell ref="H659:I659"/>
    <mergeCell ref="H660:I660"/>
    <mergeCell ref="H649:I649"/>
    <mergeCell ref="H650:I650"/>
    <mergeCell ref="H651:I651"/>
    <mergeCell ref="H652:I652"/>
    <mergeCell ref="H653:I653"/>
    <mergeCell ref="H654:I654"/>
    <mergeCell ref="H643:I643"/>
    <mergeCell ref="H644:I644"/>
    <mergeCell ref="H645:I645"/>
    <mergeCell ref="H646:I646"/>
    <mergeCell ref="H647:I647"/>
    <mergeCell ref="H648:I648"/>
    <mergeCell ref="H637:I637"/>
    <mergeCell ref="H638:I638"/>
    <mergeCell ref="H639:I639"/>
    <mergeCell ref="H640:I640"/>
    <mergeCell ref="H641:I641"/>
    <mergeCell ref="H642:I642"/>
    <mergeCell ref="H631:I631"/>
    <mergeCell ref="H632:I632"/>
    <mergeCell ref="H633:I633"/>
    <mergeCell ref="H634:I634"/>
    <mergeCell ref="H635:I635"/>
    <mergeCell ref="H636:I636"/>
    <mergeCell ref="H625:I625"/>
    <mergeCell ref="H626:I626"/>
    <mergeCell ref="H627:I627"/>
    <mergeCell ref="H628:I628"/>
    <mergeCell ref="H629:I629"/>
    <mergeCell ref="H630:I630"/>
    <mergeCell ref="H619:I619"/>
    <mergeCell ref="H620:I620"/>
    <mergeCell ref="H621:I621"/>
    <mergeCell ref="H622:I622"/>
    <mergeCell ref="H623:I623"/>
    <mergeCell ref="H624:I624"/>
    <mergeCell ref="H613:I613"/>
    <mergeCell ref="H614:I614"/>
    <mergeCell ref="H615:I615"/>
    <mergeCell ref="H616:I616"/>
    <mergeCell ref="H617:I617"/>
    <mergeCell ref="H618:I618"/>
    <mergeCell ref="H607:I607"/>
    <mergeCell ref="H608:I608"/>
    <mergeCell ref="H609:I609"/>
    <mergeCell ref="H610:I610"/>
    <mergeCell ref="H611:I611"/>
    <mergeCell ref="H612:I612"/>
    <mergeCell ref="H601:I601"/>
    <mergeCell ref="H602:I602"/>
    <mergeCell ref="H603:I603"/>
    <mergeCell ref="H604:I604"/>
    <mergeCell ref="H605:I605"/>
    <mergeCell ref="H606:I606"/>
    <mergeCell ref="H595:I595"/>
    <mergeCell ref="H596:I596"/>
    <mergeCell ref="H597:I597"/>
    <mergeCell ref="H598:I598"/>
    <mergeCell ref="H599:I599"/>
    <mergeCell ref="H600:I600"/>
    <mergeCell ref="H589:I589"/>
    <mergeCell ref="H590:I590"/>
    <mergeCell ref="H591:I591"/>
    <mergeCell ref="H592:I592"/>
    <mergeCell ref="H593:I593"/>
    <mergeCell ref="H594:I594"/>
    <mergeCell ref="H583:I583"/>
    <mergeCell ref="H584:I584"/>
    <mergeCell ref="H585:I585"/>
    <mergeCell ref="H586:I586"/>
    <mergeCell ref="H587:I587"/>
    <mergeCell ref="H588:I588"/>
    <mergeCell ref="H577:I577"/>
    <mergeCell ref="H578:I578"/>
    <mergeCell ref="H579:I579"/>
    <mergeCell ref="H580:I580"/>
    <mergeCell ref="H581:I581"/>
    <mergeCell ref="H582:I582"/>
    <mergeCell ref="H571:I571"/>
    <mergeCell ref="H572:I572"/>
    <mergeCell ref="H573:I573"/>
    <mergeCell ref="H574:I574"/>
    <mergeCell ref="H575:I575"/>
    <mergeCell ref="H576:I576"/>
    <mergeCell ref="H565:I565"/>
    <mergeCell ref="H566:I566"/>
    <mergeCell ref="H567:I567"/>
    <mergeCell ref="H568:I568"/>
    <mergeCell ref="H569:I569"/>
    <mergeCell ref="H570:I570"/>
    <mergeCell ref="H559:I559"/>
    <mergeCell ref="H560:I560"/>
    <mergeCell ref="H561:I561"/>
    <mergeCell ref="H562:I562"/>
    <mergeCell ref="H563:I563"/>
    <mergeCell ref="H564:I564"/>
    <mergeCell ref="H553:I553"/>
    <mergeCell ref="H554:I554"/>
    <mergeCell ref="H555:I555"/>
    <mergeCell ref="H556:I556"/>
    <mergeCell ref="H557:I557"/>
    <mergeCell ref="H558:I558"/>
    <mergeCell ref="H547:I547"/>
    <mergeCell ref="H548:I548"/>
    <mergeCell ref="H549:I549"/>
    <mergeCell ref="H550:I550"/>
    <mergeCell ref="H551:I551"/>
    <mergeCell ref="H552:I552"/>
    <mergeCell ref="H541:I541"/>
    <mergeCell ref="H542:I542"/>
    <mergeCell ref="H543:I543"/>
    <mergeCell ref="H544:I544"/>
    <mergeCell ref="H545:I545"/>
    <mergeCell ref="H546:I546"/>
    <mergeCell ref="H535:I535"/>
    <mergeCell ref="H536:I536"/>
    <mergeCell ref="H537:I537"/>
    <mergeCell ref="H538:I538"/>
    <mergeCell ref="H539:I539"/>
    <mergeCell ref="H540:I540"/>
    <mergeCell ref="H529:I529"/>
    <mergeCell ref="H530:I530"/>
    <mergeCell ref="H531:I531"/>
    <mergeCell ref="H532:I532"/>
    <mergeCell ref="H533:I533"/>
    <mergeCell ref="H534:I534"/>
    <mergeCell ref="H523:I523"/>
    <mergeCell ref="H524:I524"/>
    <mergeCell ref="H525:I525"/>
    <mergeCell ref="H526:I526"/>
    <mergeCell ref="H527:I527"/>
    <mergeCell ref="H528:I528"/>
    <mergeCell ref="H517:I517"/>
    <mergeCell ref="H518:I518"/>
    <mergeCell ref="H519:I519"/>
    <mergeCell ref="H520:I520"/>
    <mergeCell ref="H521:I521"/>
    <mergeCell ref="H522:I522"/>
    <mergeCell ref="H511:I511"/>
    <mergeCell ref="H512:I512"/>
    <mergeCell ref="H513:I513"/>
    <mergeCell ref="H514:I514"/>
    <mergeCell ref="H515:I515"/>
    <mergeCell ref="H516:I516"/>
    <mergeCell ref="H505:I505"/>
    <mergeCell ref="H506:I506"/>
    <mergeCell ref="H507:I507"/>
    <mergeCell ref="H508:I508"/>
    <mergeCell ref="H509:I509"/>
    <mergeCell ref="H510:I510"/>
    <mergeCell ref="H499:I499"/>
    <mergeCell ref="H500:I500"/>
    <mergeCell ref="H501:I501"/>
    <mergeCell ref="H502:I502"/>
    <mergeCell ref="H503:I503"/>
    <mergeCell ref="H504:I504"/>
    <mergeCell ref="H493:I493"/>
    <mergeCell ref="H494:I494"/>
    <mergeCell ref="H495:I495"/>
    <mergeCell ref="H496:I496"/>
    <mergeCell ref="H497:I497"/>
    <mergeCell ref="H498:I498"/>
    <mergeCell ref="H487:I487"/>
    <mergeCell ref="H488:I488"/>
    <mergeCell ref="H489:I489"/>
    <mergeCell ref="H490:I490"/>
    <mergeCell ref="H491:I491"/>
    <mergeCell ref="H492:I492"/>
    <mergeCell ref="H481:I481"/>
    <mergeCell ref="H482:I482"/>
    <mergeCell ref="H483:I483"/>
    <mergeCell ref="H484:I484"/>
    <mergeCell ref="H485:I485"/>
    <mergeCell ref="H486:I486"/>
    <mergeCell ref="H475:I475"/>
    <mergeCell ref="H476:I476"/>
    <mergeCell ref="H477:I477"/>
    <mergeCell ref="H478:I478"/>
    <mergeCell ref="H479:I479"/>
    <mergeCell ref="H480:I480"/>
    <mergeCell ref="H469:I469"/>
    <mergeCell ref="H470:I470"/>
    <mergeCell ref="H471:I471"/>
    <mergeCell ref="H472:I472"/>
    <mergeCell ref="H473:I473"/>
    <mergeCell ref="H474:I474"/>
    <mergeCell ref="H463:I463"/>
    <mergeCell ref="H464:I464"/>
    <mergeCell ref="H465:I465"/>
    <mergeCell ref="H466:I466"/>
    <mergeCell ref="H467:I467"/>
    <mergeCell ref="H468:I468"/>
    <mergeCell ref="H457:I457"/>
    <mergeCell ref="H458:I458"/>
    <mergeCell ref="H459:I459"/>
    <mergeCell ref="H460:I460"/>
    <mergeCell ref="H461:I461"/>
    <mergeCell ref="H462:I462"/>
    <mergeCell ref="H451:I451"/>
    <mergeCell ref="H452:I452"/>
    <mergeCell ref="H453:I453"/>
    <mergeCell ref="H454:I454"/>
    <mergeCell ref="H455:I455"/>
    <mergeCell ref="H456:I456"/>
    <mergeCell ref="H445:I445"/>
    <mergeCell ref="H446:I446"/>
    <mergeCell ref="H447:I447"/>
    <mergeCell ref="H448:I448"/>
    <mergeCell ref="H449:I449"/>
    <mergeCell ref="H450:I450"/>
    <mergeCell ref="H439:I439"/>
    <mergeCell ref="H440:I440"/>
    <mergeCell ref="H441:I441"/>
    <mergeCell ref="H442:I442"/>
    <mergeCell ref="H443:I443"/>
    <mergeCell ref="H444:I444"/>
    <mergeCell ref="H433:I433"/>
    <mergeCell ref="H434:I434"/>
    <mergeCell ref="H435:I435"/>
    <mergeCell ref="H436:I436"/>
    <mergeCell ref="H437:I437"/>
    <mergeCell ref="H438:I438"/>
    <mergeCell ref="H427:I427"/>
    <mergeCell ref="H428:I428"/>
    <mergeCell ref="H429:I429"/>
    <mergeCell ref="H430:I430"/>
    <mergeCell ref="H431:I431"/>
    <mergeCell ref="H432:I432"/>
    <mergeCell ref="H421:I421"/>
    <mergeCell ref="H422:I422"/>
    <mergeCell ref="H423:I423"/>
    <mergeCell ref="H424:I424"/>
    <mergeCell ref="H425:I425"/>
    <mergeCell ref="H426:I426"/>
    <mergeCell ref="H415:I415"/>
    <mergeCell ref="H416:I416"/>
    <mergeCell ref="H417:I417"/>
    <mergeCell ref="H418:I418"/>
    <mergeCell ref="H419:I419"/>
    <mergeCell ref="H420:I420"/>
    <mergeCell ref="H409:I409"/>
    <mergeCell ref="H410:I410"/>
    <mergeCell ref="H411:I411"/>
    <mergeCell ref="H412:I412"/>
    <mergeCell ref="H413:I413"/>
    <mergeCell ref="H414:I414"/>
    <mergeCell ref="H403:I403"/>
    <mergeCell ref="H404:I404"/>
    <mergeCell ref="H405:I405"/>
    <mergeCell ref="H406:I406"/>
    <mergeCell ref="H407:I407"/>
    <mergeCell ref="H408:I408"/>
    <mergeCell ref="H397:I397"/>
    <mergeCell ref="H398:I398"/>
    <mergeCell ref="H399:I399"/>
    <mergeCell ref="H400:I400"/>
    <mergeCell ref="H401:I401"/>
    <mergeCell ref="H402:I402"/>
    <mergeCell ref="H391:I391"/>
    <mergeCell ref="H392:I392"/>
    <mergeCell ref="H393:I393"/>
    <mergeCell ref="H394:I394"/>
    <mergeCell ref="H395:I395"/>
    <mergeCell ref="H396:I396"/>
    <mergeCell ref="H385:I385"/>
    <mergeCell ref="H386:I386"/>
    <mergeCell ref="H387:I387"/>
    <mergeCell ref="H388:I388"/>
    <mergeCell ref="H389:I389"/>
    <mergeCell ref="H390:I390"/>
    <mergeCell ref="H379:I379"/>
    <mergeCell ref="H380:I380"/>
    <mergeCell ref="H381:I381"/>
    <mergeCell ref="H382:I382"/>
    <mergeCell ref="H383:I383"/>
    <mergeCell ref="H384:I384"/>
    <mergeCell ref="H373:I373"/>
    <mergeCell ref="H374:I374"/>
    <mergeCell ref="H375:I375"/>
    <mergeCell ref="H376:I376"/>
    <mergeCell ref="H377:I377"/>
    <mergeCell ref="H378:I378"/>
    <mergeCell ref="H367:I367"/>
    <mergeCell ref="H368:I368"/>
    <mergeCell ref="H369:I369"/>
    <mergeCell ref="H370:I370"/>
    <mergeCell ref="H371:I371"/>
    <mergeCell ref="H372:I372"/>
    <mergeCell ref="H361:I361"/>
    <mergeCell ref="H362:I362"/>
    <mergeCell ref="H363:I363"/>
    <mergeCell ref="H364:I364"/>
    <mergeCell ref="H365:I365"/>
    <mergeCell ref="H366:I366"/>
    <mergeCell ref="H355:I355"/>
    <mergeCell ref="H356:I356"/>
    <mergeCell ref="H357:I357"/>
    <mergeCell ref="H358:I358"/>
    <mergeCell ref="H359:I359"/>
    <mergeCell ref="H360:I360"/>
    <mergeCell ref="H349:I349"/>
    <mergeCell ref="H350:I350"/>
    <mergeCell ref="H351:I351"/>
    <mergeCell ref="H352:I352"/>
    <mergeCell ref="H353:I353"/>
    <mergeCell ref="H354:I354"/>
    <mergeCell ref="H343:I343"/>
    <mergeCell ref="H344:I344"/>
    <mergeCell ref="H345:I345"/>
    <mergeCell ref="H346:I346"/>
    <mergeCell ref="H347:I347"/>
    <mergeCell ref="H348:I348"/>
    <mergeCell ref="H337:I337"/>
    <mergeCell ref="H338:I338"/>
    <mergeCell ref="H339:I339"/>
    <mergeCell ref="H340:I340"/>
    <mergeCell ref="H341:I341"/>
    <mergeCell ref="H342:I342"/>
    <mergeCell ref="H331:I331"/>
    <mergeCell ref="H332:I332"/>
    <mergeCell ref="H333:I333"/>
    <mergeCell ref="H334:I334"/>
    <mergeCell ref="H335:I335"/>
    <mergeCell ref="H336:I336"/>
    <mergeCell ref="H325:I325"/>
    <mergeCell ref="H326:I326"/>
    <mergeCell ref="H327:I327"/>
    <mergeCell ref="H328:I328"/>
    <mergeCell ref="H329:I329"/>
    <mergeCell ref="H330:I330"/>
    <mergeCell ref="H319:I319"/>
    <mergeCell ref="H320:I320"/>
    <mergeCell ref="H321:I321"/>
    <mergeCell ref="H322:I322"/>
    <mergeCell ref="H323:I323"/>
    <mergeCell ref="H324:I324"/>
    <mergeCell ref="H313:I313"/>
    <mergeCell ref="H314:I314"/>
    <mergeCell ref="H315:I315"/>
    <mergeCell ref="H316:I316"/>
    <mergeCell ref="H317:I317"/>
    <mergeCell ref="H318:I318"/>
    <mergeCell ref="H307:I307"/>
    <mergeCell ref="H308:I308"/>
    <mergeCell ref="H309:I309"/>
    <mergeCell ref="H310:I310"/>
    <mergeCell ref="H311:I311"/>
    <mergeCell ref="H312:I312"/>
    <mergeCell ref="H301:I301"/>
    <mergeCell ref="H302:I302"/>
    <mergeCell ref="H303:I303"/>
    <mergeCell ref="H304:I304"/>
    <mergeCell ref="H305:I305"/>
    <mergeCell ref="H306:I306"/>
    <mergeCell ref="H295:I295"/>
    <mergeCell ref="H296:I296"/>
    <mergeCell ref="H297:I297"/>
    <mergeCell ref="H298:I298"/>
    <mergeCell ref="H299:I299"/>
    <mergeCell ref="H300:I300"/>
    <mergeCell ref="H289:I289"/>
    <mergeCell ref="H290:I290"/>
    <mergeCell ref="H291:I291"/>
    <mergeCell ref="H292:I292"/>
    <mergeCell ref="H293:I293"/>
    <mergeCell ref="H294:I294"/>
    <mergeCell ref="H283:I283"/>
    <mergeCell ref="H284:I284"/>
    <mergeCell ref="H285:I285"/>
    <mergeCell ref="H286:I286"/>
    <mergeCell ref="H287:I287"/>
    <mergeCell ref="H288:I288"/>
    <mergeCell ref="H277:I277"/>
    <mergeCell ref="H278:I278"/>
    <mergeCell ref="H279:I279"/>
    <mergeCell ref="H280:I280"/>
    <mergeCell ref="H281:I281"/>
    <mergeCell ref="H282:I282"/>
    <mergeCell ref="H271:I271"/>
    <mergeCell ref="H272:I272"/>
    <mergeCell ref="H273:I273"/>
    <mergeCell ref="H274:I274"/>
    <mergeCell ref="H275:I275"/>
    <mergeCell ref="H276:I276"/>
    <mergeCell ref="H265:I265"/>
    <mergeCell ref="H266:I266"/>
    <mergeCell ref="H267:I267"/>
    <mergeCell ref="H268:I268"/>
    <mergeCell ref="H269:I269"/>
    <mergeCell ref="H270:I270"/>
    <mergeCell ref="H259:I259"/>
    <mergeCell ref="H260:I260"/>
    <mergeCell ref="H261:I261"/>
    <mergeCell ref="H262:I262"/>
    <mergeCell ref="H263:I263"/>
    <mergeCell ref="H264:I264"/>
    <mergeCell ref="H253:I253"/>
    <mergeCell ref="H254:I254"/>
    <mergeCell ref="H255:I255"/>
    <mergeCell ref="H256:I256"/>
    <mergeCell ref="H257:I257"/>
    <mergeCell ref="H258:I258"/>
    <mergeCell ref="H247:I247"/>
    <mergeCell ref="H248:I248"/>
    <mergeCell ref="H249:I249"/>
    <mergeCell ref="H250:I250"/>
    <mergeCell ref="H251:I251"/>
    <mergeCell ref="H252:I252"/>
    <mergeCell ref="H241:I241"/>
    <mergeCell ref="H242:I242"/>
    <mergeCell ref="H243:I243"/>
    <mergeCell ref="H244:I244"/>
    <mergeCell ref="H245:I245"/>
    <mergeCell ref="H246:I246"/>
    <mergeCell ref="H235:I235"/>
    <mergeCell ref="H236:I236"/>
    <mergeCell ref="H237:I237"/>
    <mergeCell ref="H238:I238"/>
    <mergeCell ref="H239:I239"/>
    <mergeCell ref="H240:I240"/>
    <mergeCell ref="H229:I229"/>
    <mergeCell ref="H230:I230"/>
    <mergeCell ref="H231:I231"/>
    <mergeCell ref="H232:I232"/>
    <mergeCell ref="H233:I233"/>
    <mergeCell ref="H234:I234"/>
    <mergeCell ref="H223:I223"/>
    <mergeCell ref="H224:I224"/>
    <mergeCell ref="H225:I225"/>
    <mergeCell ref="H226:I226"/>
    <mergeCell ref="H227:I227"/>
    <mergeCell ref="H228:I228"/>
    <mergeCell ref="H217:I217"/>
    <mergeCell ref="H218:I218"/>
    <mergeCell ref="H219:I219"/>
    <mergeCell ref="H220:I220"/>
    <mergeCell ref="H221:I221"/>
    <mergeCell ref="H222:I222"/>
    <mergeCell ref="H211:I211"/>
    <mergeCell ref="H212:I212"/>
    <mergeCell ref="H213:I213"/>
    <mergeCell ref="H214:I214"/>
    <mergeCell ref="H215:I215"/>
    <mergeCell ref="H216:I216"/>
    <mergeCell ref="H205:I205"/>
    <mergeCell ref="H206:I206"/>
    <mergeCell ref="H207:I207"/>
    <mergeCell ref="H208:I208"/>
    <mergeCell ref="H209:I209"/>
    <mergeCell ref="H210:I210"/>
    <mergeCell ref="H199:I199"/>
    <mergeCell ref="H200:I200"/>
    <mergeCell ref="H201:I201"/>
    <mergeCell ref="H202:I202"/>
    <mergeCell ref="H203:I203"/>
    <mergeCell ref="H204:I204"/>
    <mergeCell ref="H193:I193"/>
    <mergeCell ref="H194:I194"/>
    <mergeCell ref="H195:I195"/>
    <mergeCell ref="H196:I196"/>
    <mergeCell ref="H197:I197"/>
    <mergeCell ref="H198:I198"/>
    <mergeCell ref="H187:I187"/>
    <mergeCell ref="H188:I188"/>
    <mergeCell ref="H189:I189"/>
    <mergeCell ref="H190:I190"/>
    <mergeCell ref="H191:I191"/>
    <mergeCell ref="H192:I192"/>
    <mergeCell ref="H181:I181"/>
    <mergeCell ref="H182:I182"/>
    <mergeCell ref="H183:I183"/>
    <mergeCell ref="H184:I184"/>
    <mergeCell ref="H185:I185"/>
    <mergeCell ref="H186:I186"/>
    <mergeCell ref="H175:I175"/>
    <mergeCell ref="H176:I176"/>
    <mergeCell ref="H177:I177"/>
    <mergeCell ref="H178:I178"/>
    <mergeCell ref="H179:I179"/>
    <mergeCell ref="H180:I180"/>
    <mergeCell ref="H169:I169"/>
    <mergeCell ref="H170:I170"/>
    <mergeCell ref="H171:I171"/>
    <mergeCell ref="H172:I172"/>
    <mergeCell ref="H173:I173"/>
    <mergeCell ref="H174:I174"/>
    <mergeCell ref="H163:I163"/>
    <mergeCell ref="H164:I164"/>
    <mergeCell ref="H165:I165"/>
    <mergeCell ref="H166:I166"/>
    <mergeCell ref="H167:I167"/>
    <mergeCell ref="H168:I168"/>
    <mergeCell ref="H157:I157"/>
    <mergeCell ref="H158:I158"/>
    <mergeCell ref="H159:I159"/>
    <mergeCell ref="H160:I160"/>
    <mergeCell ref="H161:I161"/>
    <mergeCell ref="H162:I162"/>
    <mergeCell ref="H151:I151"/>
    <mergeCell ref="H152:I152"/>
    <mergeCell ref="H153:I153"/>
    <mergeCell ref="H154:I154"/>
    <mergeCell ref="H155:I155"/>
    <mergeCell ref="H156:I156"/>
    <mergeCell ref="H145:I145"/>
    <mergeCell ref="H146:I146"/>
    <mergeCell ref="H147:I147"/>
    <mergeCell ref="H148:I148"/>
    <mergeCell ref="H149:I149"/>
    <mergeCell ref="H150:I150"/>
    <mergeCell ref="H139:I139"/>
    <mergeCell ref="H140:I140"/>
    <mergeCell ref="H141:I141"/>
    <mergeCell ref="H142:I142"/>
    <mergeCell ref="H143:I143"/>
    <mergeCell ref="H144:I144"/>
    <mergeCell ref="H133:I133"/>
    <mergeCell ref="H134:I134"/>
    <mergeCell ref="H135:I135"/>
    <mergeCell ref="H136:I136"/>
    <mergeCell ref="H137:I137"/>
    <mergeCell ref="H138:I138"/>
    <mergeCell ref="H127:I127"/>
    <mergeCell ref="H128:I128"/>
    <mergeCell ref="H129:I129"/>
    <mergeCell ref="H130:I130"/>
    <mergeCell ref="H131:I131"/>
    <mergeCell ref="H132:I132"/>
    <mergeCell ref="H121:I121"/>
    <mergeCell ref="H122:I122"/>
    <mergeCell ref="H123:I123"/>
    <mergeCell ref="H124:I124"/>
    <mergeCell ref="H125:I125"/>
    <mergeCell ref="H126:I126"/>
    <mergeCell ref="H115:I115"/>
    <mergeCell ref="H116:I116"/>
    <mergeCell ref="H117:I117"/>
    <mergeCell ref="H118:I118"/>
    <mergeCell ref="H119:I119"/>
    <mergeCell ref="H120:I120"/>
    <mergeCell ref="H109:I109"/>
    <mergeCell ref="H110:I110"/>
    <mergeCell ref="H111:I111"/>
    <mergeCell ref="H112:I112"/>
    <mergeCell ref="H113:I113"/>
    <mergeCell ref="H114:I114"/>
    <mergeCell ref="H103:I103"/>
    <mergeCell ref="H104:I104"/>
    <mergeCell ref="H105:I105"/>
    <mergeCell ref="H106:I106"/>
    <mergeCell ref="H107:I107"/>
    <mergeCell ref="H108:I108"/>
    <mergeCell ref="H97:I97"/>
    <mergeCell ref="H98:I98"/>
    <mergeCell ref="H99:I99"/>
    <mergeCell ref="H100:I100"/>
    <mergeCell ref="H101:I101"/>
    <mergeCell ref="H102:I102"/>
    <mergeCell ref="H91:I91"/>
    <mergeCell ref="H92:I92"/>
    <mergeCell ref="H93:I93"/>
    <mergeCell ref="H94:I94"/>
    <mergeCell ref="H95:I95"/>
    <mergeCell ref="H96:I96"/>
    <mergeCell ref="H85:I85"/>
    <mergeCell ref="H86:I86"/>
    <mergeCell ref="H87:I87"/>
    <mergeCell ref="H88:I88"/>
    <mergeCell ref="H89:I89"/>
    <mergeCell ref="H90:I90"/>
    <mergeCell ref="H79:I79"/>
    <mergeCell ref="H80:I80"/>
    <mergeCell ref="H81:I81"/>
    <mergeCell ref="H82:I82"/>
    <mergeCell ref="H83:I83"/>
    <mergeCell ref="H84:I84"/>
    <mergeCell ref="H73:I73"/>
    <mergeCell ref="H74:I74"/>
    <mergeCell ref="H75:I75"/>
    <mergeCell ref="H76:I76"/>
    <mergeCell ref="H77:I77"/>
    <mergeCell ref="H78:I78"/>
    <mergeCell ref="H67:I67"/>
    <mergeCell ref="H68:I68"/>
    <mergeCell ref="H69:I69"/>
    <mergeCell ref="H70:I70"/>
    <mergeCell ref="H71:I71"/>
    <mergeCell ref="H72:I72"/>
    <mergeCell ref="H61:I61"/>
    <mergeCell ref="H62:I62"/>
    <mergeCell ref="H63:I63"/>
    <mergeCell ref="H64:I64"/>
    <mergeCell ref="H65:I65"/>
    <mergeCell ref="H66:I66"/>
    <mergeCell ref="H55:I55"/>
    <mergeCell ref="H56:I56"/>
    <mergeCell ref="H57:I57"/>
    <mergeCell ref="H58:I58"/>
    <mergeCell ref="H59:I59"/>
    <mergeCell ref="H60:I60"/>
    <mergeCell ref="H49:I49"/>
    <mergeCell ref="H50:I50"/>
    <mergeCell ref="H51:I51"/>
    <mergeCell ref="H52:I52"/>
    <mergeCell ref="H53:I53"/>
    <mergeCell ref="H54:I54"/>
    <mergeCell ref="H43:I43"/>
    <mergeCell ref="H44:I44"/>
    <mergeCell ref="H45:I45"/>
    <mergeCell ref="H46:I46"/>
    <mergeCell ref="H47:I47"/>
    <mergeCell ref="H48:I48"/>
    <mergeCell ref="H37:I37"/>
    <mergeCell ref="H38:I38"/>
    <mergeCell ref="H39:I39"/>
    <mergeCell ref="H40:I40"/>
    <mergeCell ref="H41:I41"/>
    <mergeCell ref="H42:I42"/>
    <mergeCell ref="H31:I31"/>
    <mergeCell ref="H32:I32"/>
    <mergeCell ref="H33:I33"/>
    <mergeCell ref="H34:I34"/>
    <mergeCell ref="H35:I35"/>
    <mergeCell ref="H36:I36"/>
    <mergeCell ref="B1279:D1279"/>
    <mergeCell ref="B1280:D1280"/>
    <mergeCell ref="B1281:D1281"/>
    <mergeCell ref="B1282:D1282"/>
    <mergeCell ref="B1283:D1283"/>
    <mergeCell ref="B1252:D1252"/>
    <mergeCell ref="B1253:D1253"/>
    <mergeCell ref="B1254:D1254"/>
    <mergeCell ref="B1243:D1243"/>
    <mergeCell ref="B1244:D1244"/>
    <mergeCell ref="B1245:D1245"/>
    <mergeCell ref="B1246:D1246"/>
    <mergeCell ref="B1247:D1247"/>
    <mergeCell ref="B1248:D1248"/>
    <mergeCell ref="B1237:D1237"/>
    <mergeCell ref="B1238:D1238"/>
    <mergeCell ref="B1239:D1239"/>
    <mergeCell ref="B1240:D1240"/>
    <mergeCell ref="B1241:D1241"/>
    <mergeCell ref="B1242:D1242"/>
    <mergeCell ref="H26:I26"/>
    <mergeCell ref="H27:I27"/>
    <mergeCell ref="H28:I28"/>
    <mergeCell ref="H29:I29"/>
    <mergeCell ref="H30:I30"/>
    <mergeCell ref="B1273:D1273"/>
    <mergeCell ref="B1274:D1274"/>
    <mergeCell ref="B1275:D1275"/>
    <mergeCell ref="B1276:D1276"/>
    <mergeCell ref="B1277:D1277"/>
    <mergeCell ref="B1278:D1278"/>
    <mergeCell ref="B1267:D1267"/>
    <mergeCell ref="B1268:D1268"/>
    <mergeCell ref="B1269:D1269"/>
    <mergeCell ref="B1270:D1270"/>
    <mergeCell ref="B1271:D1271"/>
    <mergeCell ref="B1272:D1272"/>
    <mergeCell ref="B1261:D1261"/>
    <mergeCell ref="B1262:D1262"/>
    <mergeCell ref="B1263:D1263"/>
    <mergeCell ref="B1264:D1264"/>
    <mergeCell ref="B1265:D1265"/>
    <mergeCell ref="B1266:D1266"/>
    <mergeCell ref="B1255:D1255"/>
    <mergeCell ref="B1256:D1256"/>
    <mergeCell ref="B1257:D1257"/>
    <mergeCell ref="B1258:D1258"/>
    <mergeCell ref="B1259:D1259"/>
    <mergeCell ref="B1260:D1260"/>
    <mergeCell ref="B1249:D1249"/>
    <mergeCell ref="B1250:D1250"/>
    <mergeCell ref="B1251:D1251"/>
    <mergeCell ref="B1231:D1231"/>
    <mergeCell ref="B1232:D1232"/>
    <mergeCell ref="B1233:D1233"/>
    <mergeCell ref="B1234:D1234"/>
    <mergeCell ref="B1235:D1235"/>
    <mergeCell ref="B1236:D1236"/>
    <mergeCell ref="B1225:D1225"/>
    <mergeCell ref="B1226:D1226"/>
    <mergeCell ref="B1227:D1227"/>
    <mergeCell ref="B1228:D1228"/>
    <mergeCell ref="B1229:D1229"/>
    <mergeCell ref="B1230:D1230"/>
    <mergeCell ref="B1219:D1219"/>
    <mergeCell ref="B1220:D1220"/>
    <mergeCell ref="B1221:D1221"/>
    <mergeCell ref="B1222:D1222"/>
    <mergeCell ref="B1223:D1223"/>
    <mergeCell ref="B1224:D1224"/>
    <mergeCell ref="B1213:D1213"/>
    <mergeCell ref="B1214:D1214"/>
    <mergeCell ref="B1215:D1215"/>
    <mergeCell ref="B1216:D1216"/>
    <mergeCell ref="B1217:D1217"/>
    <mergeCell ref="B1218:D1218"/>
    <mergeCell ref="B1207:D1207"/>
    <mergeCell ref="B1208:D1208"/>
    <mergeCell ref="B1209:D1209"/>
    <mergeCell ref="B1210:D1210"/>
    <mergeCell ref="B1211:D1211"/>
    <mergeCell ref="B1212:D1212"/>
    <mergeCell ref="B1201:D1201"/>
    <mergeCell ref="B1202:D1202"/>
    <mergeCell ref="B1203:D1203"/>
    <mergeCell ref="B1204:D1204"/>
    <mergeCell ref="B1205:D1205"/>
    <mergeCell ref="B1206:D1206"/>
    <mergeCell ref="B1195:D1195"/>
    <mergeCell ref="B1196:D1196"/>
    <mergeCell ref="B1197:D1197"/>
    <mergeCell ref="B1198:D1198"/>
    <mergeCell ref="B1199:D1199"/>
    <mergeCell ref="B1200:D1200"/>
    <mergeCell ref="B1189:D1189"/>
    <mergeCell ref="B1190:D1190"/>
    <mergeCell ref="B1191:D1191"/>
    <mergeCell ref="B1192:D1192"/>
    <mergeCell ref="B1193:D1193"/>
    <mergeCell ref="B1194:D1194"/>
    <mergeCell ref="B1183:D1183"/>
    <mergeCell ref="B1184:D1184"/>
    <mergeCell ref="B1185:D1185"/>
    <mergeCell ref="B1186:D1186"/>
    <mergeCell ref="B1187:D1187"/>
    <mergeCell ref="B1188:D1188"/>
    <mergeCell ref="B1177:D1177"/>
    <mergeCell ref="B1178:D1178"/>
    <mergeCell ref="B1179:D1179"/>
    <mergeCell ref="B1180:D1180"/>
    <mergeCell ref="B1181:D1181"/>
    <mergeCell ref="B1182:D1182"/>
    <mergeCell ref="B1171:D1171"/>
    <mergeCell ref="B1172:D1172"/>
    <mergeCell ref="B1173:D1173"/>
    <mergeCell ref="B1174:D1174"/>
    <mergeCell ref="B1175:D1175"/>
    <mergeCell ref="B1176:D1176"/>
    <mergeCell ref="B1165:D1165"/>
    <mergeCell ref="B1166:D1166"/>
    <mergeCell ref="B1167:D1167"/>
    <mergeCell ref="B1168:D1168"/>
    <mergeCell ref="B1169:D1169"/>
    <mergeCell ref="B1170:D1170"/>
    <mergeCell ref="B1159:D1159"/>
    <mergeCell ref="B1160:D1160"/>
    <mergeCell ref="B1161:D1161"/>
    <mergeCell ref="B1162:D1162"/>
    <mergeCell ref="B1163:D1163"/>
    <mergeCell ref="B1164:D1164"/>
    <mergeCell ref="B1153:D1153"/>
    <mergeCell ref="B1154:D1154"/>
    <mergeCell ref="B1155:D1155"/>
    <mergeCell ref="B1156:D1156"/>
    <mergeCell ref="B1157:D1157"/>
    <mergeCell ref="B1158:D1158"/>
    <mergeCell ref="B1147:D1147"/>
    <mergeCell ref="B1148:D1148"/>
    <mergeCell ref="B1149:D1149"/>
    <mergeCell ref="B1150:D1150"/>
    <mergeCell ref="B1151:D1151"/>
    <mergeCell ref="B1152:D1152"/>
    <mergeCell ref="B1141:D1141"/>
    <mergeCell ref="B1142:D1142"/>
    <mergeCell ref="B1143:D1143"/>
    <mergeCell ref="B1144:D1144"/>
    <mergeCell ref="B1145:D1145"/>
    <mergeCell ref="B1146:D1146"/>
    <mergeCell ref="B1135:D1135"/>
    <mergeCell ref="B1136:D1136"/>
    <mergeCell ref="B1137:D1137"/>
    <mergeCell ref="B1138:D1138"/>
    <mergeCell ref="B1139:D1139"/>
    <mergeCell ref="B1140:D1140"/>
    <mergeCell ref="B1129:D1129"/>
    <mergeCell ref="B1130:D1130"/>
    <mergeCell ref="B1131:D1131"/>
    <mergeCell ref="B1132:D1132"/>
    <mergeCell ref="B1133:D1133"/>
    <mergeCell ref="B1134:D1134"/>
    <mergeCell ref="B1123:D1123"/>
    <mergeCell ref="B1124:D1124"/>
    <mergeCell ref="B1125:D1125"/>
    <mergeCell ref="B1126:D1126"/>
    <mergeCell ref="B1127:D1127"/>
    <mergeCell ref="B1128:D1128"/>
    <mergeCell ref="B1117:D1117"/>
    <mergeCell ref="B1118:D1118"/>
    <mergeCell ref="B1119:D1119"/>
    <mergeCell ref="B1120:D1120"/>
    <mergeCell ref="B1121:D1121"/>
    <mergeCell ref="B1122:D1122"/>
    <mergeCell ref="B1111:D1111"/>
    <mergeCell ref="B1112:D1112"/>
    <mergeCell ref="B1113:D1113"/>
    <mergeCell ref="B1114:D1114"/>
    <mergeCell ref="B1115:D1115"/>
    <mergeCell ref="B1116:D1116"/>
    <mergeCell ref="B1105:D1105"/>
    <mergeCell ref="B1106:D1106"/>
    <mergeCell ref="B1107:D1107"/>
    <mergeCell ref="B1108:D1108"/>
    <mergeCell ref="B1109:D1109"/>
    <mergeCell ref="B1110:D1110"/>
    <mergeCell ref="B1099:D1099"/>
    <mergeCell ref="B1100:D1100"/>
    <mergeCell ref="B1101:D1101"/>
    <mergeCell ref="B1102:D1102"/>
    <mergeCell ref="B1103:D1103"/>
    <mergeCell ref="B1104:D1104"/>
    <mergeCell ref="B1093:D1093"/>
    <mergeCell ref="B1094:D1094"/>
    <mergeCell ref="B1095:D1095"/>
    <mergeCell ref="B1096:D1096"/>
    <mergeCell ref="B1097:D1097"/>
    <mergeCell ref="B1098:D1098"/>
    <mergeCell ref="B1087:D1087"/>
    <mergeCell ref="B1088:D1088"/>
    <mergeCell ref="B1089:D1089"/>
    <mergeCell ref="B1090:D1090"/>
    <mergeCell ref="B1091:D1091"/>
    <mergeCell ref="B1092:D1092"/>
    <mergeCell ref="B1081:D1081"/>
    <mergeCell ref="B1082:D1082"/>
    <mergeCell ref="B1083:D1083"/>
    <mergeCell ref="B1084:D1084"/>
    <mergeCell ref="B1085:D1085"/>
    <mergeCell ref="B1086:D1086"/>
    <mergeCell ref="B1075:D1075"/>
    <mergeCell ref="B1076:D1076"/>
    <mergeCell ref="B1077:D1077"/>
    <mergeCell ref="B1078:D1078"/>
    <mergeCell ref="B1079:D1079"/>
    <mergeCell ref="B1080:D1080"/>
    <mergeCell ref="B1069:D1069"/>
    <mergeCell ref="B1070:D1070"/>
    <mergeCell ref="B1071:D1071"/>
    <mergeCell ref="B1072:D1072"/>
    <mergeCell ref="B1073:D1073"/>
    <mergeCell ref="B1074:D1074"/>
    <mergeCell ref="B1063:D1063"/>
    <mergeCell ref="B1064:D1064"/>
    <mergeCell ref="B1065:D1065"/>
    <mergeCell ref="B1066:D1066"/>
    <mergeCell ref="B1067:D1067"/>
    <mergeCell ref="B1068:D1068"/>
    <mergeCell ref="B1057:D1057"/>
    <mergeCell ref="B1058:D1058"/>
    <mergeCell ref="B1059:D1059"/>
    <mergeCell ref="B1060:D1060"/>
    <mergeCell ref="B1061:D1061"/>
    <mergeCell ref="B1062:D1062"/>
    <mergeCell ref="B1051:D1051"/>
    <mergeCell ref="B1052:D1052"/>
    <mergeCell ref="B1053:D1053"/>
    <mergeCell ref="B1054:D1054"/>
    <mergeCell ref="B1055:D1055"/>
    <mergeCell ref="B1056:D1056"/>
    <mergeCell ref="B1045:D1045"/>
    <mergeCell ref="B1046:D1046"/>
    <mergeCell ref="B1047:D1047"/>
    <mergeCell ref="B1048:D1048"/>
    <mergeCell ref="B1049:D1049"/>
    <mergeCell ref="B1050:D1050"/>
    <mergeCell ref="B1039:D1039"/>
    <mergeCell ref="B1040:D1040"/>
    <mergeCell ref="B1041:D1041"/>
    <mergeCell ref="B1042:D1042"/>
    <mergeCell ref="B1043:D1043"/>
    <mergeCell ref="B1044:D1044"/>
    <mergeCell ref="B1033:D1033"/>
    <mergeCell ref="B1034:D1034"/>
    <mergeCell ref="B1035:D1035"/>
    <mergeCell ref="B1036:D1036"/>
    <mergeCell ref="B1037:D1037"/>
    <mergeCell ref="B1038:D1038"/>
    <mergeCell ref="B1027:D1027"/>
    <mergeCell ref="B1028:D1028"/>
    <mergeCell ref="B1029:D1029"/>
    <mergeCell ref="B1030:D1030"/>
    <mergeCell ref="B1031:D1031"/>
    <mergeCell ref="B1032:D1032"/>
    <mergeCell ref="B1021:D1021"/>
    <mergeCell ref="B1022:D1022"/>
    <mergeCell ref="B1023:D1023"/>
    <mergeCell ref="B1024:D1024"/>
    <mergeCell ref="B1025:D1025"/>
    <mergeCell ref="B1026:D1026"/>
    <mergeCell ref="B1015:D1015"/>
    <mergeCell ref="B1016:D1016"/>
    <mergeCell ref="B1017:D1017"/>
    <mergeCell ref="B1018:D1018"/>
    <mergeCell ref="B1019:D1019"/>
    <mergeCell ref="B1020:D1020"/>
    <mergeCell ref="B1009:D1009"/>
    <mergeCell ref="B1010:D1010"/>
    <mergeCell ref="B1011:D1011"/>
    <mergeCell ref="B1012:D1012"/>
    <mergeCell ref="B1013:D1013"/>
    <mergeCell ref="B1014:D1014"/>
    <mergeCell ref="B1003:D1003"/>
    <mergeCell ref="B1004:D1004"/>
    <mergeCell ref="B1005:D1005"/>
    <mergeCell ref="B1006:D1006"/>
    <mergeCell ref="B1007:D1007"/>
    <mergeCell ref="B1008:D1008"/>
    <mergeCell ref="B997:D997"/>
    <mergeCell ref="B998:D998"/>
    <mergeCell ref="B999:D999"/>
    <mergeCell ref="B1000:D1000"/>
    <mergeCell ref="B1001:D1001"/>
    <mergeCell ref="B1002:D1002"/>
    <mergeCell ref="B991:D991"/>
    <mergeCell ref="B992:D992"/>
    <mergeCell ref="B993:D993"/>
    <mergeCell ref="B994:D994"/>
    <mergeCell ref="B995:D995"/>
    <mergeCell ref="B996:D996"/>
    <mergeCell ref="B985:D985"/>
    <mergeCell ref="B986:D986"/>
    <mergeCell ref="B987:D987"/>
    <mergeCell ref="B988:D988"/>
    <mergeCell ref="B989:D989"/>
    <mergeCell ref="B990:D990"/>
    <mergeCell ref="B979:D979"/>
    <mergeCell ref="B980:D980"/>
    <mergeCell ref="B981:D981"/>
    <mergeCell ref="B982:D982"/>
    <mergeCell ref="B983:D983"/>
    <mergeCell ref="B984:D984"/>
    <mergeCell ref="B973:D973"/>
    <mergeCell ref="B974:D974"/>
    <mergeCell ref="B975:D975"/>
    <mergeCell ref="B976:D976"/>
    <mergeCell ref="B977:D977"/>
    <mergeCell ref="B978:D978"/>
    <mergeCell ref="B967:D967"/>
    <mergeCell ref="B968:D968"/>
    <mergeCell ref="B969:D969"/>
    <mergeCell ref="B970:D970"/>
    <mergeCell ref="B971:D971"/>
    <mergeCell ref="B972:D972"/>
    <mergeCell ref="B961:D961"/>
    <mergeCell ref="B962:D962"/>
    <mergeCell ref="B963:D963"/>
    <mergeCell ref="B964:D964"/>
    <mergeCell ref="B965:D965"/>
    <mergeCell ref="B966:D966"/>
    <mergeCell ref="B955:D955"/>
    <mergeCell ref="B956:D956"/>
    <mergeCell ref="B957:D957"/>
    <mergeCell ref="B958:D958"/>
    <mergeCell ref="B959:D959"/>
    <mergeCell ref="B960:D960"/>
    <mergeCell ref="B949:D949"/>
    <mergeCell ref="B950:D950"/>
    <mergeCell ref="B951:D951"/>
    <mergeCell ref="B952:D952"/>
    <mergeCell ref="B953:D953"/>
    <mergeCell ref="B954:D954"/>
    <mergeCell ref="B943:D943"/>
    <mergeCell ref="B944:D944"/>
    <mergeCell ref="B945:D945"/>
    <mergeCell ref="B946:D946"/>
    <mergeCell ref="B947:D947"/>
    <mergeCell ref="B948:D948"/>
    <mergeCell ref="B937:D937"/>
    <mergeCell ref="B938:D938"/>
    <mergeCell ref="B939:D939"/>
    <mergeCell ref="B940:D940"/>
    <mergeCell ref="B941:D941"/>
    <mergeCell ref="B942:D942"/>
    <mergeCell ref="B931:D931"/>
    <mergeCell ref="B932:D932"/>
    <mergeCell ref="B933:D933"/>
    <mergeCell ref="B934:D934"/>
    <mergeCell ref="B935:D935"/>
    <mergeCell ref="B936:D936"/>
    <mergeCell ref="B925:D925"/>
    <mergeCell ref="B926:D926"/>
    <mergeCell ref="B927:D927"/>
    <mergeCell ref="B928:D928"/>
    <mergeCell ref="B929:D929"/>
    <mergeCell ref="B930:D930"/>
    <mergeCell ref="B919:D919"/>
    <mergeCell ref="B920:D920"/>
    <mergeCell ref="B921:D921"/>
    <mergeCell ref="B922:D922"/>
    <mergeCell ref="B923:D923"/>
    <mergeCell ref="B924:D924"/>
    <mergeCell ref="B913:D913"/>
    <mergeCell ref="B914:D914"/>
    <mergeCell ref="B915:D915"/>
    <mergeCell ref="B916:D916"/>
    <mergeCell ref="B917:D917"/>
    <mergeCell ref="B918:D918"/>
    <mergeCell ref="B907:D907"/>
    <mergeCell ref="B908:D908"/>
    <mergeCell ref="B909:D909"/>
    <mergeCell ref="B910:D910"/>
    <mergeCell ref="B911:D911"/>
    <mergeCell ref="B912:D912"/>
    <mergeCell ref="B901:D901"/>
    <mergeCell ref="B902:D902"/>
    <mergeCell ref="B903:D903"/>
    <mergeCell ref="B904:D904"/>
    <mergeCell ref="B905:D905"/>
    <mergeCell ref="B906:D906"/>
    <mergeCell ref="B895:D895"/>
    <mergeCell ref="B896:D896"/>
    <mergeCell ref="B897:D897"/>
    <mergeCell ref="B898:D898"/>
    <mergeCell ref="B899:D899"/>
    <mergeCell ref="B900:D900"/>
    <mergeCell ref="B889:D889"/>
    <mergeCell ref="B890:D890"/>
    <mergeCell ref="B891:D891"/>
    <mergeCell ref="B892:D892"/>
    <mergeCell ref="B893:D893"/>
    <mergeCell ref="B894:D894"/>
    <mergeCell ref="B883:D883"/>
    <mergeCell ref="B884:D884"/>
    <mergeCell ref="B885:D885"/>
    <mergeCell ref="B886:D886"/>
    <mergeCell ref="B887:D887"/>
    <mergeCell ref="B888:D888"/>
    <mergeCell ref="B877:D877"/>
    <mergeCell ref="B878:D878"/>
    <mergeCell ref="B879:D879"/>
    <mergeCell ref="B880:D880"/>
    <mergeCell ref="B881:D881"/>
    <mergeCell ref="B882:D882"/>
    <mergeCell ref="B871:D871"/>
    <mergeCell ref="B872:D872"/>
    <mergeCell ref="B873:D873"/>
    <mergeCell ref="B874:D874"/>
    <mergeCell ref="B875:D875"/>
    <mergeCell ref="B876:D876"/>
    <mergeCell ref="B865:D865"/>
    <mergeCell ref="B866:D866"/>
    <mergeCell ref="B867:D867"/>
    <mergeCell ref="B868:D868"/>
    <mergeCell ref="B869:D869"/>
    <mergeCell ref="B870:D870"/>
    <mergeCell ref="B859:D859"/>
    <mergeCell ref="B860:D860"/>
    <mergeCell ref="B861:D861"/>
    <mergeCell ref="B862:D862"/>
    <mergeCell ref="B863:D863"/>
    <mergeCell ref="B864:D864"/>
    <mergeCell ref="B853:D853"/>
    <mergeCell ref="B854:D854"/>
    <mergeCell ref="B855:D855"/>
    <mergeCell ref="B856:D856"/>
    <mergeCell ref="B857:D857"/>
    <mergeCell ref="B858:D858"/>
    <mergeCell ref="B847:D847"/>
    <mergeCell ref="B848:D848"/>
    <mergeCell ref="B849:D849"/>
    <mergeCell ref="B850:D850"/>
    <mergeCell ref="B851:D851"/>
    <mergeCell ref="B852:D852"/>
    <mergeCell ref="B841:D841"/>
    <mergeCell ref="B842:D842"/>
    <mergeCell ref="B843:D843"/>
    <mergeCell ref="B844:D844"/>
    <mergeCell ref="B845:D845"/>
    <mergeCell ref="B846:D846"/>
    <mergeCell ref="B835:D835"/>
    <mergeCell ref="B836:D836"/>
    <mergeCell ref="B837:D837"/>
    <mergeCell ref="B838:D838"/>
    <mergeCell ref="B839:D839"/>
    <mergeCell ref="B840:D840"/>
    <mergeCell ref="B829:D829"/>
    <mergeCell ref="B830:D830"/>
    <mergeCell ref="B831:D831"/>
    <mergeCell ref="B832:D832"/>
    <mergeCell ref="B833:D833"/>
    <mergeCell ref="B834:D834"/>
    <mergeCell ref="B823:D823"/>
    <mergeCell ref="B824:D824"/>
    <mergeCell ref="B825:D825"/>
    <mergeCell ref="B826:D826"/>
    <mergeCell ref="B827:D827"/>
    <mergeCell ref="B828:D828"/>
    <mergeCell ref="B817:D817"/>
    <mergeCell ref="B818:D818"/>
    <mergeCell ref="B819:D819"/>
    <mergeCell ref="B820:D820"/>
    <mergeCell ref="B821:D821"/>
    <mergeCell ref="B822:D822"/>
    <mergeCell ref="B811:D811"/>
    <mergeCell ref="B812:D812"/>
    <mergeCell ref="B813:D813"/>
    <mergeCell ref="B814:D814"/>
    <mergeCell ref="B815:D815"/>
    <mergeCell ref="B816:D816"/>
    <mergeCell ref="B805:D805"/>
    <mergeCell ref="B806:D806"/>
    <mergeCell ref="B807:D807"/>
    <mergeCell ref="B808:D808"/>
    <mergeCell ref="B809:D809"/>
    <mergeCell ref="B810:D810"/>
    <mergeCell ref="B799:D799"/>
    <mergeCell ref="B800:D800"/>
    <mergeCell ref="B801:D801"/>
    <mergeCell ref="B802:D802"/>
    <mergeCell ref="B803:D803"/>
    <mergeCell ref="B804:D804"/>
    <mergeCell ref="B793:D793"/>
    <mergeCell ref="B794:D794"/>
    <mergeCell ref="B795:D795"/>
    <mergeCell ref="B796:D796"/>
    <mergeCell ref="B797:D797"/>
    <mergeCell ref="B798:D798"/>
    <mergeCell ref="B787:D787"/>
    <mergeCell ref="B788:D788"/>
    <mergeCell ref="B789:D789"/>
    <mergeCell ref="B790:D790"/>
    <mergeCell ref="B791:D791"/>
    <mergeCell ref="B792:D792"/>
    <mergeCell ref="B781:D781"/>
    <mergeCell ref="B782:D782"/>
    <mergeCell ref="B783:D783"/>
    <mergeCell ref="B784:D784"/>
    <mergeCell ref="B785:D785"/>
    <mergeCell ref="B786:D786"/>
    <mergeCell ref="B775:D775"/>
    <mergeCell ref="B776:D776"/>
    <mergeCell ref="B777:D777"/>
    <mergeCell ref="B778:D778"/>
    <mergeCell ref="B779:D779"/>
    <mergeCell ref="B780:D780"/>
    <mergeCell ref="B769:D769"/>
    <mergeCell ref="B770:D770"/>
    <mergeCell ref="B771:D771"/>
    <mergeCell ref="B772:D772"/>
    <mergeCell ref="B773:D773"/>
    <mergeCell ref="B774:D774"/>
    <mergeCell ref="B763:D763"/>
    <mergeCell ref="B764:D764"/>
    <mergeCell ref="B765:D765"/>
    <mergeCell ref="B766:D766"/>
    <mergeCell ref="B767:D767"/>
    <mergeCell ref="B768:D768"/>
    <mergeCell ref="B757:D757"/>
    <mergeCell ref="B758:D758"/>
    <mergeCell ref="B759:D759"/>
    <mergeCell ref="B760:D760"/>
    <mergeCell ref="B761:D761"/>
    <mergeCell ref="B762:D762"/>
    <mergeCell ref="B751:D751"/>
    <mergeCell ref="B752:D752"/>
    <mergeCell ref="B753:D753"/>
    <mergeCell ref="B754:D754"/>
    <mergeCell ref="B755:D755"/>
    <mergeCell ref="B756:D756"/>
    <mergeCell ref="B745:D745"/>
    <mergeCell ref="B746:D746"/>
    <mergeCell ref="B747:D747"/>
    <mergeCell ref="B748:D748"/>
    <mergeCell ref="B749:D749"/>
    <mergeCell ref="B750:D750"/>
    <mergeCell ref="B739:D739"/>
    <mergeCell ref="B740:D740"/>
    <mergeCell ref="B741:D741"/>
    <mergeCell ref="B742:D742"/>
    <mergeCell ref="B743:D743"/>
    <mergeCell ref="B744:D744"/>
    <mergeCell ref="B733:D733"/>
    <mergeCell ref="B734:D734"/>
    <mergeCell ref="B735:D735"/>
    <mergeCell ref="B736:D736"/>
    <mergeCell ref="B737:D737"/>
    <mergeCell ref="B738:D738"/>
    <mergeCell ref="B727:D727"/>
    <mergeCell ref="B728:D728"/>
    <mergeCell ref="B729:D729"/>
    <mergeCell ref="B730:D730"/>
    <mergeCell ref="B731:D731"/>
    <mergeCell ref="B732:D732"/>
    <mergeCell ref="B721:D721"/>
    <mergeCell ref="B722:D722"/>
    <mergeCell ref="B723:D723"/>
    <mergeCell ref="B724:D724"/>
    <mergeCell ref="B725:D725"/>
    <mergeCell ref="B726:D726"/>
    <mergeCell ref="B715:D715"/>
    <mergeCell ref="B716:D716"/>
    <mergeCell ref="B717:D717"/>
    <mergeCell ref="B718:D718"/>
    <mergeCell ref="B719:D719"/>
    <mergeCell ref="B720:D720"/>
    <mergeCell ref="B709:D709"/>
    <mergeCell ref="B710:D710"/>
    <mergeCell ref="B711:D711"/>
    <mergeCell ref="B712:D712"/>
    <mergeCell ref="B713:D713"/>
    <mergeCell ref="B714:D714"/>
    <mergeCell ref="B703:D703"/>
    <mergeCell ref="B704:D704"/>
    <mergeCell ref="B705:D705"/>
    <mergeCell ref="B706:D706"/>
    <mergeCell ref="B707:D707"/>
    <mergeCell ref="B708:D708"/>
    <mergeCell ref="B697:D697"/>
    <mergeCell ref="B698:D698"/>
    <mergeCell ref="B699:D699"/>
    <mergeCell ref="B700:D700"/>
    <mergeCell ref="B701:D701"/>
    <mergeCell ref="B702:D702"/>
    <mergeCell ref="B691:D691"/>
    <mergeCell ref="B692:D692"/>
    <mergeCell ref="B693:D693"/>
    <mergeCell ref="B694:D694"/>
    <mergeCell ref="B695:D695"/>
    <mergeCell ref="B696:D696"/>
    <mergeCell ref="B685:D685"/>
    <mergeCell ref="B686:D686"/>
    <mergeCell ref="B687:D687"/>
    <mergeCell ref="B688:D688"/>
    <mergeCell ref="B689:D689"/>
    <mergeCell ref="B690:D690"/>
    <mergeCell ref="B679:D679"/>
    <mergeCell ref="B680:D680"/>
    <mergeCell ref="B681:D681"/>
    <mergeCell ref="B682:D682"/>
    <mergeCell ref="B683:D683"/>
    <mergeCell ref="B684:D684"/>
    <mergeCell ref="B673:D673"/>
    <mergeCell ref="B674:D674"/>
    <mergeCell ref="B675:D675"/>
    <mergeCell ref="B676:D676"/>
    <mergeCell ref="B677:D677"/>
    <mergeCell ref="B678:D678"/>
    <mergeCell ref="B667:D667"/>
    <mergeCell ref="B668:D668"/>
    <mergeCell ref="B669:D669"/>
    <mergeCell ref="B670:D670"/>
    <mergeCell ref="B671:D671"/>
    <mergeCell ref="B672:D672"/>
    <mergeCell ref="B661:D661"/>
    <mergeCell ref="B662:D662"/>
    <mergeCell ref="B663:D663"/>
    <mergeCell ref="B664:D664"/>
    <mergeCell ref="B665:D665"/>
    <mergeCell ref="B666:D666"/>
    <mergeCell ref="B655:D655"/>
    <mergeCell ref="B656:D656"/>
    <mergeCell ref="B657:D657"/>
    <mergeCell ref="B658:D658"/>
    <mergeCell ref="B659:D659"/>
    <mergeCell ref="B660:D660"/>
    <mergeCell ref="B649:D649"/>
    <mergeCell ref="B650:D650"/>
    <mergeCell ref="B651:D651"/>
    <mergeCell ref="B652:D652"/>
    <mergeCell ref="B653:D653"/>
    <mergeCell ref="B654:D654"/>
    <mergeCell ref="B643:D643"/>
    <mergeCell ref="B644:D644"/>
    <mergeCell ref="B645:D645"/>
    <mergeCell ref="B646:D646"/>
    <mergeCell ref="B647:D647"/>
    <mergeCell ref="B648:D648"/>
    <mergeCell ref="B637:D637"/>
    <mergeCell ref="B638:D638"/>
    <mergeCell ref="B639:D639"/>
    <mergeCell ref="B640:D640"/>
    <mergeCell ref="B641:D641"/>
    <mergeCell ref="B642:D642"/>
    <mergeCell ref="B631:D631"/>
    <mergeCell ref="B632:D632"/>
    <mergeCell ref="B633:D633"/>
    <mergeCell ref="B634:D634"/>
    <mergeCell ref="B635:D635"/>
    <mergeCell ref="B636:D636"/>
    <mergeCell ref="B625:D625"/>
    <mergeCell ref="B626:D626"/>
    <mergeCell ref="B627:D627"/>
    <mergeCell ref="B628:D628"/>
    <mergeCell ref="B629:D629"/>
    <mergeCell ref="B630:D630"/>
    <mergeCell ref="B619:D619"/>
    <mergeCell ref="B620:D620"/>
    <mergeCell ref="B621:D621"/>
    <mergeCell ref="B622:D622"/>
    <mergeCell ref="B623:D623"/>
    <mergeCell ref="B624:D624"/>
    <mergeCell ref="B613:D613"/>
    <mergeCell ref="B614:D614"/>
    <mergeCell ref="B615:D615"/>
    <mergeCell ref="B616:D616"/>
    <mergeCell ref="B617:D617"/>
    <mergeCell ref="B618:D618"/>
    <mergeCell ref="B607:D607"/>
    <mergeCell ref="B608:D608"/>
    <mergeCell ref="B609:D609"/>
    <mergeCell ref="B610:D610"/>
    <mergeCell ref="B611:D611"/>
    <mergeCell ref="B612:D612"/>
    <mergeCell ref="B601:D601"/>
    <mergeCell ref="B602:D602"/>
    <mergeCell ref="B603:D603"/>
    <mergeCell ref="B604:D604"/>
    <mergeCell ref="B605:D605"/>
    <mergeCell ref="B606:D606"/>
    <mergeCell ref="B595:D595"/>
    <mergeCell ref="B596:D596"/>
    <mergeCell ref="B597:D597"/>
    <mergeCell ref="B598:D598"/>
    <mergeCell ref="B599:D599"/>
    <mergeCell ref="B600:D600"/>
    <mergeCell ref="B589:D589"/>
    <mergeCell ref="B590:D590"/>
    <mergeCell ref="B591:D591"/>
    <mergeCell ref="B592:D592"/>
    <mergeCell ref="B593:D593"/>
    <mergeCell ref="B594:D594"/>
    <mergeCell ref="B583:D583"/>
    <mergeCell ref="B584:D584"/>
    <mergeCell ref="B585:D585"/>
    <mergeCell ref="B586:D586"/>
    <mergeCell ref="B587:D587"/>
    <mergeCell ref="B588:D588"/>
    <mergeCell ref="B577:D577"/>
    <mergeCell ref="B578:D578"/>
    <mergeCell ref="B579:D579"/>
    <mergeCell ref="B580:D580"/>
    <mergeCell ref="B581:D581"/>
    <mergeCell ref="B582:D582"/>
    <mergeCell ref="B571:D571"/>
    <mergeCell ref="B572:D572"/>
    <mergeCell ref="B573:D573"/>
    <mergeCell ref="B574:D574"/>
    <mergeCell ref="B575:D575"/>
    <mergeCell ref="B576:D576"/>
    <mergeCell ref="B565:D565"/>
    <mergeCell ref="B566:D566"/>
    <mergeCell ref="B567:D567"/>
    <mergeCell ref="B568:D568"/>
    <mergeCell ref="B569:D569"/>
    <mergeCell ref="B570:D570"/>
    <mergeCell ref="B559:D559"/>
    <mergeCell ref="B560:D560"/>
    <mergeCell ref="B561:D561"/>
    <mergeCell ref="B562:D562"/>
    <mergeCell ref="B563:D563"/>
    <mergeCell ref="B564:D564"/>
    <mergeCell ref="B553:D553"/>
    <mergeCell ref="B554:D554"/>
    <mergeCell ref="B555:D555"/>
    <mergeCell ref="B556:D556"/>
    <mergeCell ref="B557:D557"/>
    <mergeCell ref="B558:D558"/>
    <mergeCell ref="B547:D547"/>
    <mergeCell ref="B548:D548"/>
    <mergeCell ref="B549:D549"/>
    <mergeCell ref="B550:D550"/>
    <mergeCell ref="B551:D551"/>
    <mergeCell ref="B552:D552"/>
    <mergeCell ref="B541:D541"/>
    <mergeCell ref="B542:D542"/>
    <mergeCell ref="B543:D543"/>
    <mergeCell ref="B544:D544"/>
    <mergeCell ref="B545:D545"/>
    <mergeCell ref="B546:D546"/>
    <mergeCell ref="B535:D535"/>
    <mergeCell ref="B536:D536"/>
    <mergeCell ref="B537:D537"/>
    <mergeCell ref="B538:D538"/>
    <mergeCell ref="B539:D539"/>
    <mergeCell ref="B540:D540"/>
    <mergeCell ref="B529:D529"/>
    <mergeCell ref="B530:D530"/>
    <mergeCell ref="B531:D531"/>
    <mergeCell ref="B532:D532"/>
    <mergeCell ref="B533:D533"/>
    <mergeCell ref="B534:D534"/>
    <mergeCell ref="B523:D523"/>
    <mergeCell ref="B524:D524"/>
    <mergeCell ref="B525:D525"/>
    <mergeCell ref="B526:D526"/>
    <mergeCell ref="B527:D527"/>
    <mergeCell ref="B528:D528"/>
    <mergeCell ref="B517:D517"/>
    <mergeCell ref="B518:D518"/>
    <mergeCell ref="B519:D519"/>
    <mergeCell ref="B520:D520"/>
    <mergeCell ref="B521:D521"/>
    <mergeCell ref="B522:D522"/>
    <mergeCell ref="B511:D511"/>
    <mergeCell ref="B512:D512"/>
    <mergeCell ref="B513:D513"/>
    <mergeCell ref="B514:D514"/>
    <mergeCell ref="B515:D515"/>
    <mergeCell ref="B516:D516"/>
    <mergeCell ref="B505:D505"/>
    <mergeCell ref="B506:D506"/>
    <mergeCell ref="B507:D507"/>
    <mergeCell ref="B508:D508"/>
    <mergeCell ref="B509:D509"/>
    <mergeCell ref="B510:D510"/>
    <mergeCell ref="B499:D499"/>
    <mergeCell ref="B500:D500"/>
    <mergeCell ref="B501:D501"/>
    <mergeCell ref="B502:D502"/>
    <mergeCell ref="B503:D503"/>
    <mergeCell ref="B504:D504"/>
    <mergeCell ref="B493:D493"/>
    <mergeCell ref="B494:D494"/>
    <mergeCell ref="B495:D495"/>
    <mergeCell ref="B496:D496"/>
    <mergeCell ref="B497:D497"/>
    <mergeCell ref="B498:D498"/>
    <mergeCell ref="B487:D487"/>
    <mergeCell ref="B488:D488"/>
    <mergeCell ref="B489:D489"/>
    <mergeCell ref="B490:D490"/>
    <mergeCell ref="B491:D491"/>
    <mergeCell ref="B492:D492"/>
    <mergeCell ref="B481:D481"/>
    <mergeCell ref="B482:D482"/>
    <mergeCell ref="B483:D483"/>
    <mergeCell ref="B484:D484"/>
    <mergeCell ref="B485:D485"/>
    <mergeCell ref="B486:D486"/>
    <mergeCell ref="B475:D475"/>
    <mergeCell ref="B476:D476"/>
    <mergeCell ref="B477:D477"/>
    <mergeCell ref="B478:D478"/>
    <mergeCell ref="B479:D479"/>
    <mergeCell ref="B480:D480"/>
    <mergeCell ref="B469:D469"/>
    <mergeCell ref="B470:D470"/>
    <mergeCell ref="B471:D471"/>
    <mergeCell ref="B472:D472"/>
    <mergeCell ref="B473:D473"/>
    <mergeCell ref="B474:D474"/>
    <mergeCell ref="B463:D463"/>
    <mergeCell ref="B464:D464"/>
    <mergeCell ref="B465:D465"/>
    <mergeCell ref="B466:D466"/>
    <mergeCell ref="B467:D467"/>
    <mergeCell ref="B468:D468"/>
    <mergeCell ref="B457:D457"/>
    <mergeCell ref="B458:D458"/>
    <mergeCell ref="B459:D459"/>
    <mergeCell ref="B460:D460"/>
    <mergeCell ref="B461:D461"/>
    <mergeCell ref="B462:D462"/>
    <mergeCell ref="B451:D451"/>
    <mergeCell ref="B452:D452"/>
    <mergeCell ref="B453:D453"/>
    <mergeCell ref="B454:D454"/>
    <mergeCell ref="B455:D455"/>
    <mergeCell ref="B456:D456"/>
    <mergeCell ref="B445:D445"/>
    <mergeCell ref="B446:D446"/>
    <mergeCell ref="B447:D447"/>
    <mergeCell ref="B448:D448"/>
    <mergeCell ref="B449:D449"/>
    <mergeCell ref="B450:D450"/>
    <mergeCell ref="B439:D439"/>
    <mergeCell ref="B440:D440"/>
    <mergeCell ref="B441:D441"/>
    <mergeCell ref="B442:D442"/>
    <mergeCell ref="B443:D443"/>
    <mergeCell ref="B444:D444"/>
    <mergeCell ref="B433:D433"/>
    <mergeCell ref="B434:D434"/>
    <mergeCell ref="B435:D435"/>
    <mergeCell ref="B436:D436"/>
    <mergeCell ref="B437:D437"/>
    <mergeCell ref="B438:D438"/>
    <mergeCell ref="B427:D427"/>
    <mergeCell ref="B428:D428"/>
    <mergeCell ref="B429:D429"/>
    <mergeCell ref="B430:D430"/>
    <mergeCell ref="B431:D431"/>
    <mergeCell ref="B432:D432"/>
    <mergeCell ref="B421:D421"/>
    <mergeCell ref="B422:D422"/>
    <mergeCell ref="B423:D423"/>
    <mergeCell ref="B424:D424"/>
    <mergeCell ref="B425:D425"/>
    <mergeCell ref="B426:D426"/>
    <mergeCell ref="B415:D415"/>
    <mergeCell ref="B416:D416"/>
    <mergeCell ref="B417:D417"/>
    <mergeCell ref="B418:D418"/>
    <mergeCell ref="B419:D419"/>
    <mergeCell ref="B420:D420"/>
    <mergeCell ref="B409:D409"/>
    <mergeCell ref="B410:D410"/>
    <mergeCell ref="B411:D411"/>
    <mergeCell ref="B412:D412"/>
    <mergeCell ref="B413:D413"/>
    <mergeCell ref="B414:D414"/>
    <mergeCell ref="B403:D403"/>
    <mergeCell ref="B404:D404"/>
    <mergeCell ref="B405:D405"/>
    <mergeCell ref="B406:D406"/>
    <mergeCell ref="B407:D407"/>
    <mergeCell ref="B408:D408"/>
    <mergeCell ref="B397:D397"/>
    <mergeCell ref="B398:D398"/>
    <mergeCell ref="B399:D399"/>
    <mergeCell ref="B400:D400"/>
    <mergeCell ref="B401:D401"/>
    <mergeCell ref="B402:D402"/>
    <mergeCell ref="B391:D391"/>
    <mergeCell ref="B392:D392"/>
    <mergeCell ref="B393:D393"/>
    <mergeCell ref="B394:D394"/>
    <mergeCell ref="B395:D395"/>
    <mergeCell ref="B396:D396"/>
    <mergeCell ref="B385:D385"/>
    <mergeCell ref="B386:D386"/>
    <mergeCell ref="B387:D387"/>
    <mergeCell ref="B388:D388"/>
    <mergeCell ref="B389:D389"/>
    <mergeCell ref="B390:D390"/>
    <mergeCell ref="B379:D379"/>
    <mergeCell ref="B380:D380"/>
    <mergeCell ref="B381:D381"/>
    <mergeCell ref="B382:D382"/>
    <mergeCell ref="B383:D383"/>
    <mergeCell ref="B384:D384"/>
    <mergeCell ref="B373:D373"/>
    <mergeCell ref="B374:D374"/>
    <mergeCell ref="B375:D375"/>
    <mergeCell ref="B376:D376"/>
    <mergeCell ref="B377:D377"/>
    <mergeCell ref="B378:D378"/>
    <mergeCell ref="B367:D367"/>
    <mergeCell ref="B368:D368"/>
    <mergeCell ref="B369:D369"/>
    <mergeCell ref="B370:D370"/>
    <mergeCell ref="B371:D371"/>
    <mergeCell ref="B372:D372"/>
    <mergeCell ref="B361:D361"/>
    <mergeCell ref="B362:D362"/>
    <mergeCell ref="B363:D363"/>
    <mergeCell ref="B364:D364"/>
    <mergeCell ref="B365:D365"/>
    <mergeCell ref="B366:D366"/>
    <mergeCell ref="B355:D355"/>
    <mergeCell ref="B356:D356"/>
    <mergeCell ref="B357:D357"/>
    <mergeCell ref="B358:D358"/>
    <mergeCell ref="B359:D359"/>
    <mergeCell ref="B360:D360"/>
    <mergeCell ref="B349:D349"/>
    <mergeCell ref="B350:D350"/>
    <mergeCell ref="B351:D351"/>
    <mergeCell ref="B352:D352"/>
    <mergeCell ref="B353:D353"/>
    <mergeCell ref="B354:D354"/>
    <mergeCell ref="B343:D343"/>
    <mergeCell ref="B344:D344"/>
    <mergeCell ref="B345:D345"/>
    <mergeCell ref="B346:D346"/>
    <mergeCell ref="B347:D347"/>
    <mergeCell ref="B348:D348"/>
    <mergeCell ref="B337:D337"/>
    <mergeCell ref="B338:D338"/>
    <mergeCell ref="B339:D339"/>
    <mergeCell ref="B340:D340"/>
    <mergeCell ref="B341:D341"/>
    <mergeCell ref="B342:D342"/>
    <mergeCell ref="B331:D331"/>
    <mergeCell ref="B332:D332"/>
    <mergeCell ref="B333:D333"/>
    <mergeCell ref="B334:D334"/>
    <mergeCell ref="B335:D335"/>
    <mergeCell ref="B336:D336"/>
    <mergeCell ref="B325:D325"/>
    <mergeCell ref="B326:D326"/>
    <mergeCell ref="B327:D327"/>
    <mergeCell ref="B328:D328"/>
    <mergeCell ref="B329:D329"/>
    <mergeCell ref="B330:D330"/>
    <mergeCell ref="B319:D319"/>
    <mergeCell ref="B320:D320"/>
    <mergeCell ref="B321:D321"/>
    <mergeCell ref="B322:D322"/>
    <mergeCell ref="B323:D323"/>
    <mergeCell ref="B324:D324"/>
    <mergeCell ref="B313:D313"/>
    <mergeCell ref="B314:D314"/>
    <mergeCell ref="B315:D315"/>
    <mergeCell ref="B316:D316"/>
    <mergeCell ref="B317:D317"/>
    <mergeCell ref="B318:D318"/>
    <mergeCell ref="B307:D307"/>
    <mergeCell ref="B308:D308"/>
    <mergeCell ref="B309:D309"/>
    <mergeCell ref="B310:D310"/>
    <mergeCell ref="B311:D311"/>
    <mergeCell ref="B312:D312"/>
    <mergeCell ref="B301:D301"/>
    <mergeCell ref="B302:D302"/>
    <mergeCell ref="B303:D303"/>
    <mergeCell ref="B304:D304"/>
    <mergeCell ref="B305:D305"/>
    <mergeCell ref="B306:D306"/>
    <mergeCell ref="B295:D295"/>
    <mergeCell ref="B296:D296"/>
    <mergeCell ref="B297:D297"/>
    <mergeCell ref="B298:D298"/>
    <mergeCell ref="B299:D299"/>
    <mergeCell ref="B300:D300"/>
    <mergeCell ref="B289:D289"/>
    <mergeCell ref="B290:D290"/>
    <mergeCell ref="B291:D291"/>
    <mergeCell ref="B292:D292"/>
    <mergeCell ref="B293:D293"/>
    <mergeCell ref="B294:D294"/>
    <mergeCell ref="B283:D283"/>
    <mergeCell ref="B284:D284"/>
    <mergeCell ref="B285:D285"/>
    <mergeCell ref="B286:D286"/>
    <mergeCell ref="B287:D287"/>
    <mergeCell ref="B288:D288"/>
    <mergeCell ref="B277:D277"/>
    <mergeCell ref="B278:D278"/>
    <mergeCell ref="B279:D279"/>
    <mergeCell ref="B280:D280"/>
    <mergeCell ref="B281:D281"/>
    <mergeCell ref="B282:D282"/>
    <mergeCell ref="B271:D271"/>
    <mergeCell ref="B272:D272"/>
    <mergeCell ref="B273:D273"/>
    <mergeCell ref="B274:D274"/>
    <mergeCell ref="B275:D275"/>
    <mergeCell ref="B276:D276"/>
    <mergeCell ref="B265:D265"/>
    <mergeCell ref="B266:D266"/>
    <mergeCell ref="B267:D267"/>
    <mergeCell ref="B268:D268"/>
    <mergeCell ref="B269:D269"/>
    <mergeCell ref="B270:D270"/>
    <mergeCell ref="B259:D259"/>
    <mergeCell ref="B260:D260"/>
    <mergeCell ref="B261:D261"/>
    <mergeCell ref="B262:D262"/>
    <mergeCell ref="B263:D263"/>
    <mergeCell ref="B264:D264"/>
    <mergeCell ref="B253:D253"/>
    <mergeCell ref="B254:D254"/>
    <mergeCell ref="B255:D255"/>
    <mergeCell ref="B256:D256"/>
    <mergeCell ref="B257:D257"/>
    <mergeCell ref="B258:D258"/>
    <mergeCell ref="B247:D247"/>
    <mergeCell ref="B248:D248"/>
    <mergeCell ref="B249:D249"/>
    <mergeCell ref="B250:D250"/>
    <mergeCell ref="B251:D251"/>
    <mergeCell ref="B252:D252"/>
    <mergeCell ref="B241:D241"/>
    <mergeCell ref="B242:D242"/>
    <mergeCell ref="B243:D243"/>
    <mergeCell ref="B244:D244"/>
    <mergeCell ref="B245:D245"/>
    <mergeCell ref="B246:D246"/>
    <mergeCell ref="B235:D235"/>
    <mergeCell ref="B236:D236"/>
    <mergeCell ref="B237:D237"/>
    <mergeCell ref="B238:D238"/>
    <mergeCell ref="B239:D239"/>
    <mergeCell ref="B240:D240"/>
    <mergeCell ref="B229:D229"/>
    <mergeCell ref="B230:D230"/>
    <mergeCell ref="B231:D231"/>
    <mergeCell ref="B232:D232"/>
    <mergeCell ref="B233:D233"/>
    <mergeCell ref="B234:D234"/>
    <mergeCell ref="B223:D223"/>
    <mergeCell ref="B224:D224"/>
    <mergeCell ref="B225:D225"/>
    <mergeCell ref="B226:D226"/>
    <mergeCell ref="B227:D227"/>
    <mergeCell ref="B228:D228"/>
    <mergeCell ref="B217:D217"/>
    <mergeCell ref="B218:D218"/>
    <mergeCell ref="B219:D219"/>
    <mergeCell ref="B220:D220"/>
    <mergeCell ref="B221:D221"/>
    <mergeCell ref="B222:D222"/>
    <mergeCell ref="B211:D211"/>
    <mergeCell ref="B212:D212"/>
    <mergeCell ref="B213:D213"/>
    <mergeCell ref="B214:D214"/>
    <mergeCell ref="B215:D215"/>
    <mergeCell ref="B216:D216"/>
    <mergeCell ref="B205:D205"/>
    <mergeCell ref="B206:D206"/>
    <mergeCell ref="B207:D207"/>
    <mergeCell ref="B208:D208"/>
    <mergeCell ref="B209:D209"/>
    <mergeCell ref="B210:D210"/>
    <mergeCell ref="B199:D199"/>
    <mergeCell ref="B200:D200"/>
    <mergeCell ref="B201:D201"/>
    <mergeCell ref="B202:D202"/>
    <mergeCell ref="B203:D203"/>
    <mergeCell ref="B204:D204"/>
    <mergeCell ref="B193:D193"/>
    <mergeCell ref="B194:D194"/>
    <mergeCell ref="B195:D195"/>
    <mergeCell ref="B196:D196"/>
    <mergeCell ref="B197:D197"/>
    <mergeCell ref="B198:D198"/>
    <mergeCell ref="B187:D187"/>
    <mergeCell ref="B188:D188"/>
    <mergeCell ref="B189:D189"/>
    <mergeCell ref="B190:D190"/>
    <mergeCell ref="B191:D191"/>
    <mergeCell ref="B192:D192"/>
    <mergeCell ref="B181:D181"/>
    <mergeCell ref="B182:D182"/>
    <mergeCell ref="B183:D183"/>
    <mergeCell ref="B184:D184"/>
    <mergeCell ref="B185:D185"/>
    <mergeCell ref="B186:D186"/>
    <mergeCell ref="B175:D175"/>
    <mergeCell ref="B176:D176"/>
    <mergeCell ref="B177:D177"/>
    <mergeCell ref="B178:D178"/>
    <mergeCell ref="B179:D179"/>
    <mergeCell ref="B180:D180"/>
    <mergeCell ref="B169:D169"/>
    <mergeCell ref="B170:D170"/>
    <mergeCell ref="B171:D171"/>
    <mergeCell ref="B172:D172"/>
    <mergeCell ref="B173:D173"/>
    <mergeCell ref="B174:D174"/>
    <mergeCell ref="B163:D163"/>
    <mergeCell ref="B164:D164"/>
    <mergeCell ref="B165:D165"/>
    <mergeCell ref="B166:D166"/>
    <mergeCell ref="B167:D167"/>
    <mergeCell ref="B168:D168"/>
    <mergeCell ref="B157:D157"/>
    <mergeCell ref="B158:D158"/>
    <mergeCell ref="B159:D159"/>
    <mergeCell ref="B160:D160"/>
    <mergeCell ref="B161:D161"/>
    <mergeCell ref="B162:D162"/>
    <mergeCell ref="B151:D151"/>
    <mergeCell ref="B152:D152"/>
    <mergeCell ref="B153:D153"/>
    <mergeCell ref="B154:D154"/>
    <mergeCell ref="B155:D155"/>
    <mergeCell ref="B156:D156"/>
    <mergeCell ref="B145:D145"/>
    <mergeCell ref="B146:D146"/>
    <mergeCell ref="B147:D147"/>
    <mergeCell ref="B148:D148"/>
    <mergeCell ref="B149:D149"/>
    <mergeCell ref="B150:D150"/>
    <mergeCell ref="B139:D139"/>
    <mergeCell ref="B140:D140"/>
    <mergeCell ref="B141:D141"/>
    <mergeCell ref="B142:D142"/>
    <mergeCell ref="B143:D143"/>
    <mergeCell ref="B144:D144"/>
    <mergeCell ref="B133:D133"/>
    <mergeCell ref="B134:D134"/>
    <mergeCell ref="B135:D135"/>
    <mergeCell ref="B136:D136"/>
    <mergeCell ref="B137:D137"/>
    <mergeCell ref="B138:D138"/>
    <mergeCell ref="B127:D127"/>
    <mergeCell ref="B128:D128"/>
    <mergeCell ref="B129:D129"/>
    <mergeCell ref="B130:D130"/>
    <mergeCell ref="B131:D131"/>
    <mergeCell ref="B132:D132"/>
    <mergeCell ref="B121:D121"/>
    <mergeCell ref="B122:D122"/>
    <mergeCell ref="B123:D123"/>
    <mergeCell ref="B124:D124"/>
    <mergeCell ref="B125:D125"/>
    <mergeCell ref="B126:D126"/>
    <mergeCell ref="B115:D115"/>
    <mergeCell ref="B116:D116"/>
    <mergeCell ref="B117:D117"/>
    <mergeCell ref="B118:D118"/>
    <mergeCell ref="B119:D119"/>
    <mergeCell ref="B120:D120"/>
    <mergeCell ref="B109:D109"/>
    <mergeCell ref="B110:D110"/>
    <mergeCell ref="B111:D111"/>
    <mergeCell ref="B112:D112"/>
    <mergeCell ref="B113:D113"/>
    <mergeCell ref="B114:D114"/>
    <mergeCell ref="B103:D103"/>
    <mergeCell ref="B104:D104"/>
    <mergeCell ref="B105:D105"/>
    <mergeCell ref="B106:D106"/>
    <mergeCell ref="B107:D107"/>
    <mergeCell ref="B108:D108"/>
    <mergeCell ref="B97:D97"/>
    <mergeCell ref="B98:D98"/>
    <mergeCell ref="B99:D99"/>
    <mergeCell ref="B100:D100"/>
    <mergeCell ref="B101:D101"/>
    <mergeCell ref="B102:D102"/>
    <mergeCell ref="B91:D91"/>
    <mergeCell ref="B92:D92"/>
    <mergeCell ref="B93:D93"/>
    <mergeCell ref="B94:D94"/>
    <mergeCell ref="B95:D95"/>
    <mergeCell ref="B96:D96"/>
    <mergeCell ref="B85:D85"/>
    <mergeCell ref="B86:D86"/>
    <mergeCell ref="B87:D87"/>
    <mergeCell ref="B88:D88"/>
    <mergeCell ref="B89:D89"/>
    <mergeCell ref="B90:D90"/>
    <mergeCell ref="B79:D79"/>
    <mergeCell ref="B80:D80"/>
    <mergeCell ref="B81:D81"/>
    <mergeCell ref="B82:D82"/>
    <mergeCell ref="B83:D83"/>
    <mergeCell ref="B84:D84"/>
    <mergeCell ref="B73:D73"/>
    <mergeCell ref="B74:D74"/>
    <mergeCell ref="B75:D75"/>
    <mergeCell ref="B76:D76"/>
    <mergeCell ref="B77:D77"/>
    <mergeCell ref="B78:D78"/>
    <mergeCell ref="B67:D67"/>
    <mergeCell ref="B68:D68"/>
    <mergeCell ref="B69:D69"/>
    <mergeCell ref="B70:D70"/>
    <mergeCell ref="B71:D71"/>
    <mergeCell ref="B72:D72"/>
    <mergeCell ref="B61:D61"/>
    <mergeCell ref="B62:D62"/>
    <mergeCell ref="B63:D63"/>
    <mergeCell ref="B64:D64"/>
    <mergeCell ref="B65:D65"/>
    <mergeCell ref="B66:D66"/>
    <mergeCell ref="B55:D55"/>
    <mergeCell ref="B56:D56"/>
    <mergeCell ref="B57:D57"/>
    <mergeCell ref="B58:D58"/>
    <mergeCell ref="B59:D59"/>
    <mergeCell ref="B60:D60"/>
    <mergeCell ref="B49:D49"/>
    <mergeCell ref="B50:D50"/>
    <mergeCell ref="B51:D51"/>
    <mergeCell ref="B52:D52"/>
    <mergeCell ref="B53:D53"/>
    <mergeCell ref="B54:D54"/>
    <mergeCell ref="B26:D26"/>
    <mergeCell ref="B27:D27"/>
    <mergeCell ref="B28:D28"/>
    <mergeCell ref="B29:D29"/>
    <mergeCell ref="B30:D30"/>
    <mergeCell ref="B43:D43"/>
    <mergeCell ref="B44:D44"/>
    <mergeCell ref="B45:D45"/>
    <mergeCell ref="B46:D46"/>
    <mergeCell ref="B47:D47"/>
    <mergeCell ref="B48:D48"/>
    <mergeCell ref="B37:D37"/>
    <mergeCell ref="B38:D38"/>
    <mergeCell ref="B39:D39"/>
    <mergeCell ref="B40:D40"/>
    <mergeCell ref="B41:D41"/>
    <mergeCell ref="B42:D42"/>
    <mergeCell ref="B31:D31"/>
    <mergeCell ref="B32:D32"/>
    <mergeCell ref="B33:D33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AB6E-1ADB-4839-88CE-141D63E7463D}">
  <sheetPr codeName="Sheet15">
    <tabColor theme="0"/>
    <pageSetUpPr autoPageBreaks="0"/>
  </sheetPr>
  <dimension ref="A1:DY54"/>
  <sheetViews>
    <sheetView showGridLines="0" zoomScale="50" zoomScaleNormal="50" workbookViewId="0">
      <pane xSplit="14" ySplit="8" topLeftCell="O9" activePane="bottomRight" state="frozen"/>
      <selection activeCell="T28" sqref="T28"/>
      <selection pane="topRight" activeCell="T28" sqref="T28"/>
      <selection pane="bottomLeft" activeCell="T28" sqref="T28"/>
      <selection pane="bottomRight" activeCell="M24" sqref="M24"/>
    </sheetView>
  </sheetViews>
  <sheetFormatPr defaultColWidth="0" defaultRowHeight="0" customHeight="1" zeroHeight="1" x14ac:dyDescent="0.2"/>
  <cols>
    <col min="1" max="1" width="2.7109375" style="3" customWidth="1"/>
    <col min="2" max="2" width="3.7109375" style="3" customWidth="1"/>
    <col min="3" max="3" width="2.7109375" style="3" customWidth="1"/>
    <col min="4" max="7" width="12.5703125" style="3" customWidth="1"/>
    <col min="8" max="9" width="12.5703125" style="5" customWidth="1"/>
    <col min="10" max="10" width="12.5703125" style="6" customWidth="1"/>
    <col min="11" max="15" width="12.5703125" style="3" customWidth="1"/>
    <col min="16" max="129" width="11.42578125" style="3" customWidth="1"/>
    <col min="130" max="16384" width="9.140625" style="3" hidden="1"/>
  </cols>
  <sheetData>
    <row r="1" spans="2:129" s="4" customFormat="1" ht="12.75" customHeight="1" x14ac:dyDescent="0.2">
      <c r="I1" s="2"/>
    </row>
    <row r="2" spans="2:129" s="4" customFormat="1" ht="12.75" customHeight="1" x14ac:dyDescent="0.2">
      <c r="I2" s="2"/>
    </row>
    <row r="3" spans="2:129" s="4" customFormat="1" ht="12.75" customHeight="1" x14ac:dyDescent="0.2">
      <c r="I3" s="2"/>
    </row>
    <row r="4" spans="2:129" s="4" customFormat="1" ht="12.75" customHeight="1" x14ac:dyDescent="0.2">
      <c r="I4" s="2"/>
    </row>
    <row r="5" spans="2:129" s="4" customFormat="1" ht="12.75" customHeight="1" x14ac:dyDescent="0.2">
      <c r="I5" s="2"/>
    </row>
    <row r="6" spans="2:129" s="4" customFormat="1" ht="12.75" customHeight="1" x14ac:dyDescent="0.2">
      <c r="I6" s="2"/>
      <c r="P6" s="47">
        <f>'[13]Mining Inputs'!J12</f>
        <v>2023</v>
      </c>
      <c r="Q6" s="47">
        <f>P6+1</f>
        <v>2024</v>
      </c>
      <c r="R6" s="47">
        <f t="shared" ref="R6:AG7" si="0">Q6+1</f>
        <v>2025</v>
      </c>
      <c r="S6" s="47">
        <f t="shared" si="0"/>
        <v>2026</v>
      </c>
      <c r="T6" s="47">
        <f t="shared" si="0"/>
        <v>2027</v>
      </c>
      <c r="U6" s="47">
        <f t="shared" si="0"/>
        <v>2028</v>
      </c>
      <c r="V6" s="47">
        <f t="shared" si="0"/>
        <v>2029</v>
      </c>
      <c r="W6" s="47">
        <f t="shared" si="0"/>
        <v>2030</v>
      </c>
      <c r="X6" s="47">
        <f t="shared" si="0"/>
        <v>2031</v>
      </c>
      <c r="Y6" s="47">
        <f t="shared" si="0"/>
        <v>2032</v>
      </c>
      <c r="Z6" s="47">
        <f t="shared" si="0"/>
        <v>2033</v>
      </c>
      <c r="AA6" s="47">
        <f t="shared" si="0"/>
        <v>2034</v>
      </c>
      <c r="AB6" s="47">
        <f t="shared" si="0"/>
        <v>2035</v>
      </c>
      <c r="AC6" s="47">
        <f t="shared" si="0"/>
        <v>2036</v>
      </c>
      <c r="AD6" s="47">
        <f t="shared" si="0"/>
        <v>2037</v>
      </c>
      <c r="AE6" s="47">
        <f t="shared" si="0"/>
        <v>2038</v>
      </c>
      <c r="AF6" s="47">
        <f t="shared" si="0"/>
        <v>2039</v>
      </c>
      <c r="AG6" s="47">
        <f t="shared" si="0"/>
        <v>2040</v>
      </c>
      <c r="AH6" s="47">
        <f t="shared" ref="AH6:AW7" si="1">AG6+1</f>
        <v>2041</v>
      </c>
      <c r="AI6" s="47">
        <f t="shared" si="1"/>
        <v>2042</v>
      </c>
      <c r="AJ6" s="47">
        <f t="shared" si="1"/>
        <v>2043</v>
      </c>
      <c r="AK6" s="47">
        <f t="shared" si="1"/>
        <v>2044</v>
      </c>
      <c r="AL6" s="47">
        <f t="shared" si="1"/>
        <v>2045</v>
      </c>
      <c r="AM6" s="47">
        <f t="shared" si="1"/>
        <v>2046</v>
      </c>
      <c r="AN6" s="47">
        <f t="shared" si="1"/>
        <v>2047</v>
      </c>
      <c r="AO6" s="47">
        <f t="shared" si="1"/>
        <v>2048</v>
      </c>
      <c r="AP6" s="47">
        <f t="shared" si="1"/>
        <v>2049</v>
      </c>
      <c r="AQ6" s="47">
        <f t="shared" si="1"/>
        <v>2050</v>
      </c>
      <c r="AR6" s="47">
        <f t="shared" si="1"/>
        <v>2051</v>
      </c>
      <c r="AS6" s="47">
        <f t="shared" si="1"/>
        <v>2052</v>
      </c>
      <c r="AT6" s="47">
        <f t="shared" si="1"/>
        <v>2053</v>
      </c>
      <c r="AU6" s="47">
        <f t="shared" si="1"/>
        <v>2054</v>
      </c>
      <c r="AV6" s="47">
        <f t="shared" si="1"/>
        <v>2055</v>
      </c>
      <c r="AW6" s="47">
        <f t="shared" si="1"/>
        <v>2056</v>
      </c>
      <c r="AX6" s="47">
        <f t="shared" ref="AX6:BM7" si="2">AW6+1</f>
        <v>2057</v>
      </c>
      <c r="AY6" s="47">
        <f t="shared" si="2"/>
        <v>2058</v>
      </c>
      <c r="AZ6" s="47">
        <f t="shared" si="2"/>
        <v>2059</v>
      </c>
      <c r="BA6" s="47">
        <f t="shared" si="2"/>
        <v>2060</v>
      </c>
      <c r="BB6" s="47">
        <f t="shared" si="2"/>
        <v>2061</v>
      </c>
      <c r="BC6" s="47">
        <f t="shared" si="2"/>
        <v>2062</v>
      </c>
      <c r="BD6" s="47">
        <f t="shared" si="2"/>
        <v>2063</v>
      </c>
      <c r="BE6" s="47">
        <f t="shared" si="2"/>
        <v>2064</v>
      </c>
      <c r="BF6" s="47">
        <f t="shared" si="2"/>
        <v>2065</v>
      </c>
      <c r="BG6" s="47">
        <f t="shared" si="2"/>
        <v>2066</v>
      </c>
      <c r="BH6" s="47">
        <f t="shared" si="2"/>
        <v>2067</v>
      </c>
      <c r="BI6" s="47">
        <f t="shared" si="2"/>
        <v>2068</v>
      </c>
      <c r="BJ6" s="47">
        <f t="shared" si="2"/>
        <v>2069</v>
      </c>
      <c r="BK6" s="47">
        <f t="shared" si="2"/>
        <v>2070</v>
      </c>
      <c r="BL6" s="47">
        <f t="shared" si="2"/>
        <v>2071</v>
      </c>
      <c r="BM6" s="47">
        <f t="shared" si="2"/>
        <v>2072</v>
      </c>
      <c r="BN6" s="47">
        <f t="shared" ref="BN6:CC7" si="3">BM6+1</f>
        <v>2073</v>
      </c>
      <c r="BO6" s="47">
        <f t="shared" si="3"/>
        <v>2074</v>
      </c>
      <c r="BP6" s="47">
        <f t="shared" si="3"/>
        <v>2075</v>
      </c>
      <c r="BQ6" s="47">
        <f t="shared" si="3"/>
        <v>2076</v>
      </c>
      <c r="BR6" s="47">
        <f t="shared" si="3"/>
        <v>2077</v>
      </c>
      <c r="BS6" s="47">
        <f t="shared" si="3"/>
        <v>2078</v>
      </c>
      <c r="BT6" s="47">
        <f t="shared" si="3"/>
        <v>2079</v>
      </c>
      <c r="BU6" s="47">
        <f t="shared" si="3"/>
        <v>2080</v>
      </c>
      <c r="BV6" s="47">
        <f t="shared" si="3"/>
        <v>2081</v>
      </c>
      <c r="BW6" s="47">
        <f t="shared" si="3"/>
        <v>2082</v>
      </c>
      <c r="BX6" s="47">
        <f t="shared" si="3"/>
        <v>2083</v>
      </c>
      <c r="BY6" s="47">
        <f t="shared" si="3"/>
        <v>2084</v>
      </c>
      <c r="BZ6" s="47">
        <f t="shared" si="3"/>
        <v>2085</v>
      </c>
      <c r="CA6" s="47">
        <f t="shared" si="3"/>
        <v>2086</v>
      </c>
      <c r="CB6" s="47">
        <f t="shared" si="3"/>
        <v>2087</v>
      </c>
      <c r="CC6" s="47">
        <f t="shared" si="3"/>
        <v>2088</v>
      </c>
      <c r="CD6" s="47">
        <f t="shared" ref="CD6:CS7" si="4">CC6+1</f>
        <v>2089</v>
      </c>
      <c r="CE6" s="47">
        <f t="shared" si="4"/>
        <v>2090</v>
      </c>
      <c r="CF6" s="47">
        <f t="shared" si="4"/>
        <v>2091</v>
      </c>
      <c r="CG6" s="47">
        <f t="shared" si="4"/>
        <v>2092</v>
      </c>
      <c r="CH6" s="47">
        <f t="shared" si="4"/>
        <v>2093</v>
      </c>
      <c r="CI6" s="47">
        <f t="shared" si="4"/>
        <v>2094</v>
      </c>
      <c r="CJ6" s="47">
        <f t="shared" si="4"/>
        <v>2095</v>
      </c>
      <c r="CK6" s="47">
        <f t="shared" si="4"/>
        <v>2096</v>
      </c>
      <c r="CL6" s="47">
        <f t="shared" si="4"/>
        <v>2097</v>
      </c>
      <c r="CM6" s="47">
        <f t="shared" si="4"/>
        <v>2098</v>
      </c>
      <c r="CN6" s="47">
        <f t="shared" si="4"/>
        <v>2099</v>
      </c>
      <c r="CO6" s="47">
        <f t="shared" si="4"/>
        <v>2100</v>
      </c>
      <c r="CP6" s="47">
        <f t="shared" si="4"/>
        <v>2101</v>
      </c>
      <c r="CQ6" s="47">
        <f t="shared" si="4"/>
        <v>2102</v>
      </c>
      <c r="CR6" s="47">
        <f t="shared" si="4"/>
        <v>2103</v>
      </c>
      <c r="CS6" s="47">
        <f t="shared" si="4"/>
        <v>2104</v>
      </c>
      <c r="CT6" s="47">
        <f t="shared" ref="CT6:DI7" si="5">CS6+1</f>
        <v>2105</v>
      </c>
      <c r="CU6" s="47">
        <f t="shared" si="5"/>
        <v>2106</v>
      </c>
      <c r="CV6" s="47">
        <f t="shared" si="5"/>
        <v>2107</v>
      </c>
      <c r="CW6" s="47">
        <f t="shared" si="5"/>
        <v>2108</v>
      </c>
      <c r="CX6" s="47">
        <f t="shared" si="5"/>
        <v>2109</v>
      </c>
      <c r="CY6" s="47">
        <f t="shared" si="5"/>
        <v>2110</v>
      </c>
      <c r="CZ6" s="47">
        <f t="shared" si="5"/>
        <v>2111</v>
      </c>
      <c r="DA6" s="47">
        <f t="shared" si="5"/>
        <v>2112</v>
      </c>
      <c r="DB6" s="47">
        <f t="shared" si="5"/>
        <v>2113</v>
      </c>
      <c r="DC6" s="47">
        <f t="shared" si="5"/>
        <v>2114</v>
      </c>
      <c r="DD6" s="47">
        <f t="shared" si="5"/>
        <v>2115</v>
      </c>
      <c r="DE6" s="47">
        <f t="shared" si="5"/>
        <v>2116</v>
      </c>
      <c r="DF6" s="47">
        <f t="shared" si="5"/>
        <v>2117</v>
      </c>
      <c r="DG6" s="47">
        <f t="shared" si="5"/>
        <v>2118</v>
      </c>
      <c r="DH6" s="47">
        <f t="shared" si="5"/>
        <v>2119</v>
      </c>
      <c r="DI6" s="47">
        <f t="shared" si="5"/>
        <v>2120</v>
      </c>
      <c r="DJ6" s="47">
        <f t="shared" ref="DJ6:DY7" si="6">DI6+1</f>
        <v>2121</v>
      </c>
      <c r="DK6" s="47">
        <f t="shared" si="6"/>
        <v>2122</v>
      </c>
      <c r="DL6" s="47">
        <f t="shared" si="6"/>
        <v>2123</v>
      </c>
      <c r="DM6" s="47">
        <f t="shared" si="6"/>
        <v>2124</v>
      </c>
      <c r="DN6" s="47">
        <f t="shared" si="6"/>
        <v>2125</v>
      </c>
      <c r="DO6" s="47">
        <f t="shared" si="6"/>
        <v>2126</v>
      </c>
      <c r="DP6" s="47">
        <f t="shared" si="6"/>
        <v>2127</v>
      </c>
      <c r="DQ6" s="47">
        <f t="shared" si="6"/>
        <v>2128</v>
      </c>
      <c r="DR6" s="47">
        <f t="shared" si="6"/>
        <v>2129</v>
      </c>
      <c r="DS6" s="47">
        <f t="shared" si="6"/>
        <v>2130</v>
      </c>
      <c r="DT6" s="47">
        <f t="shared" si="6"/>
        <v>2131</v>
      </c>
      <c r="DU6" s="47">
        <f t="shared" si="6"/>
        <v>2132</v>
      </c>
      <c r="DV6" s="47">
        <f t="shared" si="6"/>
        <v>2133</v>
      </c>
      <c r="DW6" s="47">
        <f t="shared" si="6"/>
        <v>2134</v>
      </c>
      <c r="DX6" s="47">
        <f t="shared" si="6"/>
        <v>2135</v>
      </c>
      <c r="DY6" s="47">
        <f t="shared" si="6"/>
        <v>2136</v>
      </c>
    </row>
    <row r="7" spans="2:129" s="4" customFormat="1" ht="12.75" customHeight="1" x14ac:dyDescent="0.2">
      <c r="I7" s="2"/>
      <c r="P7" s="28">
        <v>1</v>
      </c>
      <c r="Q7" s="28">
        <f>P7+1</f>
        <v>2</v>
      </c>
      <c r="R7" s="28">
        <f t="shared" si="0"/>
        <v>3</v>
      </c>
      <c r="S7" s="28">
        <f t="shared" si="0"/>
        <v>4</v>
      </c>
      <c r="T7" s="28">
        <f t="shared" si="0"/>
        <v>5</v>
      </c>
      <c r="U7" s="28">
        <f t="shared" si="0"/>
        <v>6</v>
      </c>
      <c r="V7" s="28">
        <f t="shared" si="0"/>
        <v>7</v>
      </c>
      <c r="W7" s="28">
        <f t="shared" si="0"/>
        <v>8</v>
      </c>
      <c r="X7" s="28">
        <f t="shared" si="0"/>
        <v>9</v>
      </c>
      <c r="Y7" s="28">
        <f t="shared" si="0"/>
        <v>10</v>
      </c>
      <c r="Z7" s="28">
        <f t="shared" si="0"/>
        <v>11</v>
      </c>
      <c r="AA7" s="28">
        <f t="shared" si="0"/>
        <v>12</v>
      </c>
      <c r="AB7" s="28">
        <f t="shared" si="0"/>
        <v>13</v>
      </c>
      <c r="AC7" s="28">
        <f t="shared" si="0"/>
        <v>14</v>
      </c>
      <c r="AD7" s="28">
        <f t="shared" si="0"/>
        <v>15</v>
      </c>
      <c r="AE7" s="28">
        <f t="shared" si="0"/>
        <v>16</v>
      </c>
      <c r="AF7" s="28">
        <f t="shared" si="0"/>
        <v>17</v>
      </c>
      <c r="AG7" s="28">
        <f t="shared" si="0"/>
        <v>18</v>
      </c>
      <c r="AH7" s="28">
        <f t="shared" si="1"/>
        <v>19</v>
      </c>
      <c r="AI7" s="28">
        <f t="shared" si="1"/>
        <v>20</v>
      </c>
      <c r="AJ7" s="28">
        <f t="shared" si="1"/>
        <v>21</v>
      </c>
      <c r="AK7" s="28">
        <f t="shared" si="1"/>
        <v>22</v>
      </c>
      <c r="AL7" s="28">
        <f t="shared" si="1"/>
        <v>23</v>
      </c>
      <c r="AM7" s="28">
        <f t="shared" si="1"/>
        <v>24</v>
      </c>
      <c r="AN7" s="28">
        <f t="shared" si="1"/>
        <v>25</v>
      </c>
      <c r="AO7" s="28">
        <f t="shared" si="1"/>
        <v>26</v>
      </c>
      <c r="AP7" s="28">
        <f t="shared" si="1"/>
        <v>27</v>
      </c>
      <c r="AQ7" s="28">
        <f t="shared" si="1"/>
        <v>28</v>
      </c>
      <c r="AR7" s="28">
        <f t="shared" si="1"/>
        <v>29</v>
      </c>
      <c r="AS7" s="28">
        <f t="shared" si="1"/>
        <v>30</v>
      </c>
      <c r="AT7" s="28">
        <f t="shared" si="1"/>
        <v>31</v>
      </c>
      <c r="AU7" s="28">
        <f t="shared" si="1"/>
        <v>32</v>
      </c>
      <c r="AV7" s="28">
        <f t="shared" si="1"/>
        <v>33</v>
      </c>
      <c r="AW7" s="28">
        <f t="shared" si="1"/>
        <v>34</v>
      </c>
      <c r="AX7" s="28">
        <f t="shared" si="2"/>
        <v>35</v>
      </c>
      <c r="AY7" s="28">
        <f t="shared" si="2"/>
        <v>36</v>
      </c>
      <c r="AZ7" s="28">
        <f t="shared" si="2"/>
        <v>37</v>
      </c>
      <c r="BA7" s="28">
        <f t="shared" si="2"/>
        <v>38</v>
      </c>
      <c r="BB7" s="28">
        <f t="shared" si="2"/>
        <v>39</v>
      </c>
      <c r="BC7" s="28">
        <f t="shared" si="2"/>
        <v>40</v>
      </c>
      <c r="BD7" s="28">
        <f t="shared" si="2"/>
        <v>41</v>
      </c>
      <c r="BE7" s="28">
        <f t="shared" si="2"/>
        <v>42</v>
      </c>
      <c r="BF7" s="28">
        <f t="shared" si="2"/>
        <v>43</v>
      </c>
      <c r="BG7" s="28">
        <f t="shared" si="2"/>
        <v>44</v>
      </c>
      <c r="BH7" s="28">
        <f t="shared" si="2"/>
        <v>45</v>
      </c>
      <c r="BI7" s="28">
        <f t="shared" si="2"/>
        <v>46</v>
      </c>
      <c r="BJ7" s="28">
        <f t="shared" si="2"/>
        <v>47</v>
      </c>
      <c r="BK7" s="28">
        <f t="shared" si="2"/>
        <v>48</v>
      </c>
      <c r="BL7" s="28">
        <f t="shared" si="2"/>
        <v>49</v>
      </c>
      <c r="BM7" s="28">
        <f t="shared" si="2"/>
        <v>50</v>
      </c>
      <c r="BN7" s="28">
        <f t="shared" si="3"/>
        <v>51</v>
      </c>
      <c r="BO7" s="28">
        <f t="shared" si="3"/>
        <v>52</v>
      </c>
      <c r="BP7" s="28">
        <f t="shared" si="3"/>
        <v>53</v>
      </c>
      <c r="BQ7" s="28">
        <f t="shared" si="3"/>
        <v>54</v>
      </c>
      <c r="BR7" s="28">
        <f t="shared" si="3"/>
        <v>55</v>
      </c>
      <c r="BS7" s="28">
        <f t="shared" si="3"/>
        <v>56</v>
      </c>
      <c r="BT7" s="28">
        <f t="shared" si="3"/>
        <v>57</v>
      </c>
      <c r="BU7" s="28">
        <f t="shared" si="3"/>
        <v>58</v>
      </c>
      <c r="BV7" s="28">
        <f t="shared" si="3"/>
        <v>59</v>
      </c>
      <c r="BW7" s="28">
        <f t="shared" si="3"/>
        <v>60</v>
      </c>
      <c r="BX7" s="28">
        <f t="shared" si="3"/>
        <v>61</v>
      </c>
      <c r="BY7" s="28">
        <f t="shared" si="3"/>
        <v>62</v>
      </c>
      <c r="BZ7" s="28">
        <f t="shared" si="3"/>
        <v>63</v>
      </c>
      <c r="CA7" s="28">
        <f t="shared" si="3"/>
        <v>64</v>
      </c>
      <c r="CB7" s="28">
        <f t="shared" si="3"/>
        <v>65</v>
      </c>
      <c r="CC7" s="28">
        <f t="shared" si="3"/>
        <v>66</v>
      </c>
      <c r="CD7" s="28">
        <f t="shared" si="4"/>
        <v>67</v>
      </c>
      <c r="CE7" s="28">
        <f t="shared" si="4"/>
        <v>68</v>
      </c>
      <c r="CF7" s="28">
        <f t="shared" si="4"/>
        <v>69</v>
      </c>
      <c r="CG7" s="28">
        <f t="shared" si="4"/>
        <v>70</v>
      </c>
      <c r="CH7" s="28">
        <f t="shared" si="4"/>
        <v>71</v>
      </c>
      <c r="CI7" s="28">
        <f t="shared" si="4"/>
        <v>72</v>
      </c>
      <c r="CJ7" s="28">
        <f t="shared" si="4"/>
        <v>73</v>
      </c>
      <c r="CK7" s="28">
        <f t="shared" si="4"/>
        <v>74</v>
      </c>
      <c r="CL7" s="28">
        <f t="shared" si="4"/>
        <v>75</v>
      </c>
      <c r="CM7" s="28">
        <f t="shared" si="4"/>
        <v>76</v>
      </c>
      <c r="CN7" s="28">
        <f t="shared" si="4"/>
        <v>77</v>
      </c>
      <c r="CO7" s="28">
        <f t="shared" si="4"/>
        <v>78</v>
      </c>
      <c r="CP7" s="28">
        <f t="shared" si="4"/>
        <v>79</v>
      </c>
      <c r="CQ7" s="28">
        <f t="shared" si="4"/>
        <v>80</v>
      </c>
      <c r="CR7" s="28">
        <f t="shared" si="4"/>
        <v>81</v>
      </c>
      <c r="CS7" s="28">
        <f t="shared" si="4"/>
        <v>82</v>
      </c>
      <c r="CT7" s="28">
        <f t="shared" si="5"/>
        <v>83</v>
      </c>
      <c r="CU7" s="28">
        <f t="shared" si="5"/>
        <v>84</v>
      </c>
      <c r="CV7" s="28">
        <f t="shared" si="5"/>
        <v>85</v>
      </c>
      <c r="CW7" s="28">
        <f t="shared" si="5"/>
        <v>86</v>
      </c>
      <c r="CX7" s="28">
        <f t="shared" si="5"/>
        <v>87</v>
      </c>
      <c r="CY7" s="28">
        <f t="shared" si="5"/>
        <v>88</v>
      </c>
      <c r="CZ7" s="28">
        <f t="shared" si="5"/>
        <v>89</v>
      </c>
      <c r="DA7" s="28">
        <f t="shared" si="5"/>
        <v>90</v>
      </c>
      <c r="DB7" s="28">
        <f t="shared" si="5"/>
        <v>91</v>
      </c>
      <c r="DC7" s="28">
        <f t="shared" si="5"/>
        <v>92</v>
      </c>
      <c r="DD7" s="28">
        <f t="shared" si="5"/>
        <v>93</v>
      </c>
      <c r="DE7" s="28">
        <f t="shared" si="5"/>
        <v>94</v>
      </c>
      <c r="DF7" s="28">
        <f t="shared" si="5"/>
        <v>95</v>
      </c>
      <c r="DG7" s="28">
        <f t="shared" si="5"/>
        <v>96</v>
      </c>
      <c r="DH7" s="28">
        <f t="shared" si="5"/>
        <v>97</v>
      </c>
      <c r="DI7" s="28">
        <f t="shared" si="5"/>
        <v>98</v>
      </c>
      <c r="DJ7" s="28">
        <f t="shared" si="6"/>
        <v>99</v>
      </c>
      <c r="DK7" s="28">
        <f t="shared" si="6"/>
        <v>100</v>
      </c>
      <c r="DL7" s="28">
        <f t="shared" si="6"/>
        <v>101</v>
      </c>
      <c r="DM7" s="28">
        <f t="shared" si="6"/>
        <v>102</v>
      </c>
      <c r="DN7" s="28">
        <f t="shared" si="6"/>
        <v>103</v>
      </c>
      <c r="DO7" s="28">
        <f t="shared" si="6"/>
        <v>104</v>
      </c>
      <c r="DP7" s="28">
        <f t="shared" si="6"/>
        <v>105</v>
      </c>
      <c r="DQ7" s="28">
        <f t="shared" si="6"/>
        <v>106</v>
      </c>
      <c r="DR7" s="28">
        <f t="shared" si="6"/>
        <v>107</v>
      </c>
      <c r="DS7" s="28">
        <f t="shared" si="6"/>
        <v>108</v>
      </c>
      <c r="DT7" s="28">
        <f t="shared" si="6"/>
        <v>109</v>
      </c>
      <c r="DU7" s="28">
        <f t="shared" si="6"/>
        <v>110</v>
      </c>
      <c r="DV7" s="28">
        <f t="shared" si="6"/>
        <v>111</v>
      </c>
      <c r="DW7" s="28">
        <f t="shared" si="6"/>
        <v>112</v>
      </c>
      <c r="DX7" s="28">
        <f t="shared" si="6"/>
        <v>113</v>
      </c>
      <c r="DY7" s="28">
        <f t="shared" si="6"/>
        <v>114</v>
      </c>
    </row>
    <row r="8" spans="2:129" s="4" customFormat="1" ht="12.75" customHeight="1" x14ac:dyDescent="0.2">
      <c r="I8" s="2"/>
    </row>
    <row r="9" spans="2:129" ht="12.75" customHeight="1" x14ac:dyDescent="0.2"/>
    <row r="10" spans="2:129" ht="12.75" customHeight="1" x14ac:dyDescent="0.2">
      <c r="B10" s="41" t="s">
        <v>552</v>
      </c>
    </row>
    <row r="11" spans="2:129" ht="12.75" customHeight="1" x14ac:dyDescent="0.2"/>
    <row r="12" spans="2:129" ht="12.75" customHeight="1" x14ac:dyDescent="0.2">
      <c r="B12" s="3" t="s">
        <v>178</v>
      </c>
      <c r="I12" s="5" t="s">
        <v>18</v>
      </c>
      <c r="N12" s="72">
        <f>SUM(P12:DY12)</f>
        <v>0</v>
      </c>
    </row>
    <row r="13" spans="2:129" ht="12.75" customHeight="1" x14ac:dyDescent="0.2"/>
    <row r="14" spans="2:129" ht="12.75" customHeight="1" x14ac:dyDescent="0.2">
      <c r="B14" s="3" t="s">
        <v>184</v>
      </c>
      <c r="I14" s="5" t="s">
        <v>5</v>
      </c>
      <c r="N14" s="87">
        <f>SUM(P14:DY14)</f>
        <v>4411.1442471105102</v>
      </c>
      <c r="P14" s="209">
        <f>'Financial Statements'!R14</f>
        <v>0</v>
      </c>
      <c r="Q14" s="209">
        <f>'Financial Statements'!S14</f>
        <v>0</v>
      </c>
      <c r="R14" s="209">
        <f>'Financial Statements'!T14</f>
        <v>0</v>
      </c>
      <c r="S14" s="209">
        <f>'Financial Statements'!U14</f>
        <v>0</v>
      </c>
      <c r="T14" s="209">
        <f>'Financial Statements'!V14</f>
        <v>0</v>
      </c>
      <c r="U14" s="209">
        <f>'Financial Statements'!W14</f>
        <v>0</v>
      </c>
      <c r="V14" s="209">
        <f>'Financial Statements'!X14</f>
        <v>93.79109623965067</v>
      </c>
      <c r="W14" s="209">
        <f>'Financial Statements'!Y14</f>
        <v>100.92718361204493</v>
      </c>
      <c r="X14" s="209">
        <f>'Financial Statements'!Z14</f>
        <v>109.15784807733954</v>
      </c>
      <c r="Y14" s="209">
        <f>'Financial Statements'!AA14</f>
        <v>118.83322704658616</v>
      </c>
      <c r="Z14" s="209">
        <f>'Financial Statements'!AB14</f>
        <v>100.78735360303955</v>
      </c>
      <c r="AA14" s="209">
        <f>'Financial Statements'!AC14</f>
        <v>89.40338560985478</v>
      </c>
      <c r="AB14" s="209">
        <f>'Financial Statements'!AD14</f>
        <v>99.97451538069754</v>
      </c>
      <c r="AC14" s="209">
        <f>'Financial Statements'!AE14</f>
        <v>111.10297172286903</v>
      </c>
      <c r="AD14" s="209">
        <f>'Financial Statements'!AF14</f>
        <v>127.31057041517008</v>
      </c>
      <c r="AE14" s="209">
        <f>'Financial Statements'!AG14</f>
        <v>148.76450981573259</v>
      </c>
      <c r="AF14" s="209">
        <f>'Financial Statements'!AH14</f>
        <v>118.29116590357339</v>
      </c>
      <c r="AG14" s="209">
        <f>'Financial Statements'!AI14</f>
        <v>93.277155115946726</v>
      </c>
      <c r="AH14" s="209">
        <f>'Financial Statements'!AJ14</f>
        <v>130.80838085247549</v>
      </c>
      <c r="AI14" s="209">
        <f>'Financial Statements'!AK14</f>
        <v>111.83192672279023</v>
      </c>
      <c r="AJ14" s="209">
        <f>'Financial Statements'!AL14</f>
        <v>171.50664798926852</v>
      </c>
      <c r="AK14" s="209">
        <f>'Financial Statements'!AM14</f>
        <v>125.36714305601353</v>
      </c>
      <c r="AL14" s="209">
        <f>'Financial Statements'!AN14</f>
        <v>112.09513678018516</v>
      </c>
      <c r="AM14" s="209">
        <f>'Financial Statements'!AO14</f>
        <v>164.56449244498219</v>
      </c>
      <c r="AN14" s="209">
        <f>'Financial Statements'!AP14</f>
        <v>175.06696390167116</v>
      </c>
      <c r="AO14" s="209">
        <f>'Financial Statements'!AQ14</f>
        <v>130.69271058534747</v>
      </c>
      <c r="AP14" s="209">
        <f>'Financial Statements'!AR14</f>
        <v>200.6344716444832</v>
      </c>
      <c r="AQ14" s="209">
        <f>'Financial Statements'!AS14</f>
        <v>419.14268692679389</v>
      </c>
      <c r="AR14" s="209">
        <f>'Financial Statements'!AT14</f>
        <v>407.2638112648944</v>
      </c>
      <c r="AS14" s="209">
        <f>'Financial Statements'!AU14</f>
        <v>428.73215067703779</v>
      </c>
      <c r="AT14" s="209">
        <f>'Financial Statements'!AV14</f>
        <v>418.20113651334958</v>
      </c>
      <c r="AU14" s="209">
        <f>'Financial Statements'!AW14</f>
        <v>103.61560520871237</v>
      </c>
      <c r="AV14" s="209">
        <f>'Financial Statements'!AX14</f>
        <v>0</v>
      </c>
      <c r="AW14" s="209">
        <f>'Financial Statements'!AY14</f>
        <v>0</v>
      </c>
      <c r="AX14" s="209">
        <f>'Financial Statements'!AZ14</f>
        <v>0</v>
      </c>
      <c r="AY14" s="209">
        <f>'Financial Statements'!BA14</f>
        <v>0</v>
      </c>
      <c r="AZ14" s="209">
        <f>'Financial Statements'!BB14</f>
        <v>0</v>
      </c>
      <c r="BA14" s="209">
        <f>'Financial Statements'!BC14</f>
        <v>0</v>
      </c>
      <c r="BB14" s="209">
        <f>'Financial Statements'!BD14</f>
        <v>0</v>
      </c>
      <c r="BC14" s="209">
        <f>'Financial Statements'!BE14</f>
        <v>0</v>
      </c>
      <c r="BD14" s="209">
        <f>'Financial Statements'!BF14</f>
        <v>0</v>
      </c>
      <c r="BE14" s="209">
        <f>'Financial Statements'!BG14</f>
        <v>0</v>
      </c>
      <c r="BF14" s="209">
        <f>'Financial Statements'!BH14</f>
        <v>0</v>
      </c>
      <c r="BG14" s="209">
        <f>'Financial Statements'!BI14</f>
        <v>0</v>
      </c>
      <c r="BH14" s="209">
        <f>'Financial Statements'!BJ14</f>
        <v>0</v>
      </c>
      <c r="BI14" s="209">
        <f>'Financial Statements'!BK14</f>
        <v>0</v>
      </c>
      <c r="BJ14" s="209">
        <f>'Financial Statements'!BL14</f>
        <v>0</v>
      </c>
      <c r="BK14" s="209">
        <f>'Financial Statements'!BM14</f>
        <v>0</v>
      </c>
      <c r="BL14" s="209">
        <f>'Financial Statements'!BN14</f>
        <v>0</v>
      </c>
      <c r="BM14" s="209">
        <f>'Financial Statements'!BO14</f>
        <v>0</v>
      </c>
      <c r="BN14" s="209">
        <f>'Financial Statements'!BP14</f>
        <v>0</v>
      </c>
      <c r="BO14" s="209">
        <f>'Financial Statements'!BQ14</f>
        <v>0</v>
      </c>
      <c r="BP14" s="209">
        <f>'Financial Statements'!BR14</f>
        <v>0</v>
      </c>
      <c r="BQ14" s="209">
        <f>'Financial Statements'!BS14</f>
        <v>0</v>
      </c>
      <c r="BR14" s="209">
        <f>'Financial Statements'!BT14</f>
        <v>0</v>
      </c>
      <c r="BS14" s="209">
        <f>'Financial Statements'!BU14</f>
        <v>0</v>
      </c>
      <c r="BT14" s="209">
        <f>'Financial Statements'!BV14</f>
        <v>0</v>
      </c>
      <c r="BU14" s="209">
        <f>'Financial Statements'!BW14</f>
        <v>0</v>
      </c>
      <c r="BV14" s="209">
        <f>'Financial Statements'!BX14</f>
        <v>0</v>
      </c>
      <c r="BW14" s="209">
        <f>'Financial Statements'!BY14</f>
        <v>0</v>
      </c>
      <c r="BX14" s="209">
        <f>'Financial Statements'!BZ14</f>
        <v>0</v>
      </c>
      <c r="BY14" s="209">
        <f>'Financial Statements'!CA14</f>
        <v>0</v>
      </c>
      <c r="BZ14" s="209">
        <f>'Financial Statements'!CB14</f>
        <v>0</v>
      </c>
      <c r="CA14" s="209">
        <f>'Financial Statements'!CC14</f>
        <v>0</v>
      </c>
      <c r="CB14" s="209">
        <f>'Financial Statements'!CD14</f>
        <v>0</v>
      </c>
      <c r="CC14" s="209">
        <f>'Financial Statements'!CE14</f>
        <v>0</v>
      </c>
      <c r="CD14" s="209">
        <f>'Financial Statements'!CF14</f>
        <v>0</v>
      </c>
      <c r="CE14" s="209">
        <f>'Financial Statements'!CG14</f>
        <v>0</v>
      </c>
      <c r="CF14" s="209">
        <f>'Financial Statements'!CH14</f>
        <v>0</v>
      </c>
      <c r="CG14" s="209">
        <f>'Financial Statements'!CI14</f>
        <v>0</v>
      </c>
      <c r="CH14" s="209">
        <f>'Financial Statements'!CJ14</f>
        <v>0</v>
      </c>
      <c r="CI14" s="209">
        <f>'Financial Statements'!CK14</f>
        <v>0</v>
      </c>
      <c r="CJ14" s="209">
        <f>'Financial Statements'!CL14</f>
        <v>0</v>
      </c>
      <c r="CK14" s="209">
        <f>'Financial Statements'!CM14</f>
        <v>0</v>
      </c>
      <c r="CL14" s="209">
        <f>'Financial Statements'!CN14</f>
        <v>0</v>
      </c>
      <c r="CM14" s="209">
        <f>'Financial Statements'!CO14</f>
        <v>0</v>
      </c>
      <c r="CN14" s="209">
        <f>'Financial Statements'!CP14</f>
        <v>0</v>
      </c>
      <c r="CO14" s="209">
        <f>'Financial Statements'!CQ14</f>
        <v>0</v>
      </c>
      <c r="CP14" s="209">
        <f>'Financial Statements'!CR14</f>
        <v>0</v>
      </c>
      <c r="CQ14" s="209">
        <f>'Financial Statements'!CS14</f>
        <v>0</v>
      </c>
      <c r="CR14" s="209">
        <f>'Financial Statements'!CT14</f>
        <v>0</v>
      </c>
      <c r="CS14" s="209">
        <f>'Financial Statements'!CU14</f>
        <v>0</v>
      </c>
      <c r="CT14" s="209">
        <f>'Financial Statements'!CV14</f>
        <v>0</v>
      </c>
      <c r="CU14" s="209">
        <f>'Financial Statements'!CW14</f>
        <v>0</v>
      </c>
      <c r="CV14" s="209">
        <f>'Financial Statements'!CX14</f>
        <v>0</v>
      </c>
      <c r="CW14" s="209">
        <f>'Financial Statements'!CY14</f>
        <v>0</v>
      </c>
      <c r="CX14" s="209">
        <f>'Financial Statements'!CZ14</f>
        <v>0</v>
      </c>
      <c r="CY14" s="209">
        <f>'Financial Statements'!DA14</f>
        <v>0</v>
      </c>
      <c r="CZ14" s="209">
        <f>'Financial Statements'!DB14</f>
        <v>0</v>
      </c>
      <c r="DA14" s="209">
        <f>'Financial Statements'!DC14</f>
        <v>0</v>
      </c>
      <c r="DB14" s="209">
        <f>'Financial Statements'!DD14</f>
        <v>0</v>
      </c>
      <c r="DC14" s="209">
        <f>'Financial Statements'!DE14</f>
        <v>0</v>
      </c>
      <c r="DD14" s="209">
        <f>'Financial Statements'!DF14</f>
        <v>0</v>
      </c>
      <c r="DE14" s="209">
        <f>'Financial Statements'!DG14</f>
        <v>0</v>
      </c>
      <c r="DF14" s="209">
        <f>'Financial Statements'!DH14</f>
        <v>0</v>
      </c>
      <c r="DG14" s="209">
        <f>'Financial Statements'!DI14</f>
        <v>0</v>
      </c>
      <c r="DH14" s="209">
        <f>'Financial Statements'!DJ14</f>
        <v>0</v>
      </c>
      <c r="DI14" s="209">
        <f>'Financial Statements'!DK14</f>
        <v>0</v>
      </c>
      <c r="DJ14" s="209">
        <f>'Financial Statements'!DL14</f>
        <v>0</v>
      </c>
      <c r="DK14" s="209">
        <f>'Financial Statements'!DM14</f>
        <v>0</v>
      </c>
      <c r="DL14" s="209">
        <f>'Financial Statements'!DN14</f>
        <v>0</v>
      </c>
      <c r="DM14" s="209">
        <f>'Financial Statements'!DO14</f>
        <v>0</v>
      </c>
      <c r="DN14" s="209">
        <f>'Financial Statements'!DP14</f>
        <v>0</v>
      </c>
      <c r="DO14" s="209">
        <f>'Financial Statements'!DQ14</f>
        <v>0</v>
      </c>
      <c r="DP14" s="209">
        <f>'Financial Statements'!DR14</f>
        <v>0</v>
      </c>
      <c r="DQ14" s="209">
        <f>'Financial Statements'!DS14</f>
        <v>0</v>
      </c>
      <c r="DR14" s="209">
        <f>'Financial Statements'!DT14</f>
        <v>0</v>
      </c>
      <c r="DS14" s="209">
        <f>'Financial Statements'!DU14</f>
        <v>0</v>
      </c>
      <c r="DT14" s="209">
        <f>'Financial Statements'!DV14</f>
        <v>0</v>
      </c>
      <c r="DU14" s="209">
        <f>'Financial Statements'!DW14</f>
        <v>0</v>
      </c>
      <c r="DV14" s="209">
        <f>'Financial Statements'!DX14</f>
        <v>0</v>
      </c>
      <c r="DW14" s="209">
        <f>'Financial Statements'!DY14</f>
        <v>0</v>
      </c>
      <c r="DX14" s="209">
        <f>'Financial Statements'!DZ14</f>
        <v>0</v>
      </c>
      <c r="DY14" s="209">
        <f>'Financial Statements'!EA14</f>
        <v>0</v>
      </c>
    </row>
    <row r="15" spans="2:129" ht="12.75" customHeight="1" x14ac:dyDescent="0.2">
      <c r="K15" s="63">
        <v>0</v>
      </c>
    </row>
    <row r="16" spans="2:129" ht="12.75" customHeight="1" x14ac:dyDescent="0.2"/>
    <row r="23" spans="2:129" ht="12.75" customHeight="1" x14ac:dyDescent="0.2">
      <c r="B23" s="15" t="s">
        <v>553</v>
      </c>
      <c r="H23" s="3"/>
      <c r="I23" s="3"/>
      <c r="J23" s="3"/>
    </row>
    <row r="24" spans="2:129" ht="12.75" customHeight="1" x14ac:dyDescent="0.2">
      <c r="B24" s="3" t="s">
        <v>169</v>
      </c>
      <c r="I24" s="5" t="s">
        <v>9</v>
      </c>
      <c r="K24" s="438">
        <v>6</v>
      </c>
      <c r="P24" s="439">
        <f>$K24</f>
        <v>6</v>
      </c>
      <c r="Q24" s="439">
        <f t="shared" ref="Q24:CB25" si="7">$K24</f>
        <v>6</v>
      </c>
      <c r="R24" s="439">
        <f t="shared" si="7"/>
        <v>6</v>
      </c>
      <c r="S24" s="439">
        <f t="shared" si="7"/>
        <v>6</v>
      </c>
      <c r="T24" s="439">
        <f t="shared" si="7"/>
        <v>6</v>
      </c>
      <c r="U24" s="439">
        <f t="shared" si="7"/>
        <v>6</v>
      </c>
      <c r="V24" s="439">
        <f t="shared" si="7"/>
        <v>6</v>
      </c>
      <c r="W24" s="439">
        <f t="shared" si="7"/>
        <v>6</v>
      </c>
      <c r="X24" s="439">
        <f t="shared" si="7"/>
        <v>6</v>
      </c>
      <c r="Y24" s="439">
        <f t="shared" si="7"/>
        <v>6</v>
      </c>
      <c r="Z24" s="439">
        <f t="shared" si="7"/>
        <v>6</v>
      </c>
      <c r="AA24" s="439">
        <f t="shared" si="7"/>
        <v>6</v>
      </c>
      <c r="AB24" s="439">
        <f t="shared" si="7"/>
        <v>6</v>
      </c>
      <c r="AC24" s="439">
        <f t="shared" si="7"/>
        <v>6</v>
      </c>
      <c r="AD24" s="439">
        <f t="shared" si="7"/>
        <v>6</v>
      </c>
      <c r="AE24" s="439">
        <f t="shared" si="7"/>
        <v>6</v>
      </c>
      <c r="AF24" s="439">
        <f t="shared" si="7"/>
        <v>6</v>
      </c>
      <c r="AG24" s="439">
        <f t="shared" si="7"/>
        <v>6</v>
      </c>
      <c r="AH24" s="439">
        <f t="shared" si="7"/>
        <v>6</v>
      </c>
      <c r="AI24" s="439">
        <f t="shared" si="7"/>
        <v>6</v>
      </c>
      <c r="AJ24" s="439">
        <f t="shared" si="7"/>
        <v>6</v>
      </c>
      <c r="AK24" s="439">
        <f t="shared" si="7"/>
        <v>6</v>
      </c>
      <c r="AL24" s="439">
        <f t="shared" si="7"/>
        <v>6</v>
      </c>
      <c r="AM24" s="439">
        <f t="shared" si="7"/>
        <v>6</v>
      </c>
      <c r="AN24" s="439">
        <f t="shared" si="7"/>
        <v>6</v>
      </c>
      <c r="AO24" s="439">
        <f t="shared" si="7"/>
        <v>6</v>
      </c>
      <c r="AP24" s="439">
        <f t="shared" si="7"/>
        <v>6</v>
      </c>
      <c r="AQ24" s="439">
        <f t="shared" si="7"/>
        <v>6</v>
      </c>
      <c r="AR24" s="439">
        <f t="shared" si="7"/>
        <v>6</v>
      </c>
      <c r="AS24" s="439">
        <f t="shared" si="7"/>
        <v>6</v>
      </c>
      <c r="AT24" s="439">
        <f t="shared" si="7"/>
        <v>6</v>
      </c>
      <c r="AU24" s="439">
        <f t="shared" si="7"/>
        <v>6</v>
      </c>
      <c r="AV24" s="439">
        <f t="shared" si="7"/>
        <v>6</v>
      </c>
      <c r="AW24" s="439">
        <f t="shared" si="7"/>
        <v>6</v>
      </c>
      <c r="AX24" s="439">
        <f t="shared" si="7"/>
        <v>6</v>
      </c>
      <c r="AY24" s="439">
        <f t="shared" si="7"/>
        <v>6</v>
      </c>
      <c r="AZ24" s="439">
        <f t="shared" si="7"/>
        <v>6</v>
      </c>
      <c r="BA24" s="439">
        <f t="shared" si="7"/>
        <v>6</v>
      </c>
      <c r="BB24" s="439">
        <f t="shared" si="7"/>
        <v>6</v>
      </c>
      <c r="BC24" s="439">
        <f t="shared" si="7"/>
        <v>6</v>
      </c>
      <c r="BD24" s="439">
        <f t="shared" si="7"/>
        <v>6</v>
      </c>
      <c r="BE24" s="439">
        <f t="shared" si="7"/>
        <v>6</v>
      </c>
      <c r="BF24" s="439">
        <f t="shared" si="7"/>
        <v>6</v>
      </c>
      <c r="BG24" s="439">
        <f t="shared" si="7"/>
        <v>6</v>
      </c>
      <c r="BH24" s="439">
        <f t="shared" si="7"/>
        <v>6</v>
      </c>
      <c r="BI24" s="439">
        <f t="shared" si="7"/>
        <v>6</v>
      </c>
      <c r="BJ24" s="439">
        <f t="shared" si="7"/>
        <v>6</v>
      </c>
      <c r="BK24" s="439">
        <f t="shared" si="7"/>
        <v>6</v>
      </c>
      <c r="BL24" s="439">
        <f t="shared" si="7"/>
        <v>6</v>
      </c>
      <c r="BM24" s="439">
        <f t="shared" si="7"/>
        <v>6</v>
      </c>
      <c r="BN24" s="439">
        <f t="shared" si="7"/>
        <v>6</v>
      </c>
      <c r="BO24" s="439">
        <f t="shared" si="7"/>
        <v>6</v>
      </c>
      <c r="BP24" s="439">
        <f t="shared" si="7"/>
        <v>6</v>
      </c>
      <c r="BQ24" s="439">
        <f t="shared" si="7"/>
        <v>6</v>
      </c>
      <c r="BR24" s="439">
        <f t="shared" si="7"/>
        <v>6</v>
      </c>
      <c r="BS24" s="439">
        <f t="shared" si="7"/>
        <v>6</v>
      </c>
      <c r="BT24" s="439">
        <f t="shared" si="7"/>
        <v>6</v>
      </c>
      <c r="BU24" s="439">
        <f t="shared" si="7"/>
        <v>6</v>
      </c>
      <c r="BV24" s="439">
        <f t="shared" si="7"/>
        <v>6</v>
      </c>
      <c r="BW24" s="439">
        <f t="shared" si="7"/>
        <v>6</v>
      </c>
      <c r="BX24" s="439">
        <f t="shared" si="7"/>
        <v>6</v>
      </c>
      <c r="BY24" s="439">
        <f t="shared" si="7"/>
        <v>6</v>
      </c>
      <c r="BZ24" s="439">
        <f t="shared" si="7"/>
        <v>6</v>
      </c>
      <c r="CA24" s="439">
        <f t="shared" si="7"/>
        <v>6</v>
      </c>
      <c r="CB24" s="439">
        <f t="shared" si="7"/>
        <v>6</v>
      </c>
      <c r="CC24" s="439">
        <f t="shared" ref="CC24:DY25" si="8">$K24</f>
        <v>6</v>
      </c>
      <c r="CD24" s="439">
        <f t="shared" si="8"/>
        <v>6</v>
      </c>
      <c r="CE24" s="439">
        <f t="shared" si="8"/>
        <v>6</v>
      </c>
      <c r="CF24" s="439">
        <f t="shared" si="8"/>
        <v>6</v>
      </c>
      <c r="CG24" s="439">
        <f t="shared" si="8"/>
        <v>6</v>
      </c>
      <c r="CH24" s="439">
        <f t="shared" si="8"/>
        <v>6</v>
      </c>
      <c r="CI24" s="439">
        <f t="shared" si="8"/>
        <v>6</v>
      </c>
      <c r="CJ24" s="439">
        <f t="shared" si="8"/>
        <v>6</v>
      </c>
      <c r="CK24" s="439">
        <f t="shared" si="8"/>
        <v>6</v>
      </c>
      <c r="CL24" s="439">
        <f t="shared" si="8"/>
        <v>6</v>
      </c>
      <c r="CM24" s="439">
        <f t="shared" si="8"/>
        <v>6</v>
      </c>
      <c r="CN24" s="439">
        <f t="shared" si="8"/>
        <v>6</v>
      </c>
      <c r="CO24" s="439">
        <f t="shared" si="8"/>
        <v>6</v>
      </c>
      <c r="CP24" s="439">
        <f t="shared" si="8"/>
        <v>6</v>
      </c>
      <c r="CQ24" s="439">
        <f t="shared" si="8"/>
        <v>6</v>
      </c>
      <c r="CR24" s="439">
        <f t="shared" si="8"/>
        <v>6</v>
      </c>
      <c r="CS24" s="439">
        <f t="shared" si="8"/>
        <v>6</v>
      </c>
      <c r="CT24" s="439">
        <f t="shared" si="8"/>
        <v>6</v>
      </c>
      <c r="CU24" s="439">
        <f t="shared" si="8"/>
        <v>6</v>
      </c>
      <c r="CV24" s="439">
        <f t="shared" si="8"/>
        <v>6</v>
      </c>
      <c r="CW24" s="439">
        <f t="shared" si="8"/>
        <v>6</v>
      </c>
      <c r="CX24" s="439">
        <f t="shared" si="8"/>
        <v>6</v>
      </c>
      <c r="CY24" s="439">
        <f t="shared" si="8"/>
        <v>6</v>
      </c>
      <c r="CZ24" s="439">
        <f t="shared" si="8"/>
        <v>6</v>
      </c>
      <c r="DA24" s="439">
        <f t="shared" si="8"/>
        <v>6</v>
      </c>
      <c r="DB24" s="439">
        <f t="shared" si="8"/>
        <v>6</v>
      </c>
      <c r="DC24" s="439">
        <f t="shared" si="8"/>
        <v>6</v>
      </c>
      <c r="DD24" s="439">
        <f t="shared" si="8"/>
        <v>6</v>
      </c>
      <c r="DE24" s="439">
        <f t="shared" si="8"/>
        <v>6</v>
      </c>
      <c r="DF24" s="439">
        <f t="shared" si="8"/>
        <v>6</v>
      </c>
      <c r="DG24" s="439">
        <f t="shared" si="8"/>
        <v>6</v>
      </c>
      <c r="DH24" s="439">
        <f t="shared" si="8"/>
        <v>6</v>
      </c>
      <c r="DI24" s="439">
        <f t="shared" si="8"/>
        <v>6</v>
      </c>
      <c r="DJ24" s="439">
        <f t="shared" si="8"/>
        <v>6</v>
      </c>
      <c r="DK24" s="439">
        <f t="shared" si="8"/>
        <v>6</v>
      </c>
      <c r="DL24" s="439">
        <f t="shared" si="8"/>
        <v>6</v>
      </c>
      <c r="DM24" s="439">
        <f t="shared" si="8"/>
        <v>6</v>
      </c>
      <c r="DN24" s="439">
        <f t="shared" si="8"/>
        <v>6</v>
      </c>
      <c r="DO24" s="439">
        <f t="shared" si="8"/>
        <v>6</v>
      </c>
      <c r="DP24" s="439">
        <f t="shared" si="8"/>
        <v>6</v>
      </c>
      <c r="DQ24" s="439">
        <f t="shared" si="8"/>
        <v>6</v>
      </c>
      <c r="DR24" s="439">
        <f t="shared" si="8"/>
        <v>6</v>
      </c>
      <c r="DS24" s="439">
        <f t="shared" si="8"/>
        <v>6</v>
      </c>
      <c r="DT24" s="439">
        <f t="shared" si="8"/>
        <v>6</v>
      </c>
      <c r="DU24" s="439">
        <f t="shared" si="8"/>
        <v>6</v>
      </c>
      <c r="DV24" s="439">
        <f t="shared" si="8"/>
        <v>6</v>
      </c>
      <c r="DW24" s="439">
        <f t="shared" si="8"/>
        <v>6</v>
      </c>
      <c r="DX24" s="439">
        <f t="shared" si="8"/>
        <v>6</v>
      </c>
      <c r="DY24" s="439">
        <f t="shared" si="8"/>
        <v>6</v>
      </c>
    </row>
    <row r="25" spans="2:129" ht="12.75" customHeight="1" x14ac:dyDescent="0.2">
      <c r="B25" s="3" t="s">
        <v>142</v>
      </c>
      <c r="I25" s="5" t="s">
        <v>9</v>
      </c>
      <c r="K25" s="438">
        <v>5</v>
      </c>
      <c r="P25" s="439">
        <f>$K25</f>
        <v>5</v>
      </c>
      <c r="Q25" s="439">
        <f t="shared" si="7"/>
        <v>5</v>
      </c>
      <c r="R25" s="439">
        <f t="shared" si="7"/>
        <v>5</v>
      </c>
      <c r="S25" s="439">
        <f t="shared" si="7"/>
        <v>5</v>
      </c>
      <c r="T25" s="439">
        <f t="shared" si="7"/>
        <v>5</v>
      </c>
      <c r="U25" s="439">
        <f t="shared" si="7"/>
        <v>5</v>
      </c>
      <c r="V25" s="439">
        <f t="shared" si="7"/>
        <v>5</v>
      </c>
      <c r="W25" s="439">
        <f t="shared" si="7"/>
        <v>5</v>
      </c>
      <c r="X25" s="439">
        <f t="shared" si="7"/>
        <v>5</v>
      </c>
      <c r="Y25" s="439">
        <f t="shared" si="7"/>
        <v>5</v>
      </c>
      <c r="Z25" s="439">
        <f t="shared" si="7"/>
        <v>5</v>
      </c>
      <c r="AA25" s="439">
        <f t="shared" si="7"/>
        <v>5</v>
      </c>
      <c r="AB25" s="439">
        <f t="shared" si="7"/>
        <v>5</v>
      </c>
      <c r="AC25" s="439">
        <f t="shared" si="7"/>
        <v>5</v>
      </c>
      <c r="AD25" s="439">
        <f t="shared" si="7"/>
        <v>5</v>
      </c>
      <c r="AE25" s="439">
        <f t="shared" si="7"/>
        <v>5</v>
      </c>
      <c r="AF25" s="439">
        <f t="shared" si="7"/>
        <v>5</v>
      </c>
      <c r="AG25" s="439">
        <f t="shared" si="7"/>
        <v>5</v>
      </c>
      <c r="AH25" s="439">
        <f t="shared" si="7"/>
        <v>5</v>
      </c>
      <c r="AI25" s="439">
        <f t="shared" si="7"/>
        <v>5</v>
      </c>
      <c r="AJ25" s="439">
        <f t="shared" si="7"/>
        <v>5</v>
      </c>
      <c r="AK25" s="439">
        <f t="shared" si="7"/>
        <v>5</v>
      </c>
      <c r="AL25" s="439">
        <f t="shared" si="7"/>
        <v>5</v>
      </c>
      <c r="AM25" s="439">
        <f t="shared" si="7"/>
        <v>5</v>
      </c>
      <c r="AN25" s="439">
        <f t="shared" si="7"/>
        <v>5</v>
      </c>
      <c r="AO25" s="439">
        <f t="shared" si="7"/>
        <v>5</v>
      </c>
      <c r="AP25" s="439">
        <f t="shared" si="7"/>
        <v>5</v>
      </c>
      <c r="AQ25" s="439">
        <f t="shared" si="7"/>
        <v>5</v>
      </c>
      <c r="AR25" s="439">
        <f t="shared" si="7"/>
        <v>5</v>
      </c>
      <c r="AS25" s="439">
        <f t="shared" si="7"/>
        <v>5</v>
      </c>
      <c r="AT25" s="439">
        <f t="shared" si="7"/>
        <v>5</v>
      </c>
      <c r="AU25" s="439">
        <f t="shared" si="7"/>
        <v>5</v>
      </c>
      <c r="AV25" s="439">
        <f t="shared" si="7"/>
        <v>5</v>
      </c>
      <c r="AW25" s="439">
        <f t="shared" si="7"/>
        <v>5</v>
      </c>
      <c r="AX25" s="439">
        <f t="shared" si="7"/>
        <v>5</v>
      </c>
      <c r="AY25" s="439">
        <f t="shared" si="7"/>
        <v>5</v>
      </c>
      <c r="AZ25" s="439">
        <f t="shared" si="7"/>
        <v>5</v>
      </c>
      <c r="BA25" s="439">
        <f t="shared" si="7"/>
        <v>5</v>
      </c>
      <c r="BB25" s="439">
        <f t="shared" si="7"/>
        <v>5</v>
      </c>
      <c r="BC25" s="439">
        <f t="shared" si="7"/>
        <v>5</v>
      </c>
      <c r="BD25" s="439">
        <f t="shared" si="7"/>
        <v>5</v>
      </c>
      <c r="BE25" s="439">
        <f t="shared" si="7"/>
        <v>5</v>
      </c>
      <c r="BF25" s="439">
        <f t="shared" si="7"/>
        <v>5</v>
      </c>
      <c r="BG25" s="439">
        <f t="shared" si="7"/>
        <v>5</v>
      </c>
      <c r="BH25" s="439">
        <f t="shared" si="7"/>
        <v>5</v>
      </c>
      <c r="BI25" s="439">
        <f t="shared" si="7"/>
        <v>5</v>
      </c>
      <c r="BJ25" s="439">
        <f t="shared" si="7"/>
        <v>5</v>
      </c>
      <c r="BK25" s="439">
        <f t="shared" si="7"/>
        <v>5</v>
      </c>
      <c r="BL25" s="439">
        <f t="shared" si="7"/>
        <v>5</v>
      </c>
      <c r="BM25" s="439">
        <f t="shared" si="7"/>
        <v>5</v>
      </c>
      <c r="BN25" s="439">
        <f t="shared" si="7"/>
        <v>5</v>
      </c>
      <c r="BO25" s="439">
        <f t="shared" si="7"/>
        <v>5</v>
      </c>
      <c r="BP25" s="439">
        <f t="shared" si="7"/>
        <v>5</v>
      </c>
      <c r="BQ25" s="439">
        <f t="shared" si="7"/>
        <v>5</v>
      </c>
      <c r="BR25" s="439">
        <f t="shared" si="7"/>
        <v>5</v>
      </c>
      <c r="BS25" s="439">
        <f t="shared" si="7"/>
        <v>5</v>
      </c>
      <c r="BT25" s="439">
        <f t="shared" si="7"/>
        <v>5</v>
      </c>
      <c r="BU25" s="439">
        <f t="shared" si="7"/>
        <v>5</v>
      </c>
      <c r="BV25" s="439">
        <f t="shared" si="7"/>
        <v>5</v>
      </c>
      <c r="BW25" s="439">
        <f t="shared" si="7"/>
        <v>5</v>
      </c>
      <c r="BX25" s="439">
        <f t="shared" si="7"/>
        <v>5</v>
      </c>
      <c r="BY25" s="439">
        <f t="shared" si="7"/>
        <v>5</v>
      </c>
      <c r="BZ25" s="439">
        <f t="shared" si="7"/>
        <v>5</v>
      </c>
      <c r="CA25" s="439">
        <f t="shared" si="7"/>
        <v>5</v>
      </c>
      <c r="CB25" s="439">
        <f t="shared" si="7"/>
        <v>5</v>
      </c>
      <c r="CC25" s="439">
        <f t="shared" si="8"/>
        <v>5</v>
      </c>
      <c r="CD25" s="439">
        <f t="shared" si="8"/>
        <v>5</v>
      </c>
      <c r="CE25" s="439">
        <f t="shared" si="8"/>
        <v>5</v>
      </c>
      <c r="CF25" s="439">
        <f t="shared" si="8"/>
        <v>5</v>
      </c>
      <c r="CG25" s="439">
        <f t="shared" si="8"/>
        <v>5</v>
      </c>
      <c r="CH25" s="439">
        <f t="shared" si="8"/>
        <v>5</v>
      </c>
      <c r="CI25" s="439">
        <f t="shared" si="8"/>
        <v>5</v>
      </c>
      <c r="CJ25" s="439">
        <f t="shared" si="8"/>
        <v>5</v>
      </c>
      <c r="CK25" s="439">
        <f t="shared" si="8"/>
        <v>5</v>
      </c>
      <c r="CL25" s="439">
        <f t="shared" si="8"/>
        <v>5</v>
      </c>
      <c r="CM25" s="439">
        <f t="shared" si="8"/>
        <v>5</v>
      </c>
      <c r="CN25" s="439">
        <f t="shared" si="8"/>
        <v>5</v>
      </c>
      <c r="CO25" s="439">
        <f t="shared" si="8"/>
        <v>5</v>
      </c>
      <c r="CP25" s="439">
        <f t="shared" si="8"/>
        <v>5</v>
      </c>
      <c r="CQ25" s="439">
        <f t="shared" si="8"/>
        <v>5</v>
      </c>
      <c r="CR25" s="439">
        <f t="shared" si="8"/>
        <v>5</v>
      </c>
      <c r="CS25" s="439">
        <f t="shared" si="8"/>
        <v>5</v>
      </c>
      <c r="CT25" s="439">
        <f t="shared" si="8"/>
        <v>5</v>
      </c>
      <c r="CU25" s="439">
        <f t="shared" si="8"/>
        <v>5</v>
      </c>
      <c r="CV25" s="439">
        <f t="shared" si="8"/>
        <v>5</v>
      </c>
      <c r="CW25" s="439">
        <f t="shared" si="8"/>
        <v>5</v>
      </c>
      <c r="CX25" s="439">
        <f t="shared" si="8"/>
        <v>5</v>
      </c>
      <c r="CY25" s="439">
        <f t="shared" si="8"/>
        <v>5</v>
      </c>
      <c r="CZ25" s="439">
        <f t="shared" si="8"/>
        <v>5</v>
      </c>
      <c r="DA25" s="439">
        <f t="shared" si="8"/>
        <v>5</v>
      </c>
      <c r="DB25" s="439">
        <f t="shared" si="8"/>
        <v>5</v>
      </c>
      <c r="DC25" s="439">
        <f t="shared" si="8"/>
        <v>5</v>
      </c>
      <c r="DD25" s="439">
        <f t="shared" si="8"/>
        <v>5</v>
      </c>
      <c r="DE25" s="439">
        <f t="shared" si="8"/>
        <v>5</v>
      </c>
      <c r="DF25" s="439">
        <f t="shared" si="8"/>
        <v>5</v>
      </c>
      <c r="DG25" s="439">
        <f t="shared" si="8"/>
        <v>5</v>
      </c>
      <c r="DH25" s="439">
        <f t="shared" si="8"/>
        <v>5</v>
      </c>
      <c r="DI25" s="439">
        <f t="shared" si="8"/>
        <v>5</v>
      </c>
      <c r="DJ25" s="439">
        <f t="shared" si="8"/>
        <v>5</v>
      </c>
      <c r="DK25" s="439">
        <f t="shared" si="8"/>
        <v>5</v>
      </c>
      <c r="DL25" s="439">
        <f t="shared" si="8"/>
        <v>5</v>
      </c>
      <c r="DM25" s="439">
        <f t="shared" si="8"/>
        <v>5</v>
      </c>
      <c r="DN25" s="439">
        <f t="shared" si="8"/>
        <v>5</v>
      </c>
      <c r="DO25" s="439">
        <f t="shared" si="8"/>
        <v>5</v>
      </c>
      <c r="DP25" s="439">
        <f t="shared" si="8"/>
        <v>5</v>
      </c>
      <c r="DQ25" s="439">
        <f t="shared" si="8"/>
        <v>5</v>
      </c>
      <c r="DR25" s="439">
        <f t="shared" si="8"/>
        <v>5</v>
      </c>
      <c r="DS25" s="439">
        <f t="shared" si="8"/>
        <v>5</v>
      </c>
      <c r="DT25" s="439">
        <f t="shared" si="8"/>
        <v>5</v>
      </c>
      <c r="DU25" s="439">
        <f t="shared" si="8"/>
        <v>5</v>
      </c>
      <c r="DV25" s="439">
        <f t="shared" si="8"/>
        <v>5</v>
      </c>
      <c r="DW25" s="439">
        <f t="shared" si="8"/>
        <v>5</v>
      </c>
      <c r="DX25" s="439">
        <f t="shared" si="8"/>
        <v>5</v>
      </c>
      <c r="DY25" s="439">
        <f t="shared" si="8"/>
        <v>5</v>
      </c>
    </row>
    <row r="26" spans="2:129" ht="12.75" customHeight="1" x14ac:dyDescent="0.2"/>
    <row r="27" spans="2:129" ht="12.75" customHeight="1" x14ac:dyDescent="0.2">
      <c r="B27" s="3" t="s">
        <v>554</v>
      </c>
      <c r="I27" s="5" t="s">
        <v>50</v>
      </c>
      <c r="K27" s="440">
        <v>2030</v>
      </c>
    </row>
    <row r="28" spans="2:129" ht="12.75" customHeight="1" x14ac:dyDescent="0.2"/>
    <row r="29" spans="2:129" ht="12.75" customHeight="1" x14ac:dyDescent="0.2">
      <c r="B29" s="15" t="s">
        <v>7</v>
      </c>
      <c r="I29" s="3"/>
      <c r="J29" s="3"/>
    </row>
    <row r="30" spans="2:129" ht="12.75" customHeight="1" x14ac:dyDescent="0.2">
      <c r="B30" s="3" t="str">
        <f>B24</f>
        <v>High</v>
      </c>
      <c r="I30" s="5" t="s">
        <v>5</v>
      </c>
      <c r="K30" s="72">
        <f>LOOKUP($K$27,$P$6:$DY$6,P30:DY30)</f>
        <v>605.56310167226957</v>
      </c>
      <c r="P30" s="155">
        <f t="shared" ref="P30:AU30" si="9">P$14*P24</f>
        <v>0</v>
      </c>
      <c r="Q30" s="155">
        <f t="shared" si="9"/>
        <v>0</v>
      </c>
      <c r="R30" s="155">
        <f t="shared" si="9"/>
        <v>0</v>
      </c>
      <c r="S30" s="155">
        <f t="shared" si="9"/>
        <v>0</v>
      </c>
      <c r="T30" s="155">
        <f t="shared" si="9"/>
        <v>0</v>
      </c>
      <c r="U30" s="155">
        <f t="shared" si="9"/>
        <v>0</v>
      </c>
      <c r="V30" s="155">
        <f t="shared" si="9"/>
        <v>562.74657743790408</v>
      </c>
      <c r="W30" s="155">
        <f t="shared" si="9"/>
        <v>605.56310167226957</v>
      </c>
      <c r="X30" s="155">
        <f t="shared" si="9"/>
        <v>654.94708846403728</v>
      </c>
      <c r="Y30" s="155">
        <f t="shared" si="9"/>
        <v>712.99936227951696</v>
      </c>
      <c r="Z30" s="155">
        <f t="shared" si="9"/>
        <v>604.72412161823729</v>
      </c>
      <c r="AA30" s="155">
        <f t="shared" si="9"/>
        <v>536.42031365912862</v>
      </c>
      <c r="AB30" s="155">
        <f t="shared" si="9"/>
        <v>599.84709228418524</v>
      </c>
      <c r="AC30" s="155">
        <f t="shared" si="9"/>
        <v>666.61783033721417</v>
      </c>
      <c r="AD30" s="155">
        <f t="shared" si="9"/>
        <v>763.8634224910204</v>
      </c>
      <c r="AE30" s="155">
        <f t="shared" si="9"/>
        <v>892.58705889439557</v>
      </c>
      <c r="AF30" s="155">
        <f t="shared" si="9"/>
        <v>709.74699542144026</v>
      </c>
      <c r="AG30" s="155">
        <f t="shared" si="9"/>
        <v>559.66293069568042</v>
      </c>
      <c r="AH30" s="155">
        <f t="shared" si="9"/>
        <v>784.85028511485302</v>
      </c>
      <c r="AI30" s="155">
        <f t="shared" si="9"/>
        <v>670.99156033674137</v>
      </c>
      <c r="AJ30" s="155">
        <f t="shared" si="9"/>
        <v>1029.0398879356112</v>
      </c>
      <c r="AK30" s="155">
        <f t="shared" si="9"/>
        <v>752.20285833608114</v>
      </c>
      <c r="AL30" s="155">
        <f t="shared" si="9"/>
        <v>672.57082068111094</v>
      </c>
      <c r="AM30" s="155">
        <f t="shared" si="9"/>
        <v>987.38695466989316</v>
      </c>
      <c r="AN30" s="155">
        <f t="shared" si="9"/>
        <v>1050.4017834100268</v>
      </c>
      <c r="AO30" s="155">
        <f t="shared" si="9"/>
        <v>784.15626351208482</v>
      </c>
      <c r="AP30" s="155">
        <f t="shared" si="9"/>
        <v>1203.8068298668991</v>
      </c>
      <c r="AQ30" s="155">
        <f t="shared" si="9"/>
        <v>2514.8561215607633</v>
      </c>
      <c r="AR30" s="155">
        <f t="shared" si="9"/>
        <v>2443.5828675893663</v>
      </c>
      <c r="AS30" s="155">
        <f t="shared" si="9"/>
        <v>2572.392904062227</v>
      </c>
      <c r="AT30" s="155">
        <f t="shared" si="9"/>
        <v>2509.2068190800974</v>
      </c>
      <c r="AU30" s="155">
        <f t="shared" si="9"/>
        <v>621.69363125227414</v>
      </c>
      <c r="AV30" s="155">
        <f t="shared" ref="AV30:CA30" si="10">AV$14*AV24</f>
        <v>0</v>
      </c>
      <c r="AW30" s="155">
        <f t="shared" si="10"/>
        <v>0</v>
      </c>
      <c r="AX30" s="155">
        <f t="shared" si="10"/>
        <v>0</v>
      </c>
      <c r="AY30" s="155">
        <f t="shared" si="10"/>
        <v>0</v>
      </c>
      <c r="AZ30" s="155">
        <f t="shared" si="10"/>
        <v>0</v>
      </c>
      <c r="BA30" s="155">
        <f t="shared" si="10"/>
        <v>0</v>
      </c>
      <c r="BB30" s="155">
        <f t="shared" si="10"/>
        <v>0</v>
      </c>
      <c r="BC30" s="155">
        <f t="shared" si="10"/>
        <v>0</v>
      </c>
      <c r="BD30" s="155">
        <f t="shared" si="10"/>
        <v>0</v>
      </c>
      <c r="BE30" s="155">
        <f t="shared" si="10"/>
        <v>0</v>
      </c>
      <c r="BF30" s="155">
        <f t="shared" si="10"/>
        <v>0</v>
      </c>
      <c r="BG30" s="155">
        <f t="shared" si="10"/>
        <v>0</v>
      </c>
      <c r="BH30" s="155">
        <f t="shared" si="10"/>
        <v>0</v>
      </c>
      <c r="BI30" s="155">
        <f t="shared" si="10"/>
        <v>0</v>
      </c>
      <c r="BJ30" s="155">
        <f t="shared" si="10"/>
        <v>0</v>
      </c>
      <c r="BK30" s="155">
        <f t="shared" si="10"/>
        <v>0</v>
      </c>
      <c r="BL30" s="155">
        <f t="shared" si="10"/>
        <v>0</v>
      </c>
      <c r="BM30" s="155">
        <f t="shared" si="10"/>
        <v>0</v>
      </c>
      <c r="BN30" s="155">
        <f t="shared" si="10"/>
        <v>0</v>
      </c>
      <c r="BO30" s="155">
        <f t="shared" si="10"/>
        <v>0</v>
      </c>
      <c r="BP30" s="155">
        <f t="shared" si="10"/>
        <v>0</v>
      </c>
      <c r="BQ30" s="155">
        <f t="shared" si="10"/>
        <v>0</v>
      </c>
      <c r="BR30" s="155">
        <f t="shared" si="10"/>
        <v>0</v>
      </c>
      <c r="BS30" s="155">
        <f t="shared" si="10"/>
        <v>0</v>
      </c>
      <c r="BT30" s="155">
        <f t="shared" si="10"/>
        <v>0</v>
      </c>
      <c r="BU30" s="155">
        <f t="shared" si="10"/>
        <v>0</v>
      </c>
      <c r="BV30" s="155">
        <f t="shared" si="10"/>
        <v>0</v>
      </c>
      <c r="BW30" s="155">
        <f t="shared" si="10"/>
        <v>0</v>
      </c>
      <c r="BX30" s="155">
        <f t="shared" si="10"/>
        <v>0</v>
      </c>
      <c r="BY30" s="155">
        <f t="shared" si="10"/>
        <v>0</v>
      </c>
      <c r="BZ30" s="155">
        <f t="shared" si="10"/>
        <v>0</v>
      </c>
      <c r="CA30" s="155">
        <f t="shared" si="10"/>
        <v>0</v>
      </c>
      <c r="CB30" s="155">
        <f t="shared" ref="CB30:DG30" si="11">CB$14*CB24</f>
        <v>0</v>
      </c>
      <c r="CC30" s="155">
        <f t="shared" si="11"/>
        <v>0</v>
      </c>
      <c r="CD30" s="155">
        <f t="shared" si="11"/>
        <v>0</v>
      </c>
      <c r="CE30" s="155">
        <f t="shared" si="11"/>
        <v>0</v>
      </c>
      <c r="CF30" s="155">
        <f t="shared" si="11"/>
        <v>0</v>
      </c>
      <c r="CG30" s="155">
        <f t="shared" si="11"/>
        <v>0</v>
      </c>
      <c r="CH30" s="155">
        <f t="shared" si="11"/>
        <v>0</v>
      </c>
      <c r="CI30" s="155">
        <f t="shared" si="11"/>
        <v>0</v>
      </c>
      <c r="CJ30" s="155">
        <f t="shared" si="11"/>
        <v>0</v>
      </c>
      <c r="CK30" s="155">
        <f t="shared" si="11"/>
        <v>0</v>
      </c>
      <c r="CL30" s="155">
        <f t="shared" si="11"/>
        <v>0</v>
      </c>
      <c r="CM30" s="155">
        <f t="shared" si="11"/>
        <v>0</v>
      </c>
      <c r="CN30" s="155">
        <f t="shared" si="11"/>
        <v>0</v>
      </c>
      <c r="CO30" s="155">
        <f t="shared" si="11"/>
        <v>0</v>
      </c>
      <c r="CP30" s="155">
        <f t="shared" si="11"/>
        <v>0</v>
      </c>
      <c r="CQ30" s="155">
        <f t="shared" si="11"/>
        <v>0</v>
      </c>
      <c r="CR30" s="155">
        <f t="shared" si="11"/>
        <v>0</v>
      </c>
      <c r="CS30" s="155">
        <f t="shared" si="11"/>
        <v>0</v>
      </c>
      <c r="CT30" s="155">
        <f t="shared" si="11"/>
        <v>0</v>
      </c>
      <c r="CU30" s="155">
        <f t="shared" si="11"/>
        <v>0</v>
      </c>
      <c r="CV30" s="155">
        <f t="shared" si="11"/>
        <v>0</v>
      </c>
      <c r="CW30" s="155">
        <f t="shared" si="11"/>
        <v>0</v>
      </c>
      <c r="CX30" s="155">
        <f t="shared" si="11"/>
        <v>0</v>
      </c>
      <c r="CY30" s="155">
        <f t="shared" si="11"/>
        <v>0</v>
      </c>
      <c r="CZ30" s="155">
        <f t="shared" si="11"/>
        <v>0</v>
      </c>
      <c r="DA30" s="155">
        <f t="shared" si="11"/>
        <v>0</v>
      </c>
      <c r="DB30" s="155">
        <f t="shared" si="11"/>
        <v>0</v>
      </c>
      <c r="DC30" s="155">
        <f t="shared" si="11"/>
        <v>0</v>
      </c>
      <c r="DD30" s="155">
        <f t="shared" si="11"/>
        <v>0</v>
      </c>
      <c r="DE30" s="155">
        <f t="shared" si="11"/>
        <v>0</v>
      </c>
      <c r="DF30" s="155">
        <f t="shared" si="11"/>
        <v>0</v>
      </c>
      <c r="DG30" s="155">
        <f t="shared" si="11"/>
        <v>0</v>
      </c>
      <c r="DH30" s="155">
        <f t="shared" ref="DH30:DY30" si="12">DH$14*DH24</f>
        <v>0</v>
      </c>
      <c r="DI30" s="155">
        <f t="shared" si="12"/>
        <v>0</v>
      </c>
      <c r="DJ30" s="155">
        <f t="shared" si="12"/>
        <v>0</v>
      </c>
      <c r="DK30" s="155">
        <f t="shared" si="12"/>
        <v>0</v>
      </c>
      <c r="DL30" s="155">
        <f t="shared" si="12"/>
        <v>0</v>
      </c>
      <c r="DM30" s="155">
        <f t="shared" si="12"/>
        <v>0</v>
      </c>
      <c r="DN30" s="155">
        <f t="shared" si="12"/>
        <v>0</v>
      </c>
      <c r="DO30" s="155">
        <f t="shared" si="12"/>
        <v>0</v>
      </c>
      <c r="DP30" s="155">
        <f t="shared" si="12"/>
        <v>0</v>
      </c>
      <c r="DQ30" s="155">
        <f t="shared" si="12"/>
        <v>0</v>
      </c>
      <c r="DR30" s="155">
        <f t="shared" si="12"/>
        <v>0</v>
      </c>
      <c r="DS30" s="155">
        <f t="shared" si="12"/>
        <v>0</v>
      </c>
      <c r="DT30" s="155">
        <f t="shared" si="12"/>
        <v>0</v>
      </c>
      <c r="DU30" s="155">
        <f t="shared" si="12"/>
        <v>0</v>
      </c>
      <c r="DV30" s="155">
        <f t="shared" si="12"/>
        <v>0</v>
      </c>
      <c r="DW30" s="155">
        <f t="shared" si="12"/>
        <v>0</v>
      </c>
      <c r="DX30" s="155">
        <f t="shared" si="12"/>
        <v>0</v>
      </c>
      <c r="DY30" s="155">
        <f t="shared" si="12"/>
        <v>0</v>
      </c>
    </row>
    <row r="31" spans="2:129" ht="12.75" customHeight="1" x14ac:dyDescent="0.2">
      <c r="B31" s="3" t="str">
        <f>B25</f>
        <v>Low</v>
      </c>
      <c r="I31" s="5" t="s">
        <v>5</v>
      </c>
      <c r="K31" s="72">
        <f>LOOKUP($K$27,$P$6:$DY$6,P31:DY31)</f>
        <v>504.63591806022464</v>
      </c>
      <c r="P31" s="155">
        <f t="shared" ref="P31:AU31" si="13">P$14*P25</f>
        <v>0</v>
      </c>
      <c r="Q31" s="155">
        <f t="shared" si="13"/>
        <v>0</v>
      </c>
      <c r="R31" s="155">
        <f t="shared" si="13"/>
        <v>0</v>
      </c>
      <c r="S31" s="155">
        <f t="shared" si="13"/>
        <v>0</v>
      </c>
      <c r="T31" s="155">
        <f t="shared" si="13"/>
        <v>0</v>
      </c>
      <c r="U31" s="155">
        <f t="shared" si="13"/>
        <v>0</v>
      </c>
      <c r="V31" s="155">
        <f t="shared" si="13"/>
        <v>468.95548119825332</v>
      </c>
      <c r="W31" s="155">
        <f t="shared" si="13"/>
        <v>504.63591806022464</v>
      </c>
      <c r="X31" s="155">
        <f t="shared" si="13"/>
        <v>545.78924038669766</v>
      </c>
      <c r="Y31" s="155">
        <f t="shared" si="13"/>
        <v>594.16613523293086</v>
      </c>
      <c r="Z31" s="155">
        <f t="shared" si="13"/>
        <v>503.93676801519774</v>
      </c>
      <c r="AA31" s="155">
        <f t="shared" si="13"/>
        <v>447.01692804927393</v>
      </c>
      <c r="AB31" s="155">
        <f t="shared" si="13"/>
        <v>499.8725769034877</v>
      </c>
      <c r="AC31" s="155">
        <f t="shared" si="13"/>
        <v>555.51485861434514</v>
      </c>
      <c r="AD31" s="155">
        <f t="shared" si="13"/>
        <v>636.55285207585041</v>
      </c>
      <c r="AE31" s="155">
        <f t="shared" si="13"/>
        <v>743.82254907866297</v>
      </c>
      <c r="AF31" s="155">
        <f t="shared" si="13"/>
        <v>591.45582951786696</v>
      </c>
      <c r="AG31" s="155">
        <f t="shared" si="13"/>
        <v>466.3857755797336</v>
      </c>
      <c r="AH31" s="155">
        <f t="shared" si="13"/>
        <v>654.04190426237744</v>
      </c>
      <c r="AI31" s="155">
        <f t="shared" si="13"/>
        <v>559.1596336139512</v>
      </c>
      <c r="AJ31" s="155">
        <f t="shared" si="13"/>
        <v>857.53323994634252</v>
      </c>
      <c r="AK31" s="155">
        <f t="shared" si="13"/>
        <v>626.83571528006769</v>
      </c>
      <c r="AL31" s="155">
        <f t="shared" si="13"/>
        <v>560.47568390092579</v>
      </c>
      <c r="AM31" s="155">
        <f t="shared" si="13"/>
        <v>822.82246222491096</v>
      </c>
      <c r="AN31" s="155">
        <f t="shared" si="13"/>
        <v>875.33481950835585</v>
      </c>
      <c r="AO31" s="155">
        <f t="shared" si="13"/>
        <v>653.46355292673729</v>
      </c>
      <c r="AP31" s="155">
        <f t="shared" si="13"/>
        <v>1003.1723582224161</v>
      </c>
      <c r="AQ31" s="155">
        <f t="shared" si="13"/>
        <v>2095.7134346339694</v>
      </c>
      <c r="AR31" s="155">
        <f t="shared" si="13"/>
        <v>2036.3190563244721</v>
      </c>
      <c r="AS31" s="155">
        <f t="shared" si="13"/>
        <v>2143.6607533851889</v>
      </c>
      <c r="AT31" s="155">
        <f t="shared" si="13"/>
        <v>2091.005682566748</v>
      </c>
      <c r="AU31" s="155">
        <f t="shared" si="13"/>
        <v>518.07802604356186</v>
      </c>
      <c r="AV31" s="155">
        <f t="shared" ref="AV31:CA31" si="14">AV$14*AV25</f>
        <v>0</v>
      </c>
      <c r="AW31" s="155">
        <f t="shared" si="14"/>
        <v>0</v>
      </c>
      <c r="AX31" s="155">
        <f t="shared" si="14"/>
        <v>0</v>
      </c>
      <c r="AY31" s="155">
        <f t="shared" si="14"/>
        <v>0</v>
      </c>
      <c r="AZ31" s="155">
        <f t="shared" si="14"/>
        <v>0</v>
      </c>
      <c r="BA31" s="155">
        <f t="shared" si="14"/>
        <v>0</v>
      </c>
      <c r="BB31" s="155">
        <f t="shared" si="14"/>
        <v>0</v>
      </c>
      <c r="BC31" s="155">
        <f t="shared" si="14"/>
        <v>0</v>
      </c>
      <c r="BD31" s="155">
        <f t="shared" si="14"/>
        <v>0</v>
      </c>
      <c r="BE31" s="155">
        <f t="shared" si="14"/>
        <v>0</v>
      </c>
      <c r="BF31" s="155">
        <f t="shared" si="14"/>
        <v>0</v>
      </c>
      <c r="BG31" s="155">
        <f t="shared" si="14"/>
        <v>0</v>
      </c>
      <c r="BH31" s="155">
        <f t="shared" si="14"/>
        <v>0</v>
      </c>
      <c r="BI31" s="155">
        <f t="shared" si="14"/>
        <v>0</v>
      </c>
      <c r="BJ31" s="155">
        <f t="shared" si="14"/>
        <v>0</v>
      </c>
      <c r="BK31" s="155">
        <f t="shared" si="14"/>
        <v>0</v>
      </c>
      <c r="BL31" s="155">
        <f t="shared" si="14"/>
        <v>0</v>
      </c>
      <c r="BM31" s="155">
        <f t="shared" si="14"/>
        <v>0</v>
      </c>
      <c r="BN31" s="155">
        <f t="shared" si="14"/>
        <v>0</v>
      </c>
      <c r="BO31" s="155">
        <f t="shared" si="14"/>
        <v>0</v>
      </c>
      <c r="BP31" s="155">
        <f t="shared" si="14"/>
        <v>0</v>
      </c>
      <c r="BQ31" s="155">
        <f t="shared" si="14"/>
        <v>0</v>
      </c>
      <c r="BR31" s="155">
        <f t="shared" si="14"/>
        <v>0</v>
      </c>
      <c r="BS31" s="155">
        <f t="shared" si="14"/>
        <v>0</v>
      </c>
      <c r="BT31" s="155">
        <f t="shared" si="14"/>
        <v>0</v>
      </c>
      <c r="BU31" s="155">
        <f t="shared" si="14"/>
        <v>0</v>
      </c>
      <c r="BV31" s="155">
        <f t="shared" si="14"/>
        <v>0</v>
      </c>
      <c r="BW31" s="155">
        <f t="shared" si="14"/>
        <v>0</v>
      </c>
      <c r="BX31" s="155">
        <f t="shared" si="14"/>
        <v>0</v>
      </c>
      <c r="BY31" s="155">
        <f t="shared" si="14"/>
        <v>0</v>
      </c>
      <c r="BZ31" s="155">
        <f t="shared" si="14"/>
        <v>0</v>
      </c>
      <c r="CA31" s="155">
        <f t="shared" si="14"/>
        <v>0</v>
      </c>
      <c r="CB31" s="155">
        <f t="shared" ref="CB31:DG31" si="15">CB$14*CB25</f>
        <v>0</v>
      </c>
      <c r="CC31" s="155">
        <f t="shared" si="15"/>
        <v>0</v>
      </c>
      <c r="CD31" s="155">
        <f t="shared" si="15"/>
        <v>0</v>
      </c>
      <c r="CE31" s="155">
        <f t="shared" si="15"/>
        <v>0</v>
      </c>
      <c r="CF31" s="155">
        <f t="shared" si="15"/>
        <v>0</v>
      </c>
      <c r="CG31" s="155">
        <f t="shared" si="15"/>
        <v>0</v>
      </c>
      <c r="CH31" s="155">
        <f t="shared" si="15"/>
        <v>0</v>
      </c>
      <c r="CI31" s="155">
        <f t="shared" si="15"/>
        <v>0</v>
      </c>
      <c r="CJ31" s="155">
        <f t="shared" si="15"/>
        <v>0</v>
      </c>
      <c r="CK31" s="155">
        <f t="shared" si="15"/>
        <v>0</v>
      </c>
      <c r="CL31" s="155">
        <f t="shared" si="15"/>
        <v>0</v>
      </c>
      <c r="CM31" s="155">
        <f t="shared" si="15"/>
        <v>0</v>
      </c>
      <c r="CN31" s="155">
        <f t="shared" si="15"/>
        <v>0</v>
      </c>
      <c r="CO31" s="155">
        <f t="shared" si="15"/>
        <v>0</v>
      </c>
      <c r="CP31" s="155">
        <f t="shared" si="15"/>
        <v>0</v>
      </c>
      <c r="CQ31" s="155">
        <f t="shared" si="15"/>
        <v>0</v>
      </c>
      <c r="CR31" s="155">
        <f t="shared" si="15"/>
        <v>0</v>
      </c>
      <c r="CS31" s="155">
        <f t="shared" si="15"/>
        <v>0</v>
      </c>
      <c r="CT31" s="155">
        <f t="shared" si="15"/>
        <v>0</v>
      </c>
      <c r="CU31" s="155">
        <f t="shared" si="15"/>
        <v>0</v>
      </c>
      <c r="CV31" s="155">
        <f t="shared" si="15"/>
        <v>0</v>
      </c>
      <c r="CW31" s="155">
        <f t="shared" si="15"/>
        <v>0</v>
      </c>
      <c r="CX31" s="155">
        <f t="shared" si="15"/>
        <v>0</v>
      </c>
      <c r="CY31" s="155">
        <f t="shared" si="15"/>
        <v>0</v>
      </c>
      <c r="CZ31" s="155">
        <f t="shared" si="15"/>
        <v>0</v>
      </c>
      <c r="DA31" s="155">
        <f t="shared" si="15"/>
        <v>0</v>
      </c>
      <c r="DB31" s="155">
        <f t="shared" si="15"/>
        <v>0</v>
      </c>
      <c r="DC31" s="155">
        <f t="shared" si="15"/>
        <v>0</v>
      </c>
      <c r="DD31" s="155">
        <f t="shared" si="15"/>
        <v>0</v>
      </c>
      <c r="DE31" s="155">
        <f t="shared" si="15"/>
        <v>0</v>
      </c>
      <c r="DF31" s="155">
        <f t="shared" si="15"/>
        <v>0</v>
      </c>
      <c r="DG31" s="155">
        <f t="shared" si="15"/>
        <v>0</v>
      </c>
      <c r="DH31" s="155">
        <f t="shared" ref="DH31:DY31" si="16">DH$14*DH25</f>
        <v>0</v>
      </c>
      <c r="DI31" s="155">
        <f t="shared" si="16"/>
        <v>0</v>
      </c>
      <c r="DJ31" s="155">
        <f t="shared" si="16"/>
        <v>0</v>
      </c>
      <c r="DK31" s="155">
        <f t="shared" si="16"/>
        <v>0</v>
      </c>
      <c r="DL31" s="155">
        <f t="shared" si="16"/>
        <v>0</v>
      </c>
      <c r="DM31" s="155">
        <f t="shared" si="16"/>
        <v>0</v>
      </c>
      <c r="DN31" s="155">
        <f t="shared" si="16"/>
        <v>0</v>
      </c>
      <c r="DO31" s="155">
        <f t="shared" si="16"/>
        <v>0</v>
      </c>
      <c r="DP31" s="155">
        <f t="shared" si="16"/>
        <v>0</v>
      </c>
      <c r="DQ31" s="155">
        <f t="shared" si="16"/>
        <v>0</v>
      </c>
      <c r="DR31" s="155">
        <f t="shared" si="16"/>
        <v>0</v>
      </c>
      <c r="DS31" s="155">
        <f t="shared" si="16"/>
        <v>0</v>
      </c>
      <c r="DT31" s="155">
        <f t="shared" si="16"/>
        <v>0</v>
      </c>
      <c r="DU31" s="155">
        <f t="shared" si="16"/>
        <v>0</v>
      </c>
      <c r="DV31" s="155">
        <f t="shared" si="16"/>
        <v>0</v>
      </c>
      <c r="DW31" s="155">
        <f t="shared" si="16"/>
        <v>0</v>
      </c>
      <c r="DX31" s="155">
        <f t="shared" si="16"/>
        <v>0</v>
      </c>
      <c r="DY31" s="155">
        <f t="shared" si="16"/>
        <v>0</v>
      </c>
    </row>
    <row r="32" spans="2:129" ht="12.75" customHeight="1" x14ac:dyDescent="0.2"/>
    <row r="33" spans="1:129" ht="12.75" customHeight="1" x14ac:dyDescent="0.2">
      <c r="B33" s="3" t="s">
        <v>6</v>
      </c>
      <c r="I33" s="5" t="s">
        <v>5</v>
      </c>
      <c r="P33" s="155">
        <f ca="1">'Financial Statements'!R108+'Financial Statements'!R109-'Financial Statements'!R97</f>
        <v>0</v>
      </c>
      <c r="Q33" s="155">
        <f ca="1">'Financial Statements'!S108+'Financial Statements'!S109-'Financial Statements'!S97</f>
        <v>0</v>
      </c>
      <c r="R33" s="155">
        <f ca="1">'Financial Statements'!T108+'Financial Statements'!T109-'Financial Statements'!T97</f>
        <v>0</v>
      </c>
      <c r="S33" s="155">
        <f ca="1">'Financial Statements'!U108+'Financial Statements'!U109-'Financial Statements'!U97</f>
        <v>140.62582068514894</v>
      </c>
      <c r="T33" s="155">
        <f ca="1">'Financial Statements'!V108+'Financial Statements'!V109-'Financial Statements'!V97</f>
        <v>256.69302090114348</v>
      </c>
      <c r="U33" s="155">
        <f ca="1">'Financial Statements'!W108+'Financial Statements'!W109-'Financial Statements'!W97</f>
        <v>414.29919886016984</v>
      </c>
      <c r="V33" s="155">
        <f ca="1">'Financial Statements'!X108+'Financial Statements'!X109-'Financial Statements'!X97</f>
        <v>388.92865883177114</v>
      </c>
      <c r="W33" s="155">
        <f ca="1">'Financial Statements'!Y108+'Financial Statements'!Y109-'Financial Statements'!Y97</f>
        <v>364.55811664132631</v>
      </c>
      <c r="X33" s="155">
        <f ca="1">'Financial Statements'!Z108+'Financial Statements'!Z109-'Financial Statements'!Z97</f>
        <v>340.18757553190454</v>
      </c>
      <c r="Y33" s="155">
        <f ca="1">'Financial Statements'!AA108+'Financial Statements'!AA109-'Financial Statements'!AA97</f>
        <v>315.81703442248278</v>
      </c>
      <c r="Z33" s="155">
        <f ca="1">'Financial Statements'!AB108+'Financial Statements'!AB109-'Financial Statements'!AB97</f>
        <v>291.44649331306101</v>
      </c>
      <c r="AA33" s="155">
        <f ca="1">'Financial Statements'!AC108+'Financial Statements'!AC109-'Financial Statements'!AC97</f>
        <v>267.07595220363925</v>
      </c>
      <c r="AB33" s="155">
        <f ca="1">'Financial Statements'!AD108+'Financial Statements'!AD109-'Financial Statements'!AD97</f>
        <v>242.70541109421748</v>
      </c>
      <c r="AC33" s="155">
        <f ca="1">'Financial Statements'!AE108+'Financial Statements'!AE109-'Financial Statements'!AE97</f>
        <v>218.33486998479572</v>
      </c>
      <c r="AD33" s="155">
        <f ca="1">'Financial Statements'!AF108+'Financial Statements'!AF109-'Financial Statements'!AF97</f>
        <v>193.96432887537395</v>
      </c>
      <c r="AE33" s="155">
        <f ca="1">'Financial Statements'!AG108+'Financial Statements'!AG109-'Financial Statements'!AG97</f>
        <v>169.59378776595219</v>
      </c>
      <c r="AF33" s="155">
        <f ca="1">'Financial Statements'!AH108+'Financial Statements'!AH109-'Financial Statements'!AH97</f>
        <v>145.22324665653042</v>
      </c>
      <c r="AG33" s="155">
        <f ca="1">'Financial Statements'!AI108+'Financial Statements'!AI109-'Financial Statements'!AI97</f>
        <v>120.85270554710867</v>
      </c>
      <c r="AH33" s="155">
        <f ca="1">'Financial Statements'!AJ108+'Financial Statements'!AJ109-'Financial Statements'!AJ97</f>
        <v>96.482164437686919</v>
      </c>
      <c r="AI33" s="155">
        <f ca="1">'Financial Statements'!AK108+'Financial Statements'!AK109-'Financial Statements'!AK97</f>
        <v>72.111623328265168</v>
      </c>
      <c r="AJ33" s="155">
        <f ca="1">'Financial Statements'!AL108+'Financial Statements'!AL109-'Financial Statements'!AL97</f>
        <v>47.741082218843417</v>
      </c>
      <c r="AK33" s="155">
        <f ca="1">'Financial Statements'!AM108+'Financial Statements'!AM109-'Financial Statements'!AM97</f>
        <v>23.370541109421662</v>
      </c>
      <c r="AL33" s="155">
        <f ca="1">'Financial Statements'!AN108+'Financial Statements'!AN109-'Financial Statements'!AN97</f>
        <v>-1</v>
      </c>
      <c r="AM33" s="155">
        <f ca="1">'Financial Statements'!AO108+'Financial Statements'!AO109-'Financial Statements'!AO97</f>
        <v>-1</v>
      </c>
      <c r="AN33" s="155">
        <f ca="1">'Financial Statements'!AP108+'Financial Statements'!AP109-'Financial Statements'!AP97</f>
        <v>-1</v>
      </c>
      <c r="AO33" s="155">
        <f ca="1">'Financial Statements'!AQ108+'Financial Statements'!AQ109-'Financial Statements'!AQ97</f>
        <v>-1</v>
      </c>
      <c r="AP33" s="155">
        <f ca="1">'Financial Statements'!AR108+'Financial Statements'!AR109-'Financial Statements'!AR97</f>
        <v>-1</v>
      </c>
      <c r="AQ33" s="155">
        <f ca="1">'Financial Statements'!AS108+'Financial Statements'!AS109-'Financial Statements'!AS97</f>
        <v>-1</v>
      </c>
      <c r="AR33" s="155">
        <f ca="1">'Financial Statements'!AT108+'Financial Statements'!AT109-'Financial Statements'!AT97</f>
        <v>-1</v>
      </c>
      <c r="AS33" s="155">
        <f ca="1">'Financial Statements'!AU108+'Financial Statements'!AU109-'Financial Statements'!AU97</f>
        <v>-1</v>
      </c>
      <c r="AT33" s="155">
        <f ca="1">'Financial Statements'!AV108+'Financial Statements'!AV109-'Financial Statements'!AV97</f>
        <v>-1</v>
      </c>
      <c r="AU33" s="155">
        <f ca="1">'Financial Statements'!AW108+'Financial Statements'!AW109-'Financial Statements'!AW97</f>
        <v>-2</v>
      </c>
      <c r="AV33" s="155">
        <f ca="1">'Financial Statements'!AX108+'Financial Statements'!AX109-'Financial Statements'!AX97</f>
        <v>-3</v>
      </c>
      <c r="AW33" s="155">
        <f ca="1">'Financial Statements'!AY108+'Financial Statements'!AY109-'Financial Statements'!AY97</f>
        <v>-3</v>
      </c>
      <c r="AX33" s="155">
        <f ca="1">'Financial Statements'!AZ108+'Financial Statements'!AZ109-'Financial Statements'!AZ97</f>
        <v>-3</v>
      </c>
      <c r="AY33" s="155">
        <f ca="1">'Financial Statements'!BA108+'Financial Statements'!BA109-'Financial Statements'!BA97</f>
        <v>-3</v>
      </c>
      <c r="AZ33" s="155">
        <f ca="1">'Financial Statements'!BB108+'Financial Statements'!BB109-'Financial Statements'!BB97</f>
        <v>-3</v>
      </c>
      <c r="BA33" s="155">
        <f ca="1">'Financial Statements'!BC108+'Financial Statements'!BC109-'Financial Statements'!BC97</f>
        <v>-3</v>
      </c>
      <c r="BB33" s="155">
        <f ca="1">'Financial Statements'!BD108+'Financial Statements'!BD109-'Financial Statements'!BD97</f>
        <v>-3</v>
      </c>
      <c r="BC33" s="155">
        <f ca="1">'Financial Statements'!BE108+'Financial Statements'!BE109-'Financial Statements'!BE97</f>
        <v>-3</v>
      </c>
      <c r="BD33" s="155">
        <f ca="1">'Financial Statements'!BF108+'Financial Statements'!BF109-'Financial Statements'!BF97</f>
        <v>-3</v>
      </c>
      <c r="BE33" s="155">
        <f ca="1">'Financial Statements'!BG108+'Financial Statements'!BG109-'Financial Statements'!BG97</f>
        <v>-3</v>
      </c>
      <c r="BF33" s="155">
        <f ca="1">'Financial Statements'!BH108+'Financial Statements'!BH109-'Financial Statements'!BH97</f>
        <v>-3</v>
      </c>
      <c r="BG33" s="155">
        <f ca="1">'Financial Statements'!BI108+'Financial Statements'!BI109-'Financial Statements'!BI97</f>
        <v>-3</v>
      </c>
      <c r="BH33" s="155">
        <f ca="1">'Financial Statements'!BJ108+'Financial Statements'!BJ109-'Financial Statements'!BJ97</f>
        <v>-3</v>
      </c>
      <c r="BI33" s="155">
        <f ca="1">'Financial Statements'!BK108+'Financial Statements'!BK109-'Financial Statements'!BK97</f>
        <v>-3</v>
      </c>
      <c r="BJ33" s="155">
        <f ca="1">'Financial Statements'!BL108+'Financial Statements'!BL109-'Financial Statements'!BL97</f>
        <v>-3</v>
      </c>
      <c r="BK33" s="155">
        <f ca="1">'Financial Statements'!BM108+'Financial Statements'!BM109-'Financial Statements'!BM97</f>
        <v>-3</v>
      </c>
      <c r="BL33" s="155">
        <f ca="1">'Financial Statements'!BN108+'Financial Statements'!BN109-'Financial Statements'!BN97</f>
        <v>-3</v>
      </c>
      <c r="BM33" s="155">
        <f ca="1">'Financial Statements'!BO108+'Financial Statements'!BO109-'Financial Statements'!BO97</f>
        <v>-3</v>
      </c>
      <c r="BN33" s="155">
        <f ca="1">'Financial Statements'!BP108+'Financial Statements'!BP109-'Financial Statements'!BP97</f>
        <v>-3</v>
      </c>
      <c r="BO33" s="155">
        <f ca="1">'Financial Statements'!BQ108+'Financial Statements'!BQ109-'Financial Statements'!BQ97</f>
        <v>-3</v>
      </c>
      <c r="BP33" s="155">
        <f ca="1">'Financial Statements'!BR108+'Financial Statements'!BR109-'Financial Statements'!BR97</f>
        <v>-3</v>
      </c>
      <c r="BQ33" s="155">
        <f ca="1">'Financial Statements'!BS108+'Financial Statements'!BS109-'Financial Statements'!BS97</f>
        <v>-3</v>
      </c>
      <c r="BR33" s="155">
        <f ca="1">'Financial Statements'!BT108+'Financial Statements'!BT109-'Financial Statements'!BT97</f>
        <v>-3</v>
      </c>
      <c r="BS33" s="155">
        <f ca="1">'Financial Statements'!BU108+'Financial Statements'!BU109-'Financial Statements'!BU97</f>
        <v>-3</v>
      </c>
      <c r="BT33" s="155">
        <f ca="1">'Financial Statements'!BV108+'Financial Statements'!BV109-'Financial Statements'!BV97</f>
        <v>-3</v>
      </c>
      <c r="BU33" s="155">
        <f ca="1">'Financial Statements'!BW108+'Financial Statements'!BW109-'Financial Statements'!BW97</f>
        <v>-3</v>
      </c>
      <c r="BV33" s="155">
        <f ca="1">'Financial Statements'!BX108+'Financial Statements'!BX109-'Financial Statements'!BX97</f>
        <v>-3</v>
      </c>
      <c r="BW33" s="155">
        <f ca="1">'Financial Statements'!BY108+'Financial Statements'!BY109-'Financial Statements'!BY97</f>
        <v>-3</v>
      </c>
      <c r="BX33" s="155">
        <f ca="1">'Financial Statements'!BZ108+'Financial Statements'!BZ109-'Financial Statements'!BZ97</f>
        <v>-3</v>
      </c>
      <c r="BY33" s="155">
        <f ca="1">'Financial Statements'!CA108+'Financial Statements'!CA109-'Financial Statements'!CA97</f>
        <v>-3</v>
      </c>
      <c r="BZ33" s="155">
        <f ca="1">'Financial Statements'!CB108+'Financial Statements'!CB109-'Financial Statements'!CB97</f>
        <v>-3</v>
      </c>
      <c r="CA33" s="155">
        <f ca="1">'Financial Statements'!CC108+'Financial Statements'!CC109-'Financial Statements'!CC97</f>
        <v>-3</v>
      </c>
      <c r="CB33" s="155">
        <f ca="1">'Financial Statements'!CD108+'Financial Statements'!CD109-'Financial Statements'!CD97</f>
        <v>-3</v>
      </c>
      <c r="CC33" s="155">
        <f ca="1">'Financial Statements'!CE108+'Financial Statements'!CE109-'Financial Statements'!CE97</f>
        <v>-3</v>
      </c>
      <c r="CD33" s="155">
        <f ca="1">'Financial Statements'!CF108+'Financial Statements'!CF109-'Financial Statements'!CF97</f>
        <v>-3</v>
      </c>
      <c r="CE33" s="155">
        <f ca="1">'Financial Statements'!CG108+'Financial Statements'!CG109-'Financial Statements'!CG97</f>
        <v>-3</v>
      </c>
      <c r="CF33" s="155">
        <f ca="1">'Financial Statements'!CH108+'Financial Statements'!CH109-'Financial Statements'!CH97</f>
        <v>-3</v>
      </c>
      <c r="CG33" s="155">
        <f ca="1">'Financial Statements'!CI108+'Financial Statements'!CI109-'Financial Statements'!CI97</f>
        <v>-3</v>
      </c>
      <c r="CH33" s="155">
        <f ca="1">'Financial Statements'!CJ108+'Financial Statements'!CJ109-'Financial Statements'!CJ97</f>
        <v>-3</v>
      </c>
      <c r="CI33" s="155">
        <f ca="1">'Financial Statements'!CK108+'Financial Statements'!CK109-'Financial Statements'!CK97</f>
        <v>-3</v>
      </c>
      <c r="CJ33" s="155">
        <f ca="1">'Financial Statements'!CL108+'Financial Statements'!CL109-'Financial Statements'!CL97</f>
        <v>-3</v>
      </c>
      <c r="CK33" s="155">
        <f ca="1">'Financial Statements'!CM108+'Financial Statements'!CM109-'Financial Statements'!CM97</f>
        <v>-3</v>
      </c>
      <c r="CL33" s="155">
        <f ca="1">'Financial Statements'!CN108+'Financial Statements'!CN109-'Financial Statements'!CN97</f>
        <v>-3</v>
      </c>
      <c r="CM33" s="155">
        <f ca="1">'Financial Statements'!CO108+'Financial Statements'!CO109-'Financial Statements'!CO97</f>
        <v>-3</v>
      </c>
      <c r="CN33" s="155">
        <f ca="1">'Financial Statements'!CP108+'Financial Statements'!CP109-'Financial Statements'!CP97</f>
        <v>-3</v>
      </c>
      <c r="CO33" s="155">
        <f>'Financial Statements'!CQ108+'Financial Statements'!CQ109-'Financial Statements'!CQ97</f>
        <v>0</v>
      </c>
      <c r="CP33" s="155">
        <f>'Financial Statements'!CR108+'Financial Statements'!CR109-'Financial Statements'!CR97</f>
        <v>0</v>
      </c>
      <c r="CQ33" s="155">
        <f>'Financial Statements'!CS108+'Financial Statements'!CS109-'Financial Statements'!CS97</f>
        <v>0</v>
      </c>
      <c r="CR33" s="155">
        <f>'Financial Statements'!CT108+'Financial Statements'!CT109-'Financial Statements'!CT97</f>
        <v>0</v>
      </c>
      <c r="CS33" s="155">
        <f>'Financial Statements'!CU108+'Financial Statements'!CU109-'Financial Statements'!CU97</f>
        <v>0</v>
      </c>
      <c r="CT33" s="155">
        <f>'Financial Statements'!CV108+'Financial Statements'!CV109-'Financial Statements'!CV97</f>
        <v>0</v>
      </c>
      <c r="CU33" s="155">
        <f>'Financial Statements'!CW108+'Financial Statements'!CW109-'Financial Statements'!CW97</f>
        <v>0</v>
      </c>
      <c r="CV33" s="155">
        <f>'Financial Statements'!CX108+'Financial Statements'!CX109-'Financial Statements'!CX97</f>
        <v>0</v>
      </c>
      <c r="CW33" s="155">
        <f>'Financial Statements'!CY108+'Financial Statements'!CY109-'Financial Statements'!CY97</f>
        <v>0</v>
      </c>
      <c r="CX33" s="155">
        <f>'Financial Statements'!CZ108+'Financial Statements'!CZ109-'Financial Statements'!CZ97</f>
        <v>0</v>
      </c>
      <c r="CY33" s="155">
        <f>'Financial Statements'!DA108+'Financial Statements'!DA109-'Financial Statements'!DA97</f>
        <v>0</v>
      </c>
      <c r="CZ33" s="155">
        <f>'Financial Statements'!DB108+'Financial Statements'!DB109-'Financial Statements'!DB97</f>
        <v>0</v>
      </c>
      <c r="DA33" s="155">
        <f>'Financial Statements'!DC108+'Financial Statements'!DC109-'Financial Statements'!DC97</f>
        <v>0</v>
      </c>
      <c r="DB33" s="155">
        <f>'Financial Statements'!DD108+'Financial Statements'!DD109-'Financial Statements'!DD97</f>
        <v>0</v>
      </c>
      <c r="DC33" s="155">
        <f>'Financial Statements'!DE108+'Financial Statements'!DE109-'Financial Statements'!DE97</f>
        <v>0</v>
      </c>
      <c r="DD33" s="155">
        <f>'Financial Statements'!DF108+'Financial Statements'!DF109-'Financial Statements'!DF97</f>
        <v>0</v>
      </c>
      <c r="DE33" s="155">
        <f>'Financial Statements'!DG108+'Financial Statements'!DG109-'Financial Statements'!DG97</f>
        <v>0</v>
      </c>
      <c r="DF33" s="155">
        <f>'Financial Statements'!DH108+'Financial Statements'!DH109-'Financial Statements'!DH97</f>
        <v>0</v>
      </c>
      <c r="DG33" s="155">
        <f>'Financial Statements'!DI108+'Financial Statements'!DI109-'Financial Statements'!DI97</f>
        <v>0</v>
      </c>
      <c r="DH33" s="155">
        <f>'Financial Statements'!DJ108+'Financial Statements'!DJ109-'Financial Statements'!DJ97</f>
        <v>0</v>
      </c>
      <c r="DI33" s="155">
        <f>'Financial Statements'!DK108+'Financial Statements'!DK109-'Financial Statements'!DK97</f>
        <v>0</v>
      </c>
      <c r="DJ33" s="155">
        <f>'Financial Statements'!DL108+'Financial Statements'!DL109-'Financial Statements'!DL97</f>
        <v>0</v>
      </c>
      <c r="DK33" s="155">
        <f>'Financial Statements'!DM108+'Financial Statements'!DM109-'Financial Statements'!DM97</f>
        <v>0</v>
      </c>
      <c r="DL33" s="155">
        <f>'Financial Statements'!DN108+'Financial Statements'!DN109-'Financial Statements'!DN97</f>
        <v>0</v>
      </c>
      <c r="DM33" s="155">
        <f>'Financial Statements'!DO108+'Financial Statements'!DO109-'Financial Statements'!DO97</f>
        <v>0</v>
      </c>
      <c r="DN33" s="155">
        <f>'Financial Statements'!DP108+'Financial Statements'!DP109-'Financial Statements'!DP97</f>
        <v>0</v>
      </c>
      <c r="DO33" s="155">
        <f>'Financial Statements'!DQ108+'Financial Statements'!DQ109-'Financial Statements'!DQ97</f>
        <v>0</v>
      </c>
      <c r="DP33" s="155">
        <f>'Financial Statements'!DR108+'Financial Statements'!DR109-'Financial Statements'!DR97</f>
        <v>0</v>
      </c>
      <c r="DQ33" s="155">
        <f>'Financial Statements'!DS108+'Financial Statements'!DS109-'Financial Statements'!DS97</f>
        <v>0</v>
      </c>
      <c r="DR33" s="155">
        <f>'Financial Statements'!DT108+'Financial Statements'!DT109-'Financial Statements'!DT97</f>
        <v>0</v>
      </c>
      <c r="DS33" s="155">
        <f>'Financial Statements'!DU108+'Financial Statements'!DU109-'Financial Statements'!DU97</f>
        <v>0</v>
      </c>
      <c r="DT33" s="155">
        <f>'Financial Statements'!DV108+'Financial Statements'!DV109-'Financial Statements'!DV97</f>
        <v>0</v>
      </c>
      <c r="DU33" s="155">
        <f>'Financial Statements'!DW108+'Financial Statements'!DW109-'Financial Statements'!DW97</f>
        <v>0</v>
      </c>
      <c r="DV33" s="155">
        <f>'Financial Statements'!DX108+'Financial Statements'!DX109-'Financial Statements'!DX97</f>
        <v>0</v>
      </c>
      <c r="DW33" s="155">
        <f>'Financial Statements'!DY108+'Financial Statements'!DY109-'Financial Statements'!DY97</f>
        <v>0</v>
      </c>
      <c r="DX33" s="155">
        <f>'Financial Statements'!DZ108+'Financial Statements'!DZ109-'Financial Statements'!DZ97</f>
        <v>0</v>
      </c>
      <c r="DY33" s="155">
        <f>'Financial Statements'!EA108+'Financial Statements'!EA109-'Financial Statements'!EA97</f>
        <v>0</v>
      </c>
    </row>
    <row r="34" spans="1:129" ht="12.75" customHeight="1" x14ac:dyDescent="0.2"/>
    <row r="35" spans="1:129" ht="12.75" customHeight="1" x14ac:dyDescent="0.2"/>
    <row r="36" spans="1:129" ht="12.75" customHeight="1" x14ac:dyDescent="0.2">
      <c r="B36" s="15" t="s">
        <v>555</v>
      </c>
    </row>
    <row r="37" spans="1:129" ht="12.75" customHeight="1" x14ac:dyDescent="0.2">
      <c r="B37" s="3" t="str">
        <f>B30</f>
        <v>High</v>
      </c>
      <c r="I37" s="5" t="s">
        <v>5</v>
      </c>
      <c r="K37" s="72">
        <f ca="1">LOOKUP($K$27,$P$6:$DY$6,P37:DY37)</f>
        <v>241.00498503094326</v>
      </c>
      <c r="P37" s="155">
        <f t="shared" ref="P37:AU37" ca="1" si="17">P30-P$33</f>
        <v>0</v>
      </c>
      <c r="Q37" s="155">
        <f t="shared" ca="1" si="17"/>
        <v>0</v>
      </c>
      <c r="R37" s="155">
        <f t="shared" ca="1" si="17"/>
        <v>0</v>
      </c>
      <c r="S37" s="155">
        <f t="shared" ca="1" si="17"/>
        <v>-140.62582068514894</v>
      </c>
      <c r="T37" s="155">
        <f t="shared" ca="1" si="17"/>
        <v>-256.69302090114348</v>
      </c>
      <c r="U37" s="155">
        <f t="shared" ca="1" si="17"/>
        <v>-414.29919886016984</v>
      </c>
      <c r="V37" s="155">
        <f t="shared" ca="1" si="17"/>
        <v>173.81791860613293</v>
      </c>
      <c r="W37" s="155">
        <f t="shared" ca="1" si="17"/>
        <v>241.00498503094326</v>
      </c>
      <c r="X37" s="155">
        <f t="shared" ca="1" si="17"/>
        <v>314.75951293213274</v>
      </c>
      <c r="Y37" s="155">
        <f t="shared" ca="1" si="17"/>
        <v>397.18232785703418</v>
      </c>
      <c r="Z37" s="155">
        <f t="shared" ca="1" si="17"/>
        <v>313.27762830517628</v>
      </c>
      <c r="AA37" s="155">
        <f t="shared" ca="1" si="17"/>
        <v>269.34436145548938</v>
      </c>
      <c r="AB37" s="155">
        <f t="shared" ca="1" si="17"/>
        <v>357.14168118996776</v>
      </c>
      <c r="AC37" s="155">
        <f t="shared" ca="1" si="17"/>
        <v>448.28296035241846</v>
      </c>
      <c r="AD37" s="155">
        <f t="shared" ca="1" si="17"/>
        <v>569.89909361564651</v>
      </c>
      <c r="AE37" s="155">
        <f t="shared" ca="1" si="17"/>
        <v>722.99327112844344</v>
      </c>
      <c r="AF37" s="155">
        <f t="shared" ca="1" si="17"/>
        <v>564.5237487649099</v>
      </c>
      <c r="AG37" s="155">
        <f t="shared" ca="1" si="17"/>
        <v>438.81022514857176</v>
      </c>
      <c r="AH37" s="155">
        <f t="shared" ca="1" si="17"/>
        <v>688.36812067716608</v>
      </c>
      <c r="AI37" s="155">
        <f t="shared" ca="1" si="17"/>
        <v>598.87993700847619</v>
      </c>
      <c r="AJ37" s="155">
        <f t="shared" ca="1" si="17"/>
        <v>981.29880571676779</v>
      </c>
      <c r="AK37" s="155">
        <f t="shared" ca="1" si="17"/>
        <v>728.83231722665948</v>
      </c>
      <c r="AL37" s="155">
        <f t="shared" ca="1" si="17"/>
        <v>673.57082068111094</v>
      </c>
      <c r="AM37" s="155">
        <f t="shared" ca="1" si="17"/>
        <v>988.38695466989316</v>
      </c>
      <c r="AN37" s="155">
        <f t="shared" ca="1" si="17"/>
        <v>1051.4017834100268</v>
      </c>
      <c r="AO37" s="155">
        <f t="shared" ca="1" si="17"/>
        <v>785.15626351208482</v>
      </c>
      <c r="AP37" s="155">
        <f t="shared" ca="1" si="17"/>
        <v>1204.8068298668991</v>
      </c>
      <c r="AQ37" s="155">
        <f t="shared" ca="1" si="17"/>
        <v>2515.8561215607633</v>
      </c>
      <c r="AR37" s="155">
        <f t="shared" ca="1" si="17"/>
        <v>2444.5828675893663</v>
      </c>
      <c r="AS37" s="155">
        <f t="shared" ca="1" si="17"/>
        <v>2573.392904062227</v>
      </c>
      <c r="AT37" s="155">
        <f t="shared" ca="1" si="17"/>
        <v>2510.2068190800974</v>
      </c>
      <c r="AU37" s="155">
        <f t="shared" ca="1" si="17"/>
        <v>623.69363125227414</v>
      </c>
      <c r="AV37" s="155">
        <f t="shared" ref="AV37:CA37" ca="1" si="18">AV30-AV$33</f>
        <v>3</v>
      </c>
      <c r="AW37" s="155">
        <f t="shared" ca="1" si="18"/>
        <v>3</v>
      </c>
      <c r="AX37" s="155">
        <f t="shared" ca="1" si="18"/>
        <v>3</v>
      </c>
      <c r="AY37" s="155">
        <f t="shared" ca="1" si="18"/>
        <v>3</v>
      </c>
      <c r="AZ37" s="155">
        <f t="shared" ca="1" si="18"/>
        <v>3</v>
      </c>
      <c r="BA37" s="155">
        <f t="shared" ca="1" si="18"/>
        <v>3</v>
      </c>
      <c r="BB37" s="155">
        <f t="shared" ca="1" si="18"/>
        <v>3</v>
      </c>
      <c r="BC37" s="155">
        <f t="shared" ca="1" si="18"/>
        <v>3</v>
      </c>
      <c r="BD37" s="155">
        <f t="shared" ca="1" si="18"/>
        <v>3</v>
      </c>
      <c r="BE37" s="155">
        <f t="shared" ca="1" si="18"/>
        <v>3</v>
      </c>
      <c r="BF37" s="155">
        <f t="shared" ca="1" si="18"/>
        <v>3</v>
      </c>
      <c r="BG37" s="155">
        <f t="shared" ca="1" si="18"/>
        <v>3</v>
      </c>
      <c r="BH37" s="155">
        <f t="shared" ca="1" si="18"/>
        <v>3</v>
      </c>
      <c r="BI37" s="155">
        <f t="shared" ca="1" si="18"/>
        <v>3</v>
      </c>
      <c r="BJ37" s="155">
        <f t="shared" ca="1" si="18"/>
        <v>3</v>
      </c>
      <c r="BK37" s="155">
        <f t="shared" ca="1" si="18"/>
        <v>3</v>
      </c>
      <c r="BL37" s="155">
        <f t="shared" ca="1" si="18"/>
        <v>3</v>
      </c>
      <c r="BM37" s="155">
        <f t="shared" ca="1" si="18"/>
        <v>3</v>
      </c>
      <c r="BN37" s="155">
        <f t="shared" ca="1" si="18"/>
        <v>3</v>
      </c>
      <c r="BO37" s="155">
        <f t="shared" ca="1" si="18"/>
        <v>3</v>
      </c>
      <c r="BP37" s="155">
        <f t="shared" ca="1" si="18"/>
        <v>3</v>
      </c>
      <c r="BQ37" s="155">
        <f t="shared" ca="1" si="18"/>
        <v>3</v>
      </c>
      <c r="BR37" s="155">
        <f t="shared" ca="1" si="18"/>
        <v>3</v>
      </c>
      <c r="BS37" s="155">
        <f t="shared" ca="1" si="18"/>
        <v>3</v>
      </c>
      <c r="BT37" s="155">
        <f t="shared" ca="1" si="18"/>
        <v>3</v>
      </c>
      <c r="BU37" s="155">
        <f t="shared" ca="1" si="18"/>
        <v>3</v>
      </c>
      <c r="BV37" s="155">
        <f t="shared" ca="1" si="18"/>
        <v>3</v>
      </c>
      <c r="BW37" s="155">
        <f t="shared" ca="1" si="18"/>
        <v>3</v>
      </c>
      <c r="BX37" s="155">
        <f t="shared" ca="1" si="18"/>
        <v>3</v>
      </c>
      <c r="BY37" s="155">
        <f t="shared" ca="1" si="18"/>
        <v>3</v>
      </c>
      <c r="BZ37" s="155">
        <f t="shared" ca="1" si="18"/>
        <v>3</v>
      </c>
      <c r="CA37" s="155">
        <f t="shared" ca="1" si="18"/>
        <v>3</v>
      </c>
      <c r="CB37" s="155">
        <f t="shared" ref="CB37:DG37" ca="1" si="19">CB30-CB$33</f>
        <v>3</v>
      </c>
      <c r="CC37" s="155">
        <f t="shared" ca="1" si="19"/>
        <v>3</v>
      </c>
      <c r="CD37" s="155">
        <f t="shared" ca="1" si="19"/>
        <v>3</v>
      </c>
      <c r="CE37" s="155">
        <f t="shared" ca="1" si="19"/>
        <v>3</v>
      </c>
      <c r="CF37" s="155">
        <f t="shared" ca="1" si="19"/>
        <v>3</v>
      </c>
      <c r="CG37" s="155">
        <f t="shared" ca="1" si="19"/>
        <v>3</v>
      </c>
      <c r="CH37" s="155">
        <f t="shared" ca="1" si="19"/>
        <v>3</v>
      </c>
      <c r="CI37" s="155">
        <f t="shared" ca="1" si="19"/>
        <v>3</v>
      </c>
      <c r="CJ37" s="155">
        <f t="shared" ca="1" si="19"/>
        <v>3</v>
      </c>
      <c r="CK37" s="155">
        <f t="shared" ca="1" si="19"/>
        <v>3</v>
      </c>
      <c r="CL37" s="155">
        <f t="shared" ca="1" si="19"/>
        <v>3</v>
      </c>
      <c r="CM37" s="155">
        <f t="shared" ca="1" si="19"/>
        <v>3</v>
      </c>
      <c r="CN37" s="155">
        <f t="shared" ca="1" si="19"/>
        <v>3</v>
      </c>
      <c r="CO37" s="155">
        <f t="shared" si="19"/>
        <v>0</v>
      </c>
      <c r="CP37" s="155">
        <f t="shared" si="19"/>
        <v>0</v>
      </c>
      <c r="CQ37" s="155">
        <f t="shared" si="19"/>
        <v>0</v>
      </c>
      <c r="CR37" s="155">
        <f t="shared" si="19"/>
        <v>0</v>
      </c>
      <c r="CS37" s="155">
        <f t="shared" si="19"/>
        <v>0</v>
      </c>
      <c r="CT37" s="155">
        <f t="shared" si="19"/>
        <v>0</v>
      </c>
      <c r="CU37" s="155">
        <f t="shared" si="19"/>
        <v>0</v>
      </c>
      <c r="CV37" s="155">
        <f t="shared" si="19"/>
        <v>0</v>
      </c>
      <c r="CW37" s="155">
        <f t="shared" si="19"/>
        <v>0</v>
      </c>
      <c r="CX37" s="155">
        <f t="shared" si="19"/>
        <v>0</v>
      </c>
      <c r="CY37" s="155">
        <f t="shared" si="19"/>
        <v>0</v>
      </c>
      <c r="CZ37" s="155">
        <f t="shared" si="19"/>
        <v>0</v>
      </c>
      <c r="DA37" s="155">
        <f t="shared" si="19"/>
        <v>0</v>
      </c>
      <c r="DB37" s="155">
        <f t="shared" si="19"/>
        <v>0</v>
      </c>
      <c r="DC37" s="155">
        <f t="shared" si="19"/>
        <v>0</v>
      </c>
      <c r="DD37" s="155">
        <f t="shared" si="19"/>
        <v>0</v>
      </c>
      <c r="DE37" s="155">
        <f t="shared" si="19"/>
        <v>0</v>
      </c>
      <c r="DF37" s="155">
        <f t="shared" si="19"/>
        <v>0</v>
      </c>
      <c r="DG37" s="155">
        <f t="shared" si="19"/>
        <v>0</v>
      </c>
      <c r="DH37" s="155">
        <f t="shared" ref="DH37:DY37" si="20">DH30-DH$33</f>
        <v>0</v>
      </c>
      <c r="DI37" s="155">
        <f t="shared" si="20"/>
        <v>0</v>
      </c>
      <c r="DJ37" s="155">
        <f t="shared" si="20"/>
        <v>0</v>
      </c>
      <c r="DK37" s="155">
        <f t="shared" si="20"/>
        <v>0</v>
      </c>
      <c r="DL37" s="155">
        <f t="shared" si="20"/>
        <v>0</v>
      </c>
      <c r="DM37" s="155">
        <f t="shared" si="20"/>
        <v>0</v>
      </c>
      <c r="DN37" s="155">
        <f t="shared" si="20"/>
        <v>0</v>
      </c>
      <c r="DO37" s="155">
        <f t="shared" si="20"/>
        <v>0</v>
      </c>
      <c r="DP37" s="155">
        <f t="shared" si="20"/>
        <v>0</v>
      </c>
      <c r="DQ37" s="155">
        <f t="shared" si="20"/>
        <v>0</v>
      </c>
      <c r="DR37" s="155">
        <f t="shared" si="20"/>
        <v>0</v>
      </c>
      <c r="DS37" s="155">
        <f t="shared" si="20"/>
        <v>0</v>
      </c>
      <c r="DT37" s="155">
        <f t="shared" si="20"/>
        <v>0</v>
      </c>
      <c r="DU37" s="155">
        <f t="shared" si="20"/>
        <v>0</v>
      </c>
      <c r="DV37" s="155">
        <f t="shared" si="20"/>
        <v>0</v>
      </c>
      <c r="DW37" s="155">
        <f t="shared" si="20"/>
        <v>0</v>
      </c>
      <c r="DX37" s="155">
        <f t="shared" si="20"/>
        <v>0</v>
      </c>
      <c r="DY37" s="155">
        <f t="shared" si="20"/>
        <v>0</v>
      </c>
    </row>
    <row r="38" spans="1:129" ht="12.75" customHeight="1" x14ac:dyDescent="0.2">
      <c r="B38" s="3" t="str">
        <f>B31</f>
        <v>Low</v>
      </c>
      <c r="I38" s="5" t="s">
        <v>5</v>
      </c>
      <c r="K38" s="72">
        <f ca="1">LOOKUP($K$27,$P$6:$DY$6,P38:DY38)</f>
        <v>140.07780141889833</v>
      </c>
      <c r="P38" s="155">
        <f t="shared" ref="P38:AU38" ca="1" si="21">P31-P$33</f>
        <v>0</v>
      </c>
      <c r="Q38" s="155">
        <f t="shared" ca="1" si="21"/>
        <v>0</v>
      </c>
      <c r="R38" s="155">
        <f t="shared" ca="1" si="21"/>
        <v>0</v>
      </c>
      <c r="S38" s="155">
        <f t="shared" ca="1" si="21"/>
        <v>-140.62582068514894</v>
      </c>
      <c r="T38" s="155">
        <f t="shared" ca="1" si="21"/>
        <v>-256.69302090114348</v>
      </c>
      <c r="U38" s="155">
        <f t="shared" ca="1" si="21"/>
        <v>-414.29919886016984</v>
      </c>
      <c r="V38" s="155">
        <f t="shared" ca="1" si="21"/>
        <v>80.026822366482179</v>
      </c>
      <c r="W38" s="155">
        <f t="shared" ca="1" si="21"/>
        <v>140.07780141889833</v>
      </c>
      <c r="X38" s="155">
        <f t="shared" ca="1" si="21"/>
        <v>205.60166485479311</v>
      </c>
      <c r="Y38" s="155">
        <f t="shared" ca="1" si="21"/>
        <v>278.34910081044808</v>
      </c>
      <c r="Z38" s="155">
        <f t="shared" ca="1" si="21"/>
        <v>212.49027470213673</v>
      </c>
      <c r="AA38" s="155">
        <f t="shared" ca="1" si="21"/>
        <v>179.94097584563468</v>
      </c>
      <c r="AB38" s="155">
        <f t="shared" ca="1" si="21"/>
        <v>257.16716580927022</v>
      </c>
      <c r="AC38" s="155">
        <f t="shared" ca="1" si="21"/>
        <v>337.17998862954943</v>
      </c>
      <c r="AD38" s="155">
        <f t="shared" ca="1" si="21"/>
        <v>442.58852320047646</v>
      </c>
      <c r="AE38" s="155">
        <f t="shared" ca="1" si="21"/>
        <v>574.22876131271073</v>
      </c>
      <c r="AF38" s="155">
        <f t="shared" ca="1" si="21"/>
        <v>446.23258286133654</v>
      </c>
      <c r="AG38" s="155">
        <f t="shared" ca="1" si="21"/>
        <v>345.53307003262495</v>
      </c>
      <c r="AH38" s="155">
        <f t="shared" ca="1" si="21"/>
        <v>557.5597398246905</v>
      </c>
      <c r="AI38" s="155">
        <f t="shared" ca="1" si="21"/>
        <v>487.04801028568602</v>
      </c>
      <c r="AJ38" s="155">
        <f t="shared" ca="1" si="21"/>
        <v>809.7921577274991</v>
      </c>
      <c r="AK38" s="155">
        <f t="shared" ca="1" si="21"/>
        <v>603.46517417064604</v>
      </c>
      <c r="AL38" s="155">
        <f t="shared" ca="1" si="21"/>
        <v>561.47568390092579</v>
      </c>
      <c r="AM38" s="155">
        <f t="shared" ca="1" si="21"/>
        <v>823.82246222491096</v>
      </c>
      <c r="AN38" s="155">
        <f t="shared" ca="1" si="21"/>
        <v>876.33481950835585</v>
      </c>
      <c r="AO38" s="155">
        <f t="shared" ca="1" si="21"/>
        <v>654.46355292673729</v>
      </c>
      <c r="AP38" s="155">
        <f t="shared" ca="1" si="21"/>
        <v>1004.1723582224161</v>
      </c>
      <c r="AQ38" s="155">
        <f t="shared" ca="1" si="21"/>
        <v>2096.7134346339694</v>
      </c>
      <c r="AR38" s="155">
        <f t="shared" ca="1" si="21"/>
        <v>2037.3190563244721</v>
      </c>
      <c r="AS38" s="155">
        <f t="shared" ca="1" si="21"/>
        <v>2144.6607533851889</v>
      </c>
      <c r="AT38" s="155">
        <f t="shared" ca="1" si="21"/>
        <v>2092.005682566748</v>
      </c>
      <c r="AU38" s="155">
        <f t="shared" ca="1" si="21"/>
        <v>520.07802604356186</v>
      </c>
      <c r="AV38" s="155">
        <f t="shared" ref="AV38:CA38" ca="1" si="22">AV31-AV$33</f>
        <v>3</v>
      </c>
      <c r="AW38" s="155">
        <f t="shared" ca="1" si="22"/>
        <v>3</v>
      </c>
      <c r="AX38" s="155">
        <f t="shared" ca="1" si="22"/>
        <v>3</v>
      </c>
      <c r="AY38" s="155">
        <f t="shared" ca="1" si="22"/>
        <v>3</v>
      </c>
      <c r="AZ38" s="155">
        <f t="shared" ca="1" si="22"/>
        <v>3</v>
      </c>
      <c r="BA38" s="155">
        <f t="shared" ca="1" si="22"/>
        <v>3</v>
      </c>
      <c r="BB38" s="155">
        <f t="shared" ca="1" si="22"/>
        <v>3</v>
      </c>
      <c r="BC38" s="155">
        <f t="shared" ca="1" si="22"/>
        <v>3</v>
      </c>
      <c r="BD38" s="155">
        <f t="shared" ca="1" si="22"/>
        <v>3</v>
      </c>
      <c r="BE38" s="155">
        <f t="shared" ca="1" si="22"/>
        <v>3</v>
      </c>
      <c r="BF38" s="155">
        <f t="shared" ca="1" si="22"/>
        <v>3</v>
      </c>
      <c r="BG38" s="155">
        <f t="shared" ca="1" si="22"/>
        <v>3</v>
      </c>
      <c r="BH38" s="155">
        <f t="shared" ca="1" si="22"/>
        <v>3</v>
      </c>
      <c r="BI38" s="155">
        <f t="shared" ca="1" si="22"/>
        <v>3</v>
      </c>
      <c r="BJ38" s="155">
        <f t="shared" ca="1" si="22"/>
        <v>3</v>
      </c>
      <c r="BK38" s="155">
        <f t="shared" ca="1" si="22"/>
        <v>3</v>
      </c>
      <c r="BL38" s="155">
        <f t="shared" ca="1" si="22"/>
        <v>3</v>
      </c>
      <c r="BM38" s="155">
        <f t="shared" ca="1" si="22"/>
        <v>3</v>
      </c>
      <c r="BN38" s="155">
        <f t="shared" ca="1" si="22"/>
        <v>3</v>
      </c>
      <c r="BO38" s="155">
        <f t="shared" ca="1" si="22"/>
        <v>3</v>
      </c>
      <c r="BP38" s="155">
        <f t="shared" ca="1" si="22"/>
        <v>3</v>
      </c>
      <c r="BQ38" s="155">
        <f t="shared" ca="1" si="22"/>
        <v>3</v>
      </c>
      <c r="BR38" s="155">
        <f t="shared" ca="1" si="22"/>
        <v>3</v>
      </c>
      <c r="BS38" s="155">
        <f t="shared" ca="1" si="22"/>
        <v>3</v>
      </c>
      <c r="BT38" s="155">
        <f t="shared" ca="1" si="22"/>
        <v>3</v>
      </c>
      <c r="BU38" s="155">
        <f t="shared" ca="1" si="22"/>
        <v>3</v>
      </c>
      <c r="BV38" s="155">
        <f t="shared" ca="1" si="22"/>
        <v>3</v>
      </c>
      <c r="BW38" s="155">
        <f t="shared" ca="1" si="22"/>
        <v>3</v>
      </c>
      <c r="BX38" s="155">
        <f t="shared" ca="1" si="22"/>
        <v>3</v>
      </c>
      <c r="BY38" s="155">
        <f t="shared" ca="1" si="22"/>
        <v>3</v>
      </c>
      <c r="BZ38" s="155">
        <f t="shared" ca="1" si="22"/>
        <v>3</v>
      </c>
      <c r="CA38" s="155">
        <f t="shared" ca="1" si="22"/>
        <v>3</v>
      </c>
      <c r="CB38" s="155">
        <f t="shared" ref="CB38:DG38" ca="1" si="23">CB31-CB$33</f>
        <v>3</v>
      </c>
      <c r="CC38" s="155">
        <f t="shared" ca="1" si="23"/>
        <v>3</v>
      </c>
      <c r="CD38" s="155">
        <f t="shared" ca="1" si="23"/>
        <v>3</v>
      </c>
      <c r="CE38" s="155">
        <f t="shared" ca="1" si="23"/>
        <v>3</v>
      </c>
      <c r="CF38" s="155">
        <f t="shared" ca="1" si="23"/>
        <v>3</v>
      </c>
      <c r="CG38" s="155">
        <f t="shared" ca="1" si="23"/>
        <v>3</v>
      </c>
      <c r="CH38" s="155">
        <f t="shared" ca="1" si="23"/>
        <v>3</v>
      </c>
      <c r="CI38" s="155">
        <f t="shared" ca="1" si="23"/>
        <v>3</v>
      </c>
      <c r="CJ38" s="155">
        <f t="shared" ca="1" si="23"/>
        <v>3</v>
      </c>
      <c r="CK38" s="155">
        <f t="shared" ca="1" si="23"/>
        <v>3</v>
      </c>
      <c r="CL38" s="155">
        <f t="shared" ca="1" si="23"/>
        <v>3</v>
      </c>
      <c r="CM38" s="155">
        <f t="shared" ca="1" si="23"/>
        <v>3</v>
      </c>
      <c r="CN38" s="155">
        <f t="shared" ca="1" si="23"/>
        <v>3</v>
      </c>
      <c r="CO38" s="155">
        <f t="shared" si="23"/>
        <v>0</v>
      </c>
      <c r="CP38" s="155">
        <f t="shared" si="23"/>
        <v>0</v>
      </c>
      <c r="CQ38" s="155">
        <f t="shared" si="23"/>
        <v>0</v>
      </c>
      <c r="CR38" s="155">
        <f t="shared" si="23"/>
        <v>0</v>
      </c>
      <c r="CS38" s="155">
        <f t="shared" si="23"/>
        <v>0</v>
      </c>
      <c r="CT38" s="155">
        <f t="shared" si="23"/>
        <v>0</v>
      </c>
      <c r="CU38" s="155">
        <f t="shared" si="23"/>
        <v>0</v>
      </c>
      <c r="CV38" s="155">
        <f t="shared" si="23"/>
        <v>0</v>
      </c>
      <c r="CW38" s="155">
        <f t="shared" si="23"/>
        <v>0</v>
      </c>
      <c r="CX38" s="155">
        <f t="shared" si="23"/>
        <v>0</v>
      </c>
      <c r="CY38" s="155">
        <f t="shared" si="23"/>
        <v>0</v>
      </c>
      <c r="CZ38" s="155">
        <f t="shared" si="23"/>
        <v>0</v>
      </c>
      <c r="DA38" s="155">
        <f t="shared" si="23"/>
        <v>0</v>
      </c>
      <c r="DB38" s="155">
        <f t="shared" si="23"/>
        <v>0</v>
      </c>
      <c r="DC38" s="155">
        <f t="shared" si="23"/>
        <v>0</v>
      </c>
      <c r="DD38" s="155">
        <f t="shared" si="23"/>
        <v>0</v>
      </c>
      <c r="DE38" s="155">
        <f t="shared" si="23"/>
        <v>0</v>
      </c>
      <c r="DF38" s="155">
        <f t="shared" si="23"/>
        <v>0</v>
      </c>
      <c r="DG38" s="155">
        <f t="shared" si="23"/>
        <v>0</v>
      </c>
      <c r="DH38" s="155">
        <f t="shared" ref="DH38:DY38" si="24">DH31-DH$33</f>
        <v>0</v>
      </c>
      <c r="DI38" s="155">
        <f t="shared" si="24"/>
        <v>0</v>
      </c>
      <c r="DJ38" s="155">
        <f t="shared" si="24"/>
        <v>0</v>
      </c>
      <c r="DK38" s="155">
        <f t="shared" si="24"/>
        <v>0</v>
      </c>
      <c r="DL38" s="155">
        <f t="shared" si="24"/>
        <v>0</v>
      </c>
      <c r="DM38" s="155">
        <f t="shared" si="24"/>
        <v>0</v>
      </c>
      <c r="DN38" s="155">
        <f t="shared" si="24"/>
        <v>0</v>
      </c>
      <c r="DO38" s="155">
        <f t="shared" si="24"/>
        <v>0</v>
      </c>
      <c r="DP38" s="155">
        <f t="shared" si="24"/>
        <v>0</v>
      </c>
      <c r="DQ38" s="155">
        <f t="shared" si="24"/>
        <v>0</v>
      </c>
      <c r="DR38" s="155">
        <f t="shared" si="24"/>
        <v>0</v>
      </c>
      <c r="DS38" s="155">
        <f t="shared" si="24"/>
        <v>0</v>
      </c>
      <c r="DT38" s="155">
        <f t="shared" si="24"/>
        <v>0</v>
      </c>
      <c r="DU38" s="155">
        <f t="shared" si="24"/>
        <v>0</v>
      </c>
      <c r="DV38" s="155">
        <f t="shared" si="24"/>
        <v>0</v>
      </c>
      <c r="DW38" s="155">
        <f t="shared" si="24"/>
        <v>0</v>
      </c>
      <c r="DX38" s="155">
        <f t="shared" si="24"/>
        <v>0</v>
      </c>
      <c r="DY38" s="155">
        <f t="shared" si="24"/>
        <v>0</v>
      </c>
    </row>
    <row r="39" spans="1:129" ht="12.75" customHeight="1" x14ac:dyDescent="0.2"/>
    <row r="40" spans="1:129" ht="12.75" customHeight="1" x14ac:dyDescent="0.2">
      <c r="B40" s="3" t="s">
        <v>429</v>
      </c>
      <c r="I40" s="58" t="s">
        <v>31</v>
      </c>
      <c r="P40" s="155">
        <f>'Share Price'!$J$14</f>
        <v>6.2223116197431736</v>
      </c>
      <c r="Q40" s="155">
        <f>'Share Price'!$J$14</f>
        <v>6.2223116197431736</v>
      </c>
      <c r="R40" s="155">
        <f>'Share Price'!$J$14</f>
        <v>6.2223116197431736</v>
      </c>
      <c r="S40" s="155">
        <f>'Share Price'!$J$14</f>
        <v>6.2223116197431736</v>
      </c>
      <c r="T40" s="155">
        <f>'Share Price'!$J$14</f>
        <v>6.2223116197431736</v>
      </c>
      <c r="U40" s="155">
        <f>'Share Price'!$J$14</f>
        <v>6.2223116197431736</v>
      </c>
      <c r="V40" s="155">
        <f>'Share Price'!$J$14</f>
        <v>6.2223116197431736</v>
      </c>
      <c r="W40" s="155">
        <f>'Share Price'!$J$14</f>
        <v>6.2223116197431736</v>
      </c>
      <c r="X40" s="155">
        <f>'Share Price'!$J$14</f>
        <v>6.2223116197431736</v>
      </c>
      <c r="Y40" s="155">
        <f>'Share Price'!$J$14</f>
        <v>6.2223116197431736</v>
      </c>
      <c r="Z40" s="155">
        <f>'Share Price'!$J$14</f>
        <v>6.2223116197431736</v>
      </c>
      <c r="AA40" s="155">
        <f>'Share Price'!$J$14</f>
        <v>6.2223116197431736</v>
      </c>
      <c r="AB40" s="155">
        <f>'Share Price'!$J$14</f>
        <v>6.2223116197431736</v>
      </c>
      <c r="AC40" s="155">
        <f>'Share Price'!$J$14</f>
        <v>6.2223116197431736</v>
      </c>
      <c r="AD40" s="155">
        <f>'Share Price'!$J$14</f>
        <v>6.2223116197431736</v>
      </c>
      <c r="AE40" s="155">
        <f>'Share Price'!$J$14</f>
        <v>6.2223116197431736</v>
      </c>
      <c r="AF40" s="155">
        <f>'Share Price'!$J$14</f>
        <v>6.2223116197431736</v>
      </c>
      <c r="AG40" s="155">
        <f>'Share Price'!$J$14</f>
        <v>6.2223116197431736</v>
      </c>
      <c r="AH40" s="155">
        <f>'Share Price'!$J$14</f>
        <v>6.2223116197431736</v>
      </c>
      <c r="AI40" s="155">
        <f>'Share Price'!$J$14</f>
        <v>6.2223116197431736</v>
      </c>
      <c r="AJ40" s="155">
        <f>'Share Price'!$J$14</f>
        <v>6.2223116197431736</v>
      </c>
      <c r="AK40" s="155">
        <f>'Share Price'!$J$14</f>
        <v>6.2223116197431736</v>
      </c>
      <c r="AL40" s="155">
        <f>'Share Price'!$J$14</f>
        <v>6.2223116197431736</v>
      </c>
      <c r="AM40" s="155">
        <f>'Share Price'!$J$14</f>
        <v>6.2223116197431736</v>
      </c>
      <c r="AN40" s="155">
        <f>'Share Price'!$J$14</f>
        <v>6.2223116197431736</v>
      </c>
      <c r="AO40" s="155">
        <f>'Share Price'!$J$14</f>
        <v>6.2223116197431736</v>
      </c>
      <c r="AP40" s="155">
        <f>'Share Price'!$J$14</f>
        <v>6.2223116197431736</v>
      </c>
      <c r="AQ40" s="155">
        <f>'Share Price'!$J$14</f>
        <v>6.2223116197431736</v>
      </c>
      <c r="AR40" s="155">
        <f>'Share Price'!$J$14</f>
        <v>6.2223116197431736</v>
      </c>
      <c r="AS40" s="155">
        <f>'Share Price'!$J$14</f>
        <v>6.2223116197431736</v>
      </c>
      <c r="AT40" s="155">
        <f>'Share Price'!$J$14</f>
        <v>6.2223116197431736</v>
      </c>
      <c r="AU40" s="155">
        <f>'Share Price'!$J$14</f>
        <v>6.2223116197431736</v>
      </c>
      <c r="AV40" s="155">
        <f>'Share Price'!$J$14</f>
        <v>6.2223116197431736</v>
      </c>
      <c r="AW40" s="155">
        <f>'Share Price'!$J$14</f>
        <v>6.2223116197431736</v>
      </c>
      <c r="AX40" s="155">
        <f>'Share Price'!$J$14</f>
        <v>6.2223116197431736</v>
      </c>
      <c r="AY40" s="155">
        <f>'Share Price'!$J$14</f>
        <v>6.2223116197431736</v>
      </c>
      <c r="AZ40" s="155">
        <f>'Share Price'!$J$14</f>
        <v>6.2223116197431736</v>
      </c>
      <c r="BA40" s="155">
        <f>'Share Price'!$J$14</f>
        <v>6.2223116197431736</v>
      </c>
      <c r="BB40" s="155">
        <f>'Share Price'!$J$14</f>
        <v>6.2223116197431736</v>
      </c>
      <c r="BC40" s="155">
        <f>'Share Price'!$J$14</f>
        <v>6.2223116197431736</v>
      </c>
      <c r="BD40" s="155">
        <f>'Share Price'!$J$14</f>
        <v>6.2223116197431736</v>
      </c>
      <c r="BE40" s="155">
        <f>'Share Price'!$J$14</f>
        <v>6.2223116197431736</v>
      </c>
      <c r="BF40" s="155">
        <f>'Share Price'!$J$14</f>
        <v>6.2223116197431736</v>
      </c>
      <c r="BG40" s="155">
        <f>'Share Price'!$J$14</f>
        <v>6.2223116197431736</v>
      </c>
      <c r="BH40" s="155">
        <f>'Share Price'!$J$14</f>
        <v>6.2223116197431736</v>
      </c>
      <c r="BI40" s="155">
        <f>'Share Price'!$J$14</f>
        <v>6.2223116197431736</v>
      </c>
      <c r="BJ40" s="155">
        <f>'Share Price'!$J$14</f>
        <v>6.2223116197431736</v>
      </c>
      <c r="BK40" s="155">
        <f>'Share Price'!$J$14</f>
        <v>6.2223116197431736</v>
      </c>
      <c r="BL40" s="155">
        <f>'Share Price'!$J$14</f>
        <v>6.2223116197431736</v>
      </c>
      <c r="BM40" s="155">
        <f>'Share Price'!$J$14</f>
        <v>6.2223116197431736</v>
      </c>
      <c r="BN40" s="155">
        <f>'Share Price'!$J$14</f>
        <v>6.2223116197431736</v>
      </c>
      <c r="BO40" s="155">
        <f>'Share Price'!$J$14</f>
        <v>6.2223116197431736</v>
      </c>
      <c r="BP40" s="155">
        <f>'Share Price'!$J$14</f>
        <v>6.2223116197431736</v>
      </c>
      <c r="BQ40" s="155">
        <f>'Share Price'!$J$14</f>
        <v>6.2223116197431736</v>
      </c>
      <c r="BR40" s="155">
        <f>'Share Price'!$J$14</f>
        <v>6.2223116197431736</v>
      </c>
      <c r="BS40" s="155">
        <f>'Share Price'!$J$14</f>
        <v>6.2223116197431736</v>
      </c>
      <c r="BT40" s="155">
        <f>'Share Price'!$J$14</f>
        <v>6.2223116197431736</v>
      </c>
      <c r="BU40" s="155">
        <f>'Share Price'!$J$14</f>
        <v>6.2223116197431736</v>
      </c>
      <c r="BV40" s="155">
        <f>'Share Price'!$J$14</f>
        <v>6.2223116197431736</v>
      </c>
      <c r="BW40" s="155">
        <f>'Share Price'!$J$14</f>
        <v>6.2223116197431736</v>
      </c>
      <c r="BX40" s="155">
        <f>'Share Price'!$J$14</f>
        <v>6.2223116197431736</v>
      </c>
      <c r="BY40" s="155">
        <f>'Share Price'!$J$14</f>
        <v>6.2223116197431736</v>
      </c>
      <c r="BZ40" s="155">
        <f>'Share Price'!$J$14</f>
        <v>6.2223116197431736</v>
      </c>
      <c r="CA40" s="155">
        <f>'Share Price'!$J$14</f>
        <v>6.2223116197431736</v>
      </c>
      <c r="CB40" s="155">
        <f>'Share Price'!$J$14</f>
        <v>6.2223116197431736</v>
      </c>
      <c r="CC40" s="155">
        <f>'Share Price'!$J$14</f>
        <v>6.2223116197431736</v>
      </c>
      <c r="CD40" s="155">
        <f>'Share Price'!$J$14</f>
        <v>6.2223116197431736</v>
      </c>
      <c r="CE40" s="155">
        <f>'Share Price'!$J$14</f>
        <v>6.2223116197431736</v>
      </c>
      <c r="CF40" s="155">
        <f>'Share Price'!$J$14</f>
        <v>6.2223116197431736</v>
      </c>
      <c r="CG40" s="155">
        <f>'Share Price'!$J$14</f>
        <v>6.2223116197431736</v>
      </c>
      <c r="CH40" s="155">
        <f>'Share Price'!$J$14</f>
        <v>6.2223116197431736</v>
      </c>
      <c r="CI40" s="155">
        <f>'Share Price'!$J$14</f>
        <v>6.2223116197431736</v>
      </c>
      <c r="CJ40" s="155">
        <f>'Share Price'!$J$14</f>
        <v>6.2223116197431736</v>
      </c>
      <c r="CK40" s="155">
        <f>'Share Price'!$J$14</f>
        <v>6.2223116197431736</v>
      </c>
      <c r="CL40" s="155">
        <f>'Share Price'!$J$14</f>
        <v>6.2223116197431736</v>
      </c>
      <c r="CM40" s="155">
        <f>'Share Price'!$J$14</f>
        <v>6.2223116197431736</v>
      </c>
      <c r="CN40" s="155">
        <f>'Share Price'!$J$14</f>
        <v>6.2223116197431736</v>
      </c>
      <c r="CO40" s="155">
        <f>'Share Price'!$J$14</f>
        <v>6.2223116197431736</v>
      </c>
      <c r="CP40" s="155">
        <f>'Share Price'!$J$14</f>
        <v>6.2223116197431736</v>
      </c>
      <c r="CQ40" s="155">
        <f>'Share Price'!$J$14</f>
        <v>6.2223116197431736</v>
      </c>
      <c r="CR40" s="155">
        <f>'Share Price'!$J$14</f>
        <v>6.2223116197431736</v>
      </c>
      <c r="CS40" s="155">
        <f>'Share Price'!$J$14</f>
        <v>6.2223116197431736</v>
      </c>
      <c r="CT40" s="155">
        <f>'Share Price'!$J$14</f>
        <v>6.2223116197431736</v>
      </c>
      <c r="CU40" s="155">
        <f>'Share Price'!$J$14</f>
        <v>6.2223116197431736</v>
      </c>
      <c r="CV40" s="155">
        <f>'Share Price'!$J$14</f>
        <v>6.2223116197431736</v>
      </c>
      <c r="CW40" s="155">
        <f>'Share Price'!$J$14</f>
        <v>6.2223116197431736</v>
      </c>
      <c r="CX40" s="155">
        <f>'Share Price'!$J$14</f>
        <v>6.2223116197431736</v>
      </c>
      <c r="CY40" s="155">
        <f>'Share Price'!$J$14</f>
        <v>6.2223116197431736</v>
      </c>
      <c r="CZ40" s="155">
        <f>'Share Price'!$J$14</f>
        <v>6.2223116197431736</v>
      </c>
      <c r="DA40" s="155">
        <f>'Share Price'!$J$14</f>
        <v>6.2223116197431736</v>
      </c>
      <c r="DB40" s="155">
        <f>'Share Price'!$J$14</f>
        <v>6.2223116197431736</v>
      </c>
      <c r="DC40" s="155">
        <f>'Share Price'!$J$14</f>
        <v>6.2223116197431736</v>
      </c>
      <c r="DD40" s="155">
        <f>'Share Price'!$J$14</f>
        <v>6.2223116197431736</v>
      </c>
      <c r="DE40" s="155">
        <f>'Share Price'!$J$14</f>
        <v>6.2223116197431736</v>
      </c>
      <c r="DF40" s="155">
        <f>'Share Price'!$J$14</f>
        <v>6.2223116197431736</v>
      </c>
      <c r="DG40" s="155">
        <f>'Share Price'!$J$14</f>
        <v>6.2223116197431736</v>
      </c>
      <c r="DH40" s="155">
        <f>'Share Price'!$J$14</f>
        <v>6.2223116197431736</v>
      </c>
      <c r="DI40" s="155">
        <f>'Share Price'!$J$14</f>
        <v>6.2223116197431736</v>
      </c>
      <c r="DJ40" s="155">
        <f>'Share Price'!$J$14</f>
        <v>6.2223116197431736</v>
      </c>
      <c r="DK40" s="155">
        <f>'Share Price'!$J$14</f>
        <v>6.2223116197431736</v>
      </c>
      <c r="DL40" s="155">
        <f>'Share Price'!$J$14</f>
        <v>6.2223116197431736</v>
      </c>
      <c r="DM40" s="155">
        <f>'Share Price'!$J$14</f>
        <v>6.2223116197431736</v>
      </c>
      <c r="DN40" s="155">
        <f>'Share Price'!$J$14</f>
        <v>6.2223116197431736</v>
      </c>
      <c r="DO40" s="155">
        <f>'Share Price'!$J$14</f>
        <v>6.2223116197431736</v>
      </c>
      <c r="DP40" s="155">
        <f>'Share Price'!$J$14</f>
        <v>6.2223116197431736</v>
      </c>
      <c r="DQ40" s="155">
        <f>'Share Price'!$J$14</f>
        <v>6.2223116197431736</v>
      </c>
      <c r="DR40" s="155">
        <f>'Share Price'!$J$14</f>
        <v>6.2223116197431736</v>
      </c>
      <c r="DS40" s="155">
        <f>'Share Price'!$J$14</f>
        <v>6.2223116197431736</v>
      </c>
      <c r="DT40" s="155">
        <f>'Share Price'!$J$14</f>
        <v>6.2223116197431736</v>
      </c>
      <c r="DU40" s="155">
        <f>'Share Price'!$J$14</f>
        <v>6.2223116197431736</v>
      </c>
      <c r="DV40" s="155">
        <f>'Share Price'!$J$14</f>
        <v>6.2223116197431736</v>
      </c>
      <c r="DW40" s="155">
        <f>'Share Price'!$J$14</f>
        <v>6.2223116197431736</v>
      </c>
      <c r="DX40" s="155">
        <f>'Share Price'!$J$14</f>
        <v>6.2223116197431736</v>
      </c>
      <c r="DY40" s="155">
        <f>'Share Price'!$J$14</f>
        <v>6.2223116197431736</v>
      </c>
    </row>
    <row r="41" spans="1:129" ht="12.75" customHeight="1" x14ac:dyDescent="0.2"/>
    <row r="42" spans="1:129" ht="12.75" customHeight="1" x14ac:dyDescent="0.2">
      <c r="B42" s="15" t="s">
        <v>2</v>
      </c>
    </row>
    <row r="43" spans="1:129" ht="12.75" customHeight="1" x14ac:dyDescent="0.2">
      <c r="B43" s="3" t="str">
        <f>B37</f>
        <v>High</v>
      </c>
      <c r="I43" s="5" t="s">
        <v>3</v>
      </c>
      <c r="K43" s="72">
        <f ca="1">LOOKUP($K$27,$P$6:$DY$6,P43:DY43)</f>
        <v>38.732387536850936</v>
      </c>
      <c r="P43" s="155">
        <f ca="1">P37/P$40</f>
        <v>0</v>
      </c>
      <c r="Q43" s="155">
        <f t="shared" ref="Q43:CB44" ca="1" si="25">Q37/Q$40</f>
        <v>0</v>
      </c>
      <c r="R43" s="155">
        <f t="shared" ca="1" si="25"/>
        <v>0</v>
      </c>
      <c r="S43" s="155">
        <f t="shared" ca="1" si="25"/>
        <v>-22.600253616187945</v>
      </c>
      <c r="T43" s="155">
        <f t="shared" ca="1" si="25"/>
        <v>-41.25364279195945</v>
      </c>
      <c r="U43" s="155">
        <f t="shared" ca="1" si="25"/>
        <v>-66.582843190561718</v>
      </c>
      <c r="V43" s="155">
        <f t="shared" ca="1" si="25"/>
        <v>27.934621283610234</v>
      </c>
      <c r="W43" s="155">
        <f t="shared" ca="1" si="25"/>
        <v>38.732387536850936</v>
      </c>
      <c r="X43" s="155">
        <f t="shared" ca="1" si="25"/>
        <v>50.585623505806424</v>
      </c>
      <c r="Y43" s="155">
        <f t="shared" ca="1" si="25"/>
        <v>63.831957016872764</v>
      </c>
      <c r="Z43" s="155">
        <f t="shared" ca="1" si="25"/>
        <v>50.34746689817937</v>
      </c>
      <c r="AA43" s="155">
        <f t="shared" ca="1" si="25"/>
        <v>43.286864740246905</v>
      </c>
      <c r="AB43" s="155">
        <f t="shared" ca="1" si="25"/>
        <v>57.396945542998829</v>
      </c>
      <c r="AC43" s="155">
        <f t="shared" ca="1" si="25"/>
        <v>72.044440675396672</v>
      </c>
      <c r="AD43" s="155">
        <f t="shared" ca="1" si="25"/>
        <v>91.589609849718386</v>
      </c>
      <c r="AE43" s="155">
        <f t="shared" ca="1" si="25"/>
        <v>116.19367773777377</v>
      </c>
      <c r="AF43" s="155">
        <f t="shared" ca="1" si="25"/>
        <v>90.725727553357515</v>
      </c>
      <c r="AG43" s="155">
        <f t="shared" ca="1" si="25"/>
        <v>70.522058676110419</v>
      </c>
      <c r="AH43" s="155">
        <f t="shared" ca="1" si="25"/>
        <v>110.62900136550515</v>
      </c>
      <c r="AI43" s="155">
        <f t="shared" ca="1" si="25"/>
        <v>96.247178477569562</v>
      </c>
      <c r="AJ43" s="155">
        <f t="shared" ca="1" si="25"/>
        <v>157.70647079184229</v>
      </c>
      <c r="AK43" s="155">
        <f t="shared" ca="1" si="25"/>
        <v>117.13208237821141</v>
      </c>
      <c r="AL43" s="155">
        <f t="shared" ca="1" si="25"/>
        <v>108.25089803344061</v>
      </c>
      <c r="AM43" s="155">
        <f t="shared" ca="1" si="25"/>
        <v>158.84562122118353</v>
      </c>
      <c r="AN43" s="155">
        <f t="shared" ca="1" si="25"/>
        <v>168.9728589088927</v>
      </c>
      <c r="AO43" s="155">
        <f t="shared" ca="1" si="25"/>
        <v>126.18401512081329</v>
      </c>
      <c r="AP43" s="155">
        <f t="shared" ca="1" si="25"/>
        <v>193.62688715944245</v>
      </c>
      <c r="AQ43" s="155">
        <f t="shared" ca="1" si="25"/>
        <v>404.32821036767768</v>
      </c>
      <c r="AR43" s="155">
        <f t="shared" ca="1" si="25"/>
        <v>392.87374483669248</v>
      </c>
      <c r="AS43" s="155">
        <f t="shared" ca="1" si="25"/>
        <v>413.57506041596224</v>
      </c>
      <c r="AT43" s="155">
        <f t="shared" ca="1" si="25"/>
        <v>403.42029979908114</v>
      </c>
      <c r="AU43" s="155">
        <f t="shared" ca="1" si="25"/>
        <v>100.23503632851116</v>
      </c>
      <c r="AV43" s="155">
        <f t="shared" ca="1" si="25"/>
        <v>0.48213593007478228</v>
      </c>
      <c r="AW43" s="155">
        <f t="shared" ca="1" si="25"/>
        <v>0.48213593007478228</v>
      </c>
      <c r="AX43" s="155">
        <f t="shared" ca="1" si="25"/>
        <v>0.48213593007478228</v>
      </c>
      <c r="AY43" s="155">
        <f t="shared" ca="1" si="25"/>
        <v>0.48213593007478228</v>
      </c>
      <c r="AZ43" s="155">
        <f t="shared" ca="1" si="25"/>
        <v>0.48213593007478228</v>
      </c>
      <c r="BA43" s="155">
        <f t="shared" ca="1" si="25"/>
        <v>0.48213593007478228</v>
      </c>
      <c r="BB43" s="155">
        <f t="shared" ca="1" si="25"/>
        <v>0.48213593007478228</v>
      </c>
      <c r="BC43" s="155">
        <f t="shared" ca="1" si="25"/>
        <v>0.48213593007478228</v>
      </c>
      <c r="BD43" s="155">
        <f t="shared" ca="1" si="25"/>
        <v>0.48213593007478228</v>
      </c>
      <c r="BE43" s="155">
        <f t="shared" ca="1" si="25"/>
        <v>0.48213593007478228</v>
      </c>
      <c r="BF43" s="155">
        <f t="shared" ca="1" si="25"/>
        <v>0.48213593007478228</v>
      </c>
      <c r="BG43" s="155">
        <f t="shared" ca="1" si="25"/>
        <v>0.48213593007478228</v>
      </c>
      <c r="BH43" s="155">
        <f t="shared" ca="1" si="25"/>
        <v>0.48213593007478228</v>
      </c>
      <c r="BI43" s="155">
        <f t="shared" ca="1" si="25"/>
        <v>0.48213593007478228</v>
      </c>
      <c r="BJ43" s="155">
        <f t="shared" ca="1" si="25"/>
        <v>0.48213593007478228</v>
      </c>
      <c r="BK43" s="155">
        <f t="shared" ca="1" si="25"/>
        <v>0.48213593007478228</v>
      </c>
      <c r="BL43" s="155">
        <f t="shared" ca="1" si="25"/>
        <v>0.48213593007478228</v>
      </c>
      <c r="BM43" s="155">
        <f t="shared" ca="1" si="25"/>
        <v>0.48213593007478228</v>
      </c>
      <c r="BN43" s="155">
        <f t="shared" ca="1" si="25"/>
        <v>0.48213593007478228</v>
      </c>
      <c r="BO43" s="155">
        <f t="shared" ca="1" si="25"/>
        <v>0.48213593007478228</v>
      </c>
      <c r="BP43" s="155">
        <f t="shared" ca="1" si="25"/>
        <v>0.48213593007478228</v>
      </c>
      <c r="BQ43" s="155">
        <f t="shared" ca="1" si="25"/>
        <v>0.48213593007478228</v>
      </c>
      <c r="BR43" s="155">
        <f t="shared" ca="1" si="25"/>
        <v>0.48213593007478228</v>
      </c>
      <c r="BS43" s="155">
        <f t="shared" ca="1" si="25"/>
        <v>0.48213593007478228</v>
      </c>
      <c r="BT43" s="155">
        <f t="shared" ca="1" si="25"/>
        <v>0.48213593007478228</v>
      </c>
      <c r="BU43" s="155">
        <f t="shared" ca="1" si="25"/>
        <v>0.48213593007478228</v>
      </c>
      <c r="BV43" s="155">
        <f t="shared" ca="1" si="25"/>
        <v>0.48213593007478228</v>
      </c>
      <c r="BW43" s="155">
        <f t="shared" ca="1" si="25"/>
        <v>0.48213593007478228</v>
      </c>
      <c r="BX43" s="155">
        <f t="shared" ca="1" si="25"/>
        <v>0.48213593007478228</v>
      </c>
      <c r="BY43" s="155">
        <f t="shared" ca="1" si="25"/>
        <v>0.48213593007478228</v>
      </c>
      <c r="BZ43" s="155">
        <f t="shared" ca="1" si="25"/>
        <v>0.48213593007478228</v>
      </c>
      <c r="CA43" s="155">
        <f t="shared" ca="1" si="25"/>
        <v>0.48213593007478228</v>
      </c>
      <c r="CB43" s="155">
        <f t="shared" ca="1" si="25"/>
        <v>0.48213593007478228</v>
      </c>
      <c r="CC43" s="155">
        <f t="shared" ref="CC43:DY44" ca="1" si="26">CC37/CC$40</f>
        <v>0.48213593007478228</v>
      </c>
      <c r="CD43" s="155">
        <f t="shared" ca="1" si="26"/>
        <v>0.48213593007478228</v>
      </c>
      <c r="CE43" s="155">
        <f t="shared" ca="1" si="26"/>
        <v>0.48213593007478228</v>
      </c>
      <c r="CF43" s="155">
        <f t="shared" ca="1" si="26"/>
        <v>0.48213593007478228</v>
      </c>
      <c r="CG43" s="155">
        <f t="shared" ca="1" si="26"/>
        <v>0.48213593007478228</v>
      </c>
      <c r="CH43" s="155">
        <f t="shared" ca="1" si="26"/>
        <v>0.48213593007478228</v>
      </c>
      <c r="CI43" s="155">
        <f t="shared" ca="1" si="26"/>
        <v>0.48213593007478228</v>
      </c>
      <c r="CJ43" s="155">
        <f t="shared" ca="1" si="26"/>
        <v>0.48213593007478228</v>
      </c>
      <c r="CK43" s="155">
        <f t="shared" ca="1" si="26"/>
        <v>0.48213593007478228</v>
      </c>
      <c r="CL43" s="155">
        <f t="shared" ca="1" si="26"/>
        <v>0.48213593007478228</v>
      </c>
      <c r="CM43" s="155">
        <f t="shared" ca="1" si="26"/>
        <v>0.48213593007478228</v>
      </c>
      <c r="CN43" s="155">
        <f t="shared" ca="1" si="26"/>
        <v>0.48213593007478228</v>
      </c>
      <c r="CO43" s="155">
        <f t="shared" si="26"/>
        <v>0</v>
      </c>
      <c r="CP43" s="155">
        <f t="shared" si="26"/>
        <v>0</v>
      </c>
      <c r="CQ43" s="155">
        <f t="shared" si="26"/>
        <v>0</v>
      </c>
      <c r="CR43" s="155">
        <f t="shared" si="26"/>
        <v>0</v>
      </c>
      <c r="CS43" s="155">
        <f t="shared" si="26"/>
        <v>0</v>
      </c>
      <c r="CT43" s="155">
        <f t="shared" si="26"/>
        <v>0</v>
      </c>
      <c r="CU43" s="155">
        <f t="shared" si="26"/>
        <v>0</v>
      </c>
      <c r="CV43" s="155">
        <f t="shared" si="26"/>
        <v>0</v>
      </c>
      <c r="CW43" s="155">
        <f t="shared" si="26"/>
        <v>0</v>
      </c>
      <c r="CX43" s="155">
        <f t="shared" si="26"/>
        <v>0</v>
      </c>
      <c r="CY43" s="155">
        <f t="shared" si="26"/>
        <v>0</v>
      </c>
      <c r="CZ43" s="155">
        <f t="shared" si="26"/>
        <v>0</v>
      </c>
      <c r="DA43" s="155">
        <f t="shared" si="26"/>
        <v>0</v>
      </c>
      <c r="DB43" s="155">
        <f t="shared" si="26"/>
        <v>0</v>
      </c>
      <c r="DC43" s="155">
        <f t="shared" si="26"/>
        <v>0</v>
      </c>
      <c r="DD43" s="155">
        <f t="shared" si="26"/>
        <v>0</v>
      </c>
      <c r="DE43" s="155">
        <f t="shared" si="26"/>
        <v>0</v>
      </c>
      <c r="DF43" s="155">
        <f t="shared" si="26"/>
        <v>0</v>
      </c>
      <c r="DG43" s="155">
        <f t="shared" si="26"/>
        <v>0</v>
      </c>
      <c r="DH43" s="155">
        <f t="shared" si="26"/>
        <v>0</v>
      </c>
      <c r="DI43" s="155">
        <f t="shared" si="26"/>
        <v>0</v>
      </c>
      <c r="DJ43" s="155">
        <f t="shared" si="26"/>
        <v>0</v>
      </c>
      <c r="DK43" s="155">
        <f t="shared" si="26"/>
        <v>0</v>
      </c>
      <c r="DL43" s="155">
        <f t="shared" si="26"/>
        <v>0</v>
      </c>
      <c r="DM43" s="155">
        <f t="shared" si="26"/>
        <v>0</v>
      </c>
      <c r="DN43" s="155">
        <f t="shared" si="26"/>
        <v>0</v>
      </c>
      <c r="DO43" s="155">
        <f t="shared" si="26"/>
        <v>0</v>
      </c>
      <c r="DP43" s="155">
        <f t="shared" si="26"/>
        <v>0</v>
      </c>
      <c r="DQ43" s="155">
        <f t="shared" si="26"/>
        <v>0</v>
      </c>
      <c r="DR43" s="155">
        <f t="shared" si="26"/>
        <v>0</v>
      </c>
      <c r="DS43" s="155">
        <f t="shared" si="26"/>
        <v>0</v>
      </c>
      <c r="DT43" s="155">
        <f t="shared" si="26"/>
        <v>0</v>
      </c>
      <c r="DU43" s="155">
        <f t="shared" si="26"/>
        <v>0</v>
      </c>
      <c r="DV43" s="155">
        <f t="shared" si="26"/>
        <v>0</v>
      </c>
      <c r="DW43" s="155">
        <f t="shared" si="26"/>
        <v>0</v>
      </c>
      <c r="DX43" s="155">
        <f t="shared" si="26"/>
        <v>0</v>
      </c>
      <c r="DY43" s="155">
        <f t="shared" si="26"/>
        <v>0</v>
      </c>
    </row>
    <row r="44" spans="1:129" ht="12.75" customHeight="1" x14ac:dyDescent="0.2">
      <c r="B44" s="3" t="str">
        <f>B38</f>
        <v>Low</v>
      </c>
      <c r="I44" s="5" t="s">
        <v>3</v>
      </c>
      <c r="K44" s="72">
        <f ca="1">LOOKUP($K$27,$P$6:$DY$6,P44:DY44)</f>
        <v>22.512180356643736</v>
      </c>
      <c r="P44" s="155">
        <f ca="1">P38/P$40</f>
        <v>0</v>
      </c>
      <c r="Q44" s="155">
        <f t="shared" ca="1" si="25"/>
        <v>0</v>
      </c>
      <c r="R44" s="155">
        <f t="shared" ca="1" si="25"/>
        <v>0</v>
      </c>
      <c r="S44" s="155">
        <f t="shared" ca="1" si="25"/>
        <v>-22.600253616187945</v>
      </c>
      <c r="T44" s="155">
        <f t="shared" ca="1" si="25"/>
        <v>-41.25364279195945</v>
      </c>
      <c r="U44" s="155">
        <f t="shared" ca="1" si="25"/>
        <v>-66.582843190561718</v>
      </c>
      <c r="V44" s="155">
        <f t="shared" ca="1" si="25"/>
        <v>12.861268810864425</v>
      </c>
      <c r="W44" s="155">
        <f t="shared" ca="1" si="25"/>
        <v>22.512180356643736</v>
      </c>
      <c r="X44" s="155">
        <f t="shared" ca="1" si="25"/>
        <v>33.042649969896452</v>
      </c>
      <c r="Y44" s="155">
        <f t="shared" ca="1" si="25"/>
        <v>44.734034201574907</v>
      </c>
      <c r="Z44" s="155">
        <f t="shared" ca="1" si="25"/>
        <v>34.149732075120227</v>
      </c>
      <c r="AA44" s="155">
        <f t="shared" ca="1" si="25"/>
        <v>28.918669915966337</v>
      </c>
      <c r="AB44" s="155">
        <f t="shared" ca="1" si="25"/>
        <v>41.329843557382745</v>
      </c>
      <c r="AC44" s="155">
        <f t="shared" ca="1" si="25"/>
        <v>54.188862473504109</v>
      </c>
      <c r="AD44" s="155">
        <f t="shared" ca="1" si="25"/>
        <v>71.129276424562022</v>
      </c>
      <c r="AE44" s="155">
        <f t="shared" ca="1" si="25"/>
        <v>92.285439303731309</v>
      </c>
      <c r="AF44" s="155">
        <f t="shared" ca="1" si="25"/>
        <v>71.714920455840954</v>
      </c>
      <c r="AG44" s="155">
        <f t="shared" ca="1" si="25"/>
        <v>55.53130269725817</v>
      </c>
      <c r="AH44" s="155">
        <f t="shared" ca="1" si="25"/>
        <v>89.60652791087692</v>
      </c>
      <c r="AI44" s="155">
        <f t="shared" ca="1" si="25"/>
        <v>78.274448476720451</v>
      </c>
      <c r="AJ44" s="155">
        <f t="shared" ca="1" si="25"/>
        <v>130.14329837773752</v>
      </c>
      <c r="AK44" s="155">
        <f t="shared" ca="1" si="25"/>
        <v>96.984081005501636</v>
      </c>
      <c r="AL44" s="155">
        <f t="shared" ca="1" si="25"/>
        <v>90.235867023982436</v>
      </c>
      <c r="AM44" s="155">
        <f t="shared" ca="1" si="25"/>
        <v>132.39813634710154</v>
      </c>
      <c r="AN44" s="155">
        <f t="shared" ca="1" si="25"/>
        <v>140.83750108685919</v>
      </c>
      <c r="AO44" s="155">
        <f t="shared" ca="1" si="25"/>
        <v>105.18013126345966</v>
      </c>
      <c r="AP44" s="155">
        <f t="shared" ca="1" si="25"/>
        <v>161.38252462898402</v>
      </c>
      <c r="AQ44" s="155">
        <f t="shared" ca="1" si="25"/>
        <v>336.9669606358467</v>
      </c>
      <c r="AR44" s="155">
        <f t="shared" ca="1" si="25"/>
        <v>327.42157269335905</v>
      </c>
      <c r="AS44" s="155">
        <f t="shared" ca="1" si="25"/>
        <v>344.67266900941712</v>
      </c>
      <c r="AT44" s="155">
        <f t="shared" ca="1" si="25"/>
        <v>336.2103684953496</v>
      </c>
      <c r="AU44" s="155">
        <f t="shared" ca="1" si="25"/>
        <v>83.582767599323176</v>
      </c>
      <c r="AV44" s="155">
        <f t="shared" ca="1" si="25"/>
        <v>0.48213593007478228</v>
      </c>
      <c r="AW44" s="155">
        <f t="shared" ca="1" si="25"/>
        <v>0.48213593007478228</v>
      </c>
      <c r="AX44" s="155">
        <f t="shared" ca="1" si="25"/>
        <v>0.48213593007478228</v>
      </c>
      <c r="AY44" s="155">
        <f t="shared" ca="1" si="25"/>
        <v>0.48213593007478228</v>
      </c>
      <c r="AZ44" s="155">
        <f t="shared" ca="1" si="25"/>
        <v>0.48213593007478228</v>
      </c>
      <c r="BA44" s="155">
        <f t="shared" ca="1" si="25"/>
        <v>0.48213593007478228</v>
      </c>
      <c r="BB44" s="155">
        <f t="shared" ca="1" si="25"/>
        <v>0.48213593007478228</v>
      </c>
      <c r="BC44" s="155">
        <f t="shared" ca="1" si="25"/>
        <v>0.48213593007478228</v>
      </c>
      <c r="BD44" s="155">
        <f t="shared" ca="1" si="25"/>
        <v>0.48213593007478228</v>
      </c>
      <c r="BE44" s="155">
        <f t="shared" ca="1" si="25"/>
        <v>0.48213593007478228</v>
      </c>
      <c r="BF44" s="155">
        <f t="shared" ca="1" si="25"/>
        <v>0.48213593007478228</v>
      </c>
      <c r="BG44" s="155">
        <f t="shared" ca="1" si="25"/>
        <v>0.48213593007478228</v>
      </c>
      <c r="BH44" s="155">
        <f t="shared" ca="1" si="25"/>
        <v>0.48213593007478228</v>
      </c>
      <c r="BI44" s="155">
        <f t="shared" ca="1" si="25"/>
        <v>0.48213593007478228</v>
      </c>
      <c r="BJ44" s="155">
        <f t="shared" ca="1" si="25"/>
        <v>0.48213593007478228</v>
      </c>
      <c r="BK44" s="155">
        <f t="shared" ca="1" si="25"/>
        <v>0.48213593007478228</v>
      </c>
      <c r="BL44" s="155">
        <f t="shared" ca="1" si="25"/>
        <v>0.48213593007478228</v>
      </c>
      <c r="BM44" s="155">
        <f t="shared" ca="1" si="25"/>
        <v>0.48213593007478228</v>
      </c>
      <c r="BN44" s="155">
        <f t="shared" ca="1" si="25"/>
        <v>0.48213593007478228</v>
      </c>
      <c r="BO44" s="155">
        <f t="shared" ca="1" si="25"/>
        <v>0.48213593007478228</v>
      </c>
      <c r="BP44" s="155">
        <f t="shared" ca="1" si="25"/>
        <v>0.48213593007478228</v>
      </c>
      <c r="BQ44" s="155">
        <f t="shared" ca="1" si="25"/>
        <v>0.48213593007478228</v>
      </c>
      <c r="BR44" s="155">
        <f t="shared" ca="1" si="25"/>
        <v>0.48213593007478228</v>
      </c>
      <c r="BS44" s="155">
        <f t="shared" ca="1" si="25"/>
        <v>0.48213593007478228</v>
      </c>
      <c r="BT44" s="155">
        <f t="shared" ca="1" si="25"/>
        <v>0.48213593007478228</v>
      </c>
      <c r="BU44" s="155">
        <f t="shared" ca="1" si="25"/>
        <v>0.48213593007478228</v>
      </c>
      <c r="BV44" s="155">
        <f t="shared" ca="1" si="25"/>
        <v>0.48213593007478228</v>
      </c>
      <c r="BW44" s="155">
        <f t="shared" ca="1" si="25"/>
        <v>0.48213593007478228</v>
      </c>
      <c r="BX44" s="155">
        <f t="shared" ca="1" si="25"/>
        <v>0.48213593007478228</v>
      </c>
      <c r="BY44" s="155">
        <f t="shared" ca="1" si="25"/>
        <v>0.48213593007478228</v>
      </c>
      <c r="BZ44" s="155">
        <f t="shared" ca="1" si="25"/>
        <v>0.48213593007478228</v>
      </c>
      <c r="CA44" s="155">
        <f t="shared" ca="1" si="25"/>
        <v>0.48213593007478228</v>
      </c>
      <c r="CB44" s="155">
        <f t="shared" ca="1" si="25"/>
        <v>0.48213593007478228</v>
      </c>
      <c r="CC44" s="155">
        <f t="shared" ca="1" si="26"/>
        <v>0.48213593007478228</v>
      </c>
      <c r="CD44" s="155">
        <f t="shared" ca="1" si="26"/>
        <v>0.48213593007478228</v>
      </c>
      <c r="CE44" s="155">
        <f t="shared" ca="1" si="26"/>
        <v>0.48213593007478228</v>
      </c>
      <c r="CF44" s="155">
        <f t="shared" ca="1" si="26"/>
        <v>0.48213593007478228</v>
      </c>
      <c r="CG44" s="155">
        <f t="shared" ca="1" si="26"/>
        <v>0.48213593007478228</v>
      </c>
      <c r="CH44" s="155">
        <f t="shared" ca="1" si="26"/>
        <v>0.48213593007478228</v>
      </c>
      <c r="CI44" s="155">
        <f t="shared" ca="1" si="26"/>
        <v>0.48213593007478228</v>
      </c>
      <c r="CJ44" s="155">
        <f t="shared" ca="1" si="26"/>
        <v>0.48213593007478228</v>
      </c>
      <c r="CK44" s="155">
        <f t="shared" ca="1" si="26"/>
        <v>0.48213593007478228</v>
      </c>
      <c r="CL44" s="155">
        <f t="shared" ca="1" si="26"/>
        <v>0.48213593007478228</v>
      </c>
      <c r="CM44" s="155">
        <f t="shared" ca="1" si="26"/>
        <v>0.48213593007478228</v>
      </c>
      <c r="CN44" s="155">
        <f t="shared" ca="1" si="26"/>
        <v>0.48213593007478228</v>
      </c>
      <c r="CO44" s="155">
        <f t="shared" si="26"/>
        <v>0</v>
      </c>
      <c r="CP44" s="155">
        <f t="shared" si="26"/>
        <v>0</v>
      </c>
      <c r="CQ44" s="155">
        <f t="shared" si="26"/>
        <v>0</v>
      </c>
      <c r="CR44" s="155">
        <f t="shared" si="26"/>
        <v>0</v>
      </c>
      <c r="CS44" s="155">
        <f t="shared" si="26"/>
        <v>0</v>
      </c>
      <c r="CT44" s="155">
        <f t="shared" si="26"/>
        <v>0</v>
      </c>
      <c r="CU44" s="155">
        <f t="shared" si="26"/>
        <v>0</v>
      </c>
      <c r="CV44" s="155">
        <f t="shared" si="26"/>
        <v>0</v>
      </c>
      <c r="CW44" s="155">
        <f t="shared" si="26"/>
        <v>0</v>
      </c>
      <c r="CX44" s="155">
        <f t="shared" si="26"/>
        <v>0</v>
      </c>
      <c r="CY44" s="155">
        <f t="shared" si="26"/>
        <v>0</v>
      </c>
      <c r="CZ44" s="155">
        <f t="shared" si="26"/>
        <v>0</v>
      </c>
      <c r="DA44" s="155">
        <f t="shared" si="26"/>
        <v>0</v>
      </c>
      <c r="DB44" s="155">
        <f t="shared" si="26"/>
        <v>0</v>
      </c>
      <c r="DC44" s="155">
        <f t="shared" si="26"/>
        <v>0</v>
      </c>
      <c r="DD44" s="155">
        <f t="shared" si="26"/>
        <v>0</v>
      </c>
      <c r="DE44" s="155">
        <f t="shared" si="26"/>
        <v>0</v>
      </c>
      <c r="DF44" s="155">
        <f t="shared" si="26"/>
        <v>0</v>
      </c>
      <c r="DG44" s="155">
        <f t="shared" si="26"/>
        <v>0</v>
      </c>
      <c r="DH44" s="155">
        <f t="shared" si="26"/>
        <v>0</v>
      </c>
      <c r="DI44" s="155">
        <f t="shared" si="26"/>
        <v>0</v>
      </c>
      <c r="DJ44" s="155">
        <f t="shared" si="26"/>
        <v>0</v>
      </c>
      <c r="DK44" s="155">
        <f t="shared" si="26"/>
        <v>0</v>
      </c>
      <c r="DL44" s="155">
        <f t="shared" si="26"/>
        <v>0</v>
      </c>
      <c r="DM44" s="155">
        <f t="shared" si="26"/>
        <v>0</v>
      </c>
      <c r="DN44" s="155">
        <f t="shared" si="26"/>
        <v>0</v>
      </c>
      <c r="DO44" s="155">
        <f t="shared" si="26"/>
        <v>0</v>
      </c>
      <c r="DP44" s="155">
        <f t="shared" si="26"/>
        <v>0</v>
      </c>
      <c r="DQ44" s="155">
        <f t="shared" si="26"/>
        <v>0</v>
      </c>
      <c r="DR44" s="155">
        <f t="shared" si="26"/>
        <v>0</v>
      </c>
      <c r="DS44" s="155">
        <f t="shared" si="26"/>
        <v>0</v>
      </c>
      <c r="DT44" s="155">
        <f t="shared" si="26"/>
        <v>0</v>
      </c>
      <c r="DU44" s="155">
        <f t="shared" si="26"/>
        <v>0</v>
      </c>
      <c r="DV44" s="155">
        <f t="shared" si="26"/>
        <v>0</v>
      </c>
      <c r="DW44" s="155">
        <f t="shared" si="26"/>
        <v>0</v>
      </c>
      <c r="DX44" s="155">
        <f t="shared" si="26"/>
        <v>0</v>
      </c>
      <c r="DY44" s="155">
        <f t="shared" si="26"/>
        <v>0</v>
      </c>
    </row>
    <row r="45" spans="1:129" ht="12.75" customHeight="1" x14ac:dyDescent="0.2"/>
    <row r="46" spans="1:129" ht="12.75" customHeight="1" x14ac:dyDescent="0.2"/>
    <row r="47" spans="1:129" s="4" customFormat="1" ht="12.75" x14ac:dyDescent="0.2">
      <c r="A47" s="27" t="s">
        <v>572</v>
      </c>
    </row>
    <row r="48" spans="1:129" ht="12.75" hidden="1" customHeight="1" x14ac:dyDescent="0.2">
      <c r="F48" s="34"/>
    </row>
    <row r="49" spans="6:6" ht="12.75" hidden="1" customHeight="1" x14ac:dyDescent="0.2">
      <c r="F49" s="34"/>
    </row>
    <row r="50" spans="6:6" ht="12.75" hidden="1" customHeight="1" x14ac:dyDescent="0.2">
      <c r="F50" s="34"/>
    </row>
    <row r="51" spans="6:6" ht="12.75" hidden="1" customHeight="1" x14ac:dyDescent="0.2">
      <c r="F51" s="34"/>
    </row>
    <row r="52" spans="6:6" ht="12.75" hidden="1" customHeight="1" x14ac:dyDescent="0.2">
      <c r="F52" s="34"/>
    </row>
    <row r="53" spans="6:6" ht="12.75" hidden="1" customHeight="1" x14ac:dyDescent="0.2">
      <c r="F53" s="34"/>
    </row>
    <row r="54" spans="6:6" ht="12.75" hidden="1" customHeight="1" x14ac:dyDescent="0.2">
      <c r="F54" s="34"/>
    </row>
  </sheetData>
  <dataValidations count="1">
    <dataValidation type="list" allowBlank="1" showInputMessage="1" showErrorMessage="1" sqref="K27" xr:uid="{4A4F2B7B-0D4C-4B90-9009-C43E98BEF450}">
      <formula1>$P$6:$DY$6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42B22-070F-4289-B0F0-896C96C64137}">
  <sheetPr codeName="Sheet3">
    <tabColor theme="0"/>
  </sheetPr>
  <dimension ref="A1:X50"/>
  <sheetViews>
    <sheetView showGridLines="0" topLeftCell="A11" zoomScale="50" zoomScaleNormal="50" workbookViewId="0">
      <selection activeCell="G34" sqref="G34"/>
    </sheetView>
  </sheetViews>
  <sheetFormatPr defaultColWidth="0" defaultRowHeight="12.75" zeroHeight="1" x14ac:dyDescent="0.2"/>
  <cols>
    <col min="1" max="3" width="2.7109375" style="23" customWidth="1"/>
    <col min="4" max="4" width="18.28515625" style="23" customWidth="1"/>
    <col min="5" max="6" width="27.7109375" style="23" customWidth="1"/>
    <col min="7" max="8" width="30.85546875" style="479" customWidth="1"/>
    <col min="9" max="10" width="30.85546875" style="478" customWidth="1"/>
    <col min="11" max="11" width="12.5703125" style="22" customWidth="1"/>
    <col min="12" max="13" width="12.5703125" style="23" customWidth="1"/>
    <col min="14" max="15" width="12.28515625" style="23" customWidth="1"/>
    <col min="16" max="24" width="12.28515625" style="23" hidden="1" customWidth="1"/>
    <col min="25" max="16384" width="9.140625" style="23" hidden="1"/>
  </cols>
  <sheetData>
    <row r="1" spans="4:24" s="20" customFormat="1" x14ac:dyDescent="0.25">
      <c r="K1" s="494"/>
    </row>
    <row r="2" spans="4:24" s="20" customFormat="1" x14ac:dyDescent="0.25">
      <c r="K2" s="494"/>
    </row>
    <row r="3" spans="4:24" s="20" customFormat="1" x14ac:dyDescent="0.25">
      <c r="K3" s="494"/>
    </row>
    <row r="4" spans="4:24" s="20" customFormat="1" x14ac:dyDescent="0.25">
      <c r="K4" s="494"/>
    </row>
    <row r="5" spans="4:24" s="20" customFormat="1" x14ac:dyDescent="0.25">
      <c r="K5" s="494"/>
    </row>
    <row r="6" spans="4:24" s="20" customFormat="1" x14ac:dyDescent="0.25">
      <c r="K6" s="494"/>
      <c r="N6" s="495"/>
      <c r="O6" s="495"/>
      <c r="P6" s="495"/>
      <c r="Q6" s="495"/>
      <c r="R6" s="495"/>
      <c r="S6" s="495"/>
      <c r="T6" s="495"/>
      <c r="U6" s="495"/>
      <c r="V6" s="495"/>
      <c r="W6" s="495"/>
      <c r="X6" s="495"/>
    </row>
    <row r="7" spans="4:24" s="21" customFormat="1" x14ac:dyDescent="0.25">
      <c r="K7" s="463"/>
    </row>
    <row r="8" spans="4:24" s="20" customFormat="1" x14ac:dyDescent="0.25">
      <c r="K8" s="494"/>
    </row>
    <row r="9" spans="4:24" x14ac:dyDescent="0.25">
      <c r="G9" s="23"/>
      <c r="H9" s="23"/>
      <c r="I9" s="23"/>
      <c r="J9" s="23"/>
    </row>
    <row r="10" spans="4:24" x14ac:dyDescent="0.25">
      <c r="G10" s="23"/>
      <c r="H10" s="23"/>
      <c r="I10" s="23"/>
      <c r="J10" s="23"/>
    </row>
    <row r="11" spans="4:24" x14ac:dyDescent="0.25">
      <c r="D11" s="605" t="s">
        <v>10</v>
      </c>
      <c r="E11" s="605" t="s">
        <v>648</v>
      </c>
      <c r="F11" s="595" t="s">
        <v>603</v>
      </c>
      <c r="G11" s="596"/>
      <c r="H11" s="597"/>
      <c r="I11" s="588" t="s">
        <v>8</v>
      </c>
      <c r="J11" s="589"/>
      <c r="K11" s="589"/>
      <c r="L11" s="589"/>
    </row>
    <row r="12" spans="4:24" x14ac:dyDescent="0.25">
      <c r="D12" s="606"/>
      <c r="E12" s="606"/>
      <c r="F12" s="598"/>
      <c r="G12" s="599"/>
      <c r="H12" s="600"/>
      <c r="I12" s="588"/>
      <c r="J12" s="589"/>
      <c r="K12" s="589"/>
      <c r="L12" s="589"/>
    </row>
    <row r="13" spans="4:24" x14ac:dyDescent="0.25">
      <c r="D13" s="493"/>
      <c r="E13" s="493"/>
      <c r="F13" s="493"/>
      <c r="G13" s="493"/>
      <c r="H13" s="493"/>
      <c r="I13" s="590"/>
      <c r="J13" s="590"/>
      <c r="K13" s="590"/>
      <c r="L13" s="590"/>
    </row>
    <row r="14" spans="4:24" ht="18" customHeight="1" x14ac:dyDescent="0.25">
      <c r="D14" s="602">
        <v>1</v>
      </c>
      <c r="E14" s="603" t="s">
        <v>669</v>
      </c>
      <c r="F14" s="604">
        <v>15</v>
      </c>
      <c r="G14" s="604"/>
      <c r="H14" s="546"/>
      <c r="I14" s="587">
        <v>0.75</v>
      </c>
      <c r="J14" s="587"/>
      <c r="K14" s="587"/>
      <c r="L14" s="587"/>
    </row>
    <row r="15" spans="4:24" ht="18" customHeight="1" x14ac:dyDescent="0.25">
      <c r="D15" s="602"/>
      <c r="E15" s="603"/>
      <c r="F15" s="604"/>
      <c r="G15" s="604"/>
      <c r="H15" s="546"/>
      <c r="I15" s="587"/>
      <c r="J15" s="587"/>
      <c r="K15" s="587"/>
      <c r="L15" s="587"/>
    </row>
    <row r="16" spans="4:24" ht="18" customHeight="1" x14ac:dyDescent="0.25">
      <c r="D16" s="602"/>
      <c r="E16" s="603"/>
      <c r="F16" s="604"/>
      <c r="G16" s="604"/>
      <c r="H16" s="546"/>
      <c r="I16" s="587"/>
      <c r="J16" s="587"/>
      <c r="K16" s="587"/>
      <c r="L16" s="587"/>
    </row>
    <row r="17" spans="4:12" ht="18" customHeight="1" x14ac:dyDescent="0.25">
      <c r="D17" s="592">
        <v>2</v>
      </c>
      <c r="E17" s="593" t="s">
        <v>670</v>
      </c>
      <c r="F17" s="594">
        <v>11.2</v>
      </c>
      <c r="G17" s="594"/>
      <c r="H17" s="547"/>
      <c r="I17" s="587">
        <v>0.71</v>
      </c>
      <c r="J17" s="587"/>
      <c r="K17" s="587"/>
      <c r="L17" s="587"/>
    </row>
    <row r="18" spans="4:12" ht="18" customHeight="1" x14ac:dyDescent="0.25">
      <c r="D18" s="592"/>
      <c r="E18" s="593"/>
      <c r="F18" s="594"/>
      <c r="G18" s="594"/>
      <c r="H18" s="547"/>
      <c r="I18" s="587"/>
      <c r="J18" s="587"/>
      <c r="K18" s="587"/>
      <c r="L18" s="587"/>
    </row>
    <row r="19" spans="4:12" ht="18" customHeight="1" x14ac:dyDescent="0.25">
      <c r="D19" s="592"/>
      <c r="E19" s="593"/>
      <c r="F19" s="594"/>
      <c r="G19" s="594"/>
      <c r="H19" s="547"/>
      <c r="I19" s="587"/>
      <c r="J19" s="587"/>
      <c r="K19" s="587"/>
      <c r="L19" s="587"/>
    </row>
    <row r="20" spans="4:12" ht="18" customHeight="1" x14ac:dyDescent="0.25">
      <c r="D20" s="602">
        <v>3</v>
      </c>
      <c r="E20" s="603" t="s">
        <v>671</v>
      </c>
      <c r="F20" s="604">
        <v>9.6999999999999993</v>
      </c>
      <c r="G20" s="604"/>
      <c r="H20" s="546"/>
      <c r="I20" s="601">
        <v>0.62</v>
      </c>
      <c r="J20" s="601"/>
      <c r="K20" s="601"/>
      <c r="L20" s="601"/>
    </row>
    <row r="21" spans="4:12" ht="18" customHeight="1" x14ac:dyDescent="0.25">
      <c r="D21" s="602"/>
      <c r="E21" s="603"/>
      <c r="F21" s="604"/>
      <c r="G21" s="604"/>
      <c r="H21" s="546"/>
      <c r="I21" s="601"/>
      <c r="J21" s="601"/>
      <c r="K21" s="601"/>
      <c r="L21" s="601"/>
    </row>
    <row r="22" spans="4:12" ht="18" customHeight="1" x14ac:dyDescent="0.25">
      <c r="D22" s="602"/>
      <c r="E22" s="603"/>
      <c r="F22" s="604"/>
      <c r="G22" s="604"/>
      <c r="H22" s="546"/>
      <c r="I22" s="601"/>
      <c r="J22" s="601"/>
      <c r="K22" s="601"/>
      <c r="L22" s="601"/>
    </row>
    <row r="23" spans="4:12" ht="18" customHeight="1" x14ac:dyDescent="0.25">
      <c r="D23" s="592">
        <v>4</v>
      </c>
      <c r="E23" s="593" t="s">
        <v>672</v>
      </c>
      <c r="F23" s="594">
        <v>8.4</v>
      </c>
      <c r="G23" s="594"/>
      <c r="H23" s="547"/>
      <c r="I23" s="587">
        <v>0.57999999999999996</v>
      </c>
      <c r="J23" s="587"/>
      <c r="K23" s="587"/>
      <c r="L23" s="587"/>
    </row>
    <row r="24" spans="4:12" ht="18" customHeight="1" x14ac:dyDescent="0.25">
      <c r="D24" s="592"/>
      <c r="E24" s="593"/>
      <c r="F24" s="594"/>
      <c r="G24" s="594"/>
      <c r="H24" s="547"/>
      <c r="I24" s="587"/>
      <c r="J24" s="587"/>
      <c r="K24" s="587"/>
      <c r="L24" s="587"/>
    </row>
    <row r="25" spans="4:12" ht="18" customHeight="1" x14ac:dyDescent="0.25">
      <c r="D25" s="592"/>
      <c r="E25" s="593"/>
      <c r="F25" s="594"/>
      <c r="G25" s="594"/>
      <c r="H25" s="547"/>
      <c r="I25" s="587"/>
      <c r="J25" s="587"/>
      <c r="K25" s="587"/>
      <c r="L25" s="587"/>
    </row>
    <row r="26" spans="4:12" ht="18" customHeight="1" x14ac:dyDescent="0.25">
      <c r="D26" s="602">
        <v>5</v>
      </c>
      <c r="E26" s="603" t="s">
        <v>673</v>
      </c>
      <c r="F26" s="604">
        <v>6.1</v>
      </c>
      <c r="G26" s="604"/>
      <c r="H26" s="546"/>
      <c r="I26" s="601">
        <v>0.56999999999999995</v>
      </c>
      <c r="J26" s="601"/>
      <c r="K26" s="601"/>
      <c r="L26" s="601"/>
    </row>
    <row r="27" spans="4:12" ht="18" customHeight="1" x14ac:dyDescent="0.25">
      <c r="D27" s="602"/>
      <c r="E27" s="603"/>
      <c r="F27" s="604"/>
      <c r="G27" s="604"/>
      <c r="H27" s="546"/>
      <c r="I27" s="601"/>
      <c r="J27" s="601"/>
      <c r="K27" s="601"/>
      <c r="L27" s="601"/>
    </row>
    <row r="28" spans="4:12" ht="18" customHeight="1" x14ac:dyDescent="0.25">
      <c r="D28" s="602"/>
      <c r="E28" s="603"/>
      <c r="F28" s="604"/>
      <c r="G28" s="604"/>
      <c r="H28" s="546"/>
      <c r="I28" s="601"/>
      <c r="J28" s="601"/>
      <c r="K28" s="601"/>
      <c r="L28" s="601"/>
    </row>
    <row r="29" spans="4:12" ht="18" customHeight="1" x14ac:dyDescent="0.25">
      <c r="D29" s="592">
        <v>6</v>
      </c>
      <c r="E29" s="593" t="s">
        <v>674</v>
      </c>
      <c r="F29" s="594">
        <v>3.3</v>
      </c>
      <c r="G29" s="594"/>
      <c r="H29" s="547"/>
      <c r="I29" s="587">
        <v>0.36</v>
      </c>
      <c r="J29" s="587"/>
      <c r="K29" s="587"/>
      <c r="L29" s="587"/>
    </row>
    <row r="30" spans="4:12" ht="18" customHeight="1" x14ac:dyDescent="0.25">
      <c r="D30" s="592"/>
      <c r="E30" s="593"/>
      <c r="F30" s="594"/>
      <c r="G30" s="594"/>
      <c r="H30" s="547"/>
      <c r="I30" s="587"/>
      <c r="J30" s="587"/>
      <c r="K30" s="587"/>
      <c r="L30" s="587"/>
    </row>
    <row r="31" spans="4:12" ht="18" customHeight="1" x14ac:dyDescent="0.25">
      <c r="D31" s="592"/>
      <c r="E31" s="593"/>
      <c r="F31" s="594"/>
      <c r="G31" s="594"/>
      <c r="H31" s="547"/>
      <c r="I31" s="587"/>
      <c r="J31" s="587"/>
      <c r="K31" s="587"/>
      <c r="L31" s="587"/>
    </row>
    <row r="32" spans="4:12" ht="18" customHeight="1" x14ac:dyDescent="0.25">
      <c r="D32" s="490"/>
      <c r="E32" s="489"/>
      <c r="F32" s="489"/>
      <c r="G32" s="544"/>
      <c r="H32" s="544"/>
      <c r="I32" s="545"/>
      <c r="J32" s="545"/>
    </row>
    <row r="33" spans="4:13" ht="18" customHeight="1" x14ac:dyDescent="0.25">
      <c r="D33" s="490"/>
      <c r="E33" s="489"/>
      <c r="F33" s="489"/>
      <c r="G33" s="544"/>
      <c r="H33" s="544"/>
      <c r="I33" s="545"/>
      <c r="J33" s="545"/>
    </row>
    <row r="34" spans="4:13" ht="18" customHeight="1" x14ac:dyDescent="0.25">
      <c r="D34" s="490"/>
      <c r="E34" s="489"/>
      <c r="F34" s="489"/>
      <c r="G34" s="544"/>
      <c r="H34" s="544"/>
      <c r="I34" s="545"/>
      <c r="J34" s="545"/>
    </row>
    <row r="35" spans="4:13" ht="18" customHeight="1" x14ac:dyDescent="0.25">
      <c r="D35" s="490"/>
      <c r="E35" s="489"/>
      <c r="F35" s="489"/>
      <c r="G35" s="544"/>
      <c r="H35" s="544"/>
      <c r="I35" s="545"/>
      <c r="J35" s="591" t="s">
        <v>675</v>
      </c>
      <c r="K35" s="591"/>
      <c r="L35" s="591"/>
      <c r="M35" s="591"/>
    </row>
    <row r="36" spans="4:13" ht="18" customHeight="1" x14ac:dyDescent="0.25">
      <c r="D36" s="490"/>
      <c r="E36" s="489"/>
      <c r="F36" s="489"/>
      <c r="G36" s="544"/>
      <c r="H36" s="544"/>
      <c r="I36" s="545"/>
      <c r="J36" s="545"/>
    </row>
    <row r="37" spans="4:13" x14ac:dyDescent="0.25">
      <c r="G37" s="23"/>
      <c r="H37" s="23"/>
      <c r="I37" s="23"/>
      <c r="J37" s="23"/>
    </row>
    <row r="38" spans="4:13" x14ac:dyDescent="0.25">
      <c r="D38" s="488"/>
      <c r="E38" s="487"/>
      <c r="F38" s="487"/>
      <c r="G38" s="487"/>
      <c r="H38" s="487"/>
      <c r="I38" s="487"/>
      <c r="J38" s="487"/>
      <c r="K38" s="487"/>
      <c r="L38" s="486"/>
    </row>
    <row r="39" spans="4:13" x14ac:dyDescent="0.2">
      <c r="D39" s="485" t="s">
        <v>13</v>
      </c>
      <c r="F39" s="548">
        <f>MAX(F14:F31)</f>
        <v>15</v>
      </c>
      <c r="G39" s="23"/>
      <c r="I39" s="478">
        <f>MAX(I14:I36)</f>
        <v>0.75</v>
      </c>
      <c r="K39" s="478"/>
      <c r="L39" s="484"/>
    </row>
    <row r="40" spans="4:13" x14ac:dyDescent="0.2">
      <c r="D40" s="485" t="s">
        <v>14</v>
      </c>
      <c r="F40" s="548">
        <f>MIN(F14:F31)</f>
        <v>3.3</v>
      </c>
      <c r="G40" s="23"/>
      <c r="I40" s="478">
        <f>MIN(I14:I36)</f>
        <v>0.36</v>
      </c>
      <c r="K40" s="478"/>
      <c r="L40" s="484"/>
    </row>
    <row r="41" spans="4:13" x14ac:dyDescent="0.2">
      <c r="D41" s="485" t="s">
        <v>606</v>
      </c>
      <c r="F41" s="548">
        <f>MEDIAN(F14:F31)</f>
        <v>9.0500000000000007</v>
      </c>
      <c r="G41" s="23"/>
      <c r="I41" s="478">
        <f>MEDIAN(I14:I36)</f>
        <v>0.6</v>
      </c>
      <c r="K41" s="478"/>
      <c r="L41" s="484"/>
    </row>
    <row r="42" spans="4:13" x14ac:dyDescent="0.2">
      <c r="D42" s="485" t="s">
        <v>15</v>
      </c>
      <c r="F42" s="548">
        <f>AVERAGE(F14:F31)</f>
        <v>8.9499999999999993</v>
      </c>
      <c r="G42" s="23"/>
      <c r="I42" s="478">
        <f>AVERAGE(I14:I36)</f>
        <v>0.59833333333333327</v>
      </c>
      <c r="K42" s="478"/>
      <c r="L42" s="484"/>
    </row>
    <row r="43" spans="4:13" x14ac:dyDescent="0.2">
      <c r="D43" s="25"/>
      <c r="E43" s="483"/>
      <c r="F43" s="483"/>
      <c r="G43" s="482"/>
      <c r="H43" s="482"/>
      <c r="I43" s="481"/>
      <c r="J43" s="481"/>
      <c r="K43" s="481"/>
      <c r="L43" s="480"/>
    </row>
    <row r="44" spans="4:13" x14ac:dyDescent="0.2"/>
    <row r="45" spans="4:13" x14ac:dyDescent="0.2"/>
    <row r="46" spans="4:13" x14ac:dyDescent="0.2"/>
    <row r="47" spans="4:13" x14ac:dyDescent="0.2"/>
    <row r="48" spans="4:13" x14ac:dyDescent="0.2"/>
    <row r="49" spans="1:1" x14ac:dyDescent="0.2"/>
    <row r="50" spans="1:1" s="4" customFormat="1" x14ac:dyDescent="0.2">
      <c r="A50" s="27" t="s">
        <v>572</v>
      </c>
    </row>
  </sheetData>
  <mergeCells count="30">
    <mergeCell ref="E14:E16"/>
    <mergeCell ref="F14:G16"/>
    <mergeCell ref="D14:D16"/>
    <mergeCell ref="D11:D12"/>
    <mergeCell ref="E11:E12"/>
    <mergeCell ref="E26:E28"/>
    <mergeCell ref="F26:G28"/>
    <mergeCell ref="I26:L28"/>
    <mergeCell ref="D17:D19"/>
    <mergeCell ref="E17:E19"/>
    <mergeCell ref="F17:G19"/>
    <mergeCell ref="D20:D22"/>
    <mergeCell ref="E20:E22"/>
    <mergeCell ref="F20:G22"/>
    <mergeCell ref="I29:L31"/>
    <mergeCell ref="I11:L12"/>
    <mergeCell ref="I13:L13"/>
    <mergeCell ref="J35:M35"/>
    <mergeCell ref="D29:D31"/>
    <mergeCell ref="E29:E31"/>
    <mergeCell ref="F29:G31"/>
    <mergeCell ref="F11:H12"/>
    <mergeCell ref="I14:L16"/>
    <mergeCell ref="I17:L19"/>
    <mergeCell ref="I20:L22"/>
    <mergeCell ref="I23:L25"/>
    <mergeCell ref="D23:D25"/>
    <mergeCell ref="E23:E25"/>
    <mergeCell ref="F23:G25"/>
    <mergeCell ref="D26:D28"/>
  </mergeCells>
  <conditionalFormatting sqref="G37:H37">
    <cfRule type="dataBar" priority="17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{C9EA8CBA-FFF1-4D45-9E88-2F26C2246A1E}</x14:id>
        </ext>
      </extLst>
    </cfRule>
  </conditionalFormatting>
  <conditionalFormatting sqref="F14:H31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{862B3D2E-C028-4145-9A1E-828D033D32E5}</x14:id>
        </ext>
      </extLst>
    </cfRule>
  </conditionalFormatting>
  <conditionalFormatting sqref="F14:G31">
    <cfRule type="dataBar" priority="15">
      <dataBar>
        <cfvo type="min"/>
        <cfvo type="max"/>
        <color theme="8" tint="-0.499984740745262"/>
      </dataBar>
      <extLst>
        <ext xmlns:x14="http://schemas.microsoft.com/office/spreadsheetml/2009/9/main" uri="{B025F937-C7B1-47D3-B67F-A62EFF666E3E}">
          <x14:id>{EC60A743-823C-4BCB-9BE6-6B857750794B}</x14:id>
        </ext>
      </extLst>
    </cfRule>
  </conditionalFormatting>
  <conditionalFormatting sqref="I17 I14">
    <cfRule type="expression" dxfId="100" priority="14">
      <formula>I$7="Actuals"</formula>
    </cfRule>
  </conditionalFormatting>
  <conditionalFormatting sqref="I23">
    <cfRule type="expression" dxfId="99" priority="13">
      <formula>I$7="Actuals"</formula>
    </cfRule>
  </conditionalFormatting>
  <conditionalFormatting sqref="I20">
    <cfRule type="expression" dxfId="98" priority="11">
      <formula>I$7="Actuals"</formula>
    </cfRule>
  </conditionalFormatting>
  <conditionalFormatting sqref="I29">
    <cfRule type="expression" dxfId="97" priority="10">
      <formula>I$7="Actuals"</formula>
    </cfRule>
  </conditionalFormatting>
  <conditionalFormatting sqref="I26">
    <cfRule type="expression" dxfId="96" priority="9">
      <formula>I$7="Actuals"</formula>
    </cfRule>
  </conditionalFormatting>
  <conditionalFormatting sqref="I14:L31">
    <cfRule type="dataBar" priority="2">
      <dataBar>
        <cfvo type="min"/>
        <cfvo type="max"/>
        <color theme="8" tint="-0.499984740745262"/>
      </dataBar>
      <extLst>
        <ext xmlns:x14="http://schemas.microsoft.com/office/spreadsheetml/2009/9/main" uri="{B025F937-C7B1-47D3-B67F-A62EFF666E3E}">
          <x14:id>{5816A799-9C21-4E6D-9972-D75DC3A122DC}</x14:id>
        </ext>
      </extLst>
    </cfRule>
  </conditionalFormatting>
  <conditionalFormatting sqref="I14:L16">
    <cfRule type="dataBar" priority="1">
      <dataBar>
        <cfvo type="min"/>
        <cfvo type="max"/>
        <color theme="8" tint="-0.499984740745262"/>
      </dataBar>
      <extLst>
        <ext xmlns:x14="http://schemas.microsoft.com/office/spreadsheetml/2009/9/main" uri="{B025F937-C7B1-47D3-B67F-A62EFF666E3E}">
          <x14:id>{D9ACDCE0-E96A-4786-94B6-17C780189F49}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EA8CBA-FFF1-4D45-9E88-2F26C2246A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G37:H37</xm:sqref>
        </x14:conditionalFormatting>
        <x14:conditionalFormatting xmlns:xm="http://schemas.microsoft.com/office/excel/2006/main">
          <x14:cfRule type="dataBar" id="{862B3D2E-C028-4145-9A1E-828D033D32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F14:H31</xm:sqref>
        </x14:conditionalFormatting>
        <x14:conditionalFormatting xmlns:xm="http://schemas.microsoft.com/office/excel/2006/main">
          <x14:cfRule type="dataBar" id="{EC60A743-823C-4BCB-9BE6-6B85775079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F14:G31</xm:sqref>
        </x14:conditionalFormatting>
        <x14:conditionalFormatting xmlns:xm="http://schemas.microsoft.com/office/excel/2006/main">
          <x14:cfRule type="dataBar" id="{5816A799-9C21-4E6D-9972-D75DC3A122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I14:L31</xm:sqref>
        </x14:conditionalFormatting>
        <x14:conditionalFormatting xmlns:xm="http://schemas.microsoft.com/office/excel/2006/main">
          <x14:cfRule type="dataBar" id="{D9ACDCE0-E96A-4786-94B6-17C780189F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I14:L16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73D5F-8CB6-47A0-85C0-85F1E409F518}">
  <sheetPr codeName="Sheet24">
    <tabColor theme="0"/>
  </sheetPr>
  <dimension ref="A1:W48"/>
  <sheetViews>
    <sheetView showGridLines="0" topLeftCell="A3" zoomScale="50" zoomScaleNormal="50" workbookViewId="0">
      <selection activeCell="I43" sqref="I43"/>
    </sheetView>
  </sheetViews>
  <sheetFormatPr defaultColWidth="0" defaultRowHeight="12.75" zeroHeight="1" x14ac:dyDescent="0.2"/>
  <cols>
    <col min="1" max="3" width="2.7109375" style="23" customWidth="1"/>
    <col min="4" max="4" width="18.28515625" style="23" customWidth="1"/>
    <col min="5" max="6" width="27.7109375" style="23" customWidth="1"/>
    <col min="7" max="7" width="30.85546875" style="479" customWidth="1"/>
    <col min="8" max="9" width="30.85546875" style="478" customWidth="1"/>
    <col min="10" max="10" width="12.5703125" style="22" customWidth="1"/>
    <col min="11" max="11" width="12.5703125" style="23" customWidth="1"/>
    <col min="12" max="12" width="12.5703125" style="23" hidden="1" customWidth="1"/>
    <col min="13" max="23" width="12.28515625" style="23" hidden="1" customWidth="1"/>
    <col min="24" max="16384" width="9.140625" style="23" hidden="1"/>
  </cols>
  <sheetData>
    <row r="1" spans="4:23" s="20" customFormat="1" x14ac:dyDescent="0.25">
      <c r="J1" s="494"/>
    </row>
    <row r="2" spans="4:23" s="20" customFormat="1" x14ac:dyDescent="0.25">
      <c r="J2" s="494"/>
    </row>
    <row r="3" spans="4:23" s="20" customFormat="1" x14ac:dyDescent="0.25">
      <c r="J3" s="494"/>
    </row>
    <row r="4" spans="4:23" s="20" customFormat="1" x14ac:dyDescent="0.25">
      <c r="J4" s="494"/>
    </row>
    <row r="5" spans="4:23" s="20" customFormat="1" x14ac:dyDescent="0.25">
      <c r="J5" s="494"/>
    </row>
    <row r="6" spans="4:23" s="20" customFormat="1" x14ac:dyDescent="0.25">
      <c r="J6" s="494"/>
      <c r="M6" s="495"/>
      <c r="N6" s="495"/>
      <c r="O6" s="495"/>
      <c r="P6" s="495"/>
      <c r="Q6" s="495"/>
      <c r="R6" s="495"/>
      <c r="S6" s="495"/>
      <c r="T6" s="495"/>
      <c r="U6" s="495"/>
      <c r="V6" s="495"/>
      <c r="W6" s="495"/>
    </row>
    <row r="7" spans="4:23" s="21" customFormat="1" x14ac:dyDescent="0.25">
      <c r="J7" s="463"/>
    </row>
    <row r="8" spans="4:23" s="20" customFormat="1" x14ac:dyDescent="0.25">
      <c r="J8" s="494"/>
    </row>
    <row r="9" spans="4:23" x14ac:dyDescent="0.25">
      <c r="G9" s="23"/>
      <c r="H9" s="23"/>
      <c r="I9" s="23"/>
    </row>
    <row r="10" spans="4:23" x14ac:dyDescent="0.25">
      <c r="G10" s="23"/>
      <c r="H10" s="23"/>
      <c r="I10" s="23"/>
    </row>
    <row r="11" spans="4:23" x14ac:dyDescent="0.25">
      <c r="D11" s="605" t="s">
        <v>10</v>
      </c>
      <c r="E11" s="605" t="s">
        <v>648</v>
      </c>
      <c r="F11" s="605" t="s">
        <v>647</v>
      </c>
      <c r="G11" s="597" t="s">
        <v>11</v>
      </c>
      <c r="H11" s="597" t="s">
        <v>8</v>
      </c>
      <c r="I11" s="597" t="s">
        <v>12</v>
      </c>
    </row>
    <row r="12" spans="4:23" x14ac:dyDescent="0.25">
      <c r="D12" s="606"/>
      <c r="E12" s="606"/>
      <c r="F12" s="606"/>
      <c r="G12" s="600"/>
      <c r="H12" s="600"/>
      <c r="I12" s="600"/>
    </row>
    <row r="13" spans="4:23" x14ac:dyDescent="0.25">
      <c r="D13" s="493"/>
      <c r="E13" s="493"/>
      <c r="F13" s="493"/>
      <c r="G13" s="493"/>
      <c r="H13" s="493"/>
      <c r="I13" s="493"/>
    </row>
    <row r="14" spans="4:23" ht="18" customHeight="1" x14ac:dyDescent="0.25">
      <c r="D14" s="492">
        <v>44624</v>
      </c>
      <c r="E14" s="491" t="s">
        <v>646</v>
      </c>
      <c r="F14" s="491" t="s">
        <v>645</v>
      </c>
      <c r="G14" s="540">
        <v>6280</v>
      </c>
      <c r="H14" s="542">
        <v>1.1200000000000001</v>
      </c>
      <c r="I14" s="542">
        <v>9.6</v>
      </c>
    </row>
    <row r="15" spans="4:23" ht="18" customHeight="1" x14ac:dyDescent="0.25">
      <c r="D15" s="490">
        <v>44565</v>
      </c>
      <c r="E15" s="489" t="s">
        <v>644</v>
      </c>
      <c r="F15" s="489" t="s">
        <v>643</v>
      </c>
      <c r="G15" s="541">
        <v>2100</v>
      </c>
      <c r="H15" s="543">
        <v>1.1299999999999999</v>
      </c>
      <c r="I15" s="543">
        <v>4.5</v>
      </c>
    </row>
    <row r="16" spans="4:23" ht="18" customHeight="1" x14ac:dyDescent="0.25">
      <c r="D16" s="492">
        <v>44473</v>
      </c>
      <c r="E16" s="491" t="s">
        <v>642</v>
      </c>
      <c r="F16" s="491" t="s">
        <v>641</v>
      </c>
      <c r="G16" s="540">
        <v>1354</v>
      </c>
      <c r="H16" s="542">
        <v>0.69</v>
      </c>
      <c r="I16" s="542">
        <v>4.5</v>
      </c>
    </row>
    <row r="17" spans="4:15" ht="18" customHeight="1" x14ac:dyDescent="0.25">
      <c r="D17" s="490">
        <v>44412</v>
      </c>
      <c r="E17" s="489" t="s">
        <v>640</v>
      </c>
      <c r="F17" s="489" t="s">
        <v>639</v>
      </c>
      <c r="G17" s="541">
        <v>3778</v>
      </c>
      <c r="H17" s="543">
        <v>0.72</v>
      </c>
      <c r="I17" s="543">
        <v>4.0999999999999996</v>
      </c>
    </row>
    <row r="18" spans="4:15" ht="18" customHeight="1" x14ac:dyDescent="0.25">
      <c r="D18" s="492">
        <v>44290</v>
      </c>
      <c r="E18" s="491" t="s">
        <v>638</v>
      </c>
      <c r="F18" s="491" t="s">
        <v>637</v>
      </c>
      <c r="G18" s="540">
        <v>1865</v>
      </c>
      <c r="H18" s="542">
        <v>1.02</v>
      </c>
      <c r="I18" s="542">
        <v>3</v>
      </c>
    </row>
    <row r="19" spans="4:15" ht="18" customHeight="1" x14ac:dyDescent="0.25">
      <c r="D19" s="490">
        <v>44231</v>
      </c>
      <c r="E19" s="489" t="s">
        <v>636</v>
      </c>
      <c r="F19" s="489" t="s">
        <v>635</v>
      </c>
      <c r="G19" s="541">
        <v>1893</v>
      </c>
      <c r="H19" s="543">
        <v>1.31</v>
      </c>
      <c r="I19" s="543">
        <v>8.2161175441256038</v>
      </c>
      <c r="O19" s="23" t="s">
        <v>668</v>
      </c>
    </row>
    <row r="20" spans="4:15" ht="18" customHeight="1" x14ac:dyDescent="0.25">
      <c r="D20" s="492">
        <v>44169</v>
      </c>
      <c r="E20" s="491" t="s">
        <v>634</v>
      </c>
      <c r="F20" s="491" t="s">
        <v>633</v>
      </c>
      <c r="G20" s="540">
        <v>3322</v>
      </c>
      <c r="H20" s="542">
        <v>0.95</v>
      </c>
      <c r="I20" s="542">
        <v>7.5175488821151637</v>
      </c>
    </row>
    <row r="21" spans="4:15" ht="18" customHeight="1" x14ac:dyDescent="0.25">
      <c r="D21" s="490">
        <v>44047</v>
      </c>
      <c r="E21" s="489" t="s">
        <v>632</v>
      </c>
      <c r="F21" s="489" t="s">
        <v>631</v>
      </c>
      <c r="G21" s="541">
        <v>1406</v>
      </c>
      <c r="H21" s="543">
        <v>0.94</v>
      </c>
      <c r="I21" s="543">
        <v>9.0673764331558644</v>
      </c>
    </row>
    <row r="22" spans="4:15" ht="18" customHeight="1" x14ac:dyDescent="0.25">
      <c r="D22" s="492">
        <v>43986</v>
      </c>
      <c r="E22" s="491" t="s">
        <v>630</v>
      </c>
      <c r="F22" s="491" t="s">
        <v>629</v>
      </c>
      <c r="G22" s="540">
        <v>2552</v>
      </c>
      <c r="H22" s="542">
        <v>1</v>
      </c>
      <c r="I22" s="542">
        <v>12.2</v>
      </c>
    </row>
    <row r="23" spans="4:15" ht="18" customHeight="1" x14ac:dyDescent="0.25">
      <c r="D23" s="490">
        <v>43865</v>
      </c>
      <c r="E23" s="489" t="s">
        <v>628</v>
      </c>
      <c r="F23" s="489" t="s">
        <v>627</v>
      </c>
      <c r="G23" s="541">
        <v>5106</v>
      </c>
      <c r="H23" s="543">
        <v>0.77</v>
      </c>
      <c r="I23" s="543">
        <v>6.627759453070734</v>
      </c>
    </row>
    <row r="24" spans="4:15" ht="18" customHeight="1" x14ac:dyDescent="0.25">
      <c r="D24" s="492">
        <v>43773</v>
      </c>
      <c r="E24" s="491" t="s">
        <v>626</v>
      </c>
      <c r="F24" s="491" t="s">
        <v>625</v>
      </c>
      <c r="G24" s="540">
        <v>3394</v>
      </c>
      <c r="H24" s="542">
        <v>0.86</v>
      </c>
      <c r="I24" s="542">
        <v>7.4811245598407465</v>
      </c>
    </row>
    <row r="25" spans="4:15" ht="18" customHeight="1" x14ac:dyDescent="0.25">
      <c r="D25" s="490">
        <v>43650</v>
      </c>
      <c r="E25" s="489" t="s">
        <v>624</v>
      </c>
      <c r="F25" s="489" t="s">
        <v>623</v>
      </c>
      <c r="G25" s="541">
        <v>4733</v>
      </c>
      <c r="H25" s="543">
        <v>1.1000000000000001</v>
      </c>
      <c r="I25" s="543">
        <v>4.2</v>
      </c>
    </row>
    <row r="26" spans="4:15" ht="18" customHeight="1" x14ac:dyDescent="0.25">
      <c r="D26" s="492">
        <v>43589</v>
      </c>
      <c r="E26" s="491" t="s">
        <v>622</v>
      </c>
      <c r="F26" s="491" t="s">
        <v>621</v>
      </c>
      <c r="G26" s="540">
        <v>4732</v>
      </c>
      <c r="H26" s="542">
        <v>1.06</v>
      </c>
      <c r="I26" s="542">
        <v>10</v>
      </c>
    </row>
    <row r="27" spans="4:15" ht="18" customHeight="1" x14ac:dyDescent="0.25">
      <c r="D27" s="490">
        <v>43500</v>
      </c>
      <c r="E27" s="489" t="s">
        <v>620</v>
      </c>
      <c r="F27" s="489" t="s">
        <v>619</v>
      </c>
      <c r="G27" s="541">
        <v>7692</v>
      </c>
      <c r="H27" s="543">
        <v>1.3</v>
      </c>
      <c r="I27" s="543">
        <v>10.1</v>
      </c>
    </row>
    <row r="28" spans="4:15" ht="18" customHeight="1" x14ac:dyDescent="0.25">
      <c r="D28" s="492">
        <v>43377</v>
      </c>
      <c r="E28" s="491" t="s">
        <v>618</v>
      </c>
      <c r="F28" s="491" t="s">
        <v>617</v>
      </c>
      <c r="G28" s="540">
        <v>2010</v>
      </c>
      <c r="H28" s="542">
        <v>1.1200000000000001</v>
      </c>
      <c r="I28" s="542">
        <v>10.7</v>
      </c>
    </row>
    <row r="29" spans="4:15" ht="18" customHeight="1" x14ac:dyDescent="0.25">
      <c r="D29" s="490">
        <v>43255</v>
      </c>
      <c r="E29" s="489" t="s">
        <v>616</v>
      </c>
      <c r="F29" s="489" t="s">
        <v>615</v>
      </c>
      <c r="G29" s="541">
        <v>1423</v>
      </c>
      <c r="H29" s="543">
        <v>0.82</v>
      </c>
      <c r="I29" s="543">
        <v>7.3</v>
      </c>
    </row>
    <row r="30" spans="4:15" ht="18" customHeight="1" x14ac:dyDescent="0.25">
      <c r="D30" s="492">
        <v>43194</v>
      </c>
      <c r="E30" s="491" t="s">
        <v>614</v>
      </c>
      <c r="F30" s="491" t="s">
        <v>613</v>
      </c>
      <c r="G30" s="540">
        <v>2250</v>
      </c>
      <c r="H30" s="542">
        <v>1.04</v>
      </c>
      <c r="I30" s="542">
        <v>5.6</v>
      </c>
    </row>
    <row r="31" spans="4:15" ht="18" customHeight="1" x14ac:dyDescent="0.25">
      <c r="D31" s="490">
        <v>43104</v>
      </c>
      <c r="E31" s="489" t="s">
        <v>612</v>
      </c>
      <c r="F31" s="489" t="s">
        <v>611</v>
      </c>
      <c r="G31" s="541">
        <v>5850</v>
      </c>
      <c r="H31" s="543">
        <v>0.97</v>
      </c>
      <c r="I31" s="543">
        <v>4.5999999999999996</v>
      </c>
    </row>
    <row r="32" spans="4:15" ht="18" customHeight="1" x14ac:dyDescent="0.25">
      <c r="D32" s="492">
        <v>43012</v>
      </c>
      <c r="E32" s="491" t="s">
        <v>610</v>
      </c>
      <c r="F32" s="491" t="s">
        <v>609</v>
      </c>
      <c r="G32" s="540">
        <v>1596</v>
      </c>
      <c r="H32" s="542">
        <v>0.96</v>
      </c>
      <c r="I32" s="542">
        <v>3.1</v>
      </c>
    </row>
    <row r="33" spans="1:9" ht="18" customHeight="1" x14ac:dyDescent="0.25">
      <c r="D33" s="490">
        <v>42890</v>
      </c>
      <c r="E33" s="489" t="s">
        <v>608</v>
      </c>
      <c r="F33" s="489" t="s">
        <v>607</v>
      </c>
      <c r="G33" s="541">
        <v>4364</v>
      </c>
      <c r="H33" s="543">
        <v>0.85</v>
      </c>
      <c r="I33" s="543">
        <v>5.0999999999999996</v>
      </c>
    </row>
    <row r="34" spans="1:9" x14ac:dyDescent="0.25">
      <c r="G34" s="23"/>
      <c r="H34" s="23"/>
      <c r="I34" s="23"/>
    </row>
    <row r="35" spans="1:9" x14ac:dyDescent="0.25">
      <c r="G35" s="23"/>
      <c r="H35" s="23"/>
      <c r="I35" s="23"/>
    </row>
    <row r="36" spans="1:9" x14ac:dyDescent="0.25">
      <c r="G36" s="23"/>
      <c r="H36" s="22" t="s">
        <v>676</v>
      </c>
      <c r="I36" s="22" t="s">
        <v>677</v>
      </c>
    </row>
    <row r="37" spans="1:9" x14ac:dyDescent="0.25">
      <c r="G37" s="23"/>
      <c r="H37" s="23"/>
      <c r="I37" s="23"/>
    </row>
    <row r="38" spans="1:9" x14ac:dyDescent="0.25">
      <c r="D38" s="488"/>
      <c r="E38" s="487"/>
      <c r="F38" s="487"/>
      <c r="G38" s="487"/>
      <c r="H38" s="487"/>
      <c r="I38" s="486"/>
    </row>
    <row r="39" spans="1:9" x14ac:dyDescent="0.2">
      <c r="D39" s="485" t="s">
        <v>13</v>
      </c>
      <c r="G39" s="479">
        <f>MAX(G14:G33)</f>
        <v>7692</v>
      </c>
      <c r="H39" s="478">
        <f>MAX(H14:H33)</f>
        <v>1.31</v>
      </c>
      <c r="I39" s="484">
        <f>MAX(I14:I33)</f>
        <v>12.2</v>
      </c>
    </row>
    <row r="40" spans="1:9" x14ac:dyDescent="0.2">
      <c r="D40" s="485" t="s">
        <v>14</v>
      </c>
      <c r="G40" s="479">
        <f>MIN(G14:G33)</f>
        <v>1354</v>
      </c>
      <c r="H40" s="478">
        <f>MIN(H14:H33)</f>
        <v>0.69</v>
      </c>
      <c r="I40" s="484">
        <f>MIN(I14:I33)</f>
        <v>3</v>
      </c>
    </row>
    <row r="41" spans="1:9" x14ac:dyDescent="0.2">
      <c r="D41" s="485" t="s">
        <v>606</v>
      </c>
      <c r="G41" s="479">
        <f>MEDIAN(G14:G33)</f>
        <v>2937</v>
      </c>
      <c r="H41" s="478">
        <f>MEDIAN(H14:H33)</f>
        <v>0.98499999999999999</v>
      </c>
      <c r="I41" s="484">
        <f>MEDIAN(I14:I33)</f>
        <v>6.9638797265353674</v>
      </c>
    </row>
    <row r="42" spans="1:9" x14ac:dyDescent="0.2">
      <c r="D42" s="485" t="s">
        <v>15</v>
      </c>
      <c r="G42" s="479">
        <f>AVERAGE(G14:G33)</f>
        <v>3385</v>
      </c>
      <c r="H42" s="478">
        <f>AVERAGE(H14:H33)</f>
        <v>0.98650000000000004</v>
      </c>
      <c r="I42" s="484">
        <f>AVERAGE(I14:I33)</f>
        <v>6.8754963436154055</v>
      </c>
    </row>
    <row r="43" spans="1:9" x14ac:dyDescent="0.2">
      <c r="D43" s="25"/>
      <c r="E43" s="483"/>
      <c r="F43" s="483"/>
      <c r="G43" s="482"/>
      <c r="H43" s="481"/>
      <c r="I43" s="480"/>
    </row>
    <row r="44" spans="1:9" x14ac:dyDescent="0.2"/>
    <row r="45" spans="1:9" x14ac:dyDescent="0.2"/>
    <row r="46" spans="1:9" x14ac:dyDescent="0.2"/>
    <row r="47" spans="1:9" x14ac:dyDescent="0.2"/>
    <row r="48" spans="1:9" s="4" customFormat="1" x14ac:dyDescent="0.2">
      <c r="A48" s="27" t="s">
        <v>572</v>
      </c>
    </row>
  </sheetData>
  <mergeCells count="6">
    <mergeCell ref="I11:I12"/>
    <mergeCell ref="D11:D12"/>
    <mergeCell ref="E11:E12"/>
    <mergeCell ref="F11:F12"/>
    <mergeCell ref="G11:G12"/>
    <mergeCell ref="H11:H12"/>
  </mergeCells>
  <conditionalFormatting sqref="G34:G37">
    <cfRule type="dataBar" priority="7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{EAB4C4C3-0D1A-4A2E-BD39-97BA18FB4C53}</x14:id>
        </ext>
      </extLst>
    </cfRule>
  </conditionalFormatting>
  <conditionalFormatting sqref="G14:G33">
    <cfRule type="dataBar" priority="3">
      <dataBar>
        <cfvo type="min"/>
        <cfvo type="max"/>
        <color theme="8" tint="-0.499984740745262"/>
      </dataBar>
      <extLst>
        <ext xmlns:x14="http://schemas.microsoft.com/office/spreadsheetml/2009/9/main" uri="{B025F937-C7B1-47D3-B67F-A62EFF666E3E}">
          <x14:id>{215BEC4A-D562-48ED-A049-83248C7EDC2C}</x14:id>
        </ext>
      </extLst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{87AB782D-DAC3-47BE-AAD6-74E5F60C6FC3}</x14:id>
        </ext>
      </extLst>
    </cfRule>
  </conditionalFormatting>
  <conditionalFormatting sqref="H14:H33">
    <cfRule type="dataBar" priority="2">
      <dataBar>
        <cfvo type="min"/>
        <cfvo type="max"/>
        <color theme="8" tint="-0.499984740745262"/>
      </dataBar>
      <extLst>
        <ext xmlns:x14="http://schemas.microsoft.com/office/spreadsheetml/2009/9/main" uri="{B025F937-C7B1-47D3-B67F-A62EFF666E3E}">
          <x14:id>{D8F6D593-94E0-4A93-B57C-815615B5258D}</x14:id>
        </ext>
      </extLst>
    </cfRule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{7BB08454-9946-4530-8C73-BBFABAAE7A34}</x14:id>
        </ext>
      </extLst>
    </cfRule>
  </conditionalFormatting>
  <conditionalFormatting sqref="I14:I33">
    <cfRule type="dataBar" priority="1">
      <dataBar>
        <cfvo type="min"/>
        <cfvo type="max"/>
        <color theme="8" tint="-0.499984740745262"/>
      </dataBar>
      <extLst>
        <ext xmlns:x14="http://schemas.microsoft.com/office/spreadsheetml/2009/9/main" uri="{B025F937-C7B1-47D3-B67F-A62EFF666E3E}">
          <x14:id>{26F55557-8C6E-4790-A4F0-C3E8E4721003}</x14:id>
        </ext>
      </extLst>
    </cfRule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{A616D7A8-30D3-4E77-A54E-A349D01A3442}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B4C4C3-0D1A-4A2E-BD39-97BA18FB4C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G34:G37</xm:sqref>
        </x14:conditionalFormatting>
        <x14:conditionalFormatting xmlns:xm="http://schemas.microsoft.com/office/excel/2006/main">
          <x14:cfRule type="dataBar" id="{215BEC4A-D562-48ED-A049-83248C7EDC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B782D-DAC3-47BE-AAD6-74E5F60C6F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G14:G33</xm:sqref>
        </x14:conditionalFormatting>
        <x14:conditionalFormatting xmlns:xm="http://schemas.microsoft.com/office/excel/2006/main">
          <x14:cfRule type="dataBar" id="{D8F6D593-94E0-4A93-B57C-815615B525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B08454-9946-4530-8C73-BBFABAAE7A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H14:H33</xm:sqref>
        </x14:conditionalFormatting>
        <x14:conditionalFormatting xmlns:xm="http://schemas.microsoft.com/office/excel/2006/main">
          <x14:cfRule type="dataBar" id="{26F55557-8C6E-4790-A4F0-C3E8E47210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16D7A8-30D3-4E77-A54E-A349D01A34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I14:I33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15909-6F6C-4E84-BEEC-989B8D2B5620}">
  <sheetPr codeName="Sheet25">
    <tabColor theme="0"/>
  </sheetPr>
  <dimension ref="A1:Y290"/>
  <sheetViews>
    <sheetView showGridLines="0" zoomScale="50" zoomScaleNormal="50" workbookViewId="0">
      <pane ySplit="8" topLeftCell="A9" activePane="bottomLeft" state="frozen"/>
      <selection activeCell="L70" sqref="L70"/>
      <selection pane="bottomLeft" activeCell="I13" sqref="I13"/>
    </sheetView>
  </sheetViews>
  <sheetFormatPr defaultColWidth="0" defaultRowHeight="12.75" customHeight="1" zeroHeight="1" x14ac:dyDescent="0.2"/>
  <cols>
    <col min="1" max="1" width="2.7109375" style="3" customWidth="1"/>
    <col min="2" max="5" width="9.140625" style="3" customWidth="1"/>
    <col min="6" max="6" width="17.42578125" style="3" customWidth="1"/>
    <col min="7" max="7" width="9.140625" style="3" customWidth="1"/>
    <col min="8" max="20" width="18.5703125" style="3" customWidth="1"/>
    <col min="21" max="24" width="18.5703125" style="3" hidden="1" customWidth="1"/>
    <col min="25" max="25" width="9.140625" style="3" customWidth="1"/>
    <col min="26" max="16384" width="9.140625" style="3" hidden="1"/>
  </cols>
  <sheetData>
    <row r="1" spans="1:25" x14ac:dyDescent="0.2">
      <c r="A1" s="1"/>
      <c r="B1" s="1"/>
      <c r="C1" s="1"/>
      <c r="D1" s="1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x14ac:dyDescent="0.2">
      <c r="A2" s="1"/>
      <c r="B2" s="1"/>
      <c r="C2" s="1"/>
      <c r="D2" s="1"/>
      <c r="E2" s="2"/>
      <c r="F2" s="562">
        <v>1</v>
      </c>
      <c r="G2" s="1"/>
      <c r="H2" s="469">
        <v>1</v>
      </c>
      <c r="I2" s="469">
        <f t="shared" ref="I2:X2" si="0">H2+1</f>
        <v>2</v>
      </c>
      <c r="J2" s="469">
        <f t="shared" si="0"/>
        <v>3</v>
      </c>
      <c r="K2" s="469">
        <f t="shared" si="0"/>
        <v>4</v>
      </c>
      <c r="L2" s="469">
        <f t="shared" si="0"/>
        <v>5</v>
      </c>
      <c r="M2" s="469">
        <f t="shared" si="0"/>
        <v>6</v>
      </c>
      <c r="N2" s="469">
        <f t="shared" si="0"/>
        <v>7</v>
      </c>
      <c r="O2" s="469">
        <f t="shared" si="0"/>
        <v>8</v>
      </c>
      <c r="P2" s="469">
        <f t="shared" si="0"/>
        <v>9</v>
      </c>
      <c r="Q2" s="469">
        <f t="shared" si="0"/>
        <v>10</v>
      </c>
      <c r="R2" s="469">
        <f t="shared" si="0"/>
        <v>11</v>
      </c>
      <c r="S2" s="469">
        <f t="shared" si="0"/>
        <v>12</v>
      </c>
      <c r="T2" s="469">
        <f t="shared" si="0"/>
        <v>13</v>
      </c>
      <c r="U2" s="515">
        <f t="shared" si="0"/>
        <v>14</v>
      </c>
      <c r="V2" s="515">
        <f t="shared" si="0"/>
        <v>15</v>
      </c>
      <c r="W2" s="515">
        <f t="shared" si="0"/>
        <v>16</v>
      </c>
      <c r="X2" s="515">
        <f t="shared" si="0"/>
        <v>17</v>
      </c>
      <c r="Y2" s="1"/>
    </row>
    <row r="3" spans="1:25" x14ac:dyDescent="0.2">
      <c r="A3" s="1"/>
      <c r="B3" s="1"/>
      <c r="C3" s="1"/>
      <c r="D3" s="453"/>
      <c r="E3" s="453"/>
      <c r="F3" s="614" t="str">
        <f>INDEX(H3:X7,,F2)</f>
        <v>Base Case</v>
      </c>
      <c r="G3" s="1"/>
      <c r="H3" s="616" t="s">
        <v>58</v>
      </c>
      <c r="I3" s="610" t="str">
        <f t="shared" ref="I3" si="1">"Development CAPEX "&amp;IF(I13&gt;0,"+ ","- ")&amp;(ABS(I13)*100)&amp;"%"</f>
        <v>Development CAPEX + 10%</v>
      </c>
      <c r="J3" s="610" t="str">
        <f t="shared" ref="J3" si="2">"OPEX "&amp;IF(J14&gt;0,"+ ","- ")&amp;(ABS(J14)*100)&amp;"%"</f>
        <v>OPEX + 10%</v>
      </c>
      <c r="K3" s="610" t="str">
        <f t="shared" ref="K3" si="3">"Price "&amp;IF(K15&gt;0,"+ ","- ")&amp;(ABS(K15)*100)&amp;"%"</f>
        <v>Price - 10%</v>
      </c>
      <c r="L3" s="610" t="str">
        <f>"Production "&amp;""</f>
        <v xml:space="preserve">Production </v>
      </c>
      <c r="M3" s="610" t="str">
        <f t="shared" ref="M3" si="4">"Resources "&amp;IF(M17&gt;0,"+ ","- ")&amp;(ABS(M17)*100)&amp;"%"</f>
        <v>Resources - 10%</v>
      </c>
      <c r="N3" s="610" t="str">
        <f t="shared" ref="N3" si="5">"Inflation "&amp;IF(N18&gt;0,"+ ","- ")&amp;(ABS(N18)*100)&amp;"%"</f>
        <v>Inflation + 2%</v>
      </c>
      <c r="O3" s="610" t="str">
        <f t="shared" ref="O3" si="6">"Cost of Debt "&amp;IF(O19&gt;0,"+ ","- ")&amp;(ABS(O19)*100)&amp;"%"</f>
        <v>Cost of Debt + 2%</v>
      </c>
      <c r="P3" s="610" t="str">
        <f t="shared" ref="P3" si="7">"Sustaining CAPEX "&amp;IF(P20&gt;0,"+ ","- ")&amp;(ABS(P20)*100)&amp;"%"</f>
        <v>Sustaining CAPEX + 10%</v>
      </c>
      <c r="Q3" s="610" t="str">
        <f t="shared" ref="Q3" si="8">"Mineral Grade "&amp;IF(Q21&gt;0,"+ ","- ")&amp;(ABS(Q21)*100)&amp;"%"</f>
        <v>Mineral Grade + 2%</v>
      </c>
      <c r="R3" s="610" t="s">
        <v>64</v>
      </c>
      <c r="S3" s="610" t="s">
        <v>64</v>
      </c>
      <c r="T3" s="611" t="s">
        <v>564</v>
      </c>
      <c r="U3" s="607" t="s">
        <v>565</v>
      </c>
      <c r="V3" s="607" t="s">
        <v>565</v>
      </c>
      <c r="W3" s="607" t="s">
        <v>565</v>
      </c>
      <c r="X3" s="607" t="s">
        <v>565</v>
      </c>
      <c r="Y3" s="1"/>
    </row>
    <row r="4" spans="1:25" x14ac:dyDescent="0.2">
      <c r="A4" s="1"/>
      <c r="B4" s="1"/>
      <c r="C4" s="1"/>
      <c r="D4" s="453"/>
      <c r="E4" s="453"/>
      <c r="F4" s="614"/>
      <c r="G4" s="1"/>
      <c r="H4" s="616"/>
      <c r="I4" s="610"/>
      <c r="J4" s="610"/>
      <c r="K4" s="610"/>
      <c r="L4" s="610"/>
      <c r="M4" s="610"/>
      <c r="N4" s="610"/>
      <c r="O4" s="610"/>
      <c r="P4" s="610"/>
      <c r="Q4" s="610"/>
      <c r="R4" s="610"/>
      <c r="S4" s="610"/>
      <c r="T4" s="612"/>
      <c r="U4" s="608"/>
      <c r="V4" s="608"/>
      <c r="W4" s="608"/>
      <c r="X4" s="608"/>
      <c r="Y4" s="1"/>
    </row>
    <row r="5" spans="1:25" x14ac:dyDescent="0.2">
      <c r="A5" s="1"/>
      <c r="B5" s="453"/>
      <c r="C5" s="453"/>
      <c r="D5" s="453"/>
      <c r="E5" s="453"/>
      <c r="F5" s="614"/>
      <c r="G5" s="1"/>
      <c r="H5" s="616"/>
      <c r="I5" s="610"/>
      <c r="J5" s="610"/>
      <c r="K5" s="610"/>
      <c r="L5" s="610"/>
      <c r="M5" s="610"/>
      <c r="N5" s="610"/>
      <c r="O5" s="610"/>
      <c r="P5" s="610"/>
      <c r="Q5" s="610"/>
      <c r="R5" s="610"/>
      <c r="S5" s="610"/>
      <c r="T5" s="612"/>
      <c r="U5" s="608"/>
      <c r="V5" s="608"/>
      <c r="W5" s="608"/>
      <c r="X5" s="608"/>
      <c r="Y5" s="1"/>
    </row>
    <row r="6" spans="1:25" x14ac:dyDescent="0.2">
      <c r="A6" s="1"/>
      <c r="B6" s="453"/>
      <c r="C6" s="453"/>
      <c r="D6" s="453"/>
      <c r="E6" s="453"/>
      <c r="F6" s="614"/>
      <c r="G6" s="1"/>
      <c r="H6" s="616"/>
      <c r="I6" s="610"/>
      <c r="J6" s="610"/>
      <c r="K6" s="610"/>
      <c r="L6" s="610"/>
      <c r="M6" s="610"/>
      <c r="N6" s="610"/>
      <c r="O6" s="610"/>
      <c r="P6" s="610"/>
      <c r="Q6" s="610"/>
      <c r="R6" s="610"/>
      <c r="S6" s="610"/>
      <c r="T6" s="612"/>
      <c r="U6" s="608"/>
      <c r="V6" s="608"/>
      <c r="W6" s="608"/>
      <c r="X6" s="608"/>
      <c r="Y6" s="1"/>
    </row>
    <row r="7" spans="1:25" x14ac:dyDescent="0.2">
      <c r="A7" s="1"/>
      <c r="B7" s="1"/>
      <c r="C7" s="1"/>
      <c r="D7" s="1"/>
      <c r="E7" s="2"/>
      <c r="F7" s="615"/>
      <c r="G7" s="1"/>
      <c r="H7" s="616"/>
      <c r="I7" s="610"/>
      <c r="J7" s="610"/>
      <c r="K7" s="610"/>
      <c r="L7" s="610"/>
      <c r="M7" s="610"/>
      <c r="N7" s="610"/>
      <c r="O7" s="610"/>
      <c r="P7" s="610"/>
      <c r="Q7" s="610"/>
      <c r="R7" s="610"/>
      <c r="S7" s="610"/>
      <c r="T7" s="613"/>
      <c r="U7" s="609"/>
      <c r="V7" s="609"/>
      <c r="W7" s="609"/>
      <c r="X7" s="609"/>
      <c r="Y7" s="1"/>
    </row>
    <row r="8" spans="1:25" x14ac:dyDescent="0.2">
      <c r="A8" s="1"/>
      <c r="B8" s="1"/>
      <c r="C8" s="1"/>
      <c r="D8" s="1"/>
      <c r="E8" s="2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">
      <c r="A9" s="45" t="s">
        <v>566</v>
      </c>
      <c r="B9" s="30"/>
      <c r="C9" s="30"/>
      <c r="D9" s="30"/>
      <c r="E9" s="30"/>
      <c r="F9" s="30"/>
      <c r="G9" s="30"/>
      <c r="H9" s="30"/>
      <c r="I9" s="33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</row>
    <row r="10" spans="1:25" x14ac:dyDescent="0.2">
      <c r="E10" s="5"/>
    </row>
    <row r="11" spans="1:25" x14ac:dyDescent="0.2">
      <c r="B11" s="44"/>
      <c r="E11" s="5"/>
    </row>
    <row r="12" spans="1:25" x14ac:dyDescent="0.2">
      <c r="B12" s="3" t="str">
        <f t="array" ref="B12:B24">TRANSPOSE(H3:T7)</f>
        <v>Base Case</v>
      </c>
      <c r="E12" s="5" t="s">
        <v>62</v>
      </c>
      <c r="F12" s="513">
        <f t="shared" ref="F12:F24" si="9">INDEX(H12:X12,,$F$2)</f>
        <v>0</v>
      </c>
      <c r="H12" s="514">
        <v>0</v>
      </c>
      <c r="I12" s="514">
        <v>0</v>
      </c>
      <c r="J12" s="514">
        <v>0</v>
      </c>
      <c r="K12" s="514">
        <v>0</v>
      </c>
      <c r="L12" s="514">
        <v>0</v>
      </c>
      <c r="M12" s="514">
        <v>0</v>
      </c>
      <c r="N12" s="514">
        <v>0</v>
      </c>
      <c r="O12" s="514">
        <v>0</v>
      </c>
      <c r="P12" s="514">
        <v>0</v>
      </c>
      <c r="Q12" s="514">
        <v>0</v>
      </c>
      <c r="R12" s="514">
        <v>0</v>
      </c>
      <c r="S12" s="514">
        <v>0</v>
      </c>
      <c r="T12" s="514">
        <v>0</v>
      </c>
      <c r="U12" s="516">
        <v>0</v>
      </c>
      <c r="V12" s="516">
        <v>0</v>
      </c>
      <c r="W12" s="516">
        <v>0</v>
      </c>
      <c r="X12" s="516">
        <v>0</v>
      </c>
      <c r="Y12" s="454"/>
    </row>
    <row r="13" spans="1:25" x14ac:dyDescent="0.2">
      <c r="B13" s="3" t="str">
        <v>Development CAPEX + 10%</v>
      </c>
      <c r="E13" s="5" t="s">
        <v>62</v>
      </c>
      <c r="F13" s="513">
        <f t="shared" si="9"/>
        <v>0</v>
      </c>
      <c r="H13" s="514">
        <v>0</v>
      </c>
      <c r="I13" s="514">
        <v>0.1</v>
      </c>
      <c r="J13" s="514">
        <v>0</v>
      </c>
      <c r="K13" s="514">
        <v>0</v>
      </c>
      <c r="L13" s="514">
        <v>0</v>
      </c>
      <c r="M13" s="514">
        <v>0</v>
      </c>
      <c r="N13" s="514">
        <v>0</v>
      </c>
      <c r="O13" s="514">
        <v>0</v>
      </c>
      <c r="P13" s="514">
        <v>0</v>
      </c>
      <c r="Q13" s="514">
        <v>0</v>
      </c>
      <c r="R13" s="514">
        <v>0</v>
      </c>
      <c r="S13" s="514">
        <v>0</v>
      </c>
      <c r="T13" s="514">
        <f>I13</f>
        <v>0.1</v>
      </c>
      <c r="U13" s="516">
        <v>0</v>
      </c>
      <c r="V13" s="516">
        <v>0</v>
      </c>
      <c r="W13" s="516">
        <v>0</v>
      </c>
      <c r="X13" s="516">
        <v>0</v>
      </c>
      <c r="Y13" s="455"/>
    </row>
    <row r="14" spans="1:25" x14ac:dyDescent="0.2">
      <c r="B14" s="3" t="str">
        <v>OPEX + 10%</v>
      </c>
      <c r="E14" s="5" t="s">
        <v>62</v>
      </c>
      <c r="F14" s="513">
        <f t="shared" si="9"/>
        <v>0</v>
      </c>
      <c r="H14" s="514">
        <v>0</v>
      </c>
      <c r="I14" s="514">
        <v>0</v>
      </c>
      <c r="J14" s="514">
        <v>0.1</v>
      </c>
      <c r="K14" s="514">
        <v>0</v>
      </c>
      <c r="L14" s="514">
        <v>0</v>
      </c>
      <c r="M14" s="514">
        <v>0</v>
      </c>
      <c r="N14" s="514">
        <v>0</v>
      </c>
      <c r="O14" s="514">
        <v>0</v>
      </c>
      <c r="P14" s="514">
        <v>0</v>
      </c>
      <c r="Q14" s="514">
        <v>0</v>
      </c>
      <c r="R14" s="514">
        <v>0</v>
      </c>
      <c r="S14" s="514">
        <v>0</v>
      </c>
      <c r="T14" s="514">
        <f>J14</f>
        <v>0.1</v>
      </c>
      <c r="U14" s="516">
        <v>0</v>
      </c>
      <c r="V14" s="516">
        <v>0</v>
      </c>
      <c r="W14" s="516">
        <v>0</v>
      </c>
      <c r="X14" s="516">
        <v>0</v>
      </c>
    </row>
    <row r="15" spans="1:25" x14ac:dyDescent="0.2">
      <c r="B15" s="3" t="str">
        <v>Price - 10%</v>
      </c>
      <c r="E15" s="5" t="s">
        <v>62</v>
      </c>
      <c r="F15" s="513">
        <f t="shared" si="9"/>
        <v>0</v>
      </c>
      <c r="H15" s="514">
        <v>0</v>
      </c>
      <c r="I15" s="514">
        <v>0</v>
      </c>
      <c r="J15" s="514">
        <v>0</v>
      </c>
      <c r="K15" s="514">
        <v>-0.1</v>
      </c>
      <c r="L15" s="514">
        <v>0</v>
      </c>
      <c r="M15" s="514">
        <v>0</v>
      </c>
      <c r="N15" s="514">
        <v>0</v>
      </c>
      <c r="O15" s="514">
        <v>0</v>
      </c>
      <c r="P15" s="514">
        <v>0</v>
      </c>
      <c r="Q15" s="514">
        <v>0</v>
      </c>
      <c r="R15" s="514">
        <v>0</v>
      </c>
      <c r="S15" s="514">
        <v>0</v>
      </c>
      <c r="T15" s="514">
        <f>K15</f>
        <v>-0.1</v>
      </c>
      <c r="U15" s="516">
        <v>0</v>
      </c>
      <c r="V15" s="516">
        <v>0</v>
      </c>
      <c r="W15" s="516">
        <v>0</v>
      </c>
      <c r="X15" s="516">
        <v>0</v>
      </c>
    </row>
    <row r="16" spans="1:25" x14ac:dyDescent="0.2">
      <c r="B16" s="3" t="str">
        <v xml:space="preserve">Production </v>
      </c>
      <c r="E16" s="5" t="s">
        <v>51</v>
      </c>
      <c r="F16" s="513">
        <f t="shared" si="9"/>
        <v>0</v>
      </c>
      <c r="H16" s="514">
        <v>0</v>
      </c>
      <c r="I16" s="514">
        <v>0</v>
      </c>
      <c r="J16" s="514">
        <v>0</v>
      </c>
      <c r="K16" s="514">
        <v>0</v>
      </c>
      <c r="L16" s="514" t="s">
        <v>164</v>
      </c>
      <c r="M16" s="514">
        <v>0</v>
      </c>
      <c r="N16" s="514">
        <v>0</v>
      </c>
      <c r="O16" s="514">
        <v>0</v>
      </c>
      <c r="P16" s="514">
        <v>0</v>
      </c>
      <c r="Q16" s="514">
        <v>0</v>
      </c>
      <c r="R16" s="514">
        <v>0</v>
      </c>
      <c r="S16" s="514">
        <v>0</v>
      </c>
      <c r="T16" s="514" t="str">
        <f>L16</f>
        <v>Low Case</v>
      </c>
      <c r="U16" s="517">
        <v>0</v>
      </c>
      <c r="V16" s="517">
        <v>0</v>
      </c>
      <c r="W16" s="517">
        <v>0</v>
      </c>
      <c r="X16" s="517">
        <v>0</v>
      </c>
      <c r="Y16" s="454"/>
    </row>
    <row r="17" spans="1:25" x14ac:dyDescent="0.2">
      <c r="B17" s="3" t="str">
        <v>Resources - 10%</v>
      </c>
      <c r="E17" s="5" t="s">
        <v>62</v>
      </c>
      <c r="F17" s="513">
        <f t="shared" si="9"/>
        <v>0</v>
      </c>
      <c r="H17" s="514">
        <v>0</v>
      </c>
      <c r="I17" s="514">
        <v>0</v>
      </c>
      <c r="J17" s="514">
        <v>0</v>
      </c>
      <c r="K17" s="514">
        <v>0</v>
      </c>
      <c r="L17" s="514">
        <v>0</v>
      </c>
      <c r="M17" s="514">
        <v>-0.1</v>
      </c>
      <c r="N17" s="514">
        <v>0</v>
      </c>
      <c r="O17" s="514">
        <v>0</v>
      </c>
      <c r="P17" s="514">
        <v>0</v>
      </c>
      <c r="Q17" s="514">
        <v>0</v>
      </c>
      <c r="R17" s="514">
        <v>0</v>
      </c>
      <c r="S17" s="514">
        <v>0</v>
      </c>
      <c r="T17" s="514">
        <f>M17</f>
        <v>-0.1</v>
      </c>
      <c r="U17" s="516">
        <v>0</v>
      </c>
      <c r="V17" s="516">
        <v>0</v>
      </c>
      <c r="W17" s="516">
        <v>0</v>
      </c>
      <c r="X17" s="516">
        <v>0</v>
      </c>
      <c r="Y17" s="455"/>
    </row>
    <row r="18" spans="1:25" x14ac:dyDescent="0.2">
      <c r="B18" s="3" t="str">
        <v>Inflation + 2%</v>
      </c>
      <c r="E18" s="519" t="s">
        <v>656</v>
      </c>
      <c r="F18" s="513">
        <f t="shared" si="9"/>
        <v>0</v>
      </c>
      <c r="H18" s="514">
        <v>0</v>
      </c>
      <c r="I18" s="514">
        <v>0</v>
      </c>
      <c r="J18" s="514">
        <v>0</v>
      </c>
      <c r="K18" s="514">
        <v>0</v>
      </c>
      <c r="L18" s="514">
        <v>0</v>
      </c>
      <c r="M18" s="514">
        <v>0</v>
      </c>
      <c r="N18" s="514">
        <v>0.02</v>
      </c>
      <c r="O18" s="514">
        <v>0</v>
      </c>
      <c r="P18" s="514">
        <v>0</v>
      </c>
      <c r="Q18" s="514">
        <v>0</v>
      </c>
      <c r="R18" s="514">
        <v>0</v>
      </c>
      <c r="S18" s="514">
        <v>0</v>
      </c>
      <c r="T18" s="514">
        <f>N18</f>
        <v>0.02</v>
      </c>
      <c r="U18" s="516">
        <v>0</v>
      </c>
      <c r="V18" s="516">
        <v>0</v>
      </c>
      <c r="W18" s="516">
        <v>0</v>
      </c>
      <c r="X18" s="516">
        <v>0</v>
      </c>
      <c r="Y18" s="454"/>
    </row>
    <row r="19" spans="1:25" x14ac:dyDescent="0.2">
      <c r="B19" s="3" t="str">
        <v>Cost of Debt + 2%</v>
      </c>
      <c r="E19" s="519" t="s">
        <v>656</v>
      </c>
      <c r="F19" s="513">
        <f t="shared" si="9"/>
        <v>0</v>
      </c>
      <c r="H19" s="514">
        <v>0</v>
      </c>
      <c r="I19" s="514">
        <v>0</v>
      </c>
      <c r="J19" s="514">
        <v>0</v>
      </c>
      <c r="K19" s="514">
        <v>0</v>
      </c>
      <c r="L19" s="514">
        <v>0</v>
      </c>
      <c r="M19" s="514">
        <v>0</v>
      </c>
      <c r="N19" s="514">
        <v>0</v>
      </c>
      <c r="O19" s="514">
        <v>0.02</v>
      </c>
      <c r="P19" s="514">
        <v>0</v>
      </c>
      <c r="Q19" s="514">
        <v>0</v>
      </c>
      <c r="R19" s="514">
        <v>0</v>
      </c>
      <c r="S19" s="514">
        <v>0</v>
      </c>
      <c r="T19" s="514">
        <f>O19</f>
        <v>0.02</v>
      </c>
      <c r="U19" s="516">
        <v>0</v>
      </c>
      <c r="V19" s="516">
        <v>0</v>
      </c>
      <c r="W19" s="516">
        <v>0</v>
      </c>
      <c r="X19" s="516">
        <v>0</v>
      </c>
    </row>
    <row r="20" spans="1:25" x14ac:dyDescent="0.2">
      <c r="B20" s="3" t="str">
        <v>Sustaining CAPEX + 10%</v>
      </c>
      <c r="E20" s="5" t="s">
        <v>62</v>
      </c>
      <c r="F20" s="513">
        <f t="shared" si="9"/>
        <v>0</v>
      </c>
      <c r="H20" s="514">
        <v>0</v>
      </c>
      <c r="I20" s="514">
        <v>0</v>
      </c>
      <c r="J20" s="514">
        <v>0</v>
      </c>
      <c r="K20" s="514">
        <v>0</v>
      </c>
      <c r="L20" s="514">
        <v>0</v>
      </c>
      <c r="M20" s="514">
        <v>0</v>
      </c>
      <c r="N20" s="514">
        <v>0</v>
      </c>
      <c r="O20" s="514">
        <v>0</v>
      </c>
      <c r="P20" s="514">
        <v>0.1</v>
      </c>
      <c r="Q20" s="514">
        <v>0</v>
      </c>
      <c r="R20" s="514">
        <v>0</v>
      </c>
      <c r="S20" s="514">
        <v>0</v>
      </c>
      <c r="T20" s="514">
        <f>P20</f>
        <v>0.1</v>
      </c>
      <c r="U20" s="516">
        <v>0</v>
      </c>
      <c r="V20" s="516">
        <v>0</v>
      </c>
      <c r="W20" s="516">
        <v>0</v>
      </c>
      <c r="X20" s="516">
        <v>0</v>
      </c>
    </row>
    <row r="21" spans="1:25" x14ac:dyDescent="0.2">
      <c r="B21" s="3" t="str">
        <v>Mineral Grade + 2%</v>
      </c>
      <c r="E21" s="519" t="s">
        <v>656</v>
      </c>
      <c r="F21" s="513">
        <f t="shared" si="9"/>
        <v>0</v>
      </c>
      <c r="H21" s="514">
        <v>0</v>
      </c>
      <c r="I21" s="514">
        <v>0</v>
      </c>
      <c r="J21" s="514">
        <v>0</v>
      </c>
      <c r="K21" s="514">
        <v>0</v>
      </c>
      <c r="L21" s="514">
        <v>0</v>
      </c>
      <c r="M21" s="514">
        <v>0</v>
      </c>
      <c r="N21" s="514">
        <v>0</v>
      </c>
      <c r="O21" s="514">
        <v>0</v>
      </c>
      <c r="P21" s="514">
        <v>0</v>
      </c>
      <c r="Q21" s="514">
        <v>0.02</v>
      </c>
      <c r="R21" s="514">
        <v>0</v>
      </c>
      <c r="S21" s="514">
        <v>0</v>
      </c>
      <c r="T21" s="514">
        <f>Q21</f>
        <v>0.02</v>
      </c>
      <c r="U21" s="516">
        <v>0</v>
      </c>
      <c r="V21" s="516">
        <v>0</v>
      </c>
      <c r="W21" s="516">
        <v>0</v>
      </c>
      <c r="X21" s="516">
        <v>0</v>
      </c>
    </row>
    <row r="22" spans="1:25" x14ac:dyDescent="0.2">
      <c r="B22" s="3" t="str">
        <v>[spare]</v>
      </c>
      <c r="E22" s="5" t="s">
        <v>62</v>
      </c>
      <c r="F22" s="513">
        <f t="shared" si="9"/>
        <v>0</v>
      </c>
      <c r="H22" s="514">
        <v>0</v>
      </c>
      <c r="I22" s="514">
        <v>0</v>
      </c>
      <c r="J22" s="514">
        <v>0</v>
      </c>
      <c r="K22" s="514">
        <v>0</v>
      </c>
      <c r="L22" s="514">
        <v>0</v>
      </c>
      <c r="M22" s="514">
        <v>0</v>
      </c>
      <c r="N22" s="514">
        <v>0</v>
      </c>
      <c r="O22" s="514">
        <v>0</v>
      </c>
      <c r="P22" s="514">
        <v>0</v>
      </c>
      <c r="Q22" s="514">
        <v>0</v>
      </c>
      <c r="R22" s="514">
        <v>0</v>
      </c>
      <c r="S22" s="514">
        <v>0</v>
      </c>
      <c r="T22" s="514">
        <f>R22</f>
        <v>0</v>
      </c>
      <c r="U22" s="516">
        <v>0</v>
      </c>
      <c r="V22" s="516">
        <v>0</v>
      </c>
      <c r="W22" s="516">
        <v>0</v>
      </c>
      <c r="X22" s="516">
        <v>0</v>
      </c>
    </row>
    <row r="23" spans="1:25" x14ac:dyDescent="0.2">
      <c r="B23" s="3" t="str">
        <v>[spare]</v>
      </c>
      <c r="E23" s="5" t="s">
        <v>62</v>
      </c>
      <c r="F23" s="513">
        <f t="shared" si="9"/>
        <v>0</v>
      </c>
      <c r="H23" s="514">
        <v>0</v>
      </c>
      <c r="I23" s="514">
        <v>0</v>
      </c>
      <c r="J23" s="514">
        <v>0</v>
      </c>
      <c r="K23" s="514">
        <v>0</v>
      </c>
      <c r="L23" s="514">
        <v>0</v>
      </c>
      <c r="M23" s="514">
        <v>0</v>
      </c>
      <c r="N23" s="514">
        <v>0</v>
      </c>
      <c r="O23" s="514">
        <v>0</v>
      </c>
      <c r="P23" s="514">
        <v>0</v>
      </c>
      <c r="Q23" s="514">
        <v>0</v>
      </c>
      <c r="R23" s="514">
        <v>0</v>
      </c>
      <c r="S23" s="514">
        <v>0</v>
      </c>
      <c r="T23" s="514">
        <f>S23</f>
        <v>0</v>
      </c>
      <c r="U23" s="516">
        <v>0</v>
      </c>
      <c r="V23" s="516">
        <v>0</v>
      </c>
      <c r="W23" s="516">
        <v>0</v>
      </c>
      <c r="X23" s="516">
        <v>0</v>
      </c>
    </row>
    <row r="24" spans="1:25" x14ac:dyDescent="0.2">
      <c r="B24" s="3" t="str">
        <v>Combined Downside</v>
      </c>
      <c r="E24" s="5" t="s">
        <v>62</v>
      </c>
      <c r="F24" s="513">
        <f t="shared" si="9"/>
        <v>0</v>
      </c>
      <c r="H24" s="514">
        <v>0</v>
      </c>
      <c r="I24" s="514">
        <v>0</v>
      </c>
      <c r="J24" s="514">
        <v>0</v>
      </c>
      <c r="K24" s="514">
        <v>0</v>
      </c>
      <c r="L24" s="514">
        <v>0</v>
      </c>
      <c r="M24" s="514">
        <v>0</v>
      </c>
      <c r="N24" s="514">
        <v>0</v>
      </c>
      <c r="O24" s="514">
        <v>0</v>
      </c>
      <c r="P24" s="514">
        <v>0</v>
      </c>
      <c r="Q24" s="514">
        <v>0</v>
      </c>
      <c r="R24" s="514">
        <v>0</v>
      </c>
      <c r="S24" s="514">
        <v>0</v>
      </c>
      <c r="T24" s="514">
        <v>0</v>
      </c>
      <c r="U24" s="516">
        <v>0</v>
      </c>
      <c r="V24" s="516">
        <v>0</v>
      </c>
      <c r="W24" s="516">
        <v>0</v>
      </c>
      <c r="X24" s="516">
        <v>0</v>
      </c>
    </row>
    <row r="25" spans="1:25" x14ac:dyDescent="0.2">
      <c r="E25" s="5"/>
    </row>
    <row r="26" spans="1:25" x14ac:dyDescent="0.2">
      <c r="E26" s="5"/>
    </row>
    <row r="27" spans="1:25" x14ac:dyDescent="0.2">
      <c r="A27" s="45" t="s">
        <v>567</v>
      </c>
      <c r="B27" s="30"/>
      <c r="C27" s="30"/>
      <c r="D27" s="30"/>
      <c r="E27" s="30"/>
      <c r="F27" s="30"/>
      <c r="G27" s="30"/>
      <c r="H27" s="30"/>
      <c r="I27" s="33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</row>
    <row r="28" spans="1:25" x14ac:dyDescent="0.2">
      <c r="E28" s="5"/>
    </row>
    <row r="29" spans="1:25" x14ac:dyDescent="0.2">
      <c r="B29" s="3" t="s">
        <v>568</v>
      </c>
      <c r="E29" s="5" t="s">
        <v>31</v>
      </c>
      <c r="F29" s="456">
        <f>MAX(H2:T2)</f>
        <v>13</v>
      </c>
    </row>
    <row r="30" spans="1:25" x14ac:dyDescent="0.2">
      <c r="E30" s="5"/>
    </row>
    <row r="31" spans="1:25" x14ac:dyDescent="0.2">
      <c r="B31" s="27" t="s">
        <v>468</v>
      </c>
      <c r="C31" s="4"/>
      <c r="D31" s="4"/>
      <c r="E31" s="4"/>
      <c r="F31" s="4"/>
    </row>
    <row r="32" spans="1:25" x14ac:dyDescent="0.2">
      <c r="B32" s="457" t="s">
        <v>215</v>
      </c>
      <c r="C32" s="458"/>
      <c r="D32" s="458"/>
      <c r="E32" s="458"/>
      <c r="F32" s="459" t="b">
        <f>[15]BS!L52</f>
        <v>1</v>
      </c>
    </row>
    <row r="33" spans="2:20" x14ac:dyDescent="0.2">
      <c r="B33" s="460" t="s">
        <v>569</v>
      </c>
      <c r="C33" s="461"/>
      <c r="D33" s="461"/>
      <c r="E33" s="461"/>
      <c r="F33" s="462" t="b">
        <f>Macro_Check</f>
        <v>1</v>
      </c>
    </row>
    <row r="34" spans="2:20" x14ac:dyDescent="0.2">
      <c r="E34" s="5"/>
    </row>
    <row r="35" spans="2:20" x14ac:dyDescent="0.2">
      <c r="E35" s="5"/>
      <c r="H35" s="463" t="s">
        <v>570</v>
      </c>
      <c r="I35" s="463" t="s">
        <v>571</v>
      </c>
      <c r="J35" s="463" t="s">
        <v>7</v>
      </c>
      <c r="K35" s="463" t="s">
        <v>555</v>
      </c>
      <c r="L35" s="463" t="s">
        <v>455</v>
      </c>
      <c r="M35" s="463" t="s">
        <v>662</v>
      </c>
      <c r="N35" s="463" t="s">
        <v>2</v>
      </c>
      <c r="O35" s="463" t="s">
        <v>659</v>
      </c>
      <c r="P35" s="463" t="s">
        <v>660</v>
      </c>
      <c r="Q35" s="463" t="s">
        <v>286</v>
      </c>
      <c r="R35" s="463" t="s">
        <v>664</v>
      </c>
      <c r="S35" s="463" t="s">
        <v>666</v>
      </c>
      <c r="T35" s="463" t="s">
        <v>665</v>
      </c>
    </row>
    <row r="36" spans="2:20" x14ac:dyDescent="0.2">
      <c r="E36" s="5"/>
      <c r="H36" s="464" t="s">
        <v>62</v>
      </c>
      <c r="I36" s="464" t="s">
        <v>62</v>
      </c>
      <c r="J36" s="464" t="s">
        <v>5</v>
      </c>
      <c r="K36" s="464" t="s">
        <v>5</v>
      </c>
      <c r="L36" s="464" t="s">
        <v>62</v>
      </c>
      <c r="M36" s="464" t="s">
        <v>663</v>
      </c>
      <c r="N36" s="464" t="s">
        <v>661</v>
      </c>
      <c r="O36" s="464" t="s">
        <v>5</v>
      </c>
      <c r="P36" s="464" t="s">
        <v>9</v>
      </c>
      <c r="Q36" s="464" t="s">
        <v>9</v>
      </c>
      <c r="R36" s="464" t="s">
        <v>9</v>
      </c>
      <c r="S36" s="464" t="s">
        <v>9</v>
      </c>
      <c r="T36" s="464" t="s">
        <v>62</v>
      </c>
    </row>
    <row r="37" spans="2:20" x14ac:dyDescent="0.2">
      <c r="B37" s="520" t="str">
        <f>"Live Case: "&amp;F3</f>
        <v>Live Case: Base Case</v>
      </c>
      <c r="C37" s="274"/>
      <c r="D37" s="274"/>
      <c r="E37" s="284"/>
      <c r="F37" s="274"/>
      <c r="G37" s="274"/>
      <c r="H37" s="525">
        <f>'Manganese Mine'!L1192</f>
        <v>0.14141703254251525</v>
      </c>
      <c r="I37" s="525">
        <f ca="1">'Manganese Mine'!L1217</f>
        <v>0.23527878193036367</v>
      </c>
      <c r="J37" s="526">
        <f>'Manganese Mine'!L1274</f>
        <v>763.85402409376479</v>
      </c>
      <c r="K37" s="526">
        <f ca="1">'Manganese Mine'!L1299</f>
        <v>340.20233148374314</v>
      </c>
      <c r="L37" s="527">
        <f ca="1">'Manganese Mine'!L1231</f>
        <v>1.8554351588666744</v>
      </c>
      <c r="M37" s="526">
        <f ca="1">'Manganese Mine'!L1242</f>
        <v>1.0779142512431572</v>
      </c>
      <c r="N37" s="528">
        <f ca="1">'Net Asset Value'!M46</f>
        <v>40.043353677078315</v>
      </c>
      <c r="O37" s="528">
        <f ca="1">'Net Asset Value'!M39</f>
        <v>249.16222487836995</v>
      </c>
      <c r="P37" s="529">
        <f ca="1">'Net Asset Value'!M44</f>
        <v>0.69924213206017771</v>
      </c>
      <c r="Q37" s="529">
        <f>'Manganese Mine'!L1097</f>
        <v>1.4993343272120625</v>
      </c>
      <c r="R37" s="529">
        <f>'Manganese Mine'!L1142</f>
        <v>3.9552094801031332</v>
      </c>
      <c r="S37" s="529">
        <f ca="1">'Manganese Mine'!L1158</f>
        <v>4.1467545899879301</v>
      </c>
      <c r="T37" s="530">
        <f>'Manganese Mine'!L1175</f>
        <v>0.20690978886756237</v>
      </c>
    </row>
    <row r="38" spans="2:20" x14ac:dyDescent="0.2">
      <c r="B38" s="3" t="str">
        <f>B12</f>
        <v>Base Case</v>
      </c>
      <c r="E38" s="5"/>
      <c r="H38" s="465">
        <v>0.14287588664762296</v>
      </c>
      <c r="I38" s="465">
        <v>0.20211353256873554</v>
      </c>
      <c r="J38" s="518">
        <v>687.80008792207082</v>
      </c>
      <c r="K38" s="518">
        <v>326.40254681449011</v>
      </c>
      <c r="L38" s="521">
        <v>1.2533009518493241</v>
      </c>
      <c r="M38" s="518">
        <v>1.5957859100393046</v>
      </c>
      <c r="N38" s="518">
        <v>37.825563004964309</v>
      </c>
      <c r="O38" s="518">
        <v>235.36244020911693</v>
      </c>
      <c r="P38" s="466">
        <v>0.74024013856251714</v>
      </c>
      <c r="Q38" s="466">
        <v>1.8262869284407937</v>
      </c>
      <c r="R38" s="466">
        <v>4.1043615338474098</v>
      </c>
      <c r="S38" s="466">
        <v>3.6356213132877144</v>
      </c>
      <c r="T38" s="522">
        <v>8.7598425196850391E-2</v>
      </c>
    </row>
    <row r="39" spans="2:20" x14ac:dyDescent="0.2">
      <c r="B39" s="3" t="str">
        <f t="shared" ref="B39:B50" si="10">B13</f>
        <v>Development CAPEX + 10%</v>
      </c>
      <c r="E39" s="5"/>
      <c r="H39" s="467">
        <v>0.13377722910376177</v>
      </c>
      <c r="I39" s="467">
        <v>0.18695345239785044</v>
      </c>
      <c r="J39" s="364">
        <v>658.7418949059022</v>
      </c>
      <c r="K39" s="364">
        <v>305.61807037937729</v>
      </c>
      <c r="L39" s="148">
        <v>1.122656558829398</v>
      </c>
      <c r="M39" s="364">
        <v>1.7814887235731423</v>
      </c>
      <c r="N39" s="364">
        <v>34.485248712577466</v>
      </c>
      <c r="O39" s="364">
        <v>214.5779637740041</v>
      </c>
      <c r="P39" s="468">
        <v>0.81194136755023116</v>
      </c>
      <c r="Q39" s="468">
        <v>1.7005697766457075</v>
      </c>
      <c r="R39" s="468">
        <v>3.6313369664290525</v>
      </c>
      <c r="S39" s="468">
        <v>4.0002502339867085</v>
      </c>
      <c r="T39" s="523">
        <v>8.7598425196850391E-2</v>
      </c>
    </row>
    <row r="40" spans="2:20" x14ac:dyDescent="0.2">
      <c r="B40" s="3" t="str">
        <f t="shared" si="10"/>
        <v>OPEX + 10%</v>
      </c>
      <c r="E40" s="5"/>
      <c r="H40" s="467">
        <v>0.12654226107307576</v>
      </c>
      <c r="I40" s="467">
        <v>0.1721688593351689</v>
      </c>
      <c r="J40" s="364">
        <v>559.17271307077885</v>
      </c>
      <c r="K40" s="364">
        <v>248.85882335542317</v>
      </c>
      <c r="L40" s="148">
        <v>1.1023616927273159</v>
      </c>
      <c r="M40" s="364">
        <v>1.8142865569392816</v>
      </c>
      <c r="N40" s="364">
        <v>25.363357927831323</v>
      </c>
      <c r="O40" s="364">
        <v>157.81871675004999</v>
      </c>
      <c r="P40" s="468">
        <v>1.1039547712755919</v>
      </c>
      <c r="Q40" s="468">
        <v>1.4721339363390251</v>
      </c>
      <c r="R40" s="468">
        <v>3.1691769631701701</v>
      </c>
      <c r="S40" s="468">
        <v>4.4308375584676964</v>
      </c>
      <c r="T40" s="523">
        <v>8.7598425196850391E-2</v>
      </c>
    </row>
    <row r="41" spans="2:20" x14ac:dyDescent="0.2">
      <c r="B41" s="3" t="str">
        <f t="shared" si="10"/>
        <v>Price - 10%</v>
      </c>
      <c r="E41" s="5"/>
      <c r="H41" s="467">
        <v>0.11552539118275895</v>
      </c>
      <c r="I41" s="467">
        <v>0.15336716138849371</v>
      </c>
      <c r="J41" s="364">
        <v>458.24277963120983</v>
      </c>
      <c r="K41" s="364">
        <v>192.907114363023</v>
      </c>
      <c r="L41" s="148">
        <v>0.95467154572227153</v>
      </c>
      <c r="M41" s="364">
        <v>2.0949613602308306</v>
      </c>
      <c r="N41" s="364">
        <v>16.371248176389848</v>
      </c>
      <c r="O41" s="364">
        <v>101.8670077576498</v>
      </c>
      <c r="P41" s="468">
        <v>1.7103155299044825</v>
      </c>
      <c r="Q41" s="468">
        <v>1.2541063115209525</v>
      </c>
      <c r="R41" s="468">
        <v>2.6336535839772024</v>
      </c>
      <c r="S41" s="468">
        <v>5.0652593917772792</v>
      </c>
      <c r="T41" s="523">
        <v>8.7598425196850391E-2</v>
      </c>
    </row>
    <row r="42" spans="2:20" x14ac:dyDescent="0.2">
      <c r="B42" s="3" t="str">
        <f t="shared" si="10"/>
        <v xml:space="preserve">Production </v>
      </c>
      <c r="C42" s="5"/>
      <c r="E42" s="5"/>
      <c r="H42" s="467">
        <v>0.13180054984448231</v>
      </c>
      <c r="I42" s="467">
        <v>0.17839046345617171</v>
      </c>
      <c r="J42" s="364">
        <v>660.87018919809543</v>
      </c>
      <c r="K42" s="364">
        <v>293.94222452053458</v>
      </c>
      <c r="L42" s="148">
        <v>1.3346024646149959</v>
      </c>
      <c r="M42" s="364">
        <v>1.4985735850390154</v>
      </c>
      <c r="N42" s="364">
        <v>32.608800445056495</v>
      </c>
      <c r="O42" s="364">
        <v>202.9021179151614</v>
      </c>
      <c r="P42" s="468">
        <v>0.85866390722277575</v>
      </c>
      <c r="Q42" s="468">
        <v>1.5162724227969751</v>
      </c>
      <c r="R42" s="468">
        <v>3.2314554623112479</v>
      </c>
      <c r="S42" s="468">
        <v>4.408862087010049</v>
      </c>
      <c r="T42" s="523">
        <v>0.23523622047244094</v>
      </c>
    </row>
    <row r="43" spans="2:20" x14ac:dyDescent="0.2">
      <c r="B43" s="3" t="str">
        <f t="shared" si="10"/>
        <v>Resources - 10%</v>
      </c>
      <c r="E43" s="5"/>
      <c r="H43" s="467">
        <v>0.14263900420850772</v>
      </c>
      <c r="I43" s="467">
        <v>0.20348891389382828</v>
      </c>
      <c r="J43" s="364">
        <v>630.25799855779735</v>
      </c>
      <c r="K43" s="364">
        <v>307.4500738441107</v>
      </c>
      <c r="L43" s="148">
        <v>1.0715804823990165</v>
      </c>
      <c r="M43" s="364">
        <v>1.866402041517657</v>
      </c>
      <c r="N43" s="364">
        <v>34.779673610700627</v>
      </c>
      <c r="O43" s="364">
        <v>216.40996723873752</v>
      </c>
      <c r="P43" s="468">
        <v>0.80506793460492021</v>
      </c>
      <c r="Q43" s="468">
        <v>1.8479344408013822</v>
      </c>
      <c r="R43" s="468">
        <v>3.9600446056608987</v>
      </c>
      <c r="S43" s="468">
        <v>3.6356218495825301</v>
      </c>
      <c r="T43" s="523">
        <v>8.7598425196850294E-2</v>
      </c>
    </row>
    <row r="44" spans="2:20" x14ac:dyDescent="0.2">
      <c r="B44" s="3" t="str">
        <f t="shared" si="10"/>
        <v>Inflation + 2%</v>
      </c>
      <c r="E44" s="5"/>
      <c r="H44" s="467">
        <v>0.1450741360497696</v>
      </c>
      <c r="I44" s="467">
        <v>0.19316187605563373</v>
      </c>
      <c r="J44" s="364">
        <v>700.98794219749743</v>
      </c>
      <c r="K44" s="364">
        <v>308.43592884310448</v>
      </c>
      <c r="L44" s="148">
        <v>1.2279035119855877</v>
      </c>
      <c r="M44" s="364">
        <v>1.6287924747164289</v>
      </c>
      <c r="N44" s="364">
        <v>34.938112316320208</v>
      </c>
      <c r="O44" s="364">
        <v>217.39582223773129</v>
      </c>
      <c r="P44" s="468">
        <v>0.80141708133786926</v>
      </c>
      <c r="Q44" s="468">
        <v>1.5687009735937665</v>
      </c>
      <c r="R44" s="468">
        <v>2.9314725811394822</v>
      </c>
      <c r="S44" s="468">
        <v>3.6356218495825301</v>
      </c>
      <c r="T44" s="523">
        <v>8.7598425196850391E-2</v>
      </c>
    </row>
    <row r="45" spans="2:20" x14ac:dyDescent="0.2">
      <c r="B45" s="3" t="str">
        <f t="shared" si="10"/>
        <v>Cost of Debt + 2%</v>
      </c>
      <c r="E45" s="5"/>
      <c r="H45" s="467">
        <v>0.17314438957637446</v>
      </c>
      <c r="I45" s="467">
        <v>0.244816020959572</v>
      </c>
      <c r="J45" s="364">
        <v>1173.6846496703704</v>
      </c>
      <c r="K45" s="364">
        <v>569.61855222262705</v>
      </c>
      <c r="L45" s="148">
        <v>2.0939627541440635</v>
      </c>
      <c r="M45" s="364">
        <v>0.95512682641651281</v>
      </c>
      <c r="N45" s="364">
        <v>73.578262675453971</v>
      </c>
      <c r="O45" s="364">
        <v>457.82687880599269</v>
      </c>
      <c r="P45" s="468">
        <v>0.38054717496531654</v>
      </c>
      <c r="Q45" s="468">
        <v>2.0358153421691196</v>
      </c>
      <c r="R45" s="468">
        <v>4.883084637895692</v>
      </c>
      <c r="S45" s="468">
        <v>3.1624169206929484</v>
      </c>
      <c r="T45" s="523">
        <v>8.7598425196850391E-2</v>
      </c>
    </row>
    <row r="46" spans="2:20" x14ac:dyDescent="0.2">
      <c r="B46" s="3" t="str">
        <f t="shared" si="10"/>
        <v>Sustaining CAPEX + 10%</v>
      </c>
      <c r="E46" s="5"/>
      <c r="H46" s="467">
        <v>0.14244461619268134</v>
      </c>
      <c r="I46" s="467">
        <v>0.20095487805111789</v>
      </c>
      <c r="J46" s="364">
        <v>684.72891694738269</v>
      </c>
      <c r="K46" s="364">
        <v>324.09318636078319</v>
      </c>
      <c r="L46" s="148">
        <v>1.2501419873778987</v>
      </c>
      <c r="M46" s="364">
        <v>1.5998182767982103</v>
      </c>
      <c r="N46" s="364">
        <v>37.454421121555676</v>
      </c>
      <c r="O46" s="364">
        <v>233.05307975541001</v>
      </c>
      <c r="P46" s="468">
        <v>0.74757529716259619</v>
      </c>
      <c r="Q46" s="468">
        <v>1.8175812004917991</v>
      </c>
      <c r="R46" s="468">
        <v>4.1036832756316466</v>
      </c>
      <c r="S46" s="468">
        <v>3.6356218495825301</v>
      </c>
      <c r="T46" s="523">
        <v>8.7598425196850391E-2</v>
      </c>
    </row>
    <row r="47" spans="2:20" x14ac:dyDescent="0.2">
      <c r="B47" s="3" t="str">
        <f t="shared" si="10"/>
        <v>Mineral Grade + 2%</v>
      </c>
      <c r="E47" s="5"/>
      <c r="H47" s="467">
        <v>0.17127437810364476</v>
      </c>
      <c r="I47" s="467">
        <v>0.25274715153427896</v>
      </c>
      <c r="J47" s="364">
        <v>942.9982139864012</v>
      </c>
      <c r="K47" s="364">
        <v>475.10209708839733</v>
      </c>
      <c r="L47" s="148">
        <v>1.5838184722049875</v>
      </c>
      <c r="M47" s="364">
        <v>1.2627709772923699</v>
      </c>
      <c r="N47" s="364">
        <v>61.723361662635007</v>
      </c>
      <c r="O47" s="364">
        <v>384.06199048302415</v>
      </c>
      <c r="P47" s="468">
        <v>0.45363699004343344</v>
      </c>
      <c r="Q47" s="468">
        <v>2.3222618039386154</v>
      </c>
      <c r="R47" s="468">
        <v>5.7105646931652796</v>
      </c>
      <c r="S47" s="468">
        <v>2.7790045925456739</v>
      </c>
      <c r="T47" s="523">
        <v>8.7598425196850391E-2</v>
      </c>
    </row>
    <row r="48" spans="2:20" x14ac:dyDescent="0.2">
      <c r="B48" s="3" t="str">
        <f t="shared" si="10"/>
        <v>[spare]</v>
      </c>
      <c r="E48" s="5"/>
      <c r="H48" s="467">
        <v>0.14287587062680673</v>
      </c>
      <c r="I48" s="467">
        <v>0.20211350222715252</v>
      </c>
      <c r="J48" s="364">
        <v>687.80003440835719</v>
      </c>
      <c r="K48" s="364">
        <v>326.40250653544496</v>
      </c>
      <c r="L48" s="148">
        <v>1.253300730444616</v>
      </c>
      <c r="M48" s="364">
        <v>1.5957861919465157</v>
      </c>
      <c r="N48" s="364">
        <v>37.825556531639343</v>
      </c>
      <c r="O48" s="364">
        <v>235.36239993007177</v>
      </c>
      <c r="P48" s="468">
        <v>0.74024026524445941</v>
      </c>
      <c r="Q48" s="468">
        <v>1.8262869936570296</v>
      </c>
      <c r="R48" s="468">
        <v>4.1043607685524144</v>
      </c>
      <c r="S48" s="468">
        <v>3.6356218495825301</v>
      </c>
      <c r="T48" s="523">
        <v>8.7598425196850391E-2</v>
      </c>
    </row>
    <row r="49" spans="1:20" x14ac:dyDescent="0.2">
      <c r="B49" s="3" t="str">
        <f t="shared" si="10"/>
        <v>[spare]</v>
      </c>
      <c r="E49" s="5"/>
      <c r="H49" s="467">
        <v>0.14287587062680673</v>
      </c>
      <c r="I49" s="467">
        <v>0.20211350222715252</v>
      </c>
      <c r="J49" s="364">
        <v>687.80003440835719</v>
      </c>
      <c r="K49" s="364">
        <v>326.40250653544496</v>
      </c>
      <c r="L49" s="148">
        <v>1.253300730444616</v>
      </c>
      <c r="M49" s="364">
        <v>1.5957861919465157</v>
      </c>
      <c r="N49" s="364">
        <v>37.825556531639343</v>
      </c>
      <c r="O49" s="364">
        <v>235.36239993007177</v>
      </c>
      <c r="P49" s="468">
        <v>0.74024026524445941</v>
      </c>
      <c r="Q49" s="468">
        <v>1.8262869936570296</v>
      </c>
      <c r="R49" s="468">
        <v>4.1043607685524144</v>
      </c>
      <c r="S49" s="468">
        <v>3.6356218495825301</v>
      </c>
      <c r="T49" s="523">
        <v>8.7598425196850391E-2</v>
      </c>
    </row>
    <row r="50" spans="1:20" x14ac:dyDescent="0.2">
      <c r="B50" s="3" t="str">
        <f t="shared" si="10"/>
        <v>Combined Downside</v>
      </c>
      <c r="E50" s="5"/>
      <c r="H50" s="467">
        <v>0.13830734951049273</v>
      </c>
      <c r="I50" s="467">
        <v>0.17182217460715887</v>
      </c>
      <c r="J50" s="364">
        <v>874.67438125993704</v>
      </c>
      <c r="K50" s="364">
        <v>363.30786144900321</v>
      </c>
      <c r="L50" s="148">
        <v>1.4996329139767142</v>
      </c>
      <c r="M50" s="364">
        <v>1.3336597118933704</v>
      </c>
      <c r="N50" s="364">
        <v>40.421663748616652</v>
      </c>
      <c r="O50" s="364">
        <v>251.5161880323688</v>
      </c>
      <c r="P50" s="468">
        <v>0.69269786058616256</v>
      </c>
      <c r="Q50" s="468">
        <v>1.0506215483811183</v>
      </c>
      <c r="R50" s="468">
        <v>1.7664569204372704</v>
      </c>
      <c r="S50" s="468">
        <v>5.2414392287323803</v>
      </c>
      <c r="T50" s="523">
        <v>8.7598425196850294E-2</v>
      </c>
    </row>
    <row r="51" spans="1:20" x14ac:dyDescent="0.2">
      <c r="E51" s="5"/>
    </row>
    <row r="52" spans="1:20" x14ac:dyDescent="0.2"/>
    <row r="53" spans="1:20" x14ac:dyDescent="0.2"/>
    <row r="54" spans="1:20" s="4" customFormat="1" x14ac:dyDescent="0.2">
      <c r="A54" s="27" t="s">
        <v>572</v>
      </c>
    </row>
    <row r="65" s="3" customFormat="1" ht="12.75" hidden="1" customHeight="1" x14ac:dyDescent="0.2"/>
    <row r="66" s="3" customFormat="1" ht="12.75" hidden="1" customHeight="1" x14ac:dyDescent="0.2"/>
    <row r="67" s="3" customFormat="1" ht="12.75" hidden="1" customHeight="1" x14ac:dyDescent="0.2"/>
    <row r="68" s="3" customFormat="1" ht="12.75" hidden="1" customHeight="1" x14ac:dyDescent="0.2"/>
    <row r="69" s="3" customFormat="1" ht="12.75" hidden="1" customHeight="1" x14ac:dyDescent="0.2"/>
    <row r="70" s="3" customFormat="1" ht="12.75" hidden="1" customHeight="1" x14ac:dyDescent="0.2"/>
    <row r="71" s="3" customFormat="1" ht="12.75" hidden="1" customHeight="1" x14ac:dyDescent="0.2"/>
    <row r="72" s="3" customFormat="1" ht="12.75" hidden="1" customHeight="1" x14ac:dyDescent="0.2"/>
    <row r="73" s="3" customFormat="1" ht="12.75" hidden="1" customHeight="1" x14ac:dyDescent="0.2"/>
    <row r="74" s="3" customFormat="1" ht="12.75" hidden="1" customHeight="1" x14ac:dyDescent="0.2"/>
    <row r="75" s="3" customFormat="1" ht="12.75" hidden="1" customHeight="1" x14ac:dyDescent="0.2"/>
    <row r="76" s="3" customFormat="1" ht="12.75" hidden="1" customHeight="1" x14ac:dyDescent="0.2"/>
    <row r="77" s="3" customFormat="1" ht="12.75" hidden="1" customHeight="1" x14ac:dyDescent="0.2"/>
    <row r="78" s="3" customFormat="1" ht="12.75" hidden="1" customHeight="1" x14ac:dyDescent="0.2"/>
    <row r="79" s="3" customFormat="1" ht="12.75" hidden="1" customHeight="1" x14ac:dyDescent="0.2"/>
    <row r="80" s="3" customFormat="1" ht="12.75" hidden="1" customHeight="1" x14ac:dyDescent="0.2"/>
    <row r="81" s="3" customFormat="1" ht="12.75" hidden="1" customHeight="1" x14ac:dyDescent="0.2"/>
    <row r="82" s="3" customFormat="1" ht="12.75" hidden="1" customHeight="1" x14ac:dyDescent="0.2"/>
    <row r="83" s="3" customFormat="1" ht="12.75" hidden="1" customHeight="1" x14ac:dyDescent="0.2"/>
    <row r="84" s="3" customFormat="1" ht="12.75" hidden="1" customHeight="1" x14ac:dyDescent="0.2"/>
    <row r="85" s="3" customFormat="1" ht="12.75" hidden="1" customHeight="1" x14ac:dyDescent="0.2"/>
    <row r="86" s="3" customFormat="1" ht="12.75" hidden="1" customHeight="1" x14ac:dyDescent="0.2"/>
    <row r="87" s="3" customFormat="1" ht="12.75" hidden="1" customHeight="1" x14ac:dyDescent="0.2"/>
    <row r="88" s="3" customFormat="1" ht="12.75" hidden="1" customHeight="1" x14ac:dyDescent="0.2"/>
    <row r="89" s="3" customFormat="1" ht="12.75" hidden="1" customHeight="1" x14ac:dyDescent="0.2"/>
    <row r="90" s="3" customFormat="1" ht="12.75" hidden="1" customHeight="1" x14ac:dyDescent="0.2"/>
    <row r="91" s="3" customFormat="1" ht="12.75" hidden="1" customHeight="1" x14ac:dyDescent="0.2"/>
    <row r="92" s="3" customFormat="1" ht="12.75" hidden="1" customHeight="1" x14ac:dyDescent="0.2"/>
    <row r="93" s="3" customFormat="1" ht="12.75" hidden="1" customHeight="1" x14ac:dyDescent="0.2"/>
    <row r="94" s="3" customFormat="1" ht="12.75" hidden="1" customHeight="1" x14ac:dyDescent="0.2"/>
    <row r="95" s="3" customFormat="1" ht="12.75" hidden="1" customHeight="1" x14ac:dyDescent="0.2"/>
    <row r="96" s="3" customFormat="1" ht="12.75" hidden="1" customHeight="1" x14ac:dyDescent="0.2"/>
    <row r="97" s="3" customFormat="1" ht="12.75" hidden="1" customHeight="1" x14ac:dyDescent="0.2"/>
    <row r="98" s="3" customFormat="1" ht="12.75" hidden="1" customHeight="1" x14ac:dyDescent="0.2"/>
    <row r="99" s="3" customFormat="1" ht="12.75" hidden="1" customHeight="1" x14ac:dyDescent="0.2"/>
    <row r="100" s="3" customFormat="1" ht="12.75" hidden="1" customHeight="1" x14ac:dyDescent="0.2"/>
    <row r="101" s="3" customFormat="1" ht="12.75" hidden="1" customHeight="1" x14ac:dyDescent="0.2"/>
    <row r="102" s="3" customFormat="1" ht="12.75" hidden="1" customHeight="1" x14ac:dyDescent="0.2"/>
    <row r="103" s="3" customFormat="1" ht="12.75" hidden="1" customHeight="1" x14ac:dyDescent="0.2"/>
    <row r="104" s="3" customFormat="1" ht="12.75" hidden="1" customHeight="1" x14ac:dyDescent="0.2"/>
    <row r="105" s="3" customFormat="1" ht="12.75" hidden="1" customHeight="1" x14ac:dyDescent="0.2"/>
    <row r="106" s="3" customFormat="1" ht="12.75" hidden="1" customHeight="1" x14ac:dyDescent="0.2"/>
    <row r="107" s="3" customFormat="1" ht="12.75" hidden="1" customHeight="1" x14ac:dyDescent="0.2"/>
    <row r="108" s="3" customFormat="1" ht="12.75" hidden="1" customHeight="1" x14ac:dyDescent="0.2"/>
    <row r="109" s="3" customFormat="1" ht="12.75" hidden="1" customHeight="1" x14ac:dyDescent="0.2"/>
    <row r="110" s="3" customFormat="1" ht="12.75" hidden="1" customHeight="1" x14ac:dyDescent="0.2"/>
    <row r="111" s="3" customFormat="1" ht="12.75" hidden="1" customHeight="1" x14ac:dyDescent="0.2"/>
    <row r="112" s="3" customFormat="1" ht="12.75" hidden="1" customHeight="1" x14ac:dyDescent="0.2"/>
    <row r="113" s="3" customFormat="1" ht="12.75" hidden="1" customHeight="1" x14ac:dyDescent="0.2"/>
    <row r="114" s="3" customFormat="1" ht="12.75" hidden="1" customHeight="1" x14ac:dyDescent="0.2"/>
    <row r="115" s="3" customFormat="1" ht="12.75" hidden="1" customHeight="1" x14ac:dyDescent="0.2"/>
    <row r="116" s="3" customFormat="1" ht="12.75" hidden="1" customHeight="1" x14ac:dyDescent="0.2"/>
    <row r="117" s="3" customFormat="1" ht="12.75" hidden="1" customHeight="1" x14ac:dyDescent="0.2"/>
    <row r="118" s="3" customFormat="1" ht="12.75" hidden="1" customHeight="1" x14ac:dyDescent="0.2"/>
    <row r="119" s="3" customFormat="1" ht="12.75" hidden="1" customHeight="1" x14ac:dyDescent="0.2"/>
    <row r="120" s="3" customFormat="1" ht="12.75" hidden="1" customHeight="1" x14ac:dyDescent="0.2"/>
    <row r="121" s="3" customFormat="1" ht="12.75" hidden="1" customHeight="1" x14ac:dyDescent="0.2"/>
    <row r="122" s="3" customFormat="1" ht="12.75" hidden="1" customHeight="1" x14ac:dyDescent="0.2"/>
    <row r="123" s="3" customFormat="1" ht="12.75" hidden="1" customHeight="1" x14ac:dyDescent="0.2"/>
    <row r="124" s="3" customFormat="1" ht="12.75" hidden="1" customHeight="1" x14ac:dyDescent="0.2"/>
    <row r="125" s="3" customFormat="1" ht="12.75" hidden="1" customHeight="1" x14ac:dyDescent="0.2"/>
    <row r="126" s="3" customFormat="1" ht="12.75" hidden="1" customHeight="1" x14ac:dyDescent="0.2"/>
    <row r="127" s="3" customFormat="1" ht="12.75" hidden="1" customHeight="1" x14ac:dyDescent="0.2"/>
    <row r="128" s="3" customFormat="1" ht="12.75" hidden="1" customHeight="1" x14ac:dyDescent="0.2"/>
    <row r="129" s="3" customFormat="1" ht="12.75" hidden="1" customHeight="1" x14ac:dyDescent="0.2"/>
    <row r="130" s="3" customFormat="1" ht="12.75" hidden="1" customHeight="1" x14ac:dyDescent="0.2"/>
    <row r="131" s="3" customFormat="1" ht="12.75" hidden="1" customHeight="1" x14ac:dyDescent="0.2"/>
    <row r="132" s="3" customFormat="1" ht="12.75" hidden="1" customHeight="1" x14ac:dyDescent="0.2"/>
    <row r="133" s="3" customFormat="1" ht="12.75" hidden="1" customHeight="1" x14ac:dyDescent="0.2"/>
    <row r="134" s="3" customFormat="1" ht="12.75" hidden="1" customHeight="1" x14ac:dyDescent="0.2"/>
    <row r="135" s="3" customFormat="1" ht="12.75" hidden="1" customHeight="1" x14ac:dyDescent="0.2"/>
    <row r="136" s="3" customFormat="1" ht="12.75" hidden="1" customHeight="1" x14ac:dyDescent="0.2"/>
    <row r="137" s="3" customFormat="1" ht="12.75" hidden="1" customHeight="1" x14ac:dyDescent="0.2"/>
    <row r="138" s="3" customFormat="1" ht="12.75" hidden="1" customHeight="1" x14ac:dyDescent="0.2"/>
    <row r="139" s="3" customFormat="1" ht="12.75" hidden="1" customHeight="1" x14ac:dyDescent="0.2"/>
    <row r="140" s="3" customFormat="1" ht="12.75" hidden="1" customHeight="1" x14ac:dyDescent="0.2"/>
    <row r="141" s="3" customFormat="1" ht="12.75" hidden="1" customHeight="1" x14ac:dyDescent="0.2"/>
    <row r="142" s="3" customFormat="1" ht="12.75" hidden="1" customHeight="1" x14ac:dyDescent="0.2"/>
    <row r="143" s="3" customFormat="1" ht="12.75" hidden="1" customHeight="1" x14ac:dyDescent="0.2"/>
    <row r="144" s="3" customFormat="1" ht="12.75" hidden="1" customHeight="1" x14ac:dyDescent="0.2"/>
    <row r="145" s="3" customFormat="1" ht="12.75" hidden="1" customHeight="1" x14ac:dyDescent="0.2"/>
    <row r="146" s="3" customFormat="1" ht="12.75" hidden="1" customHeight="1" x14ac:dyDescent="0.2"/>
    <row r="147" s="3" customFormat="1" ht="12.75" hidden="1" customHeight="1" x14ac:dyDescent="0.2"/>
    <row r="148" s="3" customFormat="1" ht="12.75" hidden="1" customHeight="1" x14ac:dyDescent="0.2"/>
    <row r="149" s="3" customFormat="1" ht="12.75" hidden="1" customHeight="1" x14ac:dyDescent="0.2"/>
    <row r="150" s="3" customFormat="1" ht="12.75" hidden="1" customHeight="1" x14ac:dyDescent="0.2"/>
    <row r="151" s="3" customFormat="1" ht="12.75" hidden="1" customHeight="1" x14ac:dyDescent="0.2"/>
    <row r="152" s="3" customFormat="1" ht="12.75" hidden="1" customHeight="1" x14ac:dyDescent="0.2"/>
    <row r="153" s="3" customFormat="1" ht="12.75" hidden="1" customHeight="1" x14ac:dyDescent="0.2"/>
    <row r="154" s="3" customFormat="1" ht="12.75" hidden="1" customHeight="1" x14ac:dyDescent="0.2"/>
    <row r="155" s="3" customFormat="1" ht="12.75" hidden="1" customHeight="1" x14ac:dyDescent="0.2"/>
    <row r="156" s="3" customFormat="1" ht="12.75" hidden="1" customHeight="1" x14ac:dyDescent="0.2"/>
    <row r="157" s="3" customFormat="1" ht="12.75" hidden="1" customHeight="1" x14ac:dyDescent="0.2"/>
    <row r="158" s="3" customFormat="1" ht="12.75" hidden="1" customHeight="1" x14ac:dyDescent="0.2"/>
    <row r="159" s="3" customFormat="1" ht="12.75" hidden="1" customHeight="1" x14ac:dyDescent="0.2"/>
    <row r="160" s="3" customFormat="1" ht="12.75" hidden="1" customHeight="1" x14ac:dyDescent="0.2"/>
    <row r="161" s="3" customFormat="1" ht="12.75" hidden="1" customHeight="1" x14ac:dyDescent="0.2"/>
    <row r="162" s="3" customFormat="1" ht="12.75" hidden="1" customHeight="1" x14ac:dyDescent="0.2"/>
    <row r="163" s="3" customFormat="1" ht="12.75" hidden="1" customHeight="1" x14ac:dyDescent="0.2"/>
    <row r="164" s="3" customFormat="1" ht="12.75" hidden="1" customHeight="1" x14ac:dyDescent="0.2"/>
    <row r="165" s="3" customFormat="1" ht="12.75" hidden="1" customHeight="1" x14ac:dyDescent="0.2"/>
    <row r="166" s="3" customFormat="1" ht="12.75" hidden="1" customHeight="1" x14ac:dyDescent="0.2"/>
    <row r="167" s="3" customFormat="1" ht="12.75" hidden="1" customHeight="1" x14ac:dyDescent="0.2"/>
    <row r="168" s="3" customFormat="1" ht="12.75" hidden="1" customHeight="1" x14ac:dyDescent="0.2"/>
    <row r="169" s="3" customFormat="1" ht="12.75" hidden="1" customHeight="1" x14ac:dyDescent="0.2"/>
    <row r="170" s="3" customFormat="1" ht="12.75" hidden="1" customHeight="1" x14ac:dyDescent="0.2"/>
    <row r="171" s="3" customFormat="1" ht="12.75" hidden="1" customHeight="1" x14ac:dyDescent="0.2"/>
    <row r="172" s="3" customFormat="1" ht="12.75" hidden="1" customHeight="1" x14ac:dyDescent="0.2"/>
    <row r="173" s="3" customFormat="1" ht="12.75" hidden="1" customHeight="1" x14ac:dyDescent="0.2"/>
    <row r="174" s="3" customFormat="1" ht="12.75" hidden="1" customHeight="1" x14ac:dyDescent="0.2"/>
    <row r="175" s="3" customFormat="1" ht="12.75" hidden="1" customHeight="1" x14ac:dyDescent="0.2"/>
    <row r="176" s="3" customFormat="1" ht="12.75" hidden="1" customHeight="1" x14ac:dyDescent="0.2"/>
    <row r="177" s="3" customFormat="1" ht="12.75" hidden="1" customHeight="1" x14ac:dyDescent="0.2"/>
    <row r="178" s="3" customFormat="1" ht="12.75" hidden="1" customHeight="1" x14ac:dyDescent="0.2"/>
    <row r="179" s="3" customFormat="1" ht="12.75" hidden="1" customHeight="1" x14ac:dyDescent="0.2"/>
    <row r="180" s="3" customFormat="1" ht="12.75" hidden="1" customHeight="1" x14ac:dyDescent="0.2"/>
    <row r="181" s="3" customFormat="1" ht="12.75" hidden="1" customHeight="1" x14ac:dyDescent="0.2"/>
    <row r="182" s="3" customFormat="1" ht="12.75" hidden="1" customHeight="1" x14ac:dyDescent="0.2"/>
    <row r="183" s="3" customFormat="1" ht="12.75" hidden="1" customHeight="1" x14ac:dyDescent="0.2"/>
    <row r="184" s="3" customFormat="1" ht="12.75" hidden="1" customHeight="1" x14ac:dyDescent="0.2"/>
    <row r="185" s="3" customFormat="1" ht="12.75" hidden="1" customHeight="1" x14ac:dyDescent="0.2"/>
    <row r="186" s="3" customFormat="1" ht="12.75" hidden="1" customHeight="1" x14ac:dyDescent="0.2"/>
    <row r="187" s="3" customFormat="1" ht="12.75" hidden="1" customHeight="1" x14ac:dyDescent="0.2"/>
    <row r="188" s="3" customFormat="1" ht="12.75" hidden="1" customHeight="1" x14ac:dyDescent="0.2"/>
    <row r="189" s="3" customFormat="1" ht="12.75" hidden="1" customHeight="1" x14ac:dyDescent="0.2"/>
    <row r="190" s="3" customFormat="1" ht="12.75" hidden="1" customHeight="1" x14ac:dyDescent="0.2"/>
    <row r="191" s="3" customFormat="1" ht="12.75" hidden="1" customHeight="1" x14ac:dyDescent="0.2"/>
    <row r="192" s="3" customFormat="1" ht="12.75" hidden="1" customHeight="1" x14ac:dyDescent="0.2"/>
    <row r="193" s="3" customFormat="1" ht="12.75" hidden="1" customHeight="1" x14ac:dyDescent="0.2"/>
    <row r="194" s="3" customFormat="1" ht="12.75" hidden="1" customHeight="1" x14ac:dyDescent="0.2"/>
    <row r="195" s="3" customFormat="1" ht="12.75" hidden="1" customHeight="1" x14ac:dyDescent="0.2"/>
    <row r="196" s="3" customFormat="1" ht="12.75" hidden="1" customHeight="1" x14ac:dyDescent="0.2"/>
    <row r="197" s="3" customFormat="1" ht="12.75" hidden="1" customHeight="1" x14ac:dyDescent="0.2"/>
    <row r="198" s="3" customFormat="1" ht="12.75" hidden="1" customHeight="1" x14ac:dyDescent="0.2"/>
    <row r="199" s="3" customFormat="1" ht="12.75" hidden="1" customHeight="1" x14ac:dyDescent="0.2"/>
    <row r="200" s="3" customFormat="1" ht="12.75" hidden="1" customHeight="1" x14ac:dyDescent="0.2"/>
    <row r="201" s="3" customFormat="1" ht="12.75" hidden="1" customHeight="1" x14ac:dyDescent="0.2"/>
    <row r="202" s="3" customFormat="1" ht="12.75" hidden="1" customHeight="1" x14ac:dyDescent="0.2"/>
    <row r="203" s="3" customFormat="1" ht="12.75" hidden="1" customHeight="1" x14ac:dyDescent="0.2"/>
    <row r="204" s="3" customFormat="1" ht="12.75" hidden="1" customHeight="1" x14ac:dyDescent="0.2"/>
    <row r="205" s="3" customFormat="1" ht="12.75" hidden="1" customHeight="1" x14ac:dyDescent="0.2"/>
    <row r="206" s="3" customFormat="1" ht="12.75" hidden="1" customHeight="1" x14ac:dyDescent="0.2"/>
    <row r="207" s="3" customFormat="1" ht="12.75" hidden="1" customHeight="1" x14ac:dyDescent="0.2"/>
    <row r="208" s="3" customFormat="1" ht="12.75" hidden="1" customHeight="1" x14ac:dyDescent="0.2"/>
    <row r="209" s="3" customFormat="1" ht="12.75" hidden="1" customHeight="1" x14ac:dyDescent="0.2"/>
    <row r="210" s="3" customFormat="1" ht="12.75" hidden="1" customHeight="1" x14ac:dyDescent="0.2"/>
    <row r="211" s="3" customFormat="1" ht="12.75" hidden="1" customHeight="1" x14ac:dyDescent="0.2"/>
    <row r="212" s="3" customFormat="1" ht="12.75" hidden="1" customHeight="1" x14ac:dyDescent="0.2"/>
    <row r="213" s="3" customFormat="1" ht="12.75" hidden="1" customHeight="1" x14ac:dyDescent="0.2"/>
    <row r="214" s="3" customFormat="1" ht="12.75" hidden="1" customHeight="1" x14ac:dyDescent="0.2"/>
    <row r="215" s="3" customFormat="1" ht="12.75" hidden="1" customHeight="1" x14ac:dyDescent="0.2"/>
    <row r="216" s="3" customFormat="1" ht="12.75" hidden="1" customHeight="1" x14ac:dyDescent="0.2"/>
    <row r="217" s="3" customFormat="1" ht="12.75" hidden="1" customHeight="1" x14ac:dyDescent="0.2"/>
    <row r="218" s="3" customFormat="1" ht="12.75" hidden="1" customHeight="1" x14ac:dyDescent="0.2"/>
    <row r="219" s="3" customFormat="1" ht="12.75" hidden="1" customHeight="1" x14ac:dyDescent="0.2"/>
    <row r="220" s="3" customFormat="1" ht="12.75" hidden="1" customHeight="1" x14ac:dyDescent="0.2"/>
    <row r="221" s="3" customFormat="1" ht="12.75" hidden="1" customHeight="1" x14ac:dyDescent="0.2"/>
    <row r="222" s="3" customFormat="1" ht="12.75" hidden="1" customHeight="1" x14ac:dyDescent="0.2"/>
    <row r="223" s="3" customFormat="1" ht="12.75" hidden="1" customHeight="1" x14ac:dyDescent="0.2"/>
    <row r="224" s="3" customFormat="1" ht="12.75" hidden="1" customHeight="1" x14ac:dyDescent="0.2"/>
    <row r="225" s="3" customFormat="1" ht="12.75" hidden="1" customHeight="1" x14ac:dyDescent="0.2"/>
    <row r="226" s="3" customFormat="1" ht="12.75" hidden="1" customHeight="1" x14ac:dyDescent="0.2"/>
    <row r="227" s="3" customFormat="1" ht="12.75" hidden="1" customHeight="1" x14ac:dyDescent="0.2"/>
    <row r="228" s="3" customFormat="1" ht="12.75" hidden="1" customHeight="1" x14ac:dyDescent="0.2"/>
    <row r="229" s="3" customFormat="1" ht="12.75" hidden="1" customHeight="1" x14ac:dyDescent="0.2"/>
    <row r="230" s="3" customFormat="1" ht="12.75" hidden="1" customHeight="1" x14ac:dyDescent="0.2"/>
    <row r="231" s="3" customFormat="1" ht="12.75" hidden="1" customHeight="1" x14ac:dyDescent="0.2"/>
    <row r="232" s="3" customFormat="1" ht="12.75" hidden="1" customHeight="1" x14ac:dyDescent="0.2"/>
    <row r="233" s="3" customFormat="1" ht="12.75" hidden="1" customHeight="1" x14ac:dyDescent="0.2"/>
    <row r="234" s="3" customFormat="1" ht="12.75" hidden="1" customHeight="1" x14ac:dyDescent="0.2"/>
    <row r="235" s="3" customFormat="1" ht="12.75" hidden="1" customHeight="1" x14ac:dyDescent="0.2"/>
    <row r="236" s="3" customFormat="1" ht="12.75" hidden="1" customHeight="1" x14ac:dyDescent="0.2"/>
    <row r="237" s="3" customFormat="1" ht="12.75" hidden="1" customHeight="1" x14ac:dyDescent="0.2"/>
    <row r="238" s="3" customFormat="1" ht="12.75" hidden="1" customHeight="1" x14ac:dyDescent="0.2"/>
    <row r="239" s="3" customFormat="1" ht="12.75" hidden="1" customHeight="1" x14ac:dyDescent="0.2"/>
    <row r="240" s="3" customFormat="1" ht="12.75" hidden="1" customHeight="1" x14ac:dyDescent="0.2"/>
    <row r="241" s="3" customFormat="1" ht="12.75" hidden="1" customHeight="1" x14ac:dyDescent="0.2"/>
    <row r="242" s="3" customFormat="1" ht="12.75" hidden="1" customHeight="1" x14ac:dyDescent="0.2"/>
    <row r="243" s="3" customFormat="1" ht="12.75" hidden="1" customHeight="1" x14ac:dyDescent="0.2"/>
    <row r="244" s="3" customFormat="1" ht="12.75" hidden="1" customHeight="1" x14ac:dyDescent="0.2"/>
    <row r="245" s="3" customFormat="1" ht="12.75" hidden="1" customHeight="1" x14ac:dyDescent="0.2"/>
    <row r="246" s="3" customFormat="1" ht="12.75" hidden="1" customHeight="1" x14ac:dyDescent="0.2"/>
    <row r="247" s="3" customFormat="1" ht="12.75" hidden="1" customHeight="1" x14ac:dyDescent="0.2"/>
    <row r="248" s="3" customFormat="1" ht="12.75" hidden="1" customHeight="1" x14ac:dyDescent="0.2"/>
    <row r="249" s="3" customFormat="1" ht="12.75" hidden="1" customHeight="1" x14ac:dyDescent="0.2"/>
    <row r="250" s="3" customFormat="1" ht="12.75" hidden="1" customHeight="1" x14ac:dyDescent="0.2"/>
    <row r="251" s="3" customFormat="1" ht="12.75" hidden="1" customHeight="1" x14ac:dyDescent="0.2"/>
    <row r="252" s="3" customFormat="1" ht="12.75" hidden="1" customHeight="1" x14ac:dyDescent="0.2"/>
    <row r="253" s="3" customFormat="1" ht="12.75" hidden="1" customHeight="1" x14ac:dyDescent="0.2"/>
    <row r="254" s="3" customFormat="1" ht="12.75" hidden="1" customHeight="1" x14ac:dyDescent="0.2"/>
    <row r="255" s="3" customFormat="1" ht="12.75" hidden="1" customHeight="1" x14ac:dyDescent="0.2"/>
    <row r="256" s="3" customFormat="1" ht="12.75" hidden="1" customHeight="1" x14ac:dyDescent="0.2"/>
    <row r="257" s="3" customFormat="1" ht="12.75" hidden="1" customHeight="1" x14ac:dyDescent="0.2"/>
    <row r="258" s="3" customFormat="1" ht="12.75" hidden="1" customHeight="1" x14ac:dyDescent="0.2"/>
    <row r="259" s="3" customFormat="1" ht="12.75" hidden="1" customHeight="1" x14ac:dyDescent="0.2"/>
    <row r="260" s="3" customFormat="1" ht="12.75" hidden="1" customHeight="1" x14ac:dyDescent="0.2"/>
    <row r="261" s="3" customFormat="1" ht="12.75" hidden="1" customHeight="1" x14ac:dyDescent="0.2"/>
    <row r="262" s="3" customFormat="1" ht="12.75" hidden="1" customHeight="1" x14ac:dyDescent="0.2"/>
    <row r="263" s="3" customFormat="1" ht="12.75" hidden="1" customHeight="1" x14ac:dyDescent="0.2"/>
    <row r="264" s="3" customFormat="1" ht="12.75" hidden="1" customHeight="1" x14ac:dyDescent="0.2"/>
    <row r="265" s="3" customFormat="1" ht="12.75" hidden="1" customHeight="1" x14ac:dyDescent="0.2"/>
    <row r="266" s="3" customFormat="1" ht="12.75" hidden="1" customHeight="1" x14ac:dyDescent="0.2"/>
    <row r="267" s="3" customFormat="1" ht="12.75" hidden="1" customHeight="1" x14ac:dyDescent="0.2"/>
    <row r="268" s="3" customFormat="1" ht="12.75" hidden="1" customHeight="1" x14ac:dyDescent="0.2"/>
    <row r="269" s="3" customFormat="1" ht="12.75" hidden="1" customHeight="1" x14ac:dyDescent="0.2"/>
    <row r="270" s="3" customFormat="1" ht="12.75" hidden="1" customHeight="1" x14ac:dyDescent="0.2"/>
    <row r="271" s="3" customFormat="1" ht="12.75" hidden="1" customHeight="1" x14ac:dyDescent="0.2"/>
    <row r="272" s="3" customFormat="1" ht="12.75" hidden="1" customHeight="1" x14ac:dyDescent="0.2"/>
    <row r="278" spans="12:12" hidden="1" x14ac:dyDescent="0.2">
      <c r="L278" s="3">
        <v>-4.2534788807143958E+27</v>
      </c>
    </row>
    <row r="289" s="3" customFormat="1" ht="12.75" hidden="1" customHeight="1" x14ac:dyDescent="0.2"/>
    <row r="290" s="3" customFormat="1" ht="12.75" hidden="1" customHeight="1" x14ac:dyDescent="0.2"/>
  </sheetData>
  <mergeCells count="18">
    <mergeCell ref="L3:L7"/>
    <mergeCell ref="F3:F7"/>
    <mergeCell ref="H3:H7"/>
    <mergeCell ref="I3:I7"/>
    <mergeCell ref="J3:J7"/>
    <mergeCell ref="K3:K7"/>
    <mergeCell ref="X3:X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</mergeCells>
  <conditionalFormatting sqref="U12:X24">
    <cfRule type="cellIs" dxfId="95" priority="6" operator="notEqual">
      <formula>0</formula>
    </cfRule>
  </conditionalFormatting>
  <conditionalFormatting sqref="F32:F33">
    <cfRule type="containsText" dxfId="94" priority="2" operator="containsText" text="Check">
      <formula>NOT(ISERROR(SEARCH("Check",F32)))</formula>
    </cfRule>
    <cfRule type="containsText" dxfId="93" priority="3" operator="containsText" text="OK">
      <formula>NOT(ISERROR(SEARCH("OK",F32)))</formula>
    </cfRule>
    <cfRule type="containsText" dxfId="92" priority="4" operator="containsText" text="TRUE">
      <formula>NOT(ISERROR(SEARCH("TRUE",F32)))</formula>
    </cfRule>
    <cfRule type="cellIs" dxfId="91" priority="5" operator="equal">
      <formula>FALSE</formula>
    </cfRule>
  </conditionalFormatting>
  <conditionalFormatting sqref="H12:T24">
    <cfRule type="cellIs" dxfId="90" priority="1" operator="notEqual">
      <formula>0</formula>
    </cfRule>
  </conditionalFormatting>
  <dataValidations count="1">
    <dataValidation type="list" allowBlank="1" showInputMessage="1" showErrorMessage="1" sqref="F2" xr:uid="{3322BF03-BEE0-4320-86FE-946C72E79F86}">
      <formula1>$H$2:$T$2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3" r:id="rId4" name="Button 1">
              <controlPr defaultSize="0" print="0" autoFill="0" autoPict="0" macro="[0]!Module71.Scenario">
                <anchor moveWithCells="1">
                  <from>
                    <xdr:col>6</xdr:col>
                    <xdr:colOff>590550</xdr:colOff>
                    <xdr:row>27</xdr:row>
                    <xdr:rowOff>152400</xdr:rowOff>
                  </from>
                  <to>
                    <xdr:col>8</xdr:col>
                    <xdr:colOff>381000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4" r:id="rId5" name="Button 2">
              <controlPr defaultSize="0" print="0" autoFill="0" autoPict="0" macro="[15]!RunModel">
                <anchor moveWithCells="1">
                  <from>
                    <xdr:col>8</xdr:col>
                    <xdr:colOff>561975</xdr:colOff>
                    <xdr:row>27</xdr:row>
                    <xdr:rowOff>152400</xdr:rowOff>
                  </from>
                  <to>
                    <xdr:col>9</xdr:col>
                    <xdr:colOff>885825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5" r:id="rId6" name="Spinner 3">
              <controlPr defaultSize="0" autoPict="0">
                <anchor moveWithCells="1" sizeWithCells="1">
                  <from>
                    <xdr:col>3</xdr:col>
                    <xdr:colOff>228600</xdr:colOff>
                    <xdr:row>1</xdr:row>
                    <xdr:rowOff>0</xdr:rowOff>
                  </from>
                  <to>
                    <xdr:col>4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3B8FA7-2E44-4C6F-9B2F-DF5FF0F24E87}">
          <x14:formula1>
            <xm:f>'Feasibility Study'!$C$53:$C$55</xm:f>
          </x14:formula1>
          <xm:sqref>L16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F0B9E-202D-48D5-A7A1-426E857FC1AB}">
  <sheetPr codeName="Sheet6">
    <tabColor theme="3" tint="-0.499984740745262"/>
    <pageSetUpPr autoPageBreaks="0" fitToPage="1"/>
  </sheetPr>
  <dimension ref="A1:XEY45"/>
  <sheetViews>
    <sheetView showGridLines="0" zoomScale="50" zoomScaleNormal="50" workbookViewId="0">
      <pane ySplit="9" topLeftCell="A10" activePane="bottomLeft" state="frozen"/>
      <selection activeCell="I31" sqref="I31"/>
      <selection pane="bottomLeft" activeCell="A10" sqref="A10"/>
    </sheetView>
  </sheetViews>
  <sheetFormatPr defaultColWidth="0" defaultRowHeight="0" customHeight="1" zeroHeight="1" x14ac:dyDescent="0.25"/>
  <cols>
    <col min="1" max="1" width="2.28515625" style="23" customWidth="1"/>
    <col min="2" max="2" width="2.140625" style="23" customWidth="1"/>
    <col min="3" max="3" width="3.28515625" style="57" customWidth="1"/>
    <col min="4" max="4" width="2.5703125" style="23" customWidth="1"/>
    <col min="5" max="5" width="30.140625" style="23" customWidth="1"/>
    <col min="6" max="6" width="15.85546875" style="23" customWidth="1"/>
    <col min="7" max="7" width="15.85546875" style="58" customWidth="1"/>
    <col min="8" max="8" width="15.85546875" style="24" customWidth="1"/>
    <col min="9" max="9" width="30.7109375" style="113" customWidth="1"/>
    <col min="10" max="11" width="15.85546875" style="113" customWidth="1"/>
    <col min="12" max="16379" width="0" style="113" hidden="1"/>
    <col min="16380" max="16384" width="15.85546875" style="113" hidden="1"/>
  </cols>
  <sheetData>
    <row r="1" spans="3:16" s="400" customFormat="1" ht="12.75" customHeight="1" x14ac:dyDescent="0.2"/>
    <row r="2" spans="3:16" s="400" customFormat="1" ht="12.75" customHeight="1" x14ac:dyDescent="0.2"/>
    <row r="3" spans="3:16" s="400" customFormat="1" ht="12.75" customHeight="1" x14ac:dyDescent="0.2"/>
    <row r="4" spans="3:16" s="400" customFormat="1" ht="12.75" customHeight="1" x14ac:dyDescent="0.2"/>
    <row r="5" spans="3:16" s="400" customFormat="1" ht="12.75" customHeight="1" x14ac:dyDescent="0.2"/>
    <row r="6" spans="3:16" s="400" customFormat="1" ht="12.75" customHeight="1" x14ac:dyDescent="0.2"/>
    <row r="7" spans="3:16" s="400" customFormat="1" ht="12.75" customHeight="1" x14ac:dyDescent="0.2"/>
    <row r="8" spans="3:16" s="400" customFormat="1" ht="12.75" customHeight="1" x14ac:dyDescent="0.2"/>
    <row r="9" spans="3:16" s="400" customFormat="1" ht="12.75" customHeight="1" x14ac:dyDescent="0.2"/>
    <row r="10" spans="3:16" s="23" customFormat="1" ht="12.75" customHeight="1" x14ac:dyDescent="0.25">
      <c r="C10" s="57"/>
      <c r="G10" s="58"/>
      <c r="H10" s="59"/>
      <c r="I10" s="58"/>
    </row>
    <row r="11" spans="3:16" s="23" customFormat="1" ht="12.75" customHeight="1" x14ac:dyDescent="0.25">
      <c r="C11" s="57"/>
      <c r="G11" s="58"/>
      <c r="H11" s="59"/>
      <c r="I11" s="58"/>
    </row>
    <row r="12" spans="3:16" s="23" customFormat="1" ht="12.75" customHeight="1" x14ac:dyDescent="0.25">
      <c r="C12" s="57"/>
      <c r="E12" s="575" t="s">
        <v>154</v>
      </c>
      <c r="F12" s="575"/>
      <c r="G12" s="575"/>
      <c r="H12" s="575"/>
      <c r="I12" s="617" t="s">
        <v>148</v>
      </c>
      <c r="K12" s="113"/>
      <c r="L12" s="113"/>
      <c r="M12" s="113"/>
      <c r="N12" s="113"/>
      <c r="O12" s="113"/>
      <c r="P12" s="113"/>
    </row>
    <row r="13" spans="3:16" s="23" customFormat="1" ht="12.75" customHeight="1" x14ac:dyDescent="0.25">
      <c r="C13" s="57"/>
      <c r="E13" s="575"/>
      <c r="F13" s="575"/>
      <c r="G13" s="575"/>
      <c r="H13" s="575"/>
      <c r="I13" s="617"/>
      <c r="K13" s="113"/>
      <c r="L13" s="113"/>
      <c r="M13" s="113"/>
      <c r="N13" s="113"/>
      <c r="O13" s="113"/>
      <c r="P13" s="113"/>
    </row>
    <row r="14" spans="3:16" s="23" customFormat="1" ht="12.75" customHeight="1" x14ac:dyDescent="0.25">
      <c r="C14" s="57"/>
      <c r="E14" s="21"/>
      <c r="F14" s="21"/>
      <c r="G14" s="48" t="s">
        <v>149</v>
      </c>
      <c r="H14" s="48" t="s">
        <v>487</v>
      </c>
      <c r="I14" s="304" t="str">
        <f>H14</f>
        <v>MnO</v>
      </c>
      <c r="K14" s="113"/>
      <c r="L14" s="113"/>
      <c r="M14" s="113"/>
      <c r="N14" s="113"/>
      <c r="O14" s="113"/>
      <c r="P14" s="113"/>
    </row>
    <row r="15" spans="3:16" s="23" customFormat="1" ht="12.75" customHeight="1" x14ac:dyDescent="0.25">
      <c r="C15" s="57"/>
      <c r="E15" s="389"/>
      <c r="F15" s="389"/>
      <c r="G15" s="390" t="s">
        <v>151</v>
      </c>
      <c r="H15" s="390" t="s">
        <v>62</v>
      </c>
      <c r="I15" s="391" t="s">
        <v>151</v>
      </c>
      <c r="K15" s="113"/>
      <c r="L15" s="113"/>
      <c r="M15" s="113"/>
      <c r="N15" s="113"/>
      <c r="O15" s="113"/>
      <c r="P15" s="113"/>
    </row>
    <row r="16" spans="3:16" s="23" customFormat="1" ht="12.75" customHeight="1" x14ac:dyDescent="0.25">
      <c r="C16" s="57"/>
      <c r="E16" s="109"/>
      <c r="F16" s="108"/>
      <c r="G16" s="388"/>
      <c r="H16" s="107"/>
      <c r="I16" s="388"/>
      <c r="K16" s="113"/>
      <c r="L16" s="113"/>
      <c r="M16" s="113"/>
      <c r="N16" s="113"/>
      <c r="O16" s="113"/>
      <c r="P16" s="113"/>
    </row>
    <row r="17" spans="1:16379" s="22" customFormat="1" ht="12.75" customHeight="1" x14ac:dyDescent="0.25">
      <c r="A17" s="23"/>
      <c r="B17" s="23"/>
      <c r="C17" s="57"/>
      <c r="D17" s="23"/>
      <c r="E17" s="109" t="s">
        <v>136</v>
      </c>
      <c r="F17" s="108"/>
      <c r="G17" s="298">
        <v>0</v>
      </c>
      <c r="H17" s="414">
        <v>0</v>
      </c>
      <c r="I17" s="418">
        <f>H17*$G17</f>
        <v>0</v>
      </c>
      <c r="K17" s="113"/>
      <c r="L17" s="113"/>
      <c r="M17" s="113"/>
      <c r="N17" s="113"/>
      <c r="O17" s="113"/>
      <c r="P17" s="113"/>
    </row>
    <row r="18" spans="1:16379" s="22" customFormat="1" ht="12.75" customHeight="1" x14ac:dyDescent="0.25">
      <c r="A18" s="23"/>
      <c r="B18" s="23"/>
      <c r="C18" s="57"/>
      <c r="D18" s="23"/>
      <c r="E18" s="109" t="s">
        <v>137</v>
      </c>
      <c r="F18" s="108"/>
      <c r="G18" s="412">
        <v>2.1</v>
      </c>
      <c r="H18" s="414">
        <v>0.193</v>
      </c>
      <c r="I18" s="418">
        <f t="shared" ref="I18:I19" si="0">H18*$G18</f>
        <v>0.40530000000000005</v>
      </c>
      <c r="K18" s="113"/>
      <c r="L18" s="113"/>
      <c r="M18" s="113"/>
      <c r="N18" s="113"/>
      <c r="O18" s="113"/>
      <c r="P18" s="113"/>
    </row>
    <row r="19" spans="1:16379" s="24" customFormat="1" ht="12.75" customHeight="1" x14ac:dyDescent="0.25">
      <c r="A19" s="23"/>
      <c r="B19" s="23"/>
      <c r="C19" s="57"/>
      <c r="D19" s="23"/>
      <c r="E19" s="110" t="s">
        <v>138</v>
      </c>
      <c r="F19" s="111"/>
      <c r="G19" s="413">
        <v>3.11</v>
      </c>
      <c r="H19" s="415">
        <v>0.16900000000000001</v>
      </c>
      <c r="I19" s="420">
        <f t="shared" si="0"/>
        <v>0.52559</v>
      </c>
      <c r="K19" s="113"/>
      <c r="L19" s="113"/>
      <c r="M19" s="113"/>
      <c r="N19" s="113"/>
      <c r="O19" s="113"/>
      <c r="P19" s="113"/>
    </row>
    <row r="20" spans="1:16379" s="24" customFormat="1" ht="12.75" customHeight="1" x14ac:dyDescent="0.25">
      <c r="A20" s="23"/>
      <c r="B20" s="23"/>
      <c r="C20" s="57"/>
      <c r="D20" s="57"/>
      <c r="E20" s="57"/>
      <c r="F20" s="57"/>
      <c r="G20" s="419">
        <f>SUM(G17:G19)</f>
        <v>5.21</v>
      </c>
      <c r="H20" s="477">
        <f>SUMPRODUCT($G$17:$G$19,H17:H19)/SUM($G$17:$G$19)</f>
        <v>0.17867370441458733</v>
      </c>
      <c r="I20" s="419">
        <f t="shared" ref="I20" si="1">SUM(I17:I19)</f>
        <v>0.93089</v>
      </c>
      <c r="K20" s="113"/>
      <c r="L20" s="113"/>
      <c r="M20" s="113"/>
      <c r="N20" s="113"/>
      <c r="O20" s="113"/>
      <c r="P20" s="113"/>
    </row>
    <row r="21" spans="1:16379" ht="12.75" customHeight="1" x14ac:dyDescent="0.25">
      <c r="J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3"/>
      <c r="DW21" s="23"/>
      <c r="DX21" s="23"/>
      <c r="DY21" s="23"/>
      <c r="DZ21" s="23"/>
      <c r="EA21" s="23"/>
      <c r="EB21" s="23"/>
      <c r="EC21" s="23"/>
      <c r="ED21" s="23"/>
      <c r="EE21" s="23"/>
      <c r="EF21" s="23"/>
      <c r="EG21" s="23"/>
      <c r="EH21" s="23"/>
      <c r="EI21" s="23"/>
      <c r="EJ21" s="23"/>
      <c r="EK21" s="23"/>
      <c r="EL21" s="23"/>
      <c r="EM21" s="23"/>
      <c r="EN21" s="23"/>
      <c r="EO21" s="23"/>
      <c r="EP21" s="23"/>
      <c r="EQ21" s="23"/>
      <c r="ER21" s="23"/>
      <c r="ES21" s="23"/>
      <c r="ET21" s="23"/>
      <c r="EU21" s="23"/>
      <c r="EV21" s="23"/>
      <c r="EW21" s="23"/>
      <c r="EX21" s="23"/>
      <c r="EY21" s="23"/>
      <c r="EZ21" s="23"/>
      <c r="FA21" s="23"/>
      <c r="FB21" s="23"/>
      <c r="FC21" s="23"/>
      <c r="FD21" s="23"/>
      <c r="FE21" s="23"/>
      <c r="FF21" s="23"/>
      <c r="FG21" s="23"/>
      <c r="FH21" s="23"/>
      <c r="FI21" s="23"/>
      <c r="FJ21" s="23"/>
      <c r="FK21" s="23"/>
      <c r="FL21" s="23"/>
      <c r="FM21" s="23"/>
      <c r="FN21" s="23"/>
      <c r="FO21" s="23"/>
      <c r="FP21" s="23"/>
      <c r="FQ21" s="23"/>
      <c r="FR21" s="23"/>
      <c r="FS21" s="23"/>
      <c r="FT21" s="23"/>
      <c r="FU21" s="23"/>
      <c r="FV21" s="23"/>
      <c r="FW21" s="23"/>
      <c r="FX21" s="23"/>
      <c r="FY21" s="23"/>
      <c r="FZ21" s="23"/>
      <c r="GA21" s="23"/>
      <c r="GB21" s="23"/>
      <c r="GC21" s="23"/>
      <c r="GD21" s="23"/>
      <c r="GE21" s="23"/>
      <c r="GF21" s="23"/>
      <c r="GG21" s="23"/>
      <c r="GH21" s="23"/>
      <c r="GI21" s="23"/>
      <c r="GJ21" s="23"/>
      <c r="GK21" s="23"/>
      <c r="GL21" s="23"/>
      <c r="GM21" s="23"/>
      <c r="GN21" s="23"/>
      <c r="GO21" s="23"/>
      <c r="GP21" s="23"/>
      <c r="GQ21" s="23"/>
      <c r="GR21" s="23"/>
      <c r="GS21" s="23"/>
      <c r="GT21" s="23"/>
      <c r="GU21" s="23"/>
      <c r="GV21" s="23"/>
      <c r="GW21" s="23"/>
      <c r="GX21" s="23"/>
      <c r="GY21" s="23"/>
      <c r="GZ21" s="23"/>
      <c r="HA21" s="23"/>
      <c r="HB21" s="23"/>
      <c r="HC21" s="23"/>
      <c r="HD21" s="23"/>
      <c r="HE21" s="23"/>
      <c r="HF21" s="23"/>
      <c r="HG21" s="23"/>
      <c r="HH21" s="23"/>
      <c r="HI21" s="23"/>
      <c r="HJ21" s="23"/>
      <c r="HK21" s="23"/>
      <c r="HL21" s="23"/>
      <c r="HM21" s="23"/>
      <c r="HN21" s="23"/>
      <c r="HO21" s="23"/>
      <c r="HP21" s="23"/>
      <c r="HQ21" s="23"/>
      <c r="HR21" s="23"/>
      <c r="HS21" s="23"/>
      <c r="HT21" s="23"/>
      <c r="HU21" s="23"/>
      <c r="HV21" s="23"/>
      <c r="HW21" s="23"/>
      <c r="HX21" s="23"/>
      <c r="HY21" s="23"/>
      <c r="HZ21" s="23"/>
      <c r="IA21" s="23"/>
      <c r="IB21" s="23"/>
      <c r="IC21" s="23"/>
      <c r="ID21" s="23"/>
      <c r="IE21" s="23"/>
      <c r="IF21" s="23"/>
      <c r="IG21" s="23"/>
      <c r="IH21" s="23"/>
      <c r="II21" s="23"/>
      <c r="IJ21" s="23"/>
      <c r="IK21" s="23"/>
      <c r="IL21" s="23"/>
      <c r="IM21" s="23"/>
      <c r="IN21" s="23"/>
      <c r="IO21" s="23"/>
      <c r="IP21" s="23"/>
      <c r="IQ21" s="23"/>
      <c r="IR21" s="23"/>
      <c r="IS21" s="23"/>
      <c r="IT21" s="23"/>
      <c r="IU21" s="23"/>
      <c r="IV21" s="23"/>
      <c r="IW21" s="23"/>
      <c r="IX21" s="23"/>
      <c r="IY21" s="23"/>
      <c r="IZ21" s="23"/>
      <c r="JA21" s="23"/>
      <c r="JB21" s="23"/>
      <c r="JC21" s="23"/>
      <c r="JD21" s="23"/>
      <c r="JE21" s="23"/>
      <c r="JF21" s="23"/>
      <c r="JG21" s="23"/>
      <c r="JH21" s="23"/>
      <c r="JI21" s="23"/>
      <c r="JJ21" s="23"/>
      <c r="JK21" s="23"/>
      <c r="JL21" s="23"/>
      <c r="JM21" s="23"/>
      <c r="JN21" s="23"/>
      <c r="JO21" s="23"/>
      <c r="JP21" s="23"/>
      <c r="JQ21" s="23"/>
      <c r="JR21" s="23"/>
      <c r="JS21" s="23"/>
      <c r="JT21" s="23"/>
      <c r="JU21" s="23"/>
      <c r="JV21" s="23"/>
      <c r="JW21" s="23"/>
      <c r="JX21" s="23"/>
      <c r="JY21" s="23"/>
      <c r="JZ21" s="23"/>
      <c r="KA21" s="23"/>
      <c r="KB21" s="23"/>
      <c r="KC21" s="23"/>
      <c r="KD21" s="23"/>
      <c r="KE21" s="23"/>
      <c r="KF21" s="23"/>
      <c r="KG21" s="23"/>
      <c r="KH21" s="23"/>
      <c r="KI21" s="23"/>
      <c r="KJ21" s="23"/>
      <c r="KK21" s="23"/>
      <c r="KL21" s="23"/>
      <c r="KM21" s="23"/>
      <c r="KN21" s="23"/>
      <c r="KO21" s="23"/>
      <c r="KP21" s="23"/>
      <c r="KQ21" s="23"/>
      <c r="KR21" s="23"/>
      <c r="KS21" s="23"/>
      <c r="KT21" s="23"/>
      <c r="KU21" s="23"/>
      <c r="KV21" s="23"/>
      <c r="KW21" s="23"/>
      <c r="KX21" s="23"/>
      <c r="KY21" s="23"/>
      <c r="KZ21" s="23"/>
      <c r="LA21" s="23"/>
      <c r="LB21" s="23"/>
      <c r="LC21" s="23"/>
      <c r="LD21" s="23"/>
      <c r="LE21" s="23"/>
      <c r="LF21" s="23"/>
      <c r="LG21" s="23"/>
      <c r="LH21" s="23"/>
      <c r="LI21" s="23"/>
      <c r="LJ21" s="23"/>
      <c r="LK21" s="23"/>
      <c r="LL21" s="23"/>
      <c r="LM21" s="23"/>
      <c r="LN21" s="23"/>
      <c r="LO21" s="23"/>
      <c r="LP21" s="23"/>
      <c r="LQ21" s="23"/>
      <c r="LR21" s="23"/>
      <c r="LS21" s="23"/>
      <c r="LT21" s="23"/>
      <c r="LU21" s="23"/>
      <c r="LV21" s="23"/>
      <c r="LW21" s="23"/>
      <c r="LX21" s="23"/>
      <c r="LY21" s="23"/>
      <c r="LZ21" s="23"/>
      <c r="MA21" s="23"/>
      <c r="MB21" s="23"/>
      <c r="MC21" s="23"/>
      <c r="MD21" s="23"/>
      <c r="ME21" s="23"/>
      <c r="MF21" s="23"/>
      <c r="MG21" s="23"/>
      <c r="MH21" s="23"/>
      <c r="MI21" s="23"/>
      <c r="MJ21" s="23"/>
      <c r="MK21" s="23"/>
      <c r="ML21" s="23"/>
      <c r="MM21" s="23"/>
      <c r="MN21" s="23"/>
      <c r="MO21" s="23"/>
      <c r="MP21" s="23"/>
      <c r="MQ21" s="23"/>
      <c r="MR21" s="23"/>
      <c r="MS21" s="23"/>
      <c r="MT21" s="23"/>
      <c r="MU21" s="23"/>
      <c r="MV21" s="23"/>
      <c r="MW21" s="23"/>
      <c r="MX21" s="23"/>
      <c r="MY21" s="23"/>
      <c r="MZ21" s="23"/>
      <c r="NA21" s="23"/>
      <c r="NB21" s="23"/>
      <c r="NC21" s="23"/>
      <c r="ND21" s="23"/>
      <c r="NE21" s="23"/>
      <c r="NF21" s="23"/>
      <c r="NG21" s="23"/>
      <c r="NH21" s="23"/>
      <c r="NI21" s="23"/>
      <c r="NJ21" s="23"/>
      <c r="NK21" s="23"/>
      <c r="NL21" s="23"/>
      <c r="NM21" s="23"/>
      <c r="NN21" s="23"/>
      <c r="NO21" s="23"/>
      <c r="NP21" s="23"/>
      <c r="NQ21" s="23"/>
      <c r="NR21" s="23"/>
      <c r="NS21" s="23"/>
      <c r="NT21" s="23"/>
      <c r="NU21" s="23"/>
      <c r="NV21" s="23"/>
      <c r="NW21" s="23"/>
      <c r="NX21" s="23"/>
      <c r="NY21" s="23"/>
      <c r="NZ21" s="23"/>
      <c r="OA21" s="23"/>
      <c r="OB21" s="23"/>
      <c r="OC21" s="23"/>
      <c r="OD21" s="23"/>
      <c r="OE21" s="23"/>
      <c r="OF21" s="23"/>
      <c r="OG21" s="23"/>
      <c r="OH21" s="23"/>
      <c r="OI21" s="23"/>
      <c r="OJ21" s="23"/>
      <c r="OK21" s="23"/>
      <c r="OL21" s="23"/>
      <c r="OM21" s="23"/>
      <c r="ON21" s="23"/>
      <c r="OO21" s="23"/>
      <c r="OP21" s="23"/>
      <c r="OQ21" s="23"/>
      <c r="OR21" s="23"/>
      <c r="OS21" s="23"/>
      <c r="OT21" s="23"/>
      <c r="OU21" s="23"/>
      <c r="OV21" s="23"/>
      <c r="OW21" s="23"/>
      <c r="OX21" s="23"/>
      <c r="OY21" s="23"/>
      <c r="OZ21" s="23"/>
      <c r="PA21" s="23"/>
      <c r="PB21" s="23"/>
      <c r="PC21" s="23"/>
      <c r="PD21" s="23"/>
      <c r="PE21" s="23"/>
      <c r="PF21" s="23"/>
      <c r="PG21" s="23"/>
      <c r="PH21" s="23"/>
      <c r="PI21" s="23"/>
      <c r="PJ21" s="23"/>
      <c r="PK21" s="23"/>
      <c r="PL21" s="23"/>
      <c r="PM21" s="23"/>
      <c r="PN21" s="23"/>
      <c r="PO21" s="23"/>
      <c r="PP21" s="23"/>
      <c r="PQ21" s="23"/>
      <c r="PR21" s="23"/>
      <c r="PS21" s="23"/>
      <c r="PT21" s="23"/>
      <c r="PU21" s="23"/>
      <c r="PV21" s="23"/>
      <c r="PW21" s="23"/>
      <c r="PX21" s="23"/>
      <c r="PY21" s="23"/>
      <c r="PZ21" s="23"/>
      <c r="QA21" s="23"/>
      <c r="QB21" s="23"/>
      <c r="QC21" s="23"/>
      <c r="QD21" s="23"/>
      <c r="QE21" s="23"/>
      <c r="QF21" s="23"/>
      <c r="QG21" s="23"/>
      <c r="QH21" s="23"/>
      <c r="QI21" s="23"/>
      <c r="QJ21" s="23"/>
      <c r="QK21" s="23"/>
      <c r="QL21" s="23"/>
      <c r="QM21" s="23"/>
      <c r="QN21" s="23"/>
      <c r="QO21" s="23"/>
      <c r="QP21" s="23"/>
      <c r="QQ21" s="23"/>
      <c r="QR21" s="23"/>
      <c r="QS21" s="23"/>
      <c r="QT21" s="23"/>
      <c r="QU21" s="23"/>
      <c r="QV21" s="23"/>
      <c r="QW21" s="23"/>
      <c r="QX21" s="23"/>
      <c r="QY21" s="23"/>
      <c r="QZ21" s="23"/>
      <c r="RA21" s="23"/>
      <c r="RB21" s="23"/>
      <c r="RC21" s="23"/>
      <c r="RD21" s="23"/>
      <c r="RE21" s="23"/>
      <c r="RF21" s="23"/>
      <c r="RG21" s="23"/>
      <c r="RH21" s="23"/>
      <c r="RI21" s="23"/>
      <c r="RJ21" s="23"/>
      <c r="RK21" s="23"/>
      <c r="RL21" s="23"/>
      <c r="RM21" s="23"/>
      <c r="RN21" s="23"/>
      <c r="RO21" s="23"/>
      <c r="RP21" s="23"/>
      <c r="RQ21" s="23"/>
      <c r="RR21" s="23"/>
      <c r="RS21" s="23"/>
      <c r="RT21" s="23"/>
      <c r="RU21" s="23"/>
      <c r="RV21" s="23"/>
      <c r="RW21" s="23"/>
      <c r="RX21" s="23"/>
      <c r="RY21" s="23"/>
      <c r="RZ21" s="23"/>
      <c r="SA21" s="23"/>
      <c r="SB21" s="23"/>
      <c r="SC21" s="23"/>
      <c r="SD21" s="23"/>
      <c r="SE21" s="23"/>
      <c r="SF21" s="23"/>
      <c r="SG21" s="23"/>
      <c r="SH21" s="23"/>
      <c r="SI21" s="23"/>
      <c r="SJ21" s="23"/>
      <c r="SK21" s="23"/>
      <c r="SL21" s="23"/>
      <c r="SM21" s="23"/>
      <c r="SN21" s="23"/>
      <c r="SO21" s="23"/>
      <c r="SP21" s="23"/>
      <c r="SQ21" s="23"/>
      <c r="SR21" s="23"/>
      <c r="SS21" s="23"/>
      <c r="ST21" s="23"/>
      <c r="SU21" s="23"/>
      <c r="SV21" s="23"/>
      <c r="SW21" s="23"/>
      <c r="SX21" s="23"/>
      <c r="SY21" s="23"/>
      <c r="SZ21" s="23"/>
      <c r="TA21" s="23"/>
      <c r="TB21" s="23"/>
      <c r="TC21" s="23"/>
      <c r="TD21" s="23"/>
      <c r="TE21" s="23"/>
      <c r="TF21" s="23"/>
      <c r="TG21" s="23"/>
      <c r="TH21" s="23"/>
      <c r="TI21" s="23"/>
      <c r="TJ21" s="23"/>
      <c r="TK21" s="23"/>
      <c r="TL21" s="23"/>
      <c r="TM21" s="23"/>
      <c r="TN21" s="23"/>
      <c r="TO21" s="23"/>
      <c r="TP21" s="23"/>
      <c r="TQ21" s="23"/>
      <c r="TR21" s="23"/>
      <c r="TS21" s="23"/>
      <c r="TT21" s="23"/>
      <c r="TU21" s="23"/>
      <c r="TV21" s="23"/>
      <c r="TW21" s="23"/>
      <c r="TX21" s="23"/>
      <c r="TY21" s="23"/>
      <c r="TZ21" s="23"/>
      <c r="UA21" s="23"/>
      <c r="UB21" s="23"/>
      <c r="UC21" s="23"/>
      <c r="UD21" s="23"/>
      <c r="UE21" s="23"/>
      <c r="UF21" s="23"/>
      <c r="UG21" s="23"/>
      <c r="UH21" s="23"/>
      <c r="UI21" s="23"/>
      <c r="UJ21" s="23"/>
      <c r="UK21" s="23"/>
      <c r="UL21" s="23"/>
      <c r="UM21" s="23"/>
      <c r="UN21" s="23"/>
      <c r="UO21" s="23"/>
      <c r="UP21" s="23"/>
      <c r="UQ21" s="23"/>
      <c r="UR21" s="23"/>
      <c r="US21" s="23"/>
      <c r="UT21" s="23"/>
      <c r="UU21" s="23"/>
      <c r="UV21" s="23"/>
      <c r="UW21" s="23"/>
      <c r="UX21" s="23"/>
      <c r="UY21" s="23"/>
      <c r="UZ21" s="23"/>
      <c r="VA21" s="23"/>
      <c r="VB21" s="23"/>
      <c r="VC21" s="23"/>
      <c r="VD21" s="23"/>
      <c r="VE21" s="23"/>
      <c r="VF21" s="23"/>
      <c r="VG21" s="23"/>
      <c r="VH21" s="23"/>
      <c r="VI21" s="23"/>
      <c r="VJ21" s="23"/>
      <c r="VK21" s="23"/>
      <c r="VL21" s="23"/>
      <c r="VM21" s="23"/>
      <c r="VN21" s="23"/>
      <c r="VO21" s="23"/>
      <c r="VP21" s="23"/>
      <c r="VQ21" s="23"/>
      <c r="VR21" s="23"/>
      <c r="VS21" s="23"/>
      <c r="VT21" s="23"/>
      <c r="VU21" s="23"/>
      <c r="VV21" s="23"/>
      <c r="VW21" s="23"/>
      <c r="VX21" s="23"/>
      <c r="VY21" s="23"/>
      <c r="VZ21" s="23"/>
      <c r="WA21" s="23"/>
      <c r="WB21" s="23"/>
      <c r="WC21" s="23"/>
      <c r="WD21" s="23"/>
      <c r="WE21" s="23"/>
      <c r="WF21" s="23"/>
      <c r="WG21" s="23"/>
      <c r="WH21" s="23"/>
      <c r="WI21" s="23"/>
      <c r="WJ21" s="23"/>
      <c r="WK21" s="23"/>
      <c r="WL21" s="23"/>
      <c r="WM21" s="23"/>
      <c r="WN21" s="23"/>
      <c r="WO21" s="23"/>
      <c r="WP21" s="23"/>
      <c r="WQ21" s="23"/>
      <c r="WR21" s="23"/>
      <c r="WS21" s="23"/>
      <c r="WT21" s="23"/>
      <c r="WU21" s="23"/>
      <c r="WV21" s="23"/>
      <c r="WW21" s="23"/>
      <c r="WX21" s="23"/>
      <c r="WY21" s="23"/>
      <c r="WZ21" s="23"/>
      <c r="XA21" s="23"/>
      <c r="XB21" s="23"/>
      <c r="XC21" s="23"/>
      <c r="XD21" s="23"/>
      <c r="XE21" s="23"/>
      <c r="XF21" s="23"/>
      <c r="XG21" s="23"/>
      <c r="XH21" s="23"/>
      <c r="XI21" s="23"/>
      <c r="XJ21" s="23"/>
      <c r="XK21" s="23"/>
      <c r="XL21" s="23"/>
      <c r="XM21" s="23"/>
      <c r="XN21" s="23"/>
      <c r="XO21" s="23"/>
      <c r="XP21" s="23"/>
      <c r="XQ21" s="23"/>
      <c r="XR21" s="23"/>
      <c r="XS21" s="23"/>
      <c r="XT21" s="23"/>
      <c r="XU21" s="23"/>
      <c r="XV21" s="23"/>
      <c r="XW21" s="23"/>
      <c r="XX21" s="23"/>
      <c r="XY21" s="23"/>
      <c r="XZ21" s="23"/>
      <c r="YA21" s="23"/>
      <c r="YB21" s="23"/>
      <c r="YC21" s="23"/>
      <c r="YD21" s="23"/>
      <c r="YE21" s="23"/>
      <c r="YF21" s="23"/>
      <c r="YG21" s="23"/>
      <c r="YH21" s="23"/>
      <c r="YI21" s="23"/>
      <c r="YJ21" s="23"/>
      <c r="YK21" s="23"/>
      <c r="YL21" s="23"/>
      <c r="YM21" s="23"/>
      <c r="YN21" s="23"/>
      <c r="YO21" s="23"/>
      <c r="YP21" s="23"/>
      <c r="YQ21" s="23"/>
      <c r="YR21" s="23"/>
      <c r="YS21" s="23"/>
      <c r="YT21" s="23"/>
      <c r="YU21" s="23"/>
      <c r="YV21" s="23"/>
      <c r="YW21" s="23"/>
      <c r="YX21" s="23"/>
      <c r="YY21" s="23"/>
      <c r="YZ21" s="23"/>
      <c r="ZA21" s="23"/>
      <c r="ZB21" s="23"/>
      <c r="ZC21" s="23"/>
      <c r="ZD21" s="23"/>
      <c r="ZE21" s="23"/>
      <c r="ZF21" s="23"/>
      <c r="ZG21" s="23"/>
      <c r="ZH21" s="23"/>
      <c r="ZI21" s="23"/>
      <c r="ZJ21" s="23"/>
      <c r="ZK21" s="23"/>
      <c r="ZL21" s="23"/>
      <c r="ZM21" s="23"/>
      <c r="ZN21" s="23"/>
      <c r="ZO21" s="23"/>
      <c r="ZP21" s="23"/>
      <c r="ZQ21" s="23"/>
      <c r="ZR21" s="23"/>
      <c r="ZS21" s="23"/>
      <c r="ZT21" s="23"/>
      <c r="ZU21" s="23"/>
      <c r="ZV21" s="23"/>
      <c r="ZW21" s="23"/>
      <c r="ZX21" s="23"/>
      <c r="ZY21" s="23"/>
      <c r="ZZ21" s="23"/>
      <c r="AAA21" s="23"/>
      <c r="AAB21" s="23"/>
      <c r="AAC21" s="23"/>
      <c r="AAD21" s="23"/>
      <c r="AAE21" s="23"/>
      <c r="AAF21" s="23"/>
      <c r="AAG21" s="23"/>
      <c r="AAH21" s="23"/>
      <c r="AAI21" s="23"/>
      <c r="AAJ21" s="23"/>
      <c r="AAK21" s="23"/>
      <c r="AAL21" s="23"/>
      <c r="AAM21" s="23"/>
      <c r="AAN21" s="23"/>
      <c r="AAO21" s="23"/>
      <c r="AAP21" s="23"/>
      <c r="AAQ21" s="23"/>
      <c r="AAR21" s="23"/>
      <c r="AAS21" s="23"/>
      <c r="AAT21" s="23"/>
      <c r="AAU21" s="23"/>
      <c r="AAV21" s="23"/>
      <c r="AAW21" s="23"/>
      <c r="AAX21" s="23"/>
      <c r="AAY21" s="23"/>
      <c r="AAZ21" s="23"/>
      <c r="ABA21" s="23"/>
      <c r="ABB21" s="23"/>
      <c r="ABC21" s="23"/>
      <c r="ABD21" s="23"/>
      <c r="ABE21" s="23"/>
      <c r="ABF21" s="23"/>
      <c r="ABG21" s="23"/>
      <c r="ABH21" s="23"/>
      <c r="ABI21" s="23"/>
      <c r="ABJ21" s="23"/>
      <c r="ABK21" s="23"/>
      <c r="ABL21" s="23"/>
      <c r="ABM21" s="23"/>
      <c r="ABN21" s="23"/>
      <c r="ABO21" s="23"/>
      <c r="ABP21" s="23"/>
      <c r="ABQ21" s="23"/>
      <c r="ABR21" s="23"/>
      <c r="ABS21" s="23"/>
      <c r="ABT21" s="23"/>
      <c r="ABU21" s="23"/>
      <c r="ABV21" s="23"/>
      <c r="ABW21" s="23"/>
      <c r="ABX21" s="23"/>
      <c r="ABY21" s="23"/>
      <c r="ABZ21" s="23"/>
      <c r="ACA21" s="23"/>
      <c r="ACB21" s="23"/>
      <c r="ACC21" s="23"/>
      <c r="ACD21" s="23"/>
      <c r="ACE21" s="23"/>
      <c r="ACF21" s="23"/>
      <c r="ACG21" s="23"/>
      <c r="ACH21" s="23"/>
      <c r="ACI21" s="23"/>
      <c r="ACJ21" s="23"/>
      <c r="ACK21" s="23"/>
      <c r="ACL21" s="23"/>
      <c r="ACM21" s="23"/>
      <c r="ACN21" s="23"/>
      <c r="ACO21" s="23"/>
      <c r="ACP21" s="23"/>
      <c r="ACQ21" s="23"/>
      <c r="ACR21" s="23"/>
      <c r="ACS21" s="23"/>
      <c r="ACT21" s="23"/>
      <c r="ACU21" s="23"/>
      <c r="ACV21" s="23"/>
      <c r="ACW21" s="23"/>
      <c r="ACX21" s="23"/>
      <c r="ACY21" s="23"/>
      <c r="ACZ21" s="23"/>
      <c r="ADA21" s="23"/>
      <c r="ADB21" s="23"/>
      <c r="ADC21" s="23"/>
      <c r="ADD21" s="23"/>
      <c r="ADE21" s="23"/>
      <c r="ADF21" s="23"/>
      <c r="ADG21" s="23"/>
      <c r="ADH21" s="23"/>
      <c r="ADI21" s="23"/>
      <c r="ADJ21" s="23"/>
      <c r="ADK21" s="23"/>
      <c r="ADL21" s="23"/>
      <c r="ADM21" s="23"/>
      <c r="ADN21" s="23"/>
      <c r="ADO21" s="23"/>
      <c r="ADP21" s="23"/>
      <c r="ADQ21" s="23"/>
      <c r="ADR21" s="23"/>
      <c r="ADS21" s="23"/>
      <c r="ADT21" s="23"/>
      <c r="ADU21" s="23"/>
      <c r="ADV21" s="23"/>
      <c r="ADW21" s="23"/>
      <c r="ADX21" s="23"/>
      <c r="ADY21" s="23"/>
      <c r="ADZ21" s="23"/>
      <c r="AEA21" s="23"/>
      <c r="AEB21" s="23"/>
      <c r="AEC21" s="23"/>
      <c r="AED21" s="23"/>
      <c r="AEE21" s="23"/>
      <c r="AEF21" s="23"/>
      <c r="AEG21" s="23"/>
      <c r="AEH21" s="23"/>
      <c r="AEI21" s="23"/>
      <c r="AEJ21" s="23"/>
      <c r="AEK21" s="23"/>
      <c r="AEL21" s="23"/>
      <c r="AEM21" s="23"/>
      <c r="AEN21" s="23"/>
      <c r="AEO21" s="23"/>
      <c r="AEP21" s="23"/>
      <c r="AEQ21" s="23"/>
      <c r="AER21" s="23"/>
      <c r="AES21" s="23"/>
      <c r="AET21" s="23"/>
      <c r="AEU21" s="23"/>
      <c r="AEV21" s="23"/>
      <c r="AEW21" s="23"/>
      <c r="AEX21" s="23"/>
      <c r="AEY21" s="23"/>
      <c r="AEZ21" s="23"/>
      <c r="AFA21" s="23"/>
      <c r="AFB21" s="23"/>
      <c r="AFC21" s="23"/>
      <c r="AFD21" s="23"/>
      <c r="AFE21" s="23"/>
      <c r="AFF21" s="23"/>
      <c r="AFG21" s="23"/>
      <c r="AFH21" s="23"/>
      <c r="AFI21" s="23"/>
      <c r="AFJ21" s="23"/>
      <c r="AFK21" s="23"/>
      <c r="AFL21" s="23"/>
      <c r="AFM21" s="23"/>
      <c r="AFN21" s="23"/>
      <c r="AFO21" s="23"/>
      <c r="AFP21" s="23"/>
      <c r="AFQ21" s="23"/>
      <c r="AFR21" s="23"/>
      <c r="AFS21" s="23"/>
      <c r="AFT21" s="23"/>
      <c r="AFU21" s="23"/>
      <c r="AFV21" s="23"/>
      <c r="AFW21" s="23"/>
      <c r="AFX21" s="23"/>
      <c r="AFY21" s="23"/>
      <c r="AFZ21" s="23"/>
      <c r="AGA21" s="23"/>
      <c r="AGB21" s="23"/>
      <c r="AGC21" s="23"/>
      <c r="AGD21" s="23"/>
      <c r="AGE21" s="23"/>
      <c r="AGF21" s="23"/>
      <c r="AGG21" s="23"/>
      <c r="AGH21" s="23"/>
      <c r="AGI21" s="23"/>
      <c r="AGJ21" s="23"/>
      <c r="AGK21" s="23"/>
      <c r="AGL21" s="23"/>
      <c r="AGM21" s="23"/>
      <c r="AGN21" s="23"/>
      <c r="AGO21" s="23"/>
      <c r="AGP21" s="23"/>
      <c r="AGQ21" s="23"/>
      <c r="AGR21" s="23"/>
      <c r="AGS21" s="23"/>
      <c r="AGT21" s="23"/>
      <c r="AGU21" s="23"/>
      <c r="AGV21" s="23"/>
      <c r="AGW21" s="23"/>
      <c r="AGX21" s="23"/>
      <c r="AGY21" s="23"/>
      <c r="AGZ21" s="23"/>
      <c r="AHA21" s="23"/>
      <c r="AHB21" s="23"/>
      <c r="AHC21" s="23"/>
      <c r="AHD21" s="23"/>
      <c r="AHE21" s="23"/>
      <c r="AHF21" s="23"/>
      <c r="AHG21" s="23"/>
      <c r="AHH21" s="23"/>
      <c r="AHI21" s="23"/>
      <c r="AHJ21" s="23"/>
      <c r="AHK21" s="23"/>
      <c r="AHL21" s="23"/>
      <c r="AHM21" s="23"/>
      <c r="AHN21" s="23"/>
      <c r="AHO21" s="23"/>
      <c r="AHP21" s="23"/>
      <c r="AHQ21" s="23"/>
      <c r="AHR21" s="23"/>
      <c r="AHS21" s="23"/>
      <c r="AHT21" s="23"/>
      <c r="AHU21" s="23"/>
      <c r="AHV21" s="23"/>
      <c r="AHW21" s="23"/>
      <c r="AHX21" s="23"/>
      <c r="AHY21" s="23"/>
      <c r="AHZ21" s="23"/>
      <c r="AIA21" s="23"/>
      <c r="AIB21" s="23"/>
      <c r="AIC21" s="23"/>
      <c r="AID21" s="23"/>
      <c r="AIE21" s="23"/>
      <c r="AIF21" s="23"/>
      <c r="AIG21" s="23"/>
      <c r="AIH21" s="23"/>
      <c r="AII21" s="23"/>
      <c r="AIJ21" s="23"/>
      <c r="AIK21" s="23"/>
      <c r="AIL21" s="23"/>
      <c r="AIM21" s="23"/>
      <c r="AIN21" s="23"/>
      <c r="AIO21" s="23"/>
      <c r="AIP21" s="23"/>
      <c r="AIQ21" s="23"/>
      <c r="AIR21" s="23"/>
      <c r="AIS21" s="23"/>
      <c r="AIT21" s="23"/>
      <c r="AIU21" s="23"/>
      <c r="AIV21" s="23"/>
      <c r="AIW21" s="23"/>
      <c r="AIX21" s="23"/>
      <c r="AIY21" s="23"/>
      <c r="AIZ21" s="23"/>
      <c r="AJA21" s="23"/>
      <c r="AJB21" s="23"/>
      <c r="AJC21" s="23"/>
      <c r="AJD21" s="23"/>
      <c r="AJE21" s="23"/>
      <c r="AJF21" s="23"/>
      <c r="AJG21" s="23"/>
      <c r="AJH21" s="23"/>
      <c r="AJI21" s="23"/>
      <c r="AJJ21" s="23"/>
      <c r="AJK21" s="23"/>
      <c r="AJL21" s="23"/>
      <c r="AJM21" s="23"/>
      <c r="AJN21" s="23"/>
      <c r="AJO21" s="23"/>
      <c r="AJP21" s="23"/>
      <c r="AJQ21" s="23"/>
      <c r="AJR21" s="23"/>
      <c r="AJS21" s="23"/>
      <c r="AJT21" s="23"/>
      <c r="AJU21" s="23"/>
      <c r="AJV21" s="23"/>
      <c r="AJW21" s="23"/>
      <c r="AJX21" s="23"/>
      <c r="AJY21" s="23"/>
      <c r="AJZ21" s="23"/>
      <c r="AKA21" s="23"/>
      <c r="AKB21" s="23"/>
      <c r="AKC21" s="23"/>
      <c r="AKD21" s="23"/>
      <c r="AKE21" s="23"/>
      <c r="AKF21" s="23"/>
      <c r="AKG21" s="23"/>
      <c r="AKH21" s="23"/>
      <c r="AKI21" s="23"/>
      <c r="AKJ21" s="23"/>
      <c r="AKK21" s="23"/>
      <c r="AKL21" s="23"/>
      <c r="AKM21" s="23"/>
      <c r="AKN21" s="23"/>
      <c r="AKO21" s="23"/>
      <c r="AKP21" s="23"/>
      <c r="AKQ21" s="23"/>
      <c r="AKR21" s="23"/>
      <c r="AKS21" s="23"/>
      <c r="AKT21" s="23"/>
      <c r="AKU21" s="23"/>
      <c r="AKV21" s="23"/>
      <c r="AKW21" s="23"/>
      <c r="AKX21" s="23"/>
      <c r="AKY21" s="23"/>
      <c r="AKZ21" s="23"/>
      <c r="ALA21" s="23"/>
      <c r="ALB21" s="23"/>
      <c r="ALC21" s="23"/>
      <c r="ALD21" s="23"/>
      <c r="ALE21" s="23"/>
      <c r="ALF21" s="23"/>
      <c r="ALG21" s="23"/>
      <c r="ALH21" s="23"/>
      <c r="ALI21" s="23"/>
      <c r="ALJ21" s="23"/>
      <c r="ALK21" s="23"/>
      <c r="ALL21" s="23"/>
      <c r="ALM21" s="23"/>
      <c r="ALN21" s="23"/>
      <c r="ALO21" s="23"/>
      <c r="ALP21" s="23"/>
      <c r="ALQ21" s="23"/>
      <c r="ALR21" s="23"/>
      <c r="ALS21" s="23"/>
      <c r="ALT21" s="23"/>
      <c r="ALU21" s="23"/>
      <c r="ALV21" s="23"/>
      <c r="ALW21" s="23"/>
      <c r="ALX21" s="23"/>
      <c r="ALY21" s="23"/>
      <c r="ALZ21" s="23"/>
      <c r="AMA21" s="23"/>
      <c r="AMB21" s="23"/>
      <c r="AMC21" s="23"/>
      <c r="AMD21" s="23"/>
      <c r="AME21" s="23"/>
      <c r="AMF21" s="23"/>
      <c r="AMG21" s="23"/>
      <c r="AMH21" s="23"/>
      <c r="AMI21" s="23"/>
      <c r="AMJ21" s="23"/>
      <c r="AMK21" s="23"/>
      <c r="AML21" s="23"/>
      <c r="AMM21" s="23"/>
      <c r="AMN21" s="23"/>
      <c r="AMO21" s="23"/>
      <c r="AMP21" s="23"/>
      <c r="AMQ21" s="23"/>
      <c r="AMR21" s="23"/>
      <c r="AMS21" s="23"/>
      <c r="AMT21" s="23"/>
      <c r="AMU21" s="23"/>
      <c r="AMV21" s="23"/>
      <c r="AMW21" s="23"/>
      <c r="AMX21" s="23"/>
      <c r="AMY21" s="23"/>
      <c r="AMZ21" s="23"/>
      <c r="ANA21" s="23"/>
      <c r="ANB21" s="23"/>
      <c r="ANC21" s="23"/>
      <c r="AND21" s="23"/>
      <c r="ANE21" s="23"/>
      <c r="ANF21" s="23"/>
      <c r="ANG21" s="23"/>
      <c r="ANH21" s="23"/>
      <c r="ANI21" s="23"/>
      <c r="ANJ21" s="23"/>
      <c r="ANK21" s="23"/>
      <c r="ANL21" s="23"/>
      <c r="ANM21" s="23"/>
      <c r="ANN21" s="23"/>
      <c r="ANO21" s="23"/>
      <c r="ANP21" s="23"/>
      <c r="ANQ21" s="23"/>
      <c r="ANR21" s="23"/>
      <c r="ANS21" s="23"/>
      <c r="ANT21" s="23"/>
      <c r="ANU21" s="23"/>
      <c r="ANV21" s="23"/>
      <c r="ANW21" s="23"/>
      <c r="ANX21" s="23"/>
      <c r="ANY21" s="23"/>
      <c r="ANZ21" s="23"/>
      <c r="AOA21" s="23"/>
      <c r="AOB21" s="23"/>
      <c r="AOC21" s="23"/>
      <c r="AOD21" s="23"/>
      <c r="AOE21" s="23"/>
      <c r="AOF21" s="23"/>
      <c r="AOG21" s="23"/>
      <c r="AOH21" s="23"/>
      <c r="AOI21" s="23"/>
      <c r="AOJ21" s="23"/>
      <c r="AOK21" s="23"/>
      <c r="AOL21" s="23"/>
      <c r="AOM21" s="23"/>
      <c r="AON21" s="23"/>
      <c r="AOO21" s="23"/>
      <c r="AOP21" s="23"/>
      <c r="AOQ21" s="23"/>
      <c r="AOR21" s="23"/>
      <c r="AOS21" s="23"/>
      <c r="AOT21" s="23"/>
      <c r="AOU21" s="23"/>
      <c r="AOV21" s="23"/>
      <c r="AOW21" s="23"/>
      <c r="AOX21" s="23"/>
      <c r="AOY21" s="23"/>
      <c r="AOZ21" s="23"/>
      <c r="APA21" s="23"/>
      <c r="APB21" s="23"/>
      <c r="APC21" s="23"/>
      <c r="APD21" s="23"/>
      <c r="APE21" s="23"/>
      <c r="APF21" s="23"/>
      <c r="APG21" s="23"/>
      <c r="APH21" s="23"/>
      <c r="API21" s="23"/>
      <c r="APJ21" s="23"/>
      <c r="APK21" s="23"/>
      <c r="APL21" s="23"/>
      <c r="APM21" s="23"/>
      <c r="APN21" s="23"/>
      <c r="APO21" s="23"/>
      <c r="APP21" s="23"/>
      <c r="APQ21" s="23"/>
      <c r="APR21" s="23"/>
      <c r="APS21" s="23"/>
      <c r="APT21" s="23"/>
      <c r="APU21" s="23"/>
      <c r="APV21" s="23"/>
      <c r="APW21" s="23"/>
      <c r="APX21" s="23"/>
      <c r="APY21" s="23"/>
      <c r="APZ21" s="23"/>
      <c r="AQA21" s="23"/>
      <c r="AQB21" s="23"/>
      <c r="AQC21" s="23"/>
      <c r="AQD21" s="23"/>
      <c r="AQE21" s="23"/>
      <c r="AQF21" s="23"/>
      <c r="AQG21" s="23"/>
      <c r="AQH21" s="23"/>
      <c r="AQI21" s="23"/>
      <c r="AQJ21" s="23"/>
      <c r="AQK21" s="23"/>
      <c r="AQL21" s="23"/>
      <c r="AQM21" s="23"/>
      <c r="AQN21" s="23"/>
      <c r="AQO21" s="23"/>
      <c r="AQP21" s="23"/>
      <c r="AQQ21" s="23"/>
      <c r="AQR21" s="23"/>
      <c r="AQS21" s="23"/>
      <c r="AQT21" s="23"/>
      <c r="AQU21" s="23"/>
      <c r="AQV21" s="23"/>
      <c r="AQW21" s="23"/>
      <c r="AQX21" s="23"/>
      <c r="AQY21" s="23"/>
      <c r="AQZ21" s="23"/>
      <c r="ARA21" s="23"/>
      <c r="ARB21" s="23"/>
      <c r="ARC21" s="23"/>
      <c r="ARD21" s="23"/>
      <c r="ARE21" s="23"/>
      <c r="ARF21" s="23"/>
      <c r="ARG21" s="23"/>
      <c r="ARH21" s="23"/>
      <c r="ARI21" s="23"/>
      <c r="ARJ21" s="23"/>
      <c r="ARK21" s="23"/>
      <c r="ARL21" s="23"/>
      <c r="ARM21" s="23"/>
      <c r="ARN21" s="23"/>
      <c r="ARO21" s="23"/>
      <c r="ARP21" s="23"/>
      <c r="ARQ21" s="23"/>
      <c r="ARR21" s="23"/>
      <c r="ARS21" s="23"/>
      <c r="ART21" s="23"/>
      <c r="ARU21" s="23"/>
      <c r="ARV21" s="23"/>
      <c r="ARW21" s="23"/>
      <c r="ARX21" s="23"/>
      <c r="ARY21" s="23"/>
      <c r="ARZ21" s="23"/>
      <c r="ASA21" s="23"/>
      <c r="ASB21" s="23"/>
      <c r="ASC21" s="23"/>
      <c r="ASD21" s="23"/>
      <c r="ASE21" s="23"/>
      <c r="ASF21" s="23"/>
      <c r="ASG21" s="23"/>
      <c r="ASH21" s="23"/>
      <c r="ASI21" s="23"/>
      <c r="ASJ21" s="23"/>
      <c r="ASK21" s="23"/>
      <c r="ASL21" s="23"/>
      <c r="ASM21" s="23"/>
      <c r="ASN21" s="23"/>
      <c r="ASO21" s="23"/>
      <c r="ASP21" s="23"/>
      <c r="ASQ21" s="23"/>
      <c r="ASR21" s="23"/>
      <c r="ASS21" s="23"/>
      <c r="AST21" s="23"/>
      <c r="ASU21" s="23"/>
      <c r="ASV21" s="23"/>
      <c r="ASW21" s="23"/>
      <c r="ASX21" s="23"/>
      <c r="ASY21" s="23"/>
      <c r="ASZ21" s="23"/>
      <c r="ATA21" s="23"/>
      <c r="ATB21" s="23"/>
      <c r="ATC21" s="23"/>
      <c r="ATD21" s="23"/>
      <c r="ATE21" s="23"/>
      <c r="ATF21" s="23"/>
      <c r="ATG21" s="23"/>
      <c r="ATH21" s="23"/>
      <c r="ATI21" s="23"/>
      <c r="ATJ21" s="23"/>
      <c r="ATK21" s="23"/>
      <c r="ATL21" s="23"/>
      <c r="ATM21" s="23"/>
      <c r="ATN21" s="23"/>
      <c r="ATO21" s="23"/>
      <c r="ATP21" s="23"/>
      <c r="ATQ21" s="23"/>
      <c r="ATR21" s="23"/>
      <c r="ATS21" s="23"/>
      <c r="ATT21" s="23"/>
      <c r="ATU21" s="23"/>
      <c r="ATV21" s="23"/>
      <c r="ATW21" s="23"/>
      <c r="ATX21" s="23"/>
      <c r="ATY21" s="23"/>
      <c r="ATZ21" s="23"/>
      <c r="AUA21" s="23"/>
      <c r="AUB21" s="23"/>
      <c r="AUC21" s="23"/>
      <c r="AUD21" s="23"/>
      <c r="AUE21" s="23"/>
      <c r="AUF21" s="23"/>
      <c r="AUG21" s="23"/>
      <c r="AUH21" s="23"/>
      <c r="AUI21" s="23"/>
      <c r="AUJ21" s="23"/>
      <c r="AUK21" s="23"/>
      <c r="AUL21" s="23"/>
      <c r="AUM21" s="23"/>
      <c r="AUN21" s="23"/>
      <c r="AUO21" s="23"/>
      <c r="AUP21" s="23"/>
      <c r="AUQ21" s="23"/>
      <c r="AUR21" s="23"/>
      <c r="AUS21" s="23"/>
      <c r="AUT21" s="23"/>
      <c r="AUU21" s="23"/>
      <c r="AUV21" s="23"/>
      <c r="AUW21" s="23"/>
      <c r="AUX21" s="23"/>
      <c r="AUY21" s="23"/>
      <c r="AUZ21" s="23"/>
      <c r="AVA21" s="23"/>
      <c r="AVB21" s="23"/>
      <c r="AVC21" s="23"/>
      <c r="AVD21" s="23"/>
      <c r="AVE21" s="23"/>
      <c r="AVF21" s="23"/>
      <c r="AVG21" s="23"/>
      <c r="AVH21" s="23"/>
      <c r="AVI21" s="23"/>
      <c r="AVJ21" s="23"/>
      <c r="AVK21" s="23"/>
      <c r="AVL21" s="23"/>
      <c r="AVM21" s="23"/>
      <c r="AVN21" s="23"/>
      <c r="AVO21" s="23"/>
      <c r="AVP21" s="23"/>
      <c r="AVQ21" s="23"/>
      <c r="AVR21" s="23"/>
      <c r="AVS21" s="23"/>
      <c r="AVT21" s="23"/>
      <c r="AVU21" s="23"/>
      <c r="AVV21" s="23"/>
      <c r="AVW21" s="23"/>
      <c r="AVX21" s="23"/>
      <c r="AVY21" s="23"/>
      <c r="AVZ21" s="23"/>
      <c r="AWA21" s="23"/>
      <c r="AWB21" s="23"/>
      <c r="AWC21" s="23"/>
      <c r="AWD21" s="23"/>
      <c r="AWE21" s="23"/>
      <c r="AWF21" s="23"/>
      <c r="AWG21" s="23"/>
      <c r="AWH21" s="23"/>
      <c r="AWI21" s="23"/>
      <c r="AWJ21" s="23"/>
      <c r="AWK21" s="23"/>
      <c r="AWL21" s="23"/>
      <c r="AWM21" s="23"/>
      <c r="AWN21" s="23"/>
      <c r="AWO21" s="23"/>
      <c r="AWP21" s="23"/>
      <c r="AWQ21" s="23"/>
      <c r="AWR21" s="23"/>
      <c r="AWS21" s="23"/>
      <c r="AWT21" s="23"/>
      <c r="AWU21" s="23"/>
      <c r="AWV21" s="23"/>
      <c r="AWW21" s="23"/>
      <c r="AWX21" s="23"/>
      <c r="AWY21" s="23"/>
      <c r="AWZ21" s="23"/>
      <c r="AXA21" s="23"/>
      <c r="AXB21" s="23"/>
      <c r="AXC21" s="23"/>
      <c r="AXD21" s="23"/>
      <c r="AXE21" s="23"/>
      <c r="AXF21" s="23"/>
      <c r="AXG21" s="23"/>
      <c r="AXH21" s="23"/>
      <c r="AXI21" s="23"/>
      <c r="AXJ21" s="23"/>
      <c r="AXK21" s="23"/>
      <c r="AXL21" s="23"/>
      <c r="AXM21" s="23"/>
      <c r="AXN21" s="23"/>
      <c r="AXO21" s="23"/>
      <c r="AXP21" s="23"/>
      <c r="AXQ21" s="23"/>
      <c r="AXR21" s="23"/>
      <c r="AXS21" s="23"/>
      <c r="AXT21" s="23"/>
      <c r="AXU21" s="23"/>
      <c r="AXV21" s="23"/>
      <c r="AXW21" s="23"/>
      <c r="AXX21" s="23"/>
      <c r="AXY21" s="23"/>
      <c r="AXZ21" s="23"/>
      <c r="AYA21" s="23"/>
      <c r="AYB21" s="23"/>
      <c r="AYC21" s="23"/>
      <c r="AYD21" s="23"/>
      <c r="AYE21" s="23"/>
      <c r="AYF21" s="23"/>
      <c r="AYG21" s="23"/>
      <c r="AYH21" s="23"/>
      <c r="AYI21" s="23"/>
      <c r="AYJ21" s="23"/>
      <c r="AYK21" s="23"/>
      <c r="AYL21" s="23"/>
      <c r="AYM21" s="23"/>
      <c r="AYN21" s="23"/>
      <c r="AYO21" s="23"/>
      <c r="AYP21" s="23"/>
      <c r="AYQ21" s="23"/>
      <c r="AYR21" s="23"/>
      <c r="AYS21" s="23"/>
      <c r="AYT21" s="23"/>
      <c r="AYU21" s="23"/>
      <c r="AYV21" s="23"/>
      <c r="AYW21" s="23"/>
      <c r="AYX21" s="23"/>
      <c r="AYY21" s="23"/>
      <c r="AYZ21" s="23"/>
      <c r="AZA21" s="23"/>
      <c r="AZB21" s="23"/>
      <c r="AZC21" s="23"/>
      <c r="AZD21" s="23"/>
      <c r="AZE21" s="23"/>
      <c r="AZF21" s="23"/>
      <c r="AZG21" s="23"/>
      <c r="AZH21" s="23"/>
      <c r="AZI21" s="23"/>
      <c r="AZJ21" s="23"/>
      <c r="AZK21" s="23"/>
      <c r="AZL21" s="23"/>
      <c r="AZM21" s="23"/>
      <c r="AZN21" s="23"/>
      <c r="AZO21" s="23"/>
      <c r="AZP21" s="23"/>
      <c r="AZQ21" s="23"/>
      <c r="AZR21" s="23"/>
      <c r="AZS21" s="23"/>
      <c r="AZT21" s="23"/>
      <c r="AZU21" s="23"/>
      <c r="AZV21" s="23"/>
      <c r="AZW21" s="23"/>
      <c r="AZX21" s="23"/>
      <c r="AZY21" s="23"/>
      <c r="AZZ21" s="23"/>
      <c r="BAA21" s="23"/>
      <c r="BAB21" s="23"/>
      <c r="BAC21" s="23"/>
      <c r="BAD21" s="23"/>
      <c r="BAE21" s="23"/>
      <c r="BAF21" s="23"/>
      <c r="BAG21" s="23"/>
      <c r="BAH21" s="23"/>
      <c r="BAI21" s="23"/>
      <c r="BAJ21" s="23"/>
      <c r="BAK21" s="23"/>
      <c r="BAL21" s="23"/>
      <c r="BAM21" s="23"/>
      <c r="BAN21" s="23"/>
      <c r="BAO21" s="23"/>
      <c r="BAP21" s="23"/>
      <c r="BAQ21" s="23"/>
      <c r="BAR21" s="23"/>
      <c r="BAS21" s="23"/>
      <c r="BAT21" s="23"/>
      <c r="BAU21" s="23"/>
      <c r="BAV21" s="23"/>
      <c r="BAW21" s="23"/>
      <c r="BAX21" s="23"/>
      <c r="BAY21" s="23"/>
      <c r="BAZ21" s="23"/>
      <c r="BBA21" s="23"/>
      <c r="BBB21" s="23"/>
      <c r="BBC21" s="23"/>
      <c r="BBD21" s="23"/>
      <c r="BBE21" s="23"/>
      <c r="BBF21" s="23"/>
      <c r="BBG21" s="23"/>
      <c r="BBH21" s="23"/>
      <c r="BBI21" s="23"/>
      <c r="BBJ21" s="23"/>
      <c r="BBK21" s="23"/>
      <c r="BBL21" s="23"/>
      <c r="BBM21" s="23"/>
      <c r="BBN21" s="23"/>
      <c r="BBO21" s="23"/>
      <c r="BBP21" s="23"/>
      <c r="BBQ21" s="23"/>
      <c r="BBR21" s="23"/>
      <c r="BBS21" s="23"/>
      <c r="BBT21" s="23"/>
      <c r="BBU21" s="23"/>
      <c r="BBV21" s="23"/>
      <c r="BBW21" s="23"/>
      <c r="BBX21" s="23"/>
      <c r="BBY21" s="23"/>
      <c r="BBZ21" s="23"/>
      <c r="BCA21" s="23"/>
      <c r="BCB21" s="23"/>
      <c r="BCC21" s="23"/>
      <c r="BCD21" s="23"/>
      <c r="BCE21" s="23"/>
      <c r="BCF21" s="23"/>
      <c r="BCG21" s="23"/>
      <c r="BCH21" s="23"/>
      <c r="BCI21" s="23"/>
      <c r="BCJ21" s="23"/>
      <c r="BCK21" s="23"/>
      <c r="BCL21" s="23"/>
      <c r="BCM21" s="23"/>
      <c r="BCN21" s="23"/>
      <c r="BCO21" s="23"/>
      <c r="BCP21" s="23"/>
      <c r="BCQ21" s="23"/>
      <c r="BCR21" s="23"/>
      <c r="BCS21" s="23"/>
      <c r="BCT21" s="23"/>
      <c r="BCU21" s="23"/>
      <c r="BCV21" s="23"/>
      <c r="BCW21" s="23"/>
      <c r="BCX21" s="23"/>
      <c r="BCY21" s="23"/>
      <c r="BCZ21" s="23"/>
      <c r="BDA21" s="23"/>
      <c r="BDB21" s="23"/>
      <c r="BDC21" s="23"/>
      <c r="BDD21" s="23"/>
      <c r="BDE21" s="23"/>
      <c r="BDF21" s="23"/>
      <c r="BDG21" s="23"/>
      <c r="BDH21" s="23"/>
      <c r="BDI21" s="23"/>
      <c r="BDJ21" s="23"/>
      <c r="BDK21" s="23"/>
      <c r="BDL21" s="23"/>
      <c r="BDM21" s="23"/>
      <c r="BDN21" s="23"/>
      <c r="BDO21" s="23"/>
      <c r="BDP21" s="23"/>
      <c r="BDQ21" s="23"/>
      <c r="BDR21" s="23"/>
      <c r="BDS21" s="23"/>
      <c r="BDT21" s="23"/>
      <c r="BDU21" s="23"/>
      <c r="BDV21" s="23"/>
      <c r="BDW21" s="23"/>
      <c r="BDX21" s="23"/>
      <c r="BDY21" s="23"/>
      <c r="BDZ21" s="23"/>
      <c r="BEA21" s="23"/>
      <c r="BEB21" s="23"/>
      <c r="BEC21" s="23"/>
      <c r="BED21" s="23"/>
      <c r="BEE21" s="23"/>
      <c r="BEF21" s="23"/>
      <c r="BEG21" s="23"/>
      <c r="BEH21" s="23"/>
      <c r="BEI21" s="23"/>
      <c r="BEJ21" s="23"/>
      <c r="BEK21" s="23"/>
      <c r="BEL21" s="23"/>
      <c r="BEM21" s="23"/>
      <c r="BEN21" s="23"/>
      <c r="BEO21" s="23"/>
      <c r="BEP21" s="23"/>
      <c r="BEQ21" s="23"/>
      <c r="BER21" s="23"/>
      <c r="BES21" s="23"/>
      <c r="BET21" s="23"/>
      <c r="BEU21" s="23"/>
      <c r="BEV21" s="23"/>
      <c r="BEW21" s="23"/>
      <c r="BEX21" s="23"/>
      <c r="BEY21" s="23"/>
      <c r="BEZ21" s="23"/>
      <c r="BFA21" s="23"/>
      <c r="BFB21" s="23"/>
      <c r="BFC21" s="23"/>
      <c r="BFD21" s="23"/>
      <c r="BFE21" s="23"/>
      <c r="BFF21" s="23"/>
      <c r="BFG21" s="23"/>
      <c r="BFH21" s="23"/>
      <c r="BFI21" s="23"/>
      <c r="BFJ21" s="23"/>
      <c r="BFK21" s="23"/>
      <c r="BFL21" s="23"/>
      <c r="BFM21" s="23"/>
      <c r="BFN21" s="23"/>
      <c r="BFO21" s="23"/>
      <c r="BFP21" s="23"/>
      <c r="BFQ21" s="23"/>
      <c r="BFR21" s="23"/>
      <c r="BFS21" s="23"/>
      <c r="BFT21" s="23"/>
      <c r="BFU21" s="23"/>
      <c r="BFV21" s="23"/>
      <c r="BFW21" s="23"/>
      <c r="BFX21" s="23"/>
      <c r="BFY21" s="23"/>
      <c r="BFZ21" s="23"/>
      <c r="BGA21" s="23"/>
      <c r="BGB21" s="23"/>
      <c r="BGC21" s="23"/>
      <c r="BGD21" s="23"/>
      <c r="BGE21" s="23"/>
      <c r="BGF21" s="23"/>
      <c r="BGG21" s="23"/>
      <c r="BGH21" s="23"/>
      <c r="BGI21" s="23"/>
      <c r="BGJ21" s="23"/>
      <c r="BGK21" s="23"/>
      <c r="BGL21" s="23"/>
      <c r="BGM21" s="23"/>
      <c r="BGN21" s="23"/>
      <c r="BGO21" s="23"/>
      <c r="BGP21" s="23"/>
      <c r="BGQ21" s="23"/>
      <c r="BGR21" s="23"/>
      <c r="BGS21" s="23"/>
      <c r="BGT21" s="23"/>
      <c r="BGU21" s="23"/>
      <c r="BGV21" s="23"/>
      <c r="BGW21" s="23"/>
      <c r="BGX21" s="23"/>
      <c r="BGY21" s="23"/>
      <c r="BGZ21" s="23"/>
      <c r="BHA21" s="23"/>
      <c r="BHB21" s="23"/>
      <c r="BHC21" s="23"/>
      <c r="BHD21" s="23"/>
      <c r="BHE21" s="23"/>
      <c r="BHF21" s="23"/>
      <c r="BHG21" s="23"/>
      <c r="BHH21" s="23"/>
      <c r="BHI21" s="23"/>
      <c r="BHJ21" s="23"/>
      <c r="BHK21" s="23"/>
      <c r="BHL21" s="23"/>
      <c r="BHM21" s="23"/>
      <c r="BHN21" s="23"/>
      <c r="BHO21" s="23"/>
      <c r="BHP21" s="23"/>
      <c r="BHQ21" s="23"/>
      <c r="BHR21" s="23"/>
      <c r="BHS21" s="23"/>
      <c r="BHT21" s="23"/>
      <c r="BHU21" s="23"/>
      <c r="BHV21" s="23"/>
      <c r="BHW21" s="23"/>
      <c r="BHX21" s="23"/>
      <c r="BHY21" s="23"/>
      <c r="BHZ21" s="23"/>
      <c r="BIA21" s="23"/>
      <c r="BIB21" s="23"/>
      <c r="BIC21" s="23"/>
      <c r="BID21" s="23"/>
      <c r="BIE21" s="23"/>
      <c r="BIF21" s="23"/>
      <c r="BIG21" s="23"/>
      <c r="BIH21" s="23"/>
      <c r="BII21" s="23"/>
      <c r="BIJ21" s="23"/>
      <c r="BIK21" s="23"/>
      <c r="BIL21" s="23"/>
      <c r="BIM21" s="23"/>
      <c r="BIN21" s="23"/>
      <c r="BIO21" s="23"/>
      <c r="BIP21" s="23"/>
      <c r="BIQ21" s="23"/>
      <c r="BIR21" s="23"/>
      <c r="BIS21" s="23"/>
      <c r="BIT21" s="23"/>
      <c r="BIU21" s="23"/>
      <c r="BIV21" s="23"/>
      <c r="BIW21" s="23"/>
      <c r="BIX21" s="23"/>
      <c r="BIY21" s="23"/>
      <c r="BIZ21" s="23"/>
      <c r="BJA21" s="23"/>
      <c r="BJB21" s="23"/>
      <c r="BJC21" s="23"/>
      <c r="BJD21" s="23"/>
      <c r="BJE21" s="23"/>
      <c r="BJF21" s="23"/>
      <c r="BJG21" s="23"/>
      <c r="BJH21" s="23"/>
      <c r="BJI21" s="23"/>
      <c r="BJJ21" s="23"/>
      <c r="BJK21" s="23"/>
      <c r="BJL21" s="23"/>
      <c r="BJM21" s="23"/>
      <c r="BJN21" s="23"/>
      <c r="BJO21" s="23"/>
      <c r="BJP21" s="23"/>
      <c r="BJQ21" s="23"/>
      <c r="BJR21" s="23"/>
      <c r="BJS21" s="23"/>
      <c r="BJT21" s="23"/>
      <c r="BJU21" s="23"/>
      <c r="BJV21" s="23"/>
      <c r="BJW21" s="23"/>
      <c r="BJX21" s="23"/>
      <c r="BJY21" s="23"/>
      <c r="BJZ21" s="23"/>
      <c r="BKA21" s="23"/>
      <c r="BKB21" s="23"/>
      <c r="BKC21" s="23"/>
      <c r="BKD21" s="23"/>
      <c r="BKE21" s="23"/>
      <c r="BKF21" s="23"/>
      <c r="BKG21" s="23"/>
      <c r="BKH21" s="23"/>
      <c r="BKI21" s="23"/>
      <c r="BKJ21" s="23"/>
      <c r="BKK21" s="23"/>
      <c r="BKL21" s="23"/>
      <c r="BKM21" s="23"/>
      <c r="BKN21" s="23"/>
      <c r="BKO21" s="23"/>
      <c r="BKP21" s="23"/>
      <c r="BKQ21" s="23"/>
      <c r="BKR21" s="23"/>
      <c r="BKS21" s="23"/>
      <c r="BKT21" s="23"/>
      <c r="BKU21" s="23"/>
      <c r="BKV21" s="23"/>
      <c r="BKW21" s="23"/>
      <c r="BKX21" s="23"/>
      <c r="BKY21" s="23"/>
      <c r="BKZ21" s="23"/>
      <c r="BLA21" s="23"/>
      <c r="BLB21" s="23"/>
      <c r="BLC21" s="23"/>
      <c r="BLD21" s="23"/>
      <c r="BLE21" s="23"/>
      <c r="BLF21" s="23"/>
      <c r="BLG21" s="23"/>
      <c r="BLH21" s="23"/>
      <c r="BLI21" s="23"/>
      <c r="BLJ21" s="23"/>
      <c r="BLK21" s="23"/>
      <c r="BLL21" s="23"/>
      <c r="BLM21" s="23"/>
      <c r="BLN21" s="23"/>
      <c r="BLO21" s="23"/>
      <c r="BLP21" s="23"/>
      <c r="BLQ21" s="23"/>
      <c r="BLR21" s="23"/>
      <c r="BLS21" s="23"/>
      <c r="BLT21" s="23"/>
      <c r="BLU21" s="23"/>
      <c r="BLV21" s="23"/>
      <c r="BLW21" s="23"/>
      <c r="BLX21" s="23"/>
      <c r="BLY21" s="23"/>
      <c r="BLZ21" s="23"/>
      <c r="BMA21" s="23"/>
      <c r="BMB21" s="23"/>
      <c r="BMC21" s="23"/>
      <c r="BMD21" s="23"/>
      <c r="BME21" s="23"/>
      <c r="BMF21" s="23"/>
      <c r="BMG21" s="23"/>
      <c r="BMH21" s="23"/>
      <c r="BMI21" s="23"/>
      <c r="BMJ21" s="23"/>
      <c r="BMK21" s="23"/>
      <c r="BML21" s="23"/>
      <c r="BMM21" s="23"/>
      <c r="BMN21" s="23"/>
      <c r="BMO21" s="23"/>
      <c r="BMP21" s="23"/>
      <c r="BMQ21" s="23"/>
      <c r="BMR21" s="23"/>
      <c r="BMS21" s="23"/>
      <c r="BMT21" s="23"/>
      <c r="BMU21" s="23"/>
      <c r="BMV21" s="23"/>
      <c r="BMW21" s="23"/>
      <c r="BMX21" s="23"/>
      <c r="BMY21" s="23"/>
      <c r="BMZ21" s="23"/>
      <c r="BNA21" s="23"/>
      <c r="BNB21" s="23"/>
      <c r="BNC21" s="23"/>
      <c r="BND21" s="23"/>
      <c r="BNE21" s="23"/>
      <c r="BNF21" s="23"/>
      <c r="BNG21" s="23"/>
      <c r="BNH21" s="23"/>
      <c r="BNI21" s="23"/>
      <c r="BNJ21" s="23"/>
      <c r="BNK21" s="23"/>
      <c r="BNL21" s="23"/>
      <c r="BNM21" s="23"/>
      <c r="BNN21" s="23"/>
      <c r="BNO21" s="23"/>
      <c r="BNP21" s="23"/>
      <c r="BNQ21" s="23"/>
      <c r="BNR21" s="23"/>
      <c r="BNS21" s="23"/>
      <c r="BNT21" s="23"/>
      <c r="BNU21" s="23"/>
      <c r="BNV21" s="23"/>
      <c r="BNW21" s="23"/>
      <c r="BNX21" s="23"/>
      <c r="BNY21" s="23"/>
      <c r="BNZ21" s="23"/>
      <c r="BOA21" s="23"/>
      <c r="BOB21" s="23"/>
      <c r="BOC21" s="23"/>
      <c r="BOD21" s="23"/>
      <c r="BOE21" s="23"/>
      <c r="BOF21" s="23"/>
      <c r="BOG21" s="23"/>
      <c r="BOH21" s="23"/>
      <c r="BOI21" s="23"/>
      <c r="BOJ21" s="23"/>
      <c r="BOK21" s="23"/>
      <c r="BOL21" s="23"/>
      <c r="BOM21" s="23"/>
      <c r="BON21" s="23"/>
      <c r="BOO21" s="23"/>
      <c r="BOP21" s="23"/>
      <c r="BOQ21" s="23"/>
      <c r="BOR21" s="23"/>
      <c r="BOS21" s="23"/>
      <c r="BOT21" s="23"/>
      <c r="BOU21" s="23"/>
      <c r="BOV21" s="23"/>
      <c r="BOW21" s="23"/>
      <c r="BOX21" s="23"/>
      <c r="BOY21" s="23"/>
      <c r="BOZ21" s="23"/>
      <c r="BPA21" s="23"/>
      <c r="BPB21" s="23"/>
      <c r="BPC21" s="23"/>
      <c r="BPD21" s="23"/>
      <c r="BPE21" s="23"/>
      <c r="BPF21" s="23"/>
      <c r="BPG21" s="23"/>
      <c r="BPH21" s="23"/>
      <c r="BPI21" s="23"/>
      <c r="BPJ21" s="23"/>
      <c r="BPK21" s="23"/>
      <c r="BPL21" s="23"/>
      <c r="BPM21" s="23"/>
      <c r="BPN21" s="23"/>
      <c r="BPO21" s="23"/>
      <c r="BPP21" s="23"/>
      <c r="BPQ21" s="23"/>
      <c r="BPR21" s="23"/>
      <c r="BPS21" s="23"/>
      <c r="BPT21" s="23"/>
      <c r="BPU21" s="23"/>
      <c r="BPV21" s="23"/>
      <c r="BPW21" s="23"/>
      <c r="BPX21" s="23"/>
      <c r="BPY21" s="23"/>
      <c r="BPZ21" s="23"/>
      <c r="BQA21" s="23"/>
      <c r="BQB21" s="23"/>
      <c r="BQC21" s="23"/>
      <c r="BQD21" s="23"/>
      <c r="BQE21" s="23"/>
      <c r="BQF21" s="23"/>
      <c r="BQG21" s="23"/>
      <c r="BQH21" s="23"/>
      <c r="BQI21" s="23"/>
      <c r="BQJ21" s="23"/>
      <c r="BQK21" s="23"/>
      <c r="BQL21" s="23"/>
      <c r="BQM21" s="23"/>
      <c r="BQN21" s="23"/>
      <c r="BQO21" s="23"/>
      <c r="BQP21" s="23"/>
      <c r="BQQ21" s="23"/>
      <c r="BQR21" s="23"/>
      <c r="BQS21" s="23"/>
      <c r="BQT21" s="23"/>
      <c r="BQU21" s="23"/>
      <c r="BQV21" s="23"/>
      <c r="BQW21" s="23"/>
      <c r="BQX21" s="23"/>
      <c r="BQY21" s="23"/>
      <c r="BQZ21" s="23"/>
      <c r="BRA21" s="23"/>
      <c r="BRB21" s="23"/>
      <c r="BRC21" s="23"/>
      <c r="BRD21" s="23"/>
      <c r="BRE21" s="23"/>
      <c r="BRF21" s="23"/>
      <c r="BRG21" s="23"/>
      <c r="BRH21" s="23"/>
      <c r="BRI21" s="23"/>
      <c r="BRJ21" s="23"/>
      <c r="BRK21" s="23"/>
      <c r="BRL21" s="23"/>
      <c r="BRM21" s="23"/>
      <c r="BRN21" s="23"/>
      <c r="BRO21" s="23"/>
      <c r="BRP21" s="23"/>
      <c r="BRQ21" s="23"/>
      <c r="BRR21" s="23"/>
      <c r="BRS21" s="23"/>
      <c r="BRT21" s="23"/>
      <c r="BRU21" s="23"/>
      <c r="BRV21" s="23"/>
      <c r="BRW21" s="23"/>
      <c r="BRX21" s="23"/>
      <c r="BRY21" s="23"/>
      <c r="BRZ21" s="23"/>
      <c r="BSA21" s="23"/>
      <c r="BSB21" s="23"/>
      <c r="BSC21" s="23"/>
      <c r="BSD21" s="23"/>
      <c r="BSE21" s="23"/>
      <c r="BSF21" s="23"/>
      <c r="BSG21" s="23"/>
      <c r="BSH21" s="23"/>
      <c r="BSI21" s="23"/>
      <c r="BSJ21" s="23"/>
      <c r="BSK21" s="23"/>
      <c r="BSL21" s="23"/>
      <c r="BSM21" s="23"/>
      <c r="BSN21" s="23"/>
      <c r="BSO21" s="23"/>
      <c r="BSP21" s="23"/>
      <c r="BSQ21" s="23"/>
      <c r="BSR21" s="23"/>
      <c r="BSS21" s="23"/>
      <c r="BST21" s="23"/>
      <c r="BSU21" s="23"/>
      <c r="BSV21" s="23"/>
      <c r="BSW21" s="23"/>
      <c r="BSX21" s="23"/>
      <c r="BSY21" s="23"/>
      <c r="BSZ21" s="23"/>
      <c r="BTA21" s="23"/>
      <c r="BTB21" s="23"/>
      <c r="BTC21" s="23"/>
      <c r="BTD21" s="23"/>
      <c r="BTE21" s="23"/>
      <c r="BTF21" s="23"/>
      <c r="BTG21" s="23"/>
      <c r="BTH21" s="23"/>
      <c r="BTI21" s="23"/>
      <c r="BTJ21" s="23"/>
      <c r="BTK21" s="23"/>
      <c r="BTL21" s="23"/>
      <c r="BTM21" s="23"/>
      <c r="BTN21" s="23"/>
      <c r="BTO21" s="23"/>
      <c r="BTP21" s="23"/>
      <c r="BTQ21" s="23"/>
      <c r="BTR21" s="23"/>
      <c r="BTS21" s="23"/>
      <c r="BTT21" s="23"/>
      <c r="BTU21" s="23"/>
      <c r="BTV21" s="23"/>
      <c r="BTW21" s="23"/>
      <c r="BTX21" s="23"/>
      <c r="BTY21" s="23"/>
      <c r="BTZ21" s="23"/>
      <c r="BUA21" s="23"/>
      <c r="BUB21" s="23"/>
      <c r="BUC21" s="23"/>
      <c r="BUD21" s="23"/>
      <c r="BUE21" s="23"/>
      <c r="BUF21" s="23"/>
      <c r="BUG21" s="23"/>
      <c r="BUH21" s="23"/>
      <c r="BUI21" s="23"/>
      <c r="BUJ21" s="23"/>
      <c r="BUK21" s="23"/>
      <c r="BUL21" s="23"/>
      <c r="BUM21" s="23"/>
      <c r="BUN21" s="23"/>
      <c r="BUO21" s="23"/>
      <c r="BUP21" s="23"/>
      <c r="BUQ21" s="23"/>
      <c r="BUR21" s="23"/>
      <c r="BUS21" s="23"/>
      <c r="BUT21" s="23"/>
      <c r="BUU21" s="23"/>
      <c r="BUV21" s="23"/>
      <c r="BUW21" s="23"/>
      <c r="BUX21" s="23"/>
      <c r="BUY21" s="23"/>
      <c r="BUZ21" s="23"/>
      <c r="BVA21" s="23"/>
      <c r="BVB21" s="23"/>
      <c r="BVC21" s="23"/>
      <c r="BVD21" s="23"/>
      <c r="BVE21" s="23"/>
      <c r="BVF21" s="23"/>
      <c r="BVG21" s="23"/>
      <c r="BVH21" s="23"/>
      <c r="BVI21" s="23"/>
      <c r="BVJ21" s="23"/>
      <c r="BVK21" s="23"/>
      <c r="BVL21" s="23"/>
      <c r="BVM21" s="23"/>
      <c r="BVN21" s="23"/>
      <c r="BVO21" s="23"/>
      <c r="BVP21" s="23"/>
      <c r="BVQ21" s="23"/>
      <c r="BVR21" s="23"/>
      <c r="BVS21" s="23"/>
      <c r="BVT21" s="23"/>
      <c r="BVU21" s="23"/>
      <c r="BVV21" s="23"/>
      <c r="BVW21" s="23"/>
      <c r="BVX21" s="23"/>
      <c r="BVY21" s="23"/>
      <c r="BVZ21" s="23"/>
      <c r="BWA21" s="23"/>
      <c r="BWB21" s="23"/>
      <c r="BWC21" s="23"/>
      <c r="BWD21" s="23"/>
      <c r="BWE21" s="23"/>
      <c r="BWF21" s="23"/>
      <c r="BWG21" s="23"/>
      <c r="BWH21" s="23"/>
      <c r="BWI21" s="23"/>
      <c r="BWJ21" s="23"/>
      <c r="BWK21" s="23"/>
      <c r="BWL21" s="23"/>
      <c r="BWM21" s="23"/>
      <c r="BWN21" s="23"/>
      <c r="BWO21" s="23"/>
      <c r="BWP21" s="23"/>
      <c r="BWQ21" s="23"/>
      <c r="BWR21" s="23"/>
      <c r="BWS21" s="23"/>
      <c r="BWT21" s="23"/>
      <c r="BWU21" s="23"/>
      <c r="BWV21" s="23"/>
      <c r="BWW21" s="23"/>
      <c r="BWX21" s="23"/>
      <c r="BWY21" s="23"/>
      <c r="BWZ21" s="23"/>
      <c r="BXA21" s="23"/>
      <c r="BXB21" s="23"/>
      <c r="BXC21" s="23"/>
      <c r="BXD21" s="23"/>
      <c r="BXE21" s="23"/>
      <c r="BXF21" s="23"/>
      <c r="BXG21" s="23"/>
      <c r="BXH21" s="23"/>
      <c r="BXI21" s="23"/>
      <c r="BXJ21" s="23"/>
      <c r="BXK21" s="23"/>
      <c r="BXL21" s="23"/>
      <c r="BXM21" s="23"/>
      <c r="BXN21" s="23"/>
      <c r="BXO21" s="23"/>
      <c r="BXP21" s="23"/>
      <c r="BXQ21" s="23"/>
      <c r="BXR21" s="23"/>
      <c r="BXS21" s="23"/>
      <c r="BXT21" s="23"/>
      <c r="BXU21" s="23"/>
      <c r="BXV21" s="23"/>
      <c r="BXW21" s="23"/>
      <c r="BXX21" s="23"/>
      <c r="BXY21" s="23"/>
      <c r="BXZ21" s="23"/>
      <c r="BYA21" s="23"/>
      <c r="BYB21" s="23"/>
      <c r="BYC21" s="23"/>
      <c r="BYD21" s="23"/>
      <c r="BYE21" s="23"/>
      <c r="BYF21" s="23"/>
      <c r="BYG21" s="23"/>
      <c r="BYH21" s="23"/>
      <c r="BYI21" s="23"/>
      <c r="BYJ21" s="23"/>
      <c r="BYK21" s="23"/>
      <c r="BYL21" s="23"/>
      <c r="BYM21" s="23"/>
      <c r="BYN21" s="23"/>
      <c r="BYO21" s="23"/>
      <c r="BYP21" s="23"/>
      <c r="BYQ21" s="23"/>
      <c r="BYR21" s="23"/>
      <c r="BYS21" s="23"/>
      <c r="BYT21" s="23"/>
      <c r="BYU21" s="23"/>
      <c r="BYV21" s="23"/>
      <c r="BYW21" s="23"/>
      <c r="BYX21" s="23"/>
      <c r="BYY21" s="23"/>
      <c r="BYZ21" s="23"/>
      <c r="BZA21" s="23"/>
      <c r="BZB21" s="23"/>
      <c r="BZC21" s="23"/>
      <c r="BZD21" s="23"/>
      <c r="BZE21" s="23"/>
      <c r="BZF21" s="23"/>
      <c r="BZG21" s="23"/>
      <c r="BZH21" s="23"/>
      <c r="BZI21" s="23"/>
      <c r="BZJ21" s="23"/>
      <c r="BZK21" s="23"/>
      <c r="BZL21" s="23"/>
      <c r="BZM21" s="23"/>
      <c r="BZN21" s="23"/>
      <c r="BZO21" s="23"/>
      <c r="BZP21" s="23"/>
      <c r="BZQ21" s="23"/>
      <c r="BZR21" s="23"/>
      <c r="BZS21" s="23"/>
      <c r="BZT21" s="23"/>
      <c r="BZU21" s="23"/>
      <c r="BZV21" s="23"/>
      <c r="BZW21" s="23"/>
      <c r="BZX21" s="23"/>
      <c r="BZY21" s="23"/>
      <c r="BZZ21" s="23"/>
      <c r="CAA21" s="23"/>
      <c r="CAB21" s="23"/>
      <c r="CAC21" s="23"/>
      <c r="CAD21" s="23"/>
      <c r="CAE21" s="23"/>
      <c r="CAF21" s="23"/>
      <c r="CAG21" s="23"/>
      <c r="CAH21" s="23"/>
      <c r="CAI21" s="23"/>
      <c r="CAJ21" s="23"/>
      <c r="CAK21" s="23"/>
      <c r="CAL21" s="23"/>
      <c r="CAM21" s="23"/>
      <c r="CAN21" s="23"/>
      <c r="CAO21" s="23"/>
      <c r="CAP21" s="23"/>
      <c r="CAQ21" s="23"/>
      <c r="CAR21" s="23"/>
      <c r="CAS21" s="23"/>
      <c r="CAT21" s="23"/>
      <c r="CAU21" s="23"/>
      <c r="CAV21" s="23"/>
      <c r="CAW21" s="23"/>
      <c r="CAX21" s="23"/>
      <c r="CAY21" s="23"/>
      <c r="CAZ21" s="23"/>
      <c r="CBA21" s="23"/>
      <c r="CBB21" s="23"/>
      <c r="CBC21" s="23"/>
      <c r="CBD21" s="23"/>
      <c r="CBE21" s="23"/>
      <c r="CBF21" s="23"/>
      <c r="CBG21" s="23"/>
      <c r="CBH21" s="23"/>
      <c r="CBI21" s="23"/>
      <c r="CBJ21" s="23"/>
      <c r="CBK21" s="23"/>
      <c r="CBL21" s="23"/>
      <c r="CBM21" s="23"/>
      <c r="CBN21" s="23"/>
      <c r="CBO21" s="23"/>
      <c r="CBP21" s="23"/>
      <c r="CBQ21" s="23"/>
      <c r="CBR21" s="23"/>
      <c r="CBS21" s="23"/>
      <c r="CBT21" s="23"/>
      <c r="CBU21" s="23"/>
      <c r="CBV21" s="23"/>
      <c r="CBW21" s="23"/>
      <c r="CBX21" s="23"/>
      <c r="CBY21" s="23"/>
      <c r="CBZ21" s="23"/>
      <c r="CCA21" s="23"/>
      <c r="CCB21" s="23"/>
      <c r="CCC21" s="23"/>
      <c r="CCD21" s="23"/>
      <c r="CCE21" s="23"/>
      <c r="CCF21" s="23"/>
      <c r="CCG21" s="23"/>
      <c r="CCH21" s="23"/>
      <c r="CCI21" s="23"/>
      <c r="CCJ21" s="23"/>
      <c r="CCK21" s="23"/>
      <c r="CCL21" s="23"/>
      <c r="CCM21" s="23"/>
      <c r="CCN21" s="23"/>
      <c r="CCO21" s="23"/>
      <c r="CCP21" s="23"/>
      <c r="CCQ21" s="23"/>
      <c r="CCR21" s="23"/>
      <c r="CCS21" s="23"/>
      <c r="CCT21" s="23"/>
      <c r="CCU21" s="23"/>
      <c r="CCV21" s="23"/>
      <c r="CCW21" s="23"/>
      <c r="CCX21" s="23"/>
      <c r="CCY21" s="23"/>
      <c r="CCZ21" s="23"/>
      <c r="CDA21" s="23"/>
      <c r="CDB21" s="23"/>
      <c r="CDC21" s="23"/>
      <c r="CDD21" s="23"/>
      <c r="CDE21" s="23"/>
      <c r="CDF21" s="23"/>
      <c r="CDG21" s="23"/>
      <c r="CDH21" s="23"/>
      <c r="CDI21" s="23"/>
      <c r="CDJ21" s="23"/>
      <c r="CDK21" s="23"/>
      <c r="CDL21" s="23"/>
      <c r="CDM21" s="23"/>
      <c r="CDN21" s="23"/>
      <c r="CDO21" s="23"/>
      <c r="CDP21" s="23"/>
      <c r="CDQ21" s="23"/>
      <c r="CDR21" s="23"/>
      <c r="CDS21" s="23"/>
      <c r="CDT21" s="23"/>
      <c r="CDU21" s="23"/>
      <c r="CDV21" s="23"/>
      <c r="CDW21" s="23"/>
      <c r="CDX21" s="23"/>
      <c r="CDY21" s="23"/>
      <c r="CDZ21" s="23"/>
      <c r="CEA21" s="23"/>
      <c r="CEB21" s="23"/>
      <c r="CEC21" s="23"/>
      <c r="CED21" s="23"/>
      <c r="CEE21" s="23"/>
      <c r="CEF21" s="23"/>
      <c r="CEG21" s="23"/>
      <c r="CEH21" s="23"/>
      <c r="CEI21" s="23"/>
      <c r="CEJ21" s="23"/>
      <c r="CEK21" s="23"/>
      <c r="CEL21" s="23"/>
      <c r="CEM21" s="23"/>
      <c r="CEN21" s="23"/>
      <c r="CEO21" s="23"/>
      <c r="CEP21" s="23"/>
      <c r="CEQ21" s="23"/>
      <c r="CER21" s="23"/>
      <c r="CES21" s="23"/>
      <c r="CET21" s="23"/>
      <c r="CEU21" s="23"/>
      <c r="CEV21" s="23"/>
      <c r="CEW21" s="23"/>
      <c r="CEX21" s="23"/>
      <c r="CEY21" s="23"/>
      <c r="CEZ21" s="23"/>
      <c r="CFA21" s="23"/>
      <c r="CFB21" s="23"/>
      <c r="CFC21" s="23"/>
      <c r="CFD21" s="23"/>
      <c r="CFE21" s="23"/>
      <c r="CFF21" s="23"/>
      <c r="CFG21" s="23"/>
      <c r="CFH21" s="23"/>
      <c r="CFI21" s="23"/>
      <c r="CFJ21" s="23"/>
      <c r="CFK21" s="23"/>
      <c r="CFL21" s="23"/>
      <c r="CFM21" s="23"/>
      <c r="CFN21" s="23"/>
      <c r="CFO21" s="23"/>
      <c r="CFP21" s="23"/>
      <c r="CFQ21" s="23"/>
      <c r="CFR21" s="23"/>
      <c r="CFS21" s="23"/>
      <c r="CFT21" s="23"/>
      <c r="CFU21" s="23"/>
      <c r="CFV21" s="23"/>
      <c r="CFW21" s="23"/>
      <c r="CFX21" s="23"/>
      <c r="CFY21" s="23"/>
      <c r="CFZ21" s="23"/>
      <c r="CGA21" s="23"/>
      <c r="CGB21" s="23"/>
      <c r="CGC21" s="23"/>
      <c r="CGD21" s="23"/>
      <c r="CGE21" s="23"/>
      <c r="CGF21" s="23"/>
      <c r="CGG21" s="23"/>
      <c r="CGH21" s="23"/>
      <c r="CGI21" s="23"/>
      <c r="CGJ21" s="23"/>
      <c r="CGK21" s="23"/>
      <c r="CGL21" s="23"/>
      <c r="CGM21" s="23"/>
      <c r="CGN21" s="23"/>
      <c r="CGO21" s="23"/>
      <c r="CGP21" s="23"/>
      <c r="CGQ21" s="23"/>
      <c r="CGR21" s="23"/>
      <c r="CGS21" s="23"/>
      <c r="CGT21" s="23"/>
      <c r="CGU21" s="23"/>
      <c r="CGV21" s="23"/>
      <c r="CGW21" s="23"/>
      <c r="CGX21" s="23"/>
      <c r="CGY21" s="23"/>
      <c r="CGZ21" s="23"/>
      <c r="CHA21" s="23"/>
      <c r="CHB21" s="23"/>
      <c r="CHC21" s="23"/>
      <c r="CHD21" s="23"/>
      <c r="CHE21" s="23"/>
      <c r="CHF21" s="23"/>
      <c r="CHG21" s="23"/>
      <c r="CHH21" s="23"/>
      <c r="CHI21" s="23"/>
      <c r="CHJ21" s="23"/>
      <c r="CHK21" s="23"/>
      <c r="CHL21" s="23"/>
      <c r="CHM21" s="23"/>
      <c r="CHN21" s="23"/>
      <c r="CHO21" s="23"/>
      <c r="CHP21" s="23"/>
      <c r="CHQ21" s="23"/>
      <c r="CHR21" s="23"/>
      <c r="CHS21" s="23"/>
      <c r="CHT21" s="23"/>
      <c r="CHU21" s="23"/>
      <c r="CHV21" s="23"/>
      <c r="CHW21" s="23"/>
      <c r="CHX21" s="23"/>
      <c r="CHY21" s="23"/>
      <c r="CHZ21" s="23"/>
      <c r="CIA21" s="23"/>
      <c r="CIB21" s="23"/>
      <c r="CIC21" s="23"/>
      <c r="CID21" s="23"/>
      <c r="CIE21" s="23"/>
      <c r="CIF21" s="23"/>
      <c r="CIG21" s="23"/>
      <c r="CIH21" s="23"/>
      <c r="CII21" s="23"/>
      <c r="CIJ21" s="23"/>
      <c r="CIK21" s="23"/>
      <c r="CIL21" s="23"/>
      <c r="CIM21" s="23"/>
      <c r="CIN21" s="23"/>
      <c r="CIO21" s="23"/>
      <c r="CIP21" s="23"/>
      <c r="CIQ21" s="23"/>
      <c r="CIR21" s="23"/>
      <c r="CIS21" s="23"/>
      <c r="CIT21" s="23"/>
      <c r="CIU21" s="23"/>
      <c r="CIV21" s="23"/>
      <c r="CIW21" s="23"/>
      <c r="CIX21" s="23"/>
      <c r="CIY21" s="23"/>
      <c r="CIZ21" s="23"/>
      <c r="CJA21" s="23"/>
      <c r="CJB21" s="23"/>
      <c r="CJC21" s="23"/>
      <c r="CJD21" s="23"/>
      <c r="CJE21" s="23"/>
      <c r="CJF21" s="23"/>
      <c r="CJG21" s="23"/>
      <c r="CJH21" s="23"/>
      <c r="CJI21" s="23"/>
      <c r="CJJ21" s="23"/>
      <c r="CJK21" s="23"/>
      <c r="CJL21" s="23"/>
      <c r="CJM21" s="23"/>
      <c r="CJN21" s="23"/>
      <c r="CJO21" s="23"/>
      <c r="CJP21" s="23"/>
      <c r="CJQ21" s="23"/>
      <c r="CJR21" s="23"/>
      <c r="CJS21" s="23"/>
      <c r="CJT21" s="23"/>
      <c r="CJU21" s="23"/>
      <c r="CJV21" s="23"/>
      <c r="CJW21" s="23"/>
      <c r="CJX21" s="23"/>
      <c r="CJY21" s="23"/>
      <c r="CJZ21" s="23"/>
      <c r="CKA21" s="23"/>
      <c r="CKB21" s="23"/>
      <c r="CKC21" s="23"/>
      <c r="CKD21" s="23"/>
      <c r="CKE21" s="23"/>
      <c r="CKF21" s="23"/>
      <c r="CKG21" s="23"/>
      <c r="CKH21" s="23"/>
      <c r="CKI21" s="23"/>
      <c r="CKJ21" s="23"/>
      <c r="CKK21" s="23"/>
      <c r="CKL21" s="23"/>
      <c r="CKM21" s="23"/>
      <c r="CKN21" s="23"/>
      <c r="CKO21" s="23"/>
      <c r="CKP21" s="23"/>
      <c r="CKQ21" s="23"/>
      <c r="CKR21" s="23"/>
      <c r="CKS21" s="23"/>
      <c r="CKT21" s="23"/>
      <c r="CKU21" s="23"/>
      <c r="CKV21" s="23"/>
      <c r="CKW21" s="23"/>
      <c r="CKX21" s="23"/>
      <c r="CKY21" s="23"/>
      <c r="CKZ21" s="23"/>
      <c r="CLA21" s="23"/>
      <c r="CLB21" s="23"/>
      <c r="CLC21" s="23"/>
      <c r="CLD21" s="23"/>
      <c r="CLE21" s="23"/>
      <c r="CLF21" s="23"/>
      <c r="CLG21" s="23"/>
      <c r="CLH21" s="23"/>
      <c r="CLI21" s="23"/>
      <c r="CLJ21" s="23"/>
      <c r="CLK21" s="23"/>
      <c r="CLL21" s="23"/>
      <c r="CLM21" s="23"/>
      <c r="CLN21" s="23"/>
      <c r="CLO21" s="23"/>
      <c r="CLP21" s="23"/>
      <c r="CLQ21" s="23"/>
      <c r="CLR21" s="23"/>
      <c r="CLS21" s="23"/>
      <c r="CLT21" s="23"/>
      <c r="CLU21" s="23"/>
      <c r="CLV21" s="23"/>
      <c r="CLW21" s="23"/>
      <c r="CLX21" s="23"/>
      <c r="CLY21" s="23"/>
      <c r="CLZ21" s="23"/>
      <c r="CMA21" s="23"/>
      <c r="CMB21" s="23"/>
      <c r="CMC21" s="23"/>
      <c r="CMD21" s="23"/>
      <c r="CME21" s="23"/>
      <c r="CMF21" s="23"/>
      <c r="CMG21" s="23"/>
      <c r="CMH21" s="23"/>
      <c r="CMI21" s="23"/>
      <c r="CMJ21" s="23"/>
      <c r="CMK21" s="23"/>
      <c r="CML21" s="23"/>
      <c r="CMM21" s="23"/>
      <c r="CMN21" s="23"/>
      <c r="CMO21" s="23"/>
      <c r="CMP21" s="23"/>
      <c r="CMQ21" s="23"/>
      <c r="CMR21" s="23"/>
      <c r="CMS21" s="23"/>
      <c r="CMT21" s="23"/>
      <c r="CMU21" s="23"/>
      <c r="CMV21" s="23"/>
      <c r="CMW21" s="23"/>
      <c r="CMX21" s="23"/>
      <c r="CMY21" s="23"/>
      <c r="CMZ21" s="23"/>
      <c r="CNA21" s="23"/>
      <c r="CNB21" s="23"/>
      <c r="CNC21" s="23"/>
      <c r="CND21" s="23"/>
      <c r="CNE21" s="23"/>
      <c r="CNF21" s="23"/>
      <c r="CNG21" s="23"/>
      <c r="CNH21" s="23"/>
      <c r="CNI21" s="23"/>
      <c r="CNJ21" s="23"/>
      <c r="CNK21" s="23"/>
      <c r="CNL21" s="23"/>
      <c r="CNM21" s="23"/>
      <c r="CNN21" s="23"/>
      <c r="CNO21" s="23"/>
      <c r="CNP21" s="23"/>
      <c r="CNQ21" s="23"/>
      <c r="CNR21" s="23"/>
      <c r="CNS21" s="23"/>
      <c r="CNT21" s="23"/>
      <c r="CNU21" s="23"/>
      <c r="CNV21" s="23"/>
      <c r="CNW21" s="23"/>
      <c r="CNX21" s="23"/>
      <c r="CNY21" s="23"/>
      <c r="CNZ21" s="23"/>
      <c r="COA21" s="23"/>
      <c r="COB21" s="23"/>
      <c r="COC21" s="23"/>
      <c r="COD21" s="23"/>
      <c r="COE21" s="23"/>
      <c r="COF21" s="23"/>
      <c r="COG21" s="23"/>
      <c r="COH21" s="23"/>
      <c r="COI21" s="23"/>
      <c r="COJ21" s="23"/>
      <c r="COK21" s="23"/>
      <c r="COL21" s="23"/>
      <c r="COM21" s="23"/>
      <c r="CON21" s="23"/>
      <c r="COO21" s="23"/>
      <c r="COP21" s="23"/>
      <c r="COQ21" s="23"/>
      <c r="COR21" s="23"/>
      <c r="COS21" s="23"/>
      <c r="COT21" s="23"/>
      <c r="COU21" s="23"/>
      <c r="COV21" s="23"/>
      <c r="COW21" s="23"/>
      <c r="COX21" s="23"/>
      <c r="COY21" s="23"/>
      <c r="COZ21" s="23"/>
      <c r="CPA21" s="23"/>
      <c r="CPB21" s="23"/>
      <c r="CPC21" s="23"/>
      <c r="CPD21" s="23"/>
      <c r="CPE21" s="23"/>
      <c r="CPF21" s="23"/>
      <c r="CPG21" s="23"/>
      <c r="CPH21" s="23"/>
      <c r="CPI21" s="23"/>
      <c r="CPJ21" s="23"/>
      <c r="CPK21" s="23"/>
      <c r="CPL21" s="23"/>
      <c r="CPM21" s="23"/>
      <c r="CPN21" s="23"/>
      <c r="CPO21" s="23"/>
      <c r="CPP21" s="23"/>
      <c r="CPQ21" s="23"/>
      <c r="CPR21" s="23"/>
      <c r="CPS21" s="23"/>
      <c r="CPT21" s="23"/>
      <c r="CPU21" s="23"/>
      <c r="CPV21" s="23"/>
      <c r="CPW21" s="23"/>
      <c r="CPX21" s="23"/>
      <c r="CPY21" s="23"/>
      <c r="CPZ21" s="23"/>
      <c r="CQA21" s="23"/>
      <c r="CQB21" s="23"/>
      <c r="CQC21" s="23"/>
      <c r="CQD21" s="23"/>
      <c r="CQE21" s="23"/>
      <c r="CQF21" s="23"/>
      <c r="CQG21" s="23"/>
      <c r="CQH21" s="23"/>
      <c r="CQI21" s="23"/>
      <c r="CQJ21" s="23"/>
      <c r="CQK21" s="23"/>
      <c r="CQL21" s="23"/>
      <c r="CQM21" s="23"/>
      <c r="CQN21" s="23"/>
      <c r="CQO21" s="23"/>
      <c r="CQP21" s="23"/>
      <c r="CQQ21" s="23"/>
      <c r="CQR21" s="23"/>
      <c r="CQS21" s="23"/>
      <c r="CQT21" s="23"/>
      <c r="CQU21" s="23"/>
      <c r="CQV21" s="23"/>
      <c r="CQW21" s="23"/>
      <c r="CQX21" s="23"/>
      <c r="CQY21" s="23"/>
      <c r="CQZ21" s="23"/>
      <c r="CRA21" s="23"/>
      <c r="CRB21" s="23"/>
      <c r="CRC21" s="23"/>
      <c r="CRD21" s="23"/>
      <c r="CRE21" s="23"/>
      <c r="CRF21" s="23"/>
      <c r="CRG21" s="23"/>
      <c r="CRH21" s="23"/>
      <c r="CRI21" s="23"/>
      <c r="CRJ21" s="23"/>
      <c r="CRK21" s="23"/>
      <c r="CRL21" s="23"/>
      <c r="CRM21" s="23"/>
      <c r="CRN21" s="23"/>
      <c r="CRO21" s="23"/>
      <c r="CRP21" s="23"/>
      <c r="CRQ21" s="23"/>
      <c r="CRR21" s="23"/>
      <c r="CRS21" s="23"/>
      <c r="CRT21" s="23"/>
      <c r="CRU21" s="23"/>
      <c r="CRV21" s="23"/>
      <c r="CRW21" s="23"/>
      <c r="CRX21" s="23"/>
      <c r="CRY21" s="23"/>
      <c r="CRZ21" s="23"/>
      <c r="CSA21" s="23"/>
      <c r="CSB21" s="23"/>
      <c r="CSC21" s="23"/>
      <c r="CSD21" s="23"/>
      <c r="CSE21" s="23"/>
      <c r="CSF21" s="23"/>
      <c r="CSG21" s="23"/>
      <c r="CSH21" s="23"/>
      <c r="CSI21" s="23"/>
      <c r="CSJ21" s="23"/>
      <c r="CSK21" s="23"/>
      <c r="CSL21" s="23"/>
      <c r="CSM21" s="23"/>
      <c r="CSN21" s="23"/>
      <c r="CSO21" s="23"/>
      <c r="CSP21" s="23"/>
      <c r="CSQ21" s="23"/>
      <c r="CSR21" s="23"/>
      <c r="CSS21" s="23"/>
      <c r="CST21" s="23"/>
      <c r="CSU21" s="23"/>
      <c r="CSV21" s="23"/>
      <c r="CSW21" s="23"/>
      <c r="CSX21" s="23"/>
      <c r="CSY21" s="23"/>
      <c r="CSZ21" s="23"/>
      <c r="CTA21" s="23"/>
      <c r="CTB21" s="23"/>
      <c r="CTC21" s="23"/>
      <c r="CTD21" s="23"/>
      <c r="CTE21" s="23"/>
      <c r="CTF21" s="23"/>
      <c r="CTG21" s="23"/>
      <c r="CTH21" s="23"/>
      <c r="CTI21" s="23"/>
      <c r="CTJ21" s="23"/>
      <c r="CTK21" s="23"/>
      <c r="CTL21" s="23"/>
      <c r="CTM21" s="23"/>
      <c r="CTN21" s="23"/>
      <c r="CTO21" s="23"/>
      <c r="CTP21" s="23"/>
      <c r="CTQ21" s="23"/>
      <c r="CTR21" s="23"/>
      <c r="CTS21" s="23"/>
      <c r="CTT21" s="23"/>
      <c r="CTU21" s="23"/>
      <c r="CTV21" s="23"/>
      <c r="CTW21" s="23"/>
      <c r="CTX21" s="23"/>
      <c r="CTY21" s="23"/>
      <c r="CTZ21" s="23"/>
      <c r="CUA21" s="23"/>
      <c r="CUB21" s="23"/>
      <c r="CUC21" s="23"/>
      <c r="CUD21" s="23"/>
      <c r="CUE21" s="23"/>
      <c r="CUF21" s="23"/>
      <c r="CUG21" s="23"/>
      <c r="CUH21" s="23"/>
      <c r="CUI21" s="23"/>
      <c r="CUJ21" s="23"/>
      <c r="CUK21" s="23"/>
      <c r="CUL21" s="23"/>
      <c r="CUM21" s="23"/>
      <c r="CUN21" s="23"/>
      <c r="CUO21" s="23"/>
      <c r="CUP21" s="23"/>
      <c r="CUQ21" s="23"/>
      <c r="CUR21" s="23"/>
      <c r="CUS21" s="23"/>
      <c r="CUT21" s="23"/>
      <c r="CUU21" s="23"/>
      <c r="CUV21" s="23"/>
      <c r="CUW21" s="23"/>
      <c r="CUX21" s="23"/>
      <c r="CUY21" s="23"/>
      <c r="CUZ21" s="23"/>
      <c r="CVA21" s="23"/>
      <c r="CVB21" s="23"/>
      <c r="CVC21" s="23"/>
      <c r="CVD21" s="23"/>
      <c r="CVE21" s="23"/>
      <c r="CVF21" s="23"/>
      <c r="CVG21" s="23"/>
      <c r="CVH21" s="23"/>
      <c r="CVI21" s="23"/>
      <c r="CVJ21" s="23"/>
      <c r="CVK21" s="23"/>
      <c r="CVL21" s="23"/>
      <c r="CVM21" s="23"/>
      <c r="CVN21" s="23"/>
      <c r="CVO21" s="23"/>
      <c r="CVP21" s="23"/>
      <c r="CVQ21" s="23"/>
      <c r="CVR21" s="23"/>
      <c r="CVS21" s="23"/>
      <c r="CVT21" s="23"/>
      <c r="CVU21" s="23"/>
      <c r="CVV21" s="23"/>
      <c r="CVW21" s="23"/>
      <c r="CVX21" s="23"/>
      <c r="CVY21" s="23"/>
      <c r="CVZ21" s="23"/>
      <c r="CWA21" s="23"/>
      <c r="CWB21" s="23"/>
      <c r="CWC21" s="23"/>
      <c r="CWD21" s="23"/>
      <c r="CWE21" s="23"/>
      <c r="CWF21" s="23"/>
      <c r="CWG21" s="23"/>
      <c r="CWH21" s="23"/>
      <c r="CWI21" s="23"/>
      <c r="CWJ21" s="23"/>
      <c r="CWK21" s="23"/>
      <c r="CWL21" s="23"/>
      <c r="CWM21" s="23"/>
      <c r="CWN21" s="23"/>
      <c r="CWO21" s="23"/>
      <c r="CWP21" s="23"/>
      <c r="CWQ21" s="23"/>
      <c r="CWR21" s="23"/>
      <c r="CWS21" s="23"/>
      <c r="CWT21" s="23"/>
      <c r="CWU21" s="23"/>
      <c r="CWV21" s="23"/>
      <c r="CWW21" s="23"/>
      <c r="CWX21" s="23"/>
      <c r="CWY21" s="23"/>
      <c r="CWZ21" s="23"/>
      <c r="CXA21" s="23"/>
      <c r="CXB21" s="23"/>
      <c r="CXC21" s="23"/>
      <c r="CXD21" s="23"/>
      <c r="CXE21" s="23"/>
      <c r="CXF21" s="23"/>
      <c r="CXG21" s="23"/>
      <c r="CXH21" s="23"/>
      <c r="CXI21" s="23"/>
      <c r="CXJ21" s="23"/>
      <c r="CXK21" s="23"/>
      <c r="CXL21" s="23"/>
      <c r="CXM21" s="23"/>
      <c r="CXN21" s="23"/>
      <c r="CXO21" s="23"/>
      <c r="CXP21" s="23"/>
      <c r="CXQ21" s="23"/>
      <c r="CXR21" s="23"/>
      <c r="CXS21" s="23"/>
      <c r="CXT21" s="23"/>
      <c r="CXU21" s="23"/>
      <c r="CXV21" s="23"/>
      <c r="CXW21" s="23"/>
      <c r="CXX21" s="23"/>
      <c r="CXY21" s="23"/>
      <c r="CXZ21" s="23"/>
      <c r="CYA21" s="23"/>
      <c r="CYB21" s="23"/>
      <c r="CYC21" s="23"/>
      <c r="CYD21" s="23"/>
      <c r="CYE21" s="23"/>
      <c r="CYF21" s="23"/>
      <c r="CYG21" s="23"/>
      <c r="CYH21" s="23"/>
      <c r="CYI21" s="23"/>
      <c r="CYJ21" s="23"/>
      <c r="CYK21" s="23"/>
      <c r="CYL21" s="23"/>
      <c r="CYM21" s="23"/>
      <c r="CYN21" s="23"/>
      <c r="CYO21" s="23"/>
      <c r="CYP21" s="23"/>
      <c r="CYQ21" s="23"/>
      <c r="CYR21" s="23"/>
      <c r="CYS21" s="23"/>
      <c r="CYT21" s="23"/>
      <c r="CYU21" s="23"/>
      <c r="CYV21" s="23"/>
      <c r="CYW21" s="23"/>
      <c r="CYX21" s="23"/>
      <c r="CYY21" s="23"/>
      <c r="CYZ21" s="23"/>
      <c r="CZA21" s="23"/>
      <c r="CZB21" s="23"/>
      <c r="CZC21" s="23"/>
      <c r="CZD21" s="23"/>
      <c r="CZE21" s="23"/>
      <c r="CZF21" s="23"/>
      <c r="CZG21" s="23"/>
      <c r="CZH21" s="23"/>
      <c r="CZI21" s="23"/>
      <c r="CZJ21" s="23"/>
      <c r="CZK21" s="23"/>
      <c r="CZL21" s="23"/>
      <c r="CZM21" s="23"/>
      <c r="CZN21" s="23"/>
      <c r="CZO21" s="23"/>
      <c r="CZP21" s="23"/>
      <c r="CZQ21" s="23"/>
      <c r="CZR21" s="23"/>
      <c r="CZS21" s="23"/>
      <c r="CZT21" s="23"/>
      <c r="CZU21" s="23"/>
      <c r="CZV21" s="23"/>
      <c r="CZW21" s="23"/>
      <c r="CZX21" s="23"/>
      <c r="CZY21" s="23"/>
      <c r="CZZ21" s="23"/>
      <c r="DAA21" s="23"/>
      <c r="DAB21" s="23"/>
      <c r="DAC21" s="23"/>
      <c r="DAD21" s="23"/>
      <c r="DAE21" s="23"/>
      <c r="DAF21" s="23"/>
      <c r="DAG21" s="23"/>
      <c r="DAH21" s="23"/>
      <c r="DAI21" s="23"/>
      <c r="DAJ21" s="23"/>
      <c r="DAK21" s="23"/>
      <c r="DAL21" s="23"/>
      <c r="DAM21" s="23"/>
      <c r="DAN21" s="23"/>
      <c r="DAO21" s="23"/>
      <c r="DAP21" s="23"/>
      <c r="DAQ21" s="23"/>
      <c r="DAR21" s="23"/>
      <c r="DAS21" s="23"/>
      <c r="DAT21" s="23"/>
      <c r="DAU21" s="23"/>
      <c r="DAV21" s="23"/>
      <c r="DAW21" s="23"/>
      <c r="DAX21" s="23"/>
      <c r="DAY21" s="23"/>
      <c r="DAZ21" s="23"/>
      <c r="DBA21" s="23"/>
      <c r="DBB21" s="23"/>
      <c r="DBC21" s="23"/>
      <c r="DBD21" s="23"/>
      <c r="DBE21" s="23"/>
      <c r="DBF21" s="23"/>
      <c r="DBG21" s="23"/>
      <c r="DBH21" s="23"/>
      <c r="DBI21" s="23"/>
      <c r="DBJ21" s="23"/>
      <c r="DBK21" s="23"/>
      <c r="DBL21" s="23"/>
      <c r="DBM21" s="23"/>
      <c r="DBN21" s="23"/>
      <c r="DBO21" s="23"/>
      <c r="DBP21" s="23"/>
      <c r="DBQ21" s="23"/>
      <c r="DBR21" s="23"/>
      <c r="DBS21" s="23"/>
      <c r="DBT21" s="23"/>
      <c r="DBU21" s="23"/>
      <c r="DBV21" s="23"/>
      <c r="DBW21" s="23"/>
      <c r="DBX21" s="23"/>
      <c r="DBY21" s="23"/>
      <c r="DBZ21" s="23"/>
      <c r="DCA21" s="23"/>
      <c r="DCB21" s="23"/>
      <c r="DCC21" s="23"/>
      <c r="DCD21" s="23"/>
      <c r="DCE21" s="23"/>
      <c r="DCF21" s="23"/>
      <c r="DCG21" s="23"/>
      <c r="DCH21" s="23"/>
      <c r="DCI21" s="23"/>
      <c r="DCJ21" s="23"/>
      <c r="DCK21" s="23"/>
      <c r="DCL21" s="23"/>
      <c r="DCM21" s="23"/>
      <c r="DCN21" s="23"/>
      <c r="DCO21" s="23"/>
      <c r="DCP21" s="23"/>
      <c r="DCQ21" s="23"/>
      <c r="DCR21" s="23"/>
      <c r="DCS21" s="23"/>
      <c r="DCT21" s="23"/>
      <c r="DCU21" s="23"/>
      <c r="DCV21" s="23"/>
      <c r="DCW21" s="23"/>
      <c r="DCX21" s="23"/>
      <c r="DCY21" s="23"/>
      <c r="DCZ21" s="23"/>
      <c r="DDA21" s="23"/>
      <c r="DDB21" s="23"/>
      <c r="DDC21" s="23"/>
      <c r="DDD21" s="23"/>
      <c r="DDE21" s="23"/>
      <c r="DDF21" s="23"/>
      <c r="DDG21" s="23"/>
      <c r="DDH21" s="23"/>
      <c r="DDI21" s="23"/>
      <c r="DDJ21" s="23"/>
      <c r="DDK21" s="23"/>
      <c r="DDL21" s="23"/>
      <c r="DDM21" s="23"/>
      <c r="DDN21" s="23"/>
      <c r="DDO21" s="23"/>
      <c r="DDP21" s="23"/>
      <c r="DDQ21" s="23"/>
      <c r="DDR21" s="23"/>
      <c r="DDS21" s="23"/>
      <c r="DDT21" s="23"/>
      <c r="DDU21" s="23"/>
      <c r="DDV21" s="23"/>
      <c r="DDW21" s="23"/>
      <c r="DDX21" s="23"/>
      <c r="DDY21" s="23"/>
      <c r="DDZ21" s="23"/>
      <c r="DEA21" s="23"/>
      <c r="DEB21" s="23"/>
      <c r="DEC21" s="23"/>
      <c r="DED21" s="23"/>
      <c r="DEE21" s="23"/>
      <c r="DEF21" s="23"/>
      <c r="DEG21" s="23"/>
      <c r="DEH21" s="23"/>
      <c r="DEI21" s="23"/>
      <c r="DEJ21" s="23"/>
      <c r="DEK21" s="23"/>
      <c r="DEL21" s="23"/>
      <c r="DEM21" s="23"/>
      <c r="DEN21" s="23"/>
      <c r="DEO21" s="23"/>
      <c r="DEP21" s="23"/>
      <c r="DEQ21" s="23"/>
      <c r="DER21" s="23"/>
      <c r="DES21" s="23"/>
      <c r="DET21" s="23"/>
      <c r="DEU21" s="23"/>
      <c r="DEV21" s="23"/>
      <c r="DEW21" s="23"/>
      <c r="DEX21" s="23"/>
      <c r="DEY21" s="23"/>
      <c r="DEZ21" s="23"/>
      <c r="DFA21" s="23"/>
      <c r="DFB21" s="23"/>
      <c r="DFC21" s="23"/>
      <c r="DFD21" s="23"/>
      <c r="DFE21" s="23"/>
      <c r="DFF21" s="23"/>
      <c r="DFG21" s="23"/>
      <c r="DFH21" s="23"/>
      <c r="DFI21" s="23"/>
      <c r="DFJ21" s="23"/>
      <c r="DFK21" s="23"/>
      <c r="DFL21" s="23"/>
      <c r="DFM21" s="23"/>
      <c r="DFN21" s="23"/>
      <c r="DFO21" s="23"/>
      <c r="DFP21" s="23"/>
      <c r="DFQ21" s="23"/>
      <c r="DFR21" s="23"/>
      <c r="DFS21" s="23"/>
      <c r="DFT21" s="23"/>
      <c r="DFU21" s="23"/>
      <c r="DFV21" s="23"/>
      <c r="DFW21" s="23"/>
      <c r="DFX21" s="23"/>
      <c r="DFY21" s="23"/>
      <c r="DFZ21" s="23"/>
      <c r="DGA21" s="23"/>
      <c r="DGB21" s="23"/>
      <c r="DGC21" s="23"/>
      <c r="DGD21" s="23"/>
      <c r="DGE21" s="23"/>
      <c r="DGF21" s="23"/>
      <c r="DGG21" s="23"/>
      <c r="DGH21" s="23"/>
      <c r="DGI21" s="23"/>
      <c r="DGJ21" s="23"/>
      <c r="DGK21" s="23"/>
      <c r="DGL21" s="23"/>
      <c r="DGM21" s="23"/>
      <c r="DGN21" s="23"/>
      <c r="DGO21" s="23"/>
      <c r="DGP21" s="23"/>
      <c r="DGQ21" s="23"/>
      <c r="DGR21" s="23"/>
      <c r="DGS21" s="23"/>
      <c r="DGT21" s="23"/>
      <c r="DGU21" s="23"/>
      <c r="DGV21" s="23"/>
      <c r="DGW21" s="23"/>
      <c r="DGX21" s="23"/>
      <c r="DGY21" s="23"/>
      <c r="DGZ21" s="23"/>
      <c r="DHA21" s="23"/>
      <c r="DHB21" s="23"/>
      <c r="DHC21" s="23"/>
      <c r="DHD21" s="23"/>
      <c r="DHE21" s="23"/>
      <c r="DHF21" s="23"/>
      <c r="DHG21" s="23"/>
      <c r="DHH21" s="23"/>
      <c r="DHI21" s="23"/>
      <c r="DHJ21" s="23"/>
      <c r="DHK21" s="23"/>
      <c r="DHL21" s="23"/>
      <c r="DHM21" s="23"/>
      <c r="DHN21" s="23"/>
      <c r="DHO21" s="23"/>
      <c r="DHP21" s="23"/>
      <c r="DHQ21" s="23"/>
      <c r="DHR21" s="23"/>
      <c r="DHS21" s="23"/>
      <c r="DHT21" s="23"/>
      <c r="DHU21" s="23"/>
      <c r="DHV21" s="23"/>
      <c r="DHW21" s="23"/>
      <c r="DHX21" s="23"/>
      <c r="DHY21" s="23"/>
      <c r="DHZ21" s="23"/>
      <c r="DIA21" s="23"/>
      <c r="DIB21" s="23"/>
      <c r="DIC21" s="23"/>
      <c r="DID21" s="23"/>
      <c r="DIE21" s="23"/>
      <c r="DIF21" s="23"/>
      <c r="DIG21" s="23"/>
      <c r="DIH21" s="23"/>
      <c r="DII21" s="23"/>
      <c r="DIJ21" s="23"/>
      <c r="DIK21" s="23"/>
      <c r="DIL21" s="23"/>
      <c r="DIM21" s="23"/>
      <c r="DIN21" s="23"/>
      <c r="DIO21" s="23"/>
      <c r="DIP21" s="23"/>
      <c r="DIQ21" s="23"/>
      <c r="DIR21" s="23"/>
      <c r="DIS21" s="23"/>
      <c r="DIT21" s="23"/>
      <c r="DIU21" s="23"/>
      <c r="DIV21" s="23"/>
      <c r="DIW21" s="23"/>
      <c r="DIX21" s="23"/>
      <c r="DIY21" s="23"/>
      <c r="DIZ21" s="23"/>
      <c r="DJA21" s="23"/>
      <c r="DJB21" s="23"/>
      <c r="DJC21" s="23"/>
      <c r="DJD21" s="23"/>
      <c r="DJE21" s="23"/>
      <c r="DJF21" s="23"/>
      <c r="DJG21" s="23"/>
      <c r="DJH21" s="23"/>
      <c r="DJI21" s="23"/>
      <c r="DJJ21" s="23"/>
      <c r="DJK21" s="23"/>
      <c r="DJL21" s="23"/>
      <c r="DJM21" s="23"/>
      <c r="DJN21" s="23"/>
      <c r="DJO21" s="23"/>
      <c r="DJP21" s="23"/>
      <c r="DJQ21" s="23"/>
      <c r="DJR21" s="23"/>
      <c r="DJS21" s="23"/>
      <c r="DJT21" s="23"/>
      <c r="DJU21" s="23"/>
      <c r="DJV21" s="23"/>
      <c r="DJW21" s="23"/>
      <c r="DJX21" s="23"/>
      <c r="DJY21" s="23"/>
      <c r="DJZ21" s="23"/>
      <c r="DKA21" s="23"/>
      <c r="DKB21" s="23"/>
      <c r="DKC21" s="23"/>
      <c r="DKD21" s="23"/>
      <c r="DKE21" s="23"/>
      <c r="DKF21" s="23"/>
      <c r="DKG21" s="23"/>
      <c r="DKH21" s="23"/>
      <c r="DKI21" s="23"/>
      <c r="DKJ21" s="23"/>
      <c r="DKK21" s="23"/>
      <c r="DKL21" s="23"/>
      <c r="DKM21" s="23"/>
      <c r="DKN21" s="23"/>
      <c r="DKO21" s="23"/>
      <c r="DKP21" s="23"/>
      <c r="DKQ21" s="23"/>
      <c r="DKR21" s="23"/>
      <c r="DKS21" s="23"/>
      <c r="DKT21" s="23"/>
      <c r="DKU21" s="23"/>
      <c r="DKV21" s="23"/>
      <c r="DKW21" s="23"/>
      <c r="DKX21" s="23"/>
      <c r="DKY21" s="23"/>
      <c r="DKZ21" s="23"/>
      <c r="DLA21" s="23"/>
      <c r="DLB21" s="23"/>
      <c r="DLC21" s="23"/>
      <c r="DLD21" s="23"/>
      <c r="DLE21" s="23"/>
      <c r="DLF21" s="23"/>
      <c r="DLG21" s="23"/>
      <c r="DLH21" s="23"/>
      <c r="DLI21" s="23"/>
      <c r="DLJ21" s="23"/>
      <c r="DLK21" s="23"/>
      <c r="DLL21" s="23"/>
      <c r="DLM21" s="23"/>
      <c r="DLN21" s="23"/>
      <c r="DLO21" s="23"/>
      <c r="DLP21" s="23"/>
      <c r="DLQ21" s="23"/>
      <c r="DLR21" s="23"/>
      <c r="DLS21" s="23"/>
      <c r="DLT21" s="23"/>
      <c r="DLU21" s="23"/>
      <c r="DLV21" s="23"/>
      <c r="DLW21" s="23"/>
      <c r="DLX21" s="23"/>
      <c r="DLY21" s="23"/>
      <c r="DLZ21" s="23"/>
      <c r="DMA21" s="23"/>
      <c r="DMB21" s="23"/>
      <c r="DMC21" s="23"/>
      <c r="DMD21" s="23"/>
      <c r="DME21" s="23"/>
      <c r="DMF21" s="23"/>
      <c r="DMG21" s="23"/>
      <c r="DMH21" s="23"/>
      <c r="DMI21" s="23"/>
      <c r="DMJ21" s="23"/>
      <c r="DMK21" s="23"/>
      <c r="DML21" s="23"/>
      <c r="DMM21" s="23"/>
      <c r="DMN21" s="23"/>
      <c r="DMO21" s="23"/>
      <c r="DMP21" s="23"/>
      <c r="DMQ21" s="23"/>
      <c r="DMR21" s="23"/>
      <c r="DMS21" s="23"/>
      <c r="DMT21" s="23"/>
      <c r="DMU21" s="23"/>
      <c r="DMV21" s="23"/>
      <c r="DMW21" s="23"/>
      <c r="DMX21" s="23"/>
      <c r="DMY21" s="23"/>
      <c r="DMZ21" s="23"/>
      <c r="DNA21" s="23"/>
      <c r="DNB21" s="23"/>
      <c r="DNC21" s="23"/>
      <c r="DND21" s="23"/>
      <c r="DNE21" s="23"/>
      <c r="DNF21" s="23"/>
      <c r="DNG21" s="23"/>
      <c r="DNH21" s="23"/>
      <c r="DNI21" s="23"/>
      <c r="DNJ21" s="23"/>
      <c r="DNK21" s="23"/>
      <c r="DNL21" s="23"/>
      <c r="DNM21" s="23"/>
      <c r="DNN21" s="23"/>
      <c r="DNO21" s="23"/>
      <c r="DNP21" s="23"/>
      <c r="DNQ21" s="23"/>
      <c r="DNR21" s="23"/>
      <c r="DNS21" s="23"/>
      <c r="DNT21" s="23"/>
      <c r="DNU21" s="23"/>
      <c r="DNV21" s="23"/>
      <c r="DNW21" s="23"/>
      <c r="DNX21" s="23"/>
      <c r="DNY21" s="23"/>
      <c r="DNZ21" s="23"/>
      <c r="DOA21" s="23"/>
      <c r="DOB21" s="23"/>
      <c r="DOC21" s="23"/>
      <c r="DOD21" s="23"/>
      <c r="DOE21" s="23"/>
      <c r="DOF21" s="23"/>
      <c r="DOG21" s="23"/>
      <c r="DOH21" s="23"/>
      <c r="DOI21" s="23"/>
      <c r="DOJ21" s="23"/>
      <c r="DOK21" s="23"/>
      <c r="DOL21" s="23"/>
      <c r="DOM21" s="23"/>
      <c r="DON21" s="23"/>
      <c r="DOO21" s="23"/>
      <c r="DOP21" s="23"/>
      <c r="DOQ21" s="23"/>
      <c r="DOR21" s="23"/>
      <c r="DOS21" s="23"/>
      <c r="DOT21" s="23"/>
      <c r="DOU21" s="23"/>
      <c r="DOV21" s="23"/>
      <c r="DOW21" s="23"/>
      <c r="DOX21" s="23"/>
      <c r="DOY21" s="23"/>
      <c r="DOZ21" s="23"/>
      <c r="DPA21" s="23"/>
      <c r="DPB21" s="23"/>
      <c r="DPC21" s="23"/>
      <c r="DPD21" s="23"/>
      <c r="DPE21" s="23"/>
      <c r="DPF21" s="23"/>
      <c r="DPG21" s="23"/>
      <c r="DPH21" s="23"/>
      <c r="DPI21" s="23"/>
      <c r="DPJ21" s="23"/>
      <c r="DPK21" s="23"/>
      <c r="DPL21" s="23"/>
      <c r="DPM21" s="23"/>
      <c r="DPN21" s="23"/>
      <c r="DPO21" s="23"/>
      <c r="DPP21" s="23"/>
      <c r="DPQ21" s="23"/>
      <c r="DPR21" s="23"/>
      <c r="DPS21" s="23"/>
      <c r="DPT21" s="23"/>
      <c r="DPU21" s="23"/>
      <c r="DPV21" s="23"/>
      <c r="DPW21" s="23"/>
      <c r="DPX21" s="23"/>
      <c r="DPY21" s="23"/>
      <c r="DPZ21" s="23"/>
      <c r="DQA21" s="23"/>
      <c r="DQB21" s="23"/>
      <c r="DQC21" s="23"/>
      <c r="DQD21" s="23"/>
      <c r="DQE21" s="23"/>
      <c r="DQF21" s="23"/>
      <c r="DQG21" s="23"/>
      <c r="DQH21" s="23"/>
      <c r="DQI21" s="23"/>
      <c r="DQJ21" s="23"/>
      <c r="DQK21" s="23"/>
      <c r="DQL21" s="23"/>
      <c r="DQM21" s="23"/>
      <c r="DQN21" s="23"/>
      <c r="DQO21" s="23"/>
      <c r="DQP21" s="23"/>
      <c r="DQQ21" s="23"/>
      <c r="DQR21" s="23"/>
      <c r="DQS21" s="23"/>
      <c r="DQT21" s="23"/>
      <c r="DQU21" s="23"/>
      <c r="DQV21" s="23"/>
      <c r="DQW21" s="23"/>
      <c r="DQX21" s="23"/>
      <c r="DQY21" s="23"/>
      <c r="DQZ21" s="23"/>
      <c r="DRA21" s="23"/>
      <c r="DRB21" s="23"/>
      <c r="DRC21" s="23"/>
      <c r="DRD21" s="23"/>
      <c r="DRE21" s="23"/>
      <c r="DRF21" s="23"/>
      <c r="DRG21" s="23"/>
      <c r="DRH21" s="23"/>
      <c r="DRI21" s="23"/>
      <c r="DRJ21" s="23"/>
      <c r="DRK21" s="23"/>
      <c r="DRL21" s="23"/>
      <c r="DRM21" s="23"/>
      <c r="DRN21" s="23"/>
      <c r="DRO21" s="23"/>
      <c r="DRP21" s="23"/>
      <c r="DRQ21" s="23"/>
      <c r="DRR21" s="23"/>
      <c r="DRS21" s="23"/>
      <c r="DRT21" s="23"/>
      <c r="DRU21" s="23"/>
      <c r="DRV21" s="23"/>
      <c r="DRW21" s="23"/>
      <c r="DRX21" s="23"/>
      <c r="DRY21" s="23"/>
      <c r="DRZ21" s="23"/>
      <c r="DSA21" s="23"/>
      <c r="DSB21" s="23"/>
      <c r="DSC21" s="23"/>
      <c r="DSD21" s="23"/>
      <c r="DSE21" s="23"/>
      <c r="DSF21" s="23"/>
      <c r="DSG21" s="23"/>
      <c r="DSH21" s="23"/>
      <c r="DSI21" s="23"/>
      <c r="DSJ21" s="23"/>
      <c r="DSK21" s="23"/>
      <c r="DSL21" s="23"/>
      <c r="DSM21" s="23"/>
      <c r="DSN21" s="23"/>
      <c r="DSO21" s="23"/>
      <c r="DSP21" s="23"/>
      <c r="DSQ21" s="23"/>
      <c r="DSR21" s="23"/>
      <c r="DSS21" s="23"/>
      <c r="DST21" s="23"/>
      <c r="DSU21" s="23"/>
      <c r="DSV21" s="23"/>
      <c r="DSW21" s="23"/>
      <c r="DSX21" s="23"/>
      <c r="DSY21" s="23"/>
      <c r="DSZ21" s="23"/>
      <c r="DTA21" s="23"/>
      <c r="DTB21" s="23"/>
      <c r="DTC21" s="23"/>
      <c r="DTD21" s="23"/>
      <c r="DTE21" s="23"/>
      <c r="DTF21" s="23"/>
      <c r="DTG21" s="23"/>
      <c r="DTH21" s="23"/>
      <c r="DTI21" s="23"/>
      <c r="DTJ21" s="23"/>
      <c r="DTK21" s="23"/>
      <c r="DTL21" s="23"/>
      <c r="DTM21" s="23"/>
      <c r="DTN21" s="23"/>
      <c r="DTO21" s="23"/>
      <c r="DTP21" s="23"/>
      <c r="DTQ21" s="23"/>
      <c r="DTR21" s="23"/>
      <c r="DTS21" s="23"/>
      <c r="DTT21" s="23"/>
      <c r="DTU21" s="23"/>
      <c r="DTV21" s="23"/>
      <c r="DTW21" s="23"/>
      <c r="DTX21" s="23"/>
      <c r="DTY21" s="23"/>
      <c r="DTZ21" s="23"/>
      <c r="DUA21" s="23"/>
      <c r="DUB21" s="23"/>
      <c r="DUC21" s="23"/>
      <c r="DUD21" s="23"/>
      <c r="DUE21" s="23"/>
      <c r="DUF21" s="23"/>
      <c r="DUG21" s="23"/>
      <c r="DUH21" s="23"/>
      <c r="DUI21" s="23"/>
      <c r="DUJ21" s="23"/>
      <c r="DUK21" s="23"/>
      <c r="DUL21" s="23"/>
      <c r="DUM21" s="23"/>
      <c r="DUN21" s="23"/>
      <c r="DUO21" s="23"/>
      <c r="DUP21" s="23"/>
      <c r="DUQ21" s="23"/>
      <c r="DUR21" s="23"/>
      <c r="DUS21" s="23"/>
      <c r="DUT21" s="23"/>
      <c r="DUU21" s="23"/>
      <c r="DUV21" s="23"/>
      <c r="DUW21" s="23"/>
      <c r="DUX21" s="23"/>
      <c r="DUY21" s="23"/>
      <c r="DUZ21" s="23"/>
      <c r="DVA21" s="23"/>
      <c r="DVB21" s="23"/>
      <c r="DVC21" s="23"/>
      <c r="DVD21" s="23"/>
      <c r="DVE21" s="23"/>
      <c r="DVF21" s="23"/>
      <c r="DVG21" s="23"/>
      <c r="DVH21" s="23"/>
      <c r="DVI21" s="23"/>
      <c r="DVJ21" s="23"/>
      <c r="DVK21" s="23"/>
      <c r="DVL21" s="23"/>
      <c r="DVM21" s="23"/>
      <c r="DVN21" s="23"/>
      <c r="DVO21" s="23"/>
      <c r="DVP21" s="23"/>
      <c r="DVQ21" s="23"/>
      <c r="DVR21" s="23"/>
      <c r="DVS21" s="23"/>
      <c r="DVT21" s="23"/>
      <c r="DVU21" s="23"/>
      <c r="DVV21" s="23"/>
      <c r="DVW21" s="23"/>
      <c r="DVX21" s="23"/>
      <c r="DVY21" s="23"/>
      <c r="DVZ21" s="23"/>
      <c r="DWA21" s="23"/>
      <c r="DWB21" s="23"/>
      <c r="DWC21" s="23"/>
      <c r="DWD21" s="23"/>
      <c r="DWE21" s="23"/>
      <c r="DWF21" s="23"/>
      <c r="DWG21" s="23"/>
      <c r="DWH21" s="23"/>
      <c r="DWI21" s="23"/>
      <c r="DWJ21" s="23"/>
      <c r="DWK21" s="23"/>
      <c r="DWL21" s="23"/>
      <c r="DWM21" s="23"/>
      <c r="DWN21" s="23"/>
      <c r="DWO21" s="23"/>
      <c r="DWP21" s="23"/>
      <c r="DWQ21" s="23"/>
      <c r="DWR21" s="23"/>
      <c r="DWS21" s="23"/>
      <c r="DWT21" s="23"/>
      <c r="DWU21" s="23"/>
      <c r="DWV21" s="23"/>
      <c r="DWW21" s="23"/>
      <c r="DWX21" s="23"/>
      <c r="DWY21" s="23"/>
      <c r="DWZ21" s="23"/>
      <c r="DXA21" s="23"/>
      <c r="DXB21" s="23"/>
      <c r="DXC21" s="23"/>
      <c r="DXD21" s="23"/>
      <c r="DXE21" s="23"/>
      <c r="DXF21" s="23"/>
      <c r="DXG21" s="23"/>
      <c r="DXH21" s="23"/>
      <c r="DXI21" s="23"/>
      <c r="DXJ21" s="23"/>
      <c r="DXK21" s="23"/>
      <c r="DXL21" s="23"/>
      <c r="DXM21" s="23"/>
      <c r="DXN21" s="23"/>
      <c r="DXO21" s="23"/>
      <c r="DXP21" s="23"/>
      <c r="DXQ21" s="23"/>
      <c r="DXR21" s="23"/>
      <c r="DXS21" s="23"/>
      <c r="DXT21" s="23"/>
      <c r="DXU21" s="23"/>
      <c r="DXV21" s="23"/>
      <c r="DXW21" s="23"/>
      <c r="DXX21" s="23"/>
      <c r="DXY21" s="23"/>
      <c r="DXZ21" s="23"/>
      <c r="DYA21" s="23"/>
      <c r="DYB21" s="23"/>
      <c r="DYC21" s="23"/>
      <c r="DYD21" s="23"/>
      <c r="DYE21" s="23"/>
      <c r="DYF21" s="23"/>
      <c r="DYG21" s="23"/>
      <c r="DYH21" s="23"/>
      <c r="DYI21" s="23"/>
      <c r="DYJ21" s="23"/>
      <c r="DYK21" s="23"/>
      <c r="DYL21" s="23"/>
      <c r="DYM21" s="23"/>
      <c r="DYN21" s="23"/>
      <c r="DYO21" s="23"/>
      <c r="DYP21" s="23"/>
      <c r="DYQ21" s="23"/>
      <c r="DYR21" s="23"/>
      <c r="DYS21" s="23"/>
      <c r="DYT21" s="23"/>
      <c r="DYU21" s="23"/>
      <c r="DYV21" s="23"/>
      <c r="DYW21" s="23"/>
      <c r="DYX21" s="23"/>
      <c r="DYY21" s="23"/>
      <c r="DYZ21" s="23"/>
      <c r="DZA21" s="23"/>
      <c r="DZB21" s="23"/>
      <c r="DZC21" s="23"/>
      <c r="DZD21" s="23"/>
      <c r="DZE21" s="23"/>
      <c r="DZF21" s="23"/>
      <c r="DZG21" s="23"/>
      <c r="DZH21" s="23"/>
      <c r="DZI21" s="23"/>
      <c r="DZJ21" s="23"/>
      <c r="DZK21" s="23"/>
      <c r="DZL21" s="23"/>
      <c r="DZM21" s="23"/>
      <c r="DZN21" s="23"/>
      <c r="DZO21" s="23"/>
      <c r="DZP21" s="23"/>
      <c r="DZQ21" s="23"/>
      <c r="DZR21" s="23"/>
      <c r="DZS21" s="23"/>
      <c r="DZT21" s="23"/>
      <c r="DZU21" s="23"/>
      <c r="DZV21" s="23"/>
      <c r="DZW21" s="23"/>
      <c r="DZX21" s="23"/>
      <c r="DZY21" s="23"/>
      <c r="DZZ21" s="23"/>
      <c r="EAA21" s="23"/>
      <c r="EAB21" s="23"/>
      <c r="EAC21" s="23"/>
      <c r="EAD21" s="23"/>
      <c r="EAE21" s="23"/>
      <c r="EAF21" s="23"/>
      <c r="EAG21" s="23"/>
      <c r="EAH21" s="23"/>
      <c r="EAI21" s="23"/>
      <c r="EAJ21" s="23"/>
      <c r="EAK21" s="23"/>
      <c r="EAL21" s="23"/>
      <c r="EAM21" s="23"/>
      <c r="EAN21" s="23"/>
      <c r="EAO21" s="23"/>
      <c r="EAP21" s="23"/>
      <c r="EAQ21" s="23"/>
      <c r="EAR21" s="23"/>
      <c r="EAS21" s="23"/>
      <c r="EAT21" s="23"/>
      <c r="EAU21" s="23"/>
      <c r="EAV21" s="23"/>
      <c r="EAW21" s="23"/>
      <c r="EAX21" s="23"/>
      <c r="EAY21" s="23"/>
      <c r="EAZ21" s="23"/>
      <c r="EBA21" s="23"/>
      <c r="EBB21" s="23"/>
      <c r="EBC21" s="23"/>
      <c r="EBD21" s="23"/>
      <c r="EBE21" s="23"/>
      <c r="EBF21" s="23"/>
      <c r="EBG21" s="23"/>
      <c r="EBH21" s="23"/>
      <c r="EBI21" s="23"/>
      <c r="EBJ21" s="23"/>
      <c r="EBK21" s="23"/>
      <c r="EBL21" s="23"/>
      <c r="EBM21" s="23"/>
      <c r="EBN21" s="23"/>
      <c r="EBO21" s="23"/>
      <c r="EBP21" s="23"/>
      <c r="EBQ21" s="23"/>
      <c r="EBR21" s="23"/>
      <c r="EBS21" s="23"/>
      <c r="EBT21" s="23"/>
      <c r="EBU21" s="23"/>
      <c r="EBV21" s="23"/>
      <c r="EBW21" s="23"/>
      <c r="EBX21" s="23"/>
      <c r="EBY21" s="23"/>
      <c r="EBZ21" s="23"/>
      <c r="ECA21" s="23"/>
      <c r="ECB21" s="23"/>
      <c r="ECC21" s="23"/>
      <c r="ECD21" s="23"/>
      <c r="ECE21" s="23"/>
      <c r="ECF21" s="23"/>
      <c r="ECG21" s="23"/>
      <c r="ECH21" s="23"/>
      <c r="ECI21" s="23"/>
      <c r="ECJ21" s="23"/>
      <c r="ECK21" s="23"/>
      <c r="ECL21" s="23"/>
      <c r="ECM21" s="23"/>
      <c r="ECN21" s="23"/>
      <c r="ECO21" s="23"/>
      <c r="ECP21" s="23"/>
      <c r="ECQ21" s="23"/>
      <c r="ECR21" s="23"/>
      <c r="ECS21" s="23"/>
      <c r="ECT21" s="23"/>
      <c r="ECU21" s="23"/>
      <c r="ECV21" s="23"/>
      <c r="ECW21" s="23"/>
      <c r="ECX21" s="23"/>
      <c r="ECY21" s="23"/>
      <c r="ECZ21" s="23"/>
      <c r="EDA21" s="23"/>
      <c r="EDB21" s="23"/>
      <c r="EDC21" s="23"/>
      <c r="EDD21" s="23"/>
      <c r="EDE21" s="23"/>
      <c r="EDF21" s="23"/>
      <c r="EDG21" s="23"/>
      <c r="EDH21" s="23"/>
      <c r="EDI21" s="23"/>
      <c r="EDJ21" s="23"/>
      <c r="EDK21" s="23"/>
      <c r="EDL21" s="23"/>
      <c r="EDM21" s="23"/>
      <c r="EDN21" s="23"/>
      <c r="EDO21" s="23"/>
      <c r="EDP21" s="23"/>
      <c r="EDQ21" s="23"/>
      <c r="EDR21" s="23"/>
      <c r="EDS21" s="23"/>
      <c r="EDT21" s="23"/>
      <c r="EDU21" s="23"/>
      <c r="EDV21" s="23"/>
      <c r="EDW21" s="23"/>
      <c r="EDX21" s="23"/>
      <c r="EDY21" s="23"/>
      <c r="EDZ21" s="23"/>
      <c r="EEA21" s="23"/>
      <c r="EEB21" s="23"/>
      <c r="EEC21" s="23"/>
      <c r="EED21" s="23"/>
      <c r="EEE21" s="23"/>
      <c r="EEF21" s="23"/>
      <c r="EEG21" s="23"/>
      <c r="EEH21" s="23"/>
      <c r="EEI21" s="23"/>
      <c r="EEJ21" s="23"/>
      <c r="EEK21" s="23"/>
      <c r="EEL21" s="23"/>
      <c r="EEM21" s="23"/>
      <c r="EEN21" s="23"/>
      <c r="EEO21" s="23"/>
      <c r="EEP21" s="23"/>
      <c r="EEQ21" s="23"/>
      <c r="EER21" s="23"/>
      <c r="EES21" s="23"/>
      <c r="EET21" s="23"/>
      <c r="EEU21" s="23"/>
      <c r="EEV21" s="23"/>
      <c r="EEW21" s="23"/>
      <c r="EEX21" s="23"/>
      <c r="EEY21" s="23"/>
      <c r="EEZ21" s="23"/>
      <c r="EFA21" s="23"/>
      <c r="EFB21" s="23"/>
      <c r="EFC21" s="23"/>
      <c r="EFD21" s="23"/>
      <c r="EFE21" s="23"/>
      <c r="EFF21" s="23"/>
      <c r="EFG21" s="23"/>
      <c r="EFH21" s="23"/>
      <c r="EFI21" s="23"/>
      <c r="EFJ21" s="23"/>
      <c r="EFK21" s="23"/>
      <c r="EFL21" s="23"/>
      <c r="EFM21" s="23"/>
      <c r="EFN21" s="23"/>
      <c r="EFO21" s="23"/>
      <c r="EFP21" s="23"/>
      <c r="EFQ21" s="23"/>
      <c r="EFR21" s="23"/>
      <c r="EFS21" s="23"/>
      <c r="EFT21" s="23"/>
      <c r="EFU21" s="23"/>
      <c r="EFV21" s="23"/>
      <c r="EFW21" s="23"/>
      <c r="EFX21" s="23"/>
      <c r="EFY21" s="23"/>
      <c r="EFZ21" s="23"/>
      <c r="EGA21" s="23"/>
      <c r="EGB21" s="23"/>
      <c r="EGC21" s="23"/>
      <c r="EGD21" s="23"/>
      <c r="EGE21" s="23"/>
      <c r="EGF21" s="23"/>
      <c r="EGG21" s="23"/>
      <c r="EGH21" s="23"/>
      <c r="EGI21" s="23"/>
      <c r="EGJ21" s="23"/>
      <c r="EGK21" s="23"/>
      <c r="EGL21" s="23"/>
      <c r="EGM21" s="23"/>
      <c r="EGN21" s="23"/>
      <c r="EGO21" s="23"/>
      <c r="EGP21" s="23"/>
      <c r="EGQ21" s="23"/>
      <c r="EGR21" s="23"/>
      <c r="EGS21" s="23"/>
      <c r="EGT21" s="23"/>
      <c r="EGU21" s="23"/>
      <c r="EGV21" s="23"/>
      <c r="EGW21" s="23"/>
      <c r="EGX21" s="23"/>
      <c r="EGY21" s="23"/>
      <c r="EGZ21" s="23"/>
      <c r="EHA21" s="23"/>
      <c r="EHB21" s="23"/>
      <c r="EHC21" s="23"/>
      <c r="EHD21" s="23"/>
      <c r="EHE21" s="23"/>
      <c r="EHF21" s="23"/>
      <c r="EHG21" s="23"/>
      <c r="EHH21" s="23"/>
      <c r="EHI21" s="23"/>
      <c r="EHJ21" s="23"/>
      <c r="EHK21" s="23"/>
      <c r="EHL21" s="23"/>
      <c r="EHM21" s="23"/>
      <c r="EHN21" s="23"/>
      <c r="EHO21" s="23"/>
      <c r="EHP21" s="23"/>
      <c r="EHQ21" s="23"/>
      <c r="EHR21" s="23"/>
      <c r="EHS21" s="23"/>
      <c r="EHT21" s="23"/>
      <c r="EHU21" s="23"/>
      <c r="EHV21" s="23"/>
      <c r="EHW21" s="23"/>
      <c r="EHX21" s="23"/>
      <c r="EHY21" s="23"/>
      <c r="EHZ21" s="23"/>
      <c r="EIA21" s="23"/>
      <c r="EIB21" s="23"/>
      <c r="EIC21" s="23"/>
      <c r="EID21" s="23"/>
      <c r="EIE21" s="23"/>
      <c r="EIF21" s="23"/>
      <c r="EIG21" s="23"/>
      <c r="EIH21" s="23"/>
      <c r="EII21" s="23"/>
      <c r="EIJ21" s="23"/>
      <c r="EIK21" s="23"/>
      <c r="EIL21" s="23"/>
      <c r="EIM21" s="23"/>
      <c r="EIN21" s="23"/>
      <c r="EIO21" s="23"/>
      <c r="EIP21" s="23"/>
      <c r="EIQ21" s="23"/>
      <c r="EIR21" s="23"/>
      <c r="EIS21" s="23"/>
      <c r="EIT21" s="23"/>
      <c r="EIU21" s="23"/>
      <c r="EIV21" s="23"/>
      <c r="EIW21" s="23"/>
      <c r="EIX21" s="23"/>
      <c r="EIY21" s="23"/>
      <c r="EIZ21" s="23"/>
      <c r="EJA21" s="23"/>
      <c r="EJB21" s="23"/>
      <c r="EJC21" s="23"/>
      <c r="EJD21" s="23"/>
      <c r="EJE21" s="23"/>
      <c r="EJF21" s="23"/>
      <c r="EJG21" s="23"/>
      <c r="EJH21" s="23"/>
      <c r="EJI21" s="23"/>
      <c r="EJJ21" s="23"/>
      <c r="EJK21" s="23"/>
      <c r="EJL21" s="23"/>
      <c r="EJM21" s="23"/>
      <c r="EJN21" s="23"/>
      <c r="EJO21" s="23"/>
      <c r="EJP21" s="23"/>
      <c r="EJQ21" s="23"/>
      <c r="EJR21" s="23"/>
      <c r="EJS21" s="23"/>
      <c r="EJT21" s="23"/>
      <c r="EJU21" s="23"/>
      <c r="EJV21" s="23"/>
      <c r="EJW21" s="23"/>
      <c r="EJX21" s="23"/>
      <c r="EJY21" s="23"/>
      <c r="EJZ21" s="23"/>
      <c r="EKA21" s="23"/>
      <c r="EKB21" s="23"/>
      <c r="EKC21" s="23"/>
      <c r="EKD21" s="23"/>
      <c r="EKE21" s="23"/>
      <c r="EKF21" s="23"/>
      <c r="EKG21" s="23"/>
      <c r="EKH21" s="23"/>
      <c r="EKI21" s="23"/>
      <c r="EKJ21" s="23"/>
      <c r="EKK21" s="23"/>
      <c r="EKL21" s="23"/>
      <c r="EKM21" s="23"/>
      <c r="EKN21" s="23"/>
      <c r="EKO21" s="23"/>
      <c r="EKP21" s="23"/>
      <c r="EKQ21" s="23"/>
      <c r="EKR21" s="23"/>
      <c r="EKS21" s="23"/>
      <c r="EKT21" s="23"/>
      <c r="EKU21" s="23"/>
      <c r="EKV21" s="23"/>
      <c r="EKW21" s="23"/>
      <c r="EKX21" s="23"/>
      <c r="EKY21" s="23"/>
      <c r="EKZ21" s="23"/>
      <c r="ELA21" s="23"/>
      <c r="ELB21" s="23"/>
      <c r="ELC21" s="23"/>
      <c r="ELD21" s="23"/>
      <c r="ELE21" s="23"/>
      <c r="ELF21" s="23"/>
      <c r="ELG21" s="23"/>
      <c r="ELH21" s="23"/>
      <c r="ELI21" s="23"/>
      <c r="ELJ21" s="23"/>
      <c r="ELK21" s="23"/>
      <c r="ELL21" s="23"/>
      <c r="ELM21" s="23"/>
      <c r="ELN21" s="23"/>
      <c r="ELO21" s="23"/>
      <c r="ELP21" s="23"/>
      <c r="ELQ21" s="23"/>
      <c r="ELR21" s="23"/>
      <c r="ELS21" s="23"/>
      <c r="ELT21" s="23"/>
      <c r="ELU21" s="23"/>
      <c r="ELV21" s="23"/>
      <c r="ELW21" s="23"/>
      <c r="ELX21" s="23"/>
      <c r="ELY21" s="23"/>
      <c r="ELZ21" s="23"/>
      <c r="EMA21" s="23"/>
      <c r="EMB21" s="23"/>
      <c r="EMC21" s="23"/>
      <c r="EMD21" s="23"/>
      <c r="EME21" s="23"/>
      <c r="EMF21" s="23"/>
      <c r="EMG21" s="23"/>
      <c r="EMH21" s="23"/>
      <c r="EMI21" s="23"/>
      <c r="EMJ21" s="23"/>
      <c r="EMK21" s="23"/>
      <c r="EML21" s="23"/>
      <c r="EMM21" s="23"/>
      <c r="EMN21" s="23"/>
      <c r="EMO21" s="23"/>
      <c r="EMP21" s="23"/>
      <c r="EMQ21" s="23"/>
      <c r="EMR21" s="23"/>
      <c r="EMS21" s="23"/>
      <c r="EMT21" s="23"/>
      <c r="EMU21" s="23"/>
      <c r="EMV21" s="23"/>
      <c r="EMW21" s="23"/>
      <c r="EMX21" s="23"/>
      <c r="EMY21" s="23"/>
      <c r="EMZ21" s="23"/>
      <c r="ENA21" s="23"/>
      <c r="ENB21" s="23"/>
      <c r="ENC21" s="23"/>
      <c r="END21" s="23"/>
      <c r="ENE21" s="23"/>
      <c r="ENF21" s="23"/>
      <c r="ENG21" s="23"/>
      <c r="ENH21" s="23"/>
      <c r="ENI21" s="23"/>
      <c r="ENJ21" s="23"/>
      <c r="ENK21" s="23"/>
      <c r="ENL21" s="23"/>
      <c r="ENM21" s="23"/>
      <c r="ENN21" s="23"/>
      <c r="ENO21" s="23"/>
      <c r="ENP21" s="23"/>
      <c r="ENQ21" s="23"/>
      <c r="ENR21" s="23"/>
      <c r="ENS21" s="23"/>
      <c r="ENT21" s="23"/>
      <c r="ENU21" s="23"/>
      <c r="ENV21" s="23"/>
      <c r="ENW21" s="23"/>
      <c r="ENX21" s="23"/>
      <c r="ENY21" s="23"/>
      <c r="ENZ21" s="23"/>
      <c r="EOA21" s="23"/>
      <c r="EOB21" s="23"/>
      <c r="EOC21" s="23"/>
      <c r="EOD21" s="23"/>
      <c r="EOE21" s="23"/>
      <c r="EOF21" s="23"/>
      <c r="EOG21" s="23"/>
      <c r="EOH21" s="23"/>
      <c r="EOI21" s="23"/>
      <c r="EOJ21" s="23"/>
      <c r="EOK21" s="23"/>
      <c r="EOL21" s="23"/>
      <c r="EOM21" s="23"/>
      <c r="EON21" s="23"/>
      <c r="EOO21" s="23"/>
      <c r="EOP21" s="23"/>
      <c r="EOQ21" s="23"/>
      <c r="EOR21" s="23"/>
      <c r="EOS21" s="23"/>
      <c r="EOT21" s="23"/>
      <c r="EOU21" s="23"/>
      <c r="EOV21" s="23"/>
      <c r="EOW21" s="23"/>
      <c r="EOX21" s="23"/>
      <c r="EOY21" s="23"/>
      <c r="EOZ21" s="23"/>
      <c r="EPA21" s="23"/>
      <c r="EPB21" s="23"/>
      <c r="EPC21" s="23"/>
      <c r="EPD21" s="23"/>
      <c r="EPE21" s="23"/>
      <c r="EPF21" s="23"/>
      <c r="EPG21" s="23"/>
      <c r="EPH21" s="23"/>
      <c r="EPI21" s="23"/>
      <c r="EPJ21" s="23"/>
      <c r="EPK21" s="23"/>
      <c r="EPL21" s="23"/>
      <c r="EPM21" s="23"/>
      <c r="EPN21" s="23"/>
      <c r="EPO21" s="23"/>
      <c r="EPP21" s="23"/>
      <c r="EPQ21" s="23"/>
      <c r="EPR21" s="23"/>
      <c r="EPS21" s="23"/>
      <c r="EPT21" s="23"/>
      <c r="EPU21" s="23"/>
      <c r="EPV21" s="23"/>
      <c r="EPW21" s="23"/>
      <c r="EPX21" s="23"/>
      <c r="EPY21" s="23"/>
      <c r="EPZ21" s="23"/>
      <c r="EQA21" s="23"/>
      <c r="EQB21" s="23"/>
      <c r="EQC21" s="23"/>
      <c r="EQD21" s="23"/>
      <c r="EQE21" s="23"/>
      <c r="EQF21" s="23"/>
      <c r="EQG21" s="23"/>
      <c r="EQH21" s="23"/>
      <c r="EQI21" s="23"/>
      <c r="EQJ21" s="23"/>
      <c r="EQK21" s="23"/>
      <c r="EQL21" s="23"/>
      <c r="EQM21" s="23"/>
      <c r="EQN21" s="23"/>
      <c r="EQO21" s="23"/>
      <c r="EQP21" s="23"/>
      <c r="EQQ21" s="23"/>
      <c r="EQR21" s="23"/>
      <c r="EQS21" s="23"/>
      <c r="EQT21" s="23"/>
      <c r="EQU21" s="23"/>
      <c r="EQV21" s="23"/>
      <c r="EQW21" s="23"/>
      <c r="EQX21" s="23"/>
      <c r="EQY21" s="23"/>
      <c r="EQZ21" s="23"/>
      <c r="ERA21" s="23"/>
      <c r="ERB21" s="23"/>
      <c r="ERC21" s="23"/>
      <c r="ERD21" s="23"/>
      <c r="ERE21" s="23"/>
      <c r="ERF21" s="23"/>
      <c r="ERG21" s="23"/>
      <c r="ERH21" s="23"/>
      <c r="ERI21" s="23"/>
      <c r="ERJ21" s="23"/>
      <c r="ERK21" s="23"/>
      <c r="ERL21" s="23"/>
      <c r="ERM21" s="23"/>
      <c r="ERN21" s="23"/>
      <c r="ERO21" s="23"/>
      <c r="ERP21" s="23"/>
      <c r="ERQ21" s="23"/>
      <c r="ERR21" s="23"/>
      <c r="ERS21" s="23"/>
      <c r="ERT21" s="23"/>
      <c r="ERU21" s="23"/>
      <c r="ERV21" s="23"/>
      <c r="ERW21" s="23"/>
      <c r="ERX21" s="23"/>
      <c r="ERY21" s="23"/>
      <c r="ERZ21" s="23"/>
      <c r="ESA21" s="23"/>
      <c r="ESB21" s="23"/>
      <c r="ESC21" s="23"/>
      <c r="ESD21" s="23"/>
      <c r="ESE21" s="23"/>
      <c r="ESF21" s="23"/>
      <c r="ESG21" s="23"/>
      <c r="ESH21" s="23"/>
      <c r="ESI21" s="23"/>
      <c r="ESJ21" s="23"/>
      <c r="ESK21" s="23"/>
      <c r="ESL21" s="23"/>
      <c r="ESM21" s="23"/>
      <c r="ESN21" s="23"/>
      <c r="ESO21" s="23"/>
      <c r="ESP21" s="23"/>
      <c r="ESQ21" s="23"/>
      <c r="ESR21" s="23"/>
      <c r="ESS21" s="23"/>
      <c r="EST21" s="23"/>
      <c r="ESU21" s="23"/>
      <c r="ESV21" s="23"/>
      <c r="ESW21" s="23"/>
      <c r="ESX21" s="23"/>
      <c r="ESY21" s="23"/>
      <c r="ESZ21" s="23"/>
      <c r="ETA21" s="23"/>
      <c r="ETB21" s="23"/>
      <c r="ETC21" s="23"/>
      <c r="ETD21" s="23"/>
      <c r="ETE21" s="23"/>
      <c r="ETF21" s="23"/>
      <c r="ETG21" s="23"/>
      <c r="ETH21" s="23"/>
      <c r="ETI21" s="23"/>
      <c r="ETJ21" s="23"/>
      <c r="ETK21" s="23"/>
      <c r="ETL21" s="23"/>
      <c r="ETM21" s="23"/>
      <c r="ETN21" s="23"/>
      <c r="ETO21" s="23"/>
      <c r="ETP21" s="23"/>
      <c r="ETQ21" s="23"/>
      <c r="ETR21" s="23"/>
      <c r="ETS21" s="23"/>
      <c r="ETT21" s="23"/>
      <c r="ETU21" s="23"/>
      <c r="ETV21" s="23"/>
      <c r="ETW21" s="23"/>
      <c r="ETX21" s="23"/>
      <c r="ETY21" s="23"/>
      <c r="ETZ21" s="23"/>
      <c r="EUA21" s="23"/>
      <c r="EUB21" s="23"/>
      <c r="EUC21" s="23"/>
      <c r="EUD21" s="23"/>
      <c r="EUE21" s="23"/>
      <c r="EUF21" s="23"/>
      <c r="EUG21" s="23"/>
      <c r="EUH21" s="23"/>
      <c r="EUI21" s="23"/>
      <c r="EUJ21" s="23"/>
      <c r="EUK21" s="23"/>
      <c r="EUL21" s="23"/>
      <c r="EUM21" s="23"/>
      <c r="EUN21" s="23"/>
      <c r="EUO21" s="23"/>
      <c r="EUP21" s="23"/>
      <c r="EUQ21" s="23"/>
      <c r="EUR21" s="23"/>
      <c r="EUS21" s="23"/>
      <c r="EUT21" s="23"/>
      <c r="EUU21" s="23"/>
      <c r="EUV21" s="23"/>
      <c r="EUW21" s="23"/>
      <c r="EUX21" s="23"/>
      <c r="EUY21" s="23"/>
      <c r="EUZ21" s="23"/>
      <c r="EVA21" s="23"/>
      <c r="EVB21" s="23"/>
      <c r="EVC21" s="23"/>
      <c r="EVD21" s="23"/>
      <c r="EVE21" s="23"/>
      <c r="EVF21" s="23"/>
      <c r="EVG21" s="23"/>
      <c r="EVH21" s="23"/>
      <c r="EVI21" s="23"/>
      <c r="EVJ21" s="23"/>
      <c r="EVK21" s="23"/>
      <c r="EVL21" s="23"/>
      <c r="EVM21" s="23"/>
      <c r="EVN21" s="23"/>
      <c r="EVO21" s="23"/>
      <c r="EVP21" s="23"/>
      <c r="EVQ21" s="23"/>
      <c r="EVR21" s="23"/>
      <c r="EVS21" s="23"/>
      <c r="EVT21" s="23"/>
      <c r="EVU21" s="23"/>
      <c r="EVV21" s="23"/>
      <c r="EVW21" s="23"/>
      <c r="EVX21" s="23"/>
      <c r="EVY21" s="23"/>
      <c r="EVZ21" s="23"/>
      <c r="EWA21" s="23"/>
      <c r="EWB21" s="23"/>
      <c r="EWC21" s="23"/>
      <c r="EWD21" s="23"/>
      <c r="EWE21" s="23"/>
      <c r="EWF21" s="23"/>
      <c r="EWG21" s="23"/>
      <c r="EWH21" s="23"/>
      <c r="EWI21" s="23"/>
      <c r="EWJ21" s="23"/>
      <c r="EWK21" s="23"/>
      <c r="EWL21" s="23"/>
      <c r="EWM21" s="23"/>
      <c r="EWN21" s="23"/>
      <c r="EWO21" s="23"/>
      <c r="EWP21" s="23"/>
      <c r="EWQ21" s="23"/>
      <c r="EWR21" s="23"/>
      <c r="EWS21" s="23"/>
      <c r="EWT21" s="23"/>
      <c r="EWU21" s="23"/>
      <c r="EWV21" s="23"/>
      <c r="EWW21" s="23"/>
      <c r="EWX21" s="23"/>
      <c r="EWY21" s="23"/>
      <c r="EWZ21" s="23"/>
      <c r="EXA21" s="23"/>
      <c r="EXB21" s="23"/>
      <c r="EXC21" s="23"/>
      <c r="EXD21" s="23"/>
      <c r="EXE21" s="23"/>
      <c r="EXF21" s="23"/>
      <c r="EXG21" s="23"/>
      <c r="EXH21" s="23"/>
      <c r="EXI21" s="23"/>
      <c r="EXJ21" s="23"/>
      <c r="EXK21" s="23"/>
      <c r="EXL21" s="23"/>
      <c r="EXM21" s="23"/>
      <c r="EXN21" s="23"/>
      <c r="EXO21" s="23"/>
      <c r="EXP21" s="23"/>
      <c r="EXQ21" s="23"/>
      <c r="EXR21" s="23"/>
      <c r="EXS21" s="23"/>
      <c r="EXT21" s="23"/>
      <c r="EXU21" s="23"/>
      <c r="EXV21" s="23"/>
      <c r="EXW21" s="23"/>
      <c r="EXX21" s="23"/>
      <c r="EXY21" s="23"/>
      <c r="EXZ21" s="23"/>
      <c r="EYA21" s="23"/>
      <c r="EYB21" s="23"/>
      <c r="EYC21" s="23"/>
      <c r="EYD21" s="23"/>
      <c r="EYE21" s="23"/>
      <c r="EYF21" s="23"/>
      <c r="EYG21" s="23"/>
      <c r="EYH21" s="23"/>
      <c r="EYI21" s="23"/>
      <c r="EYJ21" s="23"/>
      <c r="EYK21" s="23"/>
      <c r="EYL21" s="23"/>
      <c r="EYM21" s="23"/>
      <c r="EYN21" s="23"/>
      <c r="EYO21" s="23"/>
      <c r="EYP21" s="23"/>
      <c r="EYQ21" s="23"/>
      <c r="EYR21" s="23"/>
      <c r="EYS21" s="23"/>
      <c r="EYT21" s="23"/>
      <c r="EYU21" s="23"/>
      <c r="EYV21" s="23"/>
      <c r="EYW21" s="23"/>
      <c r="EYX21" s="23"/>
      <c r="EYY21" s="23"/>
      <c r="EYZ21" s="23"/>
      <c r="EZA21" s="23"/>
      <c r="EZB21" s="23"/>
      <c r="EZC21" s="23"/>
      <c r="EZD21" s="23"/>
      <c r="EZE21" s="23"/>
      <c r="EZF21" s="23"/>
      <c r="EZG21" s="23"/>
      <c r="EZH21" s="23"/>
      <c r="EZI21" s="23"/>
      <c r="EZJ21" s="23"/>
      <c r="EZK21" s="23"/>
      <c r="EZL21" s="23"/>
      <c r="EZM21" s="23"/>
      <c r="EZN21" s="23"/>
      <c r="EZO21" s="23"/>
      <c r="EZP21" s="23"/>
      <c r="EZQ21" s="23"/>
      <c r="EZR21" s="23"/>
      <c r="EZS21" s="23"/>
      <c r="EZT21" s="23"/>
      <c r="EZU21" s="23"/>
      <c r="EZV21" s="23"/>
      <c r="EZW21" s="23"/>
      <c r="EZX21" s="23"/>
      <c r="EZY21" s="23"/>
      <c r="EZZ21" s="23"/>
      <c r="FAA21" s="23"/>
      <c r="FAB21" s="23"/>
      <c r="FAC21" s="23"/>
      <c r="FAD21" s="23"/>
      <c r="FAE21" s="23"/>
      <c r="FAF21" s="23"/>
      <c r="FAG21" s="23"/>
      <c r="FAH21" s="23"/>
      <c r="FAI21" s="23"/>
      <c r="FAJ21" s="23"/>
      <c r="FAK21" s="23"/>
      <c r="FAL21" s="23"/>
      <c r="FAM21" s="23"/>
      <c r="FAN21" s="23"/>
      <c r="FAO21" s="23"/>
      <c r="FAP21" s="23"/>
      <c r="FAQ21" s="23"/>
      <c r="FAR21" s="23"/>
      <c r="FAS21" s="23"/>
      <c r="FAT21" s="23"/>
      <c r="FAU21" s="23"/>
      <c r="FAV21" s="23"/>
      <c r="FAW21" s="23"/>
      <c r="FAX21" s="23"/>
      <c r="FAY21" s="23"/>
      <c r="FAZ21" s="23"/>
      <c r="FBA21" s="23"/>
      <c r="FBB21" s="23"/>
      <c r="FBC21" s="23"/>
      <c r="FBD21" s="23"/>
      <c r="FBE21" s="23"/>
      <c r="FBF21" s="23"/>
      <c r="FBG21" s="23"/>
      <c r="FBH21" s="23"/>
      <c r="FBI21" s="23"/>
      <c r="FBJ21" s="23"/>
      <c r="FBK21" s="23"/>
      <c r="FBL21" s="23"/>
      <c r="FBM21" s="23"/>
      <c r="FBN21" s="23"/>
      <c r="FBO21" s="23"/>
      <c r="FBP21" s="23"/>
      <c r="FBQ21" s="23"/>
      <c r="FBR21" s="23"/>
      <c r="FBS21" s="23"/>
      <c r="FBT21" s="23"/>
      <c r="FBU21" s="23"/>
      <c r="FBV21" s="23"/>
      <c r="FBW21" s="23"/>
      <c r="FBX21" s="23"/>
      <c r="FBY21" s="23"/>
      <c r="FBZ21" s="23"/>
      <c r="FCA21" s="23"/>
      <c r="FCB21" s="23"/>
      <c r="FCC21" s="23"/>
      <c r="FCD21" s="23"/>
      <c r="FCE21" s="23"/>
      <c r="FCF21" s="23"/>
      <c r="FCG21" s="23"/>
      <c r="FCH21" s="23"/>
      <c r="FCI21" s="23"/>
      <c r="FCJ21" s="23"/>
      <c r="FCK21" s="23"/>
      <c r="FCL21" s="23"/>
      <c r="FCM21" s="23"/>
      <c r="FCN21" s="23"/>
      <c r="FCO21" s="23"/>
      <c r="FCP21" s="23"/>
      <c r="FCQ21" s="23"/>
      <c r="FCR21" s="23"/>
      <c r="FCS21" s="23"/>
      <c r="FCT21" s="23"/>
      <c r="FCU21" s="23"/>
      <c r="FCV21" s="23"/>
      <c r="FCW21" s="23"/>
      <c r="FCX21" s="23"/>
      <c r="FCY21" s="23"/>
      <c r="FCZ21" s="23"/>
      <c r="FDA21" s="23"/>
      <c r="FDB21" s="23"/>
      <c r="FDC21" s="23"/>
      <c r="FDD21" s="23"/>
      <c r="FDE21" s="23"/>
      <c r="FDF21" s="23"/>
      <c r="FDG21" s="23"/>
      <c r="FDH21" s="23"/>
      <c r="FDI21" s="23"/>
      <c r="FDJ21" s="23"/>
      <c r="FDK21" s="23"/>
      <c r="FDL21" s="23"/>
      <c r="FDM21" s="23"/>
      <c r="FDN21" s="23"/>
      <c r="FDO21" s="23"/>
      <c r="FDP21" s="23"/>
      <c r="FDQ21" s="23"/>
      <c r="FDR21" s="23"/>
      <c r="FDS21" s="23"/>
      <c r="FDT21" s="23"/>
      <c r="FDU21" s="23"/>
      <c r="FDV21" s="23"/>
      <c r="FDW21" s="23"/>
      <c r="FDX21" s="23"/>
      <c r="FDY21" s="23"/>
      <c r="FDZ21" s="23"/>
      <c r="FEA21" s="23"/>
      <c r="FEB21" s="23"/>
      <c r="FEC21" s="23"/>
      <c r="FED21" s="23"/>
      <c r="FEE21" s="23"/>
      <c r="FEF21" s="23"/>
      <c r="FEG21" s="23"/>
      <c r="FEH21" s="23"/>
      <c r="FEI21" s="23"/>
      <c r="FEJ21" s="23"/>
      <c r="FEK21" s="23"/>
      <c r="FEL21" s="23"/>
      <c r="FEM21" s="23"/>
      <c r="FEN21" s="23"/>
      <c r="FEO21" s="23"/>
      <c r="FEP21" s="23"/>
      <c r="FEQ21" s="23"/>
      <c r="FER21" s="23"/>
      <c r="FES21" s="23"/>
      <c r="FET21" s="23"/>
      <c r="FEU21" s="23"/>
      <c r="FEV21" s="23"/>
      <c r="FEW21" s="23"/>
      <c r="FEX21" s="23"/>
      <c r="FEY21" s="23"/>
      <c r="FEZ21" s="23"/>
      <c r="FFA21" s="23"/>
      <c r="FFB21" s="23"/>
      <c r="FFC21" s="23"/>
      <c r="FFD21" s="23"/>
      <c r="FFE21" s="23"/>
      <c r="FFF21" s="23"/>
      <c r="FFG21" s="23"/>
      <c r="FFH21" s="23"/>
      <c r="FFI21" s="23"/>
      <c r="FFJ21" s="23"/>
      <c r="FFK21" s="23"/>
      <c r="FFL21" s="23"/>
      <c r="FFM21" s="23"/>
      <c r="FFN21" s="23"/>
      <c r="FFO21" s="23"/>
      <c r="FFP21" s="23"/>
      <c r="FFQ21" s="23"/>
      <c r="FFR21" s="23"/>
      <c r="FFS21" s="23"/>
      <c r="FFT21" s="23"/>
      <c r="FFU21" s="23"/>
      <c r="FFV21" s="23"/>
      <c r="FFW21" s="23"/>
      <c r="FFX21" s="23"/>
      <c r="FFY21" s="23"/>
      <c r="FFZ21" s="23"/>
      <c r="FGA21" s="23"/>
      <c r="FGB21" s="23"/>
      <c r="FGC21" s="23"/>
      <c r="FGD21" s="23"/>
      <c r="FGE21" s="23"/>
      <c r="FGF21" s="23"/>
      <c r="FGG21" s="23"/>
      <c r="FGH21" s="23"/>
      <c r="FGI21" s="23"/>
      <c r="FGJ21" s="23"/>
      <c r="FGK21" s="23"/>
      <c r="FGL21" s="23"/>
      <c r="FGM21" s="23"/>
      <c r="FGN21" s="23"/>
      <c r="FGO21" s="23"/>
      <c r="FGP21" s="23"/>
      <c r="FGQ21" s="23"/>
      <c r="FGR21" s="23"/>
      <c r="FGS21" s="23"/>
      <c r="FGT21" s="23"/>
      <c r="FGU21" s="23"/>
      <c r="FGV21" s="23"/>
      <c r="FGW21" s="23"/>
      <c r="FGX21" s="23"/>
      <c r="FGY21" s="23"/>
      <c r="FGZ21" s="23"/>
      <c r="FHA21" s="23"/>
      <c r="FHB21" s="23"/>
      <c r="FHC21" s="23"/>
      <c r="FHD21" s="23"/>
      <c r="FHE21" s="23"/>
      <c r="FHF21" s="23"/>
      <c r="FHG21" s="23"/>
      <c r="FHH21" s="23"/>
      <c r="FHI21" s="23"/>
      <c r="FHJ21" s="23"/>
      <c r="FHK21" s="23"/>
      <c r="FHL21" s="23"/>
      <c r="FHM21" s="23"/>
      <c r="FHN21" s="23"/>
      <c r="FHO21" s="23"/>
      <c r="FHP21" s="23"/>
      <c r="FHQ21" s="23"/>
      <c r="FHR21" s="23"/>
      <c r="FHS21" s="23"/>
      <c r="FHT21" s="23"/>
      <c r="FHU21" s="23"/>
      <c r="FHV21" s="23"/>
      <c r="FHW21" s="23"/>
      <c r="FHX21" s="23"/>
      <c r="FHY21" s="23"/>
      <c r="FHZ21" s="23"/>
      <c r="FIA21" s="23"/>
      <c r="FIB21" s="23"/>
      <c r="FIC21" s="23"/>
      <c r="FID21" s="23"/>
      <c r="FIE21" s="23"/>
      <c r="FIF21" s="23"/>
      <c r="FIG21" s="23"/>
      <c r="FIH21" s="23"/>
      <c r="FII21" s="23"/>
      <c r="FIJ21" s="23"/>
      <c r="FIK21" s="23"/>
      <c r="FIL21" s="23"/>
      <c r="FIM21" s="23"/>
      <c r="FIN21" s="23"/>
      <c r="FIO21" s="23"/>
      <c r="FIP21" s="23"/>
      <c r="FIQ21" s="23"/>
      <c r="FIR21" s="23"/>
      <c r="FIS21" s="23"/>
      <c r="FIT21" s="23"/>
      <c r="FIU21" s="23"/>
      <c r="FIV21" s="23"/>
      <c r="FIW21" s="23"/>
      <c r="FIX21" s="23"/>
      <c r="FIY21" s="23"/>
      <c r="FIZ21" s="23"/>
      <c r="FJA21" s="23"/>
      <c r="FJB21" s="23"/>
      <c r="FJC21" s="23"/>
      <c r="FJD21" s="23"/>
      <c r="FJE21" s="23"/>
      <c r="FJF21" s="23"/>
      <c r="FJG21" s="23"/>
      <c r="FJH21" s="23"/>
      <c r="FJI21" s="23"/>
      <c r="FJJ21" s="23"/>
      <c r="FJK21" s="23"/>
      <c r="FJL21" s="23"/>
      <c r="FJM21" s="23"/>
      <c r="FJN21" s="23"/>
      <c r="FJO21" s="23"/>
      <c r="FJP21" s="23"/>
      <c r="FJQ21" s="23"/>
      <c r="FJR21" s="23"/>
      <c r="FJS21" s="23"/>
      <c r="FJT21" s="23"/>
      <c r="FJU21" s="23"/>
      <c r="FJV21" s="23"/>
      <c r="FJW21" s="23"/>
      <c r="FJX21" s="23"/>
      <c r="FJY21" s="23"/>
      <c r="FJZ21" s="23"/>
      <c r="FKA21" s="23"/>
      <c r="FKB21" s="23"/>
      <c r="FKC21" s="23"/>
      <c r="FKD21" s="23"/>
      <c r="FKE21" s="23"/>
      <c r="FKF21" s="23"/>
      <c r="FKG21" s="23"/>
      <c r="FKH21" s="23"/>
      <c r="FKI21" s="23"/>
      <c r="FKJ21" s="23"/>
      <c r="FKK21" s="23"/>
      <c r="FKL21" s="23"/>
      <c r="FKM21" s="23"/>
      <c r="FKN21" s="23"/>
      <c r="FKO21" s="23"/>
      <c r="FKP21" s="23"/>
      <c r="FKQ21" s="23"/>
      <c r="FKR21" s="23"/>
      <c r="FKS21" s="23"/>
      <c r="FKT21" s="23"/>
      <c r="FKU21" s="23"/>
      <c r="FKV21" s="23"/>
      <c r="FKW21" s="23"/>
      <c r="FKX21" s="23"/>
      <c r="FKY21" s="23"/>
      <c r="FKZ21" s="23"/>
      <c r="FLA21" s="23"/>
      <c r="FLB21" s="23"/>
      <c r="FLC21" s="23"/>
      <c r="FLD21" s="23"/>
      <c r="FLE21" s="23"/>
      <c r="FLF21" s="23"/>
      <c r="FLG21" s="23"/>
      <c r="FLH21" s="23"/>
      <c r="FLI21" s="23"/>
      <c r="FLJ21" s="23"/>
      <c r="FLK21" s="23"/>
      <c r="FLL21" s="23"/>
      <c r="FLM21" s="23"/>
      <c r="FLN21" s="23"/>
      <c r="FLO21" s="23"/>
      <c r="FLP21" s="23"/>
      <c r="FLQ21" s="23"/>
      <c r="FLR21" s="23"/>
      <c r="FLS21" s="23"/>
      <c r="FLT21" s="23"/>
      <c r="FLU21" s="23"/>
      <c r="FLV21" s="23"/>
      <c r="FLW21" s="23"/>
      <c r="FLX21" s="23"/>
      <c r="FLY21" s="23"/>
      <c r="FLZ21" s="23"/>
      <c r="FMA21" s="23"/>
      <c r="FMB21" s="23"/>
      <c r="FMC21" s="23"/>
      <c r="FMD21" s="23"/>
      <c r="FME21" s="23"/>
      <c r="FMF21" s="23"/>
      <c r="FMG21" s="23"/>
      <c r="FMH21" s="23"/>
      <c r="FMI21" s="23"/>
      <c r="FMJ21" s="23"/>
      <c r="FMK21" s="23"/>
      <c r="FML21" s="23"/>
      <c r="FMM21" s="23"/>
      <c r="FMN21" s="23"/>
      <c r="FMO21" s="23"/>
      <c r="FMP21" s="23"/>
      <c r="FMQ21" s="23"/>
      <c r="FMR21" s="23"/>
      <c r="FMS21" s="23"/>
      <c r="FMT21" s="23"/>
      <c r="FMU21" s="23"/>
      <c r="FMV21" s="23"/>
      <c r="FMW21" s="23"/>
      <c r="FMX21" s="23"/>
      <c r="FMY21" s="23"/>
      <c r="FMZ21" s="23"/>
      <c r="FNA21" s="23"/>
      <c r="FNB21" s="23"/>
      <c r="FNC21" s="23"/>
      <c r="FND21" s="23"/>
      <c r="FNE21" s="23"/>
      <c r="FNF21" s="23"/>
      <c r="FNG21" s="23"/>
      <c r="FNH21" s="23"/>
      <c r="FNI21" s="23"/>
      <c r="FNJ21" s="23"/>
      <c r="FNK21" s="23"/>
      <c r="FNL21" s="23"/>
      <c r="FNM21" s="23"/>
      <c r="FNN21" s="23"/>
      <c r="FNO21" s="23"/>
      <c r="FNP21" s="23"/>
      <c r="FNQ21" s="23"/>
      <c r="FNR21" s="23"/>
      <c r="FNS21" s="23"/>
      <c r="FNT21" s="23"/>
      <c r="FNU21" s="23"/>
      <c r="FNV21" s="23"/>
      <c r="FNW21" s="23"/>
      <c r="FNX21" s="23"/>
      <c r="FNY21" s="23"/>
      <c r="FNZ21" s="23"/>
      <c r="FOA21" s="23"/>
      <c r="FOB21" s="23"/>
      <c r="FOC21" s="23"/>
      <c r="FOD21" s="23"/>
      <c r="FOE21" s="23"/>
      <c r="FOF21" s="23"/>
      <c r="FOG21" s="23"/>
      <c r="FOH21" s="23"/>
      <c r="FOI21" s="23"/>
      <c r="FOJ21" s="23"/>
      <c r="FOK21" s="23"/>
      <c r="FOL21" s="23"/>
      <c r="FOM21" s="23"/>
      <c r="FON21" s="23"/>
      <c r="FOO21" s="23"/>
      <c r="FOP21" s="23"/>
      <c r="FOQ21" s="23"/>
      <c r="FOR21" s="23"/>
      <c r="FOS21" s="23"/>
      <c r="FOT21" s="23"/>
      <c r="FOU21" s="23"/>
      <c r="FOV21" s="23"/>
      <c r="FOW21" s="23"/>
      <c r="FOX21" s="23"/>
      <c r="FOY21" s="23"/>
      <c r="FOZ21" s="23"/>
      <c r="FPA21" s="23"/>
      <c r="FPB21" s="23"/>
      <c r="FPC21" s="23"/>
      <c r="FPD21" s="23"/>
      <c r="FPE21" s="23"/>
      <c r="FPF21" s="23"/>
      <c r="FPG21" s="23"/>
      <c r="FPH21" s="23"/>
      <c r="FPI21" s="23"/>
      <c r="FPJ21" s="23"/>
      <c r="FPK21" s="23"/>
      <c r="FPL21" s="23"/>
      <c r="FPM21" s="23"/>
      <c r="FPN21" s="23"/>
      <c r="FPO21" s="23"/>
      <c r="FPP21" s="23"/>
      <c r="FPQ21" s="23"/>
      <c r="FPR21" s="23"/>
      <c r="FPS21" s="23"/>
      <c r="FPT21" s="23"/>
      <c r="FPU21" s="23"/>
      <c r="FPV21" s="23"/>
      <c r="FPW21" s="23"/>
      <c r="FPX21" s="23"/>
      <c r="FPY21" s="23"/>
      <c r="FPZ21" s="23"/>
      <c r="FQA21" s="23"/>
      <c r="FQB21" s="23"/>
      <c r="FQC21" s="23"/>
      <c r="FQD21" s="23"/>
      <c r="FQE21" s="23"/>
      <c r="FQF21" s="23"/>
      <c r="FQG21" s="23"/>
      <c r="FQH21" s="23"/>
      <c r="FQI21" s="23"/>
      <c r="FQJ21" s="23"/>
      <c r="FQK21" s="23"/>
      <c r="FQL21" s="23"/>
      <c r="FQM21" s="23"/>
      <c r="FQN21" s="23"/>
      <c r="FQO21" s="23"/>
      <c r="FQP21" s="23"/>
      <c r="FQQ21" s="23"/>
      <c r="FQR21" s="23"/>
      <c r="FQS21" s="23"/>
      <c r="FQT21" s="23"/>
      <c r="FQU21" s="23"/>
      <c r="FQV21" s="23"/>
      <c r="FQW21" s="23"/>
      <c r="FQX21" s="23"/>
      <c r="FQY21" s="23"/>
      <c r="FQZ21" s="23"/>
      <c r="FRA21" s="23"/>
      <c r="FRB21" s="23"/>
      <c r="FRC21" s="23"/>
      <c r="FRD21" s="23"/>
      <c r="FRE21" s="23"/>
      <c r="FRF21" s="23"/>
      <c r="FRG21" s="23"/>
      <c r="FRH21" s="23"/>
      <c r="FRI21" s="23"/>
      <c r="FRJ21" s="23"/>
      <c r="FRK21" s="23"/>
      <c r="FRL21" s="23"/>
      <c r="FRM21" s="23"/>
      <c r="FRN21" s="23"/>
      <c r="FRO21" s="23"/>
      <c r="FRP21" s="23"/>
      <c r="FRQ21" s="23"/>
      <c r="FRR21" s="23"/>
      <c r="FRS21" s="23"/>
      <c r="FRT21" s="23"/>
      <c r="FRU21" s="23"/>
      <c r="FRV21" s="23"/>
      <c r="FRW21" s="23"/>
      <c r="FRX21" s="23"/>
      <c r="FRY21" s="23"/>
      <c r="FRZ21" s="23"/>
      <c r="FSA21" s="23"/>
      <c r="FSB21" s="23"/>
      <c r="FSC21" s="23"/>
      <c r="FSD21" s="23"/>
      <c r="FSE21" s="23"/>
      <c r="FSF21" s="23"/>
      <c r="FSG21" s="23"/>
      <c r="FSH21" s="23"/>
      <c r="FSI21" s="23"/>
      <c r="FSJ21" s="23"/>
      <c r="FSK21" s="23"/>
      <c r="FSL21" s="23"/>
      <c r="FSM21" s="23"/>
      <c r="FSN21" s="23"/>
      <c r="FSO21" s="23"/>
      <c r="FSP21" s="23"/>
      <c r="FSQ21" s="23"/>
      <c r="FSR21" s="23"/>
      <c r="FSS21" s="23"/>
      <c r="FST21" s="23"/>
      <c r="FSU21" s="23"/>
      <c r="FSV21" s="23"/>
      <c r="FSW21" s="23"/>
      <c r="FSX21" s="23"/>
      <c r="FSY21" s="23"/>
      <c r="FSZ21" s="23"/>
      <c r="FTA21" s="23"/>
      <c r="FTB21" s="23"/>
      <c r="FTC21" s="23"/>
      <c r="FTD21" s="23"/>
      <c r="FTE21" s="23"/>
      <c r="FTF21" s="23"/>
      <c r="FTG21" s="23"/>
      <c r="FTH21" s="23"/>
      <c r="FTI21" s="23"/>
      <c r="FTJ21" s="23"/>
      <c r="FTK21" s="23"/>
      <c r="FTL21" s="23"/>
      <c r="FTM21" s="23"/>
      <c r="FTN21" s="23"/>
      <c r="FTO21" s="23"/>
      <c r="FTP21" s="23"/>
      <c r="FTQ21" s="23"/>
      <c r="FTR21" s="23"/>
      <c r="FTS21" s="23"/>
      <c r="FTT21" s="23"/>
      <c r="FTU21" s="23"/>
      <c r="FTV21" s="23"/>
      <c r="FTW21" s="23"/>
      <c r="FTX21" s="23"/>
      <c r="FTY21" s="23"/>
      <c r="FTZ21" s="23"/>
      <c r="FUA21" s="23"/>
      <c r="FUB21" s="23"/>
      <c r="FUC21" s="23"/>
      <c r="FUD21" s="23"/>
      <c r="FUE21" s="23"/>
      <c r="FUF21" s="23"/>
      <c r="FUG21" s="23"/>
      <c r="FUH21" s="23"/>
      <c r="FUI21" s="23"/>
      <c r="FUJ21" s="23"/>
      <c r="FUK21" s="23"/>
      <c r="FUL21" s="23"/>
      <c r="FUM21" s="23"/>
      <c r="FUN21" s="23"/>
      <c r="FUO21" s="23"/>
      <c r="FUP21" s="23"/>
      <c r="FUQ21" s="23"/>
      <c r="FUR21" s="23"/>
      <c r="FUS21" s="23"/>
      <c r="FUT21" s="23"/>
      <c r="FUU21" s="23"/>
      <c r="FUV21" s="23"/>
      <c r="FUW21" s="23"/>
      <c r="FUX21" s="23"/>
      <c r="FUY21" s="23"/>
      <c r="FUZ21" s="23"/>
      <c r="FVA21" s="23"/>
      <c r="FVB21" s="23"/>
      <c r="FVC21" s="23"/>
      <c r="FVD21" s="23"/>
      <c r="FVE21" s="23"/>
      <c r="FVF21" s="23"/>
      <c r="FVG21" s="23"/>
      <c r="FVH21" s="23"/>
      <c r="FVI21" s="23"/>
      <c r="FVJ21" s="23"/>
      <c r="FVK21" s="23"/>
      <c r="FVL21" s="23"/>
      <c r="FVM21" s="23"/>
      <c r="FVN21" s="23"/>
      <c r="FVO21" s="23"/>
      <c r="FVP21" s="23"/>
      <c r="FVQ21" s="23"/>
      <c r="FVR21" s="23"/>
      <c r="FVS21" s="23"/>
      <c r="FVT21" s="23"/>
      <c r="FVU21" s="23"/>
      <c r="FVV21" s="23"/>
      <c r="FVW21" s="23"/>
      <c r="FVX21" s="23"/>
      <c r="FVY21" s="23"/>
      <c r="FVZ21" s="23"/>
      <c r="FWA21" s="23"/>
      <c r="FWB21" s="23"/>
      <c r="FWC21" s="23"/>
      <c r="FWD21" s="23"/>
      <c r="FWE21" s="23"/>
      <c r="FWF21" s="23"/>
      <c r="FWG21" s="23"/>
      <c r="FWH21" s="23"/>
      <c r="FWI21" s="23"/>
      <c r="FWJ21" s="23"/>
      <c r="FWK21" s="23"/>
      <c r="FWL21" s="23"/>
      <c r="FWM21" s="23"/>
      <c r="FWN21" s="23"/>
      <c r="FWO21" s="23"/>
      <c r="FWP21" s="23"/>
      <c r="FWQ21" s="23"/>
      <c r="FWR21" s="23"/>
      <c r="FWS21" s="23"/>
      <c r="FWT21" s="23"/>
      <c r="FWU21" s="23"/>
      <c r="FWV21" s="23"/>
      <c r="FWW21" s="23"/>
      <c r="FWX21" s="23"/>
      <c r="FWY21" s="23"/>
      <c r="FWZ21" s="23"/>
      <c r="FXA21" s="23"/>
      <c r="FXB21" s="23"/>
      <c r="FXC21" s="23"/>
      <c r="FXD21" s="23"/>
      <c r="FXE21" s="23"/>
      <c r="FXF21" s="23"/>
      <c r="FXG21" s="23"/>
      <c r="FXH21" s="23"/>
      <c r="FXI21" s="23"/>
      <c r="FXJ21" s="23"/>
      <c r="FXK21" s="23"/>
      <c r="FXL21" s="23"/>
      <c r="FXM21" s="23"/>
      <c r="FXN21" s="23"/>
      <c r="FXO21" s="23"/>
      <c r="FXP21" s="23"/>
      <c r="FXQ21" s="23"/>
      <c r="FXR21" s="23"/>
      <c r="FXS21" s="23"/>
      <c r="FXT21" s="23"/>
      <c r="FXU21" s="23"/>
      <c r="FXV21" s="23"/>
      <c r="FXW21" s="23"/>
      <c r="FXX21" s="23"/>
      <c r="FXY21" s="23"/>
      <c r="FXZ21" s="23"/>
      <c r="FYA21" s="23"/>
      <c r="FYB21" s="23"/>
      <c r="FYC21" s="23"/>
      <c r="FYD21" s="23"/>
      <c r="FYE21" s="23"/>
      <c r="FYF21" s="23"/>
      <c r="FYG21" s="23"/>
      <c r="FYH21" s="23"/>
      <c r="FYI21" s="23"/>
      <c r="FYJ21" s="23"/>
      <c r="FYK21" s="23"/>
      <c r="FYL21" s="23"/>
      <c r="FYM21" s="23"/>
      <c r="FYN21" s="23"/>
      <c r="FYO21" s="23"/>
      <c r="FYP21" s="23"/>
      <c r="FYQ21" s="23"/>
      <c r="FYR21" s="23"/>
      <c r="FYS21" s="23"/>
      <c r="FYT21" s="23"/>
      <c r="FYU21" s="23"/>
      <c r="FYV21" s="23"/>
      <c r="FYW21" s="23"/>
      <c r="FYX21" s="23"/>
      <c r="FYY21" s="23"/>
      <c r="FYZ21" s="23"/>
      <c r="FZA21" s="23"/>
      <c r="FZB21" s="23"/>
      <c r="FZC21" s="23"/>
      <c r="FZD21" s="23"/>
      <c r="FZE21" s="23"/>
      <c r="FZF21" s="23"/>
      <c r="FZG21" s="23"/>
      <c r="FZH21" s="23"/>
      <c r="FZI21" s="23"/>
      <c r="FZJ21" s="23"/>
      <c r="FZK21" s="23"/>
      <c r="FZL21" s="23"/>
      <c r="FZM21" s="23"/>
      <c r="FZN21" s="23"/>
      <c r="FZO21" s="23"/>
      <c r="FZP21" s="23"/>
      <c r="FZQ21" s="23"/>
      <c r="FZR21" s="23"/>
      <c r="FZS21" s="23"/>
      <c r="FZT21" s="23"/>
      <c r="FZU21" s="23"/>
      <c r="FZV21" s="23"/>
      <c r="FZW21" s="23"/>
      <c r="FZX21" s="23"/>
      <c r="FZY21" s="23"/>
      <c r="FZZ21" s="23"/>
      <c r="GAA21" s="23"/>
      <c r="GAB21" s="23"/>
      <c r="GAC21" s="23"/>
      <c r="GAD21" s="23"/>
      <c r="GAE21" s="23"/>
      <c r="GAF21" s="23"/>
      <c r="GAG21" s="23"/>
      <c r="GAH21" s="23"/>
      <c r="GAI21" s="23"/>
      <c r="GAJ21" s="23"/>
      <c r="GAK21" s="23"/>
      <c r="GAL21" s="23"/>
      <c r="GAM21" s="23"/>
      <c r="GAN21" s="23"/>
      <c r="GAO21" s="23"/>
      <c r="GAP21" s="23"/>
      <c r="GAQ21" s="23"/>
      <c r="GAR21" s="23"/>
      <c r="GAS21" s="23"/>
      <c r="GAT21" s="23"/>
      <c r="GAU21" s="23"/>
      <c r="GAV21" s="23"/>
      <c r="GAW21" s="23"/>
      <c r="GAX21" s="23"/>
      <c r="GAY21" s="23"/>
      <c r="GAZ21" s="23"/>
      <c r="GBA21" s="23"/>
      <c r="GBB21" s="23"/>
      <c r="GBC21" s="23"/>
      <c r="GBD21" s="23"/>
      <c r="GBE21" s="23"/>
      <c r="GBF21" s="23"/>
      <c r="GBG21" s="23"/>
      <c r="GBH21" s="23"/>
      <c r="GBI21" s="23"/>
      <c r="GBJ21" s="23"/>
      <c r="GBK21" s="23"/>
      <c r="GBL21" s="23"/>
      <c r="GBM21" s="23"/>
      <c r="GBN21" s="23"/>
      <c r="GBO21" s="23"/>
      <c r="GBP21" s="23"/>
      <c r="GBQ21" s="23"/>
      <c r="GBR21" s="23"/>
      <c r="GBS21" s="23"/>
      <c r="GBT21" s="23"/>
      <c r="GBU21" s="23"/>
      <c r="GBV21" s="23"/>
      <c r="GBW21" s="23"/>
      <c r="GBX21" s="23"/>
      <c r="GBY21" s="23"/>
      <c r="GBZ21" s="23"/>
      <c r="GCA21" s="23"/>
      <c r="GCB21" s="23"/>
      <c r="GCC21" s="23"/>
      <c r="GCD21" s="23"/>
      <c r="GCE21" s="23"/>
      <c r="GCF21" s="23"/>
      <c r="GCG21" s="23"/>
      <c r="GCH21" s="23"/>
      <c r="GCI21" s="23"/>
      <c r="GCJ21" s="23"/>
      <c r="GCK21" s="23"/>
      <c r="GCL21" s="23"/>
      <c r="GCM21" s="23"/>
      <c r="GCN21" s="23"/>
      <c r="GCO21" s="23"/>
      <c r="GCP21" s="23"/>
      <c r="GCQ21" s="23"/>
      <c r="GCR21" s="23"/>
      <c r="GCS21" s="23"/>
      <c r="GCT21" s="23"/>
      <c r="GCU21" s="23"/>
      <c r="GCV21" s="23"/>
      <c r="GCW21" s="23"/>
      <c r="GCX21" s="23"/>
      <c r="GCY21" s="23"/>
      <c r="GCZ21" s="23"/>
      <c r="GDA21" s="23"/>
      <c r="GDB21" s="23"/>
      <c r="GDC21" s="23"/>
      <c r="GDD21" s="23"/>
      <c r="GDE21" s="23"/>
      <c r="GDF21" s="23"/>
      <c r="GDG21" s="23"/>
      <c r="GDH21" s="23"/>
      <c r="GDI21" s="23"/>
      <c r="GDJ21" s="23"/>
      <c r="GDK21" s="23"/>
      <c r="GDL21" s="23"/>
      <c r="GDM21" s="23"/>
      <c r="GDN21" s="23"/>
      <c r="GDO21" s="23"/>
      <c r="GDP21" s="23"/>
      <c r="GDQ21" s="23"/>
      <c r="GDR21" s="23"/>
      <c r="GDS21" s="23"/>
      <c r="GDT21" s="23"/>
      <c r="GDU21" s="23"/>
      <c r="GDV21" s="23"/>
      <c r="GDW21" s="23"/>
      <c r="GDX21" s="23"/>
      <c r="GDY21" s="23"/>
      <c r="GDZ21" s="23"/>
      <c r="GEA21" s="23"/>
      <c r="GEB21" s="23"/>
      <c r="GEC21" s="23"/>
      <c r="GED21" s="23"/>
      <c r="GEE21" s="23"/>
      <c r="GEF21" s="23"/>
      <c r="GEG21" s="23"/>
      <c r="GEH21" s="23"/>
      <c r="GEI21" s="23"/>
      <c r="GEJ21" s="23"/>
      <c r="GEK21" s="23"/>
      <c r="GEL21" s="23"/>
      <c r="GEM21" s="23"/>
      <c r="GEN21" s="23"/>
      <c r="GEO21" s="23"/>
      <c r="GEP21" s="23"/>
      <c r="GEQ21" s="23"/>
      <c r="GER21" s="23"/>
      <c r="GES21" s="23"/>
      <c r="GET21" s="23"/>
      <c r="GEU21" s="23"/>
      <c r="GEV21" s="23"/>
      <c r="GEW21" s="23"/>
      <c r="GEX21" s="23"/>
      <c r="GEY21" s="23"/>
      <c r="GEZ21" s="23"/>
      <c r="GFA21" s="23"/>
      <c r="GFB21" s="23"/>
      <c r="GFC21" s="23"/>
      <c r="GFD21" s="23"/>
      <c r="GFE21" s="23"/>
      <c r="GFF21" s="23"/>
      <c r="GFG21" s="23"/>
      <c r="GFH21" s="23"/>
      <c r="GFI21" s="23"/>
      <c r="GFJ21" s="23"/>
      <c r="GFK21" s="23"/>
      <c r="GFL21" s="23"/>
      <c r="GFM21" s="23"/>
      <c r="GFN21" s="23"/>
      <c r="GFO21" s="23"/>
      <c r="GFP21" s="23"/>
      <c r="GFQ21" s="23"/>
      <c r="GFR21" s="23"/>
      <c r="GFS21" s="23"/>
      <c r="GFT21" s="23"/>
      <c r="GFU21" s="23"/>
      <c r="GFV21" s="23"/>
      <c r="GFW21" s="23"/>
      <c r="GFX21" s="23"/>
      <c r="GFY21" s="23"/>
      <c r="GFZ21" s="23"/>
      <c r="GGA21" s="23"/>
      <c r="GGB21" s="23"/>
      <c r="GGC21" s="23"/>
      <c r="GGD21" s="23"/>
      <c r="GGE21" s="23"/>
      <c r="GGF21" s="23"/>
      <c r="GGG21" s="23"/>
      <c r="GGH21" s="23"/>
      <c r="GGI21" s="23"/>
      <c r="GGJ21" s="23"/>
      <c r="GGK21" s="23"/>
      <c r="GGL21" s="23"/>
      <c r="GGM21" s="23"/>
      <c r="GGN21" s="23"/>
      <c r="GGO21" s="23"/>
      <c r="GGP21" s="23"/>
      <c r="GGQ21" s="23"/>
      <c r="GGR21" s="23"/>
      <c r="GGS21" s="23"/>
      <c r="GGT21" s="23"/>
      <c r="GGU21" s="23"/>
      <c r="GGV21" s="23"/>
      <c r="GGW21" s="23"/>
      <c r="GGX21" s="23"/>
      <c r="GGY21" s="23"/>
      <c r="GGZ21" s="23"/>
      <c r="GHA21" s="23"/>
      <c r="GHB21" s="23"/>
      <c r="GHC21" s="23"/>
      <c r="GHD21" s="23"/>
      <c r="GHE21" s="23"/>
      <c r="GHF21" s="23"/>
      <c r="GHG21" s="23"/>
      <c r="GHH21" s="23"/>
      <c r="GHI21" s="23"/>
      <c r="GHJ21" s="23"/>
      <c r="GHK21" s="23"/>
      <c r="GHL21" s="23"/>
      <c r="GHM21" s="23"/>
      <c r="GHN21" s="23"/>
      <c r="GHO21" s="23"/>
      <c r="GHP21" s="23"/>
      <c r="GHQ21" s="23"/>
      <c r="GHR21" s="23"/>
      <c r="GHS21" s="23"/>
      <c r="GHT21" s="23"/>
      <c r="GHU21" s="23"/>
      <c r="GHV21" s="23"/>
      <c r="GHW21" s="23"/>
      <c r="GHX21" s="23"/>
      <c r="GHY21" s="23"/>
      <c r="GHZ21" s="23"/>
      <c r="GIA21" s="23"/>
      <c r="GIB21" s="23"/>
      <c r="GIC21" s="23"/>
      <c r="GID21" s="23"/>
      <c r="GIE21" s="23"/>
      <c r="GIF21" s="23"/>
      <c r="GIG21" s="23"/>
      <c r="GIH21" s="23"/>
      <c r="GII21" s="23"/>
      <c r="GIJ21" s="23"/>
      <c r="GIK21" s="23"/>
      <c r="GIL21" s="23"/>
      <c r="GIM21" s="23"/>
      <c r="GIN21" s="23"/>
      <c r="GIO21" s="23"/>
      <c r="GIP21" s="23"/>
      <c r="GIQ21" s="23"/>
      <c r="GIR21" s="23"/>
      <c r="GIS21" s="23"/>
      <c r="GIT21" s="23"/>
      <c r="GIU21" s="23"/>
      <c r="GIV21" s="23"/>
      <c r="GIW21" s="23"/>
      <c r="GIX21" s="23"/>
      <c r="GIY21" s="23"/>
      <c r="GIZ21" s="23"/>
      <c r="GJA21" s="23"/>
      <c r="GJB21" s="23"/>
      <c r="GJC21" s="23"/>
      <c r="GJD21" s="23"/>
      <c r="GJE21" s="23"/>
      <c r="GJF21" s="23"/>
      <c r="GJG21" s="23"/>
      <c r="GJH21" s="23"/>
      <c r="GJI21" s="23"/>
      <c r="GJJ21" s="23"/>
      <c r="GJK21" s="23"/>
      <c r="GJL21" s="23"/>
      <c r="GJM21" s="23"/>
      <c r="GJN21" s="23"/>
      <c r="GJO21" s="23"/>
      <c r="GJP21" s="23"/>
      <c r="GJQ21" s="23"/>
      <c r="GJR21" s="23"/>
      <c r="GJS21" s="23"/>
      <c r="GJT21" s="23"/>
      <c r="GJU21" s="23"/>
      <c r="GJV21" s="23"/>
      <c r="GJW21" s="23"/>
      <c r="GJX21" s="23"/>
      <c r="GJY21" s="23"/>
      <c r="GJZ21" s="23"/>
      <c r="GKA21" s="23"/>
      <c r="GKB21" s="23"/>
      <c r="GKC21" s="23"/>
      <c r="GKD21" s="23"/>
      <c r="GKE21" s="23"/>
      <c r="GKF21" s="23"/>
      <c r="GKG21" s="23"/>
      <c r="GKH21" s="23"/>
      <c r="GKI21" s="23"/>
      <c r="GKJ21" s="23"/>
      <c r="GKK21" s="23"/>
      <c r="GKL21" s="23"/>
      <c r="GKM21" s="23"/>
      <c r="GKN21" s="23"/>
      <c r="GKO21" s="23"/>
      <c r="GKP21" s="23"/>
      <c r="GKQ21" s="23"/>
      <c r="GKR21" s="23"/>
      <c r="GKS21" s="23"/>
      <c r="GKT21" s="23"/>
      <c r="GKU21" s="23"/>
      <c r="GKV21" s="23"/>
      <c r="GKW21" s="23"/>
      <c r="GKX21" s="23"/>
      <c r="GKY21" s="23"/>
      <c r="GKZ21" s="23"/>
      <c r="GLA21" s="23"/>
      <c r="GLB21" s="23"/>
      <c r="GLC21" s="23"/>
      <c r="GLD21" s="23"/>
      <c r="GLE21" s="23"/>
      <c r="GLF21" s="23"/>
      <c r="GLG21" s="23"/>
      <c r="GLH21" s="23"/>
      <c r="GLI21" s="23"/>
      <c r="GLJ21" s="23"/>
      <c r="GLK21" s="23"/>
      <c r="GLL21" s="23"/>
      <c r="GLM21" s="23"/>
      <c r="GLN21" s="23"/>
      <c r="GLO21" s="23"/>
      <c r="GLP21" s="23"/>
      <c r="GLQ21" s="23"/>
      <c r="GLR21" s="23"/>
      <c r="GLS21" s="23"/>
      <c r="GLT21" s="23"/>
      <c r="GLU21" s="23"/>
      <c r="GLV21" s="23"/>
      <c r="GLW21" s="23"/>
      <c r="GLX21" s="23"/>
      <c r="GLY21" s="23"/>
      <c r="GLZ21" s="23"/>
      <c r="GMA21" s="23"/>
      <c r="GMB21" s="23"/>
      <c r="GMC21" s="23"/>
      <c r="GMD21" s="23"/>
      <c r="GME21" s="23"/>
      <c r="GMF21" s="23"/>
      <c r="GMG21" s="23"/>
      <c r="GMH21" s="23"/>
      <c r="GMI21" s="23"/>
      <c r="GMJ21" s="23"/>
      <c r="GMK21" s="23"/>
      <c r="GML21" s="23"/>
      <c r="GMM21" s="23"/>
      <c r="GMN21" s="23"/>
      <c r="GMO21" s="23"/>
      <c r="GMP21" s="23"/>
      <c r="GMQ21" s="23"/>
      <c r="GMR21" s="23"/>
      <c r="GMS21" s="23"/>
      <c r="GMT21" s="23"/>
      <c r="GMU21" s="23"/>
      <c r="GMV21" s="23"/>
      <c r="GMW21" s="23"/>
      <c r="GMX21" s="23"/>
      <c r="GMY21" s="23"/>
      <c r="GMZ21" s="23"/>
      <c r="GNA21" s="23"/>
      <c r="GNB21" s="23"/>
      <c r="GNC21" s="23"/>
      <c r="GND21" s="23"/>
      <c r="GNE21" s="23"/>
      <c r="GNF21" s="23"/>
      <c r="GNG21" s="23"/>
      <c r="GNH21" s="23"/>
      <c r="GNI21" s="23"/>
      <c r="GNJ21" s="23"/>
      <c r="GNK21" s="23"/>
      <c r="GNL21" s="23"/>
      <c r="GNM21" s="23"/>
      <c r="GNN21" s="23"/>
      <c r="GNO21" s="23"/>
      <c r="GNP21" s="23"/>
      <c r="GNQ21" s="23"/>
      <c r="GNR21" s="23"/>
      <c r="GNS21" s="23"/>
      <c r="GNT21" s="23"/>
      <c r="GNU21" s="23"/>
      <c r="GNV21" s="23"/>
      <c r="GNW21" s="23"/>
      <c r="GNX21" s="23"/>
      <c r="GNY21" s="23"/>
      <c r="GNZ21" s="23"/>
      <c r="GOA21" s="23"/>
      <c r="GOB21" s="23"/>
      <c r="GOC21" s="23"/>
      <c r="GOD21" s="23"/>
      <c r="GOE21" s="23"/>
      <c r="GOF21" s="23"/>
      <c r="GOG21" s="23"/>
      <c r="GOH21" s="23"/>
      <c r="GOI21" s="23"/>
      <c r="GOJ21" s="23"/>
      <c r="GOK21" s="23"/>
      <c r="GOL21" s="23"/>
      <c r="GOM21" s="23"/>
      <c r="GON21" s="23"/>
      <c r="GOO21" s="23"/>
      <c r="GOP21" s="23"/>
      <c r="GOQ21" s="23"/>
      <c r="GOR21" s="23"/>
      <c r="GOS21" s="23"/>
      <c r="GOT21" s="23"/>
      <c r="GOU21" s="23"/>
      <c r="GOV21" s="23"/>
      <c r="GOW21" s="23"/>
      <c r="GOX21" s="23"/>
      <c r="GOY21" s="23"/>
      <c r="GOZ21" s="23"/>
      <c r="GPA21" s="23"/>
      <c r="GPB21" s="23"/>
      <c r="GPC21" s="23"/>
      <c r="GPD21" s="23"/>
      <c r="GPE21" s="23"/>
      <c r="GPF21" s="23"/>
      <c r="GPG21" s="23"/>
      <c r="GPH21" s="23"/>
      <c r="GPI21" s="23"/>
      <c r="GPJ21" s="23"/>
      <c r="GPK21" s="23"/>
      <c r="GPL21" s="23"/>
      <c r="GPM21" s="23"/>
      <c r="GPN21" s="23"/>
      <c r="GPO21" s="23"/>
      <c r="GPP21" s="23"/>
      <c r="GPQ21" s="23"/>
      <c r="GPR21" s="23"/>
      <c r="GPS21" s="23"/>
      <c r="GPT21" s="23"/>
      <c r="GPU21" s="23"/>
      <c r="GPV21" s="23"/>
      <c r="GPW21" s="23"/>
      <c r="GPX21" s="23"/>
      <c r="GPY21" s="23"/>
      <c r="GPZ21" s="23"/>
      <c r="GQA21" s="23"/>
      <c r="GQB21" s="23"/>
      <c r="GQC21" s="23"/>
      <c r="GQD21" s="23"/>
      <c r="GQE21" s="23"/>
      <c r="GQF21" s="23"/>
      <c r="GQG21" s="23"/>
      <c r="GQH21" s="23"/>
      <c r="GQI21" s="23"/>
      <c r="GQJ21" s="23"/>
      <c r="GQK21" s="23"/>
      <c r="GQL21" s="23"/>
      <c r="GQM21" s="23"/>
      <c r="GQN21" s="23"/>
      <c r="GQO21" s="23"/>
      <c r="GQP21" s="23"/>
      <c r="GQQ21" s="23"/>
      <c r="GQR21" s="23"/>
      <c r="GQS21" s="23"/>
      <c r="GQT21" s="23"/>
      <c r="GQU21" s="23"/>
      <c r="GQV21" s="23"/>
      <c r="GQW21" s="23"/>
      <c r="GQX21" s="23"/>
      <c r="GQY21" s="23"/>
      <c r="GQZ21" s="23"/>
      <c r="GRA21" s="23"/>
      <c r="GRB21" s="23"/>
      <c r="GRC21" s="23"/>
      <c r="GRD21" s="23"/>
      <c r="GRE21" s="23"/>
      <c r="GRF21" s="23"/>
      <c r="GRG21" s="23"/>
      <c r="GRH21" s="23"/>
      <c r="GRI21" s="23"/>
      <c r="GRJ21" s="23"/>
      <c r="GRK21" s="23"/>
      <c r="GRL21" s="23"/>
      <c r="GRM21" s="23"/>
      <c r="GRN21" s="23"/>
      <c r="GRO21" s="23"/>
      <c r="GRP21" s="23"/>
      <c r="GRQ21" s="23"/>
      <c r="GRR21" s="23"/>
      <c r="GRS21" s="23"/>
      <c r="GRT21" s="23"/>
      <c r="GRU21" s="23"/>
      <c r="GRV21" s="23"/>
      <c r="GRW21" s="23"/>
      <c r="GRX21" s="23"/>
      <c r="GRY21" s="23"/>
      <c r="GRZ21" s="23"/>
      <c r="GSA21" s="23"/>
      <c r="GSB21" s="23"/>
      <c r="GSC21" s="23"/>
      <c r="GSD21" s="23"/>
      <c r="GSE21" s="23"/>
      <c r="GSF21" s="23"/>
      <c r="GSG21" s="23"/>
      <c r="GSH21" s="23"/>
      <c r="GSI21" s="23"/>
      <c r="GSJ21" s="23"/>
      <c r="GSK21" s="23"/>
      <c r="GSL21" s="23"/>
      <c r="GSM21" s="23"/>
      <c r="GSN21" s="23"/>
      <c r="GSO21" s="23"/>
      <c r="GSP21" s="23"/>
      <c r="GSQ21" s="23"/>
      <c r="GSR21" s="23"/>
      <c r="GSS21" s="23"/>
      <c r="GST21" s="23"/>
      <c r="GSU21" s="23"/>
      <c r="GSV21" s="23"/>
      <c r="GSW21" s="23"/>
      <c r="GSX21" s="23"/>
      <c r="GSY21" s="23"/>
      <c r="GSZ21" s="23"/>
      <c r="GTA21" s="23"/>
      <c r="GTB21" s="23"/>
      <c r="GTC21" s="23"/>
      <c r="GTD21" s="23"/>
      <c r="GTE21" s="23"/>
      <c r="GTF21" s="23"/>
      <c r="GTG21" s="23"/>
      <c r="GTH21" s="23"/>
      <c r="GTI21" s="23"/>
      <c r="GTJ21" s="23"/>
      <c r="GTK21" s="23"/>
      <c r="GTL21" s="23"/>
      <c r="GTM21" s="23"/>
      <c r="GTN21" s="23"/>
      <c r="GTO21" s="23"/>
      <c r="GTP21" s="23"/>
      <c r="GTQ21" s="23"/>
      <c r="GTR21" s="23"/>
      <c r="GTS21" s="23"/>
      <c r="GTT21" s="23"/>
      <c r="GTU21" s="23"/>
      <c r="GTV21" s="23"/>
      <c r="GTW21" s="23"/>
      <c r="GTX21" s="23"/>
      <c r="GTY21" s="23"/>
      <c r="GTZ21" s="23"/>
      <c r="GUA21" s="23"/>
      <c r="GUB21" s="23"/>
      <c r="GUC21" s="23"/>
      <c r="GUD21" s="23"/>
      <c r="GUE21" s="23"/>
      <c r="GUF21" s="23"/>
      <c r="GUG21" s="23"/>
      <c r="GUH21" s="23"/>
      <c r="GUI21" s="23"/>
      <c r="GUJ21" s="23"/>
      <c r="GUK21" s="23"/>
      <c r="GUL21" s="23"/>
      <c r="GUM21" s="23"/>
      <c r="GUN21" s="23"/>
      <c r="GUO21" s="23"/>
      <c r="GUP21" s="23"/>
      <c r="GUQ21" s="23"/>
      <c r="GUR21" s="23"/>
      <c r="GUS21" s="23"/>
      <c r="GUT21" s="23"/>
      <c r="GUU21" s="23"/>
      <c r="GUV21" s="23"/>
      <c r="GUW21" s="23"/>
      <c r="GUX21" s="23"/>
      <c r="GUY21" s="23"/>
      <c r="GUZ21" s="23"/>
      <c r="GVA21" s="23"/>
      <c r="GVB21" s="23"/>
      <c r="GVC21" s="23"/>
      <c r="GVD21" s="23"/>
      <c r="GVE21" s="23"/>
      <c r="GVF21" s="23"/>
      <c r="GVG21" s="23"/>
      <c r="GVH21" s="23"/>
      <c r="GVI21" s="23"/>
      <c r="GVJ21" s="23"/>
      <c r="GVK21" s="23"/>
      <c r="GVL21" s="23"/>
      <c r="GVM21" s="23"/>
      <c r="GVN21" s="23"/>
      <c r="GVO21" s="23"/>
      <c r="GVP21" s="23"/>
      <c r="GVQ21" s="23"/>
      <c r="GVR21" s="23"/>
      <c r="GVS21" s="23"/>
      <c r="GVT21" s="23"/>
      <c r="GVU21" s="23"/>
      <c r="GVV21" s="23"/>
      <c r="GVW21" s="23"/>
      <c r="GVX21" s="23"/>
      <c r="GVY21" s="23"/>
      <c r="GVZ21" s="23"/>
      <c r="GWA21" s="23"/>
      <c r="GWB21" s="23"/>
      <c r="GWC21" s="23"/>
      <c r="GWD21" s="23"/>
      <c r="GWE21" s="23"/>
      <c r="GWF21" s="23"/>
      <c r="GWG21" s="23"/>
      <c r="GWH21" s="23"/>
      <c r="GWI21" s="23"/>
      <c r="GWJ21" s="23"/>
      <c r="GWK21" s="23"/>
      <c r="GWL21" s="23"/>
      <c r="GWM21" s="23"/>
      <c r="GWN21" s="23"/>
      <c r="GWO21" s="23"/>
      <c r="GWP21" s="23"/>
      <c r="GWQ21" s="23"/>
      <c r="GWR21" s="23"/>
      <c r="GWS21" s="23"/>
      <c r="GWT21" s="23"/>
      <c r="GWU21" s="23"/>
      <c r="GWV21" s="23"/>
      <c r="GWW21" s="23"/>
      <c r="GWX21" s="23"/>
      <c r="GWY21" s="23"/>
      <c r="GWZ21" s="23"/>
      <c r="GXA21" s="23"/>
      <c r="GXB21" s="23"/>
      <c r="GXC21" s="23"/>
      <c r="GXD21" s="23"/>
      <c r="GXE21" s="23"/>
      <c r="GXF21" s="23"/>
      <c r="GXG21" s="23"/>
      <c r="GXH21" s="23"/>
      <c r="GXI21" s="23"/>
      <c r="GXJ21" s="23"/>
      <c r="GXK21" s="23"/>
      <c r="GXL21" s="23"/>
      <c r="GXM21" s="23"/>
      <c r="GXN21" s="23"/>
      <c r="GXO21" s="23"/>
      <c r="GXP21" s="23"/>
      <c r="GXQ21" s="23"/>
      <c r="GXR21" s="23"/>
      <c r="GXS21" s="23"/>
      <c r="GXT21" s="23"/>
      <c r="GXU21" s="23"/>
      <c r="GXV21" s="23"/>
      <c r="GXW21" s="23"/>
      <c r="GXX21" s="23"/>
      <c r="GXY21" s="23"/>
      <c r="GXZ21" s="23"/>
      <c r="GYA21" s="23"/>
      <c r="GYB21" s="23"/>
      <c r="GYC21" s="23"/>
      <c r="GYD21" s="23"/>
      <c r="GYE21" s="23"/>
      <c r="GYF21" s="23"/>
      <c r="GYG21" s="23"/>
      <c r="GYH21" s="23"/>
      <c r="GYI21" s="23"/>
      <c r="GYJ21" s="23"/>
      <c r="GYK21" s="23"/>
      <c r="GYL21" s="23"/>
      <c r="GYM21" s="23"/>
      <c r="GYN21" s="23"/>
      <c r="GYO21" s="23"/>
      <c r="GYP21" s="23"/>
      <c r="GYQ21" s="23"/>
      <c r="GYR21" s="23"/>
      <c r="GYS21" s="23"/>
      <c r="GYT21" s="23"/>
      <c r="GYU21" s="23"/>
      <c r="GYV21" s="23"/>
      <c r="GYW21" s="23"/>
      <c r="GYX21" s="23"/>
      <c r="GYY21" s="23"/>
      <c r="GYZ21" s="23"/>
      <c r="GZA21" s="23"/>
      <c r="GZB21" s="23"/>
      <c r="GZC21" s="23"/>
      <c r="GZD21" s="23"/>
      <c r="GZE21" s="23"/>
      <c r="GZF21" s="23"/>
      <c r="GZG21" s="23"/>
      <c r="GZH21" s="23"/>
      <c r="GZI21" s="23"/>
      <c r="GZJ21" s="23"/>
      <c r="GZK21" s="23"/>
      <c r="GZL21" s="23"/>
      <c r="GZM21" s="23"/>
      <c r="GZN21" s="23"/>
      <c r="GZO21" s="23"/>
      <c r="GZP21" s="23"/>
      <c r="GZQ21" s="23"/>
      <c r="GZR21" s="23"/>
      <c r="GZS21" s="23"/>
      <c r="GZT21" s="23"/>
      <c r="GZU21" s="23"/>
      <c r="GZV21" s="23"/>
      <c r="GZW21" s="23"/>
      <c r="GZX21" s="23"/>
      <c r="GZY21" s="23"/>
      <c r="GZZ21" s="23"/>
      <c r="HAA21" s="23"/>
      <c r="HAB21" s="23"/>
      <c r="HAC21" s="23"/>
      <c r="HAD21" s="23"/>
      <c r="HAE21" s="23"/>
      <c r="HAF21" s="23"/>
      <c r="HAG21" s="23"/>
      <c r="HAH21" s="23"/>
      <c r="HAI21" s="23"/>
      <c r="HAJ21" s="23"/>
      <c r="HAK21" s="23"/>
      <c r="HAL21" s="23"/>
      <c r="HAM21" s="23"/>
      <c r="HAN21" s="23"/>
      <c r="HAO21" s="23"/>
      <c r="HAP21" s="23"/>
      <c r="HAQ21" s="23"/>
      <c r="HAR21" s="23"/>
      <c r="HAS21" s="23"/>
      <c r="HAT21" s="23"/>
      <c r="HAU21" s="23"/>
      <c r="HAV21" s="23"/>
      <c r="HAW21" s="23"/>
      <c r="HAX21" s="23"/>
      <c r="HAY21" s="23"/>
      <c r="HAZ21" s="23"/>
      <c r="HBA21" s="23"/>
      <c r="HBB21" s="23"/>
      <c r="HBC21" s="23"/>
      <c r="HBD21" s="23"/>
      <c r="HBE21" s="23"/>
      <c r="HBF21" s="23"/>
      <c r="HBG21" s="23"/>
      <c r="HBH21" s="23"/>
      <c r="HBI21" s="23"/>
      <c r="HBJ21" s="23"/>
      <c r="HBK21" s="23"/>
      <c r="HBL21" s="23"/>
      <c r="HBM21" s="23"/>
      <c r="HBN21" s="23"/>
      <c r="HBO21" s="23"/>
      <c r="HBP21" s="23"/>
      <c r="HBQ21" s="23"/>
      <c r="HBR21" s="23"/>
      <c r="HBS21" s="23"/>
      <c r="HBT21" s="23"/>
      <c r="HBU21" s="23"/>
      <c r="HBV21" s="23"/>
      <c r="HBW21" s="23"/>
      <c r="HBX21" s="23"/>
      <c r="HBY21" s="23"/>
      <c r="HBZ21" s="23"/>
      <c r="HCA21" s="23"/>
      <c r="HCB21" s="23"/>
      <c r="HCC21" s="23"/>
      <c r="HCD21" s="23"/>
      <c r="HCE21" s="23"/>
      <c r="HCF21" s="23"/>
      <c r="HCG21" s="23"/>
      <c r="HCH21" s="23"/>
      <c r="HCI21" s="23"/>
      <c r="HCJ21" s="23"/>
      <c r="HCK21" s="23"/>
      <c r="HCL21" s="23"/>
      <c r="HCM21" s="23"/>
      <c r="HCN21" s="23"/>
      <c r="HCO21" s="23"/>
      <c r="HCP21" s="23"/>
      <c r="HCQ21" s="23"/>
      <c r="HCR21" s="23"/>
      <c r="HCS21" s="23"/>
      <c r="HCT21" s="23"/>
      <c r="HCU21" s="23"/>
      <c r="HCV21" s="23"/>
      <c r="HCW21" s="23"/>
      <c r="HCX21" s="23"/>
      <c r="HCY21" s="23"/>
      <c r="HCZ21" s="23"/>
      <c r="HDA21" s="23"/>
      <c r="HDB21" s="23"/>
      <c r="HDC21" s="23"/>
      <c r="HDD21" s="23"/>
      <c r="HDE21" s="23"/>
      <c r="HDF21" s="23"/>
      <c r="HDG21" s="23"/>
      <c r="HDH21" s="23"/>
      <c r="HDI21" s="23"/>
      <c r="HDJ21" s="23"/>
      <c r="HDK21" s="23"/>
      <c r="HDL21" s="23"/>
      <c r="HDM21" s="23"/>
      <c r="HDN21" s="23"/>
      <c r="HDO21" s="23"/>
      <c r="HDP21" s="23"/>
      <c r="HDQ21" s="23"/>
      <c r="HDR21" s="23"/>
      <c r="HDS21" s="23"/>
      <c r="HDT21" s="23"/>
      <c r="HDU21" s="23"/>
      <c r="HDV21" s="23"/>
      <c r="HDW21" s="23"/>
      <c r="HDX21" s="23"/>
      <c r="HDY21" s="23"/>
      <c r="HDZ21" s="23"/>
      <c r="HEA21" s="23"/>
      <c r="HEB21" s="23"/>
      <c r="HEC21" s="23"/>
      <c r="HED21" s="23"/>
      <c r="HEE21" s="23"/>
      <c r="HEF21" s="23"/>
      <c r="HEG21" s="23"/>
      <c r="HEH21" s="23"/>
      <c r="HEI21" s="23"/>
      <c r="HEJ21" s="23"/>
      <c r="HEK21" s="23"/>
      <c r="HEL21" s="23"/>
      <c r="HEM21" s="23"/>
      <c r="HEN21" s="23"/>
      <c r="HEO21" s="23"/>
      <c r="HEP21" s="23"/>
      <c r="HEQ21" s="23"/>
      <c r="HER21" s="23"/>
      <c r="HES21" s="23"/>
      <c r="HET21" s="23"/>
      <c r="HEU21" s="23"/>
      <c r="HEV21" s="23"/>
      <c r="HEW21" s="23"/>
      <c r="HEX21" s="23"/>
      <c r="HEY21" s="23"/>
      <c r="HEZ21" s="23"/>
      <c r="HFA21" s="23"/>
      <c r="HFB21" s="23"/>
      <c r="HFC21" s="23"/>
      <c r="HFD21" s="23"/>
      <c r="HFE21" s="23"/>
      <c r="HFF21" s="23"/>
      <c r="HFG21" s="23"/>
      <c r="HFH21" s="23"/>
      <c r="HFI21" s="23"/>
      <c r="HFJ21" s="23"/>
      <c r="HFK21" s="23"/>
      <c r="HFL21" s="23"/>
      <c r="HFM21" s="23"/>
      <c r="HFN21" s="23"/>
      <c r="HFO21" s="23"/>
      <c r="HFP21" s="23"/>
      <c r="HFQ21" s="23"/>
      <c r="HFR21" s="23"/>
      <c r="HFS21" s="23"/>
      <c r="HFT21" s="23"/>
      <c r="HFU21" s="23"/>
      <c r="HFV21" s="23"/>
      <c r="HFW21" s="23"/>
      <c r="HFX21" s="23"/>
      <c r="HFY21" s="23"/>
      <c r="HFZ21" s="23"/>
      <c r="HGA21" s="23"/>
      <c r="HGB21" s="23"/>
      <c r="HGC21" s="23"/>
      <c r="HGD21" s="23"/>
      <c r="HGE21" s="23"/>
      <c r="HGF21" s="23"/>
      <c r="HGG21" s="23"/>
      <c r="HGH21" s="23"/>
      <c r="HGI21" s="23"/>
      <c r="HGJ21" s="23"/>
      <c r="HGK21" s="23"/>
      <c r="HGL21" s="23"/>
      <c r="HGM21" s="23"/>
      <c r="HGN21" s="23"/>
      <c r="HGO21" s="23"/>
      <c r="HGP21" s="23"/>
      <c r="HGQ21" s="23"/>
      <c r="HGR21" s="23"/>
      <c r="HGS21" s="23"/>
      <c r="HGT21" s="23"/>
      <c r="HGU21" s="23"/>
      <c r="HGV21" s="23"/>
      <c r="HGW21" s="23"/>
      <c r="HGX21" s="23"/>
      <c r="HGY21" s="23"/>
      <c r="HGZ21" s="23"/>
      <c r="HHA21" s="23"/>
      <c r="HHB21" s="23"/>
      <c r="HHC21" s="23"/>
      <c r="HHD21" s="23"/>
      <c r="HHE21" s="23"/>
      <c r="HHF21" s="23"/>
      <c r="HHG21" s="23"/>
      <c r="HHH21" s="23"/>
      <c r="HHI21" s="23"/>
      <c r="HHJ21" s="23"/>
      <c r="HHK21" s="23"/>
      <c r="HHL21" s="23"/>
      <c r="HHM21" s="23"/>
      <c r="HHN21" s="23"/>
      <c r="HHO21" s="23"/>
      <c r="HHP21" s="23"/>
      <c r="HHQ21" s="23"/>
      <c r="HHR21" s="23"/>
      <c r="HHS21" s="23"/>
      <c r="HHT21" s="23"/>
      <c r="HHU21" s="23"/>
      <c r="HHV21" s="23"/>
      <c r="HHW21" s="23"/>
      <c r="HHX21" s="23"/>
      <c r="HHY21" s="23"/>
      <c r="HHZ21" s="23"/>
      <c r="HIA21" s="23"/>
      <c r="HIB21" s="23"/>
      <c r="HIC21" s="23"/>
      <c r="HID21" s="23"/>
      <c r="HIE21" s="23"/>
      <c r="HIF21" s="23"/>
      <c r="HIG21" s="23"/>
      <c r="HIH21" s="23"/>
      <c r="HII21" s="23"/>
      <c r="HIJ21" s="23"/>
      <c r="HIK21" s="23"/>
      <c r="HIL21" s="23"/>
      <c r="HIM21" s="23"/>
      <c r="HIN21" s="23"/>
      <c r="HIO21" s="23"/>
      <c r="HIP21" s="23"/>
      <c r="HIQ21" s="23"/>
      <c r="HIR21" s="23"/>
      <c r="HIS21" s="23"/>
      <c r="HIT21" s="23"/>
      <c r="HIU21" s="23"/>
      <c r="HIV21" s="23"/>
      <c r="HIW21" s="23"/>
      <c r="HIX21" s="23"/>
      <c r="HIY21" s="23"/>
      <c r="HIZ21" s="23"/>
      <c r="HJA21" s="23"/>
      <c r="HJB21" s="23"/>
      <c r="HJC21" s="23"/>
      <c r="HJD21" s="23"/>
      <c r="HJE21" s="23"/>
      <c r="HJF21" s="23"/>
      <c r="HJG21" s="23"/>
      <c r="HJH21" s="23"/>
      <c r="HJI21" s="23"/>
      <c r="HJJ21" s="23"/>
      <c r="HJK21" s="23"/>
      <c r="HJL21" s="23"/>
      <c r="HJM21" s="23"/>
      <c r="HJN21" s="23"/>
      <c r="HJO21" s="23"/>
      <c r="HJP21" s="23"/>
      <c r="HJQ21" s="23"/>
      <c r="HJR21" s="23"/>
      <c r="HJS21" s="23"/>
      <c r="HJT21" s="23"/>
      <c r="HJU21" s="23"/>
      <c r="HJV21" s="23"/>
      <c r="HJW21" s="23"/>
      <c r="HJX21" s="23"/>
      <c r="HJY21" s="23"/>
      <c r="HJZ21" s="23"/>
      <c r="HKA21" s="23"/>
      <c r="HKB21" s="23"/>
      <c r="HKC21" s="23"/>
      <c r="HKD21" s="23"/>
      <c r="HKE21" s="23"/>
      <c r="HKF21" s="23"/>
      <c r="HKG21" s="23"/>
      <c r="HKH21" s="23"/>
      <c r="HKI21" s="23"/>
      <c r="HKJ21" s="23"/>
      <c r="HKK21" s="23"/>
      <c r="HKL21" s="23"/>
      <c r="HKM21" s="23"/>
      <c r="HKN21" s="23"/>
      <c r="HKO21" s="23"/>
      <c r="HKP21" s="23"/>
      <c r="HKQ21" s="23"/>
      <c r="HKR21" s="23"/>
      <c r="HKS21" s="23"/>
      <c r="HKT21" s="23"/>
      <c r="HKU21" s="23"/>
      <c r="HKV21" s="23"/>
      <c r="HKW21" s="23"/>
      <c r="HKX21" s="23"/>
      <c r="HKY21" s="23"/>
      <c r="HKZ21" s="23"/>
      <c r="HLA21" s="23"/>
      <c r="HLB21" s="23"/>
      <c r="HLC21" s="23"/>
      <c r="HLD21" s="23"/>
      <c r="HLE21" s="23"/>
      <c r="HLF21" s="23"/>
      <c r="HLG21" s="23"/>
      <c r="HLH21" s="23"/>
      <c r="HLI21" s="23"/>
      <c r="HLJ21" s="23"/>
      <c r="HLK21" s="23"/>
      <c r="HLL21" s="23"/>
      <c r="HLM21" s="23"/>
      <c r="HLN21" s="23"/>
      <c r="HLO21" s="23"/>
      <c r="HLP21" s="23"/>
      <c r="HLQ21" s="23"/>
      <c r="HLR21" s="23"/>
      <c r="HLS21" s="23"/>
      <c r="HLT21" s="23"/>
      <c r="HLU21" s="23"/>
      <c r="HLV21" s="23"/>
      <c r="HLW21" s="23"/>
      <c r="HLX21" s="23"/>
      <c r="HLY21" s="23"/>
      <c r="HLZ21" s="23"/>
      <c r="HMA21" s="23"/>
      <c r="HMB21" s="23"/>
      <c r="HMC21" s="23"/>
      <c r="HMD21" s="23"/>
      <c r="HME21" s="23"/>
      <c r="HMF21" s="23"/>
      <c r="HMG21" s="23"/>
      <c r="HMH21" s="23"/>
      <c r="HMI21" s="23"/>
      <c r="HMJ21" s="23"/>
      <c r="HMK21" s="23"/>
      <c r="HML21" s="23"/>
      <c r="HMM21" s="23"/>
      <c r="HMN21" s="23"/>
      <c r="HMO21" s="23"/>
      <c r="HMP21" s="23"/>
      <c r="HMQ21" s="23"/>
      <c r="HMR21" s="23"/>
      <c r="HMS21" s="23"/>
      <c r="HMT21" s="23"/>
      <c r="HMU21" s="23"/>
      <c r="HMV21" s="23"/>
      <c r="HMW21" s="23"/>
      <c r="HMX21" s="23"/>
      <c r="HMY21" s="23"/>
      <c r="HMZ21" s="23"/>
      <c r="HNA21" s="23"/>
      <c r="HNB21" s="23"/>
      <c r="HNC21" s="23"/>
      <c r="HND21" s="23"/>
      <c r="HNE21" s="23"/>
      <c r="HNF21" s="23"/>
      <c r="HNG21" s="23"/>
      <c r="HNH21" s="23"/>
      <c r="HNI21" s="23"/>
      <c r="HNJ21" s="23"/>
      <c r="HNK21" s="23"/>
      <c r="HNL21" s="23"/>
      <c r="HNM21" s="23"/>
      <c r="HNN21" s="23"/>
      <c r="HNO21" s="23"/>
      <c r="HNP21" s="23"/>
      <c r="HNQ21" s="23"/>
      <c r="HNR21" s="23"/>
      <c r="HNS21" s="23"/>
      <c r="HNT21" s="23"/>
      <c r="HNU21" s="23"/>
      <c r="HNV21" s="23"/>
      <c r="HNW21" s="23"/>
      <c r="HNX21" s="23"/>
      <c r="HNY21" s="23"/>
      <c r="HNZ21" s="23"/>
      <c r="HOA21" s="23"/>
      <c r="HOB21" s="23"/>
      <c r="HOC21" s="23"/>
      <c r="HOD21" s="23"/>
      <c r="HOE21" s="23"/>
      <c r="HOF21" s="23"/>
      <c r="HOG21" s="23"/>
      <c r="HOH21" s="23"/>
      <c r="HOI21" s="23"/>
      <c r="HOJ21" s="23"/>
      <c r="HOK21" s="23"/>
      <c r="HOL21" s="23"/>
      <c r="HOM21" s="23"/>
      <c r="HON21" s="23"/>
      <c r="HOO21" s="23"/>
      <c r="HOP21" s="23"/>
      <c r="HOQ21" s="23"/>
      <c r="HOR21" s="23"/>
      <c r="HOS21" s="23"/>
      <c r="HOT21" s="23"/>
      <c r="HOU21" s="23"/>
      <c r="HOV21" s="23"/>
      <c r="HOW21" s="23"/>
      <c r="HOX21" s="23"/>
      <c r="HOY21" s="23"/>
      <c r="HOZ21" s="23"/>
      <c r="HPA21" s="23"/>
      <c r="HPB21" s="23"/>
      <c r="HPC21" s="23"/>
      <c r="HPD21" s="23"/>
      <c r="HPE21" s="23"/>
      <c r="HPF21" s="23"/>
      <c r="HPG21" s="23"/>
      <c r="HPH21" s="23"/>
      <c r="HPI21" s="23"/>
      <c r="HPJ21" s="23"/>
      <c r="HPK21" s="23"/>
      <c r="HPL21" s="23"/>
      <c r="HPM21" s="23"/>
      <c r="HPN21" s="23"/>
      <c r="HPO21" s="23"/>
      <c r="HPP21" s="23"/>
      <c r="HPQ21" s="23"/>
      <c r="HPR21" s="23"/>
      <c r="HPS21" s="23"/>
      <c r="HPT21" s="23"/>
      <c r="HPU21" s="23"/>
      <c r="HPV21" s="23"/>
      <c r="HPW21" s="23"/>
      <c r="HPX21" s="23"/>
      <c r="HPY21" s="23"/>
      <c r="HPZ21" s="23"/>
      <c r="HQA21" s="23"/>
      <c r="HQB21" s="23"/>
      <c r="HQC21" s="23"/>
      <c r="HQD21" s="23"/>
      <c r="HQE21" s="23"/>
      <c r="HQF21" s="23"/>
      <c r="HQG21" s="23"/>
      <c r="HQH21" s="23"/>
      <c r="HQI21" s="23"/>
      <c r="HQJ21" s="23"/>
      <c r="HQK21" s="23"/>
      <c r="HQL21" s="23"/>
      <c r="HQM21" s="23"/>
      <c r="HQN21" s="23"/>
      <c r="HQO21" s="23"/>
      <c r="HQP21" s="23"/>
      <c r="HQQ21" s="23"/>
      <c r="HQR21" s="23"/>
      <c r="HQS21" s="23"/>
      <c r="HQT21" s="23"/>
      <c r="HQU21" s="23"/>
      <c r="HQV21" s="23"/>
      <c r="HQW21" s="23"/>
      <c r="HQX21" s="23"/>
      <c r="HQY21" s="23"/>
      <c r="HQZ21" s="23"/>
      <c r="HRA21" s="23"/>
      <c r="HRB21" s="23"/>
      <c r="HRC21" s="23"/>
      <c r="HRD21" s="23"/>
      <c r="HRE21" s="23"/>
      <c r="HRF21" s="23"/>
      <c r="HRG21" s="23"/>
      <c r="HRH21" s="23"/>
      <c r="HRI21" s="23"/>
      <c r="HRJ21" s="23"/>
      <c r="HRK21" s="23"/>
      <c r="HRL21" s="23"/>
      <c r="HRM21" s="23"/>
      <c r="HRN21" s="23"/>
      <c r="HRO21" s="23"/>
      <c r="HRP21" s="23"/>
      <c r="HRQ21" s="23"/>
      <c r="HRR21" s="23"/>
      <c r="HRS21" s="23"/>
      <c r="HRT21" s="23"/>
      <c r="HRU21" s="23"/>
      <c r="HRV21" s="23"/>
      <c r="HRW21" s="23"/>
      <c r="HRX21" s="23"/>
      <c r="HRY21" s="23"/>
      <c r="HRZ21" s="23"/>
      <c r="HSA21" s="23"/>
      <c r="HSB21" s="23"/>
      <c r="HSC21" s="23"/>
      <c r="HSD21" s="23"/>
      <c r="HSE21" s="23"/>
      <c r="HSF21" s="23"/>
      <c r="HSG21" s="23"/>
      <c r="HSH21" s="23"/>
      <c r="HSI21" s="23"/>
      <c r="HSJ21" s="23"/>
      <c r="HSK21" s="23"/>
      <c r="HSL21" s="23"/>
      <c r="HSM21" s="23"/>
      <c r="HSN21" s="23"/>
      <c r="HSO21" s="23"/>
      <c r="HSP21" s="23"/>
      <c r="HSQ21" s="23"/>
      <c r="HSR21" s="23"/>
      <c r="HSS21" s="23"/>
      <c r="HST21" s="23"/>
      <c r="HSU21" s="23"/>
      <c r="HSV21" s="23"/>
      <c r="HSW21" s="23"/>
      <c r="HSX21" s="23"/>
      <c r="HSY21" s="23"/>
      <c r="HSZ21" s="23"/>
      <c r="HTA21" s="23"/>
      <c r="HTB21" s="23"/>
      <c r="HTC21" s="23"/>
      <c r="HTD21" s="23"/>
      <c r="HTE21" s="23"/>
      <c r="HTF21" s="23"/>
      <c r="HTG21" s="23"/>
      <c r="HTH21" s="23"/>
      <c r="HTI21" s="23"/>
      <c r="HTJ21" s="23"/>
      <c r="HTK21" s="23"/>
      <c r="HTL21" s="23"/>
      <c r="HTM21" s="23"/>
      <c r="HTN21" s="23"/>
      <c r="HTO21" s="23"/>
      <c r="HTP21" s="23"/>
      <c r="HTQ21" s="23"/>
      <c r="HTR21" s="23"/>
      <c r="HTS21" s="23"/>
      <c r="HTT21" s="23"/>
      <c r="HTU21" s="23"/>
      <c r="HTV21" s="23"/>
      <c r="HTW21" s="23"/>
      <c r="HTX21" s="23"/>
      <c r="HTY21" s="23"/>
      <c r="HTZ21" s="23"/>
      <c r="HUA21" s="23"/>
      <c r="HUB21" s="23"/>
      <c r="HUC21" s="23"/>
      <c r="HUD21" s="23"/>
      <c r="HUE21" s="23"/>
      <c r="HUF21" s="23"/>
      <c r="HUG21" s="23"/>
      <c r="HUH21" s="23"/>
      <c r="HUI21" s="23"/>
      <c r="HUJ21" s="23"/>
      <c r="HUK21" s="23"/>
      <c r="HUL21" s="23"/>
      <c r="HUM21" s="23"/>
      <c r="HUN21" s="23"/>
      <c r="HUO21" s="23"/>
      <c r="HUP21" s="23"/>
      <c r="HUQ21" s="23"/>
      <c r="HUR21" s="23"/>
      <c r="HUS21" s="23"/>
      <c r="HUT21" s="23"/>
      <c r="HUU21" s="23"/>
      <c r="HUV21" s="23"/>
      <c r="HUW21" s="23"/>
      <c r="HUX21" s="23"/>
      <c r="HUY21" s="23"/>
      <c r="HUZ21" s="23"/>
      <c r="HVA21" s="23"/>
      <c r="HVB21" s="23"/>
      <c r="HVC21" s="23"/>
      <c r="HVD21" s="23"/>
      <c r="HVE21" s="23"/>
      <c r="HVF21" s="23"/>
      <c r="HVG21" s="23"/>
      <c r="HVH21" s="23"/>
      <c r="HVI21" s="23"/>
      <c r="HVJ21" s="23"/>
      <c r="HVK21" s="23"/>
      <c r="HVL21" s="23"/>
      <c r="HVM21" s="23"/>
      <c r="HVN21" s="23"/>
      <c r="HVO21" s="23"/>
      <c r="HVP21" s="23"/>
      <c r="HVQ21" s="23"/>
      <c r="HVR21" s="23"/>
      <c r="HVS21" s="23"/>
      <c r="HVT21" s="23"/>
      <c r="HVU21" s="23"/>
      <c r="HVV21" s="23"/>
      <c r="HVW21" s="23"/>
      <c r="HVX21" s="23"/>
      <c r="HVY21" s="23"/>
      <c r="HVZ21" s="23"/>
      <c r="HWA21" s="23"/>
      <c r="HWB21" s="23"/>
      <c r="HWC21" s="23"/>
      <c r="HWD21" s="23"/>
      <c r="HWE21" s="23"/>
      <c r="HWF21" s="23"/>
      <c r="HWG21" s="23"/>
      <c r="HWH21" s="23"/>
      <c r="HWI21" s="23"/>
      <c r="HWJ21" s="23"/>
      <c r="HWK21" s="23"/>
      <c r="HWL21" s="23"/>
      <c r="HWM21" s="23"/>
      <c r="HWN21" s="23"/>
      <c r="HWO21" s="23"/>
      <c r="HWP21" s="23"/>
      <c r="HWQ21" s="23"/>
      <c r="HWR21" s="23"/>
      <c r="HWS21" s="23"/>
      <c r="HWT21" s="23"/>
      <c r="HWU21" s="23"/>
      <c r="HWV21" s="23"/>
      <c r="HWW21" s="23"/>
      <c r="HWX21" s="23"/>
      <c r="HWY21" s="23"/>
      <c r="HWZ21" s="23"/>
      <c r="HXA21" s="23"/>
      <c r="HXB21" s="23"/>
      <c r="HXC21" s="23"/>
      <c r="HXD21" s="23"/>
      <c r="HXE21" s="23"/>
      <c r="HXF21" s="23"/>
      <c r="HXG21" s="23"/>
      <c r="HXH21" s="23"/>
      <c r="HXI21" s="23"/>
      <c r="HXJ21" s="23"/>
      <c r="HXK21" s="23"/>
      <c r="HXL21" s="23"/>
      <c r="HXM21" s="23"/>
      <c r="HXN21" s="23"/>
      <c r="HXO21" s="23"/>
      <c r="HXP21" s="23"/>
      <c r="HXQ21" s="23"/>
      <c r="HXR21" s="23"/>
      <c r="HXS21" s="23"/>
      <c r="HXT21" s="23"/>
      <c r="HXU21" s="23"/>
      <c r="HXV21" s="23"/>
      <c r="HXW21" s="23"/>
      <c r="HXX21" s="23"/>
      <c r="HXY21" s="23"/>
      <c r="HXZ21" s="23"/>
      <c r="HYA21" s="23"/>
      <c r="HYB21" s="23"/>
      <c r="HYC21" s="23"/>
      <c r="HYD21" s="23"/>
      <c r="HYE21" s="23"/>
      <c r="HYF21" s="23"/>
      <c r="HYG21" s="23"/>
      <c r="HYH21" s="23"/>
      <c r="HYI21" s="23"/>
      <c r="HYJ21" s="23"/>
      <c r="HYK21" s="23"/>
      <c r="HYL21" s="23"/>
      <c r="HYM21" s="23"/>
      <c r="HYN21" s="23"/>
      <c r="HYO21" s="23"/>
      <c r="HYP21" s="23"/>
      <c r="HYQ21" s="23"/>
      <c r="HYR21" s="23"/>
      <c r="HYS21" s="23"/>
      <c r="HYT21" s="23"/>
      <c r="HYU21" s="23"/>
      <c r="HYV21" s="23"/>
      <c r="HYW21" s="23"/>
      <c r="HYX21" s="23"/>
      <c r="HYY21" s="23"/>
      <c r="HYZ21" s="23"/>
      <c r="HZA21" s="23"/>
      <c r="HZB21" s="23"/>
      <c r="HZC21" s="23"/>
      <c r="HZD21" s="23"/>
      <c r="HZE21" s="23"/>
      <c r="HZF21" s="23"/>
      <c r="HZG21" s="23"/>
      <c r="HZH21" s="23"/>
      <c r="HZI21" s="23"/>
      <c r="HZJ21" s="23"/>
      <c r="HZK21" s="23"/>
      <c r="HZL21" s="23"/>
      <c r="HZM21" s="23"/>
      <c r="HZN21" s="23"/>
      <c r="HZO21" s="23"/>
      <c r="HZP21" s="23"/>
      <c r="HZQ21" s="23"/>
      <c r="HZR21" s="23"/>
      <c r="HZS21" s="23"/>
      <c r="HZT21" s="23"/>
      <c r="HZU21" s="23"/>
      <c r="HZV21" s="23"/>
      <c r="HZW21" s="23"/>
      <c r="HZX21" s="23"/>
      <c r="HZY21" s="23"/>
      <c r="HZZ21" s="23"/>
      <c r="IAA21" s="23"/>
      <c r="IAB21" s="23"/>
      <c r="IAC21" s="23"/>
      <c r="IAD21" s="23"/>
      <c r="IAE21" s="23"/>
      <c r="IAF21" s="23"/>
      <c r="IAG21" s="23"/>
      <c r="IAH21" s="23"/>
      <c r="IAI21" s="23"/>
      <c r="IAJ21" s="23"/>
      <c r="IAK21" s="23"/>
      <c r="IAL21" s="23"/>
      <c r="IAM21" s="23"/>
      <c r="IAN21" s="23"/>
      <c r="IAO21" s="23"/>
      <c r="IAP21" s="23"/>
      <c r="IAQ21" s="23"/>
      <c r="IAR21" s="23"/>
      <c r="IAS21" s="23"/>
      <c r="IAT21" s="23"/>
      <c r="IAU21" s="23"/>
      <c r="IAV21" s="23"/>
      <c r="IAW21" s="23"/>
      <c r="IAX21" s="23"/>
      <c r="IAY21" s="23"/>
      <c r="IAZ21" s="23"/>
      <c r="IBA21" s="23"/>
      <c r="IBB21" s="23"/>
      <c r="IBC21" s="23"/>
      <c r="IBD21" s="23"/>
      <c r="IBE21" s="23"/>
      <c r="IBF21" s="23"/>
      <c r="IBG21" s="23"/>
      <c r="IBH21" s="23"/>
      <c r="IBI21" s="23"/>
      <c r="IBJ21" s="23"/>
      <c r="IBK21" s="23"/>
      <c r="IBL21" s="23"/>
      <c r="IBM21" s="23"/>
      <c r="IBN21" s="23"/>
      <c r="IBO21" s="23"/>
      <c r="IBP21" s="23"/>
      <c r="IBQ21" s="23"/>
      <c r="IBR21" s="23"/>
      <c r="IBS21" s="23"/>
      <c r="IBT21" s="23"/>
      <c r="IBU21" s="23"/>
      <c r="IBV21" s="23"/>
      <c r="IBW21" s="23"/>
      <c r="IBX21" s="23"/>
      <c r="IBY21" s="23"/>
      <c r="IBZ21" s="23"/>
      <c r="ICA21" s="23"/>
      <c r="ICB21" s="23"/>
      <c r="ICC21" s="23"/>
      <c r="ICD21" s="23"/>
      <c r="ICE21" s="23"/>
      <c r="ICF21" s="23"/>
      <c r="ICG21" s="23"/>
      <c r="ICH21" s="23"/>
      <c r="ICI21" s="23"/>
      <c r="ICJ21" s="23"/>
      <c r="ICK21" s="23"/>
      <c r="ICL21" s="23"/>
      <c r="ICM21" s="23"/>
      <c r="ICN21" s="23"/>
      <c r="ICO21" s="23"/>
      <c r="ICP21" s="23"/>
      <c r="ICQ21" s="23"/>
      <c r="ICR21" s="23"/>
      <c r="ICS21" s="23"/>
      <c r="ICT21" s="23"/>
      <c r="ICU21" s="23"/>
      <c r="ICV21" s="23"/>
      <c r="ICW21" s="23"/>
      <c r="ICX21" s="23"/>
      <c r="ICY21" s="23"/>
      <c r="ICZ21" s="23"/>
      <c r="IDA21" s="23"/>
      <c r="IDB21" s="23"/>
      <c r="IDC21" s="23"/>
      <c r="IDD21" s="23"/>
      <c r="IDE21" s="23"/>
      <c r="IDF21" s="23"/>
      <c r="IDG21" s="23"/>
      <c r="IDH21" s="23"/>
      <c r="IDI21" s="23"/>
      <c r="IDJ21" s="23"/>
      <c r="IDK21" s="23"/>
      <c r="IDL21" s="23"/>
      <c r="IDM21" s="23"/>
      <c r="IDN21" s="23"/>
      <c r="IDO21" s="23"/>
      <c r="IDP21" s="23"/>
      <c r="IDQ21" s="23"/>
      <c r="IDR21" s="23"/>
      <c r="IDS21" s="23"/>
      <c r="IDT21" s="23"/>
      <c r="IDU21" s="23"/>
      <c r="IDV21" s="23"/>
      <c r="IDW21" s="23"/>
      <c r="IDX21" s="23"/>
      <c r="IDY21" s="23"/>
      <c r="IDZ21" s="23"/>
      <c r="IEA21" s="23"/>
      <c r="IEB21" s="23"/>
      <c r="IEC21" s="23"/>
      <c r="IED21" s="23"/>
      <c r="IEE21" s="23"/>
      <c r="IEF21" s="23"/>
      <c r="IEG21" s="23"/>
      <c r="IEH21" s="23"/>
      <c r="IEI21" s="23"/>
      <c r="IEJ21" s="23"/>
      <c r="IEK21" s="23"/>
      <c r="IEL21" s="23"/>
      <c r="IEM21" s="23"/>
      <c r="IEN21" s="23"/>
      <c r="IEO21" s="23"/>
      <c r="IEP21" s="23"/>
      <c r="IEQ21" s="23"/>
      <c r="IER21" s="23"/>
      <c r="IES21" s="23"/>
      <c r="IET21" s="23"/>
      <c r="IEU21" s="23"/>
      <c r="IEV21" s="23"/>
      <c r="IEW21" s="23"/>
      <c r="IEX21" s="23"/>
      <c r="IEY21" s="23"/>
      <c r="IEZ21" s="23"/>
      <c r="IFA21" s="23"/>
      <c r="IFB21" s="23"/>
      <c r="IFC21" s="23"/>
      <c r="IFD21" s="23"/>
      <c r="IFE21" s="23"/>
      <c r="IFF21" s="23"/>
      <c r="IFG21" s="23"/>
      <c r="IFH21" s="23"/>
      <c r="IFI21" s="23"/>
      <c r="IFJ21" s="23"/>
      <c r="IFK21" s="23"/>
      <c r="IFL21" s="23"/>
      <c r="IFM21" s="23"/>
      <c r="IFN21" s="23"/>
      <c r="IFO21" s="23"/>
      <c r="IFP21" s="23"/>
      <c r="IFQ21" s="23"/>
      <c r="IFR21" s="23"/>
      <c r="IFS21" s="23"/>
      <c r="IFT21" s="23"/>
      <c r="IFU21" s="23"/>
      <c r="IFV21" s="23"/>
      <c r="IFW21" s="23"/>
      <c r="IFX21" s="23"/>
      <c r="IFY21" s="23"/>
      <c r="IFZ21" s="23"/>
      <c r="IGA21" s="23"/>
      <c r="IGB21" s="23"/>
      <c r="IGC21" s="23"/>
      <c r="IGD21" s="23"/>
      <c r="IGE21" s="23"/>
      <c r="IGF21" s="23"/>
      <c r="IGG21" s="23"/>
      <c r="IGH21" s="23"/>
      <c r="IGI21" s="23"/>
      <c r="IGJ21" s="23"/>
      <c r="IGK21" s="23"/>
      <c r="IGL21" s="23"/>
      <c r="IGM21" s="23"/>
      <c r="IGN21" s="23"/>
      <c r="IGO21" s="23"/>
      <c r="IGP21" s="23"/>
      <c r="IGQ21" s="23"/>
      <c r="IGR21" s="23"/>
      <c r="IGS21" s="23"/>
      <c r="IGT21" s="23"/>
      <c r="IGU21" s="23"/>
      <c r="IGV21" s="23"/>
      <c r="IGW21" s="23"/>
      <c r="IGX21" s="23"/>
      <c r="IGY21" s="23"/>
      <c r="IGZ21" s="23"/>
      <c r="IHA21" s="23"/>
      <c r="IHB21" s="23"/>
      <c r="IHC21" s="23"/>
      <c r="IHD21" s="23"/>
      <c r="IHE21" s="23"/>
      <c r="IHF21" s="23"/>
      <c r="IHG21" s="23"/>
      <c r="IHH21" s="23"/>
      <c r="IHI21" s="23"/>
      <c r="IHJ21" s="23"/>
      <c r="IHK21" s="23"/>
      <c r="IHL21" s="23"/>
      <c r="IHM21" s="23"/>
      <c r="IHN21" s="23"/>
      <c r="IHO21" s="23"/>
      <c r="IHP21" s="23"/>
      <c r="IHQ21" s="23"/>
      <c r="IHR21" s="23"/>
      <c r="IHS21" s="23"/>
      <c r="IHT21" s="23"/>
      <c r="IHU21" s="23"/>
      <c r="IHV21" s="23"/>
      <c r="IHW21" s="23"/>
      <c r="IHX21" s="23"/>
      <c r="IHY21" s="23"/>
      <c r="IHZ21" s="23"/>
      <c r="IIA21" s="23"/>
      <c r="IIB21" s="23"/>
      <c r="IIC21" s="23"/>
      <c r="IID21" s="23"/>
      <c r="IIE21" s="23"/>
      <c r="IIF21" s="23"/>
      <c r="IIG21" s="23"/>
      <c r="IIH21" s="23"/>
      <c r="III21" s="23"/>
      <c r="IIJ21" s="23"/>
      <c r="IIK21" s="23"/>
      <c r="IIL21" s="23"/>
      <c r="IIM21" s="23"/>
      <c r="IIN21" s="23"/>
      <c r="IIO21" s="23"/>
      <c r="IIP21" s="23"/>
      <c r="IIQ21" s="23"/>
      <c r="IIR21" s="23"/>
      <c r="IIS21" s="23"/>
      <c r="IIT21" s="23"/>
      <c r="IIU21" s="23"/>
      <c r="IIV21" s="23"/>
      <c r="IIW21" s="23"/>
      <c r="IIX21" s="23"/>
      <c r="IIY21" s="23"/>
      <c r="IIZ21" s="23"/>
      <c r="IJA21" s="23"/>
      <c r="IJB21" s="23"/>
      <c r="IJC21" s="23"/>
      <c r="IJD21" s="23"/>
      <c r="IJE21" s="23"/>
      <c r="IJF21" s="23"/>
      <c r="IJG21" s="23"/>
      <c r="IJH21" s="23"/>
      <c r="IJI21" s="23"/>
      <c r="IJJ21" s="23"/>
      <c r="IJK21" s="23"/>
      <c r="IJL21" s="23"/>
      <c r="IJM21" s="23"/>
      <c r="IJN21" s="23"/>
      <c r="IJO21" s="23"/>
      <c r="IJP21" s="23"/>
      <c r="IJQ21" s="23"/>
      <c r="IJR21" s="23"/>
      <c r="IJS21" s="23"/>
      <c r="IJT21" s="23"/>
      <c r="IJU21" s="23"/>
      <c r="IJV21" s="23"/>
      <c r="IJW21" s="23"/>
      <c r="IJX21" s="23"/>
      <c r="IJY21" s="23"/>
      <c r="IJZ21" s="23"/>
      <c r="IKA21" s="23"/>
      <c r="IKB21" s="23"/>
      <c r="IKC21" s="23"/>
      <c r="IKD21" s="23"/>
      <c r="IKE21" s="23"/>
      <c r="IKF21" s="23"/>
      <c r="IKG21" s="23"/>
      <c r="IKH21" s="23"/>
      <c r="IKI21" s="23"/>
      <c r="IKJ21" s="23"/>
      <c r="IKK21" s="23"/>
      <c r="IKL21" s="23"/>
      <c r="IKM21" s="23"/>
      <c r="IKN21" s="23"/>
      <c r="IKO21" s="23"/>
      <c r="IKP21" s="23"/>
      <c r="IKQ21" s="23"/>
      <c r="IKR21" s="23"/>
      <c r="IKS21" s="23"/>
      <c r="IKT21" s="23"/>
      <c r="IKU21" s="23"/>
      <c r="IKV21" s="23"/>
      <c r="IKW21" s="23"/>
      <c r="IKX21" s="23"/>
      <c r="IKY21" s="23"/>
      <c r="IKZ21" s="23"/>
      <c r="ILA21" s="23"/>
      <c r="ILB21" s="23"/>
      <c r="ILC21" s="23"/>
      <c r="ILD21" s="23"/>
      <c r="ILE21" s="23"/>
      <c r="ILF21" s="23"/>
      <c r="ILG21" s="23"/>
      <c r="ILH21" s="23"/>
      <c r="ILI21" s="23"/>
      <c r="ILJ21" s="23"/>
      <c r="ILK21" s="23"/>
      <c r="ILL21" s="23"/>
      <c r="ILM21" s="23"/>
      <c r="ILN21" s="23"/>
      <c r="ILO21" s="23"/>
      <c r="ILP21" s="23"/>
      <c r="ILQ21" s="23"/>
      <c r="ILR21" s="23"/>
      <c r="ILS21" s="23"/>
      <c r="ILT21" s="23"/>
      <c r="ILU21" s="23"/>
      <c r="ILV21" s="23"/>
      <c r="ILW21" s="23"/>
      <c r="ILX21" s="23"/>
      <c r="ILY21" s="23"/>
      <c r="ILZ21" s="23"/>
      <c r="IMA21" s="23"/>
      <c r="IMB21" s="23"/>
      <c r="IMC21" s="23"/>
      <c r="IMD21" s="23"/>
      <c r="IME21" s="23"/>
      <c r="IMF21" s="23"/>
      <c r="IMG21" s="23"/>
      <c r="IMH21" s="23"/>
      <c r="IMI21" s="23"/>
      <c r="IMJ21" s="23"/>
      <c r="IMK21" s="23"/>
      <c r="IML21" s="23"/>
      <c r="IMM21" s="23"/>
      <c r="IMN21" s="23"/>
      <c r="IMO21" s="23"/>
      <c r="IMP21" s="23"/>
      <c r="IMQ21" s="23"/>
      <c r="IMR21" s="23"/>
      <c r="IMS21" s="23"/>
      <c r="IMT21" s="23"/>
      <c r="IMU21" s="23"/>
      <c r="IMV21" s="23"/>
      <c r="IMW21" s="23"/>
      <c r="IMX21" s="23"/>
      <c r="IMY21" s="23"/>
      <c r="IMZ21" s="23"/>
      <c r="INA21" s="23"/>
      <c r="INB21" s="23"/>
      <c r="INC21" s="23"/>
      <c r="IND21" s="23"/>
      <c r="INE21" s="23"/>
      <c r="INF21" s="23"/>
      <c r="ING21" s="23"/>
      <c r="INH21" s="23"/>
      <c r="INI21" s="23"/>
      <c r="INJ21" s="23"/>
      <c r="INK21" s="23"/>
      <c r="INL21" s="23"/>
      <c r="INM21" s="23"/>
      <c r="INN21" s="23"/>
      <c r="INO21" s="23"/>
      <c r="INP21" s="23"/>
      <c r="INQ21" s="23"/>
      <c r="INR21" s="23"/>
      <c r="INS21" s="23"/>
      <c r="INT21" s="23"/>
      <c r="INU21" s="23"/>
      <c r="INV21" s="23"/>
      <c r="INW21" s="23"/>
      <c r="INX21" s="23"/>
      <c r="INY21" s="23"/>
      <c r="INZ21" s="23"/>
      <c r="IOA21" s="23"/>
      <c r="IOB21" s="23"/>
      <c r="IOC21" s="23"/>
      <c r="IOD21" s="23"/>
      <c r="IOE21" s="23"/>
      <c r="IOF21" s="23"/>
      <c r="IOG21" s="23"/>
      <c r="IOH21" s="23"/>
      <c r="IOI21" s="23"/>
      <c r="IOJ21" s="23"/>
      <c r="IOK21" s="23"/>
      <c r="IOL21" s="23"/>
      <c r="IOM21" s="23"/>
      <c r="ION21" s="23"/>
      <c r="IOO21" s="23"/>
      <c r="IOP21" s="23"/>
      <c r="IOQ21" s="23"/>
      <c r="IOR21" s="23"/>
      <c r="IOS21" s="23"/>
      <c r="IOT21" s="23"/>
      <c r="IOU21" s="23"/>
      <c r="IOV21" s="23"/>
      <c r="IOW21" s="23"/>
      <c r="IOX21" s="23"/>
      <c r="IOY21" s="23"/>
      <c r="IOZ21" s="23"/>
      <c r="IPA21" s="23"/>
      <c r="IPB21" s="23"/>
      <c r="IPC21" s="23"/>
      <c r="IPD21" s="23"/>
      <c r="IPE21" s="23"/>
      <c r="IPF21" s="23"/>
      <c r="IPG21" s="23"/>
      <c r="IPH21" s="23"/>
      <c r="IPI21" s="23"/>
      <c r="IPJ21" s="23"/>
      <c r="IPK21" s="23"/>
      <c r="IPL21" s="23"/>
      <c r="IPM21" s="23"/>
      <c r="IPN21" s="23"/>
      <c r="IPO21" s="23"/>
      <c r="IPP21" s="23"/>
      <c r="IPQ21" s="23"/>
      <c r="IPR21" s="23"/>
      <c r="IPS21" s="23"/>
      <c r="IPT21" s="23"/>
      <c r="IPU21" s="23"/>
      <c r="IPV21" s="23"/>
      <c r="IPW21" s="23"/>
      <c r="IPX21" s="23"/>
      <c r="IPY21" s="23"/>
      <c r="IPZ21" s="23"/>
      <c r="IQA21" s="23"/>
      <c r="IQB21" s="23"/>
      <c r="IQC21" s="23"/>
      <c r="IQD21" s="23"/>
      <c r="IQE21" s="23"/>
      <c r="IQF21" s="23"/>
      <c r="IQG21" s="23"/>
      <c r="IQH21" s="23"/>
      <c r="IQI21" s="23"/>
      <c r="IQJ21" s="23"/>
      <c r="IQK21" s="23"/>
      <c r="IQL21" s="23"/>
      <c r="IQM21" s="23"/>
      <c r="IQN21" s="23"/>
      <c r="IQO21" s="23"/>
      <c r="IQP21" s="23"/>
      <c r="IQQ21" s="23"/>
      <c r="IQR21" s="23"/>
      <c r="IQS21" s="23"/>
      <c r="IQT21" s="23"/>
      <c r="IQU21" s="23"/>
      <c r="IQV21" s="23"/>
      <c r="IQW21" s="23"/>
      <c r="IQX21" s="23"/>
      <c r="IQY21" s="23"/>
      <c r="IQZ21" s="23"/>
      <c r="IRA21" s="23"/>
      <c r="IRB21" s="23"/>
      <c r="IRC21" s="23"/>
      <c r="IRD21" s="23"/>
      <c r="IRE21" s="23"/>
      <c r="IRF21" s="23"/>
      <c r="IRG21" s="23"/>
      <c r="IRH21" s="23"/>
      <c r="IRI21" s="23"/>
      <c r="IRJ21" s="23"/>
      <c r="IRK21" s="23"/>
      <c r="IRL21" s="23"/>
      <c r="IRM21" s="23"/>
      <c r="IRN21" s="23"/>
      <c r="IRO21" s="23"/>
      <c r="IRP21" s="23"/>
      <c r="IRQ21" s="23"/>
      <c r="IRR21" s="23"/>
      <c r="IRS21" s="23"/>
      <c r="IRT21" s="23"/>
      <c r="IRU21" s="23"/>
      <c r="IRV21" s="23"/>
      <c r="IRW21" s="23"/>
      <c r="IRX21" s="23"/>
      <c r="IRY21" s="23"/>
      <c r="IRZ21" s="23"/>
      <c r="ISA21" s="23"/>
      <c r="ISB21" s="23"/>
      <c r="ISC21" s="23"/>
      <c r="ISD21" s="23"/>
      <c r="ISE21" s="23"/>
      <c r="ISF21" s="23"/>
      <c r="ISG21" s="23"/>
      <c r="ISH21" s="23"/>
      <c r="ISI21" s="23"/>
      <c r="ISJ21" s="23"/>
      <c r="ISK21" s="23"/>
      <c r="ISL21" s="23"/>
      <c r="ISM21" s="23"/>
      <c r="ISN21" s="23"/>
      <c r="ISO21" s="23"/>
      <c r="ISP21" s="23"/>
      <c r="ISQ21" s="23"/>
      <c r="ISR21" s="23"/>
      <c r="ISS21" s="23"/>
      <c r="IST21" s="23"/>
      <c r="ISU21" s="23"/>
      <c r="ISV21" s="23"/>
      <c r="ISW21" s="23"/>
      <c r="ISX21" s="23"/>
      <c r="ISY21" s="23"/>
      <c r="ISZ21" s="23"/>
      <c r="ITA21" s="23"/>
      <c r="ITB21" s="23"/>
      <c r="ITC21" s="23"/>
      <c r="ITD21" s="23"/>
      <c r="ITE21" s="23"/>
      <c r="ITF21" s="23"/>
      <c r="ITG21" s="23"/>
      <c r="ITH21" s="23"/>
      <c r="ITI21" s="23"/>
      <c r="ITJ21" s="23"/>
      <c r="ITK21" s="23"/>
      <c r="ITL21" s="23"/>
      <c r="ITM21" s="23"/>
      <c r="ITN21" s="23"/>
      <c r="ITO21" s="23"/>
      <c r="ITP21" s="23"/>
      <c r="ITQ21" s="23"/>
      <c r="ITR21" s="23"/>
      <c r="ITS21" s="23"/>
      <c r="ITT21" s="23"/>
      <c r="ITU21" s="23"/>
      <c r="ITV21" s="23"/>
      <c r="ITW21" s="23"/>
      <c r="ITX21" s="23"/>
      <c r="ITY21" s="23"/>
      <c r="ITZ21" s="23"/>
      <c r="IUA21" s="23"/>
      <c r="IUB21" s="23"/>
      <c r="IUC21" s="23"/>
      <c r="IUD21" s="23"/>
      <c r="IUE21" s="23"/>
      <c r="IUF21" s="23"/>
      <c r="IUG21" s="23"/>
      <c r="IUH21" s="23"/>
      <c r="IUI21" s="23"/>
      <c r="IUJ21" s="23"/>
      <c r="IUK21" s="23"/>
      <c r="IUL21" s="23"/>
      <c r="IUM21" s="23"/>
      <c r="IUN21" s="23"/>
      <c r="IUO21" s="23"/>
      <c r="IUP21" s="23"/>
      <c r="IUQ21" s="23"/>
      <c r="IUR21" s="23"/>
      <c r="IUS21" s="23"/>
      <c r="IUT21" s="23"/>
      <c r="IUU21" s="23"/>
      <c r="IUV21" s="23"/>
      <c r="IUW21" s="23"/>
      <c r="IUX21" s="23"/>
      <c r="IUY21" s="23"/>
      <c r="IUZ21" s="23"/>
      <c r="IVA21" s="23"/>
      <c r="IVB21" s="23"/>
      <c r="IVC21" s="23"/>
      <c r="IVD21" s="23"/>
      <c r="IVE21" s="23"/>
      <c r="IVF21" s="23"/>
      <c r="IVG21" s="23"/>
      <c r="IVH21" s="23"/>
      <c r="IVI21" s="23"/>
      <c r="IVJ21" s="23"/>
      <c r="IVK21" s="23"/>
      <c r="IVL21" s="23"/>
      <c r="IVM21" s="23"/>
      <c r="IVN21" s="23"/>
      <c r="IVO21" s="23"/>
      <c r="IVP21" s="23"/>
      <c r="IVQ21" s="23"/>
      <c r="IVR21" s="23"/>
      <c r="IVS21" s="23"/>
      <c r="IVT21" s="23"/>
      <c r="IVU21" s="23"/>
      <c r="IVV21" s="23"/>
      <c r="IVW21" s="23"/>
      <c r="IVX21" s="23"/>
      <c r="IVY21" s="23"/>
      <c r="IVZ21" s="23"/>
      <c r="IWA21" s="23"/>
      <c r="IWB21" s="23"/>
      <c r="IWC21" s="23"/>
      <c r="IWD21" s="23"/>
      <c r="IWE21" s="23"/>
      <c r="IWF21" s="23"/>
      <c r="IWG21" s="23"/>
      <c r="IWH21" s="23"/>
      <c r="IWI21" s="23"/>
      <c r="IWJ21" s="23"/>
      <c r="IWK21" s="23"/>
      <c r="IWL21" s="23"/>
      <c r="IWM21" s="23"/>
      <c r="IWN21" s="23"/>
      <c r="IWO21" s="23"/>
      <c r="IWP21" s="23"/>
      <c r="IWQ21" s="23"/>
      <c r="IWR21" s="23"/>
      <c r="IWS21" s="23"/>
      <c r="IWT21" s="23"/>
      <c r="IWU21" s="23"/>
      <c r="IWV21" s="23"/>
      <c r="IWW21" s="23"/>
      <c r="IWX21" s="23"/>
      <c r="IWY21" s="23"/>
      <c r="IWZ21" s="23"/>
      <c r="IXA21" s="23"/>
      <c r="IXB21" s="23"/>
      <c r="IXC21" s="23"/>
      <c r="IXD21" s="23"/>
      <c r="IXE21" s="23"/>
      <c r="IXF21" s="23"/>
      <c r="IXG21" s="23"/>
      <c r="IXH21" s="23"/>
      <c r="IXI21" s="23"/>
      <c r="IXJ21" s="23"/>
      <c r="IXK21" s="23"/>
      <c r="IXL21" s="23"/>
      <c r="IXM21" s="23"/>
      <c r="IXN21" s="23"/>
      <c r="IXO21" s="23"/>
      <c r="IXP21" s="23"/>
      <c r="IXQ21" s="23"/>
      <c r="IXR21" s="23"/>
      <c r="IXS21" s="23"/>
      <c r="IXT21" s="23"/>
      <c r="IXU21" s="23"/>
      <c r="IXV21" s="23"/>
      <c r="IXW21" s="23"/>
      <c r="IXX21" s="23"/>
      <c r="IXY21" s="23"/>
      <c r="IXZ21" s="23"/>
      <c r="IYA21" s="23"/>
      <c r="IYB21" s="23"/>
      <c r="IYC21" s="23"/>
      <c r="IYD21" s="23"/>
      <c r="IYE21" s="23"/>
      <c r="IYF21" s="23"/>
      <c r="IYG21" s="23"/>
      <c r="IYH21" s="23"/>
      <c r="IYI21" s="23"/>
      <c r="IYJ21" s="23"/>
      <c r="IYK21" s="23"/>
      <c r="IYL21" s="23"/>
      <c r="IYM21" s="23"/>
      <c r="IYN21" s="23"/>
      <c r="IYO21" s="23"/>
      <c r="IYP21" s="23"/>
      <c r="IYQ21" s="23"/>
      <c r="IYR21" s="23"/>
      <c r="IYS21" s="23"/>
      <c r="IYT21" s="23"/>
      <c r="IYU21" s="23"/>
      <c r="IYV21" s="23"/>
      <c r="IYW21" s="23"/>
      <c r="IYX21" s="23"/>
      <c r="IYY21" s="23"/>
      <c r="IYZ21" s="23"/>
      <c r="IZA21" s="23"/>
      <c r="IZB21" s="23"/>
      <c r="IZC21" s="23"/>
      <c r="IZD21" s="23"/>
      <c r="IZE21" s="23"/>
      <c r="IZF21" s="23"/>
      <c r="IZG21" s="23"/>
      <c r="IZH21" s="23"/>
      <c r="IZI21" s="23"/>
      <c r="IZJ21" s="23"/>
      <c r="IZK21" s="23"/>
      <c r="IZL21" s="23"/>
      <c r="IZM21" s="23"/>
      <c r="IZN21" s="23"/>
      <c r="IZO21" s="23"/>
      <c r="IZP21" s="23"/>
      <c r="IZQ21" s="23"/>
      <c r="IZR21" s="23"/>
      <c r="IZS21" s="23"/>
      <c r="IZT21" s="23"/>
      <c r="IZU21" s="23"/>
      <c r="IZV21" s="23"/>
      <c r="IZW21" s="23"/>
      <c r="IZX21" s="23"/>
      <c r="IZY21" s="23"/>
      <c r="IZZ21" s="23"/>
      <c r="JAA21" s="23"/>
      <c r="JAB21" s="23"/>
      <c r="JAC21" s="23"/>
      <c r="JAD21" s="23"/>
      <c r="JAE21" s="23"/>
      <c r="JAF21" s="23"/>
      <c r="JAG21" s="23"/>
      <c r="JAH21" s="23"/>
      <c r="JAI21" s="23"/>
      <c r="JAJ21" s="23"/>
      <c r="JAK21" s="23"/>
      <c r="JAL21" s="23"/>
      <c r="JAM21" s="23"/>
      <c r="JAN21" s="23"/>
      <c r="JAO21" s="23"/>
      <c r="JAP21" s="23"/>
      <c r="JAQ21" s="23"/>
      <c r="JAR21" s="23"/>
      <c r="JAS21" s="23"/>
      <c r="JAT21" s="23"/>
      <c r="JAU21" s="23"/>
      <c r="JAV21" s="23"/>
      <c r="JAW21" s="23"/>
      <c r="JAX21" s="23"/>
      <c r="JAY21" s="23"/>
      <c r="JAZ21" s="23"/>
      <c r="JBA21" s="23"/>
      <c r="JBB21" s="23"/>
      <c r="JBC21" s="23"/>
      <c r="JBD21" s="23"/>
      <c r="JBE21" s="23"/>
      <c r="JBF21" s="23"/>
      <c r="JBG21" s="23"/>
      <c r="JBH21" s="23"/>
      <c r="JBI21" s="23"/>
      <c r="JBJ21" s="23"/>
      <c r="JBK21" s="23"/>
      <c r="JBL21" s="23"/>
      <c r="JBM21" s="23"/>
      <c r="JBN21" s="23"/>
      <c r="JBO21" s="23"/>
      <c r="JBP21" s="23"/>
      <c r="JBQ21" s="23"/>
      <c r="JBR21" s="23"/>
      <c r="JBS21" s="23"/>
      <c r="JBT21" s="23"/>
      <c r="JBU21" s="23"/>
      <c r="JBV21" s="23"/>
      <c r="JBW21" s="23"/>
      <c r="JBX21" s="23"/>
      <c r="JBY21" s="23"/>
      <c r="JBZ21" s="23"/>
      <c r="JCA21" s="23"/>
      <c r="JCB21" s="23"/>
      <c r="JCC21" s="23"/>
      <c r="JCD21" s="23"/>
      <c r="JCE21" s="23"/>
      <c r="JCF21" s="23"/>
      <c r="JCG21" s="23"/>
      <c r="JCH21" s="23"/>
      <c r="JCI21" s="23"/>
      <c r="JCJ21" s="23"/>
      <c r="JCK21" s="23"/>
      <c r="JCL21" s="23"/>
      <c r="JCM21" s="23"/>
      <c r="JCN21" s="23"/>
      <c r="JCO21" s="23"/>
      <c r="JCP21" s="23"/>
      <c r="JCQ21" s="23"/>
      <c r="JCR21" s="23"/>
      <c r="JCS21" s="23"/>
      <c r="JCT21" s="23"/>
      <c r="JCU21" s="23"/>
      <c r="JCV21" s="23"/>
      <c r="JCW21" s="23"/>
      <c r="JCX21" s="23"/>
      <c r="JCY21" s="23"/>
      <c r="JCZ21" s="23"/>
      <c r="JDA21" s="23"/>
      <c r="JDB21" s="23"/>
      <c r="JDC21" s="23"/>
      <c r="JDD21" s="23"/>
      <c r="JDE21" s="23"/>
      <c r="JDF21" s="23"/>
      <c r="JDG21" s="23"/>
      <c r="JDH21" s="23"/>
      <c r="JDI21" s="23"/>
      <c r="JDJ21" s="23"/>
      <c r="JDK21" s="23"/>
      <c r="JDL21" s="23"/>
      <c r="JDM21" s="23"/>
      <c r="JDN21" s="23"/>
      <c r="JDO21" s="23"/>
      <c r="JDP21" s="23"/>
      <c r="JDQ21" s="23"/>
      <c r="JDR21" s="23"/>
      <c r="JDS21" s="23"/>
      <c r="JDT21" s="23"/>
      <c r="JDU21" s="23"/>
      <c r="JDV21" s="23"/>
      <c r="JDW21" s="23"/>
      <c r="JDX21" s="23"/>
      <c r="JDY21" s="23"/>
      <c r="JDZ21" s="23"/>
      <c r="JEA21" s="23"/>
      <c r="JEB21" s="23"/>
      <c r="JEC21" s="23"/>
      <c r="JED21" s="23"/>
      <c r="JEE21" s="23"/>
      <c r="JEF21" s="23"/>
      <c r="JEG21" s="23"/>
      <c r="JEH21" s="23"/>
      <c r="JEI21" s="23"/>
      <c r="JEJ21" s="23"/>
      <c r="JEK21" s="23"/>
      <c r="JEL21" s="23"/>
      <c r="JEM21" s="23"/>
      <c r="JEN21" s="23"/>
      <c r="JEO21" s="23"/>
      <c r="JEP21" s="23"/>
      <c r="JEQ21" s="23"/>
      <c r="JER21" s="23"/>
      <c r="JES21" s="23"/>
      <c r="JET21" s="23"/>
      <c r="JEU21" s="23"/>
      <c r="JEV21" s="23"/>
      <c r="JEW21" s="23"/>
      <c r="JEX21" s="23"/>
      <c r="JEY21" s="23"/>
      <c r="JEZ21" s="23"/>
      <c r="JFA21" s="23"/>
      <c r="JFB21" s="23"/>
      <c r="JFC21" s="23"/>
      <c r="JFD21" s="23"/>
      <c r="JFE21" s="23"/>
      <c r="JFF21" s="23"/>
      <c r="JFG21" s="23"/>
      <c r="JFH21" s="23"/>
      <c r="JFI21" s="23"/>
      <c r="JFJ21" s="23"/>
      <c r="JFK21" s="23"/>
      <c r="JFL21" s="23"/>
      <c r="JFM21" s="23"/>
      <c r="JFN21" s="23"/>
      <c r="JFO21" s="23"/>
      <c r="JFP21" s="23"/>
      <c r="JFQ21" s="23"/>
      <c r="JFR21" s="23"/>
      <c r="JFS21" s="23"/>
      <c r="JFT21" s="23"/>
      <c r="JFU21" s="23"/>
      <c r="JFV21" s="23"/>
      <c r="JFW21" s="23"/>
      <c r="JFX21" s="23"/>
      <c r="JFY21" s="23"/>
      <c r="JFZ21" s="23"/>
      <c r="JGA21" s="23"/>
      <c r="JGB21" s="23"/>
      <c r="JGC21" s="23"/>
      <c r="JGD21" s="23"/>
      <c r="JGE21" s="23"/>
      <c r="JGF21" s="23"/>
      <c r="JGG21" s="23"/>
      <c r="JGH21" s="23"/>
      <c r="JGI21" s="23"/>
      <c r="JGJ21" s="23"/>
      <c r="JGK21" s="23"/>
      <c r="JGL21" s="23"/>
      <c r="JGM21" s="23"/>
      <c r="JGN21" s="23"/>
      <c r="JGO21" s="23"/>
      <c r="JGP21" s="23"/>
      <c r="JGQ21" s="23"/>
      <c r="JGR21" s="23"/>
      <c r="JGS21" s="23"/>
      <c r="JGT21" s="23"/>
      <c r="JGU21" s="23"/>
      <c r="JGV21" s="23"/>
      <c r="JGW21" s="23"/>
      <c r="JGX21" s="23"/>
      <c r="JGY21" s="23"/>
      <c r="JGZ21" s="23"/>
      <c r="JHA21" s="23"/>
      <c r="JHB21" s="23"/>
      <c r="JHC21" s="23"/>
      <c r="JHD21" s="23"/>
      <c r="JHE21" s="23"/>
      <c r="JHF21" s="23"/>
      <c r="JHG21" s="23"/>
      <c r="JHH21" s="23"/>
      <c r="JHI21" s="23"/>
      <c r="JHJ21" s="23"/>
      <c r="JHK21" s="23"/>
      <c r="JHL21" s="23"/>
      <c r="JHM21" s="23"/>
      <c r="JHN21" s="23"/>
      <c r="JHO21" s="23"/>
      <c r="JHP21" s="23"/>
      <c r="JHQ21" s="23"/>
      <c r="JHR21" s="23"/>
      <c r="JHS21" s="23"/>
      <c r="JHT21" s="23"/>
      <c r="JHU21" s="23"/>
      <c r="JHV21" s="23"/>
      <c r="JHW21" s="23"/>
      <c r="JHX21" s="23"/>
      <c r="JHY21" s="23"/>
      <c r="JHZ21" s="23"/>
      <c r="JIA21" s="23"/>
      <c r="JIB21" s="23"/>
      <c r="JIC21" s="23"/>
      <c r="JID21" s="23"/>
      <c r="JIE21" s="23"/>
      <c r="JIF21" s="23"/>
      <c r="JIG21" s="23"/>
      <c r="JIH21" s="23"/>
      <c r="JII21" s="23"/>
      <c r="JIJ21" s="23"/>
      <c r="JIK21" s="23"/>
      <c r="JIL21" s="23"/>
      <c r="JIM21" s="23"/>
      <c r="JIN21" s="23"/>
      <c r="JIO21" s="23"/>
      <c r="JIP21" s="23"/>
      <c r="JIQ21" s="23"/>
      <c r="JIR21" s="23"/>
      <c r="JIS21" s="23"/>
      <c r="JIT21" s="23"/>
      <c r="JIU21" s="23"/>
      <c r="JIV21" s="23"/>
      <c r="JIW21" s="23"/>
      <c r="JIX21" s="23"/>
      <c r="JIY21" s="23"/>
      <c r="JIZ21" s="23"/>
      <c r="JJA21" s="23"/>
      <c r="JJB21" s="23"/>
      <c r="JJC21" s="23"/>
      <c r="JJD21" s="23"/>
      <c r="JJE21" s="23"/>
      <c r="JJF21" s="23"/>
      <c r="JJG21" s="23"/>
      <c r="JJH21" s="23"/>
      <c r="JJI21" s="23"/>
      <c r="JJJ21" s="23"/>
      <c r="JJK21" s="23"/>
      <c r="JJL21" s="23"/>
      <c r="JJM21" s="23"/>
      <c r="JJN21" s="23"/>
      <c r="JJO21" s="23"/>
      <c r="JJP21" s="23"/>
      <c r="JJQ21" s="23"/>
      <c r="JJR21" s="23"/>
      <c r="JJS21" s="23"/>
      <c r="JJT21" s="23"/>
      <c r="JJU21" s="23"/>
      <c r="JJV21" s="23"/>
      <c r="JJW21" s="23"/>
      <c r="JJX21" s="23"/>
      <c r="JJY21" s="23"/>
      <c r="JJZ21" s="23"/>
      <c r="JKA21" s="23"/>
      <c r="JKB21" s="23"/>
      <c r="JKC21" s="23"/>
      <c r="JKD21" s="23"/>
      <c r="JKE21" s="23"/>
      <c r="JKF21" s="23"/>
      <c r="JKG21" s="23"/>
      <c r="JKH21" s="23"/>
      <c r="JKI21" s="23"/>
      <c r="JKJ21" s="23"/>
      <c r="JKK21" s="23"/>
      <c r="JKL21" s="23"/>
      <c r="JKM21" s="23"/>
      <c r="JKN21" s="23"/>
      <c r="JKO21" s="23"/>
      <c r="JKP21" s="23"/>
      <c r="JKQ21" s="23"/>
      <c r="JKR21" s="23"/>
      <c r="JKS21" s="23"/>
      <c r="JKT21" s="23"/>
      <c r="JKU21" s="23"/>
      <c r="JKV21" s="23"/>
      <c r="JKW21" s="23"/>
      <c r="JKX21" s="23"/>
      <c r="JKY21" s="23"/>
      <c r="JKZ21" s="23"/>
      <c r="JLA21" s="23"/>
      <c r="JLB21" s="23"/>
      <c r="JLC21" s="23"/>
      <c r="JLD21" s="23"/>
      <c r="JLE21" s="23"/>
      <c r="JLF21" s="23"/>
      <c r="JLG21" s="23"/>
      <c r="JLH21" s="23"/>
      <c r="JLI21" s="23"/>
      <c r="JLJ21" s="23"/>
      <c r="JLK21" s="23"/>
      <c r="JLL21" s="23"/>
      <c r="JLM21" s="23"/>
      <c r="JLN21" s="23"/>
      <c r="JLO21" s="23"/>
      <c r="JLP21" s="23"/>
      <c r="JLQ21" s="23"/>
      <c r="JLR21" s="23"/>
      <c r="JLS21" s="23"/>
      <c r="JLT21" s="23"/>
      <c r="JLU21" s="23"/>
      <c r="JLV21" s="23"/>
      <c r="JLW21" s="23"/>
      <c r="JLX21" s="23"/>
      <c r="JLY21" s="23"/>
      <c r="JLZ21" s="23"/>
      <c r="JMA21" s="23"/>
      <c r="JMB21" s="23"/>
      <c r="JMC21" s="23"/>
      <c r="JMD21" s="23"/>
      <c r="JME21" s="23"/>
      <c r="JMF21" s="23"/>
      <c r="JMG21" s="23"/>
      <c r="JMH21" s="23"/>
      <c r="JMI21" s="23"/>
      <c r="JMJ21" s="23"/>
      <c r="JMK21" s="23"/>
      <c r="JML21" s="23"/>
      <c r="JMM21" s="23"/>
      <c r="JMN21" s="23"/>
      <c r="JMO21" s="23"/>
      <c r="JMP21" s="23"/>
      <c r="JMQ21" s="23"/>
      <c r="JMR21" s="23"/>
      <c r="JMS21" s="23"/>
      <c r="JMT21" s="23"/>
      <c r="JMU21" s="23"/>
      <c r="JMV21" s="23"/>
      <c r="JMW21" s="23"/>
      <c r="JMX21" s="23"/>
      <c r="JMY21" s="23"/>
      <c r="JMZ21" s="23"/>
      <c r="JNA21" s="23"/>
      <c r="JNB21" s="23"/>
      <c r="JNC21" s="23"/>
      <c r="JND21" s="23"/>
      <c r="JNE21" s="23"/>
      <c r="JNF21" s="23"/>
      <c r="JNG21" s="23"/>
      <c r="JNH21" s="23"/>
      <c r="JNI21" s="23"/>
      <c r="JNJ21" s="23"/>
      <c r="JNK21" s="23"/>
      <c r="JNL21" s="23"/>
      <c r="JNM21" s="23"/>
      <c r="JNN21" s="23"/>
      <c r="JNO21" s="23"/>
      <c r="JNP21" s="23"/>
      <c r="JNQ21" s="23"/>
      <c r="JNR21" s="23"/>
      <c r="JNS21" s="23"/>
      <c r="JNT21" s="23"/>
      <c r="JNU21" s="23"/>
      <c r="JNV21" s="23"/>
      <c r="JNW21" s="23"/>
      <c r="JNX21" s="23"/>
      <c r="JNY21" s="23"/>
      <c r="JNZ21" s="23"/>
      <c r="JOA21" s="23"/>
      <c r="JOB21" s="23"/>
      <c r="JOC21" s="23"/>
      <c r="JOD21" s="23"/>
      <c r="JOE21" s="23"/>
      <c r="JOF21" s="23"/>
      <c r="JOG21" s="23"/>
      <c r="JOH21" s="23"/>
      <c r="JOI21" s="23"/>
      <c r="JOJ21" s="23"/>
      <c r="JOK21" s="23"/>
      <c r="JOL21" s="23"/>
      <c r="JOM21" s="23"/>
      <c r="JON21" s="23"/>
      <c r="JOO21" s="23"/>
      <c r="JOP21" s="23"/>
      <c r="JOQ21" s="23"/>
      <c r="JOR21" s="23"/>
      <c r="JOS21" s="23"/>
      <c r="JOT21" s="23"/>
      <c r="JOU21" s="23"/>
      <c r="JOV21" s="23"/>
      <c r="JOW21" s="23"/>
      <c r="JOX21" s="23"/>
      <c r="JOY21" s="23"/>
      <c r="JOZ21" s="23"/>
      <c r="JPA21" s="23"/>
      <c r="JPB21" s="23"/>
      <c r="JPC21" s="23"/>
      <c r="JPD21" s="23"/>
      <c r="JPE21" s="23"/>
      <c r="JPF21" s="23"/>
      <c r="JPG21" s="23"/>
      <c r="JPH21" s="23"/>
      <c r="JPI21" s="23"/>
      <c r="JPJ21" s="23"/>
      <c r="JPK21" s="23"/>
      <c r="JPL21" s="23"/>
      <c r="JPM21" s="23"/>
      <c r="JPN21" s="23"/>
      <c r="JPO21" s="23"/>
      <c r="JPP21" s="23"/>
      <c r="JPQ21" s="23"/>
      <c r="JPR21" s="23"/>
      <c r="JPS21" s="23"/>
      <c r="JPT21" s="23"/>
      <c r="JPU21" s="23"/>
      <c r="JPV21" s="23"/>
      <c r="JPW21" s="23"/>
      <c r="JPX21" s="23"/>
      <c r="JPY21" s="23"/>
      <c r="JPZ21" s="23"/>
      <c r="JQA21" s="23"/>
      <c r="JQB21" s="23"/>
      <c r="JQC21" s="23"/>
      <c r="JQD21" s="23"/>
      <c r="JQE21" s="23"/>
      <c r="JQF21" s="23"/>
      <c r="JQG21" s="23"/>
      <c r="JQH21" s="23"/>
      <c r="JQI21" s="23"/>
      <c r="JQJ21" s="23"/>
      <c r="JQK21" s="23"/>
      <c r="JQL21" s="23"/>
      <c r="JQM21" s="23"/>
      <c r="JQN21" s="23"/>
      <c r="JQO21" s="23"/>
      <c r="JQP21" s="23"/>
      <c r="JQQ21" s="23"/>
      <c r="JQR21" s="23"/>
      <c r="JQS21" s="23"/>
      <c r="JQT21" s="23"/>
      <c r="JQU21" s="23"/>
      <c r="JQV21" s="23"/>
      <c r="JQW21" s="23"/>
      <c r="JQX21" s="23"/>
      <c r="JQY21" s="23"/>
      <c r="JQZ21" s="23"/>
      <c r="JRA21" s="23"/>
      <c r="JRB21" s="23"/>
      <c r="JRC21" s="23"/>
      <c r="JRD21" s="23"/>
      <c r="JRE21" s="23"/>
      <c r="JRF21" s="23"/>
      <c r="JRG21" s="23"/>
      <c r="JRH21" s="23"/>
      <c r="JRI21" s="23"/>
      <c r="JRJ21" s="23"/>
      <c r="JRK21" s="23"/>
      <c r="JRL21" s="23"/>
      <c r="JRM21" s="23"/>
      <c r="JRN21" s="23"/>
      <c r="JRO21" s="23"/>
      <c r="JRP21" s="23"/>
      <c r="JRQ21" s="23"/>
      <c r="JRR21" s="23"/>
      <c r="JRS21" s="23"/>
      <c r="JRT21" s="23"/>
      <c r="JRU21" s="23"/>
      <c r="JRV21" s="23"/>
      <c r="JRW21" s="23"/>
      <c r="JRX21" s="23"/>
      <c r="JRY21" s="23"/>
      <c r="JRZ21" s="23"/>
      <c r="JSA21" s="23"/>
      <c r="JSB21" s="23"/>
      <c r="JSC21" s="23"/>
      <c r="JSD21" s="23"/>
      <c r="JSE21" s="23"/>
      <c r="JSF21" s="23"/>
      <c r="JSG21" s="23"/>
      <c r="JSH21" s="23"/>
      <c r="JSI21" s="23"/>
      <c r="JSJ21" s="23"/>
      <c r="JSK21" s="23"/>
      <c r="JSL21" s="23"/>
      <c r="JSM21" s="23"/>
      <c r="JSN21" s="23"/>
      <c r="JSO21" s="23"/>
      <c r="JSP21" s="23"/>
      <c r="JSQ21" s="23"/>
      <c r="JSR21" s="23"/>
      <c r="JSS21" s="23"/>
      <c r="JST21" s="23"/>
      <c r="JSU21" s="23"/>
      <c r="JSV21" s="23"/>
      <c r="JSW21" s="23"/>
      <c r="JSX21" s="23"/>
      <c r="JSY21" s="23"/>
      <c r="JSZ21" s="23"/>
      <c r="JTA21" s="23"/>
      <c r="JTB21" s="23"/>
      <c r="JTC21" s="23"/>
      <c r="JTD21" s="23"/>
      <c r="JTE21" s="23"/>
      <c r="JTF21" s="23"/>
      <c r="JTG21" s="23"/>
      <c r="JTH21" s="23"/>
      <c r="JTI21" s="23"/>
      <c r="JTJ21" s="23"/>
      <c r="JTK21" s="23"/>
      <c r="JTL21" s="23"/>
      <c r="JTM21" s="23"/>
      <c r="JTN21" s="23"/>
      <c r="JTO21" s="23"/>
      <c r="JTP21" s="23"/>
      <c r="JTQ21" s="23"/>
      <c r="JTR21" s="23"/>
      <c r="JTS21" s="23"/>
      <c r="JTT21" s="23"/>
      <c r="JTU21" s="23"/>
      <c r="JTV21" s="23"/>
      <c r="JTW21" s="23"/>
      <c r="JTX21" s="23"/>
      <c r="JTY21" s="23"/>
      <c r="JTZ21" s="23"/>
      <c r="JUA21" s="23"/>
      <c r="JUB21" s="23"/>
      <c r="JUC21" s="23"/>
      <c r="JUD21" s="23"/>
      <c r="JUE21" s="23"/>
      <c r="JUF21" s="23"/>
      <c r="JUG21" s="23"/>
      <c r="JUH21" s="23"/>
      <c r="JUI21" s="23"/>
      <c r="JUJ21" s="23"/>
      <c r="JUK21" s="23"/>
      <c r="JUL21" s="23"/>
      <c r="JUM21" s="23"/>
      <c r="JUN21" s="23"/>
      <c r="JUO21" s="23"/>
      <c r="JUP21" s="23"/>
      <c r="JUQ21" s="23"/>
      <c r="JUR21" s="23"/>
      <c r="JUS21" s="23"/>
      <c r="JUT21" s="23"/>
      <c r="JUU21" s="23"/>
      <c r="JUV21" s="23"/>
      <c r="JUW21" s="23"/>
      <c r="JUX21" s="23"/>
      <c r="JUY21" s="23"/>
      <c r="JUZ21" s="23"/>
      <c r="JVA21" s="23"/>
      <c r="JVB21" s="23"/>
      <c r="JVC21" s="23"/>
      <c r="JVD21" s="23"/>
      <c r="JVE21" s="23"/>
      <c r="JVF21" s="23"/>
      <c r="JVG21" s="23"/>
      <c r="JVH21" s="23"/>
      <c r="JVI21" s="23"/>
      <c r="JVJ21" s="23"/>
      <c r="JVK21" s="23"/>
      <c r="JVL21" s="23"/>
      <c r="JVM21" s="23"/>
      <c r="JVN21" s="23"/>
      <c r="JVO21" s="23"/>
      <c r="JVP21" s="23"/>
      <c r="JVQ21" s="23"/>
      <c r="JVR21" s="23"/>
      <c r="JVS21" s="23"/>
      <c r="JVT21" s="23"/>
      <c r="JVU21" s="23"/>
      <c r="JVV21" s="23"/>
      <c r="JVW21" s="23"/>
      <c r="JVX21" s="23"/>
      <c r="JVY21" s="23"/>
      <c r="JVZ21" s="23"/>
      <c r="JWA21" s="23"/>
      <c r="JWB21" s="23"/>
      <c r="JWC21" s="23"/>
      <c r="JWD21" s="23"/>
      <c r="JWE21" s="23"/>
      <c r="JWF21" s="23"/>
      <c r="JWG21" s="23"/>
      <c r="JWH21" s="23"/>
      <c r="JWI21" s="23"/>
      <c r="JWJ21" s="23"/>
      <c r="JWK21" s="23"/>
      <c r="JWL21" s="23"/>
      <c r="JWM21" s="23"/>
      <c r="JWN21" s="23"/>
      <c r="JWO21" s="23"/>
      <c r="JWP21" s="23"/>
      <c r="JWQ21" s="23"/>
      <c r="JWR21" s="23"/>
      <c r="JWS21" s="23"/>
      <c r="JWT21" s="23"/>
      <c r="JWU21" s="23"/>
      <c r="JWV21" s="23"/>
      <c r="JWW21" s="23"/>
      <c r="JWX21" s="23"/>
      <c r="JWY21" s="23"/>
      <c r="JWZ21" s="23"/>
      <c r="JXA21" s="23"/>
      <c r="JXB21" s="23"/>
      <c r="JXC21" s="23"/>
      <c r="JXD21" s="23"/>
      <c r="JXE21" s="23"/>
      <c r="JXF21" s="23"/>
      <c r="JXG21" s="23"/>
      <c r="JXH21" s="23"/>
      <c r="JXI21" s="23"/>
      <c r="JXJ21" s="23"/>
      <c r="JXK21" s="23"/>
      <c r="JXL21" s="23"/>
      <c r="JXM21" s="23"/>
      <c r="JXN21" s="23"/>
      <c r="JXO21" s="23"/>
      <c r="JXP21" s="23"/>
      <c r="JXQ21" s="23"/>
      <c r="JXR21" s="23"/>
      <c r="JXS21" s="23"/>
      <c r="JXT21" s="23"/>
      <c r="JXU21" s="23"/>
      <c r="JXV21" s="23"/>
      <c r="JXW21" s="23"/>
      <c r="JXX21" s="23"/>
      <c r="JXY21" s="23"/>
      <c r="JXZ21" s="23"/>
      <c r="JYA21" s="23"/>
      <c r="JYB21" s="23"/>
      <c r="JYC21" s="23"/>
      <c r="JYD21" s="23"/>
      <c r="JYE21" s="23"/>
      <c r="JYF21" s="23"/>
      <c r="JYG21" s="23"/>
      <c r="JYH21" s="23"/>
      <c r="JYI21" s="23"/>
      <c r="JYJ21" s="23"/>
      <c r="JYK21" s="23"/>
      <c r="JYL21" s="23"/>
      <c r="JYM21" s="23"/>
      <c r="JYN21" s="23"/>
      <c r="JYO21" s="23"/>
      <c r="JYP21" s="23"/>
      <c r="JYQ21" s="23"/>
      <c r="JYR21" s="23"/>
      <c r="JYS21" s="23"/>
      <c r="JYT21" s="23"/>
      <c r="JYU21" s="23"/>
      <c r="JYV21" s="23"/>
      <c r="JYW21" s="23"/>
      <c r="JYX21" s="23"/>
      <c r="JYY21" s="23"/>
      <c r="JYZ21" s="23"/>
      <c r="JZA21" s="23"/>
      <c r="JZB21" s="23"/>
      <c r="JZC21" s="23"/>
      <c r="JZD21" s="23"/>
      <c r="JZE21" s="23"/>
      <c r="JZF21" s="23"/>
      <c r="JZG21" s="23"/>
      <c r="JZH21" s="23"/>
      <c r="JZI21" s="23"/>
      <c r="JZJ21" s="23"/>
      <c r="JZK21" s="23"/>
      <c r="JZL21" s="23"/>
      <c r="JZM21" s="23"/>
      <c r="JZN21" s="23"/>
      <c r="JZO21" s="23"/>
      <c r="JZP21" s="23"/>
      <c r="JZQ21" s="23"/>
      <c r="JZR21" s="23"/>
      <c r="JZS21" s="23"/>
      <c r="JZT21" s="23"/>
      <c r="JZU21" s="23"/>
      <c r="JZV21" s="23"/>
      <c r="JZW21" s="23"/>
      <c r="JZX21" s="23"/>
      <c r="JZY21" s="23"/>
      <c r="JZZ21" s="23"/>
      <c r="KAA21" s="23"/>
      <c r="KAB21" s="23"/>
      <c r="KAC21" s="23"/>
      <c r="KAD21" s="23"/>
      <c r="KAE21" s="23"/>
      <c r="KAF21" s="23"/>
      <c r="KAG21" s="23"/>
      <c r="KAH21" s="23"/>
      <c r="KAI21" s="23"/>
      <c r="KAJ21" s="23"/>
      <c r="KAK21" s="23"/>
      <c r="KAL21" s="23"/>
      <c r="KAM21" s="23"/>
      <c r="KAN21" s="23"/>
      <c r="KAO21" s="23"/>
      <c r="KAP21" s="23"/>
      <c r="KAQ21" s="23"/>
      <c r="KAR21" s="23"/>
      <c r="KAS21" s="23"/>
      <c r="KAT21" s="23"/>
      <c r="KAU21" s="23"/>
      <c r="KAV21" s="23"/>
      <c r="KAW21" s="23"/>
      <c r="KAX21" s="23"/>
      <c r="KAY21" s="23"/>
      <c r="KAZ21" s="23"/>
      <c r="KBA21" s="23"/>
      <c r="KBB21" s="23"/>
      <c r="KBC21" s="23"/>
      <c r="KBD21" s="23"/>
      <c r="KBE21" s="23"/>
      <c r="KBF21" s="23"/>
      <c r="KBG21" s="23"/>
      <c r="KBH21" s="23"/>
      <c r="KBI21" s="23"/>
      <c r="KBJ21" s="23"/>
      <c r="KBK21" s="23"/>
      <c r="KBL21" s="23"/>
      <c r="KBM21" s="23"/>
      <c r="KBN21" s="23"/>
      <c r="KBO21" s="23"/>
      <c r="KBP21" s="23"/>
      <c r="KBQ21" s="23"/>
      <c r="KBR21" s="23"/>
      <c r="KBS21" s="23"/>
      <c r="KBT21" s="23"/>
      <c r="KBU21" s="23"/>
      <c r="KBV21" s="23"/>
      <c r="KBW21" s="23"/>
      <c r="KBX21" s="23"/>
      <c r="KBY21" s="23"/>
      <c r="KBZ21" s="23"/>
      <c r="KCA21" s="23"/>
      <c r="KCB21" s="23"/>
      <c r="KCC21" s="23"/>
      <c r="KCD21" s="23"/>
      <c r="KCE21" s="23"/>
      <c r="KCF21" s="23"/>
      <c r="KCG21" s="23"/>
      <c r="KCH21" s="23"/>
      <c r="KCI21" s="23"/>
      <c r="KCJ21" s="23"/>
      <c r="KCK21" s="23"/>
      <c r="KCL21" s="23"/>
      <c r="KCM21" s="23"/>
      <c r="KCN21" s="23"/>
      <c r="KCO21" s="23"/>
      <c r="KCP21" s="23"/>
      <c r="KCQ21" s="23"/>
      <c r="KCR21" s="23"/>
      <c r="KCS21" s="23"/>
      <c r="KCT21" s="23"/>
      <c r="KCU21" s="23"/>
      <c r="KCV21" s="23"/>
      <c r="KCW21" s="23"/>
      <c r="KCX21" s="23"/>
      <c r="KCY21" s="23"/>
      <c r="KCZ21" s="23"/>
      <c r="KDA21" s="23"/>
      <c r="KDB21" s="23"/>
      <c r="KDC21" s="23"/>
      <c r="KDD21" s="23"/>
      <c r="KDE21" s="23"/>
      <c r="KDF21" s="23"/>
      <c r="KDG21" s="23"/>
      <c r="KDH21" s="23"/>
      <c r="KDI21" s="23"/>
      <c r="KDJ21" s="23"/>
      <c r="KDK21" s="23"/>
      <c r="KDL21" s="23"/>
      <c r="KDM21" s="23"/>
      <c r="KDN21" s="23"/>
      <c r="KDO21" s="23"/>
      <c r="KDP21" s="23"/>
      <c r="KDQ21" s="23"/>
      <c r="KDR21" s="23"/>
      <c r="KDS21" s="23"/>
      <c r="KDT21" s="23"/>
      <c r="KDU21" s="23"/>
      <c r="KDV21" s="23"/>
      <c r="KDW21" s="23"/>
      <c r="KDX21" s="23"/>
      <c r="KDY21" s="23"/>
      <c r="KDZ21" s="23"/>
      <c r="KEA21" s="23"/>
      <c r="KEB21" s="23"/>
      <c r="KEC21" s="23"/>
      <c r="KED21" s="23"/>
      <c r="KEE21" s="23"/>
      <c r="KEF21" s="23"/>
      <c r="KEG21" s="23"/>
      <c r="KEH21" s="23"/>
      <c r="KEI21" s="23"/>
      <c r="KEJ21" s="23"/>
      <c r="KEK21" s="23"/>
      <c r="KEL21" s="23"/>
      <c r="KEM21" s="23"/>
      <c r="KEN21" s="23"/>
      <c r="KEO21" s="23"/>
      <c r="KEP21" s="23"/>
      <c r="KEQ21" s="23"/>
      <c r="KER21" s="23"/>
      <c r="KES21" s="23"/>
      <c r="KET21" s="23"/>
      <c r="KEU21" s="23"/>
      <c r="KEV21" s="23"/>
      <c r="KEW21" s="23"/>
      <c r="KEX21" s="23"/>
      <c r="KEY21" s="23"/>
      <c r="KEZ21" s="23"/>
      <c r="KFA21" s="23"/>
      <c r="KFB21" s="23"/>
      <c r="KFC21" s="23"/>
      <c r="KFD21" s="23"/>
      <c r="KFE21" s="23"/>
      <c r="KFF21" s="23"/>
      <c r="KFG21" s="23"/>
      <c r="KFH21" s="23"/>
      <c r="KFI21" s="23"/>
      <c r="KFJ21" s="23"/>
      <c r="KFK21" s="23"/>
      <c r="KFL21" s="23"/>
      <c r="KFM21" s="23"/>
      <c r="KFN21" s="23"/>
      <c r="KFO21" s="23"/>
      <c r="KFP21" s="23"/>
      <c r="KFQ21" s="23"/>
      <c r="KFR21" s="23"/>
      <c r="KFS21" s="23"/>
      <c r="KFT21" s="23"/>
      <c r="KFU21" s="23"/>
      <c r="KFV21" s="23"/>
      <c r="KFW21" s="23"/>
      <c r="KFX21" s="23"/>
      <c r="KFY21" s="23"/>
      <c r="KFZ21" s="23"/>
      <c r="KGA21" s="23"/>
      <c r="KGB21" s="23"/>
      <c r="KGC21" s="23"/>
      <c r="KGD21" s="23"/>
      <c r="KGE21" s="23"/>
      <c r="KGF21" s="23"/>
      <c r="KGG21" s="23"/>
      <c r="KGH21" s="23"/>
      <c r="KGI21" s="23"/>
      <c r="KGJ21" s="23"/>
      <c r="KGK21" s="23"/>
      <c r="KGL21" s="23"/>
      <c r="KGM21" s="23"/>
      <c r="KGN21" s="23"/>
      <c r="KGO21" s="23"/>
      <c r="KGP21" s="23"/>
      <c r="KGQ21" s="23"/>
      <c r="KGR21" s="23"/>
      <c r="KGS21" s="23"/>
      <c r="KGT21" s="23"/>
      <c r="KGU21" s="23"/>
      <c r="KGV21" s="23"/>
      <c r="KGW21" s="23"/>
      <c r="KGX21" s="23"/>
      <c r="KGY21" s="23"/>
      <c r="KGZ21" s="23"/>
      <c r="KHA21" s="23"/>
      <c r="KHB21" s="23"/>
      <c r="KHC21" s="23"/>
      <c r="KHD21" s="23"/>
      <c r="KHE21" s="23"/>
      <c r="KHF21" s="23"/>
      <c r="KHG21" s="23"/>
      <c r="KHH21" s="23"/>
      <c r="KHI21" s="23"/>
      <c r="KHJ21" s="23"/>
      <c r="KHK21" s="23"/>
      <c r="KHL21" s="23"/>
      <c r="KHM21" s="23"/>
      <c r="KHN21" s="23"/>
      <c r="KHO21" s="23"/>
      <c r="KHP21" s="23"/>
      <c r="KHQ21" s="23"/>
      <c r="KHR21" s="23"/>
      <c r="KHS21" s="23"/>
      <c r="KHT21" s="23"/>
      <c r="KHU21" s="23"/>
      <c r="KHV21" s="23"/>
      <c r="KHW21" s="23"/>
      <c r="KHX21" s="23"/>
      <c r="KHY21" s="23"/>
      <c r="KHZ21" s="23"/>
      <c r="KIA21" s="23"/>
      <c r="KIB21" s="23"/>
      <c r="KIC21" s="23"/>
      <c r="KID21" s="23"/>
      <c r="KIE21" s="23"/>
      <c r="KIF21" s="23"/>
      <c r="KIG21" s="23"/>
      <c r="KIH21" s="23"/>
      <c r="KII21" s="23"/>
      <c r="KIJ21" s="23"/>
      <c r="KIK21" s="23"/>
      <c r="KIL21" s="23"/>
      <c r="KIM21" s="23"/>
      <c r="KIN21" s="23"/>
      <c r="KIO21" s="23"/>
      <c r="KIP21" s="23"/>
      <c r="KIQ21" s="23"/>
      <c r="KIR21" s="23"/>
      <c r="KIS21" s="23"/>
      <c r="KIT21" s="23"/>
      <c r="KIU21" s="23"/>
      <c r="KIV21" s="23"/>
      <c r="KIW21" s="23"/>
      <c r="KIX21" s="23"/>
      <c r="KIY21" s="23"/>
      <c r="KIZ21" s="23"/>
      <c r="KJA21" s="23"/>
      <c r="KJB21" s="23"/>
      <c r="KJC21" s="23"/>
      <c r="KJD21" s="23"/>
      <c r="KJE21" s="23"/>
      <c r="KJF21" s="23"/>
      <c r="KJG21" s="23"/>
      <c r="KJH21" s="23"/>
      <c r="KJI21" s="23"/>
      <c r="KJJ21" s="23"/>
      <c r="KJK21" s="23"/>
      <c r="KJL21" s="23"/>
      <c r="KJM21" s="23"/>
      <c r="KJN21" s="23"/>
      <c r="KJO21" s="23"/>
      <c r="KJP21" s="23"/>
      <c r="KJQ21" s="23"/>
      <c r="KJR21" s="23"/>
      <c r="KJS21" s="23"/>
      <c r="KJT21" s="23"/>
      <c r="KJU21" s="23"/>
      <c r="KJV21" s="23"/>
      <c r="KJW21" s="23"/>
      <c r="KJX21" s="23"/>
      <c r="KJY21" s="23"/>
      <c r="KJZ21" s="23"/>
      <c r="KKA21" s="23"/>
      <c r="KKB21" s="23"/>
      <c r="KKC21" s="23"/>
      <c r="KKD21" s="23"/>
      <c r="KKE21" s="23"/>
      <c r="KKF21" s="23"/>
      <c r="KKG21" s="23"/>
      <c r="KKH21" s="23"/>
      <c r="KKI21" s="23"/>
      <c r="KKJ21" s="23"/>
      <c r="KKK21" s="23"/>
      <c r="KKL21" s="23"/>
      <c r="KKM21" s="23"/>
      <c r="KKN21" s="23"/>
      <c r="KKO21" s="23"/>
      <c r="KKP21" s="23"/>
      <c r="KKQ21" s="23"/>
      <c r="KKR21" s="23"/>
      <c r="KKS21" s="23"/>
      <c r="KKT21" s="23"/>
      <c r="KKU21" s="23"/>
      <c r="KKV21" s="23"/>
      <c r="KKW21" s="23"/>
      <c r="KKX21" s="23"/>
      <c r="KKY21" s="23"/>
      <c r="KKZ21" s="23"/>
      <c r="KLA21" s="23"/>
      <c r="KLB21" s="23"/>
      <c r="KLC21" s="23"/>
      <c r="KLD21" s="23"/>
      <c r="KLE21" s="23"/>
      <c r="KLF21" s="23"/>
      <c r="KLG21" s="23"/>
      <c r="KLH21" s="23"/>
      <c r="KLI21" s="23"/>
      <c r="KLJ21" s="23"/>
      <c r="KLK21" s="23"/>
      <c r="KLL21" s="23"/>
      <c r="KLM21" s="23"/>
      <c r="KLN21" s="23"/>
      <c r="KLO21" s="23"/>
      <c r="KLP21" s="23"/>
      <c r="KLQ21" s="23"/>
      <c r="KLR21" s="23"/>
      <c r="KLS21" s="23"/>
      <c r="KLT21" s="23"/>
      <c r="KLU21" s="23"/>
      <c r="KLV21" s="23"/>
      <c r="KLW21" s="23"/>
      <c r="KLX21" s="23"/>
      <c r="KLY21" s="23"/>
      <c r="KLZ21" s="23"/>
      <c r="KMA21" s="23"/>
      <c r="KMB21" s="23"/>
      <c r="KMC21" s="23"/>
      <c r="KMD21" s="23"/>
      <c r="KME21" s="23"/>
      <c r="KMF21" s="23"/>
      <c r="KMG21" s="23"/>
      <c r="KMH21" s="23"/>
      <c r="KMI21" s="23"/>
      <c r="KMJ21" s="23"/>
      <c r="KMK21" s="23"/>
      <c r="KML21" s="23"/>
      <c r="KMM21" s="23"/>
      <c r="KMN21" s="23"/>
      <c r="KMO21" s="23"/>
      <c r="KMP21" s="23"/>
      <c r="KMQ21" s="23"/>
      <c r="KMR21" s="23"/>
      <c r="KMS21" s="23"/>
      <c r="KMT21" s="23"/>
      <c r="KMU21" s="23"/>
      <c r="KMV21" s="23"/>
      <c r="KMW21" s="23"/>
      <c r="KMX21" s="23"/>
      <c r="KMY21" s="23"/>
      <c r="KMZ21" s="23"/>
      <c r="KNA21" s="23"/>
      <c r="KNB21" s="23"/>
      <c r="KNC21" s="23"/>
      <c r="KND21" s="23"/>
      <c r="KNE21" s="23"/>
      <c r="KNF21" s="23"/>
      <c r="KNG21" s="23"/>
      <c r="KNH21" s="23"/>
      <c r="KNI21" s="23"/>
      <c r="KNJ21" s="23"/>
      <c r="KNK21" s="23"/>
      <c r="KNL21" s="23"/>
      <c r="KNM21" s="23"/>
      <c r="KNN21" s="23"/>
      <c r="KNO21" s="23"/>
      <c r="KNP21" s="23"/>
      <c r="KNQ21" s="23"/>
      <c r="KNR21" s="23"/>
      <c r="KNS21" s="23"/>
      <c r="KNT21" s="23"/>
      <c r="KNU21" s="23"/>
      <c r="KNV21" s="23"/>
      <c r="KNW21" s="23"/>
      <c r="KNX21" s="23"/>
      <c r="KNY21" s="23"/>
      <c r="KNZ21" s="23"/>
      <c r="KOA21" s="23"/>
      <c r="KOB21" s="23"/>
      <c r="KOC21" s="23"/>
      <c r="KOD21" s="23"/>
      <c r="KOE21" s="23"/>
      <c r="KOF21" s="23"/>
      <c r="KOG21" s="23"/>
      <c r="KOH21" s="23"/>
      <c r="KOI21" s="23"/>
      <c r="KOJ21" s="23"/>
      <c r="KOK21" s="23"/>
      <c r="KOL21" s="23"/>
      <c r="KOM21" s="23"/>
      <c r="KON21" s="23"/>
      <c r="KOO21" s="23"/>
      <c r="KOP21" s="23"/>
      <c r="KOQ21" s="23"/>
      <c r="KOR21" s="23"/>
      <c r="KOS21" s="23"/>
      <c r="KOT21" s="23"/>
      <c r="KOU21" s="23"/>
      <c r="KOV21" s="23"/>
      <c r="KOW21" s="23"/>
      <c r="KOX21" s="23"/>
      <c r="KOY21" s="23"/>
      <c r="KOZ21" s="23"/>
      <c r="KPA21" s="23"/>
      <c r="KPB21" s="23"/>
      <c r="KPC21" s="23"/>
      <c r="KPD21" s="23"/>
      <c r="KPE21" s="23"/>
      <c r="KPF21" s="23"/>
      <c r="KPG21" s="23"/>
      <c r="KPH21" s="23"/>
      <c r="KPI21" s="23"/>
      <c r="KPJ21" s="23"/>
      <c r="KPK21" s="23"/>
      <c r="KPL21" s="23"/>
      <c r="KPM21" s="23"/>
      <c r="KPN21" s="23"/>
      <c r="KPO21" s="23"/>
      <c r="KPP21" s="23"/>
      <c r="KPQ21" s="23"/>
      <c r="KPR21" s="23"/>
      <c r="KPS21" s="23"/>
      <c r="KPT21" s="23"/>
      <c r="KPU21" s="23"/>
      <c r="KPV21" s="23"/>
      <c r="KPW21" s="23"/>
      <c r="KPX21" s="23"/>
      <c r="KPY21" s="23"/>
      <c r="KPZ21" s="23"/>
      <c r="KQA21" s="23"/>
      <c r="KQB21" s="23"/>
      <c r="KQC21" s="23"/>
      <c r="KQD21" s="23"/>
      <c r="KQE21" s="23"/>
      <c r="KQF21" s="23"/>
      <c r="KQG21" s="23"/>
      <c r="KQH21" s="23"/>
      <c r="KQI21" s="23"/>
      <c r="KQJ21" s="23"/>
      <c r="KQK21" s="23"/>
      <c r="KQL21" s="23"/>
      <c r="KQM21" s="23"/>
      <c r="KQN21" s="23"/>
      <c r="KQO21" s="23"/>
      <c r="KQP21" s="23"/>
      <c r="KQQ21" s="23"/>
      <c r="KQR21" s="23"/>
      <c r="KQS21" s="23"/>
      <c r="KQT21" s="23"/>
      <c r="KQU21" s="23"/>
      <c r="KQV21" s="23"/>
      <c r="KQW21" s="23"/>
      <c r="KQX21" s="23"/>
      <c r="KQY21" s="23"/>
      <c r="KQZ21" s="23"/>
      <c r="KRA21" s="23"/>
      <c r="KRB21" s="23"/>
      <c r="KRC21" s="23"/>
      <c r="KRD21" s="23"/>
      <c r="KRE21" s="23"/>
      <c r="KRF21" s="23"/>
      <c r="KRG21" s="23"/>
      <c r="KRH21" s="23"/>
      <c r="KRI21" s="23"/>
      <c r="KRJ21" s="23"/>
      <c r="KRK21" s="23"/>
      <c r="KRL21" s="23"/>
      <c r="KRM21" s="23"/>
      <c r="KRN21" s="23"/>
      <c r="KRO21" s="23"/>
      <c r="KRP21" s="23"/>
      <c r="KRQ21" s="23"/>
      <c r="KRR21" s="23"/>
      <c r="KRS21" s="23"/>
      <c r="KRT21" s="23"/>
      <c r="KRU21" s="23"/>
      <c r="KRV21" s="23"/>
      <c r="KRW21" s="23"/>
      <c r="KRX21" s="23"/>
      <c r="KRY21" s="23"/>
      <c r="KRZ21" s="23"/>
      <c r="KSA21" s="23"/>
      <c r="KSB21" s="23"/>
      <c r="KSC21" s="23"/>
      <c r="KSD21" s="23"/>
      <c r="KSE21" s="23"/>
      <c r="KSF21" s="23"/>
      <c r="KSG21" s="23"/>
      <c r="KSH21" s="23"/>
      <c r="KSI21" s="23"/>
      <c r="KSJ21" s="23"/>
      <c r="KSK21" s="23"/>
      <c r="KSL21" s="23"/>
      <c r="KSM21" s="23"/>
      <c r="KSN21" s="23"/>
      <c r="KSO21" s="23"/>
      <c r="KSP21" s="23"/>
      <c r="KSQ21" s="23"/>
      <c r="KSR21" s="23"/>
      <c r="KSS21" s="23"/>
      <c r="KST21" s="23"/>
      <c r="KSU21" s="23"/>
      <c r="KSV21" s="23"/>
      <c r="KSW21" s="23"/>
      <c r="KSX21" s="23"/>
      <c r="KSY21" s="23"/>
      <c r="KSZ21" s="23"/>
      <c r="KTA21" s="23"/>
      <c r="KTB21" s="23"/>
      <c r="KTC21" s="23"/>
      <c r="KTD21" s="23"/>
      <c r="KTE21" s="23"/>
      <c r="KTF21" s="23"/>
      <c r="KTG21" s="23"/>
      <c r="KTH21" s="23"/>
      <c r="KTI21" s="23"/>
      <c r="KTJ21" s="23"/>
      <c r="KTK21" s="23"/>
      <c r="KTL21" s="23"/>
      <c r="KTM21" s="23"/>
      <c r="KTN21" s="23"/>
      <c r="KTO21" s="23"/>
      <c r="KTP21" s="23"/>
      <c r="KTQ21" s="23"/>
      <c r="KTR21" s="23"/>
      <c r="KTS21" s="23"/>
      <c r="KTT21" s="23"/>
      <c r="KTU21" s="23"/>
      <c r="KTV21" s="23"/>
      <c r="KTW21" s="23"/>
      <c r="KTX21" s="23"/>
      <c r="KTY21" s="23"/>
      <c r="KTZ21" s="23"/>
      <c r="KUA21" s="23"/>
      <c r="KUB21" s="23"/>
      <c r="KUC21" s="23"/>
      <c r="KUD21" s="23"/>
      <c r="KUE21" s="23"/>
      <c r="KUF21" s="23"/>
      <c r="KUG21" s="23"/>
      <c r="KUH21" s="23"/>
      <c r="KUI21" s="23"/>
      <c r="KUJ21" s="23"/>
      <c r="KUK21" s="23"/>
      <c r="KUL21" s="23"/>
      <c r="KUM21" s="23"/>
      <c r="KUN21" s="23"/>
      <c r="KUO21" s="23"/>
      <c r="KUP21" s="23"/>
      <c r="KUQ21" s="23"/>
      <c r="KUR21" s="23"/>
      <c r="KUS21" s="23"/>
      <c r="KUT21" s="23"/>
      <c r="KUU21" s="23"/>
      <c r="KUV21" s="23"/>
      <c r="KUW21" s="23"/>
      <c r="KUX21" s="23"/>
      <c r="KUY21" s="23"/>
      <c r="KUZ21" s="23"/>
      <c r="KVA21" s="23"/>
      <c r="KVB21" s="23"/>
      <c r="KVC21" s="23"/>
      <c r="KVD21" s="23"/>
      <c r="KVE21" s="23"/>
      <c r="KVF21" s="23"/>
      <c r="KVG21" s="23"/>
      <c r="KVH21" s="23"/>
      <c r="KVI21" s="23"/>
      <c r="KVJ21" s="23"/>
      <c r="KVK21" s="23"/>
      <c r="KVL21" s="23"/>
      <c r="KVM21" s="23"/>
      <c r="KVN21" s="23"/>
      <c r="KVO21" s="23"/>
      <c r="KVP21" s="23"/>
      <c r="KVQ21" s="23"/>
      <c r="KVR21" s="23"/>
      <c r="KVS21" s="23"/>
      <c r="KVT21" s="23"/>
      <c r="KVU21" s="23"/>
      <c r="KVV21" s="23"/>
      <c r="KVW21" s="23"/>
      <c r="KVX21" s="23"/>
      <c r="KVY21" s="23"/>
      <c r="KVZ21" s="23"/>
      <c r="KWA21" s="23"/>
      <c r="KWB21" s="23"/>
      <c r="KWC21" s="23"/>
      <c r="KWD21" s="23"/>
      <c r="KWE21" s="23"/>
      <c r="KWF21" s="23"/>
      <c r="KWG21" s="23"/>
      <c r="KWH21" s="23"/>
      <c r="KWI21" s="23"/>
      <c r="KWJ21" s="23"/>
      <c r="KWK21" s="23"/>
      <c r="KWL21" s="23"/>
      <c r="KWM21" s="23"/>
      <c r="KWN21" s="23"/>
      <c r="KWO21" s="23"/>
      <c r="KWP21" s="23"/>
      <c r="KWQ21" s="23"/>
      <c r="KWR21" s="23"/>
      <c r="KWS21" s="23"/>
      <c r="KWT21" s="23"/>
      <c r="KWU21" s="23"/>
      <c r="KWV21" s="23"/>
      <c r="KWW21" s="23"/>
      <c r="KWX21" s="23"/>
      <c r="KWY21" s="23"/>
      <c r="KWZ21" s="23"/>
      <c r="KXA21" s="23"/>
      <c r="KXB21" s="23"/>
      <c r="KXC21" s="23"/>
      <c r="KXD21" s="23"/>
      <c r="KXE21" s="23"/>
      <c r="KXF21" s="23"/>
      <c r="KXG21" s="23"/>
      <c r="KXH21" s="23"/>
      <c r="KXI21" s="23"/>
      <c r="KXJ21" s="23"/>
      <c r="KXK21" s="23"/>
      <c r="KXL21" s="23"/>
      <c r="KXM21" s="23"/>
      <c r="KXN21" s="23"/>
      <c r="KXO21" s="23"/>
      <c r="KXP21" s="23"/>
      <c r="KXQ21" s="23"/>
      <c r="KXR21" s="23"/>
      <c r="KXS21" s="23"/>
      <c r="KXT21" s="23"/>
      <c r="KXU21" s="23"/>
      <c r="KXV21" s="23"/>
      <c r="KXW21" s="23"/>
      <c r="KXX21" s="23"/>
      <c r="KXY21" s="23"/>
      <c r="KXZ21" s="23"/>
      <c r="KYA21" s="23"/>
      <c r="KYB21" s="23"/>
      <c r="KYC21" s="23"/>
      <c r="KYD21" s="23"/>
      <c r="KYE21" s="23"/>
      <c r="KYF21" s="23"/>
      <c r="KYG21" s="23"/>
      <c r="KYH21" s="23"/>
      <c r="KYI21" s="23"/>
      <c r="KYJ21" s="23"/>
      <c r="KYK21" s="23"/>
      <c r="KYL21" s="23"/>
      <c r="KYM21" s="23"/>
      <c r="KYN21" s="23"/>
      <c r="KYO21" s="23"/>
      <c r="KYP21" s="23"/>
      <c r="KYQ21" s="23"/>
      <c r="KYR21" s="23"/>
      <c r="KYS21" s="23"/>
      <c r="KYT21" s="23"/>
      <c r="KYU21" s="23"/>
      <c r="KYV21" s="23"/>
      <c r="KYW21" s="23"/>
      <c r="KYX21" s="23"/>
      <c r="KYY21" s="23"/>
      <c r="KYZ21" s="23"/>
      <c r="KZA21" s="23"/>
      <c r="KZB21" s="23"/>
      <c r="KZC21" s="23"/>
      <c r="KZD21" s="23"/>
      <c r="KZE21" s="23"/>
      <c r="KZF21" s="23"/>
      <c r="KZG21" s="23"/>
      <c r="KZH21" s="23"/>
      <c r="KZI21" s="23"/>
      <c r="KZJ21" s="23"/>
      <c r="KZK21" s="23"/>
      <c r="KZL21" s="23"/>
      <c r="KZM21" s="23"/>
      <c r="KZN21" s="23"/>
      <c r="KZO21" s="23"/>
      <c r="KZP21" s="23"/>
      <c r="KZQ21" s="23"/>
      <c r="KZR21" s="23"/>
      <c r="KZS21" s="23"/>
      <c r="KZT21" s="23"/>
      <c r="KZU21" s="23"/>
      <c r="KZV21" s="23"/>
      <c r="KZW21" s="23"/>
      <c r="KZX21" s="23"/>
      <c r="KZY21" s="23"/>
      <c r="KZZ21" s="23"/>
      <c r="LAA21" s="23"/>
      <c r="LAB21" s="23"/>
      <c r="LAC21" s="23"/>
      <c r="LAD21" s="23"/>
      <c r="LAE21" s="23"/>
      <c r="LAF21" s="23"/>
      <c r="LAG21" s="23"/>
      <c r="LAH21" s="23"/>
      <c r="LAI21" s="23"/>
      <c r="LAJ21" s="23"/>
      <c r="LAK21" s="23"/>
      <c r="LAL21" s="23"/>
      <c r="LAM21" s="23"/>
      <c r="LAN21" s="23"/>
      <c r="LAO21" s="23"/>
      <c r="LAP21" s="23"/>
      <c r="LAQ21" s="23"/>
      <c r="LAR21" s="23"/>
      <c r="LAS21" s="23"/>
      <c r="LAT21" s="23"/>
      <c r="LAU21" s="23"/>
      <c r="LAV21" s="23"/>
      <c r="LAW21" s="23"/>
      <c r="LAX21" s="23"/>
      <c r="LAY21" s="23"/>
      <c r="LAZ21" s="23"/>
      <c r="LBA21" s="23"/>
      <c r="LBB21" s="23"/>
      <c r="LBC21" s="23"/>
      <c r="LBD21" s="23"/>
      <c r="LBE21" s="23"/>
      <c r="LBF21" s="23"/>
      <c r="LBG21" s="23"/>
      <c r="LBH21" s="23"/>
      <c r="LBI21" s="23"/>
      <c r="LBJ21" s="23"/>
      <c r="LBK21" s="23"/>
      <c r="LBL21" s="23"/>
      <c r="LBM21" s="23"/>
      <c r="LBN21" s="23"/>
      <c r="LBO21" s="23"/>
      <c r="LBP21" s="23"/>
      <c r="LBQ21" s="23"/>
      <c r="LBR21" s="23"/>
      <c r="LBS21" s="23"/>
      <c r="LBT21" s="23"/>
      <c r="LBU21" s="23"/>
      <c r="LBV21" s="23"/>
      <c r="LBW21" s="23"/>
      <c r="LBX21" s="23"/>
      <c r="LBY21" s="23"/>
      <c r="LBZ21" s="23"/>
      <c r="LCA21" s="23"/>
      <c r="LCB21" s="23"/>
      <c r="LCC21" s="23"/>
      <c r="LCD21" s="23"/>
      <c r="LCE21" s="23"/>
      <c r="LCF21" s="23"/>
      <c r="LCG21" s="23"/>
      <c r="LCH21" s="23"/>
      <c r="LCI21" s="23"/>
      <c r="LCJ21" s="23"/>
      <c r="LCK21" s="23"/>
      <c r="LCL21" s="23"/>
      <c r="LCM21" s="23"/>
      <c r="LCN21" s="23"/>
      <c r="LCO21" s="23"/>
      <c r="LCP21" s="23"/>
      <c r="LCQ21" s="23"/>
      <c r="LCR21" s="23"/>
      <c r="LCS21" s="23"/>
      <c r="LCT21" s="23"/>
      <c r="LCU21" s="23"/>
      <c r="LCV21" s="23"/>
      <c r="LCW21" s="23"/>
      <c r="LCX21" s="23"/>
      <c r="LCY21" s="23"/>
      <c r="LCZ21" s="23"/>
      <c r="LDA21" s="23"/>
      <c r="LDB21" s="23"/>
      <c r="LDC21" s="23"/>
      <c r="LDD21" s="23"/>
      <c r="LDE21" s="23"/>
      <c r="LDF21" s="23"/>
      <c r="LDG21" s="23"/>
      <c r="LDH21" s="23"/>
      <c r="LDI21" s="23"/>
      <c r="LDJ21" s="23"/>
      <c r="LDK21" s="23"/>
      <c r="LDL21" s="23"/>
      <c r="LDM21" s="23"/>
      <c r="LDN21" s="23"/>
      <c r="LDO21" s="23"/>
      <c r="LDP21" s="23"/>
      <c r="LDQ21" s="23"/>
      <c r="LDR21" s="23"/>
      <c r="LDS21" s="23"/>
      <c r="LDT21" s="23"/>
      <c r="LDU21" s="23"/>
      <c r="LDV21" s="23"/>
      <c r="LDW21" s="23"/>
      <c r="LDX21" s="23"/>
      <c r="LDY21" s="23"/>
      <c r="LDZ21" s="23"/>
      <c r="LEA21" s="23"/>
      <c r="LEB21" s="23"/>
      <c r="LEC21" s="23"/>
      <c r="LED21" s="23"/>
      <c r="LEE21" s="23"/>
      <c r="LEF21" s="23"/>
      <c r="LEG21" s="23"/>
      <c r="LEH21" s="23"/>
      <c r="LEI21" s="23"/>
      <c r="LEJ21" s="23"/>
      <c r="LEK21" s="23"/>
      <c r="LEL21" s="23"/>
      <c r="LEM21" s="23"/>
      <c r="LEN21" s="23"/>
      <c r="LEO21" s="23"/>
      <c r="LEP21" s="23"/>
      <c r="LEQ21" s="23"/>
      <c r="LER21" s="23"/>
      <c r="LES21" s="23"/>
      <c r="LET21" s="23"/>
      <c r="LEU21" s="23"/>
      <c r="LEV21" s="23"/>
      <c r="LEW21" s="23"/>
      <c r="LEX21" s="23"/>
      <c r="LEY21" s="23"/>
      <c r="LEZ21" s="23"/>
      <c r="LFA21" s="23"/>
      <c r="LFB21" s="23"/>
      <c r="LFC21" s="23"/>
      <c r="LFD21" s="23"/>
      <c r="LFE21" s="23"/>
      <c r="LFF21" s="23"/>
      <c r="LFG21" s="23"/>
      <c r="LFH21" s="23"/>
      <c r="LFI21" s="23"/>
      <c r="LFJ21" s="23"/>
      <c r="LFK21" s="23"/>
      <c r="LFL21" s="23"/>
      <c r="LFM21" s="23"/>
      <c r="LFN21" s="23"/>
      <c r="LFO21" s="23"/>
      <c r="LFP21" s="23"/>
      <c r="LFQ21" s="23"/>
      <c r="LFR21" s="23"/>
      <c r="LFS21" s="23"/>
      <c r="LFT21" s="23"/>
      <c r="LFU21" s="23"/>
      <c r="LFV21" s="23"/>
      <c r="LFW21" s="23"/>
      <c r="LFX21" s="23"/>
      <c r="LFY21" s="23"/>
      <c r="LFZ21" s="23"/>
      <c r="LGA21" s="23"/>
      <c r="LGB21" s="23"/>
      <c r="LGC21" s="23"/>
      <c r="LGD21" s="23"/>
      <c r="LGE21" s="23"/>
      <c r="LGF21" s="23"/>
      <c r="LGG21" s="23"/>
      <c r="LGH21" s="23"/>
      <c r="LGI21" s="23"/>
      <c r="LGJ21" s="23"/>
      <c r="LGK21" s="23"/>
      <c r="LGL21" s="23"/>
      <c r="LGM21" s="23"/>
      <c r="LGN21" s="23"/>
      <c r="LGO21" s="23"/>
      <c r="LGP21" s="23"/>
      <c r="LGQ21" s="23"/>
      <c r="LGR21" s="23"/>
      <c r="LGS21" s="23"/>
      <c r="LGT21" s="23"/>
      <c r="LGU21" s="23"/>
      <c r="LGV21" s="23"/>
      <c r="LGW21" s="23"/>
      <c r="LGX21" s="23"/>
      <c r="LGY21" s="23"/>
      <c r="LGZ21" s="23"/>
      <c r="LHA21" s="23"/>
      <c r="LHB21" s="23"/>
      <c r="LHC21" s="23"/>
      <c r="LHD21" s="23"/>
      <c r="LHE21" s="23"/>
      <c r="LHF21" s="23"/>
      <c r="LHG21" s="23"/>
      <c r="LHH21" s="23"/>
      <c r="LHI21" s="23"/>
      <c r="LHJ21" s="23"/>
      <c r="LHK21" s="23"/>
      <c r="LHL21" s="23"/>
      <c r="LHM21" s="23"/>
      <c r="LHN21" s="23"/>
      <c r="LHO21" s="23"/>
      <c r="LHP21" s="23"/>
      <c r="LHQ21" s="23"/>
      <c r="LHR21" s="23"/>
      <c r="LHS21" s="23"/>
      <c r="LHT21" s="23"/>
      <c r="LHU21" s="23"/>
      <c r="LHV21" s="23"/>
      <c r="LHW21" s="23"/>
      <c r="LHX21" s="23"/>
      <c r="LHY21" s="23"/>
      <c r="LHZ21" s="23"/>
      <c r="LIA21" s="23"/>
      <c r="LIB21" s="23"/>
      <c r="LIC21" s="23"/>
      <c r="LID21" s="23"/>
      <c r="LIE21" s="23"/>
      <c r="LIF21" s="23"/>
      <c r="LIG21" s="23"/>
      <c r="LIH21" s="23"/>
      <c r="LII21" s="23"/>
      <c r="LIJ21" s="23"/>
      <c r="LIK21" s="23"/>
      <c r="LIL21" s="23"/>
      <c r="LIM21" s="23"/>
      <c r="LIN21" s="23"/>
      <c r="LIO21" s="23"/>
      <c r="LIP21" s="23"/>
      <c r="LIQ21" s="23"/>
      <c r="LIR21" s="23"/>
      <c r="LIS21" s="23"/>
      <c r="LIT21" s="23"/>
      <c r="LIU21" s="23"/>
      <c r="LIV21" s="23"/>
      <c r="LIW21" s="23"/>
      <c r="LIX21" s="23"/>
      <c r="LIY21" s="23"/>
      <c r="LIZ21" s="23"/>
      <c r="LJA21" s="23"/>
      <c r="LJB21" s="23"/>
      <c r="LJC21" s="23"/>
      <c r="LJD21" s="23"/>
      <c r="LJE21" s="23"/>
      <c r="LJF21" s="23"/>
      <c r="LJG21" s="23"/>
      <c r="LJH21" s="23"/>
      <c r="LJI21" s="23"/>
      <c r="LJJ21" s="23"/>
      <c r="LJK21" s="23"/>
      <c r="LJL21" s="23"/>
      <c r="LJM21" s="23"/>
      <c r="LJN21" s="23"/>
      <c r="LJO21" s="23"/>
      <c r="LJP21" s="23"/>
      <c r="LJQ21" s="23"/>
      <c r="LJR21" s="23"/>
      <c r="LJS21" s="23"/>
      <c r="LJT21" s="23"/>
      <c r="LJU21" s="23"/>
      <c r="LJV21" s="23"/>
      <c r="LJW21" s="23"/>
      <c r="LJX21" s="23"/>
      <c r="LJY21" s="23"/>
      <c r="LJZ21" s="23"/>
      <c r="LKA21" s="23"/>
      <c r="LKB21" s="23"/>
      <c r="LKC21" s="23"/>
      <c r="LKD21" s="23"/>
      <c r="LKE21" s="23"/>
      <c r="LKF21" s="23"/>
      <c r="LKG21" s="23"/>
      <c r="LKH21" s="23"/>
      <c r="LKI21" s="23"/>
      <c r="LKJ21" s="23"/>
      <c r="LKK21" s="23"/>
      <c r="LKL21" s="23"/>
      <c r="LKM21" s="23"/>
      <c r="LKN21" s="23"/>
      <c r="LKO21" s="23"/>
      <c r="LKP21" s="23"/>
      <c r="LKQ21" s="23"/>
      <c r="LKR21" s="23"/>
      <c r="LKS21" s="23"/>
      <c r="LKT21" s="23"/>
      <c r="LKU21" s="23"/>
      <c r="LKV21" s="23"/>
      <c r="LKW21" s="23"/>
      <c r="LKX21" s="23"/>
      <c r="LKY21" s="23"/>
      <c r="LKZ21" s="23"/>
      <c r="LLA21" s="23"/>
      <c r="LLB21" s="23"/>
      <c r="LLC21" s="23"/>
      <c r="LLD21" s="23"/>
      <c r="LLE21" s="23"/>
      <c r="LLF21" s="23"/>
      <c r="LLG21" s="23"/>
      <c r="LLH21" s="23"/>
      <c r="LLI21" s="23"/>
      <c r="LLJ21" s="23"/>
      <c r="LLK21" s="23"/>
      <c r="LLL21" s="23"/>
      <c r="LLM21" s="23"/>
      <c r="LLN21" s="23"/>
      <c r="LLO21" s="23"/>
      <c r="LLP21" s="23"/>
      <c r="LLQ21" s="23"/>
      <c r="LLR21" s="23"/>
      <c r="LLS21" s="23"/>
      <c r="LLT21" s="23"/>
      <c r="LLU21" s="23"/>
      <c r="LLV21" s="23"/>
      <c r="LLW21" s="23"/>
      <c r="LLX21" s="23"/>
      <c r="LLY21" s="23"/>
      <c r="LLZ21" s="23"/>
      <c r="LMA21" s="23"/>
      <c r="LMB21" s="23"/>
      <c r="LMC21" s="23"/>
      <c r="LMD21" s="23"/>
      <c r="LME21" s="23"/>
      <c r="LMF21" s="23"/>
      <c r="LMG21" s="23"/>
      <c r="LMH21" s="23"/>
      <c r="LMI21" s="23"/>
      <c r="LMJ21" s="23"/>
      <c r="LMK21" s="23"/>
      <c r="LML21" s="23"/>
      <c r="LMM21" s="23"/>
      <c r="LMN21" s="23"/>
      <c r="LMO21" s="23"/>
      <c r="LMP21" s="23"/>
      <c r="LMQ21" s="23"/>
      <c r="LMR21" s="23"/>
      <c r="LMS21" s="23"/>
      <c r="LMT21" s="23"/>
      <c r="LMU21" s="23"/>
      <c r="LMV21" s="23"/>
      <c r="LMW21" s="23"/>
      <c r="LMX21" s="23"/>
      <c r="LMY21" s="23"/>
      <c r="LMZ21" s="23"/>
      <c r="LNA21" s="23"/>
      <c r="LNB21" s="23"/>
      <c r="LNC21" s="23"/>
      <c r="LND21" s="23"/>
      <c r="LNE21" s="23"/>
      <c r="LNF21" s="23"/>
      <c r="LNG21" s="23"/>
      <c r="LNH21" s="23"/>
      <c r="LNI21" s="23"/>
      <c r="LNJ21" s="23"/>
      <c r="LNK21" s="23"/>
      <c r="LNL21" s="23"/>
      <c r="LNM21" s="23"/>
      <c r="LNN21" s="23"/>
      <c r="LNO21" s="23"/>
      <c r="LNP21" s="23"/>
      <c r="LNQ21" s="23"/>
      <c r="LNR21" s="23"/>
      <c r="LNS21" s="23"/>
      <c r="LNT21" s="23"/>
      <c r="LNU21" s="23"/>
      <c r="LNV21" s="23"/>
      <c r="LNW21" s="23"/>
      <c r="LNX21" s="23"/>
      <c r="LNY21" s="23"/>
      <c r="LNZ21" s="23"/>
      <c r="LOA21" s="23"/>
      <c r="LOB21" s="23"/>
      <c r="LOC21" s="23"/>
      <c r="LOD21" s="23"/>
      <c r="LOE21" s="23"/>
      <c r="LOF21" s="23"/>
      <c r="LOG21" s="23"/>
      <c r="LOH21" s="23"/>
      <c r="LOI21" s="23"/>
      <c r="LOJ21" s="23"/>
      <c r="LOK21" s="23"/>
      <c r="LOL21" s="23"/>
      <c r="LOM21" s="23"/>
      <c r="LON21" s="23"/>
      <c r="LOO21" s="23"/>
      <c r="LOP21" s="23"/>
      <c r="LOQ21" s="23"/>
      <c r="LOR21" s="23"/>
      <c r="LOS21" s="23"/>
      <c r="LOT21" s="23"/>
      <c r="LOU21" s="23"/>
      <c r="LOV21" s="23"/>
      <c r="LOW21" s="23"/>
      <c r="LOX21" s="23"/>
      <c r="LOY21" s="23"/>
      <c r="LOZ21" s="23"/>
      <c r="LPA21" s="23"/>
      <c r="LPB21" s="23"/>
      <c r="LPC21" s="23"/>
      <c r="LPD21" s="23"/>
      <c r="LPE21" s="23"/>
      <c r="LPF21" s="23"/>
      <c r="LPG21" s="23"/>
      <c r="LPH21" s="23"/>
      <c r="LPI21" s="23"/>
      <c r="LPJ21" s="23"/>
      <c r="LPK21" s="23"/>
      <c r="LPL21" s="23"/>
      <c r="LPM21" s="23"/>
      <c r="LPN21" s="23"/>
      <c r="LPO21" s="23"/>
      <c r="LPP21" s="23"/>
      <c r="LPQ21" s="23"/>
      <c r="LPR21" s="23"/>
      <c r="LPS21" s="23"/>
      <c r="LPT21" s="23"/>
      <c r="LPU21" s="23"/>
      <c r="LPV21" s="23"/>
      <c r="LPW21" s="23"/>
      <c r="LPX21" s="23"/>
      <c r="LPY21" s="23"/>
      <c r="LPZ21" s="23"/>
      <c r="LQA21" s="23"/>
      <c r="LQB21" s="23"/>
      <c r="LQC21" s="23"/>
      <c r="LQD21" s="23"/>
      <c r="LQE21" s="23"/>
      <c r="LQF21" s="23"/>
      <c r="LQG21" s="23"/>
      <c r="LQH21" s="23"/>
      <c r="LQI21" s="23"/>
      <c r="LQJ21" s="23"/>
      <c r="LQK21" s="23"/>
      <c r="LQL21" s="23"/>
      <c r="LQM21" s="23"/>
      <c r="LQN21" s="23"/>
      <c r="LQO21" s="23"/>
      <c r="LQP21" s="23"/>
      <c r="LQQ21" s="23"/>
      <c r="LQR21" s="23"/>
      <c r="LQS21" s="23"/>
      <c r="LQT21" s="23"/>
      <c r="LQU21" s="23"/>
      <c r="LQV21" s="23"/>
      <c r="LQW21" s="23"/>
      <c r="LQX21" s="23"/>
      <c r="LQY21" s="23"/>
      <c r="LQZ21" s="23"/>
      <c r="LRA21" s="23"/>
      <c r="LRB21" s="23"/>
      <c r="LRC21" s="23"/>
      <c r="LRD21" s="23"/>
      <c r="LRE21" s="23"/>
      <c r="LRF21" s="23"/>
      <c r="LRG21" s="23"/>
      <c r="LRH21" s="23"/>
      <c r="LRI21" s="23"/>
      <c r="LRJ21" s="23"/>
      <c r="LRK21" s="23"/>
      <c r="LRL21" s="23"/>
      <c r="LRM21" s="23"/>
      <c r="LRN21" s="23"/>
      <c r="LRO21" s="23"/>
      <c r="LRP21" s="23"/>
      <c r="LRQ21" s="23"/>
      <c r="LRR21" s="23"/>
      <c r="LRS21" s="23"/>
      <c r="LRT21" s="23"/>
      <c r="LRU21" s="23"/>
      <c r="LRV21" s="23"/>
      <c r="LRW21" s="23"/>
      <c r="LRX21" s="23"/>
      <c r="LRY21" s="23"/>
      <c r="LRZ21" s="23"/>
      <c r="LSA21" s="23"/>
      <c r="LSB21" s="23"/>
      <c r="LSC21" s="23"/>
      <c r="LSD21" s="23"/>
      <c r="LSE21" s="23"/>
      <c r="LSF21" s="23"/>
      <c r="LSG21" s="23"/>
      <c r="LSH21" s="23"/>
      <c r="LSI21" s="23"/>
      <c r="LSJ21" s="23"/>
      <c r="LSK21" s="23"/>
      <c r="LSL21" s="23"/>
      <c r="LSM21" s="23"/>
      <c r="LSN21" s="23"/>
      <c r="LSO21" s="23"/>
      <c r="LSP21" s="23"/>
      <c r="LSQ21" s="23"/>
      <c r="LSR21" s="23"/>
      <c r="LSS21" s="23"/>
      <c r="LST21" s="23"/>
      <c r="LSU21" s="23"/>
      <c r="LSV21" s="23"/>
      <c r="LSW21" s="23"/>
      <c r="LSX21" s="23"/>
      <c r="LSY21" s="23"/>
      <c r="LSZ21" s="23"/>
      <c r="LTA21" s="23"/>
      <c r="LTB21" s="23"/>
      <c r="LTC21" s="23"/>
      <c r="LTD21" s="23"/>
      <c r="LTE21" s="23"/>
      <c r="LTF21" s="23"/>
      <c r="LTG21" s="23"/>
      <c r="LTH21" s="23"/>
      <c r="LTI21" s="23"/>
      <c r="LTJ21" s="23"/>
      <c r="LTK21" s="23"/>
      <c r="LTL21" s="23"/>
      <c r="LTM21" s="23"/>
      <c r="LTN21" s="23"/>
      <c r="LTO21" s="23"/>
      <c r="LTP21" s="23"/>
      <c r="LTQ21" s="23"/>
      <c r="LTR21" s="23"/>
      <c r="LTS21" s="23"/>
      <c r="LTT21" s="23"/>
      <c r="LTU21" s="23"/>
      <c r="LTV21" s="23"/>
      <c r="LTW21" s="23"/>
      <c r="LTX21" s="23"/>
      <c r="LTY21" s="23"/>
      <c r="LTZ21" s="23"/>
      <c r="LUA21" s="23"/>
      <c r="LUB21" s="23"/>
      <c r="LUC21" s="23"/>
      <c r="LUD21" s="23"/>
      <c r="LUE21" s="23"/>
      <c r="LUF21" s="23"/>
      <c r="LUG21" s="23"/>
      <c r="LUH21" s="23"/>
      <c r="LUI21" s="23"/>
      <c r="LUJ21" s="23"/>
      <c r="LUK21" s="23"/>
      <c r="LUL21" s="23"/>
      <c r="LUM21" s="23"/>
      <c r="LUN21" s="23"/>
      <c r="LUO21" s="23"/>
      <c r="LUP21" s="23"/>
      <c r="LUQ21" s="23"/>
      <c r="LUR21" s="23"/>
      <c r="LUS21" s="23"/>
      <c r="LUT21" s="23"/>
      <c r="LUU21" s="23"/>
      <c r="LUV21" s="23"/>
      <c r="LUW21" s="23"/>
      <c r="LUX21" s="23"/>
      <c r="LUY21" s="23"/>
      <c r="LUZ21" s="23"/>
      <c r="LVA21" s="23"/>
      <c r="LVB21" s="23"/>
      <c r="LVC21" s="23"/>
      <c r="LVD21" s="23"/>
      <c r="LVE21" s="23"/>
      <c r="LVF21" s="23"/>
      <c r="LVG21" s="23"/>
      <c r="LVH21" s="23"/>
      <c r="LVI21" s="23"/>
      <c r="LVJ21" s="23"/>
      <c r="LVK21" s="23"/>
      <c r="LVL21" s="23"/>
      <c r="LVM21" s="23"/>
      <c r="LVN21" s="23"/>
      <c r="LVO21" s="23"/>
      <c r="LVP21" s="23"/>
      <c r="LVQ21" s="23"/>
      <c r="LVR21" s="23"/>
      <c r="LVS21" s="23"/>
      <c r="LVT21" s="23"/>
      <c r="LVU21" s="23"/>
      <c r="LVV21" s="23"/>
      <c r="LVW21" s="23"/>
      <c r="LVX21" s="23"/>
      <c r="LVY21" s="23"/>
      <c r="LVZ21" s="23"/>
      <c r="LWA21" s="23"/>
      <c r="LWB21" s="23"/>
      <c r="LWC21" s="23"/>
      <c r="LWD21" s="23"/>
      <c r="LWE21" s="23"/>
      <c r="LWF21" s="23"/>
      <c r="LWG21" s="23"/>
      <c r="LWH21" s="23"/>
      <c r="LWI21" s="23"/>
      <c r="LWJ21" s="23"/>
      <c r="LWK21" s="23"/>
      <c r="LWL21" s="23"/>
      <c r="LWM21" s="23"/>
      <c r="LWN21" s="23"/>
      <c r="LWO21" s="23"/>
      <c r="LWP21" s="23"/>
      <c r="LWQ21" s="23"/>
      <c r="LWR21" s="23"/>
      <c r="LWS21" s="23"/>
      <c r="LWT21" s="23"/>
      <c r="LWU21" s="23"/>
      <c r="LWV21" s="23"/>
      <c r="LWW21" s="23"/>
      <c r="LWX21" s="23"/>
      <c r="LWY21" s="23"/>
      <c r="LWZ21" s="23"/>
      <c r="LXA21" s="23"/>
      <c r="LXB21" s="23"/>
      <c r="LXC21" s="23"/>
      <c r="LXD21" s="23"/>
      <c r="LXE21" s="23"/>
      <c r="LXF21" s="23"/>
      <c r="LXG21" s="23"/>
      <c r="LXH21" s="23"/>
      <c r="LXI21" s="23"/>
      <c r="LXJ21" s="23"/>
      <c r="LXK21" s="23"/>
      <c r="LXL21" s="23"/>
      <c r="LXM21" s="23"/>
      <c r="LXN21" s="23"/>
      <c r="LXO21" s="23"/>
      <c r="LXP21" s="23"/>
      <c r="LXQ21" s="23"/>
      <c r="LXR21" s="23"/>
      <c r="LXS21" s="23"/>
      <c r="LXT21" s="23"/>
      <c r="LXU21" s="23"/>
      <c r="LXV21" s="23"/>
      <c r="LXW21" s="23"/>
      <c r="LXX21" s="23"/>
      <c r="LXY21" s="23"/>
      <c r="LXZ21" s="23"/>
      <c r="LYA21" s="23"/>
      <c r="LYB21" s="23"/>
      <c r="LYC21" s="23"/>
      <c r="LYD21" s="23"/>
      <c r="LYE21" s="23"/>
      <c r="LYF21" s="23"/>
      <c r="LYG21" s="23"/>
      <c r="LYH21" s="23"/>
      <c r="LYI21" s="23"/>
      <c r="LYJ21" s="23"/>
      <c r="LYK21" s="23"/>
      <c r="LYL21" s="23"/>
      <c r="LYM21" s="23"/>
      <c r="LYN21" s="23"/>
      <c r="LYO21" s="23"/>
      <c r="LYP21" s="23"/>
      <c r="LYQ21" s="23"/>
      <c r="LYR21" s="23"/>
      <c r="LYS21" s="23"/>
      <c r="LYT21" s="23"/>
      <c r="LYU21" s="23"/>
      <c r="LYV21" s="23"/>
      <c r="LYW21" s="23"/>
      <c r="LYX21" s="23"/>
      <c r="LYY21" s="23"/>
      <c r="LYZ21" s="23"/>
      <c r="LZA21" s="23"/>
      <c r="LZB21" s="23"/>
      <c r="LZC21" s="23"/>
      <c r="LZD21" s="23"/>
      <c r="LZE21" s="23"/>
      <c r="LZF21" s="23"/>
      <c r="LZG21" s="23"/>
      <c r="LZH21" s="23"/>
      <c r="LZI21" s="23"/>
      <c r="LZJ21" s="23"/>
      <c r="LZK21" s="23"/>
      <c r="LZL21" s="23"/>
      <c r="LZM21" s="23"/>
      <c r="LZN21" s="23"/>
      <c r="LZO21" s="23"/>
      <c r="LZP21" s="23"/>
      <c r="LZQ21" s="23"/>
      <c r="LZR21" s="23"/>
      <c r="LZS21" s="23"/>
      <c r="LZT21" s="23"/>
      <c r="LZU21" s="23"/>
      <c r="LZV21" s="23"/>
      <c r="LZW21" s="23"/>
      <c r="LZX21" s="23"/>
      <c r="LZY21" s="23"/>
      <c r="LZZ21" s="23"/>
      <c r="MAA21" s="23"/>
      <c r="MAB21" s="23"/>
      <c r="MAC21" s="23"/>
      <c r="MAD21" s="23"/>
      <c r="MAE21" s="23"/>
      <c r="MAF21" s="23"/>
      <c r="MAG21" s="23"/>
      <c r="MAH21" s="23"/>
      <c r="MAI21" s="23"/>
      <c r="MAJ21" s="23"/>
      <c r="MAK21" s="23"/>
      <c r="MAL21" s="23"/>
      <c r="MAM21" s="23"/>
      <c r="MAN21" s="23"/>
      <c r="MAO21" s="23"/>
      <c r="MAP21" s="23"/>
      <c r="MAQ21" s="23"/>
      <c r="MAR21" s="23"/>
      <c r="MAS21" s="23"/>
      <c r="MAT21" s="23"/>
      <c r="MAU21" s="23"/>
      <c r="MAV21" s="23"/>
      <c r="MAW21" s="23"/>
      <c r="MAX21" s="23"/>
      <c r="MAY21" s="23"/>
      <c r="MAZ21" s="23"/>
      <c r="MBA21" s="23"/>
      <c r="MBB21" s="23"/>
      <c r="MBC21" s="23"/>
      <c r="MBD21" s="23"/>
      <c r="MBE21" s="23"/>
      <c r="MBF21" s="23"/>
      <c r="MBG21" s="23"/>
      <c r="MBH21" s="23"/>
      <c r="MBI21" s="23"/>
      <c r="MBJ21" s="23"/>
      <c r="MBK21" s="23"/>
      <c r="MBL21" s="23"/>
      <c r="MBM21" s="23"/>
      <c r="MBN21" s="23"/>
      <c r="MBO21" s="23"/>
      <c r="MBP21" s="23"/>
      <c r="MBQ21" s="23"/>
      <c r="MBR21" s="23"/>
      <c r="MBS21" s="23"/>
      <c r="MBT21" s="23"/>
      <c r="MBU21" s="23"/>
      <c r="MBV21" s="23"/>
      <c r="MBW21" s="23"/>
      <c r="MBX21" s="23"/>
      <c r="MBY21" s="23"/>
      <c r="MBZ21" s="23"/>
      <c r="MCA21" s="23"/>
      <c r="MCB21" s="23"/>
      <c r="MCC21" s="23"/>
      <c r="MCD21" s="23"/>
      <c r="MCE21" s="23"/>
      <c r="MCF21" s="23"/>
      <c r="MCG21" s="23"/>
      <c r="MCH21" s="23"/>
      <c r="MCI21" s="23"/>
      <c r="MCJ21" s="23"/>
      <c r="MCK21" s="23"/>
      <c r="MCL21" s="23"/>
      <c r="MCM21" s="23"/>
      <c r="MCN21" s="23"/>
      <c r="MCO21" s="23"/>
      <c r="MCP21" s="23"/>
      <c r="MCQ21" s="23"/>
      <c r="MCR21" s="23"/>
      <c r="MCS21" s="23"/>
      <c r="MCT21" s="23"/>
      <c r="MCU21" s="23"/>
      <c r="MCV21" s="23"/>
      <c r="MCW21" s="23"/>
      <c r="MCX21" s="23"/>
      <c r="MCY21" s="23"/>
      <c r="MCZ21" s="23"/>
      <c r="MDA21" s="23"/>
      <c r="MDB21" s="23"/>
      <c r="MDC21" s="23"/>
      <c r="MDD21" s="23"/>
      <c r="MDE21" s="23"/>
      <c r="MDF21" s="23"/>
      <c r="MDG21" s="23"/>
      <c r="MDH21" s="23"/>
      <c r="MDI21" s="23"/>
      <c r="MDJ21" s="23"/>
      <c r="MDK21" s="23"/>
      <c r="MDL21" s="23"/>
      <c r="MDM21" s="23"/>
      <c r="MDN21" s="23"/>
      <c r="MDO21" s="23"/>
      <c r="MDP21" s="23"/>
      <c r="MDQ21" s="23"/>
      <c r="MDR21" s="23"/>
      <c r="MDS21" s="23"/>
      <c r="MDT21" s="23"/>
      <c r="MDU21" s="23"/>
      <c r="MDV21" s="23"/>
      <c r="MDW21" s="23"/>
      <c r="MDX21" s="23"/>
      <c r="MDY21" s="23"/>
      <c r="MDZ21" s="23"/>
      <c r="MEA21" s="23"/>
      <c r="MEB21" s="23"/>
      <c r="MEC21" s="23"/>
      <c r="MED21" s="23"/>
      <c r="MEE21" s="23"/>
      <c r="MEF21" s="23"/>
      <c r="MEG21" s="23"/>
      <c r="MEH21" s="23"/>
      <c r="MEI21" s="23"/>
      <c r="MEJ21" s="23"/>
      <c r="MEK21" s="23"/>
      <c r="MEL21" s="23"/>
      <c r="MEM21" s="23"/>
      <c r="MEN21" s="23"/>
      <c r="MEO21" s="23"/>
      <c r="MEP21" s="23"/>
      <c r="MEQ21" s="23"/>
      <c r="MER21" s="23"/>
      <c r="MES21" s="23"/>
      <c r="MET21" s="23"/>
      <c r="MEU21" s="23"/>
      <c r="MEV21" s="23"/>
      <c r="MEW21" s="23"/>
      <c r="MEX21" s="23"/>
      <c r="MEY21" s="23"/>
      <c r="MEZ21" s="23"/>
      <c r="MFA21" s="23"/>
      <c r="MFB21" s="23"/>
      <c r="MFC21" s="23"/>
      <c r="MFD21" s="23"/>
      <c r="MFE21" s="23"/>
      <c r="MFF21" s="23"/>
      <c r="MFG21" s="23"/>
      <c r="MFH21" s="23"/>
      <c r="MFI21" s="23"/>
      <c r="MFJ21" s="23"/>
      <c r="MFK21" s="23"/>
      <c r="MFL21" s="23"/>
      <c r="MFM21" s="23"/>
      <c r="MFN21" s="23"/>
      <c r="MFO21" s="23"/>
      <c r="MFP21" s="23"/>
      <c r="MFQ21" s="23"/>
      <c r="MFR21" s="23"/>
      <c r="MFS21" s="23"/>
      <c r="MFT21" s="23"/>
      <c r="MFU21" s="23"/>
      <c r="MFV21" s="23"/>
      <c r="MFW21" s="23"/>
      <c r="MFX21" s="23"/>
      <c r="MFY21" s="23"/>
      <c r="MFZ21" s="23"/>
      <c r="MGA21" s="23"/>
      <c r="MGB21" s="23"/>
      <c r="MGC21" s="23"/>
      <c r="MGD21" s="23"/>
      <c r="MGE21" s="23"/>
      <c r="MGF21" s="23"/>
      <c r="MGG21" s="23"/>
      <c r="MGH21" s="23"/>
      <c r="MGI21" s="23"/>
      <c r="MGJ21" s="23"/>
      <c r="MGK21" s="23"/>
      <c r="MGL21" s="23"/>
      <c r="MGM21" s="23"/>
      <c r="MGN21" s="23"/>
      <c r="MGO21" s="23"/>
      <c r="MGP21" s="23"/>
      <c r="MGQ21" s="23"/>
      <c r="MGR21" s="23"/>
      <c r="MGS21" s="23"/>
      <c r="MGT21" s="23"/>
      <c r="MGU21" s="23"/>
      <c r="MGV21" s="23"/>
      <c r="MGW21" s="23"/>
      <c r="MGX21" s="23"/>
      <c r="MGY21" s="23"/>
      <c r="MGZ21" s="23"/>
      <c r="MHA21" s="23"/>
      <c r="MHB21" s="23"/>
      <c r="MHC21" s="23"/>
      <c r="MHD21" s="23"/>
      <c r="MHE21" s="23"/>
      <c r="MHF21" s="23"/>
      <c r="MHG21" s="23"/>
      <c r="MHH21" s="23"/>
      <c r="MHI21" s="23"/>
      <c r="MHJ21" s="23"/>
      <c r="MHK21" s="23"/>
      <c r="MHL21" s="23"/>
      <c r="MHM21" s="23"/>
      <c r="MHN21" s="23"/>
      <c r="MHO21" s="23"/>
      <c r="MHP21" s="23"/>
      <c r="MHQ21" s="23"/>
      <c r="MHR21" s="23"/>
      <c r="MHS21" s="23"/>
      <c r="MHT21" s="23"/>
      <c r="MHU21" s="23"/>
      <c r="MHV21" s="23"/>
      <c r="MHW21" s="23"/>
      <c r="MHX21" s="23"/>
      <c r="MHY21" s="23"/>
      <c r="MHZ21" s="23"/>
      <c r="MIA21" s="23"/>
      <c r="MIB21" s="23"/>
      <c r="MIC21" s="23"/>
      <c r="MID21" s="23"/>
      <c r="MIE21" s="23"/>
      <c r="MIF21" s="23"/>
      <c r="MIG21" s="23"/>
      <c r="MIH21" s="23"/>
      <c r="MII21" s="23"/>
      <c r="MIJ21" s="23"/>
      <c r="MIK21" s="23"/>
      <c r="MIL21" s="23"/>
      <c r="MIM21" s="23"/>
      <c r="MIN21" s="23"/>
      <c r="MIO21" s="23"/>
      <c r="MIP21" s="23"/>
      <c r="MIQ21" s="23"/>
      <c r="MIR21" s="23"/>
      <c r="MIS21" s="23"/>
      <c r="MIT21" s="23"/>
      <c r="MIU21" s="23"/>
      <c r="MIV21" s="23"/>
      <c r="MIW21" s="23"/>
      <c r="MIX21" s="23"/>
      <c r="MIY21" s="23"/>
      <c r="MIZ21" s="23"/>
      <c r="MJA21" s="23"/>
      <c r="MJB21" s="23"/>
      <c r="MJC21" s="23"/>
      <c r="MJD21" s="23"/>
      <c r="MJE21" s="23"/>
      <c r="MJF21" s="23"/>
      <c r="MJG21" s="23"/>
      <c r="MJH21" s="23"/>
      <c r="MJI21" s="23"/>
      <c r="MJJ21" s="23"/>
      <c r="MJK21" s="23"/>
      <c r="MJL21" s="23"/>
      <c r="MJM21" s="23"/>
      <c r="MJN21" s="23"/>
      <c r="MJO21" s="23"/>
      <c r="MJP21" s="23"/>
      <c r="MJQ21" s="23"/>
      <c r="MJR21" s="23"/>
      <c r="MJS21" s="23"/>
      <c r="MJT21" s="23"/>
      <c r="MJU21" s="23"/>
      <c r="MJV21" s="23"/>
      <c r="MJW21" s="23"/>
      <c r="MJX21" s="23"/>
      <c r="MJY21" s="23"/>
      <c r="MJZ21" s="23"/>
      <c r="MKA21" s="23"/>
      <c r="MKB21" s="23"/>
      <c r="MKC21" s="23"/>
      <c r="MKD21" s="23"/>
      <c r="MKE21" s="23"/>
      <c r="MKF21" s="23"/>
      <c r="MKG21" s="23"/>
      <c r="MKH21" s="23"/>
      <c r="MKI21" s="23"/>
      <c r="MKJ21" s="23"/>
      <c r="MKK21" s="23"/>
      <c r="MKL21" s="23"/>
      <c r="MKM21" s="23"/>
      <c r="MKN21" s="23"/>
      <c r="MKO21" s="23"/>
      <c r="MKP21" s="23"/>
      <c r="MKQ21" s="23"/>
      <c r="MKR21" s="23"/>
      <c r="MKS21" s="23"/>
      <c r="MKT21" s="23"/>
      <c r="MKU21" s="23"/>
      <c r="MKV21" s="23"/>
      <c r="MKW21" s="23"/>
      <c r="MKX21" s="23"/>
      <c r="MKY21" s="23"/>
      <c r="MKZ21" s="23"/>
      <c r="MLA21" s="23"/>
      <c r="MLB21" s="23"/>
      <c r="MLC21" s="23"/>
      <c r="MLD21" s="23"/>
      <c r="MLE21" s="23"/>
      <c r="MLF21" s="23"/>
      <c r="MLG21" s="23"/>
      <c r="MLH21" s="23"/>
      <c r="MLI21" s="23"/>
      <c r="MLJ21" s="23"/>
      <c r="MLK21" s="23"/>
      <c r="MLL21" s="23"/>
      <c r="MLM21" s="23"/>
      <c r="MLN21" s="23"/>
      <c r="MLO21" s="23"/>
      <c r="MLP21" s="23"/>
      <c r="MLQ21" s="23"/>
      <c r="MLR21" s="23"/>
      <c r="MLS21" s="23"/>
      <c r="MLT21" s="23"/>
      <c r="MLU21" s="23"/>
      <c r="MLV21" s="23"/>
      <c r="MLW21" s="23"/>
      <c r="MLX21" s="23"/>
      <c r="MLY21" s="23"/>
      <c r="MLZ21" s="23"/>
      <c r="MMA21" s="23"/>
      <c r="MMB21" s="23"/>
      <c r="MMC21" s="23"/>
      <c r="MMD21" s="23"/>
      <c r="MME21" s="23"/>
      <c r="MMF21" s="23"/>
      <c r="MMG21" s="23"/>
      <c r="MMH21" s="23"/>
      <c r="MMI21" s="23"/>
      <c r="MMJ21" s="23"/>
      <c r="MMK21" s="23"/>
      <c r="MML21" s="23"/>
      <c r="MMM21" s="23"/>
      <c r="MMN21" s="23"/>
      <c r="MMO21" s="23"/>
      <c r="MMP21" s="23"/>
      <c r="MMQ21" s="23"/>
      <c r="MMR21" s="23"/>
      <c r="MMS21" s="23"/>
      <c r="MMT21" s="23"/>
      <c r="MMU21" s="23"/>
      <c r="MMV21" s="23"/>
      <c r="MMW21" s="23"/>
      <c r="MMX21" s="23"/>
      <c r="MMY21" s="23"/>
      <c r="MMZ21" s="23"/>
      <c r="MNA21" s="23"/>
      <c r="MNB21" s="23"/>
      <c r="MNC21" s="23"/>
      <c r="MND21" s="23"/>
      <c r="MNE21" s="23"/>
      <c r="MNF21" s="23"/>
      <c r="MNG21" s="23"/>
      <c r="MNH21" s="23"/>
      <c r="MNI21" s="23"/>
      <c r="MNJ21" s="23"/>
      <c r="MNK21" s="23"/>
      <c r="MNL21" s="23"/>
      <c r="MNM21" s="23"/>
      <c r="MNN21" s="23"/>
      <c r="MNO21" s="23"/>
      <c r="MNP21" s="23"/>
      <c r="MNQ21" s="23"/>
      <c r="MNR21" s="23"/>
      <c r="MNS21" s="23"/>
      <c r="MNT21" s="23"/>
      <c r="MNU21" s="23"/>
      <c r="MNV21" s="23"/>
      <c r="MNW21" s="23"/>
      <c r="MNX21" s="23"/>
      <c r="MNY21" s="23"/>
      <c r="MNZ21" s="23"/>
      <c r="MOA21" s="23"/>
      <c r="MOB21" s="23"/>
      <c r="MOC21" s="23"/>
      <c r="MOD21" s="23"/>
      <c r="MOE21" s="23"/>
      <c r="MOF21" s="23"/>
      <c r="MOG21" s="23"/>
      <c r="MOH21" s="23"/>
      <c r="MOI21" s="23"/>
      <c r="MOJ21" s="23"/>
      <c r="MOK21" s="23"/>
      <c r="MOL21" s="23"/>
      <c r="MOM21" s="23"/>
      <c r="MON21" s="23"/>
      <c r="MOO21" s="23"/>
      <c r="MOP21" s="23"/>
      <c r="MOQ21" s="23"/>
      <c r="MOR21" s="23"/>
      <c r="MOS21" s="23"/>
      <c r="MOT21" s="23"/>
      <c r="MOU21" s="23"/>
      <c r="MOV21" s="23"/>
      <c r="MOW21" s="23"/>
      <c r="MOX21" s="23"/>
      <c r="MOY21" s="23"/>
      <c r="MOZ21" s="23"/>
      <c r="MPA21" s="23"/>
      <c r="MPB21" s="23"/>
      <c r="MPC21" s="23"/>
      <c r="MPD21" s="23"/>
      <c r="MPE21" s="23"/>
      <c r="MPF21" s="23"/>
      <c r="MPG21" s="23"/>
      <c r="MPH21" s="23"/>
      <c r="MPI21" s="23"/>
      <c r="MPJ21" s="23"/>
      <c r="MPK21" s="23"/>
      <c r="MPL21" s="23"/>
      <c r="MPM21" s="23"/>
      <c r="MPN21" s="23"/>
      <c r="MPO21" s="23"/>
      <c r="MPP21" s="23"/>
      <c r="MPQ21" s="23"/>
      <c r="MPR21" s="23"/>
      <c r="MPS21" s="23"/>
      <c r="MPT21" s="23"/>
      <c r="MPU21" s="23"/>
      <c r="MPV21" s="23"/>
      <c r="MPW21" s="23"/>
      <c r="MPX21" s="23"/>
      <c r="MPY21" s="23"/>
      <c r="MPZ21" s="23"/>
      <c r="MQA21" s="23"/>
      <c r="MQB21" s="23"/>
      <c r="MQC21" s="23"/>
      <c r="MQD21" s="23"/>
      <c r="MQE21" s="23"/>
      <c r="MQF21" s="23"/>
      <c r="MQG21" s="23"/>
      <c r="MQH21" s="23"/>
      <c r="MQI21" s="23"/>
      <c r="MQJ21" s="23"/>
      <c r="MQK21" s="23"/>
      <c r="MQL21" s="23"/>
      <c r="MQM21" s="23"/>
      <c r="MQN21" s="23"/>
      <c r="MQO21" s="23"/>
      <c r="MQP21" s="23"/>
      <c r="MQQ21" s="23"/>
      <c r="MQR21" s="23"/>
      <c r="MQS21" s="23"/>
      <c r="MQT21" s="23"/>
      <c r="MQU21" s="23"/>
      <c r="MQV21" s="23"/>
      <c r="MQW21" s="23"/>
      <c r="MQX21" s="23"/>
      <c r="MQY21" s="23"/>
      <c r="MQZ21" s="23"/>
      <c r="MRA21" s="23"/>
      <c r="MRB21" s="23"/>
      <c r="MRC21" s="23"/>
      <c r="MRD21" s="23"/>
      <c r="MRE21" s="23"/>
      <c r="MRF21" s="23"/>
      <c r="MRG21" s="23"/>
      <c r="MRH21" s="23"/>
      <c r="MRI21" s="23"/>
      <c r="MRJ21" s="23"/>
      <c r="MRK21" s="23"/>
      <c r="MRL21" s="23"/>
      <c r="MRM21" s="23"/>
      <c r="MRN21" s="23"/>
      <c r="MRO21" s="23"/>
      <c r="MRP21" s="23"/>
      <c r="MRQ21" s="23"/>
      <c r="MRR21" s="23"/>
      <c r="MRS21" s="23"/>
      <c r="MRT21" s="23"/>
      <c r="MRU21" s="23"/>
      <c r="MRV21" s="23"/>
      <c r="MRW21" s="23"/>
      <c r="MRX21" s="23"/>
      <c r="MRY21" s="23"/>
      <c r="MRZ21" s="23"/>
      <c r="MSA21" s="23"/>
      <c r="MSB21" s="23"/>
      <c r="MSC21" s="23"/>
      <c r="MSD21" s="23"/>
      <c r="MSE21" s="23"/>
      <c r="MSF21" s="23"/>
      <c r="MSG21" s="23"/>
      <c r="MSH21" s="23"/>
      <c r="MSI21" s="23"/>
      <c r="MSJ21" s="23"/>
      <c r="MSK21" s="23"/>
      <c r="MSL21" s="23"/>
      <c r="MSM21" s="23"/>
      <c r="MSN21" s="23"/>
      <c r="MSO21" s="23"/>
      <c r="MSP21" s="23"/>
      <c r="MSQ21" s="23"/>
      <c r="MSR21" s="23"/>
      <c r="MSS21" s="23"/>
      <c r="MST21" s="23"/>
      <c r="MSU21" s="23"/>
      <c r="MSV21" s="23"/>
      <c r="MSW21" s="23"/>
      <c r="MSX21" s="23"/>
      <c r="MSY21" s="23"/>
      <c r="MSZ21" s="23"/>
      <c r="MTA21" s="23"/>
      <c r="MTB21" s="23"/>
      <c r="MTC21" s="23"/>
      <c r="MTD21" s="23"/>
      <c r="MTE21" s="23"/>
      <c r="MTF21" s="23"/>
      <c r="MTG21" s="23"/>
      <c r="MTH21" s="23"/>
      <c r="MTI21" s="23"/>
      <c r="MTJ21" s="23"/>
      <c r="MTK21" s="23"/>
      <c r="MTL21" s="23"/>
      <c r="MTM21" s="23"/>
      <c r="MTN21" s="23"/>
      <c r="MTO21" s="23"/>
      <c r="MTP21" s="23"/>
      <c r="MTQ21" s="23"/>
      <c r="MTR21" s="23"/>
      <c r="MTS21" s="23"/>
      <c r="MTT21" s="23"/>
      <c r="MTU21" s="23"/>
      <c r="MTV21" s="23"/>
      <c r="MTW21" s="23"/>
      <c r="MTX21" s="23"/>
      <c r="MTY21" s="23"/>
      <c r="MTZ21" s="23"/>
      <c r="MUA21" s="23"/>
      <c r="MUB21" s="23"/>
      <c r="MUC21" s="23"/>
      <c r="MUD21" s="23"/>
      <c r="MUE21" s="23"/>
      <c r="MUF21" s="23"/>
      <c r="MUG21" s="23"/>
      <c r="MUH21" s="23"/>
      <c r="MUI21" s="23"/>
      <c r="MUJ21" s="23"/>
      <c r="MUK21" s="23"/>
      <c r="MUL21" s="23"/>
      <c r="MUM21" s="23"/>
      <c r="MUN21" s="23"/>
      <c r="MUO21" s="23"/>
      <c r="MUP21" s="23"/>
      <c r="MUQ21" s="23"/>
      <c r="MUR21" s="23"/>
      <c r="MUS21" s="23"/>
      <c r="MUT21" s="23"/>
      <c r="MUU21" s="23"/>
      <c r="MUV21" s="23"/>
      <c r="MUW21" s="23"/>
      <c r="MUX21" s="23"/>
      <c r="MUY21" s="23"/>
      <c r="MUZ21" s="23"/>
      <c r="MVA21" s="23"/>
      <c r="MVB21" s="23"/>
      <c r="MVC21" s="23"/>
      <c r="MVD21" s="23"/>
      <c r="MVE21" s="23"/>
      <c r="MVF21" s="23"/>
      <c r="MVG21" s="23"/>
      <c r="MVH21" s="23"/>
      <c r="MVI21" s="23"/>
      <c r="MVJ21" s="23"/>
      <c r="MVK21" s="23"/>
      <c r="MVL21" s="23"/>
      <c r="MVM21" s="23"/>
      <c r="MVN21" s="23"/>
      <c r="MVO21" s="23"/>
      <c r="MVP21" s="23"/>
      <c r="MVQ21" s="23"/>
      <c r="MVR21" s="23"/>
      <c r="MVS21" s="23"/>
      <c r="MVT21" s="23"/>
      <c r="MVU21" s="23"/>
      <c r="MVV21" s="23"/>
      <c r="MVW21" s="23"/>
      <c r="MVX21" s="23"/>
      <c r="MVY21" s="23"/>
      <c r="MVZ21" s="23"/>
      <c r="MWA21" s="23"/>
      <c r="MWB21" s="23"/>
      <c r="MWC21" s="23"/>
      <c r="MWD21" s="23"/>
      <c r="MWE21" s="23"/>
      <c r="MWF21" s="23"/>
      <c r="MWG21" s="23"/>
      <c r="MWH21" s="23"/>
      <c r="MWI21" s="23"/>
      <c r="MWJ21" s="23"/>
      <c r="MWK21" s="23"/>
      <c r="MWL21" s="23"/>
      <c r="MWM21" s="23"/>
      <c r="MWN21" s="23"/>
      <c r="MWO21" s="23"/>
      <c r="MWP21" s="23"/>
      <c r="MWQ21" s="23"/>
      <c r="MWR21" s="23"/>
      <c r="MWS21" s="23"/>
      <c r="MWT21" s="23"/>
      <c r="MWU21" s="23"/>
      <c r="MWV21" s="23"/>
      <c r="MWW21" s="23"/>
      <c r="MWX21" s="23"/>
      <c r="MWY21" s="23"/>
      <c r="MWZ21" s="23"/>
      <c r="MXA21" s="23"/>
      <c r="MXB21" s="23"/>
      <c r="MXC21" s="23"/>
      <c r="MXD21" s="23"/>
      <c r="MXE21" s="23"/>
      <c r="MXF21" s="23"/>
      <c r="MXG21" s="23"/>
      <c r="MXH21" s="23"/>
      <c r="MXI21" s="23"/>
      <c r="MXJ21" s="23"/>
      <c r="MXK21" s="23"/>
      <c r="MXL21" s="23"/>
      <c r="MXM21" s="23"/>
      <c r="MXN21" s="23"/>
      <c r="MXO21" s="23"/>
      <c r="MXP21" s="23"/>
      <c r="MXQ21" s="23"/>
      <c r="MXR21" s="23"/>
      <c r="MXS21" s="23"/>
      <c r="MXT21" s="23"/>
      <c r="MXU21" s="23"/>
      <c r="MXV21" s="23"/>
      <c r="MXW21" s="23"/>
      <c r="MXX21" s="23"/>
      <c r="MXY21" s="23"/>
      <c r="MXZ21" s="23"/>
      <c r="MYA21" s="23"/>
      <c r="MYB21" s="23"/>
      <c r="MYC21" s="23"/>
      <c r="MYD21" s="23"/>
      <c r="MYE21" s="23"/>
      <c r="MYF21" s="23"/>
      <c r="MYG21" s="23"/>
      <c r="MYH21" s="23"/>
      <c r="MYI21" s="23"/>
      <c r="MYJ21" s="23"/>
      <c r="MYK21" s="23"/>
      <c r="MYL21" s="23"/>
      <c r="MYM21" s="23"/>
      <c r="MYN21" s="23"/>
      <c r="MYO21" s="23"/>
      <c r="MYP21" s="23"/>
      <c r="MYQ21" s="23"/>
      <c r="MYR21" s="23"/>
      <c r="MYS21" s="23"/>
      <c r="MYT21" s="23"/>
      <c r="MYU21" s="23"/>
      <c r="MYV21" s="23"/>
      <c r="MYW21" s="23"/>
      <c r="MYX21" s="23"/>
      <c r="MYY21" s="23"/>
      <c r="MYZ21" s="23"/>
      <c r="MZA21" s="23"/>
      <c r="MZB21" s="23"/>
      <c r="MZC21" s="23"/>
      <c r="MZD21" s="23"/>
      <c r="MZE21" s="23"/>
      <c r="MZF21" s="23"/>
      <c r="MZG21" s="23"/>
      <c r="MZH21" s="23"/>
      <c r="MZI21" s="23"/>
      <c r="MZJ21" s="23"/>
      <c r="MZK21" s="23"/>
      <c r="MZL21" s="23"/>
      <c r="MZM21" s="23"/>
      <c r="MZN21" s="23"/>
      <c r="MZO21" s="23"/>
      <c r="MZP21" s="23"/>
      <c r="MZQ21" s="23"/>
      <c r="MZR21" s="23"/>
      <c r="MZS21" s="23"/>
      <c r="MZT21" s="23"/>
      <c r="MZU21" s="23"/>
      <c r="MZV21" s="23"/>
      <c r="MZW21" s="23"/>
      <c r="MZX21" s="23"/>
      <c r="MZY21" s="23"/>
      <c r="MZZ21" s="23"/>
      <c r="NAA21" s="23"/>
      <c r="NAB21" s="23"/>
      <c r="NAC21" s="23"/>
      <c r="NAD21" s="23"/>
      <c r="NAE21" s="23"/>
      <c r="NAF21" s="23"/>
      <c r="NAG21" s="23"/>
      <c r="NAH21" s="23"/>
      <c r="NAI21" s="23"/>
      <c r="NAJ21" s="23"/>
      <c r="NAK21" s="23"/>
      <c r="NAL21" s="23"/>
      <c r="NAM21" s="23"/>
      <c r="NAN21" s="23"/>
      <c r="NAO21" s="23"/>
      <c r="NAP21" s="23"/>
      <c r="NAQ21" s="23"/>
      <c r="NAR21" s="23"/>
      <c r="NAS21" s="23"/>
      <c r="NAT21" s="23"/>
      <c r="NAU21" s="23"/>
      <c r="NAV21" s="23"/>
      <c r="NAW21" s="23"/>
      <c r="NAX21" s="23"/>
      <c r="NAY21" s="23"/>
      <c r="NAZ21" s="23"/>
      <c r="NBA21" s="23"/>
      <c r="NBB21" s="23"/>
      <c r="NBC21" s="23"/>
      <c r="NBD21" s="23"/>
      <c r="NBE21" s="23"/>
      <c r="NBF21" s="23"/>
      <c r="NBG21" s="23"/>
      <c r="NBH21" s="23"/>
      <c r="NBI21" s="23"/>
      <c r="NBJ21" s="23"/>
      <c r="NBK21" s="23"/>
      <c r="NBL21" s="23"/>
      <c r="NBM21" s="23"/>
      <c r="NBN21" s="23"/>
      <c r="NBO21" s="23"/>
      <c r="NBP21" s="23"/>
      <c r="NBQ21" s="23"/>
      <c r="NBR21" s="23"/>
      <c r="NBS21" s="23"/>
      <c r="NBT21" s="23"/>
      <c r="NBU21" s="23"/>
      <c r="NBV21" s="23"/>
      <c r="NBW21" s="23"/>
      <c r="NBX21" s="23"/>
      <c r="NBY21" s="23"/>
      <c r="NBZ21" s="23"/>
      <c r="NCA21" s="23"/>
      <c r="NCB21" s="23"/>
      <c r="NCC21" s="23"/>
      <c r="NCD21" s="23"/>
      <c r="NCE21" s="23"/>
      <c r="NCF21" s="23"/>
      <c r="NCG21" s="23"/>
      <c r="NCH21" s="23"/>
      <c r="NCI21" s="23"/>
      <c r="NCJ21" s="23"/>
      <c r="NCK21" s="23"/>
      <c r="NCL21" s="23"/>
      <c r="NCM21" s="23"/>
      <c r="NCN21" s="23"/>
      <c r="NCO21" s="23"/>
      <c r="NCP21" s="23"/>
      <c r="NCQ21" s="23"/>
      <c r="NCR21" s="23"/>
      <c r="NCS21" s="23"/>
      <c r="NCT21" s="23"/>
      <c r="NCU21" s="23"/>
      <c r="NCV21" s="23"/>
      <c r="NCW21" s="23"/>
      <c r="NCX21" s="23"/>
      <c r="NCY21" s="23"/>
      <c r="NCZ21" s="23"/>
      <c r="NDA21" s="23"/>
      <c r="NDB21" s="23"/>
      <c r="NDC21" s="23"/>
      <c r="NDD21" s="23"/>
      <c r="NDE21" s="23"/>
      <c r="NDF21" s="23"/>
      <c r="NDG21" s="23"/>
      <c r="NDH21" s="23"/>
      <c r="NDI21" s="23"/>
      <c r="NDJ21" s="23"/>
      <c r="NDK21" s="23"/>
      <c r="NDL21" s="23"/>
      <c r="NDM21" s="23"/>
      <c r="NDN21" s="23"/>
      <c r="NDO21" s="23"/>
      <c r="NDP21" s="23"/>
      <c r="NDQ21" s="23"/>
      <c r="NDR21" s="23"/>
      <c r="NDS21" s="23"/>
      <c r="NDT21" s="23"/>
      <c r="NDU21" s="23"/>
      <c r="NDV21" s="23"/>
      <c r="NDW21" s="23"/>
      <c r="NDX21" s="23"/>
      <c r="NDY21" s="23"/>
      <c r="NDZ21" s="23"/>
      <c r="NEA21" s="23"/>
      <c r="NEB21" s="23"/>
      <c r="NEC21" s="23"/>
      <c r="NED21" s="23"/>
      <c r="NEE21" s="23"/>
      <c r="NEF21" s="23"/>
      <c r="NEG21" s="23"/>
      <c r="NEH21" s="23"/>
      <c r="NEI21" s="23"/>
      <c r="NEJ21" s="23"/>
      <c r="NEK21" s="23"/>
      <c r="NEL21" s="23"/>
      <c r="NEM21" s="23"/>
      <c r="NEN21" s="23"/>
      <c r="NEO21" s="23"/>
      <c r="NEP21" s="23"/>
      <c r="NEQ21" s="23"/>
      <c r="NER21" s="23"/>
      <c r="NES21" s="23"/>
      <c r="NET21" s="23"/>
      <c r="NEU21" s="23"/>
      <c r="NEV21" s="23"/>
      <c r="NEW21" s="23"/>
      <c r="NEX21" s="23"/>
      <c r="NEY21" s="23"/>
      <c r="NEZ21" s="23"/>
      <c r="NFA21" s="23"/>
      <c r="NFB21" s="23"/>
      <c r="NFC21" s="23"/>
      <c r="NFD21" s="23"/>
      <c r="NFE21" s="23"/>
      <c r="NFF21" s="23"/>
      <c r="NFG21" s="23"/>
      <c r="NFH21" s="23"/>
      <c r="NFI21" s="23"/>
      <c r="NFJ21" s="23"/>
      <c r="NFK21" s="23"/>
      <c r="NFL21" s="23"/>
      <c r="NFM21" s="23"/>
      <c r="NFN21" s="23"/>
      <c r="NFO21" s="23"/>
      <c r="NFP21" s="23"/>
      <c r="NFQ21" s="23"/>
      <c r="NFR21" s="23"/>
      <c r="NFS21" s="23"/>
      <c r="NFT21" s="23"/>
      <c r="NFU21" s="23"/>
      <c r="NFV21" s="23"/>
      <c r="NFW21" s="23"/>
      <c r="NFX21" s="23"/>
      <c r="NFY21" s="23"/>
      <c r="NFZ21" s="23"/>
      <c r="NGA21" s="23"/>
      <c r="NGB21" s="23"/>
      <c r="NGC21" s="23"/>
      <c r="NGD21" s="23"/>
      <c r="NGE21" s="23"/>
      <c r="NGF21" s="23"/>
      <c r="NGG21" s="23"/>
      <c r="NGH21" s="23"/>
      <c r="NGI21" s="23"/>
      <c r="NGJ21" s="23"/>
      <c r="NGK21" s="23"/>
      <c r="NGL21" s="23"/>
      <c r="NGM21" s="23"/>
      <c r="NGN21" s="23"/>
      <c r="NGO21" s="23"/>
      <c r="NGP21" s="23"/>
      <c r="NGQ21" s="23"/>
      <c r="NGR21" s="23"/>
      <c r="NGS21" s="23"/>
      <c r="NGT21" s="23"/>
      <c r="NGU21" s="23"/>
      <c r="NGV21" s="23"/>
      <c r="NGW21" s="23"/>
      <c r="NGX21" s="23"/>
      <c r="NGY21" s="23"/>
      <c r="NGZ21" s="23"/>
      <c r="NHA21" s="23"/>
      <c r="NHB21" s="23"/>
      <c r="NHC21" s="23"/>
      <c r="NHD21" s="23"/>
      <c r="NHE21" s="23"/>
      <c r="NHF21" s="23"/>
      <c r="NHG21" s="23"/>
      <c r="NHH21" s="23"/>
      <c r="NHI21" s="23"/>
      <c r="NHJ21" s="23"/>
      <c r="NHK21" s="23"/>
      <c r="NHL21" s="23"/>
      <c r="NHM21" s="23"/>
      <c r="NHN21" s="23"/>
      <c r="NHO21" s="23"/>
      <c r="NHP21" s="23"/>
      <c r="NHQ21" s="23"/>
      <c r="NHR21" s="23"/>
      <c r="NHS21" s="23"/>
      <c r="NHT21" s="23"/>
      <c r="NHU21" s="23"/>
      <c r="NHV21" s="23"/>
      <c r="NHW21" s="23"/>
      <c r="NHX21" s="23"/>
      <c r="NHY21" s="23"/>
      <c r="NHZ21" s="23"/>
      <c r="NIA21" s="23"/>
      <c r="NIB21" s="23"/>
      <c r="NIC21" s="23"/>
      <c r="NID21" s="23"/>
      <c r="NIE21" s="23"/>
      <c r="NIF21" s="23"/>
      <c r="NIG21" s="23"/>
      <c r="NIH21" s="23"/>
      <c r="NII21" s="23"/>
      <c r="NIJ21" s="23"/>
      <c r="NIK21" s="23"/>
      <c r="NIL21" s="23"/>
      <c r="NIM21" s="23"/>
      <c r="NIN21" s="23"/>
      <c r="NIO21" s="23"/>
      <c r="NIP21" s="23"/>
      <c r="NIQ21" s="23"/>
      <c r="NIR21" s="23"/>
      <c r="NIS21" s="23"/>
      <c r="NIT21" s="23"/>
      <c r="NIU21" s="23"/>
      <c r="NIV21" s="23"/>
      <c r="NIW21" s="23"/>
      <c r="NIX21" s="23"/>
      <c r="NIY21" s="23"/>
      <c r="NIZ21" s="23"/>
      <c r="NJA21" s="23"/>
      <c r="NJB21" s="23"/>
      <c r="NJC21" s="23"/>
      <c r="NJD21" s="23"/>
      <c r="NJE21" s="23"/>
      <c r="NJF21" s="23"/>
      <c r="NJG21" s="23"/>
      <c r="NJH21" s="23"/>
      <c r="NJI21" s="23"/>
      <c r="NJJ21" s="23"/>
      <c r="NJK21" s="23"/>
      <c r="NJL21" s="23"/>
      <c r="NJM21" s="23"/>
      <c r="NJN21" s="23"/>
      <c r="NJO21" s="23"/>
      <c r="NJP21" s="23"/>
      <c r="NJQ21" s="23"/>
      <c r="NJR21" s="23"/>
      <c r="NJS21" s="23"/>
      <c r="NJT21" s="23"/>
      <c r="NJU21" s="23"/>
      <c r="NJV21" s="23"/>
      <c r="NJW21" s="23"/>
      <c r="NJX21" s="23"/>
      <c r="NJY21" s="23"/>
      <c r="NJZ21" s="23"/>
      <c r="NKA21" s="23"/>
      <c r="NKB21" s="23"/>
      <c r="NKC21" s="23"/>
      <c r="NKD21" s="23"/>
      <c r="NKE21" s="23"/>
      <c r="NKF21" s="23"/>
      <c r="NKG21" s="23"/>
      <c r="NKH21" s="23"/>
      <c r="NKI21" s="23"/>
      <c r="NKJ21" s="23"/>
      <c r="NKK21" s="23"/>
      <c r="NKL21" s="23"/>
      <c r="NKM21" s="23"/>
      <c r="NKN21" s="23"/>
      <c r="NKO21" s="23"/>
      <c r="NKP21" s="23"/>
      <c r="NKQ21" s="23"/>
      <c r="NKR21" s="23"/>
      <c r="NKS21" s="23"/>
      <c r="NKT21" s="23"/>
      <c r="NKU21" s="23"/>
      <c r="NKV21" s="23"/>
      <c r="NKW21" s="23"/>
      <c r="NKX21" s="23"/>
      <c r="NKY21" s="23"/>
      <c r="NKZ21" s="23"/>
      <c r="NLA21" s="23"/>
      <c r="NLB21" s="23"/>
      <c r="NLC21" s="23"/>
      <c r="NLD21" s="23"/>
      <c r="NLE21" s="23"/>
      <c r="NLF21" s="23"/>
      <c r="NLG21" s="23"/>
      <c r="NLH21" s="23"/>
      <c r="NLI21" s="23"/>
      <c r="NLJ21" s="23"/>
      <c r="NLK21" s="23"/>
      <c r="NLL21" s="23"/>
      <c r="NLM21" s="23"/>
      <c r="NLN21" s="23"/>
      <c r="NLO21" s="23"/>
      <c r="NLP21" s="23"/>
      <c r="NLQ21" s="23"/>
      <c r="NLR21" s="23"/>
      <c r="NLS21" s="23"/>
      <c r="NLT21" s="23"/>
      <c r="NLU21" s="23"/>
      <c r="NLV21" s="23"/>
      <c r="NLW21" s="23"/>
      <c r="NLX21" s="23"/>
      <c r="NLY21" s="23"/>
      <c r="NLZ21" s="23"/>
      <c r="NMA21" s="23"/>
      <c r="NMB21" s="23"/>
      <c r="NMC21" s="23"/>
      <c r="NMD21" s="23"/>
      <c r="NME21" s="23"/>
      <c r="NMF21" s="23"/>
      <c r="NMG21" s="23"/>
      <c r="NMH21" s="23"/>
      <c r="NMI21" s="23"/>
      <c r="NMJ21" s="23"/>
      <c r="NMK21" s="23"/>
      <c r="NML21" s="23"/>
      <c r="NMM21" s="23"/>
      <c r="NMN21" s="23"/>
      <c r="NMO21" s="23"/>
      <c r="NMP21" s="23"/>
      <c r="NMQ21" s="23"/>
      <c r="NMR21" s="23"/>
      <c r="NMS21" s="23"/>
      <c r="NMT21" s="23"/>
      <c r="NMU21" s="23"/>
      <c r="NMV21" s="23"/>
      <c r="NMW21" s="23"/>
      <c r="NMX21" s="23"/>
      <c r="NMY21" s="23"/>
      <c r="NMZ21" s="23"/>
      <c r="NNA21" s="23"/>
      <c r="NNB21" s="23"/>
      <c r="NNC21" s="23"/>
      <c r="NND21" s="23"/>
      <c r="NNE21" s="23"/>
      <c r="NNF21" s="23"/>
      <c r="NNG21" s="23"/>
      <c r="NNH21" s="23"/>
      <c r="NNI21" s="23"/>
      <c r="NNJ21" s="23"/>
      <c r="NNK21" s="23"/>
      <c r="NNL21" s="23"/>
      <c r="NNM21" s="23"/>
      <c r="NNN21" s="23"/>
      <c r="NNO21" s="23"/>
      <c r="NNP21" s="23"/>
      <c r="NNQ21" s="23"/>
      <c r="NNR21" s="23"/>
      <c r="NNS21" s="23"/>
      <c r="NNT21" s="23"/>
      <c r="NNU21" s="23"/>
      <c r="NNV21" s="23"/>
      <c r="NNW21" s="23"/>
      <c r="NNX21" s="23"/>
      <c r="NNY21" s="23"/>
      <c r="NNZ21" s="23"/>
      <c r="NOA21" s="23"/>
      <c r="NOB21" s="23"/>
      <c r="NOC21" s="23"/>
      <c r="NOD21" s="23"/>
      <c r="NOE21" s="23"/>
      <c r="NOF21" s="23"/>
      <c r="NOG21" s="23"/>
      <c r="NOH21" s="23"/>
      <c r="NOI21" s="23"/>
      <c r="NOJ21" s="23"/>
      <c r="NOK21" s="23"/>
      <c r="NOL21" s="23"/>
      <c r="NOM21" s="23"/>
      <c r="NON21" s="23"/>
      <c r="NOO21" s="23"/>
      <c r="NOP21" s="23"/>
      <c r="NOQ21" s="23"/>
      <c r="NOR21" s="23"/>
      <c r="NOS21" s="23"/>
      <c r="NOT21" s="23"/>
      <c r="NOU21" s="23"/>
      <c r="NOV21" s="23"/>
      <c r="NOW21" s="23"/>
      <c r="NOX21" s="23"/>
      <c r="NOY21" s="23"/>
      <c r="NOZ21" s="23"/>
      <c r="NPA21" s="23"/>
      <c r="NPB21" s="23"/>
      <c r="NPC21" s="23"/>
      <c r="NPD21" s="23"/>
      <c r="NPE21" s="23"/>
      <c r="NPF21" s="23"/>
      <c r="NPG21" s="23"/>
      <c r="NPH21" s="23"/>
      <c r="NPI21" s="23"/>
      <c r="NPJ21" s="23"/>
      <c r="NPK21" s="23"/>
      <c r="NPL21" s="23"/>
      <c r="NPM21" s="23"/>
      <c r="NPN21" s="23"/>
      <c r="NPO21" s="23"/>
      <c r="NPP21" s="23"/>
      <c r="NPQ21" s="23"/>
      <c r="NPR21" s="23"/>
      <c r="NPS21" s="23"/>
      <c r="NPT21" s="23"/>
      <c r="NPU21" s="23"/>
      <c r="NPV21" s="23"/>
      <c r="NPW21" s="23"/>
      <c r="NPX21" s="23"/>
      <c r="NPY21" s="23"/>
      <c r="NPZ21" s="23"/>
      <c r="NQA21" s="23"/>
      <c r="NQB21" s="23"/>
      <c r="NQC21" s="23"/>
      <c r="NQD21" s="23"/>
      <c r="NQE21" s="23"/>
      <c r="NQF21" s="23"/>
      <c r="NQG21" s="23"/>
      <c r="NQH21" s="23"/>
      <c r="NQI21" s="23"/>
      <c r="NQJ21" s="23"/>
      <c r="NQK21" s="23"/>
      <c r="NQL21" s="23"/>
      <c r="NQM21" s="23"/>
      <c r="NQN21" s="23"/>
      <c r="NQO21" s="23"/>
      <c r="NQP21" s="23"/>
      <c r="NQQ21" s="23"/>
      <c r="NQR21" s="23"/>
      <c r="NQS21" s="23"/>
      <c r="NQT21" s="23"/>
      <c r="NQU21" s="23"/>
      <c r="NQV21" s="23"/>
      <c r="NQW21" s="23"/>
      <c r="NQX21" s="23"/>
      <c r="NQY21" s="23"/>
      <c r="NQZ21" s="23"/>
      <c r="NRA21" s="23"/>
      <c r="NRB21" s="23"/>
      <c r="NRC21" s="23"/>
      <c r="NRD21" s="23"/>
      <c r="NRE21" s="23"/>
      <c r="NRF21" s="23"/>
      <c r="NRG21" s="23"/>
      <c r="NRH21" s="23"/>
      <c r="NRI21" s="23"/>
      <c r="NRJ21" s="23"/>
      <c r="NRK21" s="23"/>
      <c r="NRL21" s="23"/>
      <c r="NRM21" s="23"/>
      <c r="NRN21" s="23"/>
      <c r="NRO21" s="23"/>
      <c r="NRP21" s="23"/>
      <c r="NRQ21" s="23"/>
      <c r="NRR21" s="23"/>
      <c r="NRS21" s="23"/>
      <c r="NRT21" s="23"/>
      <c r="NRU21" s="23"/>
      <c r="NRV21" s="23"/>
      <c r="NRW21" s="23"/>
      <c r="NRX21" s="23"/>
      <c r="NRY21" s="23"/>
      <c r="NRZ21" s="23"/>
      <c r="NSA21" s="23"/>
      <c r="NSB21" s="23"/>
      <c r="NSC21" s="23"/>
      <c r="NSD21" s="23"/>
      <c r="NSE21" s="23"/>
      <c r="NSF21" s="23"/>
      <c r="NSG21" s="23"/>
      <c r="NSH21" s="23"/>
      <c r="NSI21" s="23"/>
      <c r="NSJ21" s="23"/>
      <c r="NSK21" s="23"/>
      <c r="NSL21" s="23"/>
      <c r="NSM21" s="23"/>
      <c r="NSN21" s="23"/>
      <c r="NSO21" s="23"/>
      <c r="NSP21" s="23"/>
      <c r="NSQ21" s="23"/>
      <c r="NSR21" s="23"/>
      <c r="NSS21" s="23"/>
      <c r="NST21" s="23"/>
      <c r="NSU21" s="23"/>
      <c r="NSV21" s="23"/>
      <c r="NSW21" s="23"/>
      <c r="NSX21" s="23"/>
      <c r="NSY21" s="23"/>
      <c r="NSZ21" s="23"/>
      <c r="NTA21" s="23"/>
      <c r="NTB21" s="23"/>
      <c r="NTC21" s="23"/>
      <c r="NTD21" s="23"/>
      <c r="NTE21" s="23"/>
      <c r="NTF21" s="23"/>
      <c r="NTG21" s="23"/>
      <c r="NTH21" s="23"/>
      <c r="NTI21" s="23"/>
      <c r="NTJ21" s="23"/>
      <c r="NTK21" s="23"/>
      <c r="NTL21" s="23"/>
      <c r="NTM21" s="23"/>
      <c r="NTN21" s="23"/>
      <c r="NTO21" s="23"/>
      <c r="NTP21" s="23"/>
      <c r="NTQ21" s="23"/>
      <c r="NTR21" s="23"/>
      <c r="NTS21" s="23"/>
      <c r="NTT21" s="23"/>
      <c r="NTU21" s="23"/>
      <c r="NTV21" s="23"/>
      <c r="NTW21" s="23"/>
      <c r="NTX21" s="23"/>
      <c r="NTY21" s="23"/>
      <c r="NTZ21" s="23"/>
      <c r="NUA21" s="23"/>
      <c r="NUB21" s="23"/>
      <c r="NUC21" s="23"/>
      <c r="NUD21" s="23"/>
      <c r="NUE21" s="23"/>
      <c r="NUF21" s="23"/>
      <c r="NUG21" s="23"/>
      <c r="NUH21" s="23"/>
      <c r="NUI21" s="23"/>
      <c r="NUJ21" s="23"/>
      <c r="NUK21" s="23"/>
      <c r="NUL21" s="23"/>
      <c r="NUM21" s="23"/>
      <c r="NUN21" s="23"/>
      <c r="NUO21" s="23"/>
      <c r="NUP21" s="23"/>
      <c r="NUQ21" s="23"/>
      <c r="NUR21" s="23"/>
      <c r="NUS21" s="23"/>
      <c r="NUT21" s="23"/>
      <c r="NUU21" s="23"/>
      <c r="NUV21" s="23"/>
      <c r="NUW21" s="23"/>
      <c r="NUX21" s="23"/>
      <c r="NUY21" s="23"/>
      <c r="NUZ21" s="23"/>
      <c r="NVA21" s="23"/>
      <c r="NVB21" s="23"/>
      <c r="NVC21" s="23"/>
      <c r="NVD21" s="23"/>
      <c r="NVE21" s="23"/>
      <c r="NVF21" s="23"/>
      <c r="NVG21" s="23"/>
      <c r="NVH21" s="23"/>
      <c r="NVI21" s="23"/>
      <c r="NVJ21" s="23"/>
      <c r="NVK21" s="23"/>
      <c r="NVL21" s="23"/>
      <c r="NVM21" s="23"/>
      <c r="NVN21" s="23"/>
      <c r="NVO21" s="23"/>
      <c r="NVP21" s="23"/>
      <c r="NVQ21" s="23"/>
      <c r="NVR21" s="23"/>
      <c r="NVS21" s="23"/>
      <c r="NVT21" s="23"/>
      <c r="NVU21" s="23"/>
      <c r="NVV21" s="23"/>
      <c r="NVW21" s="23"/>
      <c r="NVX21" s="23"/>
      <c r="NVY21" s="23"/>
      <c r="NVZ21" s="23"/>
      <c r="NWA21" s="23"/>
      <c r="NWB21" s="23"/>
      <c r="NWC21" s="23"/>
      <c r="NWD21" s="23"/>
      <c r="NWE21" s="23"/>
      <c r="NWF21" s="23"/>
      <c r="NWG21" s="23"/>
      <c r="NWH21" s="23"/>
      <c r="NWI21" s="23"/>
      <c r="NWJ21" s="23"/>
      <c r="NWK21" s="23"/>
      <c r="NWL21" s="23"/>
      <c r="NWM21" s="23"/>
      <c r="NWN21" s="23"/>
      <c r="NWO21" s="23"/>
      <c r="NWP21" s="23"/>
      <c r="NWQ21" s="23"/>
      <c r="NWR21" s="23"/>
      <c r="NWS21" s="23"/>
      <c r="NWT21" s="23"/>
      <c r="NWU21" s="23"/>
      <c r="NWV21" s="23"/>
      <c r="NWW21" s="23"/>
      <c r="NWX21" s="23"/>
      <c r="NWY21" s="23"/>
      <c r="NWZ21" s="23"/>
      <c r="NXA21" s="23"/>
      <c r="NXB21" s="23"/>
      <c r="NXC21" s="23"/>
      <c r="NXD21" s="23"/>
      <c r="NXE21" s="23"/>
      <c r="NXF21" s="23"/>
      <c r="NXG21" s="23"/>
      <c r="NXH21" s="23"/>
      <c r="NXI21" s="23"/>
      <c r="NXJ21" s="23"/>
      <c r="NXK21" s="23"/>
      <c r="NXL21" s="23"/>
      <c r="NXM21" s="23"/>
      <c r="NXN21" s="23"/>
      <c r="NXO21" s="23"/>
      <c r="NXP21" s="23"/>
      <c r="NXQ21" s="23"/>
      <c r="NXR21" s="23"/>
      <c r="NXS21" s="23"/>
      <c r="NXT21" s="23"/>
      <c r="NXU21" s="23"/>
      <c r="NXV21" s="23"/>
      <c r="NXW21" s="23"/>
      <c r="NXX21" s="23"/>
      <c r="NXY21" s="23"/>
      <c r="NXZ21" s="23"/>
      <c r="NYA21" s="23"/>
      <c r="NYB21" s="23"/>
      <c r="NYC21" s="23"/>
      <c r="NYD21" s="23"/>
      <c r="NYE21" s="23"/>
      <c r="NYF21" s="23"/>
      <c r="NYG21" s="23"/>
      <c r="NYH21" s="23"/>
      <c r="NYI21" s="23"/>
      <c r="NYJ21" s="23"/>
      <c r="NYK21" s="23"/>
      <c r="NYL21" s="23"/>
      <c r="NYM21" s="23"/>
      <c r="NYN21" s="23"/>
      <c r="NYO21" s="23"/>
      <c r="NYP21" s="23"/>
      <c r="NYQ21" s="23"/>
      <c r="NYR21" s="23"/>
      <c r="NYS21" s="23"/>
      <c r="NYT21" s="23"/>
      <c r="NYU21" s="23"/>
      <c r="NYV21" s="23"/>
      <c r="NYW21" s="23"/>
      <c r="NYX21" s="23"/>
      <c r="NYY21" s="23"/>
      <c r="NYZ21" s="23"/>
      <c r="NZA21" s="23"/>
      <c r="NZB21" s="23"/>
      <c r="NZC21" s="23"/>
      <c r="NZD21" s="23"/>
      <c r="NZE21" s="23"/>
      <c r="NZF21" s="23"/>
      <c r="NZG21" s="23"/>
      <c r="NZH21" s="23"/>
      <c r="NZI21" s="23"/>
      <c r="NZJ21" s="23"/>
      <c r="NZK21" s="23"/>
      <c r="NZL21" s="23"/>
      <c r="NZM21" s="23"/>
      <c r="NZN21" s="23"/>
      <c r="NZO21" s="23"/>
      <c r="NZP21" s="23"/>
      <c r="NZQ21" s="23"/>
      <c r="NZR21" s="23"/>
      <c r="NZS21" s="23"/>
      <c r="NZT21" s="23"/>
      <c r="NZU21" s="23"/>
      <c r="NZV21" s="23"/>
      <c r="NZW21" s="23"/>
      <c r="NZX21" s="23"/>
      <c r="NZY21" s="23"/>
      <c r="NZZ21" s="23"/>
      <c r="OAA21" s="23"/>
      <c r="OAB21" s="23"/>
      <c r="OAC21" s="23"/>
      <c r="OAD21" s="23"/>
      <c r="OAE21" s="23"/>
      <c r="OAF21" s="23"/>
      <c r="OAG21" s="23"/>
      <c r="OAH21" s="23"/>
      <c r="OAI21" s="23"/>
      <c r="OAJ21" s="23"/>
      <c r="OAK21" s="23"/>
      <c r="OAL21" s="23"/>
      <c r="OAM21" s="23"/>
      <c r="OAN21" s="23"/>
      <c r="OAO21" s="23"/>
      <c r="OAP21" s="23"/>
      <c r="OAQ21" s="23"/>
      <c r="OAR21" s="23"/>
      <c r="OAS21" s="23"/>
      <c r="OAT21" s="23"/>
      <c r="OAU21" s="23"/>
      <c r="OAV21" s="23"/>
      <c r="OAW21" s="23"/>
      <c r="OAX21" s="23"/>
      <c r="OAY21" s="23"/>
      <c r="OAZ21" s="23"/>
      <c r="OBA21" s="23"/>
      <c r="OBB21" s="23"/>
      <c r="OBC21" s="23"/>
      <c r="OBD21" s="23"/>
      <c r="OBE21" s="23"/>
      <c r="OBF21" s="23"/>
      <c r="OBG21" s="23"/>
      <c r="OBH21" s="23"/>
      <c r="OBI21" s="23"/>
      <c r="OBJ21" s="23"/>
      <c r="OBK21" s="23"/>
      <c r="OBL21" s="23"/>
      <c r="OBM21" s="23"/>
      <c r="OBN21" s="23"/>
      <c r="OBO21" s="23"/>
      <c r="OBP21" s="23"/>
      <c r="OBQ21" s="23"/>
      <c r="OBR21" s="23"/>
      <c r="OBS21" s="23"/>
      <c r="OBT21" s="23"/>
      <c r="OBU21" s="23"/>
      <c r="OBV21" s="23"/>
      <c r="OBW21" s="23"/>
      <c r="OBX21" s="23"/>
      <c r="OBY21" s="23"/>
      <c r="OBZ21" s="23"/>
      <c r="OCA21" s="23"/>
      <c r="OCB21" s="23"/>
      <c r="OCC21" s="23"/>
      <c r="OCD21" s="23"/>
      <c r="OCE21" s="23"/>
      <c r="OCF21" s="23"/>
      <c r="OCG21" s="23"/>
      <c r="OCH21" s="23"/>
      <c r="OCI21" s="23"/>
      <c r="OCJ21" s="23"/>
      <c r="OCK21" s="23"/>
      <c r="OCL21" s="23"/>
      <c r="OCM21" s="23"/>
      <c r="OCN21" s="23"/>
      <c r="OCO21" s="23"/>
      <c r="OCP21" s="23"/>
      <c r="OCQ21" s="23"/>
      <c r="OCR21" s="23"/>
      <c r="OCS21" s="23"/>
      <c r="OCT21" s="23"/>
      <c r="OCU21" s="23"/>
      <c r="OCV21" s="23"/>
      <c r="OCW21" s="23"/>
      <c r="OCX21" s="23"/>
      <c r="OCY21" s="23"/>
      <c r="OCZ21" s="23"/>
      <c r="ODA21" s="23"/>
      <c r="ODB21" s="23"/>
      <c r="ODC21" s="23"/>
      <c r="ODD21" s="23"/>
      <c r="ODE21" s="23"/>
      <c r="ODF21" s="23"/>
      <c r="ODG21" s="23"/>
      <c r="ODH21" s="23"/>
      <c r="ODI21" s="23"/>
      <c r="ODJ21" s="23"/>
      <c r="ODK21" s="23"/>
      <c r="ODL21" s="23"/>
      <c r="ODM21" s="23"/>
      <c r="ODN21" s="23"/>
      <c r="ODO21" s="23"/>
      <c r="ODP21" s="23"/>
      <c r="ODQ21" s="23"/>
      <c r="ODR21" s="23"/>
      <c r="ODS21" s="23"/>
      <c r="ODT21" s="23"/>
      <c r="ODU21" s="23"/>
      <c r="ODV21" s="23"/>
      <c r="ODW21" s="23"/>
      <c r="ODX21" s="23"/>
      <c r="ODY21" s="23"/>
      <c r="ODZ21" s="23"/>
      <c r="OEA21" s="23"/>
      <c r="OEB21" s="23"/>
      <c r="OEC21" s="23"/>
      <c r="OED21" s="23"/>
      <c r="OEE21" s="23"/>
      <c r="OEF21" s="23"/>
      <c r="OEG21" s="23"/>
      <c r="OEH21" s="23"/>
      <c r="OEI21" s="23"/>
      <c r="OEJ21" s="23"/>
      <c r="OEK21" s="23"/>
      <c r="OEL21" s="23"/>
      <c r="OEM21" s="23"/>
      <c r="OEN21" s="23"/>
      <c r="OEO21" s="23"/>
      <c r="OEP21" s="23"/>
      <c r="OEQ21" s="23"/>
      <c r="OER21" s="23"/>
      <c r="OES21" s="23"/>
      <c r="OET21" s="23"/>
      <c r="OEU21" s="23"/>
      <c r="OEV21" s="23"/>
      <c r="OEW21" s="23"/>
      <c r="OEX21" s="23"/>
      <c r="OEY21" s="23"/>
      <c r="OEZ21" s="23"/>
      <c r="OFA21" s="23"/>
      <c r="OFB21" s="23"/>
      <c r="OFC21" s="23"/>
      <c r="OFD21" s="23"/>
      <c r="OFE21" s="23"/>
      <c r="OFF21" s="23"/>
      <c r="OFG21" s="23"/>
      <c r="OFH21" s="23"/>
      <c r="OFI21" s="23"/>
      <c r="OFJ21" s="23"/>
      <c r="OFK21" s="23"/>
      <c r="OFL21" s="23"/>
      <c r="OFM21" s="23"/>
      <c r="OFN21" s="23"/>
      <c r="OFO21" s="23"/>
      <c r="OFP21" s="23"/>
      <c r="OFQ21" s="23"/>
      <c r="OFR21" s="23"/>
      <c r="OFS21" s="23"/>
      <c r="OFT21" s="23"/>
      <c r="OFU21" s="23"/>
      <c r="OFV21" s="23"/>
      <c r="OFW21" s="23"/>
      <c r="OFX21" s="23"/>
      <c r="OFY21" s="23"/>
      <c r="OFZ21" s="23"/>
      <c r="OGA21" s="23"/>
      <c r="OGB21" s="23"/>
      <c r="OGC21" s="23"/>
      <c r="OGD21" s="23"/>
      <c r="OGE21" s="23"/>
      <c r="OGF21" s="23"/>
      <c r="OGG21" s="23"/>
      <c r="OGH21" s="23"/>
      <c r="OGI21" s="23"/>
      <c r="OGJ21" s="23"/>
      <c r="OGK21" s="23"/>
      <c r="OGL21" s="23"/>
      <c r="OGM21" s="23"/>
      <c r="OGN21" s="23"/>
      <c r="OGO21" s="23"/>
      <c r="OGP21" s="23"/>
      <c r="OGQ21" s="23"/>
      <c r="OGR21" s="23"/>
      <c r="OGS21" s="23"/>
      <c r="OGT21" s="23"/>
      <c r="OGU21" s="23"/>
      <c r="OGV21" s="23"/>
      <c r="OGW21" s="23"/>
      <c r="OGX21" s="23"/>
      <c r="OGY21" s="23"/>
      <c r="OGZ21" s="23"/>
      <c r="OHA21" s="23"/>
      <c r="OHB21" s="23"/>
      <c r="OHC21" s="23"/>
      <c r="OHD21" s="23"/>
      <c r="OHE21" s="23"/>
      <c r="OHF21" s="23"/>
      <c r="OHG21" s="23"/>
      <c r="OHH21" s="23"/>
      <c r="OHI21" s="23"/>
      <c r="OHJ21" s="23"/>
      <c r="OHK21" s="23"/>
      <c r="OHL21" s="23"/>
      <c r="OHM21" s="23"/>
      <c r="OHN21" s="23"/>
      <c r="OHO21" s="23"/>
      <c r="OHP21" s="23"/>
      <c r="OHQ21" s="23"/>
      <c r="OHR21" s="23"/>
      <c r="OHS21" s="23"/>
      <c r="OHT21" s="23"/>
      <c r="OHU21" s="23"/>
      <c r="OHV21" s="23"/>
      <c r="OHW21" s="23"/>
      <c r="OHX21" s="23"/>
      <c r="OHY21" s="23"/>
      <c r="OHZ21" s="23"/>
      <c r="OIA21" s="23"/>
      <c r="OIB21" s="23"/>
      <c r="OIC21" s="23"/>
      <c r="OID21" s="23"/>
      <c r="OIE21" s="23"/>
      <c r="OIF21" s="23"/>
      <c r="OIG21" s="23"/>
      <c r="OIH21" s="23"/>
      <c r="OII21" s="23"/>
      <c r="OIJ21" s="23"/>
      <c r="OIK21" s="23"/>
      <c r="OIL21" s="23"/>
      <c r="OIM21" s="23"/>
      <c r="OIN21" s="23"/>
      <c r="OIO21" s="23"/>
      <c r="OIP21" s="23"/>
      <c r="OIQ21" s="23"/>
      <c r="OIR21" s="23"/>
      <c r="OIS21" s="23"/>
      <c r="OIT21" s="23"/>
      <c r="OIU21" s="23"/>
      <c r="OIV21" s="23"/>
      <c r="OIW21" s="23"/>
      <c r="OIX21" s="23"/>
      <c r="OIY21" s="23"/>
      <c r="OIZ21" s="23"/>
      <c r="OJA21" s="23"/>
      <c r="OJB21" s="23"/>
      <c r="OJC21" s="23"/>
      <c r="OJD21" s="23"/>
      <c r="OJE21" s="23"/>
      <c r="OJF21" s="23"/>
      <c r="OJG21" s="23"/>
      <c r="OJH21" s="23"/>
      <c r="OJI21" s="23"/>
      <c r="OJJ21" s="23"/>
      <c r="OJK21" s="23"/>
      <c r="OJL21" s="23"/>
      <c r="OJM21" s="23"/>
      <c r="OJN21" s="23"/>
      <c r="OJO21" s="23"/>
      <c r="OJP21" s="23"/>
      <c r="OJQ21" s="23"/>
      <c r="OJR21" s="23"/>
      <c r="OJS21" s="23"/>
      <c r="OJT21" s="23"/>
      <c r="OJU21" s="23"/>
      <c r="OJV21" s="23"/>
      <c r="OJW21" s="23"/>
      <c r="OJX21" s="23"/>
      <c r="OJY21" s="23"/>
      <c r="OJZ21" s="23"/>
      <c r="OKA21" s="23"/>
      <c r="OKB21" s="23"/>
      <c r="OKC21" s="23"/>
      <c r="OKD21" s="23"/>
      <c r="OKE21" s="23"/>
      <c r="OKF21" s="23"/>
      <c r="OKG21" s="23"/>
      <c r="OKH21" s="23"/>
      <c r="OKI21" s="23"/>
      <c r="OKJ21" s="23"/>
      <c r="OKK21" s="23"/>
      <c r="OKL21" s="23"/>
      <c r="OKM21" s="23"/>
      <c r="OKN21" s="23"/>
      <c r="OKO21" s="23"/>
      <c r="OKP21" s="23"/>
      <c r="OKQ21" s="23"/>
      <c r="OKR21" s="23"/>
      <c r="OKS21" s="23"/>
      <c r="OKT21" s="23"/>
      <c r="OKU21" s="23"/>
      <c r="OKV21" s="23"/>
      <c r="OKW21" s="23"/>
      <c r="OKX21" s="23"/>
      <c r="OKY21" s="23"/>
      <c r="OKZ21" s="23"/>
      <c r="OLA21" s="23"/>
      <c r="OLB21" s="23"/>
      <c r="OLC21" s="23"/>
      <c r="OLD21" s="23"/>
      <c r="OLE21" s="23"/>
      <c r="OLF21" s="23"/>
      <c r="OLG21" s="23"/>
      <c r="OLH21" s="23"/>
      <c r="OLI21" s="23"/>
      <c r="OLJ21" s="23"/>
      <c r="OLK21" s="23"/>
      <c r="OLL21" s="23"/>
      <c r="OLM21" s="23"/>
      <c r="OLN21" s="23"/>
      <c r="OLO21" s="23"/>
      <c r="OLP21" s="23"/>
      <c r="OLQ21" s="23"/>
      <c r="OLR21" s="23"/>
      <c r="OLS21" s="23"/>
      <c r="OLT21" s="23"/>
      <c r="OLU21" s="23"/>
      <c r="OLV21" s="23"/>
      <c r="OLW21" s="23"/>
      <c r="OLX21" s="23"/>
      <c r="OLY21" s="23"/>
      <c r="OLZ21" s="23"/>
      <c r="OMA21" s="23"/>
      <c r="OMB21" s="23"/>
      <c r="OMC21" s="23"/>
      <c r="OMD21" s="23"/>
      <c r="OME21" s="23"/>
      <c r="OMF21" s="23"/>
      <c r="OMG21" s="23"/>
      <c r="OMH21" s="23"/>
      <c r="OMI21" s="23"/>
      <c r="OMJ21" s="23"/>
      <c r="OMK21" s="23"/>
      <c r="OML21" s="23"/>
      <c r="OMM21" s="23"/>
      <c r="OMN21" s="23"/>
      <c r="OMO21" s="23"/>
      <c r="OMP21" s="23"/>
      <c r="OMQ21" s="23"/>
      <c r="OMR21" s="23"/>
      <c r="OMS21" s="23"/>
      <c r="OMT21" s="23"/>
      <c r="OMU21" s="23"/>
      <c r="OMV21" s="23"/>
      <c r="OMW21" s="23"/>
      <c r="OMX21" s="23"/>
      <c r="OMY21" s="23"/>
      <c r="OMZ21" s="23"/>
      <c r="ONA21" s="23"/>
      <c r="ONB21" s="23"/>
      <c r="ONC21" s="23"/>
      <c r="OND21" s="23"/>
      <c r="ONE21" s="23"/>
      <c r="ONF21" s="23"/>
      <c r="ONG21" s="23"/>
      <c r="ONH21" s="23"/>
      <c r="ONI21" s="23"/>
      <c r="ONJ21" s="23"/>
      <c r="ONK21" s="23"/>
      <c r="ONL21" s="23"/>
      <c r="ONM21" s="23"/>
      <c r="ONN21" s="23"/>
      <c r="ONO21" s="23"/>
      <c r="ONP21" s="23"/>
      <c r="ONQ21" s="23"/>
      <c r="ONR21" s="23"/>
      <c r="ONS21" s="23"/>
      <c r="ONT21" s="23"/>
      <c r="ONU21" s="23"/>
      <c r="ONV21" s="23"/>
      <c r="ONW21" s="23"/>
      <c r="ONX21" s="23"/>
      <c r="ONY21" s="23"/>
      <c r="ONZ21" s="23"/>
      <c r="OOA21" s="23"/>
      <c r="OOB21" s="23"/>
      <c r="OOC21" s="23"/>
      <c r="OOD21" s="23"/>
      <c r="OOE21" s="23"/>
      <c r="OOF21" s="23"/>
      <c r="OOG21" s="23"/>
      <c r="OOH21" s="23"/>
      <c r="OOI21" s="23"/>
      <c r="OOJ21" s="23"/>
      <c r="OOK21" s="23"/>
      <c r="OOL21" s="23"/>
      <c r="OOM21" s="23"/>
      <c r="OON21" s="23"/>
      <c r="OOO21" s="23"/>
      <c r="OOP21" s="23"/>
      <c r="OOQ21" s="23"/>
      <c r="OOR21" s="23"/>
      <c r="OOS21" s="23"/>
      <c r="OOT21" s="23"/>
      <c r="OOU21" s="23"/>
      <c r="OOV21" s="23"/>
      <c r="OOW21" s="23"/>
      <c r="OOX21" s="23"/>
      <c r="OOY21" s="23"/>
      <c r="OOZ21" s="23"/>
      <c r="OPA21" s="23"/>
      <c r="OPB21" s="23"/>
      <c r="OPC21" s="23"/>
      <c r="OPD21" s="23"/>
      <c r="OPE21" s="23"/>
      <c r="OPF21" s="23"/>
      <c r="OPG21" s="23"/>
      <c r="OPH21" s="23"/>
      <c r="OPI21" s="23"/>
      <c r="OPJ21" s="23"/>
      <c r="OPK21" s="23"/>
      <c r="OPL21" s="23"/>
      <c r="OPM21" s="23"/>
      <c r="OPN21" s="23"/>
      <c r="OPO21" s="23"/>
      <c r="OPP21" s="23"/>
      <c r="OPQ21" s="23"/>
      <c r="OPR21" s="23"/>
      <c r="OPS21" s="23"/>
      <c r="OPT21" s="23"/>
      <c r="OPU21" s="23"/>
      <c r="OPV21" s="23"/>
      <c r="OPW21" s="23"/>
      <c r="OPX21" s="23"/>
      <c r="OPY21" s="23"/>
      <c r="OPZ21" s="23"/>
      <c r="OQA21" s="23"/>
      <c r="OQB21" s="23"/>
      <c r="OQC21" s="23"/>
      <c r="OQD21" s="23"/>
      <c r="OQE21" s="23"/>
      <c r="OQF21" s="23"/>
      <c r="OQG21" s="23"/>
      <c r="OQH21" s="23"/>
      <c r="OQI21" s="23"/>
      <c r="OQJ21" s="23"/>
      <c r="OQK21" s="23"/>
      <c r="OQL21" s="23"/>
      <c r="OQM21" s="23"/>
      <c r="OQN21" s="23"/>
      <c r="OQO21" s="23"/>
      <c r="OQP21" s="23"/>
      <c r="OQQ21" s="23"/>
      <c r="OQR21" s="23"/>
      <c r="OQS21" s="23"/>
      <c r="OQT21" s="23"/>
      <c r="OQU21" s="23"/>
      <c r="OQV21" s="23"/>
      <c r="OQW21" s="23"/>
      <c r="OQX21" s="23"/>
      <c r="OQY21" s="23"/>
      <c r="OQZ21" s="23"/>
      <c r="ORA21" s="23"/>
      <c r="ORB21" s="23"/>
      <c r="ORC21" s="23"/>
      <c r="ORD21" s="23"/>
      <c r="ORE21" s="23"/>
      <c r="ORF21" s="23"/>
      <c r="ORG21" s="23"/>
      <c r="ORH21" s="23"/>
      <c r="ORI21" s="23"/>
      <c r="ORJ21" s="23"/>
      <c r="ORK21" s="23"/>
      <c r="ORL21" s="23"/>
      <c r="ORM21" s="23"/>
      <c r="ORN21" s="23"/>
      <c r="ORO21" s="23"/>
      <c r="ORP21" s="23"/>
      <c r="ORQ21" s="23"/>
      <c r="ORR21" s="23"/>
      <c r="ORS21" s="23"/>
      <c r="ORT21" s="23"/>
      <c r="ORU21" s="23"/>
      <c r="ORV21" s="23"/>
      <c r="ORW21" s="23"/>
      <c r="ORX21" s="23"/>
      <c r="ORY21" s="23"/>
      <c r="ORZ21" s="23"/>
      <c r="OSA21" s="23"/>
      <c r="OSB21" s="23"/>
      <c r="OSC21" s="23"/>
      <c r="OSD21" s="23"/>
      <c r="OSE21" s="23"/>
      <c r="OSF21" s="23"/>
      <c r="OSG21" s="23"/>
      <c r="OSH21" s="23"/>
      <c r="OSI21" s="23"/>
      <c r="OSJ21" s="23"/>
      <c r="OSK21" s="23"/>
      <c r="OSL21" s="23"/>
      <c r="OSM21" s="23"/>
      <c r="OSN21" s="23"/>
      <c r="OSO21" s="23"/>
      <c r="OSP21" s="23"/>
      <c r="OSQ21" s="23"/>
      <c r="OSR21" s="23"/>
      <c r="OSS21" s="23"/>
      <c r="OST21" s="23"/>
      <c r="OSU21" s="23"/>
      <c r="OSV21" s="23"/>
      <c r="OSW21" s="23"/>
      <c r="OSX21" s="23"/>
      <c r="OSY21" s="23"/>
      <c r="OSZ21" s="23"/>
      <c r="OTA21" s="23"/>
      <c r="OTB21" s="23"/>
      <c r="OTC21" s="23"/>
      <c r="OTD21" s="23"/>
      <c r="OTE21" s="23"/>
      <c r="OTF21" s="23"/>
      <c r="OTG21" s="23"/>
      <c r="OTH21" s="23"/>
      <c r="OTI21" s="23"/>
      <c r="OTJ21" s="23"/>
      <c r="OTK21" s="23"/>
      <c r="OTL21" s="23"/>
      <c r="OTM21" s="23"/>
      <c r="OTN21" s="23"/>
      <c r="OTO21" s="23"/>
      <c r="OTP21" s="23"/>
      <c r="OTQ21" s="23"/>
      <c r="OTR21" s="23"/>
      <c r="OTS21" s="23"/>
      <c r="OTT21" s="23"/>
      <c r="OTU21" s="23"/>
      <c r="OTV21" s="23"/>
      <c r="OTW21" s="23"/>
      <c r="OTX21" s="23"/>
      <c r="OTY21" s="23"/>
      <c r="OTZ21" s="23"/>
      <c r="OUA21" s="23"/>
      <c r="OUB21" s="23"/>
      <c r="OUC21" s="23"/>
      <c r="OUD21" s="23"/>
      <c r="OUE21" s="23"/>
      <c r="OUF21" s="23"/>
      <c r="OUG21" s="23"/>
      <c r="OUH21" s="23"/>
      <c r="OUI21" s="23"/>
      <c r="OUJ21" s="23"/>
      <c r="OUK21" s="23"/>
      <c r="OUL21" s="23"/>
      <c r="OUM21" s="23"/>
      <c r="OUN21" s="23"/>
      <c r="OUO21" s="23"/>
      <c r="OUP21" s="23"/>
      <c r="OUQ21" s="23"/>
      <c r="OUR21" s="23"/>
      <c r="OUS21" s="23"/>
      <c r="OUT21" s="23"/>
      <c r="OUU21" s="23"/>
      <c r="OUV21" s="23"/>
      <c r="OUW21" s="23"/>
      <c r="OUX21" s="23"/>
      <c r="OUY21" s="23"/>
      <c r="OUZ21" s="23"/>
      <c r="OVA21" s="23"/>
      <c r="OVB21" s="23"/>
      <c r="OVC21" s="23"/>
      <c r="OVD21" s="23"/>
      <c r="OVE21" s="23"/>
      <c r="OVF21" s="23"/>
      <c r="OVG21" s="23"/>
      <c r="OVH21" s="23"/>
      <c r="OVI21" s="23"/>
      <c r="OVJ21" s="23"/>
      <c r="OVK21" s="23"/>
      <c r="OVL21" s="23"/>
      <c r="OVM21" s="23"/>
      <c r="OVN21" s="23"/>
      <c r="OVO21" s="23"/>
      <c r="OVP21" s="23"/>
      <c r="OVQ21" s="23"/>
      <c r="OVR21" s="23"/>
      <c r="OVS21" s="23"/>
      <c r="OVT21" s="23"/>
      <c r="OVU21" s="23"/>
      <c r="OVV21" s="23"/>
      <c r="OVW21" s="23"/>
      <c r="OVX21" s="23"/>
      <c r="OVY21" s="23"/>
      <c r="OVZ21" s="23"/>
      <c r="OWA21" s="23"/>
      <c r="OWB21" s="23"/>
      <c r="OWC21" s="23"/>
      <c r="OWD21" s="23"/>
      <c r="OWE21" s="23"/>
      <c r="OWF21" s="23"/>
      <c r="OWG21" s="23"/>
      <c r="OWH21" s="23"/>
      <c r="OWI21" s="23"/>
      <c r="OWJ21" s="23"/>
      <c r="OWK21" s="23"/>
      <c r="OWL21" s="23"/>
      <c r="OWM21" s="23"/>
      <c r="OWN21" s="23"/>
      <c r="OWO21" s="23"/>
      <c r="OWP21" s="23"/>
      <c r="OWQ21" s="23"/>
      <c r="OWR21" s="23"/>
      <c r="OWS21" s="23"/>
      <c r="OWT21" s="23"/>
      <c r="OWU21" s="23"/>
      <c r="OWV21" s="23"/>
      <c r="OWW21" s="23"/>
      <c r="OWX21" s="23"/>
      <c r="OWY21" s="23"/>
      <c r="OWZ21" s="23"/>
      <c r="OXA21" s="23"/>
      <c r="OXB21" s="23"/>
      <c r="OXC21" s="23"/>
      <c r="OXD21" s="23"/>
      <c r="OXE21" s="23"/>
      <c r="OXF21" s="23"/>
      <c r="OXG21" s="23"/>
      <c r="OXH21" s="23"/>
      <c r="OXI21" s="23"/>
      <c r="OXJ21" s="23"/>
      <c r="OXK21" s="23"/>
      <c r="OXL21" s="23"/>
      <c r="OXM21" s="23"/>
      <c r="OXN21" s="23"/>
      <c r="OXO21" s="23"/>
      <c r="OXP21" s="23"/>
      <c r="OXQ21" s="23"/>
      <c r="OXR21" s="23"/>
      <c r="OXS21" s="23"/>
      <c r="OXT21" s="23"/>
      <c r="OXU21" s="23"/>
      <c r="OXV21" s="23"/>
      <c r="OXW21" s="23"/>
      <c r="OXX21" s="23"/>
      <c r="OXY21" s="23"/>
      <c r="OXZ21" s="23"/>
      <c r="OYA21" s="23"/>
      <c r="OYB21" s="23"/>
      <c r="OYC21" s="23"/>
      <c r="OYD21" s="23"/>
      <c r="OYE21" s="23"/>
      <c r="OYF21" s="23"/>
      <c r="OYG21" s="23"/>
      <c r="OYH21" s="23"/>
      <c r="OYI21" s="23"/>
      <c r="OYJ21" s="23"/>
      <c r="OYK21" s="23"/>
      <c r="OYL21" s="23"/>
      <c r="OYM21" s="23"/>
      <c r="OYN21" s="23"/>
      <c r="OYO21" s="23"/>
      <c r="OYP21" s="23"/>
      <c r="OYQ21" s="23"/>
      <c r="OYR21" s="23"/>
      <c r="OYS21" s="23"/>
      <c r="OYT21" s="23"/>
      <c r="OYU21" s="23"/>
      <c r="OYV21" s="23"/>
      <c r="OYW21" s="23"/>
      <c r="OYX21" s="23"/>
      <c r="OYY21" s="23"/>
      <c r="OYZ21" s="23"/>
      <c r="OZA21" s="23"/>
      <c r="OZB21" s="23"/>
      <c r="OZC21" s="23"/>
      <c r="OZD21" s="23"/>
      <c r="OZE21" s="23"/>
      <c r="OZF21" s="23"/>
      <c r="OZG21" s="23"/>
      <c r="OZH21" s="23"/>
      <c r="OZI21" s="23"/>
      <c r="OZJ21" s="23"/>
      <c r="OZK21" s="23"/>
      <c r="OZL21" s="23"/>
      <c r="OZM21" s="23"/>
      <c r="OZN21" s="23"/>
      <c r="OZO21" s="23"/>
      <c r="OZP21" s="23"/>
      <c r="OZQ21" s="23"/>
      <c r="OZR21" s="23"/>
      <c r="OZS21" s="23"/>
      <c r="OZT21" s="23"/>
      <c r="OZU21" s="23"/>
      <c r="OZV21" s="23"/>
      <c r="OZW21" s="23"/>
      <c r="OZX21" s="23"/>
      <c r="OZY21" s="23"/>
      <c r="OZZ21" s="23"/>
      <c r="PAA21" s="23"/>
      <c r="PAB21" s="23"/>
      <c r="PAC21" s="23"/>
      <c r="PAD21" s="23"/>
      <c r="PAE21" s="23"/>
      <c r="PAF21" s="23"/>
      <c r="PAG21" s="23"/>
      <c r="PAH21" s="23"/>
      <c r="PAI21" s="23"/>
      <c r="PAJ21" s="23"/>
      <c r="PAK21" s="23"/>
      <c r="PAL21" s="23"/>
      <c r="PAM21" s="23"/>
      <c r="PAN21" s="23"/>
      <c r="PAO21" s="23"/>
      <c r="PAP21" s="23"/>
      <c r="PAQ21" s="23"/>
      <c r="PAR21" s="23"/>
      <c r="PAS21" s="23"/>
      <c r="PAT21" s="23"/>
      <c r="PAU21" s="23"/>
      <c r="PAV21" s="23"/>
      <c r="PAW21" s="23"/>
      <c r="PAX21" s="23"/>
      <c r="PAY21" s="23"/>
      <c r="PAZ21" s="23"/>
      <c r="PBA21" s="23"/>
      <c r="PBB21" s="23"/>
      <c r="PBC21" s="23"/>
      <c r="PBD21" s="23"/>
      <c r="PBE21" s="23"/>
      <c r="PBF21" s="23"/>
      <c r="PBG21" s="23"/>
      <c r="PBH21" s="23"/>
      <c r="PBI21" s="23"/>
      <c r="PBJ21" s="23"/>
      <c r="PBK21" s="23"/>
      <c r="PBL21" s="23"/>
      <c r="PBM21" s="23"/>
      <c r="PBN21" s="23"/>
      <c r="PBO21" s="23"/>
      <c r="PBP21" s="23"/>
      <c r="PBQ21" s="23"/>
      <c r="PBR21" s="23"/>
      <c r="PBS21" s="23"/>
      <c r="PBT21" s="23"/>
      <c r="PBU21" s="23"/>
      <c r="PBV21" s="23"/>
      <c r="PBW21" s="23"/>
      <c r="PBX21" s="23"/>
      <c r="PBY21" s="23"/>
      <c r="PBZ21" s="23"/>
      <c r="PCA21" s="23"/>
      <c r="PCB21" s="23"/>
      <c r="PCC21" s="23"/>
      <c r="PCD21" s="23"/>
      <c r="PCE21" s="23"/>
      <c r="PCF21" s="23"/>
      <c r="PCG21" s="23"/>
      <c r="PCH21" s="23"/>
      <c r="PCI21" s="23"/>
      <c r="PCJ21" s="23"/>
      <c r="PCK21" s="23"/>
      <c r="PCL21" s="23"/>
      <c r="PCM21" s="23"/>
      <c r="PCN21" s="23"/>
      <c r="PCO21" s="23"/>
      <c r="PCP21" s="23"/>
      <c r="PCQ21" s="23"/>
      <c r="PCR21" s="23"/>
      <c r="PCS21" s="23"/>
      <c r="PCT21" s="23"/>
      <c r="PCU21" s="23"/>
      <c r="PCV21" s="23"/>
      <c r="PCW21" s="23"/>
      <c r="PCX21" s="23"/>
      <c r="PCY21" s="23"/>
      <c r="PCZ21" s="23"/>
      <c r="PDA21" s="23"/>
      <c r="PDB21" s="23"/>
      <c r="PDC21" s="23"/>
      <c r="PDD21" s="23"/>
      <c r="PDE21" s="23"/>
      <c r="PDF21" s="23"/>
      <c r="PDG21" s="23"/>
      <c r="PDH21" s="23"/>
      <c r="PDI21" s="23"/>
      <c r="PDJ21" s="23"/>
      <c r="PDK21" s="23"/>
      <c r="PDL21" s="23"/>
      <c r="PDM21" s="23"/>
      <c r="PDN21" s="23"/>
      <c r="PDO21" s="23"/>
      <c r="PDP21" s="23"/>
      <c r="PDQ21" s="23"/>
      <c r="PDR21" s="23"/>
      <c r="PDS21" s="23"/>
      <c r="PDT21" s="23"/>
      <c r="PDU21" s="23"/>
      <c r="PDV21" s="23"/>
      <c r="PDW21" s="23"/>
      <c r="PDX21" s="23"/>
      <c r="PDY21" s="23"/>
      <c r="PDZ21" s="23"/>
      <c r="PEA21" s="23"/>
      <c r="PEB21" s="23"/>
      <c r="PEC21" s="23"/>
      <c r="PED21" s="23"/>
      <c r="PEE21" s="23"/>
      <c r="PEF21" s="23"/>
      <c r="PEG21" s="23"/>
      <c r="PEH21" s="23"/>
      <c r="PEI21" s="23"/>
      <c r="PEJ21" s="23"/>
      <c r="PEK21" s="23"/>
      <c r="PEL21" s="23"/>
      <c r="PEM21" s="23"/>
      <c r="PEN21" s="23"/>
      <c r="PEO21" s="23"/>
      <c r="PEP21" s="23"/>
      <c r="PEQ21" s="23"/>
      <c r="PER21" s="23"/>
      <c r="PES21" s="23"/>
      <c r="PET21" s="23"/>
      <c r="PEU21" s="23"/>
      <c r="PEV21" s="23"/>
      <c r="PEW21" s="23"/>
      <c r="PEX21" s="23"/>
      <c r="PEY21" s="23"/>
      <c r="PEZ21" s="23"/>
      <c r="PFA21" s="23"/>
      <c r="PFB21" s="23"/>
      <c r="PFC21" s="23"/>
      <c r="PFD21" s="23"/>
      <c r="PFE21" s="23"/>
      <c r="PFF21" s="23"/>
      <c r="PFG21" s="23"/>
      <c r="PFH21" s="23"/>
      <c r="PFI21" s="23"/>
      <c r="PFJ21" s="23"/>
      <c r="PFK21" s="23"/>
      <c r="PFL21" s="23"/>
      <c r="PFM21" s="23"/>
      <c r="PFN21" s="23"/>
      <c r="PFO21" s="23"/>
      <c r="PFP21" s="23"/>
      <c r="PFQ21" s="23"/>
      <c r="PFR21" s="23"/>
      <c r="PFS21" s="23"/>
      <c r="PFT21" s="23"/>
      <c r="PFU21" s="23"/>
      <c r="PFV21" s="23"/>
      <c r="PFW21" s="23"/>
      <c r="PFX21" s="23"/>
      <c r="PFY21" s="23"/>
      <c r="PFZ21" s="23"/>
      <c r="PGA21" s="23"/>
      <c r="PGB21" s="23"/>
      <c r="PGC21" s="23"/>
      <c r="PGD21" s="23"/>
      <c r="PGE21" s="23"/>
      <c r="PGF21" s="23"/>
      <c r="PGG21" s="23"/>
      <c r="PGH21" s="23"/>
      <c r="PGI21" s="23"/>
      <c r="PGJ21" s="23"/>
      <c r="PGK21" s="23"/>
      <c r="PGL21" s="23"/>
      <c r="PGM21" s="23"/>
      <c r="PGN21" s="23"/>
      <c r="PGO21" s="23"/>
      <c r="PGP21" s="23"/>
      <c r="PGQ21" s="23"/>
      <c r="PGR21" s="23"/>
      <c r="PGS21" s="23"/>
      <c r="PGT21" s="23"/>
      <c r="PGU21" s="23"/>
      <c r="PGV21" s="23"/>
      <c r="PGW21" s="23"/>
      <c r="PGX21" s="23"/>
      <c r="PGY21" s="23"/>
      <c r="PGZ21" s="23"/>
      <c r="PHA21" s="23"/>
      <c r="PHB21" s="23"/>
      <c r="PHC21" s="23"/>
      <c r="PHD21" s="23"/>
      <c r="PHE21" s="23"/>
      <c r="PHF21" s="23"/>
      <c r="PHG21" s="23"/>
      <c r="PHH21" s="23"/>
      <c r="PHI21" s="23"/>
      <c r="PHJ21" s="23"/>
      <c r="PHK21" s="23"/>
      <c r="PHL21" s="23"/>
      <c r="PHM21" s="23"/>
      <c r="PHN21" s="23"/>
      <c r="PHO21" s="23"/>
      <c r="PHP21" s="23"/>
      <c r="PHQ21" s="23"/>
      <c r="PHR21" s="23"/>
      <c r="PHS21" s="23"/>
      <c r="PHT21" s="23"/>
      <c r="PHU21" s="23"/>
      <c r="PHV21" s="23"/>
      <c r="PHW21" s="23"/>
      <c r="PHX21" s="23"/>
      <c r="PHY21" s="23"/>
      <c r="PHZ21" s="23"/>
      <c r="PIA21" s="23"/>
      <c r="PIB21" s="23"/>
      <c r="PIC21" s="23"/>
      <c r="PID21" s="23"/>
      <c r="PIE21" s="23"/>
      <c r="PIF21" s="23"/>
      <c r="PIG21" s="23"/>
      <c r="PIH21" s="23"/>
      <c r="PII21" s="23"/>
      <c r="PIJ21" s="23"/>
      <c r="PIK21" s="23"/>
      <c r="PIL21" s="23"/>
      <c r="PIM21" s="23"/>
      <c r="PIN21" s="23"/>
      <c r="PIO21" s="23"/>
      <c r="PIP21" s="23"/>
      <c r="PIQ21" s="23"/>
      <c r="PIR21" s="23"/>
      <c r="PIS21" s="23"/>
      <c r="PIT21" s="23"/>
      <c r="PIU21" s="23"/>
      <c r="PIV21" s="23"/>
      <c r="PIW21" s="23"/>
      <c r="PIX21" s="23"/>
      <c r="PIY21" s="23"/>
      <c r="PIZ21" s="23"/>
      <c r="PJA21" s="23"/>
      <c r="PJB21" s="23"/>
      <c r="PJC21" s="23"/>
      <c r="PJD21" s="23"/>
      <c r="PJE21" s="23"/>
      <c r="PJF21" s="23"/>
      <c r="PJG21" s="23"/>
      <c r="PJH21" s="23"/>
      <c r="PJI21" s="23"/>
      <c r="PJJ21" s="23"/>
      <c r="PJK21" s="23"/>
      <c r="PJL21" s="23"/>
      <c r="PJM21" s="23"/>
      <c r="PJN21" s="23"/>
      <c r="PJO21" s="23"/>
      <c r="PJP21" s="23"/>
      <c r="PJQ21" s="23"/>
      <c r="PJR21" s="23"/>
      <c r="PJS21" s="23"/>
      <c r="PJT21" s="23"/>
      <c r="PJU21" s="23"/>
      <c r="PJV21" s="23"/>
      <c r="PJW21" s="23"/>
      <c r="PJX21" s="23"/>
      <c r="PJY21" s="23"/>
      <c r="PJZ21" s="23"/>
      <c r="PKA21" s="23"/>
      <c r="PKB21" s="23"/>
      <c r="PKC21" s="23"/>
      <c r="PKD21" s="23"/>
      <c r="PKE21" s="23"/>
      <c r="PKF21" s="23"/>
      <c r="PKG21" s="23"/>
      <c r="PKH21" s="23"/>
      <c r="PKI21" s="23"/>
      <c r="PKJ21" s="23"/>
      <c r="PKK21" s="23"/>
      <c r="PKL21" s="23"/>
      <c r="PKM21" s="23"/>
      <c r="PKN21" s="23"/>
      <c r="PKO21" s="23"/>
      <c r="PKP21" s="23"/>
      <c r="PKQ21" s="23"/>
      <c r="PKR21" s="23"/>
      <c r="PKS21" s="23"/>
      <c r="PKT21" s="23"/>
      <c r="PKU21" s="23"/>
      <c r="PKV21" s="23"/>
      <c r="PKW21" s="23"/>
      <c r="PKX21" s="23"/>
      <c r="PKY21" s="23"/>
      <c r="PKZ21" s="23"/>
      <c r="PLA21" s="23"/>
      <c r="PLB21" s="23"/>
      <c r="PLC21" s="23"/>
      <c r="PLD21" s="23"/>
      <c r="PLE21" s="23"/>
      <c r="PLF21" s="23"/>
      <c r="PLG21" s="23"/>
      <c r="PLH21" s="23"/>
      <c r="PLI21" s="23"/>
      <c r="PLJ21" s="23"/>
      <c r="PLK21" s="23"/>
      <c r="PLL21" s="23"/>
      <c r="PLM21" s="23"/>
      <c r="PLN21" s="23"/>
      <c r="PLO21" s="23"/>
      <c r="PLP21" s="23"/>
      <c r="PLQ21" s="23"/>
      <c r="PLR21" s="23"/>
      <c r="PLS21" s="23"/>
      <c r="PLT21" s="23"/>
      <c r="PLU21" s="23"/>
      <c r="PLV21" s="23"/>
      <c r="PLW21" s="23"/>
      <c r="PLX21" s="23"/>
      <c r="PLY21" s="23"/>
      <c r="PLZ21" s="23"/>
      <c r="PMA21" s="23"/>
      <c r="PMB21" s="23"/>
      <c r="PMC21" s="23"/>
      <c r="PMD21" s="23"/>
      <c r="PME21" s="23"/>
      <c r="PMF21" s="23"/>
      <c r="PMG21" s="23"/>
      <c r="PMH21" s="23"/>
      <c r="PMI21" s="23"/>
      <c r="PMJ21" s="23"/>
      <c r="PMK21" s="23"/>
      <c r="PML21" s="23"/>
      <c r="PMM21" s="23"/>
      <c r="PMN21" s="23"/>
      <c r="PMO21" s="23"/>
      <c r="PMP21" s="23"/>
      <c r="PMQ21" s="23"/>
      <c r="PMR21" s="23"/>
      <c r="PMS21" s="23"/>
      <c r="PMT21" s="23"/>
      <c r="PMU21" s="23"/>
      <c r="PMV21" s="23"/>
      <c r="PMW21" s="23"/>
      <c r="PMX21" s="23"/>
      <c r="PMY21" s="23"/>
      <c r="PMZ21" s="23"/>
      <c r="PNA21" s="23"/>
      <c r="PNB21" s="23"/>
      <c r="PNC21" s="23"/>
      <c r="PND21" s="23"/>
      <c r="PNE21" s="23"/>
      <c r="PNF21" s="23"/>
      <c r="PNG21" s="23"/>
      <c r="PNH21" s="23"/>
      <c r="PNI21" s="23"/>
      <c r="PNJ21" s="23"/>
      <c r="PNK21" s="23"/>
      <c r="PNL21" s="23"/>
      <c r="PNM21" s="23"/>
      <c r="PNN21" s="23"/>
      <c r="PNO21" s="23"/>
      <c r="PNP21" s="23"/>
      <c r="PNQ21" s="23"/>
      <c r="PNR21" s="23"/>
      <c r="PNS21" s="23"/>
      <c r="PNT21" s="23"/>
      <c r="PNU21" s="23"/>
      <c r="PNV21" s="23"/>
      <c r="PNW21" s="23"/>
      <c r="PNX21" s="23"/>
      <c r="PNY21" s="23"/>
      <c r="PNZ21" s="23"/>
      <c r="POA21" s="23"/>
      <c r="POB21" s="23"/>
      <c r="POC21" s="23"/>
      <c r="POD21" s="23"/>
      <c r="POE21" s="23"/>
      <c r="POF21" s="23"/>
      <c r="POG21" s="23"/>
      <c r="POH21" s="23"/>
      <c r="POI21" s="23"/>
      <c r="POJ21" s="23"/>
      <c r="POK21" s="23"/>
      <c r="POL21" s="23"/>
      <c r="POM21" s="23"/>
      <c r="PON21" s="23"/>
      <c r="POO21" s="23"/>
      <c r="POP21" s="23"/>
      <c r="POQ21" s="23"/>
      <c r="POR21" s="23"/>
      <c r="POS21" s="23"/>
      <c r="POT21" s="23"/>
      <c r="POU21" s="23"/>
      <c r="POV21" s="23"/>
      <c r="POW21" s="23"/>
      <c r="POX21" s="23"/>
      <c r="POY21" s="23"/>
      <c r="POZ21" s="23"/>
      <c r="PPA21" s="23"/>
      <c r="PPB21" s="23"/>
      <c r="PPC21" s="23"/>
      <c r="PPD21" s="23"/>
      <c r="PPE21" s="23"/>
      <c r="PPF21" s="23"/>
      <c r="PPG21" s="23"/>
      <c r="PPH21" s="23"/>
      <c r="PPI21" s="23"/>
      <c r="PPJ21" s="23"/>
      <c r="PPK21" s="23"/>
      <c r="PPL21" s="23"/>
      <c r="PPM21" s="23"/>
      <c r="PPN21" s="23"/>
      <c r="PPO21" s="23"/>
      <c r="PPP21" s="23"/>
      <c r="PPQ21" s="23"/>
      <c r="PPR21" s="23"/>
      <c r="PPS21" s="23"/>
      <c r="PPT21" s="23"/>
      <c r="PPU21" s="23"/>
      <c r="PPV21" s="23"/>
      <c r="PPW21" s="23"/>
      <c r="PPX21" s="23"/>
      <c r="PPY21" s="23"/>
      <c r="PPZ21" s="23"/>
      <c r="PQA21" s="23"/>
      <c r="PQB21" s="23"/>
      <c r="PQC21" s="23"/>
      <c r="PQD21" s="23"/>
      <c r="PQE21" s="23"/>
      <c r="PQF21" s="23"/>
      <c r="PQG21" s="23"/>
      <c r="PQH21" s="23"/>
      <c r="PQI21" s="23"/>
      <c r="PQJ21" s="23"/>
      <c r="PQK21" s="23"/>
      <c r="PQL21" s="23"/>
      <c r="PQM21" s="23"/>
      <c r="PQN21" s="23"/>
      <c r="PQO21" s="23"/>
      <c r="PQP21" s="23"/>
      <c r="PQQ21" s="23"/>
      <c r="PQR21" s="23"/>
      <c r="PQS21" s="23"/>
      <c r="PQT21" s="23"/>
      <c r="PQU21" s="23"/>
      <c r="PQV21" s="23"/>
      <c r="PQW21" s="23"/>
      <c r="PQX21" s="23"/>
      <c r="PQY21" s="23"/>
      <c r="PQZ21" s="23"/>
      <c r="PRA21" s="23"/>
      <c r="PRB21" s="23"/>
      <c r="PRC21" s="23"/>
      <c r="PRD21" s="23"/>
      <c r="PRE21" s="23"/>
      <c r="PRF21" s="23"/>
      <c r="PRG21" s="23"/>
      <c r="PRH21" s="23"/>
      <c r="PRI21" s="23"/>
      <c r="PRJ21" s="23"/>
      <c r="PRK21" s="23"/>
      <c r="PRL21" s="23"/>
      <c r="PRM21" s="23"/>
      <c r="PRN21" s="23"/>
      <c r="PRO21" s="23"/>
      <c r="PRP21" s="23"/>
      <c r="PRQ21" s="23"/>
      <c r="PRR21" s="23"/>
      <c r="PRS21" s="23"/>
      <c r="PRT21" s="23"/>
      <c r="PRU21" s="23"/>
      <c r="PRV21" s="23"/>
      <c r="PRW21" s="23"/>
      <c r="PRX21" s="23"/>
      <c r="PRY21" s="23"/>
      <c r="PRZ21" s="23"/>
      <c r="PSA21" s="23"/>
      <c r="PSB21" s="23"/>
      <c r="PSC21" s="23"/>
      <c r="PSD21" s="23"/>
      <c r="PSE21" s="23"/>
      <c r="PSF21" s="23"/>
      <c r="PSG21" s="23"/>
      <c r="PSH21" s="23"/>
      <c r="PSI21" s="23"/>
      <c r="PSJ21" s="23"/>
      <c r="PSK21" s="23"/>
      <c r="PSL21" s="23"/>
      <c r="PSM21" s="23"/>
      <c r="PSN21" s="23"/>
      <c r="PSO21" s="23"/>
      <c r="PSP21" s="23"/>
      <c r="PSQ21" s="23"/>
      <c r="PSR21" s="23"/>
      <c r="PSS21" s="23"/>
      <c r="PST21" s="23"/>
      <c r="PSU21" s="23"/>
      <c r="PSV21" s="23"/>
      <c r="PSW21" s="23"/>
      <c r="PSX21" s="23"/>
      <c r="PSY21" s="23"/>
      <c r="PSZ21" s="23"/>
      <c r="PTA21" s="23"/>
      <c r="PTB21" s="23"/>
      <c r="PTC21" s="23"/>
      <c r="PTD21" s="23"/>
      <c r="PTE21" s="23"/>
      <c r="PTF21" s="23"/>
      <c r="PTG21" s="23"/>
      <c r="PTH21" s="23"/>
      <c r="PTI21" s="23"/>
      <c r="PTJ21" s="23"/>
      <c r="PTK21" s="23"/>
      <c r="PTL21" s="23"/>
      <c r="PTM21" s="23"/>
      <c r="PTN21" s="23"/>
      <c r="PTO21" s="23"/>
      <c r="PTP21" s="23"/>
      <c r="PTQ21" s="23"/>
      <c r="PTR21" s="23"/>
      <c r="PTS21" s="23"/>
      <c r="PTT21" s="23"/>
      <c r="PTU21" s="23"/>
      <c r="PTV21" s="23"/>
      <c r="PTW21" s="23"/>
      <c r="PTX21" s="23"/>
      <c r="PTY21" s="23"/>
      <c r="PTZ21" s="23"/>
      <c r="PUA21" s="23"/>
      <c r="PUB21" s="23"/>
      <c r="PUC21" s="23"/>
      <c r="PUD21" s="23"/>
      <c r="PUE21" s="23"/>
      <c r="PUF21" s="23"/>
      <c r="PUG21" s="23"/>
      <c r="PUH21" s="23"/>
      <c r="PUI21" s="23"/>
      <c r="PUJ21" s="23"/>
      <c r="PUK21" s="23"/>
      <c r="PUL21" s="23"/>
      <c r="PUM21" s="23"/>
      <c r="PUN21" s="23"/>
      <c r="PUO21" s="23"/>
      <c r="PUP21" s="23"/>
      <c r="PUQ21" s="23"/>
      <c r="PUR21" s="23"/>
      <c r="PUS21" s="23"/>
      <c r="PUT21" s="23"/>
      <c r="PUU21" s="23"/>
      <c r="PUV21" s="23"/>
      <c r="PUW21" s="23"/>
      <c r="PUX21" s="23"/>
      <c r="PUY21" s="23"/>
      <c r="PUZ21" s="23"/>
      <c r="PVA21" s="23"/>
      <c r="PVB21" s="23"/>
      <c r="PVC21" s="23"/>
      <c r="PVD21" s="23"/>
      <c r="PVE21" s="23"/>
      <c r="PVF21" s="23"/>
      <c r="PVG21" s="23"/>
      <c r="PVH21" s="23"/>
      <c r="PVI21" s="23"/>
      <c r="PVJ21" s="23"/>
      <c r="PVK21" s="23"/>
      <c r="PVL21" s="23"/>
      <c r="PVM21" s="23"/>
      <c r="PVN21" s="23"/>
      <c r="PVO21" s="23"/>
      <c r="PVP21" s="23"/>
      <c r="PVQ21" s="23"/>
      <c r="PVR21" s="23"/>
      <c r="PVS21" s="23"/>
      <c r="PVT21" s="23"/>
      <c r="PVU21" s="23"/>
      <c r="PVV21" s="23"/>
      <c r="PVW21" s="23"/>
      <c r="PVX21" s="23"/>
      <c r="PVY21" s="23"/>
      <c r="PVZ21" s="23"/>
      <c r="PWA21" s="23"/>
      <c r="PWB21" s="23"/>
      <c r="PWC21" s="23"/>
      <c r="PWD21" s="23"/>
      <c r="PWE21" s="23"/>
      <c r="PWF21" s="23"/>
      <c r="PWG21" s="23"/>
      <c r="PWH21" s="23"/>
      <c r="PWI21" s="23"/>
      <c r="PWJ21" s="23"/>
      <c r="PWK21" s="23"/>
      <c r="PWL21" s="23"/>
      <c r="PWM21" s="23"/>
      <c r="PWN21" s="23"/>
      <c r="PWO21" s="23"/>
      <c r="PWP21" s="23"/>
      <c r="PWQ21" s="23"/>
      <c r="PWR21" s="23"/>
      <c r="PWS21" s="23"/>
      <c r="PWT21" s="23"/>
      <c r="PWU21" s="23"/>
      <c r="PWV21" s="23"/>
      <c r="PWW21" s="23"/>
      <c r="PWX21" s="23"/>
      <c r="PWY21" s="23"/>
      <c r="PWZ21" s="23"/>
      <c r="PXA21" s="23"/>
      <c r="PXB21" s="23"/>
      <c r="PXC21" s="23"/>
      <c r="PXD21" s="23"/>
      <c r="PXE21" s="23"/>
      <c r="PXF21" s="23"/>
      <c r="PXG21" s="23"/>
      <c r="PXH21" s="23"/>
      <c r="PXI21" s="23"/>
      <c r="PXJ21" s="23"/>
      <c r="PXK21" s="23"/>
      <c r="PXL21" s="23"/>
      <c r="PXM21" s="23"/>
      <c r="PXN21" s="23"/>
      <c r="PXO21" s="23"/>
      <c r="PXP21" s="23"/>
      <c r="PXQ21" s="23"/>
      <c r="PXR21" s="23"/>
      <c r="PXS21" s="23"/>
      <c r="PXT21" s="23"/>
      <c r="PXU21" s="23"/>
      <c r="PXV21" s="23"/>
      <c r="PXW21" s="23"/>
      <c r="PXX21" s="23"/>
      <c r="PXY21" s="23"/>
      <c r="PXZ21" s="23"/>
      <c r="PYA21" s="23"/>
      <c r="PYB21" s="23"/>
      <c r="PYC21" s="23"/>
      <c r="PYD21" s="23"/>
      <c r="PYE21" s="23"/>
      <c r="PYF21" s="23"/>
      <c r="PYG21" s="23"/>
      <c r="PYH21" s="23"/>
      <c r="PYI21" s="23"/>
      <c r="PYJ21" s="23"/>
      <c r="PYK21" s="23"/>
      <c r="PYL21" s="23"/>
      <c r="PYM21" s="23"/>
      <c r="PYN21" s="23"/>
      <c r="PYO21" s="23"/>
      <c r="PYP21" s="23"/>
      <c r="PYQ21" s="23"/>
      <c r="PYR21" s="23"/>
      <c r="PYS21" s="23"/>
      <c r="PYT21" s="23"/>
      <c r="PYU21" s="23"/>
      <c r="PYV21" s="23"/>
      <c r="PYW21" s="23"/>
      <c r="PYX21" s="23"/>
      <c r="PYY21" s="23"/>
      <c r="PYZ21" s="23"/>
      <c r="PZA21" s="23"/>
      <c r="PZB21" s="23"/>
      <c r="PZC21" s="23"/>
      <c r="PZD21" s="23"/>
      <c r="PZE21" s="23"/>
      <c r="PZF21" s="23"/>
      <c r="PZG21" s="23"/>
      <c r="PZH21" s="23"/>
      <c r="PZI21" s="23"/>
      <c r="PZJ21" s="23"/>
      <c r="PZK21" s="23"/>
      <c r="PZL21" s="23"/>
      <c r="PZM21" s="23"/>
      <c r="PZN21" s="23"/>
      <c r="PZO21" s="23"/>
      <c r="PZP21" s="23"/>
      <c r="PZQ21" s="23"/>
      <c r="PZR21" s="23"/>
      <c r="PZS21" s="23"/>
      <c r="PZT21" s="23"/>
      <c r="PZU21" s="23"/>
      <c r="PZV21" s="23"/>
      <c r="PZW21" s="23"/>
      <c r="PZX21" s="23"/>
      <c r="PZY21" s="23"/>
      <c r="PZZ21" s="23"/>
      <c r="QAA21" s="23"/>
      <c r="QAB21" s="23"/>
      <c r="QAC21" s="23"/>
      <c r="QAD21" s="23"/>
      <c r="QAE21" s="23"/>
      <c r="QAF21" s="23"/>
      <c r="QAG21" s="23"/>
      <c r="QAH21" s="23"/>
      <c r="QAI21" s="23"/>
      <c r="QAJ21" s="23"/>
      <c r="QAK21" s="23"/>
      <c r="QAL21" s="23"/>
      <c r="QAM21" s="23"/>
      <c r="QAN21" s="23"/>
      <c r="QAO21" s="23"/>
      <c r="QAP21" s="23"/>
      <c r="QAQ21" s="23"/>
      <c r="QAR21" s="23"/>
      <c r="QAS21" s="23"/>
      <c r="QAT21" s="23"/>
      <c r="QAU21" s="23"/>
      <c r="QAV21" s="23"/>
      <c r="QAW21" s="23"/>
      <c r="QAX21" s="23"/>
      <c r="QAY21" s="23"/>
      <c r="QAZ21" s="23"/>
      <c r="QBA21" s="23"/>
      <c r="QBB21" s="23"/>
      <c r="QBC21" s="23"/>
      <c r="QBD21" s="23"/>
      <c r="QBE21" s="23"/>
      <c r="QBF21" s="23"/>
      <c r="QBG21" s="23"/>
      <c r="QBH21" s="23"/>
      <c r="QBI21" s="23"/>
      <c r="QBJ21" s="23"/>
      <c r="QBK21" s="23"/>
      <c r="QBL21" s="23"/>
      <c r="QBM21" s="23"/>
      <c r="QBN21" s="23"/>
      <c r="QBO21" s="23"/>
      <c r="QBP21" s="23"/>
      <c r="QBQ21" s="23"/>
      <c r="QBR21" s="23"/>
      <c r="QBS21" s="23"/>
      <c r="QBT21" s="23"/>
      <c r="QBU21" s="23"/>
      <c r="QBV21" s="23"/>
      <c r="QBW21" s="23"/>
      <c r="QBX21" s="23"/>
      <c r="QBY21" s="23"/>
      <c r="QBZ21" s="23"/>
      <c r="QCA21" s="23"/>
      <c r="QCB21" s="23"/>
      <c r="QCC21" s="23"/>
      <c r="QCD21" s="23"/>
      <c r="QCE21" s="23"/>
      <c r="QCF21" s="23"/>
      <c r="QCG21" s="23"/>
      <c r="QCH21" s="23"/>
      <c r="QCI21" s="23"/>
      <c r="QCJ21" s="23"/>
      <c r="QCK21" s="23"/>
      <c r="QCL21" s="23"/>
      <c r="QCM21" s="23"/>
      <c r="QCN21" s="23"/>
      <c r="QCO21" s="23"/>
      <c r="QCP21" s="23"/>
      <c r="QCQ21" s="23"/>
      <c r="QCR21" s="23"/>
      <c r="QCS21" s="23"/>
      <c r="QCT21" s="23"/>
      <c r="QCU21" s="23"/>
      <c r="QCV21" s="23"/>
      <c r="QCW21" s="23"/>
      <c r="QCX21" s="23"/>
      <c r="QCY21" s="23"/>
      <c r="QCZ21" s="23"/>
      <c r="QDA21" s="23"/>
      <c r="QDB21" s="23"/>
      <c r="QDC21" s="23"/>
      <c r="QDD21" s="23"/>
      <c r="QDE21" s="23"/>
      <c r="QDF21" s="23"/>
      <c r="QDG21" s="23"/>
      <c r="QDH21" s="23"/>
      <c r="QDI21" s="23"/>
      <c r="QDJ21" s="23"/>
      <c r="QDK21" s="23"/>
      <c r="QDL21" s="23"/>
      <c r="QDM21" s="23"/>
      <c r="QDN21" s="23"/>
      <c r="QDO21" s="23"/>
      <c r="QDP21" s="23"/>
      <c r="QDQ21" s="23"/>
      <c r="QDR21" s="23"/>
      <c r="QDS21" s="23"/>
      <c r="QDT21" s="23"/>
      <c r="QDU21" s="23"/>
      <c r="QDV21" s="23"/>
      <c r="QDW21" s="23"/>
      <c r="QDX21" s="23"/>
      <c r="QDY21" s="23"/>
      <c r="QDZ21" s="23"/>
      <c r="QEA21" s="23"/>
      <c r="QEB21" s="23"/>
      <c r="QEC21" s="23"/>
      <c r="QED21" s="23"/>
      <c r="QEE21" s="23"/>
      <c r="QEF21" s="23"/>
      <c r="QEG21" s="23"/>
      <c r="QEH21" s="23"/>
      <c r="QEI21" s="23"/>
      <c r="QEJ21" s="23"/>
      <c r="QEK21" s="23"/>
      <c r="QEL21" s="23"/>
      <c r="QEM21" s="23"/>
      <c r="QEN21" s="23"/>
      <c r="QEO21" s="23"/>
      <c r="QEP21" s="23"/>
      <c r="QEQ21" s="23"/>
      <c r="QER21" s="23"/>
      <c r="QES21" s="23"/>
      <c r="QET21" s="23"/>
      <c r="QEU21" s="23"/>
      <c r="QEV21" s="23"/>
      <c r="QEW21" s="23"/>
      <c r="QEX21" s="23"/>
      <c r="QEY21" s="23"/>
      <c r="QEZ21" s="23"/>
      <c r="QFA21" s="23"/>
      <c r="QFB21" s="23"/>
      <c r="QFC21" s="23"/>
      <c r="QFD21" s="23"/>
      <c r="QFE21" s="23"/>
      <c r="QFF21" s="23"/>
      <c r="QFG21" s="23"/>
      <c r="QFH21" s="23"/>
      <c r="QFI21" s="23"/>
      <c r="QFJ21" s="23"/>
      <c r="QFK21" s="23"/>
      <c r="QFL21" s="23"/>
      <c r="QFM21" s="23"/>
      <c r="QFN21" s="23"/>
      <c r="QFO21" s="23"/>
      <c r="QFP21" s="23"/>
      <c r="QFQ21" s="23"/>
      <c r="QFR21" s="23"/>
      <c r="QFS21" s="23"/>
      <c r="QFT21" s="23"/>
      <c r="QFU21" s="23"/>
      <c r="QFV21" s="23"/>
      <c r="QFW21" s="23"/>
      <c r="QFX21" s="23"/>
      <c r="QFY21" s="23"/>
      <c r="QFZ21" s="23"/>
      <c r="QGA21" s="23"/>
      <c r="QGB21" s="23"/>
      <c r="QGC21" s="23"/>
      <c r="QGD21" s="23"/>
      <c r="QGE21" s="23"/>
      <c r="QGF21" s="23"/>
      <c r="QGG21" s="23"/>
      <c r="QGH21" s="23"/>
      <c r="QGI21" s="23"/>
      <c r="QGJ21" s="23"/>
      <c r="QGK21" s="23"/>
      <c r="QGL21" s="23"/>
      <c r="QGM21" s="23"/>
      <c r="QGN21" s="23"/>
      <c r="QGO21" s="23"/>
      <c r="QGP21" s="23"/>
      <c r="QGQ21" s="23"/>
      <c r="QGR21" s="23"/>
      <c r="QGS21" s="23"/>
      <c r="QGT21" s="23"/>
      <c r="QGU21" s="23"/>
      <c r="QGV21" s="23"/>
      <c r="QGW21" s="23"/>
      <c r="QGX21" s="23"/>
      <c r="QGY21" s="23"/>
      <c r="QGZ21" s="23"/>
      <c r="QHA21" s="23"/>
      <c r="QHB21" s="23"/>
      <c r="QHC21" s="23"/>
      <c r="QHD21" s="23"/>
      <c r="QHE21" s="23"/>
      <c r="QHF21" s="23"/>
      <c r="QHG21" s="23"/>
      <c r="QHH21" s="23"/>
      <c r="QHI21" s="23"/>
      <c r="QHJ21" s="23"/>
      <c r="QHK21" s="23"/>
      <c r="QHL21" s="23"/>
      <c r="QHM21" s="23"/>
      <c r="QHN21" s="23"/>
      <c r="QHO21" s="23"/>
      <c r="QHP21" s="23"/>
      <c r="QHQ21" s="23"/>
      <c r="QHR21" s="23"/>
      <c r="QHS21" s="23"/>
      <c r="QHT21" s="23"/>
      <c r="QHU21" s="23"/>
      <c r="QHV21" s="23"/>
      <c r="QHW21" s="23"/>
      <c r="QHX21" s="23"/>
      <c r="QHY21" s="23"/>
      <c r="QHZ21" s="23"/>
      <c r="QIA21" s="23"/>
      <c r="QIB21" s="23"/>
      <c r="QIC21" s="23"/>
      <c r="QID21" s="23"/>
      <c r="QIE21" s="23"/>
      <c r="QIF21" s="23"/>
      <c r="QIG21" s="23"/>
      <c r="QIH21" s="23"/>
      <c r="QII21" s="23"/>
      <c r="QIJ21" s="23"/>
      <c r="QIK21" s="23"/>
      <c r="QIL21" s="23"/>
      <c r="QIM21" s="23"/>
      <c r="QIN21" s="23"/>
      <c r="QIO21" s="23"/>
      <c r="QIP21" s="23"/>
      <c r="QIQ21" s="23"/>
      <c r="QIR21" s="23"/>
      <c r="QIS21" s="23"/>
      <c r="QIT21" s="23"/>
      <c r="QIU21" s="23"/>
      <c r="QIV21" s="23"/>
      <c r="QIW21" s="23"/>
      <c r="QIX21" s="23"/>
      <c r="QIY21" s="23"/>
      <c r="QIZ21" s="23"/>
      <c r="QJA21" s="23"/>
      <c r="QJB21" s="23"/>
      <c r="QJC21" s="23"/>
      <c r="QJD21" s="23"/>
      <c r="QJE21" s="23"/>
      <c r="QJF21" s="23"/>
      <c r="QJG21" s="23"/>
      <c r="QJH21" s="23"/>
      <c r="QJI21" s="23"/>
      <c r="QJJ21" s="23"/>
      <c r="QJK21" s="23"/>
      <c r="QJL21" s="23"/>
      <c r="QJM21" s="23"/>
      <c r="QJN21" s="23"/>
      <c r="QJO21" s="23"/>
      <c r="QJP21" s="23"/>
      <c r="QJQ21" s="23"/>
      <c r="QJR21" s="23"/>
      <c r="QJS21" s="23"/>
      <c r="QJT21" s="23"/>
      <c r="QJU21" s="23"/>
      <c r="QJV21" s="23"/>
      <c r="QJW21" s="23"/>
      <c r="QJX21" s="23"/>
      <c r="QJY21" s="23"/>
      <c r="QJZ21" s="23"/>
      <c r="QKA21" s="23"/>
      <c r="QKB21" s="23"/>
      <c r="QKC21" s="23"/>
      <c r="QKD21" s="23"/>
      <c r="QKE21" s="23"/>
      <c r="QKF21" s="23"/>
      <c r="QKG21" s="23"/>
      <c r="QKH21" s="23"/>
      <c r="QKI21" s="23"/>
      <c r="QKJ21" s="23"/>
      <c r="QKK21" s="23"/>
      <c r="QKL21" s="23"/>
      <c r="QKM21" s="23"/>
      <c r="QKN21" s="23"/>
      <c r="QKO21" s="23"/>
      <c r="QKP21" s="23"/>
      <c r="QKQ21" s="23"/>
      <c r="QKR21" s="23"/>
      <c r="QKS21" s="23"/>
      <c r="QKT21" s="23"/>
      <c r="QKU21" s="23"/>
      <c r="QKV21" s="23"/>
      <c r="QKW21" s="23"/>
      <c r="QKX21" s="23"/>
      <c r="QKY21" s="23"/>
      <c r="QKZ21" s="23"/>
      <c r="QLA21" s="23"/>
      <c r="QLB21" s="23"/>
      <c r="QLC21" s="23"/>
      <c r="QLD21" s="23"/>
      <c r="QLE21" s="23"/>
      <c r="QLF21" s="23"/>
      <c r="QLG21" s="23"/>
      <c r="QLH21" s="23"/>
      <c r="QLI21" s="23"/>
      <c r="QLJ21" s="23"/>
      <c r="QLK21" s="23"/>
      <c r="QLL21" s="23"/>
      <c r="QLM21" s="23"/>
      <c r="QLN21" s="23"/>
      <c r="QLO21" s="23"/>
      <c r="QLP21" s="23"/>
      <c r="QLQ21" s="23"/>
      <c r="QLR21" s="23"/>
      <c r="QLS21" s="23"/>
      <c r="QLT21" s="23"/>
      <c r="QLU21" s="23"/>
      <c r="QLV21" s="23"/>
      <c r="QLW21" s="23"/>
      <c r="QLX21" s="23"/>
      <c r="QLY21" s="23"/>
      <c r="QLZ21" s="23"/>
      <c r="QMA21" s="23"/>
      <c r="QMB21" s="23"/>
      <c r="QMC21" s="23"/>
      <c r="QMD21" s="23"/>
      <c r="QME21" s="23"/>
      <c r="QMF21" s="23"/>
      <c r="QMG21" s="23"/>
      <c r="QMH21" s="23"/>
      <c r="QMI21" s="23"/>
      <c r="QMJ21" s="23"/>
      <c r="QMK21" s="23"/>
      <c r="QML21" s="23"/>
      <c r="QMM21" s="23"/>
      <c r="QMN21" s="23"/>
      <c r="QMO21" s="23"/>
      <c r="QMP21" s="23"/>
      <c r="QMQ21" s="23"/>
      <c r="QMR21" s="23"/>
      <c r="QMS21" s="23"/>
      <c r="QMT21" s="23"/>
      <c r="QMU21" s="23"/>
      <c r="QMV21" s="23"/>
      <c r="QMW21" s="23"/>
      <c r="QMX21" s="23"/>
      <c r="QMY21" s="23"/>
      <c r="QMZ21" s="23"/>
      <c r="QNA21" s="23"/>
      <c r="QNB21" s="23"/>
      <c r="QNC21" s="23"/>
      <c r="QND21" s="23"/>
      <c r="QNE21" s="23"/>
      <c r="QNF21" s="23"/>
      <c r="QNG21" s="23"/>
      <c r="QNH21" s="23"/>
      <c r="QNI21" s="23"/>
      <c r="QNJ21" s="23"/>
      <c r="QNK21" s="23"/>
      <c r="QNL21" s="23"/>
      <c r="QNM21" s="23"/>
      <c r="QNN21" s="23"/>
      <c r="QNO21" s="23"/>
      <c r="QNP21" s="23"/>
      <c r="QNQ21" s="23"/>
      <c r="QNR21" s="23"/>
      <c r="QNS21" s="23"/>
      <c r="QNT21" s="23"/>
      <c r="QNU21" s="23"/>
      <c r="QNV21" s="23"/>
      <c r="QNW21" s="23"/>
      <c r="QNX21" s="23"/>
      <c r="QNY21" s="23"/>
      <c r="QNZ21" s="23"/>
      <c r="QOA21" s="23"/>
      <c r="QOB21" s="23"/>
      <c r="QOC21" s="23"/>
      <c r="QOD21" s="23"/>
      <c r="QOE21" s="23"/>
      <c r="QOF21" s="23"/>
      <c r="QOG21" s="23"/>
      <c r="QOH21" s="23"/>
      <c r="QOI21" s="23"/>
      <c r="QOJ21" s="23"/>
      <c r="QOK21" s="23"/>
      <c r="QOL21" s="23"/>
      <c r="QOM21" s="23"/>
      <c r="QON21" s="23"/>
      <c r="QOO21" s="23"/>
      <c r="QOP21" s="23"/>
      <c r="QOQ21" s="23"/>
      <c r="QOR21" s="23"/>
      <c r="QOS21" s="23"/>
      <c r="QOT21" s="23"/>
      <c r="QOU21" s="23"/>
      <c r="QOV21" s="23"/>
      <c r="QOW21" s="23"/>
      <c r="QOX21" s="23"/>
      <c r="QOY21" s="23"/>
      <c r="QOZ21" s="23"/>
      <c r="QPA21" s="23"/>
      <c r="QPB21" s="23"/>
      <c r="QPC21" s="23"/>
      <c r="QPD21" s="23"/>
      <c r="QPE21" s="23"/>
      <c r="QPF21" s="23"/>
      <c r="QPG21" s="23"/>
      <c r="QPH21" s="23"/>
      <c r="QPI21" s="23"/>
      <c r="QPJ21" s="23"/>
      <c r="QPK21" s="23"/>
      <c r="QPL21" s="23"/>
      <c r="QPM21" s="23"/>
      <c r="QPN21" s="23"/>
      <c r="QPO21" s="23"/>
      <c r="QPP21" s="23"/>
      <c r="QPQ21" s="23"/>
      <c r="QPR21" s="23"/>
      <c r="QPS21" s="23"/>
      <c r="QPT21" s="23"/>
      <c r="QPU21" s="23"/>
      <c r="QPV21" s="23"/>
      <c r="QPW21" s="23"/>
      <c r="QPX21" s="23"/>
      <c r="QPY21" s="23"/>
      <c r="QPZ21" s="23"/>
      <c r="QQA21" s="23"/>
      <c r="QQB21" s="23"/>
      <c r="QQC21" s="23"/>
      <c r="QQD21" s="23"/>
      <c r="QQE21" s="23"/>
      <c r="QQF21" s="23"/>
      <c r="QQG21" s="23"/>
      <c r="QQH21" s="23"/>
      <c r="QQI21" s="23"/>
      <c r="QQJ21" s="23"/>
      <c r="QQK21" s="23"/>
      <c r="QQL21" s="23"/>
      <c r="QQM21" s="23"/>
      <c r="QQN21" s="23"/>
      <c r="QQO21" s="23"/>
      <c r="QQP21" s="23"/>
      <c r="QQQ21" s="23"/>
      <c r="QQR21" s="23"/>
      <c r="QQS21" s="23"/>
      <c r="QQT21" s="23"/>
      <c r="QQU21" s="23"/>
      <c r="QQV21" s="23"/>
      <c r="QQW21" s="23"/>
      <c r="QQX21" s="23"/>
      <c r="QQY21" s="23"/>
      <c r="QQZ21" s="23"/>
      <c r="QRA21" s="23"/>
      <c r="QRB21" s="23"/>
      <c r="QRC21" s="23"/>
      <c r="QRD21" s="23"/>
      <c r="QRE21" s="23"/>
      <c r="QRF21" s="23"/>
      <c r="QRG21" s="23"/>
      <c r="QRH21" s="23"/>
      <c r="QRI21" s="23"/>
      <c r="QRJ21" s="23"/>
      <c r="QRK21" s="23"/>
      <c r="QRL21" s="23"/>
      <c r="QRM21" s="23"/>
      <c r="QRN21" s="23"/>
      <c r="QRO21" s="23"/>
      <c r="QRP21" s="23"/>
      <c r="QRQ21" s="23"/>
      <c r="QRR21" s="23"/>
      <c r="QRS21" s="23"/>
      <c r="QRT21" s="23"/>
      <c r="QRU21" s="23"/>
      <c r="QRV21" s="23"/>
      <c r="QRW21" s="23"/>
      <c r="QRX21" s="23"/>
      <c r="QRY21" s="23"/>
      <c r="QRZ21" s="23"/>
      <c r="QSA21" s="23"/>
      <c r="QSB21" s="23"/>
      <c r="QSC21" s="23"/>
      <c r="QSD21" s="23"/>
      <c r="QSE21" s="23"/>
      <c r="QSF21" s="23"/>
      <c r="QSG21" s="23"/>
      <c r="QSH21" s="23"/>
      <c r="QSI21" s="23"/>
      <c r="QSJ21" s="23"/>
      <c r="QSK21" s="23"/>
      <c r="QSL21" s="23"/>
      <c r="QSM21" s="23"/>
      <c r="QSN21" s="23"/>
      <c r="QSO21" s="23"/>
      <c r="QSP21" s="23"/>
      <c r="QSQ21" s="23"/>
      <c r="QSR21" s="23"/>
      <c r="QSS21" s="23"/>
      <c r="QST21" s="23"/>
      <c r="QSU21" s="23"/>
      <c r="QSV21" s="23"/>
      <c r="QSW21" s="23"/>
      <c r="QSX21" s="23"/>
      <c r="QSY21" s="23"/>
      <c r="QSZ21" s="23"/>
      <c r="QTA21" s="23"/>
      <c r="QTB21" s="23"/>
      <c r="QTC21" s="23"/>
      <c r="QTD21" s="23"/>
      <c r="QTE21" s="23"/>
      <c r="QTF21" s="23"/>
      <c r="QTG21" s="23"/>
      <c r="QTH21" s="23"/>
      <c r="QTI21" s="23"/>
      <c r="QTJ21" s="23"/>
      <c r="QTK21" s="23"/>
      <c r="QTL21" s="23"/>
      <c r="QTM21" s="23"/>
      <c r="QTN21" s="23"/>
      <c r="QTO21" s="23"/>
      <c r="QTP21" s="23"/>
      <c r="QTQ21" s="23"/>
      <c r="QTR21" s="23"/>
      <c r="QTS21" s="23"/>
      <c r="QTT21" s="23"/>
      <c r="QTU21" s="23"/>
      <c r="QTV21" s="23"/>
      <c r="QTW21" s="23"/>
      <c r="QTX21" s="23"/>
      <c r="QTY21" s="23"/>
      <c r="QTZ21" s="23"/>
      <c r="QUA21" s="23"/>
      <c r="QUB21" s="23"/>
      <c r="QUC21" s="23"/>
      <c r="QUD21" s="23"/>
      <c r="QUE21" s="23"/>
      <c r="QUF21" s="23"/>
      <c r="QUG21" s="23"/>
      <c r="QUH21" s="23"/>
      <c r="QUI21" s="23"/>
      <c r="QUJ21" s="23"/>
      <c r="QUK21" s="23"/>
      <c r="QUL21" s="23"/>
      <c r="QUM21" s="23"/>
      <c r="QUN21" s="23"/>
      <c r="QUO21" s="23"/>
      <c r="QUP21" s="23"/>
      <c r="QUQ21" s="23"/>
      <c r="QUR21" s="23"/>
      <c r="QUS21" s="23"/>
      <c r="QUT21" s="23"/>
      <c r="QUU21" s="23"/>
      <c r="QUV21" s="23"/>
      <c r="QUW21" s="23"/>
      <c r="QUX21" s="23"/>
      <c r="QUY21" s="23"/>
      <c r="QUZ21" s="23"/>
      <c r="QVA21" s="23"/>
      <c r="QVB21" s="23"/>
      <c r="QVC21" s="23"/>
      <c r="QVD21" s="23"/>
      <c r="QVE21" s="23"/>
      <c r="QVF21" s="23"/>
      <c r="QVG21" s="23"/>
      <c r="QVH21" s="23"/>
      <c r="QVI21" s="23"/>
      <c r="QVJ21" s="23"/>
      <c r="QVK21" s="23"/>
      <c r="QVL21" s="23"/>
      <c r="QVM21" s="23"/>
      <c r="QVN21" s="23"/>
      <c r="QVO21" s="23"/>
      <c r="QVP21" s="23"/>
      <c r="QVQ21" s="23"/>
      <c r="QVR21" s="23"/>
      <c r="QVS21" s="23"/>
      <c r="QVT21" s="23"/>
      <c r="QVU21" s="23"/>
      <c r="QVV21" s="23"/>
      <c r="QVW21" s="23"/>
      <c r="QVX21" s="23"/>
      <c r="QVY21" s="23"/>
      <c r="QVZ21" s="23"/>
      <c r="QWA21" s="23"/>
      <c r="QWB21" s="23"/>
      <c r="QWC21" s="23"/>
      <c r="QWD21" s="23"/>
      <c r="QWE21" s="23"/>
      <c r="QWF21" s="23"/>
      <c r="QWG21" s="23"/>
      <c r="QWH21" s="23"/>
      <c r="QWI21" s="23"/>
      <c r="QWJ21" s="23"/>
      <c r="QWK21" s="23"/>
      <c r="QWL21" s="23"/>
      <c r="QWM21" s="23"/>
      <c r="QWN21" s="23"/>
      <c r="QWO21" s="23"/>
      <c r="QWP21" s="23"/>
      <c r="QWQ21" s="23"/>
      <c r="QWR21" s="23"/>
      <c r="QWS21" s="23"/>
      <c r="QWT21" s="23"/>
      <c r="QWU21" s="23"/>
      <c r="QWV21" s="23"/>
      <c r="QWW21" s="23"/>
      <c r="QWX21" s="23"/>
      <c r="QWY21" s="23"/>
      <c r="QWZ21" s="23"/>
      <c r="QXA21" s="23"/>
      <c r="QXB21" s="23"/>
      <c r="QXC21" s="23"/>
      <c r="QXD21" s="23"/>
      <c r="QXE21" s="23"/>
      <c r="QXF21" s="23"/>
      <c r="QXG21" s="23"/>
      <c r="QXH21" s="23"/>
      <c r="QXI21" s="23"/>
      <c r="QXJ21" s="23"/>
      <c r="QXK21" s="23"/>
      <c r="QXL21" s="23"/>
      <c r="QXM21" s="23"/>
      <c r="QXN21" s="23"/>
      <c r="QXO21" s="23"/>
      <c r="QXP21" s="23"/>
      <c r="QXQ21" s="23"/>
      <c r="QXR21" s="23"/>
      <c r="QXS21" s="23"/>
      <c r="QXT21" s="23"/>
      <c r="QXU21" s="23"/>
      <c r="QXV21" s="23"/>
      <c r="QXW21" s="23"/>
      <c r="QXX21" s="23"/>
      <c r="QXY21" s="23"/>
      <c r="QXZ21" s="23"/>
      <c r="QYA21" s="23"/>
      <c r="QYB21" s="23"/>
      <c r="QYC21" s="23"/>
      <c r="QYD21" s="23"/>
      <c r="QYE21" s="23"/>
      <c r="QYF21" s="23"/>
      <c r="QYG21" s="23"/>
      <c r="QYH21" s="23"/>
      <c r="QYI21" s="23"/>
      <c r="QYJ21" s="23"/>
      <c r="QYK21" s="23"/>
      <c r="QYL21" s="23"/>
      <c r="QYM21" s="23"/>
      <c r="QYN21" s="23"/>
      <c r="QYO21" s="23"/>
      <c r="QYP21" s="23"/>
      <c r="QYQ21" s="23"/>
      <c r="QYR21" s="23"/>
      <c r="QYS21" s="23"/>
      <c r="QYT21" s="23"/>
      <c r="QYU21" s="23"/>
      <c r="QYV21" s="23"/>
      <c r="QYW21" s="23"/>
      <c r="QYX21" s="23"/>
      <c r="QYY21" s="23"/>
      <c r="QYZ21" s="23"/>
      <c r="QZA21" s="23"/>
      <c r="QZB21" s="23"/>
      <c r="QZC21" s="23"/>
      <c r="QZD21" s="23"/>
      <c r="QZE21" s="23"/>
      <c r="QZF21" s="23"/>
      <c r="QZG21" s="23"/>
      <c r="QZH21" s="23"/>
      <c r="QZI21" s="23"/>
      <c r="QZJ21" s="23"/>
      <c r="QZK21" s="23"/>
      <c r="QZL21" s="23"/>
      <c r="QZM21" s="23"/>
      <c r="QZN21" s="23"/>
      <c r="QZO21" s="23"/>
      <c r="QZP21" s="23"/>
      <c r="QZQ21" s="23"/>
      <c r="QZR21" s="23"/>
      <c r="QZS21" s="23"/>
      <c r="QZT21" s="23"/>
      <c r="QZU21" s="23"/>
      <c r="QZV21" s="23"/>
      <c r="QZW21" s="23"/>
      <c r="QZX21" s="23"/>
      <c r="QZY21" s="23"/>
      <c r="QZZ21" s="23"/>
      <c r="RAA21" s="23"/>
      <c r="RAB21" s="23"/>
      <c r="RAC21" s="23"/>
      <c r="RAD21" s="23"/>
      <c r="RAE21" s="23"/>
      <c r="RAF21" s="23"/>
      <c r="RAG21" s="23"/>
      <c r="RAH21" s="23"/>
      <c r="RAI21" s="23"/>
      <c r="RAJ21" s="23"/>
      <c r="RAK21" s="23"/>
      <c r="RAL21" s="23"/>
      <c r="RAM21" s="23"/>
      <c r="RAN21" s="23"/>
      <c r="RAO21" s="23"/>
      <c r="RAP21" s="23"/>
      <c r="RAQ21" s="23"/>
      <c r="RAR21" s="23"/>
      <c r="RAS21" s="23"/>
      <c r="RAT21" s="23"/>
      <c r="RAU21" s="23"/>
      <c r="RAV21" s="23"/>
      <c r="RAW21" s="23"/>
      <c r="RAX21" s="23"/>
      <c r="RAY21" s="23"/>
      <c r="RAZ21" s="23"/>
      <c r="RBA21" s="23"/>
      <c r="RBB21" s="23"/>
      <c r="RBC21" s="23"/>
      <c r="RBD21" s="23"/>
      <c r="RBE21" s="23"/>
      <c r="RBF21" s="23"/>
      <c r="RBG21" s="23"/>
      <c r="RBH21" s="23"/>
      <c r="RBI21" s="23"/>
      <c r="RBJ21" s="23"/>
      <c r="RBK21" s="23"/>
      <c r="RBL21" s="23"/>
      <c r="RBM21" s="23"/>
      <c r="RBN21" s="23"/>
      <c r="RBO21" s="23"/>
      <c r="RBP21" s="23"/>
      <c r="RBQ21" s="23"/>
      <c r="RBR21" s="23"/>
      <c r="RBS21" s="23"/>
      <c r="RBT21" s="23"/>
      <c r="RBU21" s="23"/>
      <c r="RBV21" s="23"/>
      <c r="RBW21" s="23"/>
      <c r="RBX21" s="23"/>
      <c r="RBY21" s="23"/>
      <c r="RBZ21" s="23"/>
      <c r="RCA21" s="23"/>
      <c r="RCB21" s="23"/>
      <c r="RCC21" s="23"/>
      <c r="RCD21" s="23"/>
      <c r="RCE21" s="23"/>
      <c r="RCF21" s="23"/>
      <c r="RCG21" s="23"/>
      <c r="RCH21" s="23"/>
      <c r="RCI21" s="23"/>
      <c r="RCJ21" s="23"/>
      <c r="RCK21" s="23"/>
      <c r="RCL21" s="23"/>
      <c r="RCM21" s="23"/>
      <c r="RCN21" s="23"/>
      <c r="RCO21" s="23"/>
      <c r="RCP21" s="23"/>
      <c r="RCQ21" s="23"/>
      <c r="RCR21" s="23"/>
      <c r="RCS21" s="23"/>
      <c r="RCT21" s="23"/>
      <c r="RCU21" s="23"/>
      <c r="RCV21" s="23"/>
      <c r="RCW21" s="23"/>
      <c r="RCX21" s="23"/>
      <c r="RCY21" s="23"/>
      <c r="RCZ21" s="23"/>
      <c r="RDA21" s="23"/>
      <c r="RDB21" s="23"/>
      <c r="RDC21" s="23"/>
      <c r="RDD21" s="23"/>
      <c r="RDE21" s="23"/>
      <c r="RDF21" s="23"/>
      <c r="RDG21" s="23"/>
      <c r="RDH21" s="23"/>
      <c r="RDI21" s="23"/>
      <c r="RDJ21" s="23"/>
      <c r="RDK21" s="23"/>
      <c r="RDL21" s="23"/>
      <c r="RDM21" s="23"/>
      <c r="RDN21" s="23"/>
      <c r="RDO21" s="23"/>
      <c r="RDP21" s="23"/>
      <c r="RDQ21" s="23"/>
      <c r="RDR21" s="23"/>
      <c r="RDS21" s="23"/>
      <c r="RDT21" s="23"/>
      <c r="RDU21" s="23"/>
      <c r="RDV21" s="23"/>
      <c r="RDW21" s="23"/>
      <c r="RDX21" s="23"/>
      <c r="RDY21" s="23"/>
      <c r="RDZ21" s="23"/>
      <c r="REA21" s="23"/>
      <c r="REB21" s="23"/>
      <c r="REC21" s="23"/>
      <c r="RED21" s="23"/>
      <c r="REE21" s="23"/>
      <c r="REF21" s="23"/>
      <c r="REG21" s="23"/>
      <c r="REH21" s="23"/>
      <c r="REI21" s="23"/>
      <c r="REJ21" s="23"/>
      <c r="REK21" s="23"/>
      <c r="REL21" s="23"/>
      <c r="REM21" s="23"/>
      <c r="REN21" s="23"/>
      <c r="REO21" s="23"/>
      <c r="REP21" s="23"/>
      <c r="REQ21" s="23"/>
      <c r="RER21" s="23"/>
      <c r="RES21" s="23"/>
      <c r="RET21" s="23"/>
      <c r="REU21" s="23"/>
      <c r="REV21" s="23"/>
      <c r="REW21" s="23"/>
      <c r="REX21" s="23"/>
      <c r="REY21" s="23"/>
      <c r="REZ21" s="23"/>
      <c r="RFA21" s="23"/>
      <c r="RFB21" s="23"/>
      <c r="RFC21" s="23"/>
      <c r="RFD21" s="23"/>
      <c r="RFE21" s="23"/>
      <c r="RFF21" s="23"/>
      <c r="RFG21" s="23"/>
      <c r="RFH21" s="23"/>
      <c r="RFI21" s="23"/>
      <c r="RFJ21" s="23"/>
      <c r="RFK21" s="23"/>
      <c r="RFL21" s="23"/>
      <c r="RFM21" s="23"/>
      <c r="RFN21" s="23"/>
      <c r="RFO21" s="23"/>
      <c r="RFP21" s="23"/>
      <c r="RFQ21" s="23"/>
      <c r="RFR21" s="23"/>
      <c r="RFS21" s="23"/>
      <c r="RFT21" s="23"/>
      <c r="RFU21" s="23"/>
      <c r="RFV21" s="23"/>
      <c r="RFW21" s="23"/>
      <c r="RFX21" s="23"/>
      <c r="RFY21" s="23"/>
      <c r="RFZ21" s="23"/>
      <c r="RGA21" s="23"/>
      <c r="RGB21" s="23"/>
      <c r="RGC21" s="23"/>
      <c r="RGD21" s="23"/>
      <c r="RGE21" s="23"/>
      <c r="RGF21" s="23"/>
      <c r="RGG21" s="23"/>
      <c r="RGH21" s="23"/>
      <c r="RGI21" s="23"/>
      <c r="RGJ21" s="23"/>
      <c r="RGK21" s="23"/>
      <c r="RGL21" s="23"/>
      <c r="RGM21" s="23"/>
      <c r="RGN21" s="23"/>
      <c r="RGO21" s="23"/>
      <c r="RGP21" s="23"/>
      <c r="RGQ21" s="23"/>
      <c r="RGR21" s="23"/>
      <c r="RGS21" s="23"/>
      <c r="RGT21" s="23"/>
      <c r="RGU21" s="23"/>
      <c r="RGV21" s="23"/>
      <c r="RGW21" s="23"/>
      <c r="RGX21" s="23"/>
      <c r="RGY21" s="23"/>
      <c r="RGZ21" s="23"/>
      <c r="RHA21" s="23"/>
      <c r="RHB21" s="23"/>
      <c r="RHC21" s="23"/>
      <c r="RHD21" s="23"/>
      <c r="RHE21" s="23"/>
      <c r="RHF21" s="23"/>
      <c r="RHG21" s="23"/>
      <c r="RHH21" s="23"/>
      <c r="RHI21" s="23"/>
      <c r="RHJ21" s="23"/>
      <c r="RHK21" s="23"/>
      <c r="RHL21" s="23"/>
      <c r="RHM21" s="23"/>
      <c r="RHN21" s="23"/>
      <c r="RHO21" s="23"/>
      <c r="RHP21" s="23"/>
      <c r="RHQ21" s="23"/>
      <c r="RHR21" s="23"/>
      <c r="RHS21" s="23"/>
      <c r="RHT21" s="23"/>
      <c r="RHU21" s="23"/>
      <c r="RHV21" s="23"/>
      <c r="RHW21" s="23"/>
      <c r="RHX21" s="23"/>
      <c r="RHY21" s="23"/>
      <c r="RHZ21" s="23"/>
      <c r="RIA21" s="23"/>
      <c r="RIB21" s="23"/>
      <c r="RIC21" s="23"/>
      <c r="RID21" s="23"/>
      <c r="RIE21" s="23"/>
      <c r="RIF21" s="23"/>
      <c r="RIG21" s="23"/>
      <c r="RIH21" s="23"/>
      <c r="RII21" s="23"/>
      <c r="RIJ21" s="23"/>
      <c r="RIK21" s="23"/>
      <c r="RIL21" s="23"/>
      <c r="RIM21" s="23"/>
      <c r="RIN21" s="23"/>
      <c r="RIO21" s="23"/>
      <c r="RIP21" s="23"/>
      <c r="RIQ21" s="23"/>
      <c r="RIR21" s="23"/>
      <c r="RIS21" s="23"/>
      <c r="RIT21" s="23"/>
      <c r="RIU21" s="23"/>
      <c r="RIV21" s="23"/>
      <c r="RIW21" s="23"/>
      <c r="RIX21" s="23"/>
      <c r="RIY21" s="23"/>
      <c r="RIZ21" s="23"/>
      <c r="RJA21" s="23"/>
      <c r="RJB21" s="23"/>
      <c r="RJC21" s="23"/>
      <c r="RJD21" s="23"/>
      <c r="RJE21" s="23"/>
      <c r="RJF21" s="23"/>
      <c r="RJG21" s="23"/>
      <c r="RJH21" s="23"/>
      <c r="RJI21" s="23"/>
      <c r="RJJ21" s="23"/>
      <c r="RJK21" s="23"/>
      <c r="RJL21" s="23"/>
      <c r="RJM21" s="23"/>
      <c r="RJN21" s="23"/>
      <c r="RJO21" s="23"/>
      <c r="RJP21" s="23"/>
      <c r="RJQ21" s="23"/>
      <c r="RJR21" s="23"/>
      <c r="RJS21" s="23"/>
      <c r="RJT21" s="23"/>
      <c r="RJU21" s="23"/>
      <c r="RJV21" s="23"/>
      <c r="RJW21" s="23"/>
      <c r="RJX21" s="23"/>
      <c r="RJY21" s="23"/>
      <c r="RJZ21" s="23"/>
      <c r="RKA21" s="23"/>
      <c r="RKB21" s="23"/>
      <c r="RKC21" s="23"/>
      <c r="RKD21" s="23"/>
      <c r="RKE21" s="23"/>
      <c r="RKF21" s="23"/>
      <c r="RKG21" s="23"/>
      <c r="RKH21" s="23"/>
      <c r="RKI21" s="23"/>
      <c r="RKJ21" s="23"/>
      <c r="RKK21" s="23"/>
      <c r="RKL21" s="23"/>
      <c r="RKM21" s="23"/>
      <c r="RKN21" s="23"/>
      <c r="RKO21" s="23"/>
      <c r="RKP21" s="23"/>
      <c r="RKQ21" s="23"/>
      <c r="RKR21" s="23"/>
      <c r="RKS21" s="23"/>
      <c r="RKT21" s="23"/>
      <c r="RKU21" s="23"/>
      <c r="RKV21" s="23"/>
      <c r="RKW21" s="23"/>
      <c r="RKX21" s="23"/>
      <c r="RKY21" s="23"/>
      <c r="RKZ21" s="23"/>
      <c r="RLA21" s="23"/>
      <c r="RLB21" s="23"/>
      <c r="RLC21" s="23"/>
      <c r="RLD21" s="23"/>
      <c r="RLE21" s="23"/>
      <c r="RLF21" s="23"/>
      <c r="RLG21" s="23"/>
      <c r="RLH21" s="23"/>
      <c r="RLI21" s="23"/>
      <c r="RLJ21" s="23"/>
      <c r="RLK21" s="23"/>
      <c r="RLL21" s="23"/>
      <c r="RLM21" s="23"/>
      <c r="RLN21" s="23"/>
      <c r="RLO21" s="23"/>
      <c r="RLP21" s="23"/>
      <c r="RLQ21" s="23"/>
      <c r="RLR21" s="23"/>
      <c r="RLS21" s="23"/>
      <c r="RLT21" s="23"/>
      <c r="RLU21" s="23"/>
      <c r="RLV21" s="23"/>
      <c r="RLW21" s="23"/>
      <c r="RLX21" s="23"/>
      <c r="RLY21" s="23"/>
      <c r="RLZ21" s="23"/>
      <c r="RMA21" s="23"/>
      <c r="RMB21" s="23"/>
      <c r="RMC21" s="23"/>
      <c r="RMD21" s="23"/>
      <c r="RME21" s="23"/>
      <c r="RMF21" s="23"/>
      <c r="RMG21" s="23"/>
      <c r="RMH21" s="23"/>
      <c r="RMI21" s="23"/>
      <c r="RMJ21" s="23"/>
      <c r="RMK21" s="23"/>
      <c r="RML21" s="23"/>
      <c r="RMM21" s="23"/>
      <c r="RMN21" s="23"/>
      <c r="RMO21" s="23"/>
      <c r="RMP21" s="23"/>
      <c r="RMQ21" s="23"/>
      <c r="RMR21" s="23"/>
      <c r="RMS21" s="23"/>
      <c r="RMT21" s="23"/>
      <c r="RMU21" s="23"/>
      <c r="RMV21" s="23"/>
      <c r="RMW21" s="23"/>
      <c r="RMX21" s="23"/>
      <c r="RMY21" s="23"/>
      <c r="RMZ21" s="23"/>
      <c r="RNA21" s="23"/>
      <c r="RNB21" s="23"/>
      <c r="RNC21" s="23"/>
      <c r="RND21" s="23"/>
      <c r="RNE21" s="23"/>
      <c r="RNF21" s="23"/>
      <c r="RNG21" s="23"/>
      <c r="RNH21" s="23"/>
      <c r="RNI21" s="23"/>
      <c r="RNJ21" s="23"/>
      <c r="RNK21" s="23"/>
      <c r="RNL21" s="23"/>
      <c r="RNM21" s="23"/>
      <c r="RNN21" s="23"/>
      <c r="RNO21" s="23"/>
      <c r="RNP21" s="23"/>
      <c r="RNQ21" s="23"/>
      <c r="RNR21" s="23"/>
      <c r="RNS21" s="23"/>
      <c r="RNT21" s="23"/>
      <c r="RNU21" s="23"/>
      <c r="RNV21" s="23"/>
      <c r="RNW21" s="23"/>
      <c r="RNX21" s="23"/>
      <c r="RNY21" s="23"/>
      <c r="RNZ21" s="23"/>
      <c r="ROA21" s="23"/>
      <c r="ROB21" s="23"/>
      <c r="ROC21" s="23"/>
      <c r="ROD21" s="23"/>
      <c r="ROE21" s="23"/>
      <c r="ROF21" s="23"/>
      <c r="ROG21" s="23"/>
      <c r="ROH21" s="23"/>
      <c r="ROI21" s="23"/>
      <c r="ROJ21" s="23"/>
      <c r="ROK21" s="23"/>
      <c r="ROL21" s="23"/>
      <c r="ROM21" s="23"/>
      <c r="RON21" s="23"/>
      <c r="ROO21" s="23"/>
      <c r="ROP21" s="23"/>
      <c r="ROQ21" s="23"/>
      <c r="ROR21" s="23"/>
      <c r="ROS21" s="23"/>
      <c r="ROT21" s="23"/>
      <c r="ROU21" s="23"/>
      <c r="ROV21" s="23"/>
      <c r="ROW21" s="23"/>
      <c r="ROX21" s="23"/>
      <c r="ROY21" s="23"/>
      <c r="ROZ21" s="23"/>
      <c r="RPA21" s="23"/>
      <c r="RPB21" s="23"/>
      <c r="RPC21" s="23"/>
      <c r="RPD21" s="23"/>
      <c r="RPE21" s="23"/>
      <c r="RPF21" s="23"/>
      <c r="RPG21" s="23"/>
      <c r="RPH21" s="23"/>
      <c r="RPI21" s="23"/>
      <c r="RPJ21" s="23"/>
      <c r="RPK21" s="23"/>
      <c r="RPL21" s="23"/>
      <c r="RPM21" s="23"/>
      <c r="RPN21" s="23"/>
      <c r="RPO21" s="23"/>
      <c r="RPP21" s="23"/>
      <c r="RPQ21" s="23"/>
      <c r="RPR21" s="23"/>
      <c r="RPS21" s="23"/>
      <c r="RPT21" s="23"/>
      <c r="RPU21" s="23"/>
      <c r="RPV21" s="23"/>
      <c r="RPW21" s="23"/>
      <c r="RPX21" s="23"/>
      <c r="RPY21" s="23"/>
      <c r="RPZ21" s="23"/>
      <c r="RQA21" s="23"/>
      <c r="RQB21" s="23"/>
      <c r="RQC21" s="23"/>
      <c r="RQD21" s="23"/>
      <c r="RQE21" s="23"/>
      <c r="RQF21" s="23"/>
      <c r="RQG21" s="23"/>
      <c r="RQH21" s="23"/>
      <c r="RQI21" s="23"/>
      <c r="RQJ21" s="23"/>
      <c r="RQK21" s="23"/>
      <c r="RQL21" s="23"/>
      <c r="RQM21" s="23"/>
      <c r="RQN21" s="23"/>
      <c r="RQO21" s="23"/>
      <c r="RQP21" s="23"/>
      <c r="RQQ21" s="23"/>
      <c r="RQR21" s="23"/>
      <c r="RQS21" s="23"/>
      <c r="RQT21" s="23"/>
      <c r="RQU21" s="23"/>
      <c r="RQV21" s="23"/>
      <c r="RQW21" s="23"/>
      <c r="RQX21" s="23"/>
      <c r="RQY21" s="23"/>
      <c r="RQZ21" s="23"/>
      <c r="RRA21" s="23"/>
      <c r="RRB21" s="23"/>
      <c r="RRC21" s="23"/>
      <c r="RRD21" s="23"/>
      <c r="RRE21" s="23"/>
      <c r="RRF21" s="23"/>
      <c r="RRG21" s="23"/>
      <c r="RRH21" s="23"/>
      <c r="RRI21" s="23"/>
      <c r="RRJ21" s="23"/>
      <c r="RRK21" s="23"/>
      <c r="RRL21" s="23"/>
      <c r="RRM21" s="23"/>
      <c r="RRN21" s="23"/>
      <c r="RRO21" s="23"/>
      <c r="RRP21" s="23"/>
      <c r="RRQ21" s="23"/>
      <c r="RRR21" s="23"/>
      <c r="RRS21" s="23"/>
      <c r="RRT21" s="23"/>
      <c r="RRU21" s="23"/>
      <c r="RRV21" s="23"/>
      <c r="RRW21" s="23"/>
      <c r="RRX21" s="23"/>
      <c r="RRY21" s="23"/>
      <c r="RRZ21" s="23"/>
      <c r="RSA21" s="23"/>
      <c r="RSB21" s="23"/>
      <c r="RSC21" s="23"/>
      <c r="RSD21" s="23"/>
      <c r="RSE21" s="23"/>
      <c r="RSF21" s="23"/>
      <c r="RSG21" s="23"/>
      <c r="RSH21" s="23"/>
      <c r="RSI21" s="23"/>
      <c r="RSJ21" s="23"/>
      <c r="RSK21" s="23"/>
      <c r="RSL21" s="23"/>
      <c r="RSM21" s="23"/>
      <c r="RSN21" s="23"/>
      <c r="RSO21" s="23"/>
      <c r="RSP21" s="23"/>
      <c r="RSQ21" s="23"/>
      <c r="RSR21" s="23"/>
      <c r="RSS21" s="23"/>
      <c r="RST21" s="23"/>
      <c r="RSU21" s="23"/>
      <c r="RSV21" s="23"/>
      <c r="RSW21" s="23"/>
      <c r="RSX21" s="23"/>
      <c r="RSY21" s="23"/>
      <c r="RSZ21" s="23"/>
      <c r="RTA21" s="23"/>
      <c r="RTB21" s="23"/>
      <c r="RTC21" s="23"/>
      <c r="RTD21" s="23"/>
      <c r="RTE21" s="23"/>
      <c r="RTF21" s="23"/>
      <c r="RTG21" s="23"/>
      <c r="RTH21" s="23"/>
      <c r="RTI21" s="23"/>
      <c r="RTJ21" s="23"/>
      <c r="RTK21" s="23"/>
      <c r="RTL21" s="23"/>
      <c r="RTM21" s="23"/>
      <c r="RTN21" s="23"/>
      <c r="RTO21" s="23"/>
      <c r="RTP21" s="23"/>
      <c r="RTQ21" s="23"/>
      <c r="RTR21" s="23"/>
      <c r="RTS21" s="23"/>
      <c r="RTT21" s="23"/>
      <c r="RTU21" s="23"/>
      <c r="RTV21" s="23"/>
      <c r="RTW21" s="23"/>
      <c r="RTX21" s="23"/>
      <c r="RTY21" s="23"/>
      <c r="RTZ21" s="23"/>
      <c r="RUA21" s="23"/>
      <c r="RUB21" s="23"/>
      <c r="RUC21" s="23"/>
      <c r="RUD21" s="23"/>
      <c r="RUE21" s="23"/>
      <c r="RUF21" s="23"/>
      <c r="RUG21" s="23"/>
      <c r="RUH21" s="23"/>
      <c r="RUI21" s="23"/>
      <c r="RUJ21" s="23"/>
      <c r="RUK21" s="23"/>
      <c r="RUL21" s="23"/>
      <c r="RUM21" s="23"/>
      <c r="RUN21" s="23"/>
      <c r="RUO21" s="23"/>
      <c r="RUP21" s="23"/>
      <c r="RUQ21" s="23"/>
      <c r="RUR21" s="23"/>
      <c r="RUS21" s="23"/>
      <c r="RUT21" s="23"/>
      <c r="RUU21" s="23"/>
      <c r="RUV21" s="23"/>
      <c r="RUW21" s="23"/>
      <c r="RUX21" s="23"/>
      <c r="RUY21" s="23"/>
      <c r="RUZ21" s="23"/>
      <c r="RVA21" s="23"/>
      <c r="RVB21" s="23"/>
      <c r="RVC21" s="23"/>
      <c r="RVD21" s="23"/>
      <c r="RVE21" s="23"/>
      <c r="RVF21" s="23"/>
      <c r="RVG21" s="23"/>
      <c r="RVH21" s="23"/>
      <c r="RVI21" s="23"/>
      <c r="RVJ21" s="23"/>
      <c r="RVK21" s="23"/>
      <c r="RVL21" s="23"/>
      <c r="RVM21" s="23"/>
      <c r="RVN21" s="23"/>
      <c r="RVO21" s="23"/>
      <c r="RVP21" s="23"/>
      <c r="RVQ21" s="23"/>
      <c r="RVR21" s="23"/>
      <c r="RVS21" s="23"/>
      <c r="RVT21" s="23"/>
      <c r="RVU21" s="23"/>
      <c r="RVV21" s="23"/>
      <c r="RVW21" s="23"/>
      <c r="RVX21" s="23"/>
      <c r="RVY21" s="23"/>
      <c r="RVZ21" s="23"/>
      <c r="RWA21" s="23"/>
      <c r="RWB21" s="23"/>
      <c r="RWC21" s="23"/>
      <c r="RWD21" s="23"/>
      <c r="RWE21" s="23"/>
      <c r="RWF21" s="23"/>
      <c r="RWG21" s="23"/>
      <c r="RWH21" s="23"/>
      <c r="RWI21" s="23"/>
      <c r="RWJ21" s="23"/>
      <c r="RWK21" s="23"/>
      <c r="RWL21" s="23"/>
      <c r="RWM21" s="23"/>
      <c r="RWN21" s="23"/>
      <c r="RWO21" s="23"/>
      <c r="RWP21" s="23"/>
      <c r="RWQ21" s="23"/>
      <c r="RWR21" s="23"/>
      <c r="RWS21" s="23"/>
      <c r="RWT21" s="23"/>
      <c r="RWU21" s="23"/>
      <c r="RWV21" s="23"/>
      <c r="RWW21" s="23"/>
      <c r="RWX21" s="23"/>
      <c r="RWY21" s="23"/>
      <c r="RWZ21" s="23"/>
      <c r="RXA21" s="23"/>
      <c r="RXB21" s="23"/>
      <c r="RXC21" s="23"/>
      <c r="RXD21" s="23"/>
      <c r="RXE21" s="23"/>
      <c r="RXF21" s="23"/>
      <c r="RXG21" s="23"/>
      <c r="RXH21" s="23"/>
      <c r="RXI21" s="23"/>
      <c r="RXJ21" s="23"/>
      <c r="RXK21" s="23"/>
      <c r="RXL21" s="23"/>
      <c r="RXM21" s="23"/>
      <c r="RXN21" s="23"/>
      <c r="RXO21" s="23"/>
      <c r="RXP21" s="23"/>
      <c r="RXQ21" s="23"/>
      <c r="RXR21" s="23"/>
      <c r="RXS21" s="23"/>
      <c r="RXT21" s="23"/>
      <c r="RXU21" s="23"/>
      <c r="RXV21" s="23"/>
      <c r="RXW21" s="23"/>
      <c r="RXX21" s="23"/>
      <c r="RXY21" s="23"/>
      <c r="RXZ21" s="23"/>
      <c r="RYA21" s="23"/>
      <c r="RYB21" s="23"/>
      <c r="RYC21" s="23"/>
      <c r="RYD21" s="23"/>
      <c r="RYE21" s="23"/>
      <c r="RYF21" s="23"/>
      <c r="RYG21" s="23"/>
      <c r="RYH21" s="23"/>
      <c r="RYI21" s="23"/>
      <c r="RYJ21" s="23"/>
      <c r="RYK21" s="23"/>
      <c r="RYL21" s="23"/>
      <c r="RYM21" s="23"/>
      <c r="RYN21" s="23"/>
      <c r="RYO21" s="23"/>
      <c r="RYP21" s="23"/>
      <c r="RYQ21" s="23"/>
      <c r="RYR21" s="23"/>
      <c r="RYS21" s="23"/>
      <c r="RYT21" s="23"/>
      <c r="RYU21" s="23"/>
      <c r="RYV21" s="23"/>
      <c r="RYW21" s="23"/>
      <c r="RYX21" s="23"/>
      <c r="RYY21" s="23"/>
      <c r="RYZ21" s="23"/>
      <c r="RZA21" s="23"/>
      <c r="RZB21" s="23"/>
      <c r="RZC21" s="23"/>
      <c r="RZD21" s="23"/>
      <c r="RZE21" s="23"/>
      <c r="RZF21" s="23"/>
      <c r="RZG21" s="23"/>
      <c r="RZH21" s="23"/>
      <c r="RZI21" s="23"/>
      <c r="RZJ21" s="23"/>
      <c r="RZK21" s="23"/>
      <c r="RZL21" s="23"/>
      <c r="RZM21" s="23"/>
      <c r="RZN21" s="23"/>
      <c r="RZO21" s="23"/>
      <c r="RZP21" s="23"/>
      <c r="RZQ21" s="23"/>
      <c r="RZR21" s="23"/>
      <c r="RZS21" s="23"/>
      <c r="RZT21" s="23"/>
      <c r="RZU21" s="23"/>
      <c r="RZV21" s="23"/>
      <c r="RZW21" s="23"/>
      <c r="RZX21" s="23"/>
      <c r="RZY21" s="23"/>
      <c r="RZZ21" s="23"/>
      <c r="SAA21" s="23"/>
      <c r="SAB21" s="23"/>
      <c r="SAC21" s="23"/>
      <c r="SAD21" s="23"/>
      <c r="SAE21" s="23"/>
      <c r="SAF21" s="23"/>
      <c r="SAG21" s="23"/>
      <c r="SAH21" s="23"/>
      <c r="SAI21" s="23"/>
      <c r="SAJ21" s="23"/>
      <c r="SAK21" s="23"/>
      <c r="SAL21" s="23"/>
      <c r="SAM21" s="23"/>
      <c r="SAN21" s="23"/>
      <c r="SAO21" s="23"/>
      <c r="SAP21" s="23"/>
      <c r="SAQ21" s="23"/>
      <c r="SAR21" s="23"/>
      <c r="SAS21" s="23"/>
      <c r="SAT21" s="23"/>
      <c r="SAU21" s="23"/>
      <c r="SAV21" s="23"/>
      <c r="SAW21" s="23"/>
      <c r="SAX21" s="23"/>
      <c r="SAY21" s="23"/>
      <c r="SAZ21" s="23"/>
      <c r="SBA21" s="23"/>
      <c r="SBB21" s="23"/>
      <c r="SBC21" s="23"/>
      <c r="SBD21" s="23"/>
      <c r="SBE21" s="23"/>
      <c r="SBF21" s="23"/>
      <c r="SBG21" s="23"/>
      <c r="SBH21" s="23"/>
      <c r="SBI21" s="23"/>
      <c r="SBJ21" s="23"/>
      <c r="SBK21" s="23"/>
      <c r="SBL21" s="23"/>
      <c r="SBM21" s="23"/>
      <c r="SBN21" s="23"/>
      <c r="SBO21" s="23"/>
      <c r="SBP21" s="23"/>
      <c r="SBQ21" s="23"/>
      <c r="SBR21" s="23"/>
      <c r="SBS21" s="23"/>
      <c r="SBT21" s="23"/>
      <c r="SBU21" s="23"/>
      <c r="SBV21" s="23"/>
      <c r="SBW21" s="23"/>
      <c r="SBX21" s="23"/>
      <c r="SBY21" s="23"/>
      <c r="SBZ21" s="23"/>
      <c r="SCA21" s="23"/>
      <c r="SCB21" s="23"/>
      <c r="SCC21" s="23"/>
      <c r="SCD21" s="23"/>
      <c r="SCE21" s="23"/>
      <c r="SCF21" s="23"/>
      <c r="SCG21" s="23"/>
      <c r="SCH21" s="23"/>
      <c r="SCI21" s="23"/>
      <c r="SCJ21" s="23"/>
      <c r="SCK21" s="23"/>
      <c r="SCL21" s="23"/>
      <c r="SCM21" s="23"/>
      <c r="SCN21" s="23"/>
      <c r="SCO21" s="23"/>
      <c r="SCP21" s="23"/>
      <c r="SCQ21" s="23"/>
      <c r="SCR21" s="23"/>
      <c r="SCS21" s="23"/>
      <c r="SCT21" s="23"/>
      <c r="SCU21" s="23"/>
      <c r="SCV21" s="23"/>
      <c r="SCW21" s="23"/>
      <c r="SCX21" s="23"/>
      <c r="SCY21" s="23"/>
      <c r="SCZ21" s="23"/>
      <c r="SDA21" s="23"/>
      <c r="SDB21" s="23"/>
      <c r="SDC21" s="23"/>
      <c r="SDD21" s="23"/>
      <c r="SDE21" s="23"/>
      <c r="SDF21" s="23"/>
      <c r="SDG21" s="23"/>
      <c r="SDH21" s="23"/>
      <c r="SDI21" s="23"/>
      <c r="SDJ21" s="23"/>
      <c r="SDK21" s="23"/>
      <c r="SDL21" s="23"/>
      <c r="SDM21" s="23"/>
      <c r="SDN21" s="23"/>
      <c r="SDO21" s="23"/>
      <c r="SDP21" s="23"/>
      <c r="SDQ21" s="23"/>
      <c r="SDR21" s="23"/>
      <c r="SDS21" s="23"/>
      <c r="SDT21" s="23"/>
      <c r="SDU21" s="23"/>
      <c r="SDV21" s="23"/>
      <c r="SDW21" s="23"/>
      <c r="SDX21" s="23"/>
      <c r="SDY21" s="23"/>
      <c r="SDZ21" s="23"/>
      <c r="SEA21" s="23"/>
      <c r="SEB21" s="23"/>
      <c r="SEC21" s="23"/>
      <c r="SED21" s="23"/>
      <c r="SEE21" s="23"/>
      <c r="SEF21" s="23"/>
      <c r="SEG21" s="23"/>
      <c r="SEH21" s="23"/>
      <c r="SEI21" s="23"/>
      <c r="SEJ21" s="23"/>
      <c r="SEK21" s="23"/>
      <c r="SEL21" s="23"/>
      <c r="SEM21" s="23"/>
      <c r="SEN21" s="23"/>
      <c r="SEO21" s="23"/>
      <c r="SEP21" s="23"/>
      <c r="SEQ21" s="23"/>
      <c r="SER21" s="23"/>
      <c r="SES21" s="23"/>
      <c r="SET21" s="23"/>
      <c r="SEU21" s="23"/>
      <c r="SEV21" s="23"/>
      <c r="SEW21" s="23"/>
      <c r="SEX21" s="23"/>
      <c r="SEY21" s="23"/>
      <c r="SEZ21" s="23"/>
      <c r="SFA21" s="23"/>
      <c r="SFB21" s="23"/>
      <c r="SFC21" s="23"/>
      <c r="SFD21" s="23"/>
      <c r="SFE21" s="23"/>
      <c r="SFF21" s="23"/>
      <c r="SFG21" s="23"/>
      <c r="SFH21" s="23"/>
      <c r="SFI21" s="23"/>
      <c r="SFJ21" s="23"/>
      <c r="SFK21" s="23"/>
      <c r="SFL21" s="23"/>
      <c r="SFM21" s="23"/>
      <c r="SFN21" s="23"/>
      <c r="SFO21" s="23"/>
      <c r="SFP21" s="23"/>
      <c r="SFQ21" s="23"/>
      <c r="SFR21" s="23"/>
      <c r="SFS21" s="23"/>
      <c r="SFT21" s="23"/>
      <c r="SFU21" s="23"/>
      <c r="SFV21" s="23"/>
      <c r="SFW21" s="23"/>
      <c r="SFX21" s="23"/>
      <c r="SFY21" s="23"/>
      <c r="SFZ21" s="23"/>
      <c r="SGA21" s="23"/>
      <c r="SGB21" s="23"/>
      <c r="SGC21" s="23"/>
      <c r="SGD21" s="23"/>
      <c r="SGE21" s="23"/>
      <c r="SGF21" s="23"/>
      <c r="SGG21" s="23"/>
      <c r="SGH21" s="23"/>
      <c r="SGI21" s="23"/>
      <c r="SGJ21" s="23"/>
      <c r="SGK21" s="23"/>
      <c r="SGL21" s="23"/>
      <c r="SGM21" s="23"/>
      <c r="SGN21" s="23"/>
      <c r="SGO21" s="23"/>
      <c r="SGP21" s="23"/>
      <c r="SGQ21" s="23"/>
      <c r="SGR21" s="23"/>
      <c r="SGS21" s="23"/>
      <c r="SGT21" s="23"/>
      <c r="SGU21" s="23"/>
      <c r="SGV21" s="23"/>
      <c r="SGW21" s="23"/>
      <c r="SGX21" s="23"/>
      <c r="SGY21" s="23"/>
      <c r="SGZ21" s="23"/>
      <c r="SHA21" s="23"/>
      <c r="SHB21" s="23"/>
      <c r="SHC21" s="23"/>
      <c r="SHD21" s="23"/>
      <c r="SHE21" s="23"/>
      <c r="SHF21" s="23"/>
      <c r="SHG21" s="23"/>
      <c r="SHH21" s="23"/>
      <c r="SHI21" s="23"/>
      <c r="SHJ21" s="23"/>
      <c r="SHK21" s="23"/>
      <c r="SHL21" s="23"/>
      <c r="SHM21" s="23"/>
      <c r="SHN21" s="23"/>
      <c r="SHO21" s="23"/>
      <c r="SHP21" s="23"/>
      <c r="SHQ21" s="23"/>
      <c r="SHR21" s="23"/>
      <c r="SHS21" s="23"/>
      <c r="SHT21" s="23"/>
      <c r="SHU21" s="23"/>
      <c r="SHV21" s="23"/>
      <c r="SHW21" s="23"/>
      <c r="SHX21" s="23"/>
      <c r="SHY21" s="23"/>
      <c r="SHZ21" s="23"/>
      <c r="SIA21" s="23"/>
      <c r="SIB21" s="23"/>
      <c r="SIC21" s="23"/>
      <c r="SID21" s="23"/>
      <c r="SIE21" s="23"/>
      <c r="SIF21" s="23"/>
      <c r="SIG21" s="23"/>
      <c r="SIH21" s="23"/>
      <c r="SII21" s="23"/>
      <c r="SIJ21" s="23"/>
      <c r="SIK21" s="23"/>
      <c r="SIL21" s="23"/>
      <c r="SIM21" s="23"/>
      <c r="SIN21" s="23"/>
      <c r="SIO21" s="23"/>
      <c r="SIP21" s="23"/>
      <c r="SIQ21" s="23"/>
      <c r="SIR21" s="23"/>
      <c r="SIS21" s="23"/>
      <c r="SIT21" s="23"/>
      <c r="SIU21" s="23"/>
      <c r="SIV21" s="23"/>
      <c r="SIW21" s="23"/>
      <c r="SIX21" s="23"/>
      <c r="SIY21" s="23"/>
      <c r="SIZ21" s="23"/>
      <c r="SJA21" s="23"/>
      <c r="SJB21" s="23"/>
      <c r="SJC21" s="23"/>
      <c r="SJD21" s="23"/>
      <c r="SJE21" s="23"/>
      <c r="SJF21" s="23"/>
      <c r="SJG21" s="23"/>
      <c r="SJH21" s="23"/>
      <c r="SJI21" s="23"/>
      <c r="SJJ21" s="23"/>
      <c r="SJK21" s="23"/>
      <c r="SJL21" s="23"/>
      <c r="SJM21" s="23"/>
      <c r="SJN21" s="23"/>
      <c r="SJO21" s="23"/>
      <c r="SJP21" s="23"/>
      <c r="SJQ21" s="23"/>
      <c r="SJR21" s="23"/>
      <c r="SJS21" s="23"/>
      <c r="SJT21" s="23"/>
      <c r="SJU21" s="23"/>
      <c r="SJV21" s="23"/>
      <c r="SJW21" s="23"/>
      <c r="SJX21" s="23"/>
      <c r="SJY21" s="23"/>
      <c r="SJZ21" s="23"/>
      <c r="SKA21" s="23"/>
      <c r="SKB21" s="23"/>
      <c r="SKC21" s="23"/>
      <c r="SKD21" s="23"/>
      <c r="SKE21" s="23"/>
      <c r="SKF21" s="23"/>
      <c r="SKG21" s="23"/>
      <c r="SKH21" s="23"/>
      <c r="SKI21" s="23"/>
      <c r="SKJ21" s="23"/>
      <c r="SKK21" s="23"/>
      <c r="SKL21" s="23"/>
      <c r="SKM21" s="23"/>
      <c r="SKN21" s="23"/>
      <c r="SKO21" s="23"/>
      <c r="SKP21" s="23"/>
      <c r="SKQ21" s="23"/>
      <c r="SKR21" s="23"/>
      <c r="SKS21" s="23"/>
      <c r="SKT21" s="23"/>
      <c r="SKU21" s="23"/>
      <c r="SKV21" s="23"/>
      <c r="SKW21" s="23"/>
      <c r="SKX21" s="23"/>
      <c r="SKY21" s="23"/>
      <c r="SKZ21" s="23"/>
      <c r="SLA21" s="23"/>
      <c r="SLB21" s="23"/>
      <c r="SLC21" s="23"/>
      <c r="SLD21" s="23"/>
      <c r="SLE21" s="23"/>
      <c r="SLF21" s="23"/>
      <c r="SLG21" s="23"/>
      <c r="SLH21" s="23"/>
      <c r="SLI21" s="23"/>
      <c r="SLJ21" s="23"/>
      <c r="SLK21" s="23"/>
      <c r="SLL21" s="23"/>
      <c r="SLM21" s="23"/>
      <c r="SLN21" s="23"/>
      <c r="SLO21" s="23"/>
      <c r="SLP21" s="23"/>
      <c r="SLQ21" s="23"/>
      <c r="SLR21" s="23"/>
      <c r="SLS21" s="23"/>
      <c r="SLT21" s="23"/>
      <c r="SLU21" s="23"/>
      <c r="SLV21" s="23"/>
      <c r="SLW21" s="23"/>
      <c r="SLX21" s="23"/>
      <c r="SLY21" s="23"/>
      <c r="SLZ21" s="23"/>
      <c r="SMA21" s="23"/>
      <c r="SMB21" s="23"/>
      <c r="SMC21" s="23"/>
      <c r="SMD21" s="23"/>
      <c r="SME21" s="23"/>
      <c r="SMF21" s="23"/>
      <c r="SMG21" s="23"/>
      <c r="SMH21" s="23"/>
      <c r="SMI21" s="23"/>
      <c r="SMJ21" s="23"/>
      <c r="SMK21" s="23"/>
      <c r="SML21" s="23"/>
      <c r="SMM21" s="23"/>
      <c r="SMN21" s="23"/>
      <c r="SMO21" s="23"/>
      <c r="SMP21" s="23"/>
      <c r="SMQ21" s="23"/>
      <c r="SMR21" s="23"/>
      <c r="SMS21" s="23"/>
      <c r="SMT21" s="23"/>
      <c r="SMU21" s="23"/>
      <c r="SMV21" s="23"/>
      <c r="SMW21" s="23"/>
      <c r="SMX21" s="23"/>
      <c r="SMY21" s="23"/>
      <c r="SMZ21" s="23"/>
      <c r="SNA21" s="23"/>
      <c r="SNB21" s="23"/>
      <c r="SNC21" s="23"/>
      <c r="SND21" s="23"/>
      <c r="SNE21" s="23"/>
      <c r="SNF21" s="23"/>
      <c r="SNG21" s="23"/>
      <c r="SNH21" s="23"/>
      <c r="SNI21" s="23"/>
      <c r="SNJ21" s="23"/>
      <c r="SNK21" s="23"/>
      <c r="SNL21" s="23"/>
      <c r="SNM21" s="23"/>
      <c r="SNN21" s="23"/>
      <c r="SNO21" s="23"/>
      <c r="SNP21" s="23"/>
      <c r="SNQ21" s="23"/>
      <c r="SNR21" s="23"/>
      <c r="SNS21" s="23"/>
      <c r="SNT21" s="23"/>
      <c r="SNU21" s="23"/>
      <c r="SNV21" s="23"/>
      <c r="SNW21" s="23"/>
      <c r="SNX21" s="23"/>
      <c r="SNY21" s="23"/>
      <c r="SNZ21" s="23"/>
      <c r="SOA21" s="23"/>
      <c r="SOB21" s="23"/>
      <c r="SOC21" s="23"/>
      <c r="SOD21" s="23"/>
      <c r="SOE21" s="23"/>
      <c r="SOF21" s="23"/>
      <c r="SOG21" s="23"/>
      <c r="SOH21" s="23"/>
      <c r="SOI21" s="23"/>
      <c r="SOJ21" s="23"/>
      <c r="SOK21" s="23"/>
      <c r="SOL21" s="23"/>
      <c r="SOM21" s="23"/>
      <c r="SON21" s="23"/>
      <c r="SOO21" s="23"/>
      <c r="SOP21" s="23"/>
      <c r="SOQ21" s="23"/>
      <c r="SOR21" s="23"/>
      <c r="SOS21" s="23"/>
      <c r="SOT21" s="23"/>
      <c r="SOU21" s="23"/>
      <c r="SOV21" s="23"/>
      <c r="SOW21" s="23"/>
      <c r="SOX21" s="23"/>
      <c r="SOY21" s="23"/>
      <c r="SOZ21" s="23"/>
      <c r="SPA21" s="23"/>
      <c r="SPB21" s="23"/>
      <c r="SPC21" s="23"/>
      <c r="SPD21" s="23"/>
      <c r="SPE21" s="23"/>
      <c r="SPF21" s="23"/>
      <c r="SPG21" s="23"/>
      <c r="SPH21" s="23"/>
      <c r="SPI21" s="23"/>
      <c r="SPJ21" s="23"/>
      <c r="SPK21" s="23"/>
      <c r="SPL21" s="23"/>
      <c r="SPM21" s="23"/>
      <c r="SPN21" s="23"/>
      <c r="SPO21" s="23"/>
      <c r="SPP21" s="23"/>
      <c r="SPQ21" s="23"/>
      <c r="SPR21" s="23"/>
      <c r="SPS21" s="23"/>
      <c r="SPT21" s="23"/>
      <c r="SPU21" s="23"/>
      <c r="SPV21" s="23"/>
      <c r="SPW21" s="23"/>
      <c r="SPX21" s="23"/>
      <c r="SPY21" s="23"/>
      <c r="SPZ21" s="23"/>
      <c r="SQA21" s="23"/>
      <c r="SQB21" s="23"/>
      <c r="SQC21" s="23"/>
      <c r="SQD21" s="23"/>
      <c r="SQE21" s="23"/>
      <c r="SQF21" s="23"/>
      <c r="SQG21" s="23"/>
      <c r="SQH21" s="23"/>
      <c r="SQI21" s="23"/>
      <c r="SQJ21" s="23"/>
      <c r="SQK21" s="23"/>
      <c r="SQL21" s="23"/>
      <c r="SQM21" s="23"/>
      <c r="SQN21" s="23"/>
      <c r="SQO21" s="23"/>
      <c r="SQP21" s="23"/>
      <c r="SQQ21" s="23"/>
      <c r="SQR21" s="23"/>
      <c r="SQS21" s="23"/>
      <c r="SQT21" s="23"/>
      <c r="SQU21" s="23"/>
      <c r="SQV21" s="23"/>
      <c r="SQW21" s="23"/>
      <c r="SQX21" s="23"/>
      <c r="SQY21" s="23"/>
      <c r="SQZ21" s="23"/>
      <c r="SRA21" s="23"/>
      <c r="SRB21" s="23"/>
      <c r="SRC21" s="23"/>
      <c r="SRD21" s="23"/>
      <c r="SRE21" s="23"/>
      <c r="SRF21" s="23"/>
      <c r="SRG21" s="23"/>
      <c r="SRH21" s="23"/>
      <c r="SRI21" s="23"/>
      <c r="SRJ21" s="23"/>
      <c r="SRK21" s="23"/>
      <c r="SRL21" s="23"/>
      <c r="SRM21" s="23"/>
      <c r="SRN21" s="23"/>
      <c r="SRO21" s="23"/>
      <c r="SRP21" s="23"/>
      <c r="SRQ21" s="23"/>
      <c r="SRR21" s="23"/>
      <c r="SRS21" s="23"/>
      <c r="SRT21" s="23"/>
      <c r="SRU21" s="23"/>
      <c r="SRV21" s="23"/>
      <c r="SRW21" s="23"/>
      <c r="SRX21" s="23"/>
      <c r="SRY21" s="23"/>
      <c r="SRZ21" s="23"/>
      <c r="SSA21" s="23"/>
      <c r="SSB21" s="23"/>
      <c r="SSC21" s="23"/>
      <c r="SSD21" s="23"/>
      <c r="SSE21" s="23"/>
      <c r="SSF21" s="23"/>
      <c r="SSG21" s="23"/>
      <c r="SSH21" s="23"/>
      <c r="SSI21" s="23"/>
      <c r="SSJ21" s="23"/>
      <c r="SSK21" s="23"/>
      <c r="SSL21" s="23"/>
      <c r="SSM21" s="23"/>
      <c r="SSN21" s="23"/>
      <c r="SSO21" s="23"/>
      <c r="SSP21" s="23"/>
      <c r="SSQ21" s="23"/>
      <c r="SSR21" s="23"/>
      <c r="SSS21" s="23"/>
      <c r="SST21" s="23"/>
      <c r="SSU21" s="23"/>
      <c r="SSV21" s="23"/>
      <c r="SSW21" s="23"/>
      <c r="SSX21" s="23"/>
      <c r="SSY21" s="23"/>
      <c r="SSZ21" s="23"/>
      <c r="STA21" s="23"/>
      <c r="STB21" s="23"/>
      <c r="STC21" s="23"/>
      <c r="STD21" s="23"/>
      <c r="STE21" s="23"/>
      <c r="STF21" s="23"/>
      <c r="STG21" s="23"/>
      <c r="STH21" s="23"/>
      <c r="STI21" s="23"/>
      <c r="STJ21" s="23"/>
      <c r="STK21" s="23"/>
      <c r="STL21" s="23"/>
      <c r="STM21" s="23"/>
      <c r="STN21" s="23"/>
      <c r="STO21" s="23"/>
      <c r="STP21" s="23"/>
      <c r="STQ21" s="23"/>
      <c r="STR21" s="23"/>
      <c r="STS21" s="23"/>
      <c r="STT21" s="23"/>
      <c r="STU21" s="23"/>
      <c r="STV21" s="23"/>
      <c r="STW21" s="23"/>
      <c r="STX21" s="23"/>
      <c r="STY21" s="23"/>
      <c r="STZ21" s="23"/>
      <c r="SUA21" s="23"/>
      <c r="SUB21" s="23"/>
      <c r="SUC21" s="23"/>
      <c r="SUD21" s="23"/>
      <c r="SUE21" s="23"/>
      <c r="SUF21" s="23"/>
      <c r="SUG21" s="23"/>
      <c r="SUH21" s="23"/>
      <c r="SUI21" s="23"/>
      <c r="SUJ21" s="23"/>
      <c r="SUK21" s="23"/>
      <c r="SUL21" s="23"/>
      <c r="SUM21" s="23"/>
      <c r="SUN21" s="23"/>
      <c r="SUO21" s="23"/>
      <c r="SUP21" s="23"/>
      <c r="SUQ21" s="23"/>
      <c r="SUR21" s="23"/>
      <c r="SUS21" s="23"/>
      <c r="SUT21" s="23"/>
      <c r="SUU21" s="23"/>
      <c r="SUV21" s="23"/>
      <c r="SUW21" s="23"/>
      <c r="SUX21" s="23"/>
      <c r="SUY21" s="23"/>
      <c r="SUZ21" s="23"/>
      <c r="SVA21" s="23"/>
      <c r="SVB21" s="23"/>
      <c r="SVC21" s="23"/>
      <c r="SVD21" s="23"/>
      <c r="SVE21" s="23"/>
      <c r="SVF21" s="23"/>
      <c r="SVG21" s="23"/>
      <c r="SVH21" s="23"/>
      <c r="SVI21" s="23"/>
      <c r="SVJ21" s="23"/>
      <c r="SVK21" s="23"/>
      <c r="SVL21" s="23"/>
      <c r="SVM21" s="23"/>
      <c r="SVN21" s="23"/>
      <c r="SVO21" s="23"/>
      <c r="SVP21" s="23"/>
      <c r="SVQ21" s="23"/>
      <c r="SVR21" s="23"/>
      <c r="SVS21" s="23"/>
      <c r="SVT21" s="23"/>
      <c r="SVU21" s="23"/>
      <c r="SVV21" s="23"/>
      <c r="SVW21" s="23"/>
      <c r="SVX21" s="23"/>
      <c r="SVY21" s="23"/>
      <c r="SVZ21" s="23"/>
      <c r="SWA21" s="23"/>
      <c r="SWB21" s="23"/>
      <c r="SWC21" s="23"/>
      <c r="SWD21" s="23"/>
      <c r="SWE21" s="23"/>
      <c r="SWF21" s="23"/>
      <c r="SWG21" s="23"/>
      <c r="SWH21" s="23"/>
      <c r="SWI21" s="23"/>
      <c r="SWJ21" s="23"/>
      <c r="SWK21" s="23"/>
      <c r="SWL21" s="23"/>
      <c r="SWM21" s="23"/>
      <c r="SWN21" s="23"/>
      <c r="SWO21" s="23"/>
      <c r="SWP21" s="23"/>
      <c r="SWQ21" s="23"/>
      <c r="SWR21" s="23"/>
      <c r="SWS21" s="23"/>
      <c r="SWT21" s="23"/>
      <c r="SWU21" s="23"/>
      <c r="SWV21" s="23"/>
      <c r="SWW21" s="23"/>
      <c r="SWX21" s="23"/>
      <c r="SWY21" s="23"/>
      <c r="SWZ21" s="23"/>
      <c r="SXA21" s="23"/>
      <c r="SXB21" s="23"/>
      <c r="SXC21" s="23"/>
      <c r="SXD21" s="23"/>
      <c r="SXE21" s="23"/>
      <c r="SXF21" s="23"/>
      <c r="SXG21" s="23"/>
      <c r="SXH21" s="23"/>
      <c r="SXI21" s="23"/>
      <c r="SXJ21" s="23"/>
      <c r="SXK21" s="23"/>
      <c r="SXL21" s="23"/>
      <c r="SXM21" s="23"/>
      <c r="SXN21" s="23"/>
      <c r="SXO21" s="23"/>
      <c r="SXP21" s="23"/>
      <c r="SXQ21" s="23"/>
      <c r="SXR21" s="23"/>
      <c r="SXS21" s="23"/>
      <c r="SXT21" s="23"/>
      <c r="SXU21" s="23"/>
      <c r="SXV21" s="23"/>
      <c r="SXW21" s="23"/>
      <c r="SXX21" s="23"/>
      <c r="SXY21" s="23"/>
      <c r="SXZ21" s="23"/>
      <c r="SYA21" s="23"/>
      <c r="SYB21" s="23"/>
      <c r="SYC21" s="23"/>
      <c r="SYD21" s="23"/>
      <c r="SYE21" s="23"/>
      <c r="SYF21" s="23"/>
      <c r="SYG21" s="23"/>
      <c r="SYH21" s="23"/>
      <c r="SYI21" s="23"/>
      <c r="SYJ21" s="23"/>
      <c r="SYK21" s="23"/>
      <c r="SYL21" s="23"/>
      <c r="SYM21" s="23"/>
      <c r="SYN21" s="23"/>
      <c r="SYO21" s="23"/>
      <c r="SYP21" s="23"/>
      <c r="SYQ21" s="23"/>
      <c r="SYR21" s="23"/>
      <c r="SYS21" s="23"/>
      <c r="SYT21" s="23"/>
      <c r="SYU21" s="23"/>
      <c r="SYV21" s="23"/>
      <c r="SYW21" s="23"/>
      <c r="SYX21" s="23"/>
      <c r="SYY21" s="23"/>
      <c r="SYZ21" s="23"/>
      <c r="SZA21" s="23"/>
      <c r="SZB21" s="23"/>
      <c r="SZC21" s="23"/>
      <c r="SZD21" s="23"/>
      <c r="SZE21" s="23"/>
      <c r="SZF21" s="23"/>
      <c r="SZG21" s="23"/>
      <c r="SZH21" s="23"/>
      <c r="SZI21" s="23"/>
      <c r="SZJ21" s="23"/>
      <c r="SZK21" s="23"/>
      <c r="SZL21" s="23"/>
      <c r="SZM21" s="23"/>
      <c r="SZN21" s="23"/>
      <c r="SZO21" s="23"/>
      <c r="SZP21" s="23"/>
      <c r="SZQ21" s="23"/>
      <c r="SZR21" s="23"/>
      <c r="SZS21" s="23"/>
      <c r="SZT21" s="23"/>
      <c r="SZU21" s="23"/>
      <c r="SZV21" s="23"/>
      <c r="SZW21" s="23"/>
      <c r="SZX21" s="23"/>
      <c r="SZY21" s="23"/>
      <c r="SZZ21" s="23"/>
      <c r="TAA21" s="23"/>
      <c r="TAB21" s="23"/>
      <c r="TAC21" s="23"/>
      <c r="TAD21" s="23"/>
      <c r="TAE21" s="23"/>
      <c r="TAF21" s="23"/>
      <c r="TAG21" s="23"/>
      <c r="TAH21" s="23"/>
      <c r="TAI21" s="23"/>
      <c r="TAJ21" s="23"/>
      <c r="TAK21" s="23"/>
      <c r="TAL21" s="23"/>
      <c r="TAM21" s="23"/>
      <c r="TAN21" s="23"/>
      <c r="TAO21" s="23"/>
      <c r="TAP21" s="23"/>
      <c r="TAQ21" s="23"/>
      <c r="TAR21" s="23"/>
      <c r="TAS21" s="23"/>
      <c r="TAT21" s="23"/>
      <c r="TAU21" s="23"/>
      <c r="TAV21" s="23"/>
      <c r="TAW21" s="23"/>
      <c r="TAX21" s="23"/>
      <c r="TAY21" s="23"/>
      <c r="TAZ21" s="23"/>
      <c r="TBA21" s="23"/>
      <c r="TBB21" s="23"/>
      <c r="TBC21" s="23"/>
      <c r="TBD21" s="23"/>
      <c r="TBE21" s="23"/>
      <c r="TBF21" s="23"/>
      <c r="TBG21" s="23"/>
      <c r="TBH21" s="23"/>
      <c r="TBI21" s="23"/>
      <c r="TBJ21" s="23"/>
      <c r="TBK21" s="23"/>
      <c r="TBL21" s="23"/>
      <c r="TBM21" s="23"/>
      <c r="TBN21" s="23"/>
      <c r="TBO21" s="23"/>
      <c r="TBP21" s="23"/>
      <c r="TBQ21" s="23"/>
      <c r="TBR21" s="23"/>
      <c r="TBS21" s="23"/>
      <c r="TBT21" s="23"/>
      <c r="TBU21" s="23"/>
      <c r="TBV21" s="23"/>
      <c r="TBW21" s="23"/>
      <c r="TBX21" s="23"/>
      <c r="TBY21" s="23"/>
      <c r="TBZ21" s="23"/>
      <c r="TCA21" s="23"/>
      <c r="TCB21" s="23"/>
      <c r="TCC21" s="23"/>
      <c r="TCD21" s="23"/>
      <c r="TCE21" s="23"/>
      <c r="TCF21" s="23"/>
      <c r="TCG21" s="23"/>
      <c r="TCH21" s="23"/>
      <c r="TCI21" s="23"/>
      <c r="TCJ21" s="23"/>
      <c r="TCK21" s="23"/>
      <c r="TCL21" s="23"/>
      <c r="TCM21" s="23"/>
      <c r="TCN21" s="23"/>
      <c r="TCO21" s="23"/>
      <c r="TCP21" s="23"/>
      <c r="TCQ21" s="23"/>
      <c r="TCR21" s="23"/>
      <c r="TCS21" s="23"/>
      <c r="TCT21" s="23"/>
      <c r="TCU21" s="23"/>
      <c r="TCV21" s="23"/>
      <c r="TCW21" s="23"/>
      <c r="TCX21" s="23"/>
      <c r="TCY21" s="23"/>
      <c r="TCZ21" s="23"/>
      <c r="TDA21" s="23"/>
      <c r="TDB21" s="23"/>
      <c r="TDC21" s="23"/>
      <c r="TDD21" s="23"/>
      <c r="TDE21" s="23"/>
      <c r="TDF21" s="23"/>
      <c r="TDG21" s="23"/>
      <c r="TDH21" s="23"/>
      <c r="TDI21" s="23"/>
      <c r="TDJ21" s="23"/>
      <c r="TDK21" s="23"/>
      <c r="TDL21" s="23"/>
      <c r="TDM21" s="23"/>
      <c r="TDN21" s="23"/>
      <c r="TDO21" s="23"/>
      <c r="TDP21" s="23"/>
      <c r="TDQ21" s="23"/>
      <c r="TDR21" s="23"/>
      <c r="TDS21" s="23"/>
      <c r="TDT21" s="23"/>
      <c r="TDU21" s="23"/>
      <c r="TDV21" s="23"/>
      <c r="TDW21" s="23"/>
      <c r="TDX21" s="23"/>
      <c r="TDY21" s="23"/>
      <c r="TDZ21" s="23"/>
      <c r="TEA21" s="23"/>
      <c r="TEB21" s="23"/>
      <c r="TEC21" s="23"/>
      <c r="TED21" s="23"/>
      <c r="TEE21" s="23"/>
      <c r="TEF21" s="23"/>
      <c r="TEG21" s="23"/>
      <c r="TEH21" s="23"/>
      <c r="TEI21" s="23"/>
      <c r="TEJ21" s="23"/>
      <c r="TEK21" s="23"/>
      <c r="TEL21" s="23"/>
      <c r="TEM21" s="23"/>
      <c r="TEN21" s="23"/>
      <c r="TEO21" s="23"/>
      <c r="TEP21" s="23"/>
      <c r="TEQ21" s="23"/>
      <c r="TER21" s="23"/>
      <c r="TES21" s="23"/>
      <c r="TET21" s="23"/>
      <c r="TEU21" s="23"/>
      <c r="TEV21" s="23"/>
      <c r="TEW21" s="23"/>
      <c r="TEX21" s="23"/>
      <c r="TEY21" s="23"/>
      <c r="TEZ21" s="23"/>
      <c r="TFA21" s="23"/>
      <c r="TFB21" s="23"/>
      <c r="TFC21" s="23"/>
      <c r="TFD21" s="23"/>
      <c r="TFE21" s="23"/>
      <c r="TFF21" s="23"/>
      <c r="TFG21" s="23"/>
      <c r="TFH21" s="23"/>
      <c r="TFI21" s="23"/>
      <c r="TFJ21" s="23"/>
      <c r="TFK21" s="23"/>
      <c r="TFL21" s="23"/>
      <c r="TFM21" s="23"/>
      <c r="TFN21" s="23"/>
      <c r="TFO21" s="23"/>
      <c r="TFP21" s="23"/>
      <c r="TFQ21" s="23"/>
      <c r="TFR21" s="23"/>
      <c r="TFS21" s="23"/>
      <c r="TFT21" s="23"/>
      <c r="TFU21" s="23"/>
      <c r="TFV21" s="23"/>
      <c r="TFW21" s="23"/>
      <c r="TFX21" s="23"/>
      <c r="TFY21" s="23"/>
      <c r="TFZ21" s="23"/>
      <c r="TGA21" s="23"/>
      <c r="TGB21" s="23"/>
      <c r="TGC21" s="23"/>
      <c r="TGD21" s="23"/>
      <c r="TGE21" s="23"/>
      <c r="TGF21" s="23"/>
      <c r="TGG21" s="23"/>
      <c r="TGH21" s="23"/>
      <c r="TGI21" s="23"/>
      <c r="TGJ21" s="23"/>
      <c r="TGK21" s="23"/>
      <c r="TGL21" s="23"/>
      <c r="TGM21" s="23"/>
      <c r="TGN21" s="23"/>
      <c r="TGO21" s="23"/>
      <c r="TGP21" s="23"/>
      <c r="TGQ21" s="23"/>
      <c r="TGR21" s="23"/>
      <c r="TGS21" s="23"/>
      <c r="TGT21" s="23"/>
      <c r="TGU21" s="23"/>
      <c r="TGV21" s="23"/>
      <c r="TGW21" s="23"/>
      <c r="TGX21" s="23"/>
      <c r="TGY21" s="23"/>
      <c r="TGZ21" s="23"/>
      <c r="THA21" s="23"/>
      <c r="THB21" s="23"/>
      <c r="THC21" s="23"/>
      <c r="THD21" s="23"/>
      <c r="THE21" s="23"/>
      <c r="THF21" s="23"/>
      <c r="THG21" s="23"/>
      <c r="THH21" s="23"/>
      <c r="THI21" s="23"/>
      <c r="THJ21" s="23"/>
      <c r="THK21" s="23"/>
      <c r="THL21" s="23"/>
      <c r="THM21" s="23"/>
      <c r="THN21" s="23"/>
      <c r="THO21" s="23"/>
      <c r="THP21" s="23"/>
      <c r="THQ21" s="23"/>
      <c r="THR21" s="23"/>
      <c r="THS21" s="23"/>
      <c r="THT21" s="23"/>
      <c r="THU21" s="23"/>
      <c r="THV21" s="23"/>
      <c r="THW21" s="23"/>
      <c r="THX21" s="23"/>
      <c r="THY21" s="23"/>
      <c r="THZ21" s="23"/>
      <c r="TIA21" s="23"/>
      <c r="TIB21" s="23"/>
      <c r="TIC21" s="23"/>
      <c r="TID21" s="23"/>
      <c r="TIE21" s="23"/>
      <c r="TIF21" s="23"/>
      <c r="TIG21" s="23"/>
      <c r="TIH21" s="23"/>
      <c r="TII21" s="23"/>
      <c r="TIJ21" s="23"/>
      <c r="TIK21" s="23"/>
      <c r="TIL21" s="23"/>
      <c r="TIM21" s="23"/>
      <c r="TIN21" s="23"/>
      <c r="TIO21" s="23"/>
      <c r="TIP21" s="23"/>
      <c r="TIQ21" s="23"/>
      <c r="TIR21" s="23"/>
      <c r="TIS21" s="23"/>
      <c r="TIT21" s="23"/>
      <c r="TIU21" s="23"/>
      <c r="TIV21" s="23"/>
      <c r="TIW21" s="23"/>
      <c r="TIX21" s="23"/>
      <c r="TIY21" s="23"/>
      <c r="TIZ21" s="23"/>
      <c r="TJA21" s="23"/>
      <c r="TJB21" s="23"/>
      <c r="TJC21" s="23"/>
      <c r="TJD21" s="23"/>
      <c r="TJE21" s="23"/>
      <c r="TJF21" s="23"/>
      <c r="TJG21" s="23"/>
      <c r="TJH21" s="23"/>
      <c r="TJI21" s="23"/>
      <c r="TJJ21" s="23"/>
      <c r="TJK21" s="23"/>
      <c r="TJL21" s="23"/>
      <c r="TJM21" s="23"/>
      <c r="TJN21" s="23"/>
      <c r="TJO21" s="23"/>
      <c r="TJP21" s="23"/>
      <c r="TJQ21" s="23"/>
      <c r="TJR21" s="23"/>
      <c r="TJS21" s="23"/>
      <c r="TJT21" s="23"/>
      <c r="TJU21" s="23"/>
      <c r="TJV21" s="23"/>
      <c r="TJW21" s="23"/>
      <c r="TJX21" s="23"/>
      <c r="TJY21" s="23"/>
      <c r="TJZ21" s="23"/>
      <c r="TKA21" s="23"/>
      <c r="TKB21" s="23"/>
      <c r="TKC21" s="23"/>
      <c r="TKD21" s="23"/>
      <c r="TKE21" s="23"/>
      <c r="TKF21" s="23"/>
      <c r="TKG21" s="23"/>
      <c r="TKH21" s="23"/>
      <c r="TKI21" s="23"/>
      <c r="TKJ21" s="23"/>
      <c r="TKK21" s="23"/>
      <c r="TKL21" s="23"/>
      <c r="TKM21" s="23"/>
      <c r="TKN21" s="23"/>
      <c r="TKO21" s="23"/>
      <c r="TKP21" s="23"/>
      <c r="TKQ21" s="23"/>
      <c r="TKR21" s="23"/>
      <c r="TKS21" s="23"/>
      <c r="TKT21" s="23"/>
      <c r="TKU21" s="23"/>
      <c r="TKV21" s="23"/>
      <c r="TKW21" s="23"/>
      <c r="TKX21" s="23"/>
      <c r="TKY21" s="23"/>
      <c r="TKZ21" s="23"/>
      <c r="TLA21" s="23"/>
      <c r="TLB21" s="23"/>
      <c r="TLC21" s="23"/>
      <c r="TLD21" s="23"/>
      <c r="TLE21" s="23"/>
      <c r="TLF21" s="23"/>
      <c r="TLG21" s="23"/>
      <c r="TLH21" s="23"/>
      <c r="TLI21" s="23"/>
      <c r="TLJ21" s="23"/>
      <c r="TLK21" s="23"/>
      <c r="TLL21" s="23"/>
      <c r="TLM21" s="23"/>
      <c r="TLN21" s="23"/>
      <c r="TLO21" s="23"/>
      <c r="TLP21" s="23"/>
      <c r="TLQ21" s="23"/>
      <c r="TLR21" s="23"/>
      <c r="TLS21" s="23"/>
      <c r="TLT21" s="23"/>
      <c r="TLU21" s="23"/>
      <c r="TLV21" s="23"/>
      <c r="TLW21" s="23"/>
      <c r="TLX21" s="23"/>
      <c r="TLY21" s="23"/>
      <c r="TLZ21" s="23"/>
      <c r="TMA21" s="23"/>
      <c r="TMB21" s="23"/>
      <c r="TMC21" s="23"/>
      <c r="TMD21" s="23"/>
      <c r="TME21" s="23"/>
      <c r="TMF21" s="23"/>
      <c r="TMG21" s="23"/>
      <c r="TMH21" s="23"/>
      <c r="TMI21" s="23"/>
      <c r="TMJ21" s="23"/>
      <c r="TMK21" s="23"/>
      <c r="TML21" s="23"/>
      <c r="TMM21" s="23"/>
      <c r="TMN21" s="23"/>
      <c r="TMO21" s="23"/>
      <c r="TMP21" s="23"/>
      <c r="TMQ21" s="23"/>
      <c r="TMR21" s="23"/>
      <c r="TMS21" s="23"/>
      <c r="TMT21" s="23"/>
      <c r="TMU21" s="23"/>
      <c r="TMV21" s="23"/>
      <c r="TMW21" s="23"/>
      <c r="TMX21" s="23"/>
      <c r="TMY21" s="23"/>
      <c r="TMZ21" s="23"/>
      <c r="TNA21" s="23"/>
      <c r="TNB21" s="23"/>
      <c r="TNC21" s="23"/>
      <c r="TND21" s="23"/>
      <c r="TNE21" s="23"/>
      <c r="TNF21" s="23"/>
      <c r="TNG21" s="23"/>
      <c r="TNH21" s="23"/>
      <c r="TNI21" s="23"/>
      <c r="TNJ21" s="23"/>
      <c r="TNK21" s="23"/>
      <c r="TNL21" s="23"/>
      <c r="TNM21" s="23"/>
      <c r="TNN21" s="23"/>
      <c r="TNO21" s="23"/>
      <c r="TNP21" s="23"/>
      <c r="TNQ21" s="23"/>
      <c r="TNR21" s="23"/>
      <c r="TNS21" s="23"/>
      <c r="TNT21" s="23"/>
      <c r="TNU21" s="23"/>
      <c r="TNV21" s="23"/>
      <c r="TNW21" s="23"/>
      <c r="TNX21" s="23"/>
      <c r="TNY21" s="23"/>
      <c r="TNZ21" s="23"/>
      <c r="TOA21" s="23"/>
      <c r="TOB21" s="23"/>
      <c r="TOC21" s="23"/>
      <c r="TOD21" s="23"/>
      <c r="TOE21" s="23"/>
      <c r="TOF21" s="23"/>
      <c r="TOG21" s="23"/>
      <c r="TOH21" s="23"/>
      <c r="TOI21" s="23"/>
      <c r="TOJ21" s="23"/>
      <c r="TOK21" s="23"/>
      <c r="TOL21" s="23"/>
      <c r="TOM21" s="23"/>
      <c r="TON21" s="23"/>
      <c r="TOO21" s="23"/>
      <c r="TOP21" s="23"/>
      <c r="TOQ21" s="23"/>
      <c r="TOR21" s="23"/>
      <c r="TOS21" s="23"/>
      <c r="TOT21" s="23"/>
      <c r="TOU21" s="23"/>
      <c r="TOV21" s="23"/>
      <c r="TOW21" s="23"/>
      <c r="TOX21" s="23"/>
      <c r="TOY21" s="23"/>
      <c r="TOZ21" s="23"/>
      <c r="TPA21" s="23"/>
      <c r="TPB21" s="23"/>
      <c r="TPC21" s="23"/>
      <c r="TPD21" s="23"/>
      <c r="TPE21" s="23"/>
      <c r="TPF21" s="23"/>
      <c r="TPG21" s="23"/>
      <c r="TPH21" s="23"/>
      <c r="TPI21" s="23"/>
      <c r="TPJ21" s="23"/>
      <c r="TPK21" s="23"/>
      <c r="TPL21" s="23"/>
      <c r="TPM21" s="23"/>
      <c r="TPN21" s="23"/>
      <c r="TPO21" s="23"/>
      <c r="TPP21" s="23"/>
      <c r="TPQ21" s="23"/>
      <c r="TPR21" s="23"/>
      <c r="TPS21" s="23"/>
      <c r="TPT21" s="23"/>
      <c r="TPU21" s="23"/>
      <c r="TPV21" s="23"/>
      <c r="TPW21" s="23"/>
      <c r="TPX21" s="23"/>
      <c r="TPY21" s="23"/>
      <c r="TPZ21" s="23"/>
      <c r="TQA21" s="23"/>
      <c r="TQB21" s="23"/>
      <c r="TQC21" s="23"/>
      <c r="TQD21" s="23"/>
      <c r="TQE21" s="23"/>
      <c r="TQF21" s="23"/>
      <c r="TQG21" s="23"/>
      <c r="TQH21" s="23"/>
      <c r="TQI21" s="23"/>
      <c r="TQJ21" s="23"/>
      <c r="TQK21" s="23"/>
      <c r="TQL21" s="23"/>
      <c r="TQM21" s="23"/>
      <c r="TQN21" s="23"/>
      <c r="TQO21" s="23"/>
      <c r="TQP21" s="23"/>
      <c r="TQQ21" s="23"/>
      <c r="TQR21" s="23"/>
      <c r="TQS21" s="23"/>
      <c r="TQT21" s="23"/>
      <c r="TQU21" s="23"/>
      <c r="TQV21" s="23"/>
      <c r="TQW21" s="23"/>
      <c r="TQX21" s="23"/>
      <c r="TQY21" s="23"/>
      <c r="TQZ21" s="23"/>
      <c r="TRA21" s="23"/>
      <c r="TRB21" s="23"/>
      <c r="TRC21" s="23"/>
      <c r="TRD21" s="23"/>
      <c r="TRE21" s="23"/>
      <c r="TRF21" s="23"/>
      <c r="TRG21" s="23"/>
      <c r="TRH21" s="23"/>
      <c r="TRI21" s="23"/>
      <c r="TRJ21" s="23"/>
      <c r="TRK21" s="23"/>
      <c r="TRL21" s="23"/>
      <c r="TRM21" s="23"/>
      <c r="TRN21" s="23"/>
      <c r="TRO21" s="23"/>
      <c r="TRP21" s="23"/>
      <c r="TRQ21" s="23"/>
      <c r="TRR21" s="23"/>
      <c r="TRS21" s="23"/>
      <c r="TRT21" s="23"/>
      <c r="TRU21" s="23"/>
      <c r="TRV21" s="23"/>
      <c r="TRW21" s="23"/>
      <c r="TRX21" s="23"/>
      <c r="TRY21" s="23"/>
      <c r="TRZ21" s="23"/>
      <c r="TSA21" s="23"/>
      <c r="TSB21" s="23"/>
      <c r="TSC21" s="23"/>
      <c r="TSD21" s="23"/>
      <c r="TSE21" s="23"/>
      <c r="TSF21" s="23"/>
      <c r="TSG21" s="23"/>
      <c r="TSH21" s="23"/>
      <c r="TSI21" s="23"/>
      <c r="TSJ21" s="23"/>
      <c r="TSK21" s="23"/>
      <c r="TSL21" s="23"/>
      <c r="TSM21" s="23"/>
      <c r="TSN21" s="23"/>
      <c r="TSO21" s="23"/>
      <c r="TSP21" s="23"/>
      <c r="TSQ21" s="23"/>
      <c r="TSR21" s="23"/>
      <c r="TSS21" s="23"/>
      <c r="TST21" s="23"/>
      <c r="TSU21" s="23"/>
      <c r="TSV21" s="23"/>
      <c r="TSW21" s="23"/>
      <c r="TSX21" s="23"/>
      <c r="TSY21" s="23"/>
      <c r="TSZ21" s="23"/>
      <c r="TTA21" s="23"/>
      <c r="TTB21" s="23"/>
      <c r="TTC21" s="23"/>
      <c r="TTD21" s="23"/>
      <c r="TTE21" s="23"/>
      <c r="TTF21" s="23"/>
      <c r="TTG21" s="23"/>
      <c r="TTH21" s="23"/>
      <c r="TTI21" s="23"/>
      <c r="TTJ21" s="23"/>
      <c r="TTK21" s="23"/>
      <c r="TTL21" s="23"/>
      <c r="TTM21" s="23"/>
      <c r="TTN21" s="23"/>
      <c r="TTO21" s="23"/>
      <c r="TTP21" s="23"/>
      <c r="TTQ21" s="23"/>
      <c r="TTR21" s="23"/>
      <c r="TTS21" s="23"/>
      <c r="TTT21" s="23"/>
      <c r="TTU21" s="23"/>
      <c r="TTV21" s="23"/>
      <c r="TTW21" s="23"/>
      <c r="TTX21" s="23"/>
      <c r="TTY21" s="23"/>
      <c r="TTZ21" s="23"/>
      <c r="TUA21" s="23"/>
      <c r="TUB21" s="23"/>
      <c r="TUC21" s="23"/>
      <c r="TUD21" s="23"/>
      <c r="TUE21" s="23"/>
      <c r="TUF21" s="23"/>
      <c r="TUG21" s="23"/>
      <c r="TUH21" s="23"/>
      <c r="TUI21" s="23"/>
      <c r="TUJ21" s="23"/>
      <c r="TUK21" s="23"/>
      <c r="TUL21" s="23"/>
      <c r="TUM21" s="23"/>
      <c r="TUN21" s="23"/>
      <c r="TUO21" s="23"/>
      <c r="TUP21" s="23"/>
      <c r="TUQ21" s="23"/>
      <c r="TUR21" s="23"/>
      <c r="TUS21" s="23"/>
      <c r="TUT21" s="23"/>
      <c r="TUU21" s="23"/>
      <c r="TUV21" s="23"/>
      <c r="TUW21" s="23"/>
      <c r="TUX21" s="23"/>
      <c r="TUY21" s="23"/>
      <c r="TUZ21" s="23"/>
      <c r="TVA21" s="23"/>
      <c r="TVB21" s="23"/>
      <c r="TVC21" s="23"/>
      <c r="TVD21" s="23"/>
      <c r="TVE21" s="23"/>
      <c r="TVF21" s="23"/>
      <c r="TVG21" s="23"/>
      <c r="TVH21" s="23"/>
      <c r="TVI21" s="23"/>
      <c r="TVJ21" s="23"/>
      <c r="TVK21" s="23"/>
      <c r="TVL21" s="23"/>
      <c r="TVM21" s="23"/>
      <c r="TVN21" s="23"/>
      <c r="TVO21" s="23"/>
      <c r="TVP21" s="23"/>
      <c r="TVQ21" s="23"/>
      <c r="TVR21" s="23"/>
      <c r="TVS21" s="23"/>
      <c r="TVT21" s="23"/>
      <c r="TVU21" s="23"/>
      <c r="TVV21" s="23"/>
      <c r="TVW21" s="23"/>
      <c r="TVX21" s="23"/>
      <c r="TVY21" s="23"/>
      <c r="TVZ21" s="23"/>
      <c r="TWA21" s="23"/>
      <c r="TWB21" s="23"/>
      <c r="TWC21" s="23"/>
      <c r="TWD21" s="23"/>
      <c r="TWE21" s="23"/>
      <c r="TWF21" s="23"/>
      <c r="TWG21" s="23"/>
      <c r="TWH21" s="23"/>
      <c r="TWI21" s="23"/>
      <c r="TWJ21" s="23"/>
      <c r="TWK21" s="23"/>
      <c r="TWL21" s="23"/>
      <c r="TWM21" s="23"/>
      <c r="TWN21" s="23"/>
      <c r="TWO21" s="23"/>
      <c r="TWP21" s="23"/>
      <c r="TWQ21" s="23"/>
      <c r="TWR21" s="23"/>
      <c r="TWS21" s="23"/>
      <c r="TWT21" s="23"/>
      <c r="TWU21" s="23"/>
      <c r="TWV21" s="23"/>
      <c r="TWW21" s="23"/>
      <c r="TWX21" s="23"/>
      <c r="TWY21" s="23"/>
      <c r="TWZ21" s="23"/>
      <c r="TXA21" s="23"/>
      <c r="TXB21" s="23"/>
      <c r="TXC21" s="23"/>
      <c r="TXD21" s="23"/>
      <c r="TXE21" s="23"/>
      <c r="TXF21" s="23"/>
      <c r="TXG21" s="23"/>
      <c r="TXH21" s="23"/>
      <c r="TXI21" s="23"/>
      <c r="TXJ21" s="23"/>
      <c r="TXK21" s="23"/>
      <c r="TXL21" s="23"/>
      <c r="TXM21" s="23"/>
      <c r="TXN21" s="23"/>
      <c r="TXO21" s="23"/>
      <c r="TXP21" s="23"/>
      <c r="TXQ21" s="23"/>
      <c r="TXR21" s="23"/>
      <c r="TXS21" s="23"/>
      <c r="TXT21" s="23"/>
      <c r="TXU21" s="23"/>
      <c r="TXV21" s="23"/>
      <c r="TXW21" s="23"/>
      <c r="TXX21" s="23"/>
      <c r="TXY21" s="23"/>
      <c r="TXZ21" s="23"/>
      <c r="TYA21" s="23"/>
      <c r="TYB21" s="23"/>
      <c r="TYC21" s="23"/>
      <c r="TYD21" s="23"/>
      <c r="TYE21" s="23"/>
      <c r="TYF21" s="23"/>
      <c r="TYG21" s="23"/>
      <c r="TYH21" s="23"/>
      <c r="TYI21" s="23"/>
      <c r="TYJ21" s="23"/>
      <c r="TYK21" s="23"/>
      <c r="TYL21" s="23"/>
      <c r="TYM21" s="23"/>
      <c r="TYN21" s="23"/>
      <c r="TYO21" s="23"/>
      <c r="TYP21" s="23"/>
      <c r="TYQ21" s="23"/>
      <c r="TYR21" s="23"/>
      <c r="TYS21" s="23"/>
      <c r="TYT21" s="23"/>
      <c r="TYU21" s="23"/>
      <c r="TYV21" s="23"/>
      <c r="TYW21" s="23"/>
      <c r="TYX21" s="23"/>
      <c r="TYY21" s="23"/>
      <c r="TYZ21" s="23"/>
      <c r="TZA21" s="23"/>
      <c r="TZB21" s="23"/>
      <c r="TZC21" s="23"/>
      <c r="TZD21" s="23"/>
      <c r="TZE21" s="23"/>
      <c r="TZF21" s="23"/>
      <c r="TZG21" s="23"/>
      <c r="TZH21" s="23"/>
      <c r="TZI21" s="23"/>
      <c r="TZJ21" s="23"/>
      <c r="TZK21" s="23"/>
      <c r="TZL21" s="23"/>
      <c r="TZM21" s="23"/>
      <c r="TZN21" s="23"/>
      <c r="TZO21" s="23"/>
      <c r="TZP21" s="23"/>
      <c r="TZQ21" s="23"/>
      <c r="TZR21" s="23"/>
      <c r="TZS21" s="23"/>
      <c r="TZT21" s="23"/>
      <c r="TZU21" s="23"/>
      <c r="TZV21" s="23"/>
      <c r="TZW21" s="23"/>
      <c r="TZX21" s="23"/>
      <c r="TZY21" s="23"/>
      <c r="TZZ21" s="23"/>
      <c r="UAA21" s="23"/>
      <c r="UAB21" s="23"/>
      <c r="UAC21" s="23"/>
      <c r="UAD21" s="23"/>
      <c r="UAE21" s="23"/>
      <c r="UAF21" s="23"/>
      <c r="UAG21" s="23"/>
      <c r="UAH21" s="23"/>
      <c r="UAI21" s="23"/>
      <c r="UAJ21" s="23"/>
      <c r="UAK21" s="23"/>
      <c r="UAL21" s="23"/>
      <c r="UAM21" s="23"/>
      <c r="UAN21" s="23"/>
      <c r="UAO21" s="23"/>
      <c r="UAP21" s="23"/>
      <c r="UAQ21" s="23"/>
      <c r="UAR21" s="23"/>
      <c r="UAS21" s="23"/>
      <c r="UAT21" s="23"/>
      <c r="UAU21" s="23"/>
      <c r="UAV21" s="23"/>
      <c r="UAW21" s="23"/>
      <c r="UAX21" s="23"/>
      <c r="UAY21" s="23"/>
      <c r="UAZ21" s="23"/>
      <c r="UBA21" s="23"/>
      <c r="UBB21" s="23"/>
      <c r="UBC21" s="23"/>
      <c r="UBD21" s="23"/>
      <c r="UBE21" s="23"/>
      <c r="UBF21" s="23"/>
      <c r="UBG21" s="23"/>
      <c r="UBH21" s="23"/>
      <c r="UBI21" s="23"/>
      <c r="UBJ21" s="23"/>
      <c r="UBK21" s="23"/>
      <c r="UBL21" s="23"/>
      <c r="UBM21" s="23"/>
      <c r="UBN21" s="23"/>
      <c r="UBO21" s="23"/>
      <c r="UBP21" s="23"/>
      <c r="UBQ21" s="23"/>
      <c r="UBR21" s="23"/>
      <c r="UBS21" s="23"/>
      <c r="UBT21" s="23"/>
      <c r="UBU21" s="23"/>
      <c r="UBV21" s="23"/>
      <c r="UBW21" s="23"/>
      <c r="UBX21" s="23"/>
      <c r="UBY21" s="23"/>
      <c r="UBZ21" s="23"/>
      <c r="UCA21" s="23"/>
      <c r="UCB21" s="23"/>
      <c r="UCC21" s="23"/>
      <c r="UCD21" s="23"/>
      <c r="UCE21" s="23"/>
      <c r="UCF21" s="23"/>
      <c r="UCG21" s="23"/>
      <c r="UCH21" s="23"/>
      <c r="UCI21" s="23"/>
      <c r="UCJ21" s="23"/>
      <c r="UCK21" s="23"/>
      <c r="UCL21" s="23"/>
      <c r="UCM21" s="23"/>
      <c r="UCN21" s="23"/>
      <c r="UCO21" s="23"/>
      <c r="UCP21" s="23"/>
      <c r="UCQ21" s="23"/>
      <c r="UCR21" s="23"/>
      <c r="UCS21" s="23"/>
      <c r="UCT21" s="23"/>
      <c r="UCU21" s="23"/>
      <c r="UCV21" s="23"/>
      <c r="UCW21" s="23"/>
      <c r="UCX21" s="23"/>
      <c r="UCY21" s="23"/>
      <c r="UCZ21" s="23"/>
      <c r="UDA21" s="23"/>
      <c r="UDB21" s="23"/>
      <c r="UDC21" s="23"/>
      <c r="UDD21" s="23"/>
      <c r="UDE21" s="23"/>
      <c r="UDF21" s="23"/>
      <c r="UDG21" s="23"/>
      <c r="UDH21" s="23"/>
      <c r="UDI21" s="23"/>
      <c r="UDJ21" s="23"/>
      <c r="UDK21" s="23"/>
      <c r="UDL21" s="23"/>
      <c r="UDM21" s="23"/>
      <c r="UDN21" s="23"/>
      <c r="UDO21" s="23"/>
      <c r="UDP21" s="23"/>
      <c r="UDQ21" s="23"/>
      <c r="UDR21" s="23"/>
      <c r="UDS21" s="23"/>
      <c r="UDT21" s="23"/>
      <c r="UDU21" s="23"/>
      <c r="UDV21" s="23"/>
      <c r="UDW21" s="23"/>
      <c r="UDX21" s="23"/>
      <c r="UDY21" s="23"/>
      <c r="UDZ21" s="23"/>
      <c r="UEA21" s="23"/>
      <c r="UEB21" s="23"/>
      <c r="UEC21" s="23"/>
      <c r="UED21" s="23"/>
      <c r="UEE21" s="23"/>
      <c r="UEF21" s="23"/>
      <c r="UEG21" s="23"/>
      <c r="UEH21" s="23"/>
      <c r="UEI21" s="23"/>
      <c r="UEJ21" s="23"/>
      <c r="UEK21" s="23"/>
      <c r="UEL21" s="23"/>
      <c r="UEM21" s="23"/>
      <c r="UEN21" s="23"/>
      <c r="UEO21" s="23"/>
      <c r="UEP21" s="23"/>
      <c r="UEQ21" s="23"/>
      <c r="UER21" s="23"/>
      <c r="UES21" s="23"/>
      <c r="UET21" s="23"/>
      <c r="UEU21" s="23"/>
      <c r="UEV21" s="23"/>
      <c r="UEW21" s="23"/>
      <c r="UEX21" s="23"/>
      <c r="UEY21" s="23"/>
      <c r="UEZ21" s="23"/>
      <c r="UFA21" s="23"/>
      <c r="UFB21" s="23"/>
      <c r="UFC21" s="23"/>
      <c r="UFD21" s="23"/>
      <c r="UFE21" s="23"/>
      <c r="UFF21" s="23"/>
      <c r="UFG21" s="23"/>
      <c r="UFH21" s="23"/>
      <c r="UFI21" s="23"/>
      <c r="UFJ21" s="23"/>
      <c r="UFK21" s="23"/>
      <c r="UFL21" s="23"/>
      <c r="UFM21" s="23"/>
      <c r="UFN21" s="23"/>
      <c r="UFO21" s="23"/>
      <c r="UFP21" s="23"/>
      <c r="UFQ21" s="23"/>
      <c r="UFR21" s="23"/>
      <c r="UFS21" s="23"/>
      <c r="UFT21" s="23"/>
      <c r="UFU21" s="23"/>
      <c r="UFV21" s="23"/>
      <c r="UFW21" s="23"/>
      <c r="UFX21" s="23"/>
      <c r="UFY21" s="23"/>
      <c r="UFZ21" s="23"/>
      <c r="UGA21" s="23"/>
      <c r="UGB21" s="23"/>
      <c r="UGC21" s="23"/>
      <c r="UGD21" s="23"/>
      <c r="UGE21" s="23"/>
      <c r="UGF21" s="23"/>
      <c r="UGG21" s="23"/>
      <c r="UGH21" s="23"/>
      <c r="UGI21" s="23"/>
      <c r="UGJ21" s="23"/>
      <c r="UGK21" s="23"/>
      <c r="UGL21" s="23"/>
      <c r="UGM21" s="23"/>
      <c r="UGN21" s="23"/>
      <c r="UGO21" s="23"/>
      <c r="UGP21" s="23"/>
      <c r="UGQ21" s="23"/>
      <c r="UGR21" s="23"/>
      <c r="UGS21" s="23"/>
      <c r="UGT21" s="23"/>
      <c r="UGU21" s="23"/>
      <c r="UGV21" s="23"/>
      <c r="UGW21" s="23"/>
      <c r="UGX21" s="23"/>
      <c r="UGY21" s="23"/>
      <c r="UGZ21" s="23"/>
      <c r="UHA21" s="23"/>
      <c r="UHB21" s="23"/>
      <c r="UHC21" s="23"/>
      <c r="UHD21" s="23"/>
      <c r="UHE21" s="23"/>
      <c r="UHF21" s="23"/>
      <c r="UHG21" s="23"/>
      <c r="UHH21" s="23"/>
      <c r="UHI21" s="23"/>
      <c r="UHJ21" s="23"/>
      <c r="UHK21" s="23"/>
      <c r="UHL21" s="23"/>
      <c r="UHM21" s="23"/>
      <c r="UHN21" s="23"/>
      <c r="UHO21" s="23"/>
      <c r="UHP21" s="23"/>
      <c r="UHQ21" s="23"/>
      <c r="UHR21" s="23"/>
      <c r="UHS21" s="23"/>
      <c r="UHT21" s="23"/>
      <c r="UHU21" s="23"/>
      <c r="UHV21" s="23"/>
      <c r="UHW21" s="23"/>
      <c r="UHX21" s="23"/>
      <c r="UHY21" s="23"/>
      <c r="UHZ21" s="23"/>
      <c r="UIA21" s="23"/>
      <c r="UIB21" s="23"/>
      <c r="UIC21" s="23"/>
      <c r="UID21" s="23"/>
      <c r="UIE21" s="23"/>
      <c r="UIF21" s="23"/>
      <c r="UIG21" s="23"/>
      <c r="UIH21" s="23"/>
      <c r="UII21" s="23"/>
      <c r="UIJ21" s="23"/>
      <c r="UIK21" s="23"/>
      <c r="UIL21" s="23"/>
      <c r="UIM21" s="23"/>
      <c r="UIN21" s="23"/>
      <c r="UIO21" s="23"/>
      <c r="UIP21" s="23"/>
      <c r="UIQ21" s="23"/>
      <c r="UIR21" s="23"/>
      <c r="UIS21" s="23"/>
      <c r="UIT21" s="23"/>
      <c r="UIU21" s="23"/>
      <c r="UIV21" s="23"/>
      <c r="UIW21" s="23"/>
      <c r="UIX21" s="23"/>
      <c r="UIY21" s="23"/>
      <c r="UIZ21" s="23"/>
      <c r="UJA21" s="23"/>
      <c r="UJB21" s="23"/>
      <c r="UJC21" s="23"/>
      <c r="UJD21" s="23"/>
      <c r="UJE21" s="23"/>
      <c r="UJF21" s="23"/>
      <c r="UJG21" s="23"/>
      <c r="UJH21" s="23"/>
      <c r="UJI21" s="23"/>
      <c r="UJJ21" s="23"/>
      <c r="UJK21" s="23"/>
      <c r="UJL21" s="23"/>
      <c r="UJM21" s="23"/>
      <c r="UJN21" s="23"/>
      <c r="UJO21" s="23"/>
      <c r="UJP21" s="23"/>
      <c r="UJQ21" s="23"/>
      <c r="UJR21" s="23"/>
      <c r="UJS21" s="23"/>
      <c r="UJT21" s="23"/>
      <c r="UJU21" s="23"/>
      <c r="UJV21" s="23"/>
      <c r="UJW21" s="23"/>
      <c r="UJX21" s="23"/>
      <c r="UJY21" s="23"/>
      <c r="UJZ21" s="23"/>
      <c r="UKA21" s="23"/>
      <c r="UKB21" s="23"/>
      <c r="UKC21" s="23"/>
      <c r="UKD21" s="23"/>
      <c r="UKE21" s="23"/>
      <c r="UKF21" s="23"/>
      <c r="UKG21" s="23"/>
      <c r="UKH21" s="23"/>
      <c r="UKI21" s="23"/>
      <c r="UKJ21" s="23"/>
      <c r="UKK21" s="23"/>
      <c r="UKL21" s="23"/>
      <c r="UKM21" s="23"/>
      <c r="UKN21" s="23"/>
      <c r="UKO21" s="23"/>
      <c r="UKP21" s="23"/>
      <c r="UKQ21" s="23"/>
      <c r="UKR21" s="23"/>
      <c r="UKS21" s="23"/>
      <c r="UKT21" s="23"/>
      <c r="UKU21" s="23"/>
      <c r="UKV21" s="23"/>
      <c r="UKW21" s="23"/>
      <c r="UKX21" s="23"/>
      <c r="UKY21" s="23"/>
      <c r="UKZ21" s="23"/>
      <c r="ULA21" s="23"/>
      <c r="ULB21" s="23"/>
      <c r="ULC21" s="23"/>
      <c r="ULD21" s="23"/>
      <c r="ULE21" s="23"/>
      <c r="ULF21" s="23"/>
      <c r="ULG21" s="23"/>
      <c r="ULH21" s="23"/>
      <c r="ULI21" s="23"/>
      <c r="ULJ21" s="23"/>
      <c r="ULK21" s="23"/>
      <c r="ULL21" s="23"/>
      <c r="ULM21" s="23"/>
      <c r="ULN21" s="23"/>
      <c r="ULO21" s="23"/>
      <c r="ULP21" s="23"/>
      <c r="ULQ21" s="23"/>
      <c r="ULR21" s="23"/>
      <c r="ULS21" s="23"/>
      <c r="ULT21" s="23"/>
      <c r="ULU21" s="23"/>
      <c r="ULV21" s="23"/>
      <c r="ULW21" s="23"/>
      <c r="ULX21" s="23"/>
      <c r="ULY21" s="23"/>
      <c r="ULZ21" s="23"/>
      <c r="UMA21" s="23"/>
      <c r="UMB21" s="23"/>
      <c r="UMC21" s="23"/>
      <c r="UMD21" s="23"/>
      <c r="UME21" s="23"/>
      <c r="UMF21" s="23"/>
      <c r="UMG21" s="23"/>
      <c r="UMH21" s="23"/>
      <c r="UMI21" s="23"/>
      <c r="UMJ21" s="23"/>
      <c r="UMK21" s="23"/>
      <c r="UML21" s="23"/>
      <c r="UMM21" s="23"/>
      <c r="UMN21" s="23"/>
      <c r="UMO21" s="23"/>
      <c r="UMP21" s="23"/>
      <c r="UMQ21" s="23"/>
      <c r="UMR21" s="23"/>
      <c r="UMS21" s="23"/>
      <c r="UMT21" s="23"/>
      <c r="UMU21" s="23"/>
      <c r="UMV21" s="23"/>
      <c r="UMW21" s="23"/>
      <c r="UMX21" s="23"/>
      <c r="UMY21" s="23"/>
      <c r="UMZ21" s="23"/>
      <c r="UNA21" s="23"/>
      <c r="UNB21" s="23"/>
      <c r="UNC21" s="23"/>
      <c r="UND21" s="23"/>
      <c r="UNE21" s="23"/>
      <c r="UNF21" s="23"/>
      <c r="UNG21" s="23"/>
      <c r="UNH21" s="23"/>
      <c r="UNI21" s="23"/>
      <c r="UNJ21" s="23"/>
      <c r="UNK21" s="23"/>
      <c r="UNL21" s="23"/>
      <c r="UNM21" s="23"/>
      <c r="UNN21" s="23"/>
      <c r="UNO21" s="23"/>
      <c r="UNP21" s="23"/>
      <c r="UNQ21" s="23"/>
      <c r="UNR21" s="23"/>
      <c r="UNS21" s="23"/>
      <c r="UNT21" s="23"/>
      <c r="UNU21" s="23"/>
      <c r="UNV21" s="23"/>
      <c r="UNW21" s="23"/>
      <c r="UNX21" s="23"/>
      <c r="UNY21" s="23"/>
      <c r="UNZ21" s="23"/>
      <c r="UOA21" s="23"/>
      <c r="UOB21" s="23"/>
      <c r="UOC21" s="23"/>
      <c r="UOD21" s="23"/>
      <c r="UOE21" s="23"/>
      <c r="UOF21" s="23"/>
      <c r="UOG21" s="23"/>
      <c r="UOH21" s="23"/>
      <c r="UOI21" s="23"/>
      <c r="UOJ21" s="23"/>
      <c r="UOK21" s="23"/>
      <c r="UOL21" s="23"/>
      <c r="UOM21" s="23"/>
      <c r="UON21" s="23"/>
      <c r="UOO21" s="23"/>
      <c r="UOP21" s="23"/>
      <c r="UOQ21" s="23"/>
      <c r="UOR21" s="23"/>
      <c r="UOS21" s="23"/>
      <c r="UOT21" s="23"/>
      <c r="UOU21" s="23"/>
      <c r="UOV21" s="23"/>
      <c r="UOW21" s="23"/>
      <c r="UOX21" s="23"/>
      <c r="UOY21" s="23"/>
      <c r="UOZ21" s="23"/>
      <c r="UPA21" s="23"/>
      <c r="UPB21" s="23"/>
      <c r="UPC21" s="23"/>
      <c r="UPD21" s="23"/>
      <c r="UPE21" s="23"/>
      <c r="UPF21" s="23"/>
      <c r="UPG21" s="23"/>
      <c r="UPH21" s="23"/>
      <c r="UPI21" s="23"/>
      <c r="UPJ21" s="23"/>
      <c r="UPK21" s="23"/>
      <c r="UPL21" s="23"/>
      <c r="UPM21" s="23"/>
      <c r="UPN21" s="23"/>
      <c r="UPO21" s="23"/>
      <c r="UPP21" s="23"/>
      <c r="UPQ21" s="23"/>
      <c r="UPR21" s="23"/>
      <c r="UPS21" s="23"/>
      <c r="UPT21" s="23"/>
      <c r="UPU21" s="23"/>
      <c r="UPV21" s="23"/>
      <c r="UPW21" s="23"/>
      <c r="UPX21" s="23"/>
      <c r="UPY21" s="23"/>
      <c r="UPZ21" s="23"/>
      <c r="UQA21" s="23"/>
      <c r="UQB21" s="23"/>
      <c r="UQC21" s="23"/>
      <c r="UQD21" s="23"/>
      <c r="UQE21" s="23"/>
      <c r="UQF21" s="23"/>
      <c r="UQG21" s="23"/>
      <c r="UQH21" s="23"/>
      <c r="UQI21" s="23"/>
      <c r="UQJ21" s="23"/>
      <c r="UQK21" s="23"/>
      <c r="UQL21" s="23"/>
      <c r="UQM21" s="23"/>
      <c r="UQN21" s="23"/>
      <c r="UQO21" s="23"/>
      <c r="UQP21" s="23"/>
      <c r="UQQ21" s="23"/>
      <c r="UQR21" s="23"/>
      <c r="UQS21" s="23"/>
      <c r="UQT21" s="23"/>
      <c r="UQU21" s="23"/>
      <c r="UQV21" s="23"/>
      <c r="UQW21" s="23"/>
      <c r="UQX21" s="23"/>
      <c r="UQY21" s="23"/>
      <c r="UQZ21" s="23"/>
      <c r="URA21" s="23"/>
      <c r="URB21" s="23"/>
      <c r="URC21" s="23"/>
      <c r="URD21" s="23"/>
      <c r="URE21" s="23"/>
      <c r="URF21" s="23"/>
      <c r="URG21" s="23"/>
      <c r="URH21" s="23"/>
      <c r="URI21" s="23"/>
      <c r="URJ21" s="23"/>
      <c r="URK21" s="23"/>
      <c r="URL21" s="23"/>
      <c r="URM21" s="23"/>
      <c r="URN21" s="23"/>
      <c r="URO21" s="23"/>
      <c r="URP21" s="23"/>
      <c r="URQ21" s="23"/>
      <c r="URR21" s="23"/>
      <c r="URS21" s="23"/>
      <c r="URT21" s="23"/>
      <c r="URU21" s="23"/>
      <c r="URV21" s="23"/>
      <c r="URW21" s="23"/>
      <c r="URX21" s="23"/>
      <c r="URY21" s="23"/>
      <c r="URZ21" s="23"/>
      <c r="USA21" s="23"/>
      <c r="USB21" s="23"/>
      <c r="USC21" s="23"/>
      <c r="USD21" s="23"/>
      <c r="USE21" s="23"/>
      <c r="USF21" s="23"/>
      <c r="USG21" s="23"/>
      <c r="USH21" s="23"/>
      <c r="USI21" s="23"/>
      <c r="USJ21" s="23"/>
      <c r="USK21" s="23"/>
      <c r="USL21" s="23"/>
      <c r="USM21" s="23"/>
      <c r="USN21" s="23"/>
      <c r="USO21" s="23"/>
      <c r="USP21" s="23"/>
      <c r="USQ21" s="23"/>
      <c r="USR21" s="23"/>
      <c r="USS21" s="23"/>
      <c r="UST21" s="23"/>
      <c r="USU21" s="23"/>
      <c r="USV21" s="23"/>
      <c r="USW21" s="23"/>
      <c r="USX21" s="23"/>
      <c r="USY21" s="23"/>
      <c r="USZ21" s="23"/>
      <c r="UTA21" s="23"/>
      <c r="UTB21" s="23"/>
      <c r="UTC21" s="23"/>
      <c r="UTD21" s="23"/>
      <c r="UTE21" s="23"/>
      <c r="UTF21" s="23"/>
      <c r="UTG21" s="23"/>
      <c r="UTH21" s="23"/>
      <c r="UTI21" s="23"/>
      <c r="UTJ21" s="23"/>
      <c r="UTK21" s="23"/>
      <c r="UTL21" s="23"/>
      <c r="UTM21" s="23"/>
      <c r="UTN21" s="23"/>
      <c r="UTO21" s="23"/>
      <c r="UTP21" s="23"/>
      <c r="UTQ21" s="23"/>
      <c r="UTR21" s="23"/>
      <c r="UTS21" s="23"/>
      <c r="UTT21" s="23"/>
      <c r="UTU21" s="23"/>
      <c r="UTV21" s="23"/>
      <c r="UTW21" s="23"/>
      <c r="UTX21" s="23"/>
      <c r="UTY21" s="23"/>
      <c r="UTZ21" s="23"/>
      <c r="UUA21" s="23"/>
      <c r="UUB21" s="23"/>
      <c r="UUC21" s="23"/>
      <c r="UUD21" s="23"/>
      <c r="UUE21" s="23"/>
      <c r="UUF21" s="23"/>
      <c r="UUG21" s="23"/>
      <c r="UUH21" s="23"/>
      <c r="UUI21" s="23"/>
      <c r="UUJ21" s="23"/>
      <c r="UUK21" s="23"/>
      <c r="UUL21" s="23"/>
      <c r="UUM21" s="23"/>
      <c r="UUN21" s="23"/>
      <c r="UUO21" s="23"/>
      <c r="UUP21" s="23"/>
      <c r="UUQ21" s="23"/>
      <c r="UUR21" s="23"/>
      <c r="UUS21" s="23"/>
      <c r="UUT21" s="23"/>
      <c r="UUU21" s="23"/>
      <c r="UUV21" s="23"/>
      <c r="UUW21" s="23"/>
      <c r="UUX21" s="23"/>
      <c r="UUY21" s="23"/>
      <c r="UUZ21" s="23"/>
      <c r="UVA21" s="23"/>
      <c r="UVB21" s="23"/>
      <c r="UVC21" s="23"/>
      <c r="UVD21" s="23"/>
      <c r="UVE21" s="23"/>
      <c r="UVF21" s="23"/>
      <c r="UVG21" s="23"/>
      <c r="UVH21" s="23"/>
      <c r="UVI21" s="23"/>
      <c r="UVJ21" s="23"/>
      <c r="UVK21" s="23"/>
      <c r="UVL21" s="23"/>
      <c r="UVM21" s="23"/>
      <c r="UVN21" s="23"/>
      <c r="UVO21" s="23"/>
      <c r="UVP21" s="23"/>
      <c r="UVQ21" s="23"/>
      <c r="UVR21" s="23"/>
      <c r="UVS21" s="23"/>
      <c r="UVT21" s="23"/>
      <c r="UVU21" s="23"/>
      <c r="UVV21" s="23"/>
      <c r="UVW21" s="23"/>
      <c r="UVX21" s="23"/>
      <c r="UVY21" s="23"/>
      <c r="UVZ21" s="23"/>
      <c r="UWA21" s="23"/>
      <c r="UWB21" s="23"/>
      <c r="UWC21" s="23"/>
      <c r="UWD21" s="23"/>
      <c r="UWE21" s="23"/>
      <c r="UWF21" s="23"/>
      <c r="UWG21" s="23"/>
      <c r="UWH21" s="23"/>
      <c r="UWI21" s="23"/>
      <c r="UWJ21" s="23"/>
      <c r="UWK21" s="23"/>
      <c r="UWL21" s="23"/>
      <c r="UWM21" s="23"/>
      <c r="UWN21" s="23"/>
      <c r="UWO21" s="23"/>
      <c r="UWP21" s="23"/>
      <c r="UWQ21" s="23"/>
      <c r="UWR21" s="23"/>
      <c r="UWS21" s="23"/>
      <c r="UWT21" s="23"/>
      <c r="UWU21" s="23"/>
      <c r="UWV21" s="23"/>
      <c r="UWW21" s="23"/>
      <c r="UWX21" s="23"/>
      <c r="UWY21" s="23"/>
      <c r="UWZ21" s="23"/>
      <c r="UXA21" s="23"/>
      <c r="UXB21" s="23"/>
      <c r="UXC21" s="23"/>
      <c r="UXD21" s="23"/>
      <c r="UXE21" s="23"/>
      <c r="UXF21" s="23"/>
      <c r="UXG21" s="23"/>
      <c r="UXH21" s="23"/>
      <c r="UXI21" s="23"/>
      <c r="UXJ21" s="23"/>
      <c r="UXK21" s="23"/>
      <c r="UXL21" s="23"/>
      <c r="UXM21" s="23"/>
      <c r="UXN21" s="23"/>
      <c r="UXO21" s="23"/>
      <c r="UXP21" s="23"/>
      <c r="UXQ21" s="23"/>
      <c r="UXR21" s="23"/>
      <c r="UXS21" s="23"/>
      <c r="UXT21" s="23"/>
      <c r="UXU21" s="23"/>
      <c r="UXV21" s="23"/>
      <c r="UXW21" s="23"/>
      <c r="UXX21" s="23"/>
      <c r="UXY21" s="23"/>
      <c r="UXZ21" s="23"/>
      <c r="UYA21" s="23"/>
      <c r="UYB21" s="23"/>
      <c r="UYC21" s="23"/>
      <c r="UYD21" s="23"/>
      <c r="UYE21" s="23"/>
      <c r="UYF21" s="23"/>
      <c r="UYG21" s="23"/>
      <c r="UYH21" s="23"/>
      <c r="UYI21" s="23"/>
      <c r="UYJ21" s="23"/>
      <c r="UYK21" s="23"/>
      <c r="UYL21" s="23"/>
      <c r="UYM21" s="23"/>
      <c r="UYN21" s="23"/>
      <c r="UYO21" s="23"/>
      <c r="UYP21" s="23"/>
      <c r="UYQ21" s="23"/>
      <c r="UYR21" s="23"/>
      <c r="UYS21" s="23"/>
      <c r="UYT21" s="23"/>
      <c r="UYU21" s="23"/>
      <c r="UYV21" s="23"/>
      <c r="UYW21" s="23"/>
      <c r="UYX21" s="23"/>
      <c r="UYY21" s="23"/>
      <c r="UYZ21" s="23"/>
      <c r="UZA21" s="23"/>
      <c r="UZB21" s="23"/>
      <c r="UZC21" s="23"/>
      <c r="UZD21" s="23"/>
      <c r="UZE21" s="23"/>
      <c r="UZF21" s="23"/>
      <c r="UZG21" s="23"/>
      <c r="UZH21" s="23"/>
      <c r="UZI21" s="23"/>
      <c r="UZJ21" s="23"/>
      <c r="UZK21" s="23"/>
      <c r="UZL21" s="23"/>
      <c r="UZM21" s="23"/>
      <c r="UZN21" s="23"/>
      <c r="UZO21" s="23"/>
      <c r="UZP21" s="23"/>
      <c r="UZQ21" s="23"/>
      <c r="UZR21" s="23"/>
      <c r="UZS21" s="23"/>
      <c r="UZT21" s="23"/>
      <c r="UZU21" s="23"/>
      <c r="UZV21" s="23"/>
      <c r="UZW21" s="23"/>
      <c r="UZX21" s="23"/>
      <c r="UZY21" s="23"/>
      <c r="UZZ21" s="23"/>
      <c r="VAA21" s="23"/>
      <c r="VAB21" s="23"/>
      <c r="VAC21" s="23"/>
      <c r="VAD21" s="23"/>
      <c r="VAE21" s="23"/>
      <c r="VAF21" s="23"/>
      <c r="VAG21" s="23"/>
      <c r="VAH21" s="23"/>
      <c r="VAI21" s="23"/>
      <c r="VAJ21" s="23"/>
      <c r="VAK21" s="23"/>
      <c r="VAL21" s="23"/>
      <c r="VAM21" s="23"/>
      <c r="VAN21" s="23"/>
      <c r="VAO21" s="23"/>
      <c r="VAP21" s="23"/>
      <c r="VAQ21" s="23"/>
      <c r="VAR21" s="23"/>
      <c r="VAS21" s="23"/>
      <c r="VAT21" s="23"/>
      <c r="VAU21" s="23"/>
      <c r="VAV21" s="23"/>
      <c r="VAW21" s="23"/>
      <c r="VAX21" s="23"/>
      <c r="VAY21" s="23"/>
      <c r="VAZ21" s="23"/>
      <c r="VBA21" s="23"/>
      <c r="VBB21" s="23"/>
      <c r="VBC21" s="23"/>
      <c r="VBD21" s="23"/>
      <c r="VBE21" s="23"/>
      <c r="VBF21" s="23"/>
      <c r="VBG21" s="23"/>
      <c r="VBH21" s="23"/>
      <c r="VBI21" s="23"/>
      <c r="VBJ21" s="23"/>
      <c r="VBK21" s="23"/>
      <c r="VBL21" s="23"/>
      <c r="VBM21" s="23"/>
      <c r="VBN21" s="23"/>
      <c r="VBO21" s="23"/>
      <c r="VBP21" s="23"/>
      <c r="VBQ21" s="23"/>
      <c r="VBR21" s="23"/>
      <c r="VBS21" s="23"/>
      <c r="VBT21" s="23"/>
      <c r="VBU21" s="23"/>
      <c r="VBV21" s="23"/>
      <c r="VBW21" s="23"/>
      <c r="VBX21" s="23"/>
      <c r="VBY21" s="23"/>
      <c r="VBZ21" s="23"/>
      <c r="VCA21" s="23"/>
      <c r="VCB21" s="23"/>
      <c r="VCC21" s="23"/>
      <c r="VCD21" s="23"/>
      <c r="VCE21" s="23"/>
      <c r="VCF21" s="23"/>
      <c r="VCG21" s="23"/>
      <c r="VCH21" s="23"/>
      <c r="VCI21" s="23"/>
      <c r="VCJ21" s="23"/>
      <c r="VCK21" s="23"/>
      <c r="VCL21" s="23"/>
      <c r="VCM21" s="23"/>
      <c r="VCN21" s="23"/>
      <c r="VCO21" s="23"/>
      <c r="VCP21" s="23"/>
      <c r="VCQ21" s="23"/>
      <c r="VCR21" s="23"/>
      <c r="VCS21" s="23"/>
      <c r="VCT21" s="23"/>
      <c r="VCU21" s="23"/>
      <c r="VCV21" s="23"/>
      <c r="VCW21" s="23"/>
      <c r="VCX21" s="23"/>
      <c r="VCY21" s="23"/>
      <c r="VCZ21" s="23"/>
      <c r="VDA21" s="23"/>
      <c r="VDB21" s="23"/>
      <c r="VDC21" s="23"/>
      <c r="VDD21" s="23"/>
      <c r="VDE21" s="23"/>
      <c r="VDF21" s="23"/>
      <c r="VDG21" s="23"/>
      <c r="VDH21" s="23"/>
      <c r="VDI21" s="23"/>
      <c r="VDJ21" s="23"/>
      <c r="VDK21" s="23"/>
      <c r="VDL21" s="23"/>
      <c r="VDM21" s="23"/>
      <c r="VDN21" s="23"/>
      <c r="VDO21" s="23"/>
      <c r="VDP21" s="23"/>
      <c r="VDQ21" s="23"/>
      <c r="VDR21" s="23"/>
      <c r="VDS21" s="23"/>
      <c r="VDT21" s="23"/>
      <c r="VDU21" s="23"/>
      <c r="VDV21" s="23"/>
      <c r="VDW21" s="23"/>
      <c r="VDX21" s="23"/>
      <c r="VDY21" s="23"/>
      <c r="VDZ21" s="23"/>
      <c r="VEA21" s="23"/>
      <c r="VEB21" s="23"/>
      <c r="VEC21" s="23"/>
      <c r="VED21" s="23"/>
      <c r="VEE21" s="23"/>
      <c r="VEF21" s="23"/>
      <c r="VEG21" s="23"/>
      <c r="VEH21" s="23"/>
      <c r="VEI21" s="23"/>
      <c r="VEJ21" s="23"/>
      <c r="VEK21" s="23"/>
      <c r="VEL21" s="23"/>
      <c r="VEM21" s="23"/>
      <c r="VEN21" s="23"/>
      <c r="VEO21" s="23"/>
      <c r="VEP21" s="23"/>
      <c r="VEQ21" s="23"/>
      <c r="VER21" s="23"/>
      <c r="VES21" s="23"/>
      <c r="VET21" s="23"/>
      <c r="VEU21" s="23"/>
      <c r="VEV21" s="23"/>
      <c r="VEW21" s="23"/>
      <c r="VEX21" s="23"/>
      <c r="VEY21" s="23"/>
      <c r="VEZ21" s="23"/>
      <c r="VFA21" s="23"/>
      <c r="VFB21" s="23"/>
      <c r="VFC21" s="23"/>
      <c r="VFD21" s="23"/>
      <c r="VFE21" s="23"/>
      <c r="VFF21" s="23"/>
      <c r="VFG21" s="23"/>
      <c r="VFH21" s="23"/>
      <c r="VFI21" s="23"/>
      <c r="VFJ21" s="23"/>
      <c r="VFK21" s="23"/>
      <c r="VFL21" s="23"/>
      <c r="VFM21" s="23"/>
      <c r="VFN21" s="23"/>
      <c r="VFO21" s="23"/>
      <c r="VFP21" s="23"/>
      <c r="VFQ21" s="23"/>
      <c r="VFR21" s="23"/>
      <c r="VFS21" s="23"/>
      <c r="VFT21" s="23"/>
      <c r="VFU21" s="23"/>
      <c r="VFV21" s="23"/>
      <c r="VFW21" s="23"/>
      <c r="VFX21" s="23"/>
      <c r="VFY21" s="23"/>
      <c r="VFZ21" s="23"/>
      <c r="VGA21" s="23"/>
      <c r="VGB21" s="23"/>
      <c r="VGC21" s="23"/>
      <c r="VGD21" s="23"/>
      <c r="VGE21" s="23"/>
      <c r="VGF21" s="23"/>
      <c r="VGG21" s="23"/>
      <c r="VGH21" s="23"/>
      <c r="VGI21" s="23"/>
      <c r="VGJ21" s="23"/>
      <c r="VGK21" s="23"/>
      <c r="VGL21" s="23"/>
      <c r="VGM21" s="23"/>
      <c r="VGN21" s="23"/>
      <c r="VGO21" s="23"/>
      <c r="VGP21" s="23"/>
      <c r="VGQ21" s="23"/>
      <c r="VGR21" s="23"/>
      <c r="VGS21" s="23"/>
      <c r="VGT21" s="23"/>
      <c r="VGU21" s="23"/>
      <c r="VGV21" s="23"/>
      <c r="VGW21" s="23"/>
      <c r="VGX21" s="23"/>
      <c r="VGY21" s="23"/>
      <c r="VGZ21" s="23"/>
      <c r="VHA21" s="23"/>
      <c r="VHB21" s="23"/>
      <c r="VHC21" s="23"/>
      <c r="VHD21" s="23"/>
      <c r="VHE21" s="23"/>
      <c r="VHF21" s="23"/>
      <c r="VHG21" s="23"/>
      <c r="VHH21" s="23"/>
      <c r="VHI21" s="23"/>
      <c r="VHJ21" s="23"/>
      <c r="VHK21" s="23"/>
      <c r="VHL21" s="23"/>
      <c r="VHM21" s="23"/>
      <c r="VHN21" s="23"/>
      <c r="VHO21" s="23"/>
      <c r="VHP21" s="23"/>
      <c r="VHQ21" s="23"/>
      <c r="VHR21" s="23"/>
      <c r="VHS21" s="23"/>
      <c r="VHT21" s="23"/>
      <c r="VHU21" s="23"/>
      <c r="VHV21" s="23"/>
      <c r="VHW21" s="23"/>
      <c r="VHX21" s="23"/>
      <c r="VHY21" s="23"/>
      <c r="VHZ21" s="23"/>
      <c r="VIA21" s="23"/>
      <c r="VIB21" s="23"/>
      <c r="VIC21" s="23"/>
      <c r="VID21" s="23"/>
      <c r="VIE21" s="23"/>
      <c r="VIF21" s="23"/>
      <c r="VIG21" s="23"/>
      <c r="VIH21" s="23"/>
      <c r="VII21" s="23"/>
      <c r="VIJ21" s="23"/>
      <c r="VIK21" s="23"/>
      <c r="VIL21" s="23"/>
      <c r="VIM21" s="23"/>
      <c r="VIN21" s="23"/>
      <c r="VIO21" s="23"/>
      <c r="VIP21" s="23"/>
      <c r="VIQ21" s="23"/>
      <c r="VIR21" s="23"/>
      <c r="VIS21" s="23"/>
      <c r="VIT21" s="23"/>
      <c r="VIU21" s="23"/>
      <c r="VIV21" s="23"/>
      <c r="VIW21" s="23"/>
      <c r="VIX21" s="23"/>
      <c r="VIY21" s="23"/>
      <c r="VIZ21" s="23"/>
      <c r="VJA21" s="23"/>
      <c r="VJB21" s="23"/>
      <c r="VJC21" s="23"/>
      <c r="VJD21" s="23"/>
      <c r="VJE21" s="23"/>
      <c r="VJF21" s="23"/>
      <c r="VJG21" s="23"/>
      <c r="VJH21" s="23"/>
      <c r="VJI21" s="23"/>
      <c r="VJJ21" s="23"/>
      <c r="VJK21" s="23"/>
      <c r="VJL21" s="23"/>
      <c r="VJM21" s="23"/>
      <c r="VJN21" s="23"/>
      <c r="VJO21" s="23"/>
      <c r="VJP21" s="23"/>
      <c r="VJQ21" s="23"/>
      <c r="VJR21" s="23"/>
      <c r="VJS21" s="23"/>
      <c r="VJT21" s="23"/>
      <c r="VJU21" s="23"/>
      <c r="VJV21" s="23"/>
      <c r="VJW21" s="23"/>
      <c r="VJX21" s="23"/>
      <c r="VJY21" s="23"/>
      <c r="VJZ21" s="23"/>
      <c r="VKA21" s="23"/>
      <c r="VKB21" s="23"/>
      <c r="VKC21" s="23"/>
      <c r="VKD21" s="23"/>
      <c r="VKE21" s="23"/>
      <c r="VKF21" s="23"/>
      <c r="VKG21" s="23"/>
      <c r="VKH21" s="23"/>
      <c r="VKI21" s="23"/>
      <c r="VKJ21" s="23"/>
      <c r="VKK21" s="23"/>
      <c r="VKL21" s="23"/>
      <c r="VKM21" s="23"/>
      <c r="VKN21" s="23"/>
      <c r="VKO21" s="23"/>
      <c r="VKP21" s="23"/>
      <c r="VKQ21" s="23"/>
      <c r="VKR21" s="23"/>
      <c r="VKS21" s="23"/>
      <c r="VKT21" s="23"/>
      <c r="VKU21" s="23"/>
      <c r="VKV21" s="23"/>
      <c r="VKW21" s="23"/>
      <c r="VKX21" s="23"/>
      <c r="VKY21" s="23"/>
      <c r="VKZ21" s="23"/>
      <c r="VLA21" s="23"/>
      <c r="VLB21" s="23"/>
      <c r="VLC21" s="23"/>
      <c r="VLD21" s="23"/>
      <c r="VLE21" s="23"/>
      <c r="VLF21" s="23"/>
      <c r="VLG21" s="23"/>
      <c r="VLH21" s="23"/>
      <c r="VLI21" s="23"/>
      <c r="VLJ21" s="23"/>
      <c r="VLK21" s="23"/>
      <c r="VLL21" s="23"/>
      <c r="VLM21" s="23"/>
      <c r="VLN21" s="23"/>
      <c r="VLO21" s="23"/>
      <c r="VLP21" s="23"/>
      <c r="VLQ21" s="23"/>
      <c r="VLR21" s="23"/>
      <c r="VLS21" s="23"/>
      <c r="VLT21" s="23"/>
      <c r="VLU21" s="23"/>
      <c r="VLV21" s="23"/>
      <c r="VLW21" s="23"/>
      <c r="VLX21" s="23"/>
      <c r="VLY21" s="23"/>
      <c r="VLZ21" s="23"/>
      <c r="VMA21" s="23"/>
      <c r="VMB21" s="23"/>
      <c r="VMC21" s="23"/>
      <c r="VMD21" s="23"/>
      <c r="VME21" s="23"/>
      <c r="VMF21" s="23"/>
      <c r="VMG21" s="23"/>
      <c r="VMH21" s="23"/>
      <c r="VMI21" s="23"/>
      <c r="VMJ21" s="23"/>
      <c r="VMK21" s="23"/>
      <c r="VML21" s="23"/>
      <c r="VMM21" s="23"/>
      <c r="VMN21" s="23"/>
      <c r="VMO21" s="23"/>
      <c r="VMP21" s="23"/>
      <c r="VMQ21" s="23"/>
      <c r="VMR21" s="23"/>
      <c r="VMS21" s="23"/>
      <c r="VMT21" s="23"/>
      <c r="VMU21" s="23"/>
      <c r="VMV21" s="23"/>
      <c r="VMW21" s="23"/>
      <c r="VMX21" s="23"/>
      <c r="VMY21" s="23"/>
      <c r="VMZ21" s="23"/>
      <c r="VNA21" s="23"/>
      <c r="VNB21" s="23"/>
      <c r="VNC21" s="23"/>
      <c r="VND21" s="23"/>
      <c r="VNE21" s="23"/>
      <c r="VNF21" s="23"/>
      <c r="VNG21" s="23"/>
      <c r="VNH21" s="23"/>
      <c r="VNI21" s="23"/>
      <c r="VNJ21" s="23"/>
      <c r="VNK21" s="23"/>
      <c r="VNL21" s="23"/>
      <c r="VNM21" s="23"/>
      <c r="VNN21" s="23"/>
      <c r="VNO21" s="23"/>
      <c r="VNP21" s="23"/>
      <c r="VNQ21" s="23"/>
      <c r="VNR21" s="23"/>
      <c r="VNS21" s="23"/>
      <c r="VNT21" s="23"/>
      <c r="VNU21" s="23"/>
      <c r="VNV21" s="23"/>
      <c r="VNW21" s="23"/>
      <c r="VNX21" s="23"/>
      <c r="VNY21" s="23"/>
      <c r="VNZ21" s="23"/>
      <c r="VOA21" s="23"/>
      <c r="VOB21" s="23"/>
      <c r="VOC21" s="23"/>
      <c r="VOD21" s="23"/>
      <c r="VOE21" s="23"/>
      <c r="VOF21" s="23"/>
      <c r="VOG21" s="23"/>
      <c r="VOH21" s="23"/>
      <c r="VOI21" s="23"/>
      <c r="VOJ21" s="23"/>
      <c r="VOK21" s="23"/>
      <c r="VOL21" s="23"/>
      <c r="VOM21" s="23"/>
      <c r="VON21" s="23"/>
      <c r="VOO21" s="23"/>
      <c r="VOP21" s="23"/>
      <c r="VOQ21" s="23"/>
      <c r="VOR21" s="23"/>
      <c r="VOS21" s="23"/>
      <c r="VOT21" s="23"/>
      <c r="VOU21" s="23"/>
      <c r="VOV21" s="23"/>
      <c r="VOW21" s="23"/>
      <c r="VOX21" s="23"/>
      <c r="VOY21" s="23"/>
      <c r="VOZ21" s="23"/>
      <c r="VPA21" s="23"/>
      <c r="VPB21" s="23"/>
      <c r="VPC21" s="23"/>
      <c r="VPD21" s="23"/>
      <c r="VPE21" s="23"/>
      <c r="VPF21" s="23"/>
      <c r="VPG21" s="23"/>
      <c r="VPH21" s="23"/>
      <c r="VPI21" s="23"/>
      <c r="VPJ21" s="23"/>
      <c r="VPK21" s="23"/>
      <c r="VPL21" s="23"/>
      <c r="VPM21" s="23"/>
      <c r="VPN21" s="23"/>
      <c r="VPO21" s="23"/>
      <c r="VPP21" s="23"/>
      <c r="VPQ21" s="23"/>
      <c r="VPR21" s="23"/>
      <c r="VPS21" s="23"/>
      <c r="VPT21" s="23"/>
      <c r="VPU21" s="23"/>
      <c r="VPV21" s="23"/>
      <c r="VPW21" s="23"/>
      <c r="VPX21" s="23"/>
      <c r="VPY21" s="23"/>
      <c r="VPZ21" s="23"/>
      <c r="VQA21" s="23"/>
      <c r="VQB21" s="23"/>
      <c r="VQC21" s="23"/>
      <c r="VQD21" s="23"/>
      <c r="VQE21" s="23"/>
      <c r="VQF21" s="23"/>
      <c r="VQG21" s="23"/>
      <c r="VQH21" s="23"/>
      <c r="VQI21" s="23"/>
      <c r="VQJ21" s="23"/>
      <c r="VQK21" s="23"/>
      <c r="VQL21" s="23"/>
      <c r="VQM21" s="23"/>
      <c r="VQN21" s="23"/>
      <c r="VQO21" s="23"/>
      <c r="VQP21" s="23"/>
      <c r="VQQ21" s="23"/>
      <c r="VQR21" s="23"/>
      <c r="VQS21" s="23"/>
      <c r="VQT21" s="23"/>
      <c r="VQU21" s="23"/>
      <c r="VQV21" s="23"/>
      <c r="VQW21" s="23"/>
      <c r="VQX21" s="23"/>
      <c r="VQY21" s="23"/>
      <c r="VQZ21" s="23"/>
      <c r="VRA21" s="23"/>
      <c r="VRB21" s="23"/>
      <c r="VRC21" s="23"/>
      <c r="VRD21" s="23"/>
      <c r="VRE21" s="23"/>
      <c r="VRF21" s="23"/>
      <c r="VRG21" s="23"/>
      <c r="VRH21" s="23"/>
      <c r="VRI21" s="23"/>
      <c r="VRJ21" s="23"/>
      <c r="VRK21" s="23"/>
      <c r="VRL21" s="23"/>
      <c r="VRM21" s="23"/>
      <c r="VRN21" s="23"/>
      <c r="VRO21" s="23"/>
      <c r="VRP21" s="23"/>
      <c r="VRQ21" s="23"/>
      <c r="VRR21" s="23"/>
      <c r="VRS21" s="23"/>
      <c r="VRT21" s="23"/>
      <c r="VRU21" s="23"/>
      <c r="VRV21" s="23"/>
      <c r="VRW21" s="23"/>
      <c r="VRX21" s="23"/>
      <c r="VRY21" s="23"/>
      <c r="VRZ21" s="23"/>
      <c r="VSA21" s="23"/>
      <c r="VSB21" s="23"/>
      <c r="VSC21" s="23"/>
      <c r="VSD21" s="23"/>
      <c r="VSE21" s="23"/>
      <c r="VSF21" s="23"/>
      <c r="VSG21" s="23"/>
      <c r="VSH21" s="23"/>
      <c r="VSI21" s="23"/>
      <c r="VSJ21" s="23"/>
      <c r="VSK21" s="23"/>
      <c r="VSL21" s="23"/>
      <c r="VSM21" s="23"/>
      <c r="VSN21" s="23"/>
      <c r="VSO21" s="23"/>
      <c r="VSP21" s="23"/>
      <c r="VSQ21" s="23"/>
      <c r="VSR21" s="23"/>
      <c r="VSS21" s="23"/>
      <c r="VST21" s="23"/>
      <c r="VSU21" s="23"/>
      <c r="VSV21" s="23"/>
      <c r="VSW21" s="23"/>
      <c r="VSX21" s="23"/>
      <c r="VSY21" s="23"/>
      <c r="VSZ21" s="23"/>
      <c r="VTA21" s="23"/>
      <c r="VTB21" s="23"/>
      <c r="VTC21" s="23"/>
      <c r="VTD21" s="23"/>
      <c r="VTE21" s="23"/>
      <c r="VTF21" s="23"/>
      <c r="VTG21" s="23"/>
      <c r="VTH21" s="23"/>
      <c r="VTI21" s="23"/>
      <c r="VTJ21" s="23"/>
      <c r="VTK21" s="23"/>
      <c r="VTL21" s="23"/>
      <c r="VTM21" s="23"/>
      <c r="VTN21" s="23"/>
      <c r="VTO21" s="23"/>
      <c r="VTP21" s="23"/>
      <c r="VTQ21" s="23"/>
      <c r="VTR21" s="23"/>
      <c r="VTS21" s="23"/>
      <c r="VTT21" s="23"/>
      <c r="VTU21" s="23"/>
      <c r="VTV21" s="23"/>
      <c r="VTW21" s="23"/>
      <c r="VTX21" s="23"/>
      <c r="VTY21" s="23"/>
      <c r="VTZ21" s="23"/>
      <c r="VUA21" s="23"/>
      <c r="VUB21" s="23"/>
      <c r="VUC21" s="23"/>
      <c r="VUD21" s="23"/>
      <c r="VUE21" s="23"/>
      <c r="VUF21" s="23"/>
      <c r="VUG21" s="23"/>
      <c r="VUH21" s="23"/>
      <c r="VUI21" s="23"/>
      <c r="VUJ21" s="23"/>
      <c r="VUK21" s="23"/>
      <c r="VUL21" s="23"/>
      <c r="VUM21" s="23"/>
      <c r="VUN21" s="23"/>
      <c r="VUO21" s="23"/>
      <c r="VUP21" s="23"/>
      <c r="VUQ21" s="23"/>
      <c r="VUR21" s="23"/>
      <c r="VUS21" s="23"/>
      <c r="VUT21" s="23"/>
      <c r="VUU21" s="23"/>
      <c r="VUV21" s="23"/>
      <c r="VUW21" s="23"/>
      <c r="VUX21" s="23"/>
      <c r="VUY21" s="23"/>
      <c r="VUZ21" s="23"/>
      <c r="VVA21" s="23"/>
      <c r="VVB21" s="23"/>
      <c r="VVC21" s="23"/>
      <c r="VVD21" s="23"/>
      <c r="VVE21" s="23"/>
      <c r="VVF21" s="23"/>
      <c r="VVG21" s="23"/>
      <c r="VVH21" s="23"/>
      <c r="VVI21" s="23"/>
      <c r="VVJ21" s="23"/>
      <c r="VVK21" s="23"/>
      <c r="VVL21" s="23"/>
      <c r="VVM21" s="23"/>
      <c r="VVN21" s="23"/>
      <c r="VVO21" s="23"/>
      <c r="VVP21" s="23"/>
      <c r="VVQ21" s="23"/>
      <c r="VVR21" s="23"/>
      <c r="VVS21" s="23"/>
      <c r="VVT21" s="23"/>
      <c r="VVU21" s="23"/>
      <c r="VVV21" s="23"/>
      <c r="VVW21" s="23"/>
      <c r="VVX21" s="23"/>
      <c r="VVY21" s="23"/>
      <c r="VVZ21" s="23"/>
      <c r="VWA21" s="23"/>
      <c r="VWB21" s="23"/>
      <c r="VWC21" s="23"/>
      <c r="VWD21" s="23"/>
      <c r="VWE21" s="23"/>
      <c r="VWF21" s="23"/>
      <c r="VWG21" s="23"/>
      <c r="VWH21" s="23"/>
      <c r="VWI21" s="23"/>
      <c r="VWJ21" s="23"/>
      <c r="VWK21" s="23"/>
      <c r="VWL21" s="23"/>
      <c r="VWM21" s="23"/>
      <c r="VWN21" s="23"/>
      <c r="VWO21" s="23"/>
      <c r="VWP21" s="23"/>
      <c r="VWQ21" s="23"/>
      <c r="VWR21" s="23"/>
      <c r="VWS21" s="23"/>
      <c r="VWT21" s="23"/>
      <c r="VWU21" s="23"/>
      <c r="VWV21" s="23"/>
      <c r="VWW21" s="23"/>
      <c r="VWX21" s="23"/>
      <c r="VWY21" s="23"/>
      <c r="VWZ21" s="23"/>
      <c r="VXA21" s="23"/>
      <c r="VXB21" s="23"/>
      <c r="VXC21" s="23"/>
      <c r="VXD21" s="23"/>
      <c r="VXE21" s="23"/>
      <c r="VXF21" s="23"/>
      <c r="VXG21" s="23"/>
      <c r="VXH21" s="23"/>
      <c r="VXI21" s="23"/>
      <c r="VXJ21" s="23"/>
      <c r="VXK21" s="23"/>
      <c r="VXL21" s="23"/>
      <c r="VXM21" s="23"/>
      <c r="VXN21" s="23"/>
      <c r="VXO21" s="23"/>
      <c r="VXP21" s="23"/>
      <c r="VXQ21" s="23"/>
      <c r="VXR21" s="23"/>
      <c r="VXS21" s="23"/>
      <c r="VXT21" s="23"/>
      <c r="VXU21" s="23"/>
      <c r="VXV21" s="23"/>
      <c r="VXW21" s="23"/>
      <c r="VXX21" s="23"/>
      <c r="VXY21" s="23"/>
      <c r="VXZ21" s="23"/>
      <c r="VYA21" s="23"/>
      <c r="VYB21" s="23"/>
      <c r="VYC21" s="23"/>
      <c r="VYD21" s="23"/>
      <c r="VYE21" s="23"/>
      <c r="VYF21" s="23"/>
      <c r="VYG21" s="23"/>
      <c r="VYH21" s="23"/>
      <c r="VYI21" s="23"/>
      <c r="VYJ21" s="23"/>
      <c r="VYK21" s="23"/>
      <c r="VYL21" s="23"/>
      <c r="VYM21" s="23"/>
      <c r="VYN21" s="23"/>
      <c r="VYO21" s="23"/>
      <c r="VYP21" s="23"/>
      <c r="VYQ21" s="23"/>
      <c r="VYR21" s="23"/>
      <c r="VYS21" s="23"/>
      <c r="VYT21" s="23"/>
      <c r="VYU21" s="23"/>
      <c r="VYV21" s="23"/>
      <c r="VYW21" s="23"/>
      <c r="VYX21" s="23"/>
      <c r="VYY21" s="23"/>
      <c r="VYZ21" s="23"/>
      <c r="VZA21" s="23"/>
      <c r="VZB21" s="23"/>
      <c r="VZC21" s="23"/>
      <c r="VZD21" s="23"/>
      <c r="VZE21" s="23"/>
      <c r="VZF21" s="23"/>
      <c r="VZG21" s="23"/>
      <c r="VZH21" s="23"/>
      <c r="VZI21" s="23"/>
      <c r="VZJ21" s="23"/>
      <c r="VZK21" s="23"/>
      <c r="VZL21" s="23"/>
      <c r="VZM21" s="23"/>
      <c r="VZN21" s="23"/>
      <c r="VZO21" s="23"/>
      <c r="VZP21" s="23"/>
      <c r="VZQ21" s="23"/>
      <c r="VZR21" s="23"/>
      <c r="VZS21" s="23"/>
      <c r="VZT21" s="23"/>
      <c r="VZU21" s="23"/>
      <c r="VZV21" s="23"/>
      <c r="VZW21" s="23"/>
      <c r="VZX21" s="23"/>
      <c r="VZY21" s="23"/>
      <c r="VZZ21" s="23"/>
      <c r="WAA21" s="23"/>
      <c r="WAB21" s="23"/>
      <c r="WAC21" s="23"/>
      <c r="WAD21" s="23"/>
      <c r="WAE21" s="23"/>
      <c r="WAF21" s="23"/>
      <c r="WAG21" s="23"/>
      <c r="WAH21" s="23"/>
      <c r="WAI21" s="23"/>
      <c r="WAJ21" s="23"/>
      <c r="WAK21" s="23"/>
      <c r="WAL21" s="23"/>
      <c r="WAM21" s="23"/>
      <c r="WAN21" s="23"/>
      <c r="WAO21" s="23"/>
      <c r="WAP21" s="23"/>
      <c r="WAQ21" s="23"/>
      <c r="WAR21" s="23"/>
      <c r="WAS21" s="23"/>
      <c r="WAT21" s="23"/>
      <c r="WAU21" s="23"/>
      <c r="WAV21" s="23"/>
      <c r="WAW21" s="23"/>
      <c r="WAX21" s="23"/>
      <c r="WAY21" s="23"/>
      <c r="WAZ21" s="23"/>
      <c r="WBA21" s="23"/>
      <c r="WBB21" s="23"/>
      <c r="WBC21" s="23"/>
      <c r="WBD21" s="23"/>
      <c r="WBE21" s="23"/>
      <c r="WBF21" s="23"/>
      <c r="WBG21" s="23"/>
      <c r="WBH21" s="23"/>
      <c r="WBI21" s="23"/>
      <c r="WBJ21" s="23"/>
      <c r="WBK21" s="23"/>
      <c r="WBL21" s="23"/>
      <c r="WBM21" s="23"/>
      <c r="WBN21" s="23"/>
      <c r="WBO21" s="23"/>
      <c r="WBP21" s="23"/>
      <c r="WBQ21" s="23"/>
      <c r="WBR21" s="23"/>
      <c r="WBS21" s="23"/>
      <c r="WBT21" s="23"/>
      <c r="WBU21" s="23"/>
      <c r="WBV21" s="23"/>
      <c r="WBW21" s="23"/>
      <c r="WBX21" s="23"/>
      <c r="WBY21" s="23"/>
      <c r="WBZ21" s="23"/>
      <c r="WCA21" s="23"/>
      <c r="WCB21" s="23"/>
      <c r="WCC21" s="23"/>
      <c r="WCD21" s="23"/>
      <c r="WCE21" s="23"/>
      <c r="WCF21" s="23"/>
      <c r="WCG21" s="23"/>
      <c r="WCH21" s="23"/>
      <c r="WCI21" s="23"/>
      <c r="WCJ21" s="23"/>
      <c r="WCK21" s="23"/>
      <c r="WCL21" s="23"/>
      <c r="WCM21" s="23"/>
      <c r="WCN21" s="23"/>
      <c r="WCO21" s="23"/>
      <c r="WCP21" s="23"/>
      <c r="WCQ21" s="23"/>
      <c r="WCR21" s="23"/>
      <c r="WCS21" s="23"/>
      <c r="WCT21" s="23"/>
      <c r="WCU21" s="23"/>
      <c r="WCV21" s="23"/>
      <c r="WCW21" s="23"/>
      <c r="WCX21" s="23"/>
      <c r="WCY21" s="23"/>
      <c r="WCZ21" s="23"/>
      <c r="WDA21" s="23"/>
      <c r="WDB21" s="23"/>
      <c r="WDC21" s="23"/>
      <c r="WDD21" s="23"/>
      <c r="WDE21" s="23"/>
      <c r="WDF21" s="23"/>
      <c r="WDG21" s="23"/>
      <c r="WDH21" s="23"/>
      <c r="WDI21" s="23"/>
      <c r="WDJ21" s="23"/>
      <c r="WDK21" s="23"/>
      <c r="WDL21" s="23"/>
      <c r="WDM21" s="23"/>
      <c r="WDN21" s="23"/>
      <c r="WDO21" s="23"/>
      <c r="WDP21" s="23"/>
      <c r="WDQ21" s="23"/>
      <c r="WDR21" s="23"/>
      <c r="WDS21" s="23"/>
      <c r="WDT21" s="23"/>
      <c r="WDU21" s="23"/>
      <c r="WDV21" s="23"/>
      <c r="WDW21" s="23"/>
      <c r="WDX21" s="23"/>
      <c r="WDY21" s="23"/>
      <c r="WDZ21" s="23"/>
      <c r="WEA21" s="23"/>
      <c r="WEB21" s="23"/>
      <c r="WEC21" s="23"/>
      <c r="WED21" s="23"/>
      <c r="WEE21" s="23"/>
      <c r="WEF21" s="23"/>
      <c r="WEG21" s="23"/>
      <c r="WEH21" s="23"/>
      <c r="WEI21" s="23"/>
      <c r="WEJ21" s="23"/>
      <c r="WEK21" s="23"/>
      <c r="WEL21" s="23"/>
      <c r="WEM21" s="23"/>
      <c r="WEN21" s="23"/>
      <c r="WEO21" s="23"/>
      <c r="WEP21" s="23"/>
      <c r="WEQ21" s="23"/>
      <c r="WER21" s="23"/>
      <c r="WES21" s="23"/>
      <c r="WET21" s="23"/>
      <c r="WEU21" s="23"/>
      <c r="WEV21" s="23"/>
      <c r="WEW21" s="23"/>
      <c r="WEX21" s="23"/>
      <c r="WEY21" s="23"/>
      <c r="WEZ21" s="23"/>
      <c r="WFA21" s="23"/>
      <c r="WFB21" s="23"/>
      <c r="WFC21" s="23"/>
      <c r="WFD21" s="23"/>
      <c r="WFE21" s="23"/>
      <c r="WFF21" s="23"/>
      <c r="WFG21" s="23"/>
      <c r="WFH21" s="23"/>
      <c r="WFI21" s="23"/>
      <c r="WFJ21" s="23"/>
      <c r="WFK21" s="23"/>
      <c r="WFL21" s="23"/>
      <c r="WFM21" s="23"/>
      <c r="WFN21" s="23"/>
      <c r="WFO21" s="23"/>
      <c r="WFP21" s="23"/>
      <c r="WFQ21" s="23"/>
      <c r="WFR21" s="23"/>
      <c r="WFS21" s="23"/>
      <c r="WFT21" s="23"/>
      <c r="WFU21" s="23"/>
      <c r="WFV21" s="23"/>
      <c r="WFW21" s="23"/>
      <c r="WFX21" s="23"/>
      <c r="WFY21" s="23"/>
      <c r="WFZ21" s="23"/>
      <c r="WGA21" s="23"/>
      <c r="WGB21" s="23"/>
      <c r="WGC21" s="23"/>
      <c r="WGD21" s="23"/>
      <c r="WGE21" s="23"/>
      <c r="WGF21" s="23"/>
      <c r="WGG21" s="23"/>
      <c r="WGH21" s="23"/>
      <c r="WGI21" s="23"/>
      <c r="WGJ21" s="23"/>
      <c r="WGK21" s="23"/>
      <c r="WGL21" s="23"/>
      <c r="WGM21" s="23"/>
      <c r="WGN21" s="23"/>
      <c r="WGO21" s="23"/>
      <c r="WGP21" s="23"/>
      <c r="WGQ21" s="23"/>
      <c r="WGR21" s="23"/>
      <c r="WGS21" s="23"/>
      <c r="WGT21" s="23"/>
      <c r="WGU21" s="23"/>
      <c r="WGV21" s="23"/>
      <c r="WGW21" s="23"/>
      <c r="WGX21" s="23"/>
      <c r="WGY21" s="23"/>
      <c r="WGZ21" s="23"/>
      <c r="WHA21" s="23"/>
      <c r="WHB21" s="23"/>
      <c r="WHC21" s="23"/>
      <c r="WHD21" s="23"/>
      <c r="WHE21" s="23"/>
      <c r="WHF21" s="23"/>
      <c r="WHG21" s="23"/>
      <c r="WHH21" s="23"/>
      <c r="WHI21" s="23"/>
      <c r="WHJ21" s="23"/>
      <c r="WHK21" s="23"/>
      <c r="WHL21" s="23"/>
      <c r="WHM21" s="23"/>
      <c r="WHN21" s="23"/>
      <c r="WHO21" s="23"/>
      <c r="WHP21" s="23"/>
      <c r="WHQ21" s="23"/>
      <c r="WHR21" s="23"/>
      <c r="WHS21" s="23"/>
      <c r="WHT21" s="23"/>
      <c r="WHU21" s="23"/>
      <c r="WHV21" s="23"/>
      <c r="WHW21" s="23"/>
      <c r="WHX21" s="23"/>
      <c r="WHY21" s="23"/>
      <c r="WHZ21" s="23"/>
      <c r="WIA21" s="23"/>
      <c r="WIB21" s="23"/>
      <c r="WIC21" s="23"/>
      <c r="WID21" s="23"/>
      <c r="WIE21" s="23"/>
      <c r="WIF21" s="23"/>
      <c r="WIG21" s="23"/>
      <c r="WIH21" s="23"/>
      <c r="WII21" s="23"/>
      <c r="WIJ21" s="23"/>
      <c r="WIK21" s="23"/>
      <c r="WIL21" s="23"/>
      <c r="WIM21" s="23"/>
      <c r="WIN21" s="23"/>
      <c r="WIO21" s="23"/>
      <c r="WIP21" s="23"/>
      <c r="WIQ21" s="23"/>
      <c r="WIR21" s="23"/>
      <c r="WIS21" s="23"/>
      <c r="WIT21" s="23"/>
      <c r="WIU21" s="23"/>
      <c r="WIV21" s="23"/>
      <c r="WIW21" s="23"/>
      <c r="WIX21" s="23"/>
      <c r="WIY21" s="23"/>
      <c r="WIZ21" s="23"/>
      <c r="WJA21" s="23"/>
      <c r="WJB21" s="23"/>
      <c r="WJC21" s="23"/>
      <c r="WJD21" s="23"/>
      <c r="WJE21" s="23"/>
      <c r="WJF21" s="23"/>
      <c r="WJG21" s="23"/>
      <c r="WJH21" s="23"/>
      <c r="WJI21" s="23"/>
      <c r="WJJ21" s="23"/>
      <c r="WJK21" s="23"/>
      <c r="WJL21" s="23"/>
      <c r="WJM21" s="23"/>
      <c r="WJN21" s="23"/>
      <c r="WJO21" s="23"/>
      <c r="WJP21" s="23"/>
      <c r="WJQ21" s="23"/>
      <c r="WJR21" s="23"/>
      <c r="WJS21" s="23"/>
      <c r="WJT21" s="23"/>
      <c r="WJU21" s="23"/>
      <c r="WJV21" s="23"/>
      <c r="WJW21" s="23"/>
      <c r="WJX21" s="23"/>
      <c r="WJY21" s="23"/>
      <c r="WJZ21" s="23"/>
      <c r="WKA21" s="23"/>
      <c r="WKB21" s="23"/>
      <c r="WKC21" s="23"/>
      <c r="WKD21" s="23"/>
      <c r="WKE21" s="23"/>
      <c r="WKF21" s="23"/>
      <c r="WKG21" s="23"/>
      <c r="WKH21" s="23"/>
      <c r="WKI21" s="23"/>
      <c r="WKJ21" s="23"/>
      <c r="WKK21" s="23"/>
      <c r="WKL21" s="23"/>
      <c r="WKM21" s="23"/>
      <c r="WKN21" s="23"/>
      <c r="WKO21" s="23"/>
      <c r="WKP21" s="23"/>
      <c r="WKQ21" s="23"/>
      <c r="WKR21" s="23"/>
      <c r="WKS21" s="23"/>
      <c r="WKT21" s="23"/>
      <c r="WKU21" s="23"/>
      <c r="WKV21" s="23"/>
      <c r="WKW21" s="23"/>
      <c r="WKX21" s="23"/>
      <c r="WKY21" s="23"/>
      <c r="WKZ21" s="23"/>
      <c r="WLA21" s="23"/>
      <c r="WLB21" s="23"/>
      <c r="WLC21" s="23"/>
      <c r="WLD21" s="23"/>
      <c r="WLE21" s="23"/>
      <c r="WLF21" s="23"/>
      <c r="WLG21" s="23"/>
      <c r="WLH21" s="23"/>
      <c r="WLI21" s="23"/>
      <c r="WLJ21" s="23"/>
      <c r="WLK21" s="23"/>
      <c r="WLL21" s="23"/>
      <c r="WLM21" s="23"/>
      <c r="WLN21" s="23"/>
      <c r="WLO21" s="23"/>
      <c r="WLP21" s="23"/>
      <c r="WLQ21" s="23"/>
      <c r="WLR21" s="23"/>
      <c r="WLS21" s="23"/>
      <c r="WLT21" s="23"/>
      <c r="WLU21" s="23"/>
      <c r="WLV21" s="23"/>
      <c r="WLW21" s="23"/>
      <c r="WLX21" s="23"/>
      <c r="WLY21" s="23"/>
      <c r="WLZ21" s="23"/>
      <c r="WMA21" s="23"/>
      <c r="WMB21" s="23"/>
      <c r="WMC21" s="23"/>
      <c r="WMD21" s="23"/>
      <c r="WME21" s="23"/>
      <c r="WMF21" s="23"/>
      <c r="WMG21" s="23"/>
      <c r="WMH21" s="23"/>
      <c r="WMI21" s="23"/>
      <c r="WMJ21" s="23"/>
      <c r="WMK21" s="23"/>
      <c r="WML21" s="23"/>
      <c r="WMM21" s="23"/>
      <c r="WMN21" s="23"/>
      <c r="WMO21" s="23"/>
      <c r="WMP21" s="23"/>
      <c r="WMQ21" s="23"/>
      <c r="WMR21" s="23"/>
      <c r="WMS21" s="23"/>
      <c r="WMT21" s="23"/>
      <c r="WMU21" s="23"/>
      <c r="WMV21" s="23"/>
      <c r="WMW21" s="23"/>
      <c r="WMX21" s="23"/>
      <c r="WMY21" s="23"/>
      <c r="WMZ21" s="23"/>
      <c r="WNA21" s="23"/>
      <c r="WNB21" s="23"/>
      <c r="WNC21" s="23"/>
      <c r="WND21" s="23"/>
      <c r="WNE21" s="23"/>
      <c r="WNF21" s="23"/>
      <c r="WNG21" s="23"/>
      <c r="WNH21" s="23"/>
      <c r="WNI21" s="23"/>
      <c r="WNJ21" s="23"/>
      <c r="WNK21" s="23"/>
      <c r="WNL21" s="23"/>
      <c r="WNM21" s="23"/>
      <c r="WNN21" s="23"/>
      <c r="WNO21" s="23"/>
      <c r="WNP21" s="23"/>
      <c r="WNQ21" s="23"/>
      <c r="WNR21" s="23"/>
      <c r="WNS21" s="23"/>
      <c r="WNT21" s="23"/>
      <c r="WNU21" s="23"/>
      <c r="WNV21" s="23"/>
      <c r="WNW21" s="23"/>
      <c r="WNX21" s="23"/>
      <c r="WNY21" s="23"/>
      <c r="WNZ21" s="23"/>
      <c r="WOA21" s="23"/>
      <c r="WOB21" s="23"/>
      <c r="WOC21" s="23"/>
      <c r="WOD21" s="23"/>
      <c r="WOE21" s="23"/>
      <c r="WOF21" s="23"/>
      <c r="WOG21" s="23"/>
      <c r="WOH21" s="23"/>
      <c r="WOI21" s="23"/>
      <c r="WOJ21" s="23"/>
      <c r="WOK21" s="23"/>
      <c r="WOL21" s="23"/>
      <c r="WOM21" s="23"/>
      <c r="WON21" s="23"/>
      <c r="WOO21" s="23"/>
      <c r="WOP21" s="23"/>
      <c r="WOQ21" s="23"/>
      <c r="WOR21" s="23"/>
      <c r="WOS21" s="23"/>
      <c r="WOT21" s="23"/>
      <c r="WOU21" s="23"/>
      <c r="WOV21" s="23"/>
      <c r="WOW21" s="23"/>
      <c r="WOX21" s="23"/>
      <c r="WOY21" s="23"/>
      <c r="WOZ21" s="23"/>
      <c r="WPA21" s="23"/>
      <c r="WPB21" s="23"/>
      <c r="WPC21" s="23"/>
      <c r="WPD21" s="23"/>
      <c r="WPE21" s="23"/>
      <c r="WPF21" s="23"/>
      <c r="WPG21" s="23"/>
      <c r="WPH21" s="23"/>
      <c r="WPI21" s="23"/>
      <c r="WPJ21" s="23"/>
      <c r="WPK21" s="23"/>
      <c r="WPL21" s="23"/>
      <c r="WPM21" s="23"/>
      <c r="WPN21" s="23"/>
      <c r="WPO21" s="23"/>
      <c r="WPP21" s="23"/>
      <c r="WPQ21" s="23"/>
      <c r="WPR21" s="23"/>
      <c r="WPS21" s="23"/>
      <c r="WPT21" s="23"/>
      <c r="WPU21" s="23"/>
      <c r="WPV21" s="23"/>
      <c r="WPW21" s="23"/>
      <c r="WPX21" s="23"/>
      <c r="WPY21" s="23"/>
      <c r="WPZ21" s="23"/>
      <c r="WQA21" s="23"/>
      <c r="WQB21" s="23"/>
      <c r="WQC21" s="23"/>
      <c r="WQD21" s="23"/>
      <c r="WQE21" s="23"/>
      <c r="WQF21" s="23"/>
      <c r="WQG21" s="23"/>
      <c r="WQH21" s="23"/>
      <c r="WQI21" s="23"/>
      <c r="WQJ21" s="23"/>
      <c r="WQK21" s="23"/>
      <c r="WQL21" s="23"/>
      <c r="WQM21" s="23"/>
      <c r="WQN21" s="23"/>
      <c r="WQO21" s="23"/>
      <c r="WQP21" s="23"/>
      <c r="WQQ21" s="23"/>
      <c r="WQR21" s="23"/>
      <c r="WQS21" s="23"/>
      <c r="WQT21" s="23"/>
      <c r="WQU21" s="23"/>
      <c r="WQV21" s="23"/>
      <c r="WQW21" s="23"/>
      <c r="WQX21" s="23"/>
      <c r="WQY21" s="23"/>
      <c r="WQZ21" s="23"/>
      <c r="WRA21" s="23"/>
      <c r="WRB21" s="23"/>
      <c r="WRC21" s="23"/>
      <c r="WRD21" s="23"/>
      <c r="WRE21" s="23"/>
      <c r="WRF21" s="23"/>
      <c r="WRG21" s="23"/>
      <c r="WRH21" s="23"/>
      <c r="WRI21" s="23"/>
      <c r="WRJ21" s="23"/>
      <c r="WRK21" s="23"/>
      <c r="WRL21" s="23"/>
      <c r="WRM21" s="23"/>
      <c r="WRN21" s="23"/>
      <c r="WRO21" s="23"/>
      <c r="WRP21" s="23"/>
      <c r="WRQ21" s="23"/>
      <c r="WRR21" s="23"/>
      <c r="WRS21" s="23"/>
      <c r="WRT21" s="23"/>
      <c r="WRU21" s="23"/>
      <c r="WRV21" s="23"/>
      <c r="WRW21" s="23"/>
      <c r="WRX21" s="23"/>
      <c r="WRY21" s="23"/>
      <c r="WRZ21" s="23"/>
      <c r="WSA21" s="23"/>
      <c r="WSB21" s="23"/>
      <c r="WSC21" s="23"/>
      <c r="WSD21" s="23"/>
      <c r="WSE21" s="23"/>
      <c r="WSF21" s="23"/>
      <c r="WSG21" s="23"/>
      <c r="WSH21" s="23"/>
      <c r="WSI21" s="23"/>
      <c r="WSJ21" s="23"/>
      <c r="WSK21" s="23"/>
      <c r="WSL21" s="23"/>
      <c r="WSM21" s="23"/>
      <c r="WSN21" s="23"/>
      <c r="WSO21" s="23"/>
      <c r="WSP21" s="23"/>
      <c r="WSQ21" s="23"/>
      <c r="WSR21" s="23"/>
      <c r="WSS21" s="23"/>
      <c r="WST21" s="23"/>
      <c r="WSU21" s="23"/>
      <c r="WSV21" s="23"/>
      <c r="WSW21" s="23"/>
      <c r="WSX21" s="23"/>
      <c r="WSY21" s="23"/>
      <c r="WSZ21" s="23"/>
      <c r="WTA21" s="23"/>
      <c r="WTB21" s="23"/>
      <c r="WTC21" s="23"/>
      <c r="WTD21" s="23"/>
      <c r="WTE21" s="23"/>
      <c r="WTF21" s="23"/>
      <c r="WTG21" s="23"/>
      <c r="WTH21" s="23"/>
      <c r="WTI21" s="23"/>
      <c r="WTJ21" s="23"/>
      <c r="WTK21" s="23"/>
      <c r="WTL21" s="23"/>
      <c r="WTM21" s="23"/>
      <c r="WTN21" s="23"/>
      <c r="WTO21" s="23"/>
      <c r="WTP21" s="23"/>
      <c r="WTQ21" s="23"/>
      <c r="WTR21" s="23"/>
      <c r="WTS21" s="23"/>
      <c r="WTT21" s="23"/>
      <c r="WTU21" s="23"/>
      <c r="WTV21" s="23"/>
      <c r="WTW21" s="23"/>
      <c r="WTX21" s="23"/>
      <c r="WTY21" s="23"/>
      <c r="WTZ21" s="23"/>
      <c r="WUA21" s="23"/>
      <c r="WUB21" s="23"/>
      <c r="WUC21" s="23"/>
      <c r="WUD21" s="23"/>
      <c r="WUE21" s="23"/>
      <c r="WUF21" s="23"/>
      <c r="WUG21" s="23"/>
      <c r="WUH21" s="23"/>
      <c r="WUI21" s="23"/>
      <c r="WUJ21" s="23"/>
      <c r="WUK21" s="23"/>
      <c r="WUL21" s="23"/>
      <c r="WUM21" s="23"/>
      <c r="WUN21" s="23"/>
      <c r="WUO21" s="23"/>
      <c r="WUP21" s="23"/>
      <c r="WUQ21" s="23"/>
      <c r="WUR21" s="23"/>
      <c r="WUS21" s="23"/>
      <c r="WUT21" s="23"/>
      <c r="WUU21" s="23"/>
      <c r="WUV21" s="23"/>
      <c r="WUW21" s="23"/>
      <c r="WUX21" s="23"/>
      <c r="WUY21" s="23"/>
      <c r="WUZ21" s="23"/>
      <c r="WVA21" s="23"/>
      <c r="WVB21" s="23"/>
      <c r="WVC21" s="23"/>
      <c r="WVD21" s="23"/>
      <c r="WVE21" s="23"/>
      <c r="WVF21" s="23"/>
      <c r="WVG21" s="23"/>
      <c r="WVH21" s="23"/>
      <c r="WVI21" s="23"/>
      <c r="WVJ21" s="23"/>
      <c r="WVK21" s="23"/>
      <c r="WVL21" s="23"/>
      <c r="WVM21" s="23"/>
      <c r="WVN21" s="23"/>
      <c r="WVO21" s="23"/>
      <c r="WVP21" s="23"/>
      <c r="WVQ21" s="23"/>
      <c r="WVR21" s="23"/>
      <c r="WVS21" s="23"/>
      <c r="WVT21" s="23"/>
      <c r="WVU21" s="23"/>
      <c r="WVV21" s="23"/>
      <c r="WVW21" s="23"/>
      <c r="WVX21" s="23"/>
      <c r="WVY21" s="23"/>
      <c r="WVZ21" s="23"/>
      <c r="WWA21" s="23"/>
      <c r="WWB21" s="23"/>
      <c r="WWC21" s="23"/>
      <c r="WWD21" s="23"/>
      <c r="WWE21" s="23"/>
      <c r="WWF21" s="23"/>
      <c r="WWG21" s="23"/>
      <c r="WWH21" s="23"/>
      <c r="WWI21" s="23"/>
      <c r="WWJ21" s="23"/>
      <c r="WWK21" s="23"/>
      <c r="WWL21" s="23"/>
      <c r="WWM21" s="23"/>
      <c r="WWN21" s="23"/>
      <c r="WWO21" s="23"/>
      <c r="WWP21" s="23"/>
      <c r="WWQ21" s="23"/>
      <c r="WWR21" s="23"/>
      <c r="WWS21" s="23"/>
      <c r="WWT21" s="23"/>
      <c r="WWU21" s="23"/>
      <c r="WWV21" s="23"/>
      <c r="WWW21" s="23"/>
      <c r="WWX21" s="23"/>
      <c r="WWY21" s="23"/>
      <c r="WWZ21" s="23"/>
      <c r="WXA21" s="23"/>
      <c r="WXB21" s="23"/>
      <c r="WXC21" s="23"/>
      <c r="WXD21" s="23"/>
      <c r="WXE21" s="23"/>
      <c r="WXF21" s="23"/>
      <c r="WXG21" s="23"/>
      <c r="WXH21" s="23"/>
      <c r="WXI21" s="23"/>
      <c r="WXJ21" s="23"/>
      <c r="WXK21" s="23"/>
      <c r="WXL21" s="23"/>
      <c r="WXM21" s="23"/>
      <c r="WXN21" s="23"/>
      <c r="WXO21" s="23"/>
      <c r="WXP21" s="23"/>
      <c r="WXQ21" s="23"/>
      <c r="WXR21" s="23"/>
      <c r="WXS21" s="23"/>
      <c r="WXT21" s="23"/>
      <c r="WXU21" s="23"/>
      <c r="WXV21" s="23"/>
      <c r="WXW21" s="23"/>
      <c r="WXX21" s="23"/>
      <c r="WXY21" s="23"/>
      <c r="WXZ21" s="23"/>
      <c r="WYA21" s="23"/>
      <c r="WYB21" s="23"/>
      <c r="WYC21" s="23"/>
      <c r="WYD21" s="23"/>
      <c r="WYE21" s="23"/>
      <c r="WYF21" s="23"/>
      <c r="WYG21" s="23"/>
      <c r="WYH21" s="23"/>
      <c r="WYI21" s="23"/>
      <c r="WYJ21" s="23"/>
      <c r="WYK21" s="23"/>
      <c r="WYL21" s="23"/>
      <c r="WYM21" s="23"/>
      <c r="WYN21" s="23"/>
      <c r="WYO21" s="23"/>
      <c r="WYP21" s="23"/>
      <c r="WYQ21" s="23"/>
      <c r="WYR21" s="23"/>
      <c r="WYS21" s="23"/>
      <c r="WYT21" s="23"/>
      <c r="WYU21" s="23"/>
      <c r="WYV21" s="23"/>
      <c r="WYW21" s="23"/>
      <c r="WYX21" s="23"/>
      <c r="WYY21" s="23"/>
      <c r="WYZ21" s="23"/>
      <c r="WZA21" s="23"/>
      <c r="WZB21" s="23"/>
      <c r="WZC21" s="23"/>
      <c r="WZD21" s="23"/>
      <c r="WZE21" s="23"/>
      <c r="WZF21" s="23"/>
      <c r="WZG21" s="23"/>
      <c r="WZH21" s="23"/>
      <c r="WZI21" s="23"/>
      <c r="WZJ21" s="23"/>
      <c r="WZK21" s="23"/>
      <c r="WZL21" s="23"/>
      <c r="WZM21" s="23"/>
      <c r="WZN21" s="23"/>
      <c r="WZO21" s="23"/>
      <c r="WZP21" s="23"/>
      <c r="WZQ21" s="23"/>
      <c r="WZR21" s="23"/>
      <c r="WZS21" s="23"/>
      <c r="WZT21" s="23"/>
      <c r="WZU21" s="23"/>
      <c r="WZV21" s="23"/>
      <c r="WZW21" s="23"/>
      <c r="WZX21" s="23"/>
      <c r="WZY21" s="23"/>
      <c r="WZZ21" s="23"/>
      <c r="XAA21" s="23"/>
      <c r="XAB21" s="23"/>
      <c r="XAC21" s="23"/>
      <c r="XAD21" s="23"/>
      <c r="XAE21" s="23"/>
      <c r="XAF21" s="23"/>
      <c r="XAG21" s="23"/>
      <c r="XAH21" s="23"/>
      <c r="XAI21" s="23"/>
      <c r="XAJ21" s="23"/>
      <c r="XAK21" s="23"/>
      <c r="XAL21" s="23"/>
      <c r="XAM21" s="23"/>
      <c r="XAN21" s="23"/>
      <c r="XAO21" s="23"/>
      <c r="XAP21" s="23"/>
      <c r="XAQ21" s="23"/>
      <c r="XAR21" s="23"/>
      <c r="XAS21" s="23"/>
      <c r="XAT21" s="23"/>
      <c r="XAU21" s="23"/>
      <c r="XAV21" s="23"/>
      <c r="XAW21" s="23"/>
      <c r="XAX21" s="23"/>
      <c r="XAY21" s="23"/>
      <c r="XAZ21" s="23"/>
      <c r="XBA21" s="23"/>
      <c r="XBB21" s="23"/>
      <c r="XBC21" s="23"/>
      <c r="XBD21" s="23"/>
      <c r="XBE21" s="23"/>
      <c r="XBF21" s="23"/>
      <c r="XBG21" s="23"/>
      <c r="XBH21" s="23"/>
      <c r="XBI21" s="23"/>
      <c r="XBJ21" s="23"/>
      <c r="XBK21" s="23"/>
      <c r="XBL21" s="23"/>
      <c r="XBM21" s="23"/>
      <c r="XBN21" s="23"/>
      <c r="XBO21" s="23"/>
      <c r="XBP21" s="23"/>
      <c r="XBQ21" s="23"/>
      <c r="XBR21" s="23"/>
      <c r="XBS21" s="23"/>
      <c r="XBT21" s="23"/>
      <c r="XBU21" s="23"/>
      <c r="XBV21" s="23"/>
      <c r="XBW21" s="23"/>
      <c r="XBX21" s="23"/>
      <c r="XBY21" s="23"/>
      <c r="XBZ21" s="23"/>
      <c r="XCA21" s="23"/>
      <c r="XCB21" s="23"/>
      <c r="XCC21" s="23"/>
      <c r="XCD21" s="23"/>
      <c r="XCE21" s="23"/>
      <c r="XCF21" s="23"/>
      <c r="XCG21" s="23"/>
      <c r="XCH21" s="23"/>
      <c r="XCI21" s="23"/>
      <c r="XCJ21" s="23"/>
      <c r="XCK21" s="23"/>
      <c r="XCL21" s="23"/>
      <c r="XCM21" s="23"/>
      <c r="XCN21" s="23"/>
      <c r="XCO21" s="23"/>
      <c r="XCP21" s="23"/>
      <c r="XCQ21" s="23"/>
      <c r="XCR21" s="23"/>
      <c r="XCS21" s="23"/>
      <c r="XCT21" s="23"/>
      <c r="XCU21" s="23"/>
      <c r="XCV21" s="23"/>
      <c r="XCW21" s="23"/>
      <c r="XCX21" s="23"/>
      <c r="XCY21" s="23"/>
      <c r="XCZ21" s="23"/>
      <c r="XDA21" s="23"/>
      <c r="XDB21" s="23"/>
      <c r="XDC21" s="23"/>
      <c r="XDD21" s="23"/>
      <c r="XDE21" s="23"/>
      <c r="XDF21" s="23"/>
      <c r="XDG21" s="23"/>
      <c r="XDH21" s="23"/>
      <c r="XDI21" s="23"/>
      <c r="XDJ21" s="23"/>
      <c r="XDK21" s="23"/>
      <c r="XDL21" s="23"/>
      <c r="XDM21" s="23"/>
      <c r="XDN21" s="23"/>
      <c r="XDO21" s="23"/>
      <c r="XDP21" s="23"/>
      <c r="XDQ21" s="23"/>
      <c r="XDR21" s="23"/>
      <c r="XDS21" s="23"/>
      <c r="XDT21" s="23"/>
      <c r="XDU21" s="23"/>
      <c r="XDV21" s="23"/>
      <c r="XDW21" s="23"/>
      <c r="XDX21" s="23"/>
      <c r="XDY21" s="23"/>
      <c r="XDZ21" s="23"/>
      <c r="XEA21" s="23"/>
      <c r="XEB21" s="23"/>
      <c r="XEC21" s="23"/>
      <c r="XED21" s="23"/>
      <c r="XEE21" s="23"/>
      <c r="XEF21" s="23"/>
      <c r="XEG21" s="23"/>
      <c r="XEH21" s="23"/>
      <c r="XEI21" s="23"/>
      <c r="XEJ21" s="23"/>
      <c r="XEK21" s="23"/>
      <c r="XEL21" s="23"/>
      <c r="XEM21" s="23"/>
      <c r="XEN21" s="23"/>
      <c r="XEO21" s="23"/>
      <c r="XEP21" s="23"/>
      <c r="XEQ21" s="23"/>
      <c r="XER21" s="23"/>
      <c r="XES21" s="23"/>
      <c r="XET21" s="23"/>
      <c r="XEU21" s="23"/>
      <c r="XEV21" s="23"/>
      <c r="XEW21" s="23"/>
      <c r="XEX21" s="23"/>
      <c r="XEY21" s="23"/>
    </row>
    <row r="22" spans="1:16379" ht="12.75" customHeight="1" x14ac:dyDescent="0.25">
      <c r="J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3"/>
      <c r="JE22" s="23"/>
      <c r="JF22" s="23"/>
      <c r="JG22" s="23"/>
      <c r="JH22" s="23"/>
      <c r="JI22" s="23"/>
      <c r="JJ22" s="23"/>
      <c r="JK22" s="23"/>
      <c r="JL22" s="23"/>
      <c r="JM22" s="23"/>
      <c r="JN22" s="23"/>
      <c r="JO22" s="23"/>
      <c r="JP22" s="23"/>
      <c r="JQ22" s="23"/>
      <c r="JR22" s="23"/>
      <c r="JS22" s="23"/>
      <c r="JT22" s="23"/>
      <c r="JU22" s="23"/>
      <c r="JV22" s="23"/>
      <c r="JW22" s="23"/>
      <c r="JX22" s="23"/>
      <c r="JY22" s="23"/>
      <c r="JZ22" s="23"/>
      <c r="KA22" s="23"/>
      <c r="KB22" s="23"/>
      <c r="KC22" s="23"/>
      <c r="KD22" s="23"/>
      <c r="KE22" s="23"/>
      <c r="KF22" s="23"/>
      <c r="KG22" s="23"/>
      <c r="KH22" s="23"/>
      <c r="KI22" s="23"/>
      <c r="KJ22" s="23"/>
      <c r="KK22" s="23"/>
      <c r="KL22" s="23"/>
      <c r="KM22" s="23"/>
      <c r="KN22" s="23"/>
      <c r="KO22" s="23"/>
      <c r="KP22" s="23"/>
      <c r="KQ22" s="23"/>
      <c r="KR22" s="23"/>
      <c r="KS22" s="23"/>
      <c r="KT22" s="23"/>
      <c r="KU22" s="23"/>
      <c r="KV22" s="23"/>
      <c r="KW22" s="23"/>
      <c r="KX22" s="23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3"/>
      <c r="LM22" s="23"/>
      <c r="LN22" s="23"/>
      <c r="LO22" s="23"/>
      <c r="LP22" s="23"/>
      <c r="LQ22" s="23"/>
      <c r="LR22" s="23"/>
      <c r="LS22" s="23"/>
      <c r="LT22" s="23"/>
      <c r="LU22" s="23"/>
      <c r="LV22" s="23"/>
      <c r="LW22" s="23"/>
      <c r="LX22" s="23"/>
      <c r="LY22" s="23"/>
      <c r="LZ22" s="23"/>
      <c r="MA22" s="23"/>
      <c r="MB22" s="23"/>
      <c r="MC22" s="23"/>
      <c r="MD22" s="23"/>
      <c r="ME22" s="23"/>
      <c r="MF22" s="23"/>
      <c r="MG22" s="23"/>
      <c r="MH22" s="23"/>
      <c r="MI22" s="23"/>
      <c r="MJ22" s="23"/>
      <c r="MK22" s="23"/>
      <c r="ML22" s="23"/>
      <c r="MM22" s="23"/>
      <c r="MN22" s="23"/>
      <c r="MO22" s="23"/>
      <c r="MP22" s="23"/>
      <c r="MQ22" s="23"/>
      <c r="MR22" s="23"/>
      <c r="MS22" s="23"/>
      <c r="MT22" s="23"/>
      <c r="MU22" s="23"/>
      <c r="MV22" s="23"/>
      <c r="MW22" s="23"/>
      <c r="MX22" s="23"/>
      <c r="MY22" s="23"/>
      <c r="MZ22" s="23"/>
      <c r="NA22" s="23"/>
      <c r="NB22" s="23"/>
      <c r="NC22" s="23"/>
      <c r="ND22" s="23"/>
      <c r="NE22" s="23"/>
      <c r="NF22" s="23"/>
      <c r="NG22" s="23"/>
      <c r="NH22" s="23"/>
      <c r="NI22" s="23"/>
      <c r="NJ22" s="23"/>
      <c r="NK22" s="23"/>
      <c r="NL22" s="23"/>
      <c r="NM22" s="23"/>
      <c r="NN22" s="23"/>
      <c r="NO22" s="23"/>
      <c r="NP22" s="23"/>
      <c r="NQ22" s="23"/>
      <c r="NR22" s="23"/>
      <c r="NS22" s="23"/>
      <c r="NT22" s="23"/>
      <c r="NU22" s="23"/>
      <c r="NV22" s="23"/>
      <c r="NW22" s="23"/>
      <c r="NX22" s="23"/>
      <c r="NY22" s="23"/>
      <c r="NZ22" s="23"/>
      <c r="OA22" s="23"/>
      <c r="OB22" s="23"/>
      <c r="OC22" s="23"/>
      <c r="OD22" s="23"/>
      <c r="OE22" s="23"/>
      <c r="OF22" s="23"/>
      <c r="OG22" s="23"/>
      <c r="OH22" s="23"/>
      <c r="OI22" s="23"/>
      <c r="OJ22" s="23"/>
      <c r="OK22" s="23"/>
      <c r="OL22" s="23"/>
      <c r="OM22" s="23"/>
      <c r="ON22" s="23"/>
      <c r="OO22" s="23"/>
      <c r="OP22" s="23"/>
      <c r="OQ22" s="23"/>
      <c r="OR22" s="23"/>
      <c r="OS22" s="23"/>
      <c r="OT22" s="23"/>
      <c r="OU22" s="23"/>
      <c r="OV22" s="23"/>
      <c r="OW22" s="23"/>
      <c r="OX22" s="23"/>
      <c r="OY22" s="23"/>
      <c r="OZ22" s="23"/>
      <c r="PA22" s="23"/>
      <c r="PB22" s="23"/>
      <c r="PC22" s="23"/>
      <c r="PD22" s="23"/>
      <c r="PE22" s="23"/>
      <c r="PF22" s="23"/>
      <c r="PG22" s="23"/>
      <c r="PH22" s="23"/>
      <c r="PI22" s="23"/>
      <c r="PJ22" s="23"/>
      <c r="PK22" s="23"/>
      <c r="PL22" s="23"/>
      <c r="PM22" s="23"/>
      <c r="PN22" s="23"/>
      <c r="PO22" s="23"/>
      <c r="PP22" s="23"/>
      <c r="PQ22" s="23"/>
      <c r="PR22" s="23"/>
      <c r="PS22" s="23"/>
      <c r="PT22" s="23"/>
      <c r="PU22" s="23"/>
      <c r="PV22" s="23"/>
      <c r="PW22" s="23"/>
      <c r="PX22" s="23"/>
      <c r="PY22" s="23"/>
      <c r="PZ22" s="23"/>
      <c r="QA22" s="23"/>
      <c r="QB22" s="23"/>
      <c r="QC22" s="23"/>
      <c r="QD22" s="23"/>
      <c r="QE22" s="23"/>
      <c r="QF22" s="23"/>
      <c r="QG22" s="23"/>
      <c r="QH22" s="23"/>
      <c r="QI22" s="23"/>
      <c r="QJ22" s="23"/>
      <c r="QK22" s="23"/>
      <c r="QL22" s="23"/>
      <c r="QM22" s="23"/>
      <c r="QN22" s="23"/>
      <c r="QO22" s="23"/>
      <c r="QP22" s="23"/>
      <c r="QQ22" s="23"/>
      <c r="QR22" s="23"/>
      <c r="QS22" s="23"/>
      <c r="QT22" s="23"/>
      <c r="QU22" s="23"/>
      <c r="QV22" s="23"/>
      <c r="QW22" s="23"/>
      <c r="QX22" s="23"/>
      <c r="QY22" s="23"/>
      <c r="QZ22" s="23"/>
      <c r="RA22" s="23"/>
      <c r="RB22" s="23"/>
      <c r="RC22" s="23"/>
      <c r="RD22" s="23"/>
      <c r="RE22" s="23"/>
      <c r="RF22" s="23"/>
      <c r="RG22" s="23"/>
      <c r="RH22" s="23"/>
      <c r="RI22" s="23"/>
      <c r="RJ22" s="23"/>
      <c r="RK22" s="23"/>
      <c r="RL22" s="23"/>
      <c r="RM22" s="23"/>
      <c r="RN22" s="23"/>
      <c r="RO22" s="23"/>
      <c r="RP22" s="23"/>
      <c r="RQ22" s="23"/>
      <c r="RR22" s="23"/>
      <c r="RS22" s="23"/>
      <c r="RT22" s="23"/>
      <c r="RU22" s="23"/>
      <c r="RV22" s="23"/>
      <c r="RW22" s="23"/>
      <c r="RX22" s="23"/>
      <c r="RY22" s="23"/>
      <c r="RZ22" s="23"/>
      <c r="SA22" s="23"/>
      <c r="SB22" s="23"/>
      <c r="SC22" s="23"/>
      <c r="SD22" s="23"/>
      <c r="SE22" s="23"/>
      <c r="SF22" s="23"/>
      <c r="SG22" s="23"/>
      <c r="SH22" s="23"/>
      <c r="SI22" s="23"/>
      <c r="SJ22" s="23"/>
      <c r="SK22" s="23"/>
      <c r="SL22" s="23"/>
      <c r="SM22" s="23"/>
      <c r="SN22" s="23"/>
      <c r="SO22" s="23"/>
      <c r="SP22" s="23"/>
      <c r="SQ22" s="23"/>
      <c r="SR22" s="23"/>
      <c r="SS22" s="23"/>
      <c r="ST22" s="23"/>
      <c r="SU22" s="23"/>
      <c r="SV22" s="23"/>
      <c r="SW22" s="23"/>
      <c r="SX22" s="23"/>
      <c r="SY22" s="23"/>
      <c r="SZ22" s="23"/>
      <c r="TA22" s="23"/>
      <c r="TB22" s="23"/>
      <c r="TC22" s="23"/>
      <c r="TD22" s="23"/>
      <c r="TE22" s="23"/>
      <c r="TF22" s="23"/>
      <c r="TG22" s="23"/>
      <c r="TH22" s="23"/>
      <c r="TI22" s="23"/>
      <c r="TJ22" s="23"/>
      <c r="TK22" s="23"/>
      <c r="TL22" s="23"/>
      <c r="TM22" s="23"/>
      <c r="TN22" s="23"/>
      <c r="TO22" s="23"/>
      <c r="TP22" s="23"/>
      <c r="TQ22" s="23"/>
      <c r="TR22" s="23"/>
      <c r="TS22" s="23"/>
      <c r="TT22" s="23"/>
      <c r="TU22" s="23"/>
      <c r="TV22" s="23"/>
      <c r="TW22" s="23"/>
      <c r="TX22" s="23"/>
      <c r="TY22" s="23"/>
      <c r="TZ22" s="23"/>
      <c r="UA22" s="23"/>
      <c r="UB22" s="23"/>
      <c r="UC22" s="23"/>
      <c r="UD22" s="23"/>
      <c r="UE22" s="23"/>
      <c r="UF22" s="23"/>
      <c r="UG22" s="23"/>
      <c r="UH22" s="23"/>
      <c r="UI22" s="23"/>
      <c r="UJ22" s="23"/>
      <c r="UK22" s="23"/>
      <c r="UL22" s="23"/>
      <c r="UM22" s="23"/>
      <c r="UN22" s="23"/>
      <c r="UO22" s="23"/>
      <c r="UP22" s="23"/>
      <c r="UQ22" s="23"/>
      <c r="UR22" s="23"/>
      <c r="US22" s="23"/>
      <c r="UT22" s="23"/>
      <c r="UU22" s="23"/>
      <c r="UV22" s="23"/>
      <c r="UW22" s="23"/>
      <c r="UX22" s="23"/>
      <c r="UY22" s="23"/>
      <c r="UZ22" s="23"/>
      <c r="VA22" s="23"/>
      <c r="VB22" s="23"/>
      <c r="VC22" s="23"/>
      <c r="VD22" s="23"/>
      <c r="VE22" s="23"/>
      <c r="VF22" s="23"/>
      <c r="VG22" s="23"/>
      <c r="VH22" s="23"/>
      <c r="VI22" s="23"/>
      <c r="VJ22" s="23"/>
      <c r="VK22" s="23"/>
      <c r="VL22" s="23"/>
      <c r="VM22" s="23"/>
      <c r="VN22" s="23"/>
      <c r="VO22" s="23"/>
      <c r="VP22" s="23"/>
      <c r="VQ22" s="23"/>
      <c r="VR22" s="23"/>
      <c r="VS22" s="23"/>
      <c r="VT22" s="23"/>
      <c r="VU22" s="23"/>
      <c r="VV22" s="23"/>
      <c r="VW22" s="23"/>
      <c r="VX22" s="23"/>
      <c r="VY22" s="23"/>
      <c r="VZ22" s="23"/>
      <c r="WA22" s="23"/>
      <c r="WB22" s="23"/>
      <c r="WC22" s="23"/>
      <c r="WD22" s="23"/>
      <c r="WE22" s="23"/>
      <c r="WF22" s="23"/>
      <c r="WG22" s="23"/>
      <c r="WH22" s="23"/>
      <c r="WI22" s="23"/>
      <c r="WJ22" s="23"/>
      <c r="WK22" s="23"/>
      <c r="WL22" s="23"/>
      <c r="WM22" s="23"/>
      <c r="WN22" s="23"/>
      <c r="WO22" s="23"/>
      <c r="WP22" s="23"/>
      <c r="WQ22" s="23"/>
      <c r="WR22" s="23"/>
      <c r="WS22" s="23"/>
      <c r="WT22" s="23"/>
      <c r="WU22" s="23"/>
      <c r="WV22" s="23"/>
      <c r="WW22" s="23"/>
      <c r="WX22" s="23"/>
      <c r="WY22" s="23"/>
      <c r="WZ22" s="23"/>
      <c r="XA22" s="23"/>
      <c r="XB22" s="23"/>
      <c r="XC22" s="23"/>
      <c r="XD22" s="23"/>
      <c r="XE22" s="23"/>
      <c r="XF22" s="23"/>
      <c r="XG22" s="23"/>
      <c r="XH22" s="23"/>
      <c r="XI22" s="23"/>
      <c r="XJ22" s="23"/>
      <c r="XK22" s="23"/>
      <c r="XL22" s="23"/>
      <c r="XM22" s="23"/>
      <c r="XN22" s="23"/>
      <c r="XO22" s="23"/>
      <c r="XP22" s="23"/>
      <c r="XQ22" s="23"/>
      <c r="XR22" s="23"/>
      <c r="XS22" s="23"/>
      <c r="XT22" s="23"/>
      <c r="XU22" s="23"/>
      <c r="XV22" s="23"/>
      <c r="XW22" s="23"/>
      <c r="XX22" s="23"/>
      <c r="XY22" s="23"/>
      <c r="XZ22" s="23"/>
      <c r="YA22" s="23"/>
      <c r="YB22" s="23"/>
      <c r="YC22" s="23"/>
      <c r="YD22" s="23"/>
      <c r="YE22" s="23"/>
      <c r="YF22" s="23"/>
      <c r="YG22" s="23"/>
      <c r="YH22" s="23"/>
      <c r="YI22" s="23"/>
      <c r="YJ22" s="23"/>
      <c r="YK22" s="23"/>
      <c r="YL22" s="23"/>
      <c r="YM22" s="23"/>
      <c r="YN22" s="23"/>
      <c r="YO22" s="23"/>
      <c r="YP22" s="23"/>
      <c r="YQ22" s="23"/>
      <c r="YR22" s="23"/>
      <c r="YS22" s="23"/>
      <c r="YT22" s="23"/>
      <c r="YU22" s="23"/>
      <c r="YV22" s="23"/>
      <c r="YW22" s="23"/>
      <c r="YX22" s="23"/>
      <c r="YY22" s="23"/>
      <c r="YZ22" s="23"/>
      <c r="ZA22" s="23"/>
      <c r="ZB22" s="23"/>
      <c r="ZC22" s="23"/>
      <c r="ZD22" s="23"/>
      <c r="ZE22" s="23"/>
      <c r="ZF22" s="23"/>
      <c r="ZG22" s="23"/>
      <c r="ZH22" s="23"/>
      <c r="ZI22" s="23"/>
      <c r="ZJ22" s="23"/>
      <c r="ZK22" s="23"/>
      <c r="ZL22" s="23"/>
      <c r="ZM22" s="23"/>
      <c r="ZN22" s="23"/>
      <c r="ZO22" s="23"/>
      <c r="ZP22" s="23"/>
      <c r="ZQ22" s="23"/>
      <c r="ZR22" s="23"/>
      <c r="ZS22" s="23"/>
      <c r="ZT22" s="23"/>
      <c r="ZU22" s="23"/>
      <c r="ZV22" s="23"/>
      <c r="ZW22" s="23"/>
      <c r="ZX22" s="23"/>
      <c r="ZY22" s="23"/>
      <c r="ZZ22" s="23"/>
      <c r="AAA22" s="23"/>
      <c r="AAB22" s="23"/>
      <c r="AAC22" s="23"/>
      <c r="AAD22" s="23"/>
      <c r="AAE22" s="23"/>
      <c r="AAF22" s="23"/>
      <c r="AAG22" s="23"/>
      <c r="AAH22" s="23"/>
      <c r="AAI22" s="23"/>
      <c r="AAJ22" s="23"/>
      <c r="AAK22" s="23"/>
      <c r="AAL22" s="23"/>
      <c r="AAM22" s="23"/>
      <c r="AAN22" s="23"/>
      <c r="AAO22" s="23"/>
      <c r="AAP22" s="23"/>
      <c r="AAQ22" s="23"/>
      <c r="AAR22" s="23"/>
      <c r="AAS22" s="23"/>
      <c r="AAT22" s="23"/>
      <c r="AAU22" s="23"/>
      <c r="AAV22" s="23"/>
      <c r="AAW22" s="23"/>
      <c r="AAX22" s="23"/>
      <c r="AAY22" s="23"/>
      <c r="AAZ22" s="23"/>
      <c r="ABA22" s="23"/>
      <c r="ABB22" s="23"/>
      <c r="ABC22" s="23"/>
      <c r="ABD22" s="23"/>
      <c r="ABE22" s="23"/>
      <c r="ABF22" s="23"/>
      <c r="ABG22" s="23"/>
      <c r="ABH22" s="23"/>
      <c r="ABI22" s="23"/>
      <c r="ABJ22" s="23"/>
      <c r="ABK22" s="23"/>
      <c r="ABL22" s="23"/>
      <c r="ABM22" s="23"/>
      <c r="ABN22" s="23"/>
      <c r="ABO22" s="23"/>
      <c r="ABP22" s="23"/>
      <c r="ABQ22" s="23"/>
      <c r="ABR22" s="23"/>
      <c r="ABS22" s="23"/>
      <c r="ABT22" s="23"/>
      <c r="ABU22" s="23"/>
      <c r="ABV22" s="23"/>
      <c r="ABW22" s="23"/>
      <c r="ABX22" s="23"/>
      <c r="ABY22" s="23"/>
      <c r="ABZ22" s="23"/>
      <c r="ACA22" s="23"/>
      <c r="ACB22" s="23"/>
      <c r="ACC22" s="23"/>
      <c r="ACD22" s="23"/>
      <c r="ACE22" s="23"/>
      <c r="ACF22" s="23"/>
      <c r="ACG22" s="23"/>
      <c r="ACH22" s="23"/>
      <c r="ACI22" s="23"/>
      <c r="ACJ22" s="23"/>
      <c r="ACK22" s="23"/>
      <c r="ACL22" s="23"/>
      <c r="ACM22" s="23"/>
      <c r="ACN22" s="23"/>
      <c r="ACO22" s="23"/>
      <c r="ACP22" s="23"/>
      <c r="ACQ22" s="23"/>
      <c r="ACR22" s="23"/>
      <c r="ACS22" s="23"/>
      <c r="ACT22" s="23"/>
      <c r="ACU22" s="23"/>
      <c r="ACV22" s="23"/>
      <c r="ACW22" s="23"/>
      <c r="ACX22" s="23"/>
      <c r="ACY22" s="23"/>
      <c r="ACZ22" s="23"/>
      <c r="ADA22" s="23"/>
      <c r="ADB22" s="23"/>
      <c r="ADC22" s="23"/>
      <c r="ADD22" s="23"/>
      <c r="ADE22" s="23"/>
      <c r="ADF22" s="23"/>
      <c r="ADG22" s="23"/>
      <c r="ADH22" s="23"/>
      <c r="ADI22" s="23"/>
      <c r="ADJ22" s="23"/>
      <c r="ADK22" s="23"/>
      <c r="ADL22" s="23"/>
      <c r="ADM22" s="23"/>
      <c r="ADN22" s="23"/>
      <c r="ADO22" s="23"/>
      <c r="ADP22" s="23"/>
      <c r="ADQ22" s="23"/>
      <c r="ADR22" s="23"/>
      <c r="ADS22" s="23"/>
      <c r="ADT22" s="23"/>
      <c r="ADU22" s="23"/>
      <c r="ADV22" s="23"/>
      <c r="ADW22" s="23"/>
      <c r="ADX22" s="23"/>
      <c r="ADY22" s="23"/>
      <c r="ADZ22" s="23"/>
      <c r="AEA22" s="23"/>
      <c r="AEB22" s="23"/>
      <c r="AEC22" s="23"/>
      <c r="AED22" s="23"/>
      <c r="AEE22" s="23"/>
      <c r="AEF22" s="23"/>
      <c r="AEG22" s="23"/>
      <c r="AEH22" s="23"/>
      <c r="AEI22" s="23"/>
      <c r="AEJ22" s="23"/>
      <c r="AEK22" s="23"/>
      <c r="AEL22" s="23"/>
      <c r="AEM22" s="23"/>
      <c r="AEN22" s="23"/>
      <c r="AEO22" s="23"/>
      <c r="AEP22" s="23"/>
      <c r="AEQ22" s="23"/>
      <c r="AER22" s="23"/>
      <c r="AES22" s="23"/>
      <c r="AET22" s="23"/>
      <c r="AEU22" s="23"/>
      <c r="AEV22" s="23"/>
      <c r="AEW22" s="23"/>
      <c r="AEX22" s="23"/>
      <c r="AEY22" s="23"/>
      <c r="AEZ22" s="23"/>
      <c r="AFA22" s="23"/>
      <c r="AFB22" s="23"/>
      <c r="AFC22" s="23"/>
      <c r="AFD22" s="23"/>
      <c r="AFE22" s="23"/>
      <c r="AFF22" s="23"/>
      <c r="AFG22" s="23"/>
      <c r="AFH22" s="23"/>
      <c r="AFI22" s="23"/>
      <c r="AFJ22" s="23"/>
      <c r="AFK22" s="23"/>
      <c r="AFL22" s="23"/>
      <c r="AFM22" s="23"/>
      <c r="AFN22" s="23"/>
      <c r="AFO22" s="23"/>
      <c r="AFP22" s="23"/>
      <c r="AFQ22" s="23"/>
      <c r="AFR22" s="23"/>
      <c r="AFS22" s="23"/>
      <c r="AFT22" s="23"/>
      <c r="AFU22" s="23"/>
      <c r="AFV22" s="23"/>
      <c r="AFW22" s="23"/>
      <c r="AFX22" s="23"/>
      <c r="AFY22" s="23"/>
      <c r="AFZ22" s="23"/>
      <c r="AGA22" s="23"/>
      <c r="AGB22" s="23"/>
      <c r="AGC22" s="23"/>
      <c r="AGD22" s="23"/>
      <c r="AGE22" s="23"/>
      <c r="AGF22" s="23"/>
      <c r="AGG22" s="23"/>
      <c r="AGH22" s="23"/>
      <c r="AGI22" s="23"/>
      <c r="AGJ22" s="23"/>
      <c r="AGK22" s="23"/>
      <c r="AGL22" s="23"/>
      <c r="AGM22" s="23"/>
      <c r="AGN22" s="23"/>
      <c r="AGO22" s="23"/>
      <c r="AGP22" s="23"/>
      <c r="AGQ22" s="23"/>
      <c r="AGR22" s="23"/>
      <c r="AGS22" s="23"/>
      <c r="AGT22" s="23"/>
      <c r="AGU22" s="23"/>
      <c r="AGV22" s="23"/>
      <c r="AGW22" s="23"/>
      <c r="AGX22" s="23"/>
      <c r="AGY22" s="23"/>
      <c r="AGZ22" s="23"/>
      <c r="AHA22" s="23"/>
      <c r="AHB22" s="23"/>
      <c r="AHC22" s="23"/>
      <c r="AHD22" s="23"/>
      <c r="AHE22" s="23"/>
      <c r="AHF22" s="23"/>
      <c r="AHG22" s="23"/>
      <c r="AHH22" s="23"/>
      <c r="AHI22" s="23"/>
      <c r="AHJ22" s="23"/>
      <c r="AHK22" s="23"/>
      <c r="AHL22" s="23"/>
      <c r="AHM22" s="23"/>
      <c r="AHN22" s="23"/>
      <c r="AHO22" s="23"/>
      <c r="AHP22" s="23"/>
      <c r="AHQ22" s="23"/>
      <c r="AHR22" s="23"/>
      <c r="AHS22" s="23"/>
      <c r="AHT22" s="23"/>
      <c r="AHU22" s="23"/>
      <c r="AHV22" s="23"/>
      <c r="AHW22" s="23"/>
      <c r="AHX22" s="23"/>
      <c r="AHY22" s="23"/>
      <c r="AHZ22" s="23"/>
      <c r="AIA22" s="23"/>
      <c r="AIB22" s="23"/>
      <c r="AIC22" s="23"/>
      <c r="AID22" s="23"/>
      <c r="AIE22" s="23"/>
      <c r="AIF22" s="23"/>
      <c r="AIG22" s="23"/>
      <c r="AIH22" s="23"/>
      <c r="AII22" s="23"/>
      <c r="AIJ22" s="23"/>
      <c r="AIK22" s="23"/>
      <c r="AIL22" s="23"/>
      <c r="AIM22" s="23"/>
      <c r="AIN22" s="23"/>
      <c r="AIO22" s="23"/>
      <c r="AIP22" s="23"/>
      <c r="AIQ22" s="23"/>
      <c r="AIR22" s="23"/>
      <c r="AIS22" s="23"/>
      <c r="AIT22" s="23"/>
      <c r="AIU22" s="23"/>
      <c r="AIV22" s="23"/>
      <c r="AIW22" s="23"/>
      <c r="AIX22" s="23"/>
      <c r="AIY22" s="23"/>
      <c r="AIZ22" s="23"/>
      <c r="AJA22" s="23"/>
      <c r="AJB22" s="23"/>
      <c r="AJC22" s="23"/>
      <c r="AJD22" s="23"/>
      <c r="AJE22" s="23"/>
      <c r="AJF22" s="23"/>
      <c r="AJG22" s="23"/>
      <c r="AJH22" s="23"/>
      <c r="AJI22" s="23"/>
      <c r="AJJ22" s="23"/>
      <c r="AJK22" s="23"/>
      <c r="AJL22" s="23"/>
      <c r="AJM22" s="23"/>
      <c r="AJN22" s="23"/>
      <c r="AJO22" s="23"/>
      <c r="AJP22" s="23"/>
      <c r="AJQ22" s="23"/>
      <c r="AJR22" s="23"/>
      <c r="AJS22" s="23"/>
      <c r="AJT22" s="23"/>
      <c r="AJU22" s="23"/>
      <c r="AJV22" s="23"/>
      <c r="AJW22" s="23"/>
      <c r="AJX22" s="23"/>
      <c r="AJY22" s="23"/>
      <c r="AJZ22" s="23"/>
      <c r="AKA22" s="23"/>
      <c r="AKB22" s="23"/>
      <c r="AKC22" s="23"/>
      <c r="AKD22" s="23"/>
      <c r="AKE22" s="23"/>
      <c r="AKF22" s="23"/>
      <c r="AKG22" s="23"/>
      <c r="AKH22" s="23"/>
      <c r="AKI22" s="23"/>
      <c r="AKJ22" s="23"/>
      <c r="AKK22" s="23"/>
      <c r="AKL22" s="23"/>
      <c r="AKM22" s="23"/>
      <c r="AKN22" s="23"/>
      <c r="AKO22" s="23"/>
      <c r="AKP22" s="23"/>
      <c r="AKQ22" s="23"/>
      <c r="AKR22" s="23"/>
      <c r="AKS22" s="23"/>
      <c r="AKT22" s="23"/>
      <c r="AKU22" s="23"/>
      <c r="AKV22" s="23"/>
      <c r="AKW22" s="23"/>
      <c r="AKX22" s="23"/>
      <c r="AKY22" s="23"/>
      <c r="AKZ22" s="23"/>
      <c r="ALA22" s="23"/>
      <c r="ALB22" s="23"/>
      <c r="ALC22" s="23"/>
      <c r="ALD22" s="23"/>
      <c r="ALE22" s="23"/>
      <c r="ALF22" s="23"/>
      <c r="ALG22" s="23"/>
      <c r="ALH22" s="23"/>
      <c r="ALI22" s="23"/>
      <c r="ALJ22" s="23"/>
      <c r="ALK22" s="23"/>
      <c r="ALL22" s="23"/>
      <c r="ALM22" s="23"/>
      <c r="ALN22" s="23"/>
      <c r="ALO22" s="23"/>
      <c r="ALP22" s="23"/>
      <c r="ALQ22" s="23"/>
      <c r="ALR22" s="23"/>
      <c r="ALS22" s="23"/>
      <c r="ALT22" s="23"/>
      <c r="ALU22" s="23"/>
      <c r="ALV22" s="23"/>
      <c r="ALW22" s="23"/>
      <c r="ALX22" s="23"/>
      <c r="ALY22" s="23"/>
      <c r="ALZ22" s="23"/>
      <c r="AMA22" s="23"/>
      <c r="AMB22" s="23"/>
      <c r="AMC22" s="23"/>
      <c r="AMD22" s="23"/>
      <c r="AME22" s="23"/>
      <c r="AMF22" s="23"/>
      <c r="AMG22" s="23"/>
      <c r="AMH22" s="23"/>
      <c r="AMI22" s="23"/>
      <c r="AMJ22" s="23"/>
      <c r="AMK22" s="23"/>
      <c r="AML22" s="23"/>
      <c r="AMM22" s="23"/>
      <c r="AMN22" s="23"/>
      <c r="AMO22" s="23"/>
      <c r="AMP22" s="23"/>
      <c r="AMQ22" s="23"/>
      <c r="AMR22" s="23"/>
      <c r="AMS22" s="23"/>
      <c r="AMT22" s="23"/>
      <c r="AMU22" s="23"/>
      <c r="AMV22" s="23"/>
      <c r="AMW22" s="23"/>
      <c r="AMX22" s="23"/>
      <c r="AMY22" s="23"/>
      <c r="AMZ22" s="23"/>
      <c r="ANA22" s="23"/>
      <c r="ANB22" s="23"/>
      <c r="ANC22" s="23"/>
      <c r="AND22" s="23"/>
      <c r="ANE22" s="23"/>
      <c r="ANF22" s="23"/>
      <c r="ANG22" s="23"/>
      <c r="ANH22" s="23"/>
      <c r="ANI22" s="23"/>
      <c r="ANJ22" s="23"/>
      <c r="ANK22" s="23"/>
      <c r="ANL22" s="23"/>
      <c r="ANM22" s="23"/>
      <c r="ANN22" s="23"/>
      <c r="ANO22" s="23"/>
      <c r="ANP22" s="23"/>
      <c r="ANQ22" s="23"/>
      <c r="ANR22" s="23"/>
      <c r="ANS22" s="23"/>
      <c r="ANT22" s="23"/>
      <c r="ANU22" s="23"/>
      <c r="ANV22" s="23"/>
      <c r="ANW22" s="23"/>
      <c r="ANX22" s="23"/>
      <c r="ANY22" s="23"/>
      <c r="ANZ22" s="23"/>
      <c r="AOA22" s="23"/>
      <c r="AOB22" s="23"/>
      <c r="AOC22" s="23"/>
      <c r="AOD22" s="23"/>
      <c r="AOE22" s="23"/>
      <c r="AOF22" s="23"/>
      <c r="AOG22" s="23"/>
      <c r="AOH22" s="23"/>
      <c r="AOI22" s="23"/>
      <c r="AOJ22" s="23"/>
      <c r="AOK22" s="23"/>
      <c r="AOL22" s="23"/>
      <c r="AOM22" s="23"/>
      <c r="AON22" s="23"/>
      <c r="AOO22" s="23"/>
      <c r="AOP22" s="23"/>
      <c r="AOQ22" s="23"/>
      <c r="AOR22" s="23"/>
      <c r="AOS22" s="23"/>
      <c r="AOT22" s="23"/>
      <c r="AOU22" s="23"/>
      <c r="AOV22" s="23"/>
      <c r="AOW22" s="23"/>
      <c r="AOX22" s="23"/>
      <c r="AOY22" s="23"/>
      <c r="AOZ22" s="23"/>
      <c r="APA22" s="23"/>
      <c r="APB22" s="23"/>
      <c r="APC22" s="23"/>
      <c r="APD22" s="23"/>
      <c r="APE22" s="23"/>
      <c r="APF22" s="23"/>
      <c r="APG22" s="23"/>
      <c r="APH22" s="23"/>
      <c r="API22" s="23"/>
      <c r="APJ22" s="23"/>
      <c r="APK22" s="23"/>
      <c r="APL22" s="23"/>
      <c r="APM22" s="23"/>
      <c r="APN22" s="23"/>
      <c r="APO22" s="23"/>
      <c r="APP22" s="23"/>
      <c r="APQ22" s="23"/>
      <c r="APR22" s="23"/>
      <c r="APS22" s="23"/>
      <c r="APT22" s="23"/>
      <c r="APU22" s="23"/>
      <c r="APV22" s="23"/>
      <c r="APW22" s="23"/>
      <c r="APX22" s="23"/>
      <c r="APY22" s="23"/>
      <c r="APZ22" s="23"/>
      <c r="AQA22" s="23"/>
      <c r="AQB22" s="23"/>
      <c r="AQC22" s="23"/>
      <c r="AQD22" s="23"/>
      <c r="AQE22" s="23"/>
      <c r="AQF22" s="23"/>
      <c r="AQG22" s="23"/>
      <c r="AQH22" s="23"/>
      <c r="AQI22" s="23"/>
      <c r="AQJ22" s="23"/>
      <c r="AQK22" s="23"/>
      <c r="AQL22" s="23"/>
      <c r="AQM22" s="23"/>
      <c r="AQN22" s="23"/>
      <c r="AQO22" s="23"/>
      <c r="AQP22" s="23"/>
      <c r="AQQ22" s="23"/>
      <c r="AQR22" s="23"/>
      <c r="AQS22" s="23"/>
      <c r="AQT22" s="23"/>
      <c r="AQU22" s="23"/>
      <c r="AQV22" s="23"/>
      <c r="AQW22" s="23"/>
      <c r="AQX22" s="23"/>
      <c r="AQY22" s="23"/>
      <c r="AQZ22" s="23"/>
      <c r="ARA22" s="23"/>
      <c r="ARB22" s="23"/>
      <c r="ARC22" s="23"/>
      <c r="ARD22" s="23"/>
      <c r="ARE22" s="23"/>
      <c r="ARF22" s="23"/>
      <c r="ARG22" s="23"/>
      <c r="ARH22" s="23"/>
      <c r="ARI22" s="23"/>
      <c r="ARJ22" s="23"/>
      <c r="ARK22" s="23"/>
      <c r="ARL22" s="23"/>
      <c r="ARM22" s="23"/>
      <c r="ARN22" s="23"/>
      <c r="ARO22" s="23"/>
      <c r="ARP22" s="23"/>
      <c r="ARQ22" s="23"/>
      <c r="ARR22" s="23"/>
      <c r="ARS22" s="23"/>
      <c r="ART22" s="23"/>
      <c r="ARU22" s="23"/>
      <c r="ARV22" s="23"/>
      <c r="ARW22" s="23"/>
      <c r="ARX22" s="23"/>
      <c r="ARY22" s="23"/>
      <c r="ARZ22" s="23"/>
      <c r="ASA22" s="23"/>
      <c r="ASB22" s="23"/>
      <c r="ASC22" s="23"/>
      <c r="ASD22" s="23"/>
      <c r="ASE22" s="23"/>
      <c r="ASF22" s="23"/>
      <c r="ASG22" s="23"/>
      <c r="ASH22" s="23"/>
      <c r="ASI22" s="23"/>
      <c r="ASJ22" s="23"/>
      <c r="ASK22" s="23"/>
      <c r="ASL22" s="23"/>
      <c r="ASM22" s="23"/>
      <c r="ASN22" s="23"/>
      <c r="ASO22" s="23"/>
      <c r="ASP22" s="23"/>
      <c r="ASQ22" s="23"/>
      <c r="ASR22" s="23"/>
      <c r="ASS22" s="23"/>
      <c r="AST22" s="23"/>
      <c r="ASU22" s="23"/>
      <c r="ASV22" s="23"/>
      <c r="ASW22" s="23"/>
      <c r="ASX22" s="23"/>
      <c r="ASY22" s="23"/>
      <c r="ASZ22" s="23"/>
      <c r="ATA22" s="23"/>
      <c r="ATB22" s="23"/>
      <c r="ATC22" s="23"/>
      <c r="ATD22" s="23"/>
      <c r="ATE22" s="23"/>
      <c r="ATF22" s="23"/>
      <c r="ATG22" s="23"/>
      <c r="ATH22" s="23"/>
      <c r="ATI22" s="23"/>
      <c r="ATJ22" s="23"/>
      <c r="ATK22" s="23"/>
      <c r="ATL22" s="23"/>
      <c r="ATM22" s="23"/>
      <c r="ATN22" s="23"/>
      <c r="ATO22" s="23"/>
      <c r="ATP22" s="23"/>
      <c r="ATQ22" s="23"/>
      <c r="ATR22" s="23"/>
      <c r="ATS22" s="23"/>
      <c r="ATT22" s="23"/>
      <c r="ATU22" s="23"/>
      <c r="ATV22" s="23"/>
      <c r="ATW22" s="23"/>
      <c r="ATX22" s="23"/>
      <c r="ATY22" s="23"/>
      <c r="ATZ22" s="23"/>
      <c r="AUA22" s="23"/>
      <c r="AUB22" s="23"/>
      <c r="AUC22" s="23"/>
      <c r="AUD22" s="23"/>
      <c r="AUE22" s="23"/>
      <c r="AUF22" s="23"/>
      <c r="AUG22" s="23"/>
      <c r="AUH22" s="23"/>
      <c r="AUI22" s="23"/>
      <c r="AUJ22" s="23"/>
      <c r="AUK22" s="23"/>
      <c r="AUL22" s="23"/>
      <c r="AUM22" s="23"/>
      <c r="AUN22" s="23"/>
      <c r="AUO22" s="23"/>
      <c r="AUP22" s="23"/>
      <c r="AUQ22" s="23"/>
      <c r="AUR22" s="23"/>
      <c r="AUS22" s="23"/>
      <c r="AUT22" s="23"/>
      <c r="AUU22" s="23"/>
      <c r="AUV22" s="23"/>
      <c r="AUW22" s="23"/>
      <c r="AUX22" s="23"/>
      <c r="AUY22" s="23"/>
      <c r="AUZ22" s="23"/>
      <c r="AVA22" s="23"/>
      <c r="AVB22" s="23"/>
      <c r="AVC22" s="23"/>
      <c r="AVD22" s="23"/>
      <c r="AVE22" s="23"/>
      <c r="AVF22" s="23"/>
      <c r="AVG22" s="23"/>
      <c r="AVH22" s="23"/>
      <c r="AVI22" s="23"/>
      <c r="AVJ22" s="23"/>
      <c r="AVK22" s="23"/>
      <c r="AVL22" s="23"/>
      <c r="AVM22" s="23"/>
      <c r="AVN22" s="23"/>
      <c r="AVO22" s="23"/>
      <c r="AVP22" s="23"/>
      <c r="AVQ22" s="23"/>
      <c r="AVR22" s="23"/>
      <c r="AVS22" s="23"/>
      <c r="AVT22" s="23"/>
      <c r="AVU22" s="23"/>
      <c r="AVV22" s="23"/>
      <c r="AVW22" s="23"/>
      <c r="AVX22" s="23"/>
      <c r="AVY22" s="23"/>
      <c r="AVZ22" s="23"/>
      <c r="AWA22" s="23"/>
      <c r="AWB22" s="23"/>
      <c r="AWC22" s="23"/>
      <c r="AWD22" s="23"/>
      <c r="AWE22" s="23"/>
      <c r="AWF22" s="23"/>
      <c r="AWG22" s="23"/>
      <c r="AWH22" s="23"/>
      <c r="AWI22" s="23"/>
      <c r="AWJ22" s="23"/>
      <c r="AWK22" s="23"/>
      <c r="AWL22" s="23"/>
      <c r="AWM22" s="23"/>
      <c r="AWN22" s="23"/>
      <c r="AWO22" s="23"/>
      <c r="AWP22" s="23"/>
      <c r="AWQ22" s="23"/>
      <c r="AWR22" s="23"/>
      <c r="AWS22" s="23"/>
      <c r="AWT22" s="23"/>
      <c r="AWU22" s="23"/>
      <c r="AWV22" s="23"/>
      <c r="AWW22" s="23"/>
      <c r="AWX22" s="23"/>
      <c r="AWY22" s="23"/>
      <c r="AWZ22" s="23"/>
      <c r="AXA22" s="23"/>
      <c r="AXB22" s="23"/>
      <c r="AXC22" s="23"/>
      <c r="AXD22" s="23"/>
      <c r="AXE22" s="23"/>
      <c r="AXF22" s="23"/>
      <c r="AXG22" s="23"/>
      <c r="AXH22" s="23"/>
      <c r="AXI22" s="23"/>
      <c r="AXJ22" s="23"/>
      <c r="AXK22" s="23"/>
      <c r="AXL22" s="23"/>
      <c r="AXM22" s="23"/>
      <c r="AXN22" s="23"/>
      <c r="AXO22" s="23"/>
      <c r="AXP22" s="23"/>
      <c r="AXQ22" s="23"/>
      <c r="AXR22" s="23"/>
      <c r="AXS22" s="23"/>
      <c r="AXT22" s="23"/>
      <c r="AXU22" s="23"/>
      <c r="AXV22" s="23"/>
      <c r="AXW22" s="23"/>
      <c r="AXX22" s="23"/>
      <c r="AXY22" s="23"/>
      <c r="AXZ22" s="23"/>
      <c r="AYA22" s="23"/>
      <c r="AYB22" s="23"/>
      <c r="AYC22" s="23"/>
      <c r="AYD22" s="23"/>
      <c r="AYE22" s="23"/>
      <c r="AYF22" s="23"/>
      <c r="AYG22" s="23"/>
      <c r="AYH22" s="23"/>
      <c r="AYI22" s="23"/>
      <c r="AYJ22" s="23"/>
      <c r="AYK22" s="23"/>
      <c r="AYL22" s="23"/>
      <c r="AYM22" s="23"/>
      <c r="AYN22" s="23"/>
      <c r="AYO22" s="23"/>
      <c r="AYP22" s="23"/>
      <c r="AYQ22" s="23"/>
      <c r="AYR22" s="23"/>
      <c r="AYS22" s="23"/>
      <c r="AYT22" s="23"/>
      <c r="AYU22" s="23"/>
      <c r="AYV22" s="23"/>
      <c r="AYW22" s="23"/>
      <c r="AYX22" s="23"/>
      <c r="AYY22" s="23"/>
      <c r="AYZ22" s="23"/>
      <c r="AZA22" s="23"/>
      <c r="AZB22" s="23"/>
      <c r="AZC22" s="23"/>
      <c r="AZD22" s="23"/>
      <c r="AZE22" s="23"/>
      <c r="AZF22" s="23"/>
      <c r="AZG22" s="23"/>
      <c r="AZH22" s="23"/>
      <c r="AZI22" s="23"/>
      <c r="AZJ22" s="23"/>
      <c r="AZK22" s="23"/>
      <c r="AZL22" s="23"/>
      <c r="AZM22" s="23"/>
      <c r="AZN22" s="23"/>
      <c r="AZO22" s="23"/>
      <c r="AZP22" s="23"/>
      <c r="AZQ22" s="23"/>
      <c r="AZR22" s="23"/>
      <c r="AZS22" s="23"/>
      <c r="AZT22" s="23"/>
      <c r="AZU22" s="23"/>
      <c r="AZV22" s="23"/>
      <c r="AZW22" s="23"/>
      <c r="AZX22" s="23"/>
      <c r="AZY22" s="23"/>
      <c r="AZZ22" s="23"/>
      <c r="BAA22" s="23"/>
      <c r="BAB22" s="23"/>
      <c r="BAC22" s="23"/>
      <c r="BAD22" s="23"/>
      <c r="BAE22" s="23"/>
      <c r="BAF22" s="23"/>
      <c r="BAG22" s="23"/>
      <c r="BAH22" s="23"/>
      <c r="BAI22" s="23"/>
      <c r="BAJ22" s="23"/>
      <c r="BAK22" s="23"/>
      <c r="BAL22" s="23"/>
      <c r="BAM22" s="23"/>
      <c r="BAN22" s="23"/>
      <c r="BAO22" s="23"/>
      <c r="BAP22" s="23"/>
      <c r="BAQ22" s="23"/>
      <c r="BAR22" s="23"/>
      <c r="BAS22" s="23"/>
      <c r="BAT22" s="23"/>
      <c r="BAU22" s="23"/>
      <c r="BAV22" s="23"/>
      <c r="BAW22" s="23"/>
      <c r="BAX22" s="23"/>
      <c r="BAY22" s="23"/>
      <c r="BAZ22" s="23"/>
      <c r="BBA22" s="23"/>
      <c r="BBB22" s="23"/>
      <c r="BBC22" s="23"/>
      <c r="BBD22" s="23"/>
      <c r="BBE22" s="23"/>
      <c r="BBF22" s="23"/>
      <c r="BBG22" s="23"/>
      <c r="BBH22" s="23"/>
      <c r="BBI22" s="23"/>
      <c r="BBJ22" s="23"/>
      <c r="BBK22" s="23"/>
      <c r="BBL22" s="23"/>
      <c r="BBM22" s="23"/>
      <c r="BBN22" s="23"/>
      <c r="BBO22" s="23"/>
      <c r="BBP22" s="23"/>
      <c r="BBQ22" s="23"/>
      <c r="BBR22" s="23"/>
      <c r="BBS22" s="23"/>
      <c r="BBT22" s="23"/>
      <c r="BBU22" s="23"/>
      <c r="BBV22" s="23"/>
      <c r="BBW22" s="23"/>
      <c r="BBX22" s="23"/>
      <c r="BBY22" s="23"/>
      <c r="BBZ22" s="23"/>
      <c r="BCA22" s="23"/>
      <c r="BCB22" s="23"/>
      <c r="BCC22" s="23"/>
      <c r="BCD22" s="23"/>
      <c r="BCE22" s="23"/>
      <c r="BCF22" s="23"/>
      <c r="BCG22" s="23"/>
      <c r="BCH22" s="23"/>
      <c r="BCI22" s="23"/>
      <c r="BCJ22" s="23"/>
      <c r="BCK22" s="23"/>
      <c r="BCL22" s="23"/>
      <c r="BCM22" s="23"/>
      <c r="BCN22" s="23"/>
      <c r="BCO22" s="23"/>
      <c r="BCP22" s="23"/>
      <c r="BCQ22" s="23"/>
      <c r="BCR22" s="23"/>
      <c r="BCS22" s="23"/>
      <c r="BCT22" s="23"/>
      <c r="BCU22" s="23"/>
      <c r="BCV22" s="23"/>
      <c r="BCW22" s="23"/>
      <c r="BCX22" s="23"/>
      <c r="BCY22" s="23"/>
      <c r="BCZ22" s="23"/>
      <c r="BDA22" s="23"/>
      <c r="BDB22" s="23"/>
      <c r="BDC22" s="23"/>
      <c r="BDD22" s="23"/>
      <c r="BDE22" s="23"/>
      <c r="BDF22" s="23"/>
      <c r="BDG22" s="23"/>
      <c r="BDH22" s="23"/>
      <c r="BDI22" s="23"/>
      <c r="BDJ22" s="23"/>
      <c r="BDK22" s="23"/>
      <c r="BDL22" s="23"/>
      <c r="BDM22" s="23"/>
      <c r="BDN22" s="23"/>
      <c r="BDO22" s="23"/>
      <c r="BDP22" s="23"/>
      <c r="BDQ22" s="23"/>
      <c r="BDR22" s="23"/>
      <c r="BDS22" s="23"/>
      <c r="BDT22" s="23"/>
      <c r="BDU22" s="23"/>
      <c r="BDV22" s="23"/>
      <c r="BDW22" s="23"/>
      <c r="BDX22" s="23"/>
      <c r="BDY22" s="23"/>
      <c r="BDZ22" s="23"/>
      <c r="BEA22" s="23"/>
      <c r="BEB22" s="23"/>
      <c r="BEC22" s="23"/>
      <c r="BED22" s="23"/>
      <c r="BEE22" s="23"/>
      <c r="BEF22" s="23"/>
      <c r="BEG22" s="23"/>
      <c r="BEH22" s="23"/>
      <c r="BEI22" s="23"/>
      <c r="BEJ22" s="23"/>
      <c r="BEK22" s="23"/>
      <c r="BEL22" s="23"/>
      <c r="BEM22" s="23"/>
      <c r="BEN22" s="23"/>
      <c r="BEO22" s="23"/>
      <c r="BEP22" s="23"/>
      <c r="BEQ22" s="23"/>
      <c r="BER22" s="23"/>
      <c r="BES22" s="23"/>
      <c r="BET22" s="23"/>
      <c r="BEU22" s="23"/>
      <c r="BEV22" s="23"/>
      <c r="BEW22" s="23"/>
      <c r="BEX22" s="23"/>
      <c r="BEY22" s="23"/>
      <c r="BEZ22" s="23"/>
      <c r="BFA22" s="23"/>
      <c r="BFB22" s="23"/>
      <c r="BFC22" s="23"/>
      <c r="BFD22" s="23"/>
      <c r="BFE22" s="23"/>
      <c r="BFF22" s="23"/>
      <c r="BFG22" s="23"/>
      <c r="BFH22" s="23"/>
      <c r="BFI22" s="23"/>
      <c r="BFJ22" s="23"/>
      <c r="BFK22" s="23"/>
      <c r="BFL22" s="23"/>
      <c r="BFM22" s="23"/>
      <c r="BFN22" s="23"/>
      <c r="BFO22" s="23"/>
      <c r="BFP22" s="23"/>
      <c r="BFQ22" s="23"/>
      <c r="BFR22" s="23"/>
      <c r="BFS22" s="23"/>
      <c r="BFT22" s="23"/>
      <c r="BFU22" s="23"/>
      <c r="BFV22" s="23"/>
      <c r="BFW22" s="23"/>
      <c r="BFX22" s="23"/>
      <c r="BFY22" s="23"/>
      <c r="BFZ22" s="23"/>
      <c r="BGA22" s="23"/>
      <c r="BGB22" s="23"/>
      <c r="BGC22" s="23"/>
      <c r="BGD22" s="23"/>
      <c r="BGE22" s="23"/>
      <c r="BGF22" s="23"/>
      <c r="BGG22" s="23"/>
      <c r="BGH22" s="23"/>
      <c r="BGI22" s="23"/>
      <c r="BGJ22" s="23"/>
      <c r="BGK22" s="23"/>
      <c r="BGL22" s="23"/>
      <c r="BGM22" s="23"/>
      <c r="BGN22" s="23"/>
      <c r="BGO22" s="23"/>
      <c r="BGP22" s="23"/>
      <c r="BGQ22" s="23"/>
      <c r="BGR22" s="23"/>
      <c r="BGS22" s="23"/>
      <c r="BGT22" s="23"/>
      <c r="BGU22" s="23"/>
      <c r="BGV22" s="23"/>
      <c r="BGW22" s="23"/>
      <c r="BGX22" s="23"/>
      <c r="BGY22" s="23"/>
      <c r="BGZ22" s="23"/>
      <c r="BHA22" s="23"/>
      <c r="BHB22" s="23"/>
      <c r="BHC22" s="23"/>
      <c r="BHD22" s="23"/>
      <c r="BHE22" s="23"/>
      <c r="BHF22" s="23"/>
      <c r="BHG22" s="23"/>
      <c r="BHH22" s="23"/>
      <c r="BHI22" s="23"/>
      <c r="BHJ22" s="23"/>
      <c r="BHK22" s="23"/>
      <c r="BHL22" s="23"/>
      <c r="BHM22" s="23"/>
      <c r="BHN22" s="23"/>
      <c r="BHO22" s="23"/>
      <c r="BHP22" s="23"/>
      <c r="BHQ22" s="23"/>
      <c r="BHR22" s="23"/>
      <c r="BHS22" s="23"/>
      <c r="BHT22" s="23"/>
      <c r="BHU22" s="23"/>
      <c r="BHV22" s="23"/>
      <c r="BHW22" s="23"/>
      <c r="BHX22" s="23"/>
      <c r="BHY22" s="23"/>
      <c r="BHZ22" s="23"/>
      <c r="BIA22" s="23"/>
      <c r="BIB22" s="23"/>
      <c r="BIC22" s="23"/>
      <c r="BID22" s="23"/>
      <c r="BIE22" s="23"/>
      <c r="BIF22" s="23"/>
      <c r="BIG22" s="23"/>
      <c r="BIH22" s="23"/>
      <c r="BII22" s="23"/>
      <c r="BIJ22" s="23"/>
      <c r="BIK22" s="23"/>
      <c r="BIL22" s="23"/>
      <c r="BIM22" s="23"/>
      <c r="BIN22" s="23"/>
      <c r="BIO22" s="23"/>
      <c r="BIP22" s="23"/>
      <c r="BIQ22" s="23"/>
      <c r="BIR22" s="23"/>
      <c r="BIS22" s="23"/>
      <c r="BIT22" s="23"/>
      <c r="BIU22" s="23"/>
      <c r="BIV22" s="23"/>
      <c r="BIW22" s="23"/>
      <c r="BIX22" s="23"/>
      <c r="BIY22" s="23"/>
      <c r="BIZ22" s="23"/>
      <c r="BJA22" s="23"/>
      <c r="BJB22" s="23"/>
      <c r="BJC22" s="23"/>
      <c r="BJD22" s="23"/>
      <c r="BJE22" s="23"/>
      <c r="BJF22" s="23"/>
      <c r="BJG22" s="23"/>
      <c r="BJH22" s="23"/>
      <c r="BJI22" s="23"/>
      <c r="BJJ22" s="23"/>
      <c r="BJK22" s="23"/>
      <c r="BJL22" s="23"/>
      <c r="BJM22" s="23"/>
      <c r="BJN22" s="23"/>
      <c r="BJO22" s="23"/>
      <c r="BJP22" s="23"/>
      <c r="BJQ22" s="23"/>
      <c r="BJR22" s="23"/>
      <c r="BJS22" s="23"/>
      <c r="BJT22" s="23"/>
      <c r="BJU22" s="23"/>
      <c r="BJV22" s="23"/>
      <c r="BJW22" s="23"/>
      <c r="BJX22" s="23"/>
      <c r="BJY22" s="23"/>
      <c r="BJZ22" s="23"/>
      <c r="BKA22" s="23"/>
      <c r="BKB22" s="23"/>
      <c r="BKC22" s="23"/>
      <c r="BKD22" s="23"/>
      <c r="BKE22" s="23"/>
      <c r="BKF22" s="23"/>
      <c r="BKG22" s="23"/>
      <c r="BKH22" s="23"/>
      <c r="BKI22" s="23"/>
      <c r="BKJ22" s="23"/>
      <c r="BKK22" s="23"/>
      <c r="BKL22" s="23"/>
      <c r="BKM22" s="23"/>
      <c r="BKN22" s="23"/>
      <c r="BKO22" s="23"/>
      <c r="BKP22" s="23"/>
      <c r="BKQ22" s="23"/>
      <c r="BKR22" s="23"/>
      <c r="BKS22" s="23"/>
      <c r="BKT22" s="23"/>
      <c r="BKU22" s="23"/>
      <c r="BKV22" s="23"/>
      <c r="BKW22" s="23"/>
      <c r="BKX22" s="23"/>
      <c r="BKY22" s="23"/>
      <c r="BKZ22" s="23"/>
      <c r="BLA22" s="23"/>
      <c r="BLB22" s="23"/>
      <c r="BLC22" s="23"/>
      <c r="BLD22" s="23"/>
      <c r="BLE22" s="23"/>
      <c r="BLF22" s="23"/>
      <c r="BLG22" s="23"/>
      <c r="BLH22" s="23"/>
      <c r="BLI22" s="23"/>
      <c r="BLJ22" s="23"/>
      <c r="BLK22" s="23"/>
      <c r="BLL22" s="23"/>
      <c r="BLM22" s="23"/>
      <c r="BLN22" s="23"/>
      <c r="BLO22" s="23"/>
      <c r="BLP22" s="23"/>
      <c r="BLQ22" s="23"/>
      <c r="BLR22" s="23"/>
      <c r="BLS22" s="23"/>
      <c r="BLT22" s="23"/>
      <c r="BLU22" s="23"/>
      <c r="BLV22" s="23"/>
      <c r="BLW22" s="23"/>
      <c r="BLX22" s="23"/>
      <c r="BLY22" s="23"/>
      <c r="BLZ22" s="23"/>
      <c r="BMA22" s="23"/>
      <c r="BMB22" s="23"/>
      <c r="BMC22" s="23"/>
      <c r="BMD22" s="23"/>
      <c r="BME22" s="23"/>
      <c r="BMF22" s="23"/>
      <c r="BMG22" s="23"/>
      <c r="BMH22" s="23"/>
      <c r="BMI22" s="23"/>
      <c r="BMJ22" s="23"/>
      <c r="BMK22" s="23"/>
      <c r="BML22" s="23"/>
      <c r="BMM22" s="23"/>
      <c r="BMN22" s="23"/>
      <c r="BMO22" s="23"/>
      <c r="BMP22" s="23"/>
      <c r="BMQ22" s="23"/>
      <c r="BMR22" s="23"/>
      <c r="BMS22" s="23"/>
      <c r="BMT22" s="23"/>
      <c r="BMU22" s="23"/>
      <c r="BMV22" s="23"/>
      <c r="BMW22" s="23"/>
      <c r="BMX22" s="23"/>
      <c r="BMY22" s="23"/>
      <c r="BMZ22" s="23"/>
      <c r="BNA22" s="23"/>
      <c r="BNB22" s="23"/>
      <c r="BNC22" s="23"/>
      <c r="BND22" s="23"/>
      <c r="BNE22" s="23"/>
      <c r="BNF22" s="23"/>
      <c r="BNG22" s="23"/>
      <c r="BNH22" s="23"/>
      <c r="BNI22" s="23"/>
      <c r="BNJ22" s="23"/>
      <c r="BNK22" s="23"/>
      <c r="BNL22" s="23"/>
      <c r="BNM22" s="23"/>
      <c r="BNN22" s="23"/>
      <c r="BNO22" s="23"/>
      <c r="BNP22" s="23"/>
      <c r="BNQ22" s="23"/>
      <c r="BNR22" s="23"/>
      <c r="BNS22" s="23"/>
      <c r="BNT22" s="23"/>
      <c r="BNU22" s="23"/>
      <c r="BNV22" s="23"/>
      <c r="BNW22" s="23"/>
      <c r="BNX22" s="23"/>
      <c r="BNY22" s="23"/>
      <c r="BNZ22" s="23"/>
      <c r="BOA22" s="23"/>
      <c r="BOB22" s="23"/>
      <c r="BOC22" s="23"/>
      <c r="BOD22" s="23"/>
      <c r="BOE22" s="23"/>
      <c r="BOF22" s="23"/>
      <c r="BOG22" s="23"/>
      <c r="BOH22" s="23"/>
      <c r="BOI22" s="23"/>
      <c r="BOJ22" s="23"/>
      <c r="BOK22" s="23"/>
      <c r="BOL22" s="23"/>
      <c r="BOM22" s="23"/>
      <c r="BON22" s="23"/>
      <c r="BOO22" s="23"/>
      <c r="BOP22" s="23"/>
      <c r="BOQ22" s="23"/>
      <c r="BOR22" s="23"/>
      <c r="BOS22" s="23"/>
      <c r="BOT22" s="23"/>
      <c r="BOU22" s="23"/>
      <c r="BOV22" s="23"/>
      <c r="BOW22" s="23"/>
      <c r="BOX22" s="23"/>
      <c r="BOY22" s="23"/>
      <c r="BOZ22" s="23"/>
      <c r="BPA22" s="23"/>
      <c r="BPB22" s="23"/>
      <c r="BPC22" s="23"/>
      <c r="BPD22" s="23"/>
      <c r="BPE22" s="23"/>
      <c r="BPF22" s="23"/>
      <c r="BPG22" s="23"/>
      <c r="BPH22" s="23"/>
      <c r="BPI22" s="23"/>
      <c r="BPJ22" s="23"/>
      <c r="BPK22" s="23"/>
      <c r="BPL22" s="23"/>
      <c r="BPM22" s="23"/>
      <c r="BPN22" s="23"/>
      <c r="BPO22" s="23"/>
      <c r="BPP22" s="23"/>
      <c r="BPQ22" s="23"/>
      <c r="BPR22" s="23"/>
      <c r="BPS22" s="23"/>
      <c r="BPT22" s="23"/>
      <c r="BPU22" s="23"/>
      <c r="BPV22" s="23"/>
      <c r="BPW22" s="23"/>
      <c r="BPX22" s="23"/>
      <c r="BPY22" s="23"/>
      <c r="BPZ22" s="23"/>
      <c r="BQA22" s="23"/>
      <c r="BQB22" s="23"/>
      <c r="BQC22" s="23"/>
      <c r="BQD22" s="23"/>
      <c r="BQE22" s="23"/>
      <c r="BQF22" s="23"/>
      <c r="BQG22" s="23"/>
      <c r="BQH22" s="23"/>
      <c r="BQI22" s="23"/>
      <c r="BQJ22" s="23"/>
      <c r="BQK22" s="23"/>
      <c r="BQL22" s="23"/>
      <c r="BQM22" s="23"/>
      <c r="BQN22" s="23"/>
      <c r="BQO22" s="23"/>
      <c r="BQP22" s="23"/>
      <c r="BQQ22" s="23"/>
      <c r="BQR22" s="23"/>
      <c r="BQS22" s="23"/>
      <c r="BQT22" s="23"/>
      <c r="BQU22" s="23"/>
      <c r="BQV22" s="23"/>
      <c r="BQW22" s="23"/>
      <c r="BQX22" s="23"/>
      <c r="BQY22" s="23"/>
      <c r="BQZ22" s="23"/>
      <c r="BRA22" s="23"/>
      <c r="BRB22" s="23"/>
      <c r="BRC22" s="23"/>
      <c r="BRD22" s="23"/>
      <c r="BRE22" s="23"/>
      <c r="BRF22" s="23"/>
      <c r="BRG22" s="23"/>
      <c r="BRH22" s="23"/>
      <c r="BRI22" s="23"/>
      <c r="BRJ22" s="23"/>
      <c r="BRK22" s="23"/>
      <c r="BRL22" s="23"/>
      <c r="BRM22" s="23"/>
      <c r="BRN22" s="23"/>
      <c r="BRO22" s="23"/>
      <c r="BRP22" s="23"/>
      <c r="BRQ22" s="23"/>
      <c r="BRR22" s="23"/>
      <c r="BRS22" s="23"/>
      <c r="BRT22" s="23"/>
      <c r="BRU22" s="23"/>
      <c r="BRV22" s="23"/>
      <c r="BRW22" s="23"/>
      <c r="BRX22" s="23"/>
      <c r="BRY22" s="23"/>
      <c r="BRZ22" s="23"/>
      <c r="BSA22" s="23"/>
      <c r="BSB22" s="23"/>
      <c r="BSC22" s="23"/>
      <c r="BSD22" s="23"/>
      <c r="BSE22" s="23"/>
      <c r="BSF22" s="23"/>
      <c r="BSG22" s="23"/>
      <c r="BSH22" s="23"/>
      <c r="BSI22" s="23"/>
      <c r="BSJ22" s="23"/>
      <c r="BSK22" s="23"/>
      <c r="BSL22" s="23"/>
      <c r="BSM22" s="23"/>
      <c r="BSN22" s="23"/>
      <c r="BSO22" s="23"/>
      <c r="BSP22" s="23"/>
      <c r="BSQ22" s="23"/>
      <c r="BSR22" s="23"/>
      <c r="BSS22" s="23"/>
      <c r="BST22" s="23"/>
      <c r="BSU22" s="23"/>
      <c r="BSV22" s="23"/>
      <c r="BSW22" s="23"/>
      <c r="BSX22" s="23"/>
      <c r="BSY22" s="23"/>
      <c r="BSZ22" s="23"/>
      <c r="BTA22" s="23"/>
      <c r="BTB22" s="23"/>
      <c r="BTC22" s="23"/>
      <c r="BTD22" s="23"/>
      <c r="BTE22" s="23"/>
      <c r="BTF22" s="23"/>
      <c r="BTG22" s="23"/>
      <c r="BTH22" s="23"/>
      <c r="BTI22" s="23"/>
      <c r="BTJ22" s="23"/>
      <c r="BTK22" s="23"/>
      <c r="BTL22" s="23"/>
      <c r="BTM22" s="23"/>
      <c r="BTN22" s="23"/>
      <c r="BTO22" s="23"/>
      <c r="BTP22" s="23"/>
      <c r="BTQ22" s="23"/>
      <c r="BTR22" s="23"/>
      <c r="BTS22" s="23"/>
      <c r="BTT22" s="23"/>
      <c r="BTU22" s="23"/>
      <c r="BTV22" s="23"/>
      <c r="BTW22" s="23"/>
      <c r="BTX22" s="23"/>
      <c r="BTY22" s="23"/>
      <c r="BTZ22" s="23"/>
      <c r="BUA22" s="23"/>
      <c r="BUB22" s="23"/>
      <c r="BUC22" s="23"/>
      <c r="BUD22" s="23"/>
      <c r="BUE22" s="23"/>
      <c r="BUF22" s="23"/>
      <c r="BUG22" s="23"/>
      <c r="BUH22" s="23"/>
      <c r="BUI22" s="23"/>
      <c r="BUJ22" s="23"/>
      <c r="BUK22" s="23"/>
      <c r="BUL22" s="23"/>
      <c r="BUM22" s="23"/>
      <c r="BUN22" s="23"/>
      <c r="BUO22" s="23"/>
      <c r="BUP22" s="23"/>
      <c r="BUQ22" s="23"/>
      <c r="BUR22" s="23"/>
      <c r="BUS22" s="23"/>
      <c r="BUT22" s="23"/>
      <c r="BUU22" s="23"/>
      <c r="BUV22" s="23"/>
      <c r="BUW22" s="23"/>
      <c r="BUX22" s="23"/>
      <c r="BUY22" s="23"/>
      <c r="BUZ22" s="23"/>
      <c r="BVA22" s="23"/>
      <c r="BVB22" s="23"/>
      <c r="BVC22" s="23"/>
      <c r="BVD22" s="23"/>
      <c r="BVE22" s="23"/>
      <c r="BVF22" s="23"/>
      <c r="BVG22" s="23"/>
      <c r="BVH22" s="23"/>
      <c r="BVI22" s="23"/>
      <c r="BVJ22" s="23"/>
      <c r="BVK22" s="23"/>
      <c r="BVL22" s="23"/>
      <c r="BVM22" s="23"/>
      <c r="BVN22" s="23"/>
      <c r="BVO22" s="23"/>
      <c r="BVP22" s="23"/>
      <c r="BVQ22" s="23"/>
      <c r="BVR22" s="23"/>
      <c r="BVS22" s="23"/>
      <c r="BVT22" s="23"/>
      <c r="BVU22" s="23"/>
      <c r="BVV22" s="23"/>
      <c r="BVW22" s="23"/>
      <c r="BVX22" s="23"/>
      <c r="BVY22" s="23"/>
      <c r="BVZ22" s="23"/>
      <c r="BWA22" s="23"/>
      <c r="BWB22" s="23"/>
      <c r="BWC22" s="23"/>
      <c r="BWD22" s="23"/>
      <c r="BWE22" s="23"/>
      <c r="BWF22" s="23"/>
      <c r="BWG22" s="23"/>
      <c r="BWH22" s="23"/>
      <c r="BWI22" s="23"/>
      <c r="BWJ22" s="23"/>
      <c r="BWK22" s="23"/>
      <c r="BWL22" s="23"/>
      <c r="BWM22" s="23"/>
      <c r="BWN22" s="23"/>
      <c r="BWO22" s="23"/>
      <c r="BWP22" s="23"/>
      <c r="BWQ22" s="23"/>
      <c r="BWR22" s="23"/>
      <c r="BWS22" s="23"/>
      <c r="BWT22" s="23"/>
      <c r="BWU22" s="23"/>
      <c r="BWV22" s="23"/>
      <c r="BWW22" s="23"/>
      <c r="BWX22" s="23"/>
      <c r="BWY22" s="23"/>
      <c r="BWZ22" s="23"/>
      <c r="BXA22" s="23"/>
      <c r="BXB22" s="23"/>
      <c r="BXC22" s="23"/>
      <c r="BXD22" s="23"/>
      <c r="BXE22" s="23"/>
      <c r="BXF22" s="23"/>
      <c r="BXG22" s="23"/>
      <c r="BXH22" s="23"/>
      <c r="BXI22" s="23"/>
      <c r="BXJ22" s="23"/>
      <c r="BXK22" s="23"/>
      <c r="BXL22" s="23"/>
      <c r="BXM22" s="23"/>
      <c r="BXN22" s="23"/>
      <c r="BXO22" s="23"/>
      <c r="BXP22" s="23"/>
      <c r="BXQ22" s="23"/>
      <c r="BXR22" s="23"/>
      <c r="BXS22" s="23"/>
      <c r="BXT22" s="23"/>
      <c r="BXU22" s="23"/>
      <c r="BXV22" s="23"/>
      <c r="BXW22" s="23"/>
      <c r="BXX22" s="23"/>
      <c r="BXY22" s="23"/>
      <c r="BXZ22" s="23"/>
      <c r="BYA22" s="23"/>
      <c r="BYB22" s="23"/>
      <c r="BYC22" s="23"/>
      <c r="BYD22" s="23"/>
      <c r="BYE22" s="23"/>
      <c r="BYF22" s="23"/>
      <c r="BYG22" s="23"/>
      <c r="BYH22" s="23"/>
      <c r="BYI22" s="23"/>
      <c r="BYJ22" s="23"/>
      <c r="BYK22" s="23"/>
      <c r="BYL22" s="23"/>
      <c r="BYM22" s="23"/>
      <c r="BYN22" s="23"/>
      <c r="BYO22" s="23"/>
      <c r="BYP22" s="23"/>
      <c r="BYQ22" s="23"/>
      <c r="BYR22" s="23"/>
      <c r="BYS22" s="23"/>
      <c r="BYT22" s="23"/>
      <c r="BYU22" s="23"/>
      <c r="BYV22" s="23"/>
      <c r="BYW22" s="23"/>
      <c r="BYX22" s="23"/>
      <c r="BYY22" s="23"/>
      <c r="BYZ22" s="23"/>
      <c r="BZA22" s="23"/>
      <c r="BZB22" s="23"/>
      <c r="BZC22" s="23"/>
      <c r="BZD22" s="23"/>
      <c r="BZE22" s="23"/>
      <c r="BZF22" s="23"/>
      <c r="BZG22" s="23"/>
      <c r="BZH22" s="23"/>
      <c r="BZI22" s="23"/>
      <c r="BZJ22" s="23"/>
      <c r="BZK22" s="23"/>
      <c r="BZL22" s="23"/>
      <c r="BZM22" s="23"/>
      <c r="BZN22" s="23"/>
      <c r="BZO22" s="23"/>
      <c r="BZP22" s="23"/>
      <c r="BZQ22" s="23"/>
      <c r="BZR22" s="23"/>
      <c r="BZS22" s="23"/>
      <c r="BZT22" s="23"/>
      <c r="BZU22" s="23"/>
      <c r="BZV22" s="23"/>
      <c r="BZW22" s="23"/>
      <c r="BZX22" s="23"/>
      <c r="BZY22" s="23"/>
      <c r="BZZ22" s="23"/>
      <c r="CAA22" s="23"/>
      <c r="CAB22" s="23"/>
      <c r="CAC22" s="23"/>
      <c r="CAD22" s="23"/>
      <c r="CAE22" s="23"/>
      <c r="CAF22" s="23"/>
      <c r="CAG22" s="23"/>
      <c r="CAH22" s="23"/>
      <c r="CAI22" s="23"/>
      <c r="CAJ22" s="23"/>
      <c r="CAK22" s="23"/>
      <c r="CAL22" s="23"/>
      <c r="CAM22" s="23"/>
      <c r="CAN22" s="23"/>
      <c r="CAO22" s="23"/>
      <c r="CAP22" s="23"/>
      <c r="CAQ22" s="23"/>
      <c r="CAR22" s="23"/>
      <c r="CAS22" s="23"/>
      <c r="CAT22" s="23"/>
      <c r="CAU22" s="23"/>
      <c r="CAV22" s="23"/>
      <c r="CAW22" s="23"/>
      <c r="CAX22" s="23"/>
      <c r="CAY22" s="23"/>
      <c r="CAZ22" s="23"/>
      <c r="CBA22" s="23"/>
      <c r="CBB22" s="23"/>
      <c r="CBC22" s="23"/>
      <c r="CBD22" s="23"/>
      <c r="CBE22" s="23"/>
      <c r="CBF22" s="23"/>
      <c r="CBG22" s="23"/>
      <c r="CBH22" s="23"/>
      <c r="CBI22" s="23"/>
      <c r="CBJ22" s="23"/>
      <c r="CBK22" s="23"/>
      <c r="CBL22" s="23"/>
      <c r="CBM22" s="23"/>
      <c r="CBN22" s="23"/>
      <c r="CBO22" s="23"/>
      <c r="CBP22" s="23"/>
      <c r="CBQ22" s="23"/>
      <c r="CBR22" s="23"/>
      <c r="CBS22" s="23"/>
      <c r="CBT22" s="23"/>
      <c r="CBU22" s="23"/>
      <c r="CBV22" s="23"/>
      <c r="CBW22" s="23"/>
      <c r="CBX22" s="23"/>
      <c r="CBY22" s="23"/>
      <c r="CBZ22" s="23"/>
      <c r="CCA22" s="23"/>
      <c r="CCB22" s="23"/>
      <c r="CCC22" s="23"/>
      <c r="CCD22" s="23"/>
      <c r="CCE22" s="23"/>
      <c r="CCF22" s="23"/>
      <c r="CCG22" s="23"/>
      <c r="CCH22" s="23"/>
      <c r="CCI22" s="23"/>
      <c r="CCJ22" s="23"/>
      <c r="CCK22" s="23"/>
      <c r="CCL22" s="23"/>
      <c r="CCM22" s="23"/>
      <c r="CCN22" s="23"/>
      <c r="CCO22" s="23"/>
      <c r="CCP22" s="23"/>
      <c r="CCQ22" s="23"/>
      <c r="CCR22" s="23"/>
      <c r="CCS22" s="23"/>
      <c r="CCT22" s="23"/>
      <c r="CCU22" s="23"/>
      <c r="CCV22" s="23"/>
      <c r="CCW22" s="23"/>
      <c r="CCX22" s="23"/>
      <c r="CCY22" s="23"/>
      <c r="CCZ22" s="23"/>
      <c r="CDA22" s="23"/>
      <c r="CDB22" s="23"/>
      <c r="CDC22" s="23"/>
      <c r="CDD22" s="23"/>
      <c r="CDE22" s="23"/>
      <c r="CDF22" s="23"/>
      <c r="CDG22" s="23"/>
      <c r="CDH22" s="23"/>
      <c r="CDI22" s="23"/>
      <c r="CDJ22" s="23"/>
      <c r="CDK22" s="23"/>
      <c r="CDL22" s="23"/>
      <c r="CDM22" s="23"/>
      <c r="CDN22" s="23"/>
      <c r="CDO22" s="23"/>
      <c r="CDP22" s="23"/>
      <c r="CDQ22" s="23"/>
      <c r="CDR22" s="23"/>
      <c r="CDS22" s="23"/>
      <c r="CDT22" s="23"/>
      <c r="CDU22" s="23"/>
      <c r="CDV22" s="23"/>
      <c r="CDW22" s="23"/>
      <c r="CDX22" s="23"/>
      <c r="CDY22" s="23"/>
      <c r="CDZ22" s="23"/>
      <c r="CEA22" s="23"/>
      <c r="CEB22" s="23"/>
      <c r="CEC22" s="23"/>
      <c r="CED22" s="23"/>
      <c r="CEE22" s="23"/>
      <c r="CEF22" s="23"/>
      <c r="CEG22" s="23"/>
      <c r="CEH22" s="23"/>
      <c r="CEI22" s="23"/>
      <c r="CEJ22" s="23"/>
      <c r="CEK22" s="23"/>
      <c r="CEL22" s="23"/>
      <c r="CEM22" s="23"/>
      <c r="CEN22" s="23"/>
      <c r="CEO22" s="23"/>
      <c r="CEP22" s="23"/>
      <c r="CEQ22" s="23"/>
      <c r="CER22" s="23"/>
      <c r="CES22" s="23"/>
      <c r="CET22" s="23"/>
      <c r="CEU22" s="23"/>
      <c r="CEV22" s="23"/>
      <c r="CEW22" s="23"/>
      <c r="CEX22" s="23"/>
      <c r="CEY22" s="23"/>
      <c r="CEZ22" s="23"/>
      <c r="CFA22" s="23"/>
      <c r="CFB22" s="23"/>
      <c r="CFC22" s="23"/>
      <c r="CFD22" s="23"/>
      <c r="CFE22" s="23"/>
      <c r="CFF22" s="23"/>
      <c r="CFG22" s="23"/>
      <c r="CFH22" s="23"/>
      <c r="CFI22" s="23"/>
      <c r="CFJ22" s="23"/>
      <c r="CFK22" s="23"/>
      <c r="CFL22" s="23"/>
      <c r="CFM22" s="23"/>
      <c r="CFN22" s="23"/>
      <c r="CFO22" s="23"/>
      <c r="CFP22" s="23"/>
      <c r="CFQ22" s="23"/>
      <c r="CFR22" s="23"/>
      <c r="CFS22" s="23"/>
      <c r="CFT22" s="23"/>
      <c r="CFU22" s="23"/>
      <c r="CFV22" s="23"/>
      <c r="CFW22" s="23"/>
      <c r="CFX22" s="23"/>
      <c r="CFY22" s="23"/>
      <c r="CFZ22" s="23"/>
      <c r="CGA22" s="23"/>
      <c r="CGB22" s="23"/>
      <c r="CGC22" s="23"/>
      <c r="CGD22" s="23"/>
      <c r="CGE22" s="23"/>
      <c r="CGF22" s="23"/>
      <c r="CGG22" s="23"/>
      <c r="CGH22" s="23"/>
      <c r="CGI22" s="23"/>
      <c r="CGJ22" s="23"/>
      <c r="CGK22" s="23"/>
      <c r="CGL22" s="23"/>
      <c r="CGM22" s="23"/>
      <c r="CGN22" s="23"/>
      <c r="CGO22" s="23"/>
      <c r="CGP22" s="23"/>
      <c r="CGQ22" s="23"/>
      <c r="CGR22" s="23"/>
      <c r="CGS22" s="23"/>
      <c r="CGT22" s="23"/>
      <c r="CGU22" s="23"/>
      <c r="CGV22" s="23"/>
      <c r="CGW22" s="23"/>
      <c r="CGX22" s="23"/>
      <c r="CGY22" s="23"/>
      <c r="CGZ22" s="23"/>
      <c r="CHA22" s="23"/>
      <c r="CHB22" s="23"/>
      <c r="CHC22" s="23"/>
      <c r="CHD22" s="23"/>
      <c r="CHE22" s="23"/>
      <c r="CHF22" s="23"/>
      <c r="CHG22" s="23"/>
      <c r="CHH22" s="23"/>
      <c r="CHI22" s="23"/>
      <c r="CHJ22" s="23"/>
      <c r="CHK22" s="23"/>
      <c r="CHL22" s="23"/>
      <c r="CHM22" s="23"/>
      <c r="CHN22" s="23"/>
      <c r="CHO22" s="23"/>
      <c r="CHP22" s="23"/>
      <c r="CHQ22" s="23"/>
      <c r="CHR22" s="23"/>
      <c r="CHS22" s="23"/>
      <c r="CHT22" s="23"/>
      <c r="CHU22" s="23"/>
      <c r="CHV22" s="23"/>
      <c r="CHW22" s="23"/>
      <c r="CHX22" s="23"/>
      <c r="CHY22" s="23"/>
      <c r="CHZ22" s="23"/>
      <c r="CIA22" s="23"/>
      <c r="CIB22" s="23"/>
      <c r="CIC22" s="23"/>
      <c r="CID22" s="23"/>
      <c r="CIE22" s="23"/>
      <c r="CIF22" s="23"/>
      <c r="CIG22" s="23"/>
      <c r="CIH22" s="23"/>
      <c r="CII22" s="23"/>
      <c r="CIJ22" s="23"/>
      <c r="CIK22" s="23"/>
      <c r="CIL22" s="23"/>
      <c r="CIM22" s="23"/>
      <c r="CIN22" s="23"/>
      <c r="CIO22" s="23"/>
      <c r="CIP22" s="23"/>
      <c r="CIQ22" s="23"/>
      <c r="CIR22" s="23"/>
      <c r="CIS22" s="23"/>
      <c r="CIT22" s="23"/>
      <c r="CIU22" s="23"/>
      <c r="CIV22" s="23"/>
      <c r="CIW22" s="23"/>
      <c r="CIX22" s="23"/>
      <c r="CIY22" s="23"/>
      <c r="CIZ22" s="23"/>
      <c r="CJA22" s="23"/>
      <c r="CJB22" s="23"/>
      <c r="CJC22" s="23"/>
      <c r="CJD22" s="23"/>
      <c r="CJE22" s="23"/>
      <c r="CJF22" s="23"/>
      <c r="CJG22" s="23"/>
      <c r="CJH22" s="23"/>
      <c r="CJI22" s="23"/>
      <c r="CJJ22" s="23"/>
      <c r="CJK22" s="23"/>
      <c r="CJL22" s="23"/>
      <c r="CJM22" s="23"/>
      <c r="CJN22" s="23"/>
      <c r="CJO22" s="23"/>
      <c r="CJP22" s="23"/>
      <c r="CJQ22" s="23"/>
      <c r="CJR22" s="23"/>
      <c r="CJS22" s="23"/>
      <c r="CJT22" s="23"/>
      <c r="CJU22" s="23"/>
      <c r="CJV22" s="23"/>
      <c r="CJW22" s="23"/>
      <c r="CJX22" s="23"/>
      <c r="CJY22" s="23"/>
      <c r="CJZ22" s="23"/>
      <c r="CKA22" s="23"/>
      <c r="CKB22" s="23"/>
      <c r="CKC22" s="23"/>
      <c r="CKD22" s="23"/>
      <c r="CKE22" s="23"/>
      <c r="CKF22" s="23"/>
      <c r="CKG22" s="23"/>
      <c r="CKH22" s="23"/>
      <c r="CKI22" s="23"/>
      <c r="CKJ22" s="23"/>
      <c r="CKK22" s="23"/>
      <c r="CKL22" s="23"/>
      <c r="CKM22" s="23"/>
      <c r="CKN22" s="23"/>
      <c r="CKO22" s="23"/>
      <c r="CKP22" s="23"/>
      <c r="CKQ22" s="23"/>
      <c r="CKR22" s="23"/>
      <c r="CKS22" s="23"/>
      <c r="CKT22" s="23"/>
      <c r="CKU22" s="23"/>
      <c r="CKV22" s="23"/>
      <c r="CKW22" s="23"/>
      <c r="CKX22" s="23"/>
      <c r="CKY22" s="23"/>
      <c r="CKZ22" s="23"/>
      <c r="CLA22" s="23"/>
      <c r="CLB22" s="23"/>
      <c r="CLC22" s="23"/>
      <c r="CLD22" s="23"/>
      <c r="CLE22" s="23"/>
      <c r="CLF22" s="23"/>
      <c r="CLG22" s="23"/>
      <c r="CLH22" s="23"/>
      <c r="CLI22" s="23"/>
      <c r="CLJ22" s="23"/>
      <c r="CLK22" s="23"/>
      <c r="CLL22" s="23"/>
      <c r="CLM22" s="23"/>
      <c r="CLN22" s="23"/>
      <c r="CLO22" s="23"/>
      <c r="CLP22" s="23"/>
      <c r="CLQ22" s="23"/>
      <c r="CLR22" s="23"/>
      <c r="CLS22" s="23"/>
      <c r="CLT22" s="23"/>
      <c r="CLU22" s="23"/>
      <c r="CLV22" s="23"/>
      <c r="CLW22" s="23"/>
      <c r="CLX22" s="23"/>
      <c r="CLY22" s="23"/>
      <c r="CLZ22" s="23"/>
      <c r="CMA22" s="23"/>
      <c r="CMB22" s="23"/>
      <c r="CMC22" s="23"/>
      <c r="CMD22" s="23"/>
      <c r="CME22" s="23"/>
      <c r="CMF22" s="23"/>
      <c r="CMG22" s="23"/>
      <c r="CMH22" s="23"/>
      <c r="CMI22" s="23"/>
      <c r="CMJ22" s="23"/>
      <c r="CMK22" s="23"/>
      <c r="CML22" s="23"/>
      <c r="CMM22" s="23"/>
      <c r="CMN22" s="23"/>
      <c r="CMO22" s="23"/>
      <c r="CMP22" s="23"/>
      <c r="CMQ22" s="23"/>
      <c r="CMR22" s="23"/>
      <c r="CMS22" s="23"/>
      <c r="CMT22" s="23"/>
      <c r="CMU22" s="23"/>
      <c r="CMV22" s="23"/>
      <c r="CMW22" s="23"/>
      <c r="CMX22" s="23"/>
      <c r="CMY22" s="23"/>
      <c r="CMZ22" s="23"/>
      <c r="CNA22" s="23"/>
      <c r="CNB22" s="23"/>
      <c r="CNC22" s="23"/>
      <c r="CND22" s="23"/>
      <c r="CNE22" s="23"/>
      <c r="CNF22" s="23"/>
      <c r="CNG22" s="23"/>
      <c r="CNH22" s="23"/>
      <c r="CNI22" s="23"/>
      <c r="CNJ22" s="23"/>
      <c r="CNK22" s="23"/>
      <c r="CNL22" s="23"/>
      <c r="CNM22" s="23"/>
      <c r="CNN22" s="23"/>
      <c r="CNO22" s="23"/>
      <c r="CNP22" s="23"/>
      <c r="CNQ22" s="23"/>
      <c r="CNR22" s="23"/>
      <c r="CNS22" s="23"/>
      <c r="CNT22" s="23"/>
      <c r="CNU22" s="23"/>
      <c r="CNV22" s="23"/>
      <c r="CNW22" s="23"/>
      <c r="CNX22" s="23"/>
      <c r="CNY22" s="23"/>
      <c r="CNZ22" s="23"/>
      <c r="COA22" s="23"/>
      <c r="COB22" s="23"/>
      <c r="COC22" s="23"/>
      <c r="COD22" s="23"/>
      <c r="COE22" s="23"/>
      <c r="COF22" s="23"/>
      <c r="COG22" s="23"/>
      <c r="COH22" s="23"/>
      <c r="COI22" s="23"/>
      <c r="COJ22" s="23"/>
      <c r="COK22" s="23"/>
      <c r="COL22" s="23"/>
      <c r="COM22" s="23"/>
      <c r="CON22" s="23"/>
      <c r="COO22" s="23"/>
      <c r="COP22" s="23"/>
      <c r="COQ22" s="23"/>
      <c r="COR22" s="23"/>
      <c r="COS22" s="23"/>
      <c r="COT22" s="23"/>
      <c r="COU22" s="23"/>
      <c r="COV22" s="23"/>
      <c r="COW22" s="23"/>
      <c r="COX22" s="23"/>
      <c r="COY22" s="23"/>
      <c r="COZ22" s="23"/>
      <c r="CPA22" s="23"/>
      <c r="CPB22" s="23"/>
      <c r="CPC22" s="23"/>
      <c r="CPD22" s="23"/>
      <c r="CPE22" s="23"/>
      <c r="CPF22" s="23"/>
      <c r="CPG22" s="23"/>
      <c r="CPH22" s="23"/>
      <c r="CPI22" s="23"/>
      <c r="CPJ22" s="23"/>
      <c r="CPK22" s="23"/>
      <c r="CPL22" s="23"/>
      <c r="CPM22" s="23"/>
      <c r="CPN22" s="23"/>
      <c r="CPO22" s="23"/>
      <c r="CPP22" s="23"/>
      <c r="CPQ22" s="23"/>
      <c r="CPR22" s="23"/>
      <c r="CPS22" s="23"/>
      <c r="CPT22" s="23"/>
      <c r="CPU22" s="23"/>
      <c r="CPV22" s="23"/>
      <c r="CPW22" s="23"/>
      <c r="CPX22" s="23"/>
      <c r="CPY22" s="23"/>
      <c r="CPZ22" s="23"/>
      <c r="CQA22" s="23"/>
      <c r="CQB22" s="23"/>
      <c r="CQC22" s="23"/>
      <c r="CQD22" s="23"/>
      <c r="CQE22" s="23"/>
      <c r="CQF22" s="23"/>
      <c r="CQG22" s="23"/>
      <c r="CQH22" s="23"/>
      <c r="CQI22" s="23"/>
      <c r="CQJ22" s="23"/>
      <c r="CQK22" s="23"/>
      <c r="CQL22" s="23"/>
      <c r="CQM22" s="23"/>
      <c r="CQN22" s="23"/>
      <c r="CQO22" s="23"/>
      <c r="CQP22" s="23"/>
      <c r="CQQ22" s="23"/>
      <c r="CQR22" s="23"/>
      <c r="CQS22" s="23"/>
      <c r="CQT22" s="23"/>
      <c r="CQU22" s="23"/>
      <c r="CQV22" s="23"/>
      <c r="CQW22" s="23"/>
      <c r="CQX22" s="23"/>
      <c r="CQY22" s="23"/>
      <c r="CQZ22" s="23"/>
      <c r="CRA22" s="23"/>
      <c r="CRB22" s="23"/>
      <c r="CRC22" s="23"/>
      <c r="CRD22" s="23"/>
      <c r="CRE22" s="23"/>
      <c r="CRF22" s="23"/>
      <c r="CRG22" s="23"/>
      <c r="CRH22" s="23"/>
      <c r="CRI22" s="23"/>
      <c r="CRJ22" s="23"/>
      <c r="CRK22" s="23"/>
      <c r="CRL22" s="23"/>
      <c r="CRM22" s="23"/>
      <c r="CRN22" s="23"/>
      <c r="CRO22" s="23"/>
      <c r="CRP22" s="23"/>
      <c r="CRQ22" s="23"/>
      <c r="CRR22" s="23"/>
      <c r="CRS22" s="23"/>
      <c r="CRT22" s="23"/>
      <c r="CRU22" s="23"/>
      <c r="CRV22" s="23"/>
      <c r="CRW22" s="23"/>
      <c r="CRX22" s="23"/>
      <c r="CRY22" s="23"/>
      <c r="CRZ22" s="23"/>
      <c r="CSA22" s="23"/>
      <c r="CSB22" s="23"/>
      <c r="CSC22" s="23"/>
      <c r="CSD22" s="23"/>
      <c r="CSE22" s="23"/>
      <c r="CSF22" s="23"/>
      <c r="CSG22" s="23"/>
      <c r="CSH22" s="23"/>
      <c r="CSI22" s="23"/>
      <c r="CSJ22" s="23"/>
      <c r="CSK22" s="23"/>
      <c r="CSL22" s="23"/>
      <c r="CSM22" s="23"/>
      <c r="CSN22" s="23"/>
      <c r="CSO22" s="23"/>
      <c r="CSP22" s="23"/>
      <c r="CSQ22" s="23"/>
      <c r="CSR22" s="23"/>
      <c r="CSS22" s="23"/>
      <c r="CST22" s="23"/>
      <c r="CSU22" s="23"/>
      <c r="CSV22" s="23"/>
      <c r="CSW22" s="23"/>
      <c r="CSX22" s="23"/>
      <c r="CSY22" s="23"/>
      <c r="CSZ22" s="23"/>
      <c r="CTA22" s="23"/>
      <c r="CTB22" s="23"/>
      <c r="CTC22" s="23"/>
      <c r="CTD22" s="23"/>
      <c r="CTE22" s="23"/>
      <c r="CTF22" s="23"/>
      <c r="CTG22" s="23"/>
      <c r="CTH22" s="23"/>
      <c r="CTI22" s="23"/>
      <c r="CTJ22" s="23"/>
      <c r="CTK22" s="23"/>
      <c r="CTL22" s="23"/>
      <c r="CTM22" s="23"/>
      <c r="CTN22" s="23"/>
      <c r="CTO22" s="23"/>
      <c r="CTP22" s="23"/>
      <c r="CTQ22" s="23"/>
      <c r="CTR22" s="23"/>
      <c r="CTS22" s="23"/>
      <c r="CTT22" s="23"/>
      <c r="CTU22" s="23"/>
      <c r="CTV22" s="23"/>
      <c r="CTW22" s="23"/>
      <c r="CTX22" s="23"/>
      <c r="CTY22" s="23"/>
      <c r="CTZ22" s="23"/>
      <c r="CUA22" s="23"/>
      <c r="CUB22" s="23"/>
      <c r="CUC22" s="23"/>
      <c r="CUD22" s="23"/>
      <c r="CUE22" s="23"/>
      <c r="CUF22" s="23"/>
      <c r="CUG22" s="23"/>
      <c r="CUH22" s="23"/>
      <c r="CUI22" s="23"/>
      <c r="CUJ22" s="23"/>
      <c r="CUK22" s="23"/>
      <c r="CUL22" s="23"/>
      <c r="CUM22" s="23"/>
      <c r="CUN22" s="23"/>
      <c r="CUO22" s="23"/>
      <c r="CUP22" s="23"/>
      <c r="CUQ22" s="23"/>
      <c r="CUR22" s="23"/>
      <c r="CUS22" s="23"/>
      <c r="CUT22" s="23"/>
      <c r="CUU22" s="23"/>
      <c r="CUV22" s="23"/>
      <c r="CUW22" s="23"/>
      <c r="CUX22" s="23"/>
      <c r="CUY22" s="23"/>
      <c r="CUZ22" s="23"/>
      <c r="CVA22" s="23"/>
      <c r="CVB22" s="23"/>
      <c r="CVC22" s="23"/>
      <c r="CVD22" s="23"/>
      <c r="CVE22" s="23"/>
      <c r="CVF22" s="23"/>
      <c r="CVG22" s="23"/>
      <c r="CVH22" s="23"/>
      <c r="CVI22" s="23"/>
      <c r="CVJ22" s="23"/>
      <c r="CVK22" s="23"/>
      <c r="CVL22" s="23"/>
      <c r="CVM22" s="23"/>
      <c r="CVN22" s="23"/>
      <c r="CVO22" s="23"/>
      <c r="CVP22" s="23"/>
      <c r="CVQ22" s="23"/>
      <c r="CVR22" s="23"/>
      <c r="CVS22" s="23"/>
      <c r="CVT22" s="23"/>
      <c r="CVU22" s="23"/>
      <c r="CVV22" s="23"/>
      <c r="CVW22" s="23"/>
      <c r="CVX22" s="23"/>
      <c r="CVY22" s="23"/>
      <c r="CVZ22" s="23"/>
      <c r="CWA22" s="23"/>
      <c r="CWB22" s="23"/>
      <c r="CWC22" s="23"/>
      <c r="CWD22" s="23"/>
      <c r="CWE22" s="23"/>
      <c r="CWF22" s="23"/>
      <c r="CWG22" s="23"/>
      <c r="CWH22" s="23"/>
      <c r="CWI22" s="23"/>
      <c r="CWJ22" s="23"/>
      <c r="CWK22" s="23"/>
      <c r="CWL22" s="23"/>
      <c r="CWM22" s="23"/>
      <c r="CWN22" s="23"/>
      <c r="CWO22" s="23"/>
      <c r="CWP22" s="23"/>
      <c r="CWQ22" s="23"/>
      <c r="CWR22" s="23"/>
      <c r="CWS22" s="23"/>
      <c r="CWT22" s="23"/>
      <c r="CWU22" s="23"/>
      <c r="CWV22" s="23"/>
      <c r="CWW22" s="23"/>
      <c r="CWX22" s="23"/>
      <c r="CWY22" s="23"/>
      <c r="CWZ22" s="23"/>
      <c r="CXA22" s="23"/>
      <c r="CXB22" s="23"/>
      <c r="CXC22" s="23"/>
      <c r="CXD22" s="23"/>
      <c r="CXE22" s="23"/>
      <c r="CXF22" s="23"/>
      <c r="CXG22" s="23"/>
      <c r="CXH22" s="23"/>
      <c r="CXI22" s="23"/>
      <c r="CXJ22" s="23"/>
      <c r="CXK22" s="23"/>
      <c r="CXL22" s="23"/>
      <c r="CXM22" s="23"/>
      <c r="CXN22" s="23"/>
      <c r="CXO22" s="23"/>
      <c r="CXP22" s="23"/>
      <c r="CXQ22" s="23"/>
      <c r="CXR22" s="23"/>
      <c r="CXS22" s="23"/>
      <c r="CXT22" s="23"/>
      <c r="CXU22" s="23"/>
      <c r="CXV22" s="23"/>
      <c r="CXW22" s="23"/>
      <c r="CXX22" s="23"/>
      <c r="CXY22" s="23"/>
      <c r="CXZ22" s="23"/>
      <c r="CYA22" s="23"/>
      <c r="CYB22" s="23"/>
      <c r="CYC22" s="23"/>
      <c r="CYD22" s="23"/>
      <c r="CYE22" s="23"/>
      <c r="CYF22" s="23"/>
      <c r="CYG22" s="23"/>
      <c r="CYH22" s="23"/>
      <c r="CYI22" s="23"/>
      <c r="CYJ22" s="23"/>
      <c r="CYK22" s="23"/>
      <c r="CYL22" s="23"/>
      <c r="CYM22" s="23"/>
      <c r="CYN22" s="23"/>
      <c r="CYO22" s="23"/>
      <c r="CYP22" s="23"/>
      <c r="CYQ22" s="23"/>
      <c r="CYR22" s="23"/>
      <c r="CYS22" s="23"/>
      <c r="CYT22" s="23"/>
      <c r="CYU22" s="23"/>
      <c r="CYV22" s="23"/>
      <c r="CYW22" s="23"/>
      <c r="CYX22" s="23"/>
      <c r="CYY22" s="23"/>
      <c r="CYZ22" s="23"/>
      <c r="CZA22" s="23"/>
      <c r="CZB22" s="23"/>
      <c r="CZC22" s="23"/>
      <c r="CZD22" s="23"/>
      <c r="CZE22" s="23"/>
      <c r="CZF22" s="23"/>
      <c r="CZG22" s="23"/>
      <c r="CZH22" s="23"/>
      <c r="CZI22" s="23"/>
      <c r="CZJ22" s="23"/>
      <c r="CZK22" s="23"/>
      <c r="CZL22" s="23"/>
      <c r="CZM22" s="23"/>
      <c r="CZN22" s="23"/>
      <c r="CZO22" s="23"/>
      <c r="CZP22" s="23"/>
      <c r="CZQ22" s="23"/>
      <c r="CZR22" s="23"/>
      <c r="CZS22" s="23"/>
      <c r="CZT22" s="23"/>
      <c r="CZU22" s="23"/>
      <c r="CZV22" s="23"/>
      <c r="CZW22" s="23"/>
      <c r="CZX22" s="23"/>
      <c r="CZY22" s="23"/>
      <c r="CZZ22" s="23"/>
      <c r="DAA22" s="23"/>
      <c r="DAB22" s="23"/>
      <c r="DAC22" s="23"/>
      <c r="DAD22" s="23"/>
      <c r="DAE22" s="23"/>
      <c r="DAF22" s="23"/>
      <c r="DAG22" s="23"/>
      <c r="DAH22" s="23"/>
      <c r="DAI22" s="23"/>
      <c r="DAJ22" s="23"/>
      <c r="DAK22" s="23"/>
      <c r="DAL22" s="23"/>
      <c r="DAM22" s="23"/>
      <c r="DAN22" s="23"/>
      <c r="DAO22" s="23"/>
      <c r="DAP22" s="23"/>
      <c r="DAQ22" s="23"/>
      <c r="DAR22" s="23"/>
      <c r="DAS22" s="23"/>
      <c r="DAT22" s="23"/>
      <c r="DAU22" s="23"/>
      <c r="DAV22" s="23"/>
      <c r="DAW22" s="23"/>
      <c r="DAX22" s="23"/>
      <c r="DAY22" s="23"/>
      <c r="DAZ22" s="23"/>
      <c r="DBA22" s="23"/>
      <c r="DBB22" s="23"/>
      <c r="DBC22" s="23"/>
      <c r="DBD22" s="23"/>
      <c r="DBE22" s="23"/>
      <c r="DBF22" s="23"/>
      <c r="DBG22" s="23"/>
      <c r="DBH22" s="23"/>
      <c r="DBI22" s="23"/>
      <c r="DBJ22" s="23"/>
      <c r="DBK22" s="23"/>
      <c r="DBL22" s="23"/>
      <c r="DBM22" s="23"/>
      <c r="DBN22" s="23"/>
      <c r="DBO22" s="23"/>
      <c r="DBP22" s="23"/>
      <c r="DBQ22" s="23"/>
      <c r="DBR22" s="23"/>
      <c r="DBS22" s="23"/>
      <c r="DBT22" s="23"/>
      <c r="DBU22" s="23"/>
      <c r="DBV22" s="23"/>
      <c r="DBW22" s="23"/>
      <c r="DBX22" s="23"/>
      <c r="DBY22" s="23"/>
      <c r="DBZ22" s="23"/>
      <c r="DCA22" s="23"/>
      <c r="DCB22" s="23"/>
      <c r="DCC22" s="23"/>
      <c r="DCD22" s="23"/>
      <c r="DCE22" s="23"/>
      <c r="DCF22" s="23"/>
      <c r="DCG22" s="23"/>
      <c r="DCH22" s="23"/>
      <c r="DCI22" s="23"/>
      <c r="DCJ22" s="23"/>
      <c r="DCK22" s="23"/>
      <c r="DCL22" s="23"/>
      <c r="DCM22" s="23"/>
      <c r="DCN22" s="23"/>
      <c r="DCO22" s="23"/>
      <c r="DCP22" s="23"/>
      <c r="DCQ22" s="23"/>
      <c r="DCR22" s="23"/>
      <c r="DCS22" s="23"/>
      <c r="DCT22" s="23"/>
      <c r="DCU22" s="23"/>
      <c r="DCV22" s="23"/>
      <c r="DCW22" s="23"/>
      <c r="DCX22" s="23"/>
      <c r="DCY22" s="23"/>
      <c r="DCZ22" s="23"/>
      <c r="DDA22" s="23"/>
      <c r="DDB22" s="23"/>
      <c r="DDC22" s="23"/>
      <c r="DDD22" s="23"/>
      <c r="DDE22" s="23"/>
      <c r="DDF22" s="23"/>
      <c r="DDG22" s="23"/>
      <c r="DDH22" s="23"/>
      <c r="DDI22" s="23"/>
      <c r="DDJ22" s="23"/>
      <c r="DDK22" s="23"/>
      <c r="DDL22" s="23"/>
      <c r="DDM22" s="23"/>
      <c r="DDN22" s="23"/>
      <c r="DDO22" s="23"/>
      <c r="DDP22" s="23"/>
      <c r="DDQ22" s="23"/>
      <c r="DDR22" s="23"/>
      <c r="DDS22" s="23"/>
      <c r="DDT22" s="23"/>
      <c r="DDU22" s="23"/>
      <c r="DDV22" s="23"/>
      <c r="DDW22" s="23"/>
      <c r="DDX22" s="23"/>
      <c r="DDY22" s="23"/>
      <c r="DDZ22" s="23"/>
      <c r="DEA22" s="23"/>
      <c r="DEB22" s="23"/>
      <c r="DEC22" s="23"/>
      <c r="DED22" s="23"/>
      <c r="DEE22" s="23"/>
      <c r="DEF22" s="23"/>
      <c r="DEG22" s="23"/>
      <c r="DEH22" s="23"/>
      <c r="DEI22" s="23"/>
      <c r="DEJ22" s="23"/>
      <c r="DEK22" s="23"/>
      <c r="DEL22" s="23"/>
      <c r="DEM22" s="23"/>
      <c r="DEN22" s="23"/>
      <c r="DEO22" s="23"/>
      <c r="DEP22" s="23"/>
      <c r="DEQ22" s="23"/>
      <c r="DER22" s="23"/>
      <c r="DES22" s="23"/>
      <c r="DET22" s="23"/>
      <c r="DEU22" s="23"/>
      <c r="DEV22" s="23"/>
      <c r="DEW22" s="23"/>
      <c r="DEX22" s="23"/>
      <c r="DEY22" s="23"/>
      <c r="DEZ22" s="23"/>
      <c r="DFA22" s="23"/>
      <c r="DFB22" s="23"/>
      <c r="DFC22" s="23"/>
      <c r="DFD22" s="23"/>
      <c r="DFE22" s="23"/>
      <c r="DFF22" s="23"/>
      <c r="DFG22" s="23"/>
      <c r="DFH22" s="23"/>
      <c r="DFI22" s="23"/>
      <c r="DFJ22" s="23"/>
      <c r="DFK22" s="23"/>
      <c r="DFL22" s="23"/>
      <c r="DFM22" s="23"/>
      <c r="DFN22" s="23"/>
      <c r="DFO22" s="23"/>
      <c r="DFP22" s="23"/>
      <c r="DFQ22" s="23"/>
      <c r="DFR22" s="23"/>
      <c r="DFS22" s="23"/>
      <c r="DFT22" s="23"/>
      <c r="DFU22" s="23"/>
      <c r="DFV22" s="23"/>
      <c r="DFW22" s="23"/>
      <c r="DFX22" s="23"/>
      <c r="DFY22" s="23"/>
      <c r="DFZ22" s="23"/>
      <c r="DGA22" s="23"/>
      <c r="DGB22" s="23"/>
      <c r="DGC22" s="23"/>
      <c r="DGD22" s="23"/>
      <c r="DGE22" s="23"/>
      <c r="DGF22" s="23"/>
      <c r="DGG22" s="23"/>
      <c r="DGH22" s="23"/>
      <c r="DGI22" s="23"/>
      <c r="DGJ22" s="23"/>
      <c r="DGK22" s="23"/>
      <c r="DGL22" s="23"/>
      <c r="DGM22" s="23"/>
      <c r="DGN22" s="23"/>
      <c r="DGO22" s="23"/>
      <c r="DGP22" s="23"/>
      <c r="DGQ22" s="23"/>
      <c r="DGR22" s="23"/>
      <c r="DGS22" s="23"/>
      <c r="DGT22" s="23"/>
      <c r="DGU22" s="23"/>
      <c r="DGV22" s="23"/>
      <c r="DGW22" s="23"/>
      <c r="DGX22" s="23"/>
      <c r="DGY22" s="23"/>
      <c r="DGZ22" s="23"/>
      <c r="DHA22" s="23"/>
      <c r="DHB22" s="23"/>
      <c r="DHC22" s="23"/>
      <c r="DHD22" s="23"/>
      <c r="DHE22" s="23"/>
      <c r="DHF22" s="23"/>
      <c r="DHG22" s="23"/>
      <c r="DHH22" s="23"/>
      <c r="DHI22" s="23"/>
      <c r="DHJ22" s="23"/>
      <c r="DHK22" s="23"/>
      <c r="DHL22" s="23"/>
      <c r="DHM22" s="23"/>
      <c r="DHN22" s="23"/>
      <c r="DHO22" s="23"/>
      <c r="DHP22" s="23"/>
      <c r="DHQ22" s="23"/>
      <c r="DHR22" s="23"/>
      <c r="DHS22" s="23"/>
      <c r="DHT22" s="23"/>
      <c r="DHU22" s="23"/>
      <c r="DHV22" s="23"/>
      <c r="DHW22" s="23"/>
      <c r="DHX22" s="23"/>
      <c r="DHY22" s="23"/>
      <c r="DHZ22" s="23"/>
      <c r="DIA22" s="23"/>
      <c r="DIB22" s="23"/>
      <c r="DIC22" s="23"/>
      <c r="DID22" s="23"/>
      <c r="DIE22" s="23"/>
      <c r="DIF22" s="23"/>
      <c r="DIG22" s="23"/>
      <c r="DIH22" s="23"/>
      <c r="DII22" s="23"/>
      <c r="DIJ22" s="23"/>
      <c r="DIK22" s="23"/>
      <c r="DIL22" s="23"/>
      <c r="DIM22" s="23"/>
      <c r="DIN22" s="23"/>
      <c r="DIO22" s="23"/>
      <c r="DIP22" s="23"/>
      <c r="DIQ22" s="23"/>
      <c r="DIR22" s="23"/>
      <c r="DIS22" s="23"/>
      <c r="DIT22" s="23"/>
      <c r="DIU22" s="23"/>
      <c r="DIV22" s="23"/>
      <c r="DIW22" s="23"/>
      <c r="DIX22" s="23"/>
      <c r="DIY22" s="23"/>
      <c r="DIZ22" s="23"/>
      <c r="DJA22" s="23"/>
      <c r="DJB22" s="23"/>
      <c r="DJC22" s="23"/>
      <c r="DJD22" s="23"/>
      <c r="DJE22" s="23"/>
      <c r="DJF22" s="23"/>
      <c r="DJG22" s="23"/>
      <c r="DJH22" s="23"/>
      <c r="DJI22" s="23"/>
      <c r="DJJ22" s="23"/>
      <c r="DJK22" s="23"/>
      <c r="DJL22" s="23"/>
      <c r="DJM22" s="23"/>
      <c r="DJN22" s="23"/>
      <c r="DJO22" s="23"/>
      <c r="DJP22" s="23"/>
      <c r="DJQ22" s="23"/>
      <c r="DJR22" s="23"/>
      <c r="DJS22" s="23"/>
      <c r="DJT22" s="23"/>
      <c r="DJU22" s="23"/>
      <c r="DJV22" s="23"/>
      <c r="DJW22" s="23"/>
      <c r="DJX22" s="23"/>
      <c r="DJY22" s="23"/>
      <c r="DJZ22" s="23"/>
      <c r="DKA22" s="23"/>
      <c r="DKB22" s="23"/>
      <c r="DKC22" s="23"/>
      <c r="DKD22" s="23"/>
      <c r="DKE22" s="23"/>
      <c r="DKF22" s="23"/>
      <c r="DKG22" s="23"/>
      <c r="DKH22" s="23"/>
      <c r="DKI22" s="23"/>
      <c r="DKJ22" s="23"/>
      <c r="DKK22" s="23"/>
      <c r="DKL22" s="23"/>
      <c r="DKM22" s="23"/>
      <c r="DKN22" s="23"/>
      <c r="DKO22" s="23"/>
      <c r="DKP22" s="23"/>
      <c r="DKQ22" s="23"/>
      <c r="DKR22" s="23"/>
      <c r="DKS22" s="23"/>
      <c r="DKT22" s="23"/>
      <c r="DKU22" s="23"/>
      <c r="DKV22" s="23"/>
      <c r="DKW22" s="23"/>
      <c r="DKX22" s="23"/>
      <c r="DKY22" s="23"/>
      <c r="DKZ22" s="23"/>
      <c r="DLA22" s="23"/>
      <c r="DLB22" s="23"/>
      <c r="DLC22" s="23"/>
      <c r="DLD22" s="23"/>
      <c r="DLE22" s="23"/>
      <c r="DLF22" s="23"/>
      <c r="DLG22" s="23"/>
      <c r="DLH22" s="23"/>
      <c r="DLI22" s="23"/>
      <c r="DLJ22" s="23"/>
      <c r="DLK22" s="23"/>
      <c r="DLL22" s="23"/>
      <c r="DLM22" s="23"/>
      <c r="DLN22" s="23"/>
      <c r="DLO22" s="23"/>
      <c r="DLP22" s="23"/>
      <c r="DLQ22" s="23"/>
      <c r="DLR22" s="23"/>
      <c r="DLS22" s="23"/>
      <c r="DLT22" s="23"/>
      <c r="DLU22" s="23"/>
      <c r="DLV22" s="23"/>
      <c r="DLW22" s="23"/>
      <c r="DLX22" s="23"/>
      <c r="DLY22" s="23"/>
      <c r="DLZ22" s="23"/>
      <c r="DMA22" s="23"/>
      <c r="DMB22" s="23"/>
      <c r="DMC22" s="23"/>
      <c r="DMD22" s="23"/>
      <c r="DME22" s="23"/>
      <c r="DMF22" s="23"/>
      <c r="DMG22" s="23"/>
      <c r="DMH22" s="23"/>
      <c r="DMI22" s="23"/>
      <c r="DMJ22" s="23"/>
      <c r="DMK22" s="23"/>
      <c r="DML22" s="23"/>
      <c r="DMM22" s="23"/>
      <c r="DMN22" s="23"/>
      <c r="DMO22" s="23"/>
      <c r="DMP22" s="23"/>
      <c r="DMQ22" s="23"/>
      <c r="DMR22" s="23"/>
      <c r="DMS22" s="23"/>
      <c r="DMT22" s="23"/>
      <c r="DMU22" s="23"/>
      <c r="DMV22" s="23"/>
      <c r="DMW22" s="23"/>
      <c r="DMX22" s="23"/>
      <c r="DMY22" s="23"/>
      <c r="DMZ22" s="23"/>
      <c r="DNA22" s="23"/>
      <c r="DNB22" s="23"/>
      <c r="DNC22" s="23"/>
      <c r="DND22" s="23"/>
      <c r="DNE22" s="23"/>
      <c r="DNF22" s="23"/>
      <c r="DNG22" s="23"/>
      <c r="DNH22" s="23"/>
      <c r="DNI22" s="23"/>
      <c r="DNJ22" s="23"/>
      <c r="DNK22" s="23"/>
      <c r="DNL22" s="23"/>
      <c r="DNM22" s="23"/>
      <c r="DNN22" s="23"/>
      <c r="DNO22" s="23"/>
      <c r="DNP22" s="23"/>
      <c r="DNQ22" s="23"/>
      <c r="DNR22" s="23"/>
      <c r="DNS22" s="23"/>
      <c r="DNT22" s="23"/>
      <c r="DNU22" s="23"/>
      <c r="DNV22" s="23"/>
      <c r="DNW22" s="23"/>
      <c r="DNX22" s="23"/>
      <c r="DNY22" s="23"/>
      <c r="DNZ22" s="23"/>
      <c r="DOA22" s="23"/>
      <c r="DOB22" s="23"/>
      <c r="DOC22" s="23"/>
      <c r="DOD22" s="23"/>
      <c r="DOE22" s="23"/>
      <c r="DOF22" s="23"/>
      <c r="DOG22" s="23"/>
      <c r="DOH22" s="23"/>
      <c r="DOI22" s="23"/>
      <c r="DOJ22" s="23"/>
      <c r="DOK22" s="23"/>
      <c r="DOL22" s="23"/>
      <c r="DOM22" s="23"/>
      <c r="DON22" s="23"/>
      <c r="DOO22" s="23"/>
      <c r="DOP22" s="23"/>
      <c r="DOQ22" s="23"/>
      <c r="DOR22" s="23"/>
      <c r="DOS22" s="23"/>
      <c r="DOT22" s="23"/>
      <c r="DOU22" s="23"/>
      <c r="DOV22" s="23"/>
      <c r="DOW22" s="23"/>
      <c r="DOX22" s="23"/>
      <c r="DOY22" s="23"/>
      <c r="DOZ22" s="23"/>
      <c r="DPA22" s="23"/>
      <c r="DPB22" s="23"/>
      <c r="DPC22" s="23"/>
      <c r="DPD22" s="23"/>
      <c r="DPE22" s="23"/>
      <c r="DPF22" s="23"/>
      <c r="DPG22" s="23"/>
      <c r="DPH22" s="23"/>
      <c r="DPI22" s="23"/>
      <c r="DPJ22" s="23"/>
      <c r="DPK22" s="23"/>
      <c r="DPL22" s="23"/>
      <c r="DPM22" s="23"/>
      <c r="DPN22" s="23"/>
      <c r="DPO22" s="23"/>
      <c r="DPP22" s="23"/>
      <c r="DPQ22" s="23"/>
      <c r="DPR22" s="23"/>
      <c r="DPS22" s="23"/>
      <c r="DPT22" s="23"/>
      <c r="DPU22" s="23"/>
      <c r="DPV22" s="23"/>
      <c r="DPW22" s="23"/>
      <c r="DPX22" s="23"/>
      <c r="DPY22" s="23"/>
      <c r="DPZ22" s="23"/>
      <c r="DQA22" s="23"/>
      <c r="DQB22" s="23"/>
      <c r="DQC22" s="23"/>
      <c r="DQD22" s="23"/>
      <c r="DQE22" s="23"/>
      <c r="DQF22" s="23"/>
      <c r="DQG22" s="23"/>
      <c r="DQH22" s="23"/>
      <c r="DQI22" s="23"/>
      <c r="DQJ22" s="23"/>
      <c r="DQK22" s="23"/>
      <c r="DQL22" s="23"/>
      <c r="DQM22" s="23"/>
      <c r="DQN22" s="23"/>
      <c r="DQO22" s="23"/>
      <c r="DQP22" s="23"/>
      <c r="DQQ22" s="23"/>
      <c r="DQR22" s="23"/>
      <c r="DQS22" s="23"/>
      <c r="DQT22" s="23"/>
      <c r="DQU22" s="23"/>
      <c r="DQV22" s="23"/>
      <c r="DQW22" s="23"/>
      <c r="DQX22" s="23"/>
      <c r="DQY22" s="23"/>
      <c r="DQZ22" s="23"/>
      <c r="DRA22" s="23"/>
      <c r="DRB22" s="23"/>
      <c r="DRC22" s="23"/>
      <c r="DRD22" s="23"/>
      <c r="DRE22" s="23"/>
      <c r="DRF22" s="23"/>
      <c r="DRG22" s="23"/>
      <c r="DRH22" s="23"/>
      <c r="DRI22" s="23"/>
      <c r="DRJ22" s="23"/>
      <c r="DRK22" s="23"/>
      <c r="DRL22" s="23"/>
      <c r="DRM22" s="23"/>
      <c r="DRN22" s="23"/>
      <c r="DRO22" s="23"/>
      <c r="DRP22" s="23"/>
      <c r="DRQ22" s="23"/>
      <c r="DRR22" s="23"/>
      <c r="DRS22" s="23"/>
      <c r="DRT22" s="23"/>
      <c r="DRU22" s="23"/>
      <c r="DRV22" s="23"/>
      <c r="DRW22" s="23"/>
      <c r="DRX22" s="23"/>
      <c r="DRY22" s="23"/>
      <c r="DRZ22" s="23"/>
      <c r="DSA22" s="23"/>
      <c r="DSB22" s="23"/>
      <c r="DSC22" s="23"/>
      <c r="DSD22" s="23"/>
      <c r="DSE22" s="23"/>
      <c r="DSF22" s="23"/>
      <c r="DSG22" s="23"/>
      <c r="DSH22" s="23"/>
      <c r="DSI22" s="23"/>
      <c r="DSJ22" s="23"/>
      <c r="DSK22" s="23"/>
      <c r="DSL22" s="23"/>
      <c r="DSM22" s="23"/>
      <c r="DSN22" s="23"/>
      <c r="DSO22" s="23"/>
      <c r="DSP22" s="23"/>
      <c r="DSQ22" s="23"/>
      <c r="DSR22" s="23"/>
      <c r="DSS22" s="23"/>
      <c r="DST22" s="23"/>
      <c r="DSU22" s="23"/>
      <c r="DSV22" s="23"/>
      <c r="DSW22" s="23"/>
      <c r="DSX22" s="23"/>
      <c r="DSY22" s="23"/>
      <c r="DSZ22" s="23"/>
      <c r="DTA22" s="23"/>
      <c r="DTB22" s="23"/>
      <c r="DTC22" s="23"/>
      <c r="DTD22" s="23"/>
      <c r="DTE22" s="23"/>
      <c r="DTF22" s="23"/>
      <c r="DTG22" s="23"/>
      <c r="DTH22" s="23"/>
      <c r="DTI22" s="23"/>
      <c r="DTJ22" s="23"/>
      <c r="DTK22" s="23"/>
      <c r="DTL22" s="23"/>
      <c r="DTM22" s="23"/>
      <c r="DTN22" s="23"/>
      <c r="DTO22" s="23"/>
      <c r="DTP22" s="23"/>
      <c r="DTQ22" s="23"/>
      <c r="DTR22" s="23"/>
      <c r="DTS22" s="23"/>
      <c r="DTT22" s="23"/>
      <c r="DTU22" s="23"/>
      <c r="DTV22" s="23"/>
      <c r="DTW22" s="23"/>
      <c r="DTX22" s="23"/>
      <c r="DTY22" s="23"/>
      <c r="DTZ22" s="23"/>
      <c r="DUA22" s="23"/>
      <c r="DUB22" s="23"/>
      <c r="DUC22" s="23"/>
      <c r="DUD22" s="23"/>
      <c r="DUE22" s="23"/>
      <c r="DUF22" s="23"/>
      <c r="DUG22" s="23"/>
      <c r="DUH22" s="23"/>
      <c r="DUI22" s="23"/>
      <c r="DUJ22" s="23"/>
      <c r="DUK22" s="23"/>
      <c r="DUL22" s="23"/>
      <c r="DUM22" s="23"/>
      <c r="DUN22" s="23"/>
      <c r="DUO22" s="23"/>
      <c r="DUP22" s="23"/>
      <c r="DUQ22" s="23"/>
      <c r="DUR22" s="23"/>
      <c r="DUS22" s="23"/>
      <c r="DUT22" s="23"/>
      <c r="DUU22" s="23"/>
      <c r="DUV22" s="23"/>
      <c r="DUW22" s="23"/>
      <c r="DUX22" s="23"/>
      <c r="DUY22" s="23"/>
      <c r="DUZ22" s="23"/>
      <c r="DVA22" s="23"/>
      <c r="DVB22" s="23"/>
      <c r="DVC22" s="23"/>
      <c r="DVD22" s="23"/>
      <c r="DVE22" s="23"/>
      <c r="DVF22" s="23"/>
      <c r="DVG22" s="23"/>
      <c r="DVH22" s="23"/>
      <c r="DVI22" s="23"/>
      <c r="DVJ22" s="23"/>
      <c r="DVK22" s="23"/>
      <c r="DVL22" s="23"/>
      <c r="DVM22" s="23"/>
      <c r="DVN22" s="23"/>
      <c r="DVO22" s="23"/>
      <c r="DVP22" s="23"/>
      <c r="DVQ22" s="23"/>
      <c r="DVR22" s="23"/>
      <c r="DVS22" s="23"/>
      <c r="DVT22" s="23"/>
      <c r="DVU22" s="23"/>
      <c r="DVV22" s="23"/>
      <c r="DVW22" s="23"/>
      <c r="DVX22" s="23"/>
      <c r="DVY22" s="23"/>
      <c r="DVZ22" s="23"/>
      <c r="DWA22" s="23"/>
      <c r="DWB22" s="23"/>
      <c r="DWC22" s="23"/>
      <c r="DWD22" s="23"/>
      <c r="DWE22" s="23"/>
      <c r="DWF22" s="23"/>
      <c r="DWG22" s="23"/>
      <c r="DWH22" s="23"/>
      <c r="DWI22" s="23"/>
      <c r="DWJ22" s="23"/>
      <c r="DWK22" s="23"/>
      <c r="DWL22" s="23"/>
      <c r="DWM22" s="23"/>
      <c r="DWN22" s="23"/>
      <c r="DWO22" s="23"/>
      <c r="DWP22" s="23"/>
      <c r="DWQ22" s="23"/>
      <c r="DWR22" s="23"/>
      <c r="DWS22" s="23"/>
      <c r="DWT22" s="23"/>
      <c r="DWU22" s="23"/>
      <c r="DWV22" s="23"/>
      <c r="DWW22" s="23"/>
      <c r="DWX22" s="23"/>
      <c r="DWY22" s="23"/>
      <c r="DWZ22" s="23"/>
      <c r="DXA22" s="23"/>
      <c r="DXB22" s="23"/>
      <c r="DXC22" s="23"/>
      <c r="DXD22" s="23"/>
      <c r="DXE22" s="23"/>
      <c r="DXF22" s="23"/>
      <c r="DXG22" s="23"/>
      <c r="DXH22" s="23"/>
      <c r="DXI22" s="23"/>
      <c r="DXJ22" s="23"/>
      <c r="DXK22" s="23"/>
      <c r="DXL22" s="23"/>
      <c r="DXM22" s="23"/>
      <c r="DXN22" s="23"/>
      <c r="DXO22" s="23"/>
      <c r="DXP22" s="23"/>
      <c r="DXQ22" s="23"/>
      <c r="DXR22" s="23"/>
      <c r="DXS22" s="23"/>
      <c r="DXT22" s="23"/>
      <c r="DXU22" s="23"/>
      <c r="DXV22" s="23"/>
      <c r="DXW22" s="23"/>
      <c r="DXX22" s="23"/>
      <c r="DXY22" s="23"/>
      <c r="DXZ22" s="23"/>
      <c r="DYA22" s="23"/>
      <c r="DYB22" s="23"/>
      <c r="DYC22" s="23"/>
      <c r="DYD22" s="23"/>
      <c r="DYE22" s="23"/>
      <c r="DYF22" s="23"/>
      <c r="DYG22" s="23"/>
      <c r="DYH22" s="23"/>
      <c r="DYI22" s="23"/>
      <c r="DYJ22" s="23"/>
      <c r="DYK22" s="23"/>
      <c r="DYL22" s="23"/>
      <c r="DYM22" s="23"/>
      <c r="DYN22" s="23"/>
      <c r="DYO22" s="23"/>
      <c r="DYP22" s="23"/>
      <c r="DYQ22" s="23"/>
      <c r="DYR22" s="23"/>
      <c r="DYS22" s="23"/>
      <c r="DYT22" s="23"/>
      <c r="DYU22" s="23"/>
      <c r="DYV22" s="23"/>
      <c r="DYW22" s="23"/>
      <c r="DYX22" s="23"/>
      <c r="DYY22" s="23"/>
      <c r="DYZ22" s="23"/>
      <c r="DZA22" s="23"/>
      <c r="DZB22" s="23"/>
      <c r="DZC22" s="23"/>
      <c r="DZD22" s="23"/>
      <c r="DZE22" s="23"/>
      <c r="DZF22" s="23"/>
      <c r="DZG22" s="23"/>
      <c r="DZH22" s="23"/>
      <c r="DZI22" s="23"/>
      <c r="DZJ22" s="23"/>
      <c r="DZK22" s="23"/>
      <c r="DZL22" s="23"/>
      <c r="DZM22" s="23"/>
      <c r="DZN22" s="23"/>
      <c r="DZO22" s="23"/>
      <c r="DZP22" s="23"/>
      <c r="DZQ22" s="23"/>
      <c r="DZR22" s="23"/>
      <c r="DZS22" s="23"/>
      <c r="DZT22" s="23"/>
      <c r="DZU22" s="23"/>
      <c r="DZV22" s="23"/>
      <c r="DZW22" s="23"/>
      <c r="DZX22" s="23"/>
      <c r="DZY22" s="23"/>
      <c r="DZZ22" s="23"/>
      <c r="EAA22" s="23"/>
      <c r="EAB22" s="23"/>
      <c r="EAC22" s="23"/>
      <c r="EAD22" s="23"/>
      <c r="EAE22" s="23"/>
      <c r="EAF22" s="23"/>
      <c r="EAG22" s="23"/>
      <c r="EAH22" s="23"/>
      <c r="EAI22" s="23"/>
      <c r="EAJ22" s="23"/>
      <c r="EAK22" s="23"/>
      <c r="EAL22" s="23"/>
      <c r="EAM22" s="23"/>
      <c r="EAN22" s="23"/>
      <c r="EAO22" s="23"/>
      <c r="EAP22" s="23"/>
      <c r="EAQ22" s="23"/>
      <c r="EAR22" s="23"/>
      <c r="EAS22" s="23"/>
      <c r="EAT22" s="23"/>
      <c r="EAU22" s="23"/>
      <c r="EAV22" s="23"/>
      <c r="EAW22" s="23"/>
      <c r="EAX22" s="23"/>
      <c r="EAY22" s="23"/>
      <c r="EAZ22" s="23"/>
      <c r="EBA22" s="23"/>
      <c r="EBB22" s="23"/>
      <c r="EBC22" s="23"/>
      <c r="EBD22" s="23"/>
      <c r="EBE22" s="23"/>
      <c r="EBF22" s="23"/>
      <c r="EBG22" s="23"/>
      <c r="EBH22" s="23"/>
      <c r="EBI22" s="23"/>
      <c r="EBJ22" s="23"/>
      <c r="EBK22" s="23"/>
      <c r="EBL22" s="23"/>
      <c r="EBM22" s="23"/>
      <c r="EBN22" s="23"/>
      <c r="EBO22" s="23"/>
      <c r="EBP22" s="23"/>
      <c r="EBQ22" s="23"/>
      <c r="EBR22" s="23"/>
      <c r="EBS22" s="23"/>
      <c r="EBT22" s="23"/>
      <c r="EBU22" s="23"/>
      <c r="EBV22" s="23"/>
      <c r="EBW22" s="23"/>
      <c r="EBX22" s="23"/>
      <c r="EBY22" s="23"/>
      <c r="EBZ22" s="23"/>
      <c r="ECA22" s="23"/>
      <c r="ECB22" s="23"/>
      <c r="ECC22" s="23"/>
      <c r="ECD22" s="23"/>
      <c r="ECE22" s="23"/>
      <c r="ECF22" s="23"/>
      <c r="ECG22" s="23"/>
      <c r="ECH22" s="23"/>
      <c r="ECI22" s="23"/>
      <c r="ECJ22" s="23"/>
      <c r="ECK22" s="23"/>
      <c r="ECL22" s="23"/>
      <c r="ECM22" s="23"/>
      <c r="ECN22" s="23"/>
      <c r="ECO22" s="23"/>
      <c r="ECP22" s="23"/>
      <c r="ECQ22" s="23"/>
      <c r="ECR22" s="23"/>
      <c r="ECS22" s="23"/>
      <c r="ECT22" s="23"/>
      <c r="ECU22" s="23"/>
      <c r="ECV22" s="23"/>
      <c r="ECW22" s="23"/>
      <c r="ECX22" s="23"/>
      <c r="ECY22" s="23"/>
      <c r="ECZ22" s="23"/>
      <c r="EDA22" s="23"/>
      <c r="EDB22" s="23"/>
      <c r="EDC22" s="23"/>
      <c r="EDD22" s="23"/>
      <c r="EDE22" s="23"/>
      <c r="EDF22" s="23"/>
      <c r="EDG22" s="23"/>
      <c r="EDH22" s="23"/>
      <c r="EDI22" s="23"/>
      <c r="EDJ22" s="23"/>
      <c r="EDK22" s="23"/>
      <c r="EDL22" s="23"/>
      <c r="EDM22" s="23"/>
      <c r="EDN22" s="23"/>
      <c r="EDO22" s="23"/>
      <c r="EDP22" s="23"/>
      <c r="EDQ22" s="23"/>
      <c r="EDR22" s="23"/>
      <c r="EDS22" s="23"/>
      <c r="EDT22" s="23"/>
      <c r="EDU22" s="23"/>
      <c r="EDV22" s="23"/>
      <c r="EDW22" s="23"/>
      <c r="EDX22" s="23"/>
      <c r="EDY22" s="23"/>
      <c r="EDZ22" s="23"/>
      <c r="EEA22" s="23"/>
      <c r="EEB22" s="23"/>
      <c r="EEC22" s="23"/>
      <c r="EED22" s="23"/>
      <c r="EEE22" s="23"/>
      <c r="EEF22" s="23"/>
      <c r="EEG22" s="23"/>
      <c r="EEH22" s="23"/>
      <c r="EEI22" s="23"/>
      <c r="EEJ22" s="23"/>
      <c r="EEK22" s="23"/>
      <c r="EEL22" s="23"/>
      <c r="EEM22" s="23"/>
      <c r="EEN22" s="23"/>
      <c r="EEO22" s="23"/>
      <c r="EEP22" s="23"/>
      <c r="EEQ22" s="23"/>
      <c r="EER22" s="23"/>
      <c r="EES22" s="23"/>
      <c r="EET22" s="23"/>
      <c r="EEU22" s="23"/>
      <c r="EEV22" s="23"/>
      <c r="EEW22" s="23"/>
      <c r="EEX22" s="23"/>
      <c r="EEY22" s="23"/>
      <c r="EEZ22" s="23"/>
      <c r="EFA22" s="23"/>
      <c r="EFB22" s="23"/>
      <c r="EFC22" s="23"/>
      <c r="EFD22" s="23"/>
      <c r="EFE22" s="23"/>
      <c r="EFF22" s="23"/>
      <c r="EFG22" s="23"/>
      <c r="EFH22" s="23"/>
      <c r="EFI22" s="23"/>
      <c r="EFJ22" s="23"/>
      <c r="EFK22" s="23"/>
      <c r="EFL22" s="23"/>
      <c r="EFM22" s="23"/>
      <c r="EFN22" s="23"/>
      <c r="EFO22" s="23"/>
      <c r="EFP22" s="23"/>
      <c r="EFQ22" s="23"/>
      <c r="EFR22" s="23"/>
      <c r="EFS22" s="23"/>
      <c r="EFT22" s="23"/>
      <c r="EFU22" s="23"/>
      <c r="EFV22" s="23"/>
      <c r="EFW22" s="23"/>
      <c r="EFX22" s="23"/>
      <c r="EFY22" s="23"/>
      <c r="EFZ22" s="23"/>
      <c r="EGA22" s="23"/>
      <c r="EGB22" s="23"/>
      <c r="EGC22" s="23"/>
      <c r="EGD22" s="23"/>
      <c r="EGE22" s="23"/>
      <c r="EGF22" s="23"/>
      <c r="EGG22" s="23"/>
      <c r="EGH22" s="23"/>
      <c r="EGI22" s="23"/>
      <c r="EGJ22" s="23"/>
      <c r="EGK22" s="23"/>
      <c r="EGL22" s="23"/>
      <c r="EGM22" s="23"/>
      <c r="EGN22" s="23"/>
      <c r="EGO22" s="23"/>
      <c r="EGP22" s="23"/>
      <c r="EGQ22" s="23"/>
      <c r="EGR22" s="23"/>
      <c r="EGS22" s="23"/>
      <c r="EGT22" s="23"/>
      <c r="EGU22" s="23"/>
      <c r="EGV22" s="23"/>
      <c r="EGW22" s="23"/>
      <c r="EGX22" s="23"/>
      <c r="EGY22" s="23"/>
      <c r="EGZ22" s="23"/>
      <c r="EHA22" s="23"/>
      <c r="EHB22" s="23"/>
      <c r="EHC22" s="23"/>
      <c r="EHD22" s="23"/>
      <c r="EHE22" s="23"/>
      <c r="EHF22" s="23"/>
      <c r="EHG22" s="23"/>
      <c r="EHH22" s="23"/>
      <c r="EHI22" s="23"/>
      <c r="EHJ22" s="23"/>
      <c r="EHK22" s="23"/>
      <c r="EHL22" s="23"/>
      <c r="EHM22" s="23"/>
      <c r="EHN22" s="23"/>
      <c r="EHO22" s="23"/>
      <c r="EHP22" s="23"/>
      <c r="EHQ22" s="23"/>
      <c r="EHR22" s="23"/>
      <c r="EHS22" s="23"/>
      <c r="EHT22" s="23"/>
      <c r="EHU22" s="23"/>
      <c r="EHV22" s="23"/>
      <c r="EHW22" s="23"/>
      <c r="EHX22" s="23"/>
      <c r="EHY22" s="23"/>
      <c r="EHZ22" s="23"/>
      <c r="EIA22" s="23"/>
      <c r="EIB22" s="23"/>
      <c r="EIC22" s="23"/>
      <c r="EID22" s="23"/>
      <c r="EIE22" s="23"/>
      <c r="EIF22" s="23"/>
      <c r="EIG22" s="23"/>
      <c r="EIH22" s="23"/>
      <c r="EII22" s="23"/>
      <c r="EIJ22" s="23"/>
      <c r="EIK22" s="23"/>
      <c r="EIL22" s="23"/>
      <c r="EIM22" s="23"/>
      <c r="EIN22" s="23"/>
      <c r="EIO22" s="23"/>
      <c r="EIP22" s="23"/>
      <c r="EIQ22" s="23"/>
      <c r="EIR22" s="23"/>
      <c r="EIS22" s="23"/>
      <c r="EIT22" s="23"/>
      <c r="EIU22" s="23"/>
      <c r="EIV22" s="23"/>
      <c r="EIW22" s="23"/>
      <c r="EIX22" s="23"/>
      <c r="EIY22" s="23"/>
      <c r="EIZ22" s="23"/>
      <c r="EJA22" s="23"/>
      <c r="EJB22" s="23"/>
      <c r="EJC22" s="23"/>
      <c r="EJD22" s="23"/>
      <c r="EJE22" s="23"/>
      <c r="EJF22" s="23"/>
      <c r="EJG22" s="23"/>
      <c r="EJH22" s="23"/>
      <c r="EJI22" s="23"/>
      <c r="EJJ22" s="23"/>
      <c r="EJK22" s="23"/>
      <c r="EJL22" s="23"/>
      <c r="EJM22" s="23"/>
      <c r="EJN22" s="23"/>
      <c r="EJO22" s="23"/>
      <c r="EJP22" s="23"/>
      <c r="EJQ22" s="23"/>
      <c r="EJR22" s="23"/>
      <c r="EJS22" s="23"/>
      <c r="EJT22" s="23"/>
      <c r="EJU22" s="23"/>
      <c r="EJV22" s="23"/>
      <c r="EJW22" s="23"/>
      <c r="EJX22" s="23"/>
      <c r="EJY22" s="23"/>
      <c r="EJZ22" s="23"/>
      <c r="EKA22" s="23"/>
      <c r="EKB22" s="23"/>
      <c r="EKC22" s="23"/>
      <c r="EKD22" s="23"/>
      <c r="EKE22" s="23"/>
      <c r="EKF22" s="23"/>
      <c r="EKG22" s="23"/>
      <c r="EKH22" s="23"/>
      <c r="EKI22" s="23"/>
      <c r="EKJ22" s="23"/>
      <c r="EKK22" s="23"/>
      <c r="EKL22" s="23"/>
      <c r="EKM22" s="23"/>
      <c r="EKN22" s="23"/>
      <c r="EKO22" s="23"/>
      <c r="EKP22" s="23"/>
      <c r="EKQ22" s="23"/>
      <c r="EKR22" s="23"/>
      <c r="EKS22" s="23"/>
      <c r="EKT22" s="23"/>
      <c r="EKU22" s="23"/>
      <c r="EKV22" s="23"/>
      <c r="EKW22" s="23"/>
      <c r="EKX22" s="23"/>
      <c r="EKY22" s="23"/>
      <c r="EKZ22" s="23"/>
      <c r="ELA22" s="23"/>
      <c r="ELB22" s="23"/>
      <c r="ELC22" s="23"/>
      <c r="ELD22" s="23"/>
      <c r="ELE22" s="23"/>
      <c r="ELF22" s="23"/>
      <c r="ELG22" s="23"/>
      <c r="ELH22" s="23"/>
      <c r="ELI22" s="23"/>
      <c r="ELJ22" s="23"/>
      <c r="ELK22" s="23"/>
      <c r="ELL22" s="23"/>
      <c r="ELM22" s="23"/>
      <c r="ELN22" s="23"/>
      <c r="ELO22" s="23"/>
      <c r="ELP22" s="23"/>
      <c r="ELQ22" s="23"/>
      <c r="ELR22" s="23"/>
      <c r="ELS22" s="23"/>
      <c r="ELT22" s="23"/>
      <c r="ELU22" s="23"/>
      <c r="ELV22" s="23"/>
      <c r="ELW22" s="23"/>
      <c r="ELX22" s="23"/>
      <c r="ELY22" s="23"/>
      <c r="ELZ22" s="23"/>
      <c r="EMA22" s="23"/>
      <c r="EMB22" s="23"/>
      <c r="EMC22" s="23"/>
      <c r="EMD22" s="23"/>
      <c r="EME22" s="23"/>
      <c r="EMF22" s="23"/>
      <c r="EMG22" s="23"/>
      <c r="EMH22" s="23"/>
      <c r="EMI22" s="23"/>
      <c r="EMJ22" s="23"/>
      <c r="EMK22" s="23"/>
      <c r="EML22" s="23"/>
      <c r="EMM22" s="23"/>
      <c r="EMN22" s="23"/>
      <c r="EMO22" s="23"/>
      <c r="EMP22" s="23"/>
      <c r="EMQ22" s="23"/>
      <c r="EMR22" s="23"/>
      <c r="EMS22" s="23"/>
      <c r="EMT22" s="23"/>
      <c r="EMU22" s="23"/>
      <c r="EMV22" s="23"/>
      <c r="EMW22" s="23"/>
      <c r="EMX22" s="23"/>
      <c r="EMY22" s="23"/>
      <c r="EMZ22" s="23"/>
      <c r="ENA22" s="23"/>
      <c r="ENB22" s="23"/>
      <c r="ENC22" s="23"/>
      <c r="END22" s="23"/>
      <c r="ENE22" s="23"/>
      <c r="ENF22" s="23"/>
      <c r="ENG22" s="23"/>
      <c r="ENH22" s="23"/>
      <c r="ENI22" s="23"/>
      <c r="ENJ22" s="23"/>
      <c r="ENK22" s="23"/>
      <c r="ENL22" s="23"/>
      <c r="ENM22" s="23"/>
      <c r="ENN22" s="23"/>
      <c r="ENO22" s="23"/>
      <c r="ENP22" s="23"/>
      <c r="ENQ22" s="23"/>
      <c r="ENR22" s="23"/>
      <c r="ENS22" s="23"/>
      <c r="ENT22" s="23"/>
      <c r="ENU22" s="23"/>
      <c r="ENV22" s="23"/>
      <c r="ENW22" s="23"/>
      <c r="ENX22" s="23"/>
      <c r="ENY22" s="23"/>
      <c r="ENZ22" s="23"/>
      <c r="EOA22" s="23"/>
      <c r="EOB22" s="23"/>
      <c r="EOC22" s="23"/>
      <c r="EOD22" s="23"/>
      <c r="EOE22" s="23"/>
      <c r="EOF22" s="23"/>
      <c r="EOG22" s="23"/>
      <c r="EOH22" s="23"/>
      <c r="EOI22" s="23"/>
      <c r="EOJ22" s="23"/>
      <c r="EOK22" s="23"/>
      <c r="EOL22" s="23"/>
      <c r="EOM22" s="23"/>
      <c r="EON22" s="23"/>
      <c r="EOO22" s="23"/>
      <c r="EOP22" s="23"/>
      <c r="EOQ22" s="23"/>
      <c r="EOR22" s="23"/>
      <c r="EOS22" s="23"/>
      <c r="EOT22" s="23"/>
      <c r="EOU22" s="23"/>
      <c r="EOV22" s="23"/>
      <c r="EOW22" s="23"/>
      <c r="EOX22" s="23"/>
      <c r="EOY22" s="23"/>
      <c r="EOZ22" s="23"/>
      <c r="EPA22" s="23"/>
      <c r="EPB22" s="23"/>
      <c r="EPC22" s="23"/>
      <c r="EPD22" s="23"/>
      <c r="EPE22" s="23"/>
      <c r="EPF22" s="23"/>
      <c r="EPG22" s="23"/>
      <c r="EPH22" s="23"/>
      <c r="EPI22" s="23"/>
      <c r="EPJ22" s="23"/>
      <c r="EPK22" s="23"/>
      <c r="EPL22" s="23"/>
      <c r="EPM22" s="23"/>
      <c r="EPN22" s="23"/>
      <c r="EPO22" s="23"/>
      <c r="EPP22" s="23"/>
      <c r="EPQ22" s="23"/>
      <c r="EPR22" s="23"/>
      <c r="EPS22" s="23"/>
      <c r="EPT22" s="23"/>
      <c r="EPU22" s="23"/>
      <c r="EPV22" s="23"/>
      <c r="EPW22" s="23"/>
      <c r="EPX22" s="23"/>
      <c r="EPY22" s="23"/>
      <c r="EPZ22" s="23"/>
      <c r="EQA22" s="23"/>
      <c r="EQB22" s="23"/>
      <c r="EQC22" s="23"/>
      <c r="EQD22" s="23"/>
      <c r="EQE22" s="23"/>
      <c r="EQF22" s="23"/>
      <c r="EQG22" s="23"/>
      <c r="EQH22" s="23"/>
      <c r="EQI22" s="23"/>
      <c r="EQJ22" s="23"/>
      <c r="EQK22" s="23"/>
      <c r="EQL22" s="23"/>
      <c r="EQM22" s="23"/>
      <c r="EQN22" s="23"/>
      <c r="EQO22" s="23"/>
      <c r="EQP22" s="23"/>
      <c r="EQQ22" s="23"/>
      <c r="EQR22" s="23"/>
      <c r="EQS22" s="23"/>
      <c r="EQT22" s="23"/>
      <c r="EQU22" s="23"/>
      <c r="EQV22" s="23"/>
      <c r="EQW22" s="23"/>
      <c r="EQX22" s="23"/>
      <c r="EQY22" s="23"/>
      <c r="EQZ22" s="23"/>
      <c r="ERA22" s="23"/>
      <c r="ERB22" s="23"/>
      <c r="ERC22" s="23"/>
      <c r="ERD22" s="23"/>
      <c r="ERE22" s="23"/>
      <c r="ERF22" s="23"/>
      <c r="ERG22" s="23"/>
      <c r="ERH22" s="23"/>
      <c r="ERI22" s="23"/>
      <c r="ERJ22" s="23"/>
      <c r="ERK22" s="23"/>
      <c r="ERL22" s="23"/>
      <c r="ERM22" s="23"/>
      <c r="ERN22" s="23"/>
      <c r="ERO22" s="23"/>
      <c r="ERP22" s="23"/>
      <c r="ERQ22" s="23"/>
      <c r="ERR22" s="23"/>
      <c r="ERS22" s="23"/>
      <c r="ERT22" s="23"/>
      <c r="ERU22" s="23"/>
      <c r="ERV22" s="23"/>
      <c r="ERW22" s="23"/>
      <c r="ERX22" s="23"/>
      <c r="ERY22" s="23"/>
      <c r="ERZ22" s="23"/>
      <c r="ESA22" s="23"/>
      <c r="ESB22" s="23"/>
      <c r="ESC22" s="23"/>
      <c r="ESD22" s="23"/>
      <c r="ESE22" s="23"/>
      <c r="ESF22" s="23"/>
      <c r="ESG22" s="23"/>
      <c r="ESH22" s="23"/>
      <c r="ESI22" s="23"/>
      <c r="ESJ22" s="23"/>
      <c r="ESK22" s="23"/>
      <c r="ESL22" s="23"/>
      <c r="ESM22" s="23"/>
      <c r="ESN22" s="23"/>
      <c r="ESO22" s="23"/>
      <c r="ESP22" s="23"/>
      <c r="ESQ22" s="23"/>
      <c r="ESR22" s="23"/>
      <c r="ESS22" s="23"/>
      <c r="EST22" s="23"/>
      <c r="ESU22" s="23"/>
      <c r="ESV22" s="23"/>
      <c r="ESW22" s="23"/>
      <c r="ESX22" s="23"/>
      <c r="ESY22" s="23"/>
      <c r="ESZ22" s="23"/>
      <c r="ETA22" s="23"/>
      <c r="ETB22" s="23"/>
      <c r="ETC22" s="23"/>
      <c r="ETD22" s="23"/>
      <c r="ETE22" s="23"/>
      <c r="ETF22" s="23"/>
      <c r="ETG22" s="23"/>
      <c r="ETH22" s="23"/>
      <c r="ETI22" s="23"/>
      <c r="ETJ22" s="23"/>
      <c r="ETK22" s="23"/>
      <c r="ETL22" s="23"/>
      <c r="ETM22" s="23"/>
      <c r="ETN22" s="23"/>
      <c r="ETO22" s="23"/>
      <c r="ETP22" s="23"/>
      <c r="ETQ22" s="23"/>
      <c r="ETR22" s="23"/>
      <c r="ETS22" s="23"/>
      <c r="ETT22" s="23"/>
      <c r="ETU22" s="23"/>
      <c r="ETV22" s="23"/>
      <c r="ETW22" s="23"/>
      <c r="ETX22" s="23"/>
      <c r="ETY22" s="23"/>
      <c r="ETZ22" s="23"/>
      <c r="EUA22" s="23"/>
      <c r="EUB22" s="23"/>
      <c r="EUC22" s="23"/>
      <c r="EUD22" s="23"/>
      <c r="EUE22" s="23"/>
      <c r="EUF22" s="23"/>
      <c r="EUG22" s="23"/>
      <c r="EUH22" s="23"/>
      <c r="EUI22" s="23"/>
      <c r="EUJ22" s="23"/>
      <c r="EUK22" s="23"/>
      <c r="EUL22" s="23"/>
      <c r="EUM22" s="23"/>
      <c r="EUN22" s="23"/>
      <c r="EUO22" s="23"/>
      <c r="EUP22" s="23"/>
      <c r="EUQ22" s="23"/>
      <c r="EUR22" s="23"/>
      <c r="EUS22" s="23"/>
      <c r="EUT22" s="23"/>
      <c r="EUU22" s="23"/>
      <c r="EUV22" s="23"/>
      <c r="EUW22" s="23"/>
      <c r="EUX22" s="23"/>
      <c r="EUY22" s="23"/>
      <c r="EUZ22" s="23"/>
      <c r="EVA22" s="23"/>
      <c r="EVB22" s="23"/>
      <c r="EVC22" s="23"/>
      <c r="EVD22" s="23"/>
      <c r="EVE22" s="23"/>
      <c r="EVF22" s="23"/>
      <c r="EVG22" s="23"/>
      <c r="EVH22" s="23"/>
      <c r="EVI22" s="23"/>
      <c r="EVJ22" s="23"/>
      <c r="EVK22" s="23"/>
      <c r="EVL22" s="23"/>
      <c r="EVM22" s="23"/>
      <c r="EVN22" s="23"/>
      <c r="EVO22" s="23"/>
      <c r="EVP22" s="23"/>
      <c r="EVQ22" s="23"/>
      <c r="EVR22" s="23"/>
      <c r="EVS22" s="23"/>
      <c r="EVT22" s="23"/>
      <c r="EVU22" s="23"/>
      <c r="EVV22" s="23"/>
      <c r="EVW22" s="23"/>
      <c r="EVX22" s="23"/>
      <c r="EVY22" s="23"/>
      <c r="EVZ22" s="23"/>
      <c r="EWA22" s="23"/>
      <c r="EWB22" s="23"/>
      <c r="EWC22" s="23"/>
      <c r="EWD22" s="23"/>
      <c r="EWE22" s="23"/>
      <c r="EWF22" s="23"/>
      <c r="EWG22" s="23"/>
      <c r="EWH22" s="23"/>
      <c r="EWI22" s="23"/>
      <c r="EWJ22" s="23"/>
      <c r="EWK22" s="23"/>
      <c r="EWL22" s="23"/>
      <c r="EWM22" s="23"/>
      <c r="EWN22" s="23"/>
      <c r="EWO22" s="23"/>
      <c r="EWP22" s="23"/>
      <c r="EWQ22" s="23"/>
      <c r="EWR22" s="23"/>
      <c r="EWS22" s="23"/>
      <c r="EWT22" s="23"/>
      <c r="EWU22" s="23"/>
      <c r="EWV22" s="23"/>
      <c r="EWW22" s="23"/>
      <c r="EWX22" s="23"/>
      <c r="EWY22" s="23"/>
      <c r="EWZ22" s="23"/>
      <c r="EXA22" s="23"/>
      <c r="EXB22" s="23"/>
      <c r="EXC22" s="23"/>
      <c r="EXD22" s="23"/>
      <c r="EXE22" s="23"/>
      <c r="EXF22" s="23"/>
      <c r="EXG22" s="23"/>
      <c r="EXH22" s="23"/>
      <c r="EXI22" s="23"/>
      <c r="EXJ22" s="23"/>
      <c r="EXK22" s="23"/>
      <c r="EXL22" s="23"/>
      <c r="EXM22" s="23"/>
      <c r="EXN22" s="23"/>
      <c r="EXO22" s="23"/>
      <c r="EXP22" s="23"/>
      <c r="EXQ22" s="23"/>
      <c r="EXR22" s="23"/>
      <c r="EXS22" s="23"/>
      <c r="EXT22" s="23"/>
      <c r="EXU22" s="23"/>
      <c r="EXV22" s="23"/>
      <c r="EXW22" s="23"/>
      <c r="EXX22" s="23"/>
      <c r="EXY22" s="23"/>
      <c r="EXZ22" s="23"/>
      <c r="EYA22" s="23"/>
      <c r="EYB22" s="23"/>
      <c r="EYC22" s="23"/>
      <c r="EYD22" s="23"/>
      <c r="EYE22" s="23"/>
      <c r="EYF22" s="23"/>
      <c r="EYG22" s="23"/>
      <c r="EYH22" s="23"/>
      <c r="EYI22" s="23"/>
      <c r="EYJ22" s="23"/>
      <c r="EYK22" s="23"/>
      <c r="EYL22" s="23"/>
      <c r="EYM22" s="23"/>
      <c r="EYN22" s="23"/>
      <c r="EYO22" s="23"/>
      <c r="EYP22" s="23"/>
      <c r="EYQ22" s="23"/>
      <c r="EYR22" s="23"/>
      <c r="EYS22" s="23"/>
      <c r="EYT22" s="23"/>
      <c r="EYU22" s="23"/>
      <c r="EYV22" s="23"/>
      <c r="EYW22" s="23"/>
      <c r="EYX22" s="23"/>
      <c r="EYY22" s="23"/>
      <c r="EYZ22" s="23"/>
      <c r="EZA22" s="23"/>
      <c r="EZB22" s="23"/>
      <c r="EZC22" s="23"/>
      <c r="EZD22" s="23"/>
      <c r="EZE22" s="23"/>
      <c r="EZF22" s="23"/>
      <c r="EZG22" s="23"/>
      <c r="EZH22" s="23"/>
      <c r="EZI22" s="23"/>
      <c r="EZJ22" s="23"/>
      <c r="EZK22" s="23"/>
      <c r="EZL22" s="23"/>
      <c r="EZM22" s="23"/>
      <c r="EZN22" s="23"/>
      <c r="EZO22" s="23"/>
      <c r="EZP22" s="23"/>
      <c r="EZQ22" s="23"/>
      <c r="EZR22" s="23"/>
      <c r="EZS22" s="23"/>
      <c r="EZT22" s="23"/>
      <c r="EZU22" s="23"/>
      <c r="EZV22" s="23"/>
      <c r="EZW22" s="23"/>
      <c r="EZX22" s="23"/>
      <c r="EZY22" s="23"/>
      <c r="EZZ22" s="23"/>
      <c r="FAA22" s="23"/>
      <c r="FAB22" s="23"/>
      <c r="FAC22" s="23"/>
      <c r="FAD22" s="23"/>
      <c r="FAE22" s="23"/>
      <c r="FAF22" s="23"/>
      <c r="FAG22" s="23"/>
      <c r="FAH22" s="23"/>
      <c r="FAI22" s="23"/>
      <c r="FAJ22" s="23"/>
      <c r="FAK22" s="23"/>
      <c r="FAL22" s="23"/>
      <c r="FAM22" s="23"/>
      <c r="FAN22" s="23"/>
      <c r="FAO22" s="23"/>
      <c r="FAP22" s="23"/>
      <c r="FAQ22" s="23"/>
      <c r="FAR22" s="23"/>
      <c r="FAS22" s="23"/>
      <c r="FAT22" s="23"/>
      <c r="FAU22" s="23"/>
      <c r="FAV22" s="23"/>
      <c r="FAW22" s="23"/>
      <c r="FAX22" s="23"/>
      <c r="FAY22" s="23"/>
      <c r="FAZ22" s="23"/>
      <c r="FBA22" s="23"/>
      <c r="FBB22" s="23"/>
      <c r="FBC22" s="23"/>
      <c r="FBD22" s="23"/>
      <c r="FBE22" s="23"/>
      <c r="FBF22" s="23"/>
      <c r="FBG22" s="23"/>
      <c r="FBH22" s="23"/>
      <c r="FBI22" s="23"/>
      <c r="FBJ22" s="23"/>
      <c r="FBK22" s="23"/>
      <c r="FBL22" s="23"/>
      <c r="FBM22" s="23"/>
      <c r="FBN22" s="23"/>
      <c r="FBO22" s="23"/>
      <c r="FBP22" s="23"/>
      <c r="FBQ22" s="23"/>
      <c r="FBR22" s="23"/>
      <c r="FBS22" s="23"/>
      <c r="FBT22" s="23"/>
      <c r="FBU22" s="23"/>
      <c r="FBV22" s="23"/>
      <c r="FBW22" s="23"/>
      <c r="FBX22" s="23"/>
      <c r="FBY22" s="23"/>
      <c r="FBZ22" s="23"/>
      <c r="FCA22" s="23"/>
      <c r="FCB22" s="23"/>
      <c r="FCC22" s="23"/>
      <c r="FCD22" s="23"/>
      <c r="FCE22" s="23"/>
      <c r="FCF22" s="23"/>
      <c r="FCG22" s="23"/>
      <c r="FCH22" s="23"/>
      <c r="FCI22" s="23"/>
      <c r="FCJ22" s="23"/>
      <c r="FCK22" s="23"/>
      <c r="FCL22" s="23"/>
      <c r="FCM22" s="23"/>
      <c r="FCN22" s="23"/>
      <c r="FCO22" s="23"/>
      <c r="FCP22" s="23"/>
      <c r="FCQ22" s="23"/>
      <c r="FCR22" s="23"/>
      <c r="FCS22" s="23"/>
      <c r="FCT22" s="23"/>
      <c r="FCU22" s="23"/>
      <c r="FCV22" s="23"/>
      <c r="FCW22" s="23"/>
      <c r="FCX22" s="23"/>
      <c r="FCY22" s="23"/>
      <c r="FCZ22" s="23"/>
      <c r="FDA22" s="23"/>
      <c r="FDB22" s="23"/>
      <c r="FDC22" s="23"/>
      <c r="FDD22" s="23"/>
      <c r="FDE22" s="23"/>
      <c r="FDF22" s="23"/>
      <c r="FDG22" s="23"/>
      <c r="FDH22" s="23"/>
      <c r="FDI22" s="23"/>
      <c r="FDJ22" s="23"/>
      <c r="FDK22" s="23"/>
      <c r="FDL22" s="23"/>
      <c r="FDM22" s="23"/>
      <c r="FDN22" s="23"/>
      <c r="FDO22" s="23"/>
      <c r="FDP22" s="23"/>
      <c r="FDQ22" s="23"/>
      <c r="FDR22" s="23"/>
      <c r="FDS22" s="23"/>
      <c r="FDT22" s="23"/>
      <c r="FDU22" s="23"/>
      <c r="FDV22" s="23"/>
      <c r="FDW22" s="23"/>
      <c r="FDX22" s="23"/>
      <c r="FDY22" s="23"/>
      <c r="FDZ22" s="23"/>
      <c r="FEA22" s="23"/>
      <c r="FEB22" s="23"/>
      <c r="FEC22" s="23"/>
      <c r="FED22" s="23"/>
      <c r="FEE22" s="23"/>
      <c r="FEF22" s="23"/>
      <c r="FEG22" s="23"/>
      <c r="FEH22" s="23"/>
      <c r="FEI22" s="23"/>
      <c r="FEJ22" s="23"/>
      <c r="FEK22" s="23"/>
      <c r="FEL22" s="23"/>
      <c r="FEM22" s="23"/>
      <c r="FEN22" s="23"/>
      <c r="FEO22" s="23"/>
      <c r="FEP22" s="23"/>
      <c r="FEQ22" s="23"/>
      <c r="FER22" s="23"/>
      <c r="FES22" s="23"/>
      <c r="FET22" s="23"/>
      <c r="FEU22" s="23"/>
      <c r="FEV22" s="23"/>
      <c r="FEW22" s="23"/>
      <c r="FEX22" s="23"/>
      <c r="FEY22" s="23"/>
      <c r="FEZ22" s="23"/>
      <c r="FFA22" s="23"/>
      <c r="FFB22" s="23"/>
      <c r="FFC22" s="23"/>
      <c r="FFD22" s="23"/>
      <c r="FFE22" s="23"/>
      <c r="FFF22" s="23"/>
      <c r="FFG22" s="23"/>
      <c r="FFH22" s="23"/>
      <c r="FFI22" s="23"/>
      <c r="FFJ22" s="23"/>
      <c r="FFK22" s="23"/>
      <c r="FFL22" s="23"/>
      <c r="FFM22" s="23"/>
      <c r="FFN22" s="23"/>
      <c r="FFO22" s="23"/>
      <c r="FFP22" s="23"/>
      <c r="FFQ22" s="23"/>
      <c r="FFR22" s="23"/>
      <c r="FFS22" s="23"/>
      <c r="FFT22" s="23"/>
      <c r="FFU22" s="23"/>
      <c r="FFV22" s="23"/>
      <c r="FFW22" s="23"/>
      <c r="FFX22" s="23"/>
      <c r="FFY22" s="23"/>
      <c r="FFZ22" s="23"/>
      <c r="FGA22" s="23"/>
      <c r="FGB22" s="23"/>
      <c r="FGC22" s="23"/>
      <c r="FGD22" s="23"/>
      <c r="FGE22" s="23"/>
      <c r="FGF22" s="23"/>
      <c r="FGG22" s="23"/>
      <c r="FGH22" s="23"/>
      <c r="FGI22" s="23"/>
      <c r="FGJ22" s="23"/>
      <c r="FGK22" s="23"/>
      <c r="FGL22" s="23"/>
      <c r="FGM22" s="23"/>
      <c r="FGN22" s="23"/>
      <c r="FGO22" s="23"/>
      <c r="FGP22" s="23"/>
      <c r="FGQ22" s="23"/>
      <c r="FGR22" s="23"/>
      <c r="FGS22" s="23"/>
      <c r="FGT22" s="23"/>
      <c r="FGU22" s="23"/>
      <c r="FGV22" s="23"/>
      <c r="FGW22" s="23"/>
      <c r="FGX22" s="23"/>
      <c r="FGY22" s="23"/>
      <c r="FGZ22" s="23"/>
      <c r="FHA22" s="23"/>
      <c r="FHB22" s="23"/>
      <c r="FHC22" s="23"/>
      <c r="FHD22" s="23"/>
      <c r="FHE22" s="23"/>
      <c r="FHF22" s="23"/>
      <c r="FHG22" s="23"/>
      <c r="FHH22" s="23"/>
      <c r="FHI22" s="23"/>
      <c r="FHJ22" s="23"/>
      <c r="FHK22" s="23"/>
      <c r="FHL22" s="23"/>
      <c r="FHM22" s="23"/>
      <c r="FHN22" s="23"/>
      <c r="FHO22" s="23"/>
      <c r="FHP22" s="23"/>
      <c r="FHQ22" s="23"/>
      <c r="FHR22" s="23"/>
      <c r="FHS22" s="23"/>
      <c r="FHT22" s="23"/>
      <c r="FHU22" s="23"/>
      <c r="FHV22" s="23"/>
      <c r="FHW22" s="23"/>
      <c r="FHX22" s="23"/>
      <c r="FHY22" s="23"/>
      <c r="FHZ22" s="23"/>
      <c r="FIA22" s="23"/>
      <c r="FIB22" s="23"/>
      <c r="FIC22" s="23"/>
      <c r="FID22" s="23"/>
      <c r="FIE22" s="23"/>
      <c r="FIF22" s="23"/>
      <c r="FIG22" s="23"/>
      <c r="FIH22" s="23"/>
      <c r="FII22" s="23"/>
      <c r="FIJ22" s="23"/>
      <c r="FIK22" s="23"/>
      <c r="FIL22" s="23"/>
      <c r="FIM22" s="23"/>
      <c r="FIN22" s="23"/>
      <c r="FIO22" s="23"/>
      <c r="FIP22" s="23"/>
      <c r="FIQ22" s="23"/>
      <c r="FIR22" s="23"/>
      <c r="FIS22" s="23"/>
      <c r="FIT22" s="23"/>
      <c r="FIU22" s="23"/>
      <c r="FIV22" s="23"/>
      <c r="FIW22" s="23"/>
      <c r="FIX22" s="23"/>
      <c r="FIY22" s="23"/>
      <c r="FIZ22" s="23"/>
      <c r="FJA22" s="23"/>
      <c r="FJB22" s="23"/>
      <c r="FJC22" s="23"/>
      <c r="FJD22" s="23"/>
      <c r="FJE22" s="23"/>
      <c r="FJF22" s="23"/>
      <c r="FJG22" s="23"/>
      <c r="FJH22" s="23"/>
      <c r="FJI22" s="23"/>
      <c r="FJJ22" s="23"/>
      <c r="FJK22" s="23"/>
      <c r="FJL22" s="23"/>
      <c r="FJM22" s="23"/>
      <c r="FJN22" s="23"/>
      <c r="FJO22" s="23"/>
      <c r="FJP22" s="23"/>
      <c r="FJQ22" s="23"/>
      <c r="FJR22" s="23"/>
      <c r="FJS22" s="23"/>
      <c r="FJT22" s="23"/>
      <c r="FJU22" s="23"/>
      <c r="FJV22" s="23"/>
      <c r="FJW22" s="23"/>
      <c r="FJX22" s="23"/>
      <c r="FJY22" s="23"/>
      <c r="FJZ22" s="23"/>
      <c r="FKA22" s="23"/>
      <c r="FKB22" s="23"/>
      <c r="FKC22" s="23"/>
      <c r="FKD22" s="23"/>
      <c r="FKE22" s="23"/>
      <c r="FKF22" s="23"/>
      <c r="FKG22" s="23"/>
      <c r="FKH22" s="23"/>
      <c r="FKI22" s="23"/>
      <c r="FKJ22" s="23"/>
      <c r="FKK22" s="23"/>
      <c r="FKL22" s="23"/>
      <c r="FKM22" s="23"/>
      <c r="FKN22" s="23"/>
      <c r="FKO22" s="23"/>
      <c r="FKP22" s="23"/>
      <c r="FKQ22" s="23"/>
      <c r="FKR22" s="23"/>
      <c r="FKS22" s="23"/>
      <c r="FKT22" s="23"/>
      <c r="FKU22" s="23"/>
      <c r="FKV22" s="23"/>
      <c r="FKW22" s="23"/>
      <c r="FKX22" s="23"/>
      <c r="FKY22" s="23"/>
      <c r="FKZ22" s="23"/>
      <c r="FLA22" s="23"/>
      <c r="FLB22" s="23"/>
      <c r="FLC22" s="23"/>
      <c r="FLD22" s="23"/>
      <c r="FLE22" s="23"/>
      <c r="FLF22" s="23"/>
      <c r="FLG22" s="23"/>
      <c r="FLH22" s="23"/>
      <c r="FLI22" s="23"/>
      <c r="FLJ22" s="23"/>
      <c r="FLK22" s="23"/>
      <c r="FLL22" s="23"/>
      <c r="FLM22" s="23"/>
      <c r="FLN22" s="23"/>
      <c r="FLO22" s="23"/>
      <c r="FLP22" s="23"/>
      <c r="FLQ22" s="23"/>
      <c r="FLR22" s="23"/>
      <c r="FLS22" s="23"/>
      <c r="FLT22" s="23"/>
      <c r="FLU22" s="23"/>
      <c r="FLV22" s="23"/>
      <c r="FLW22" s="23"/>
      <c r="FLX22" s="23"/>
      <c r="FLY22" s="23"/>
      <c r="FLZ22" s="23"/>
      <c r="FMA22" s="23"/>
      <c r="FMB22" s="23"/>
      <c r="FMC22" s="23"/>
      <c r="FMD22" s="23"/>
      <c r="FME22" s="23"/>
      <c r="FMF22" s="23"/>
      <c r="FMG22" s="23"/>
      <c r="FMH22" s="23"/>
      <c r="FMI22" s="23"/>
      <c r="FMJ22" s="23"/>
      <c r="FMK22" s="23"/>
      <c r="FML22" s="23"/>
      <c r="FMM22" s="23"/>
      <c r="FMN22" s="23"/>
      <c r="FMO22" s="23"/>
      <c r="FMP22" s="23"/>
      <c r="FMQ22" s="23"/>
      <c r="FMR22" s="23"/>
      <c r="FMS22" s="23"/>
      <c r="FMT22" s="23"/>
      <c r="FMU22" s="23"/>
      <c r="FMV22" s="23"/>
      <c r="FMW22" s="23"/>
      <c r="FMX22" s="23"/>
      <c r="FMY22" s="23"/>
      <c r="FMZ22" s="23"/>
      <c r="FNA22" s="23"/>
      <c r="FNB22" s="23"/>
      <c r="FNC22" s="23"/>
      <c r="FND22" s="23"/>
      <c r="FNE22" s="23"/>
      <c r="FNF22" s="23"/>
      <c r="FNG22" s="23"/>
      <c r="FNH22" s="23"/>
      <c r="FNI22" s="23"/>
      <c r="FNJ22" s="23"/>
      <c r="FNK22" s="23"/>
      <c r="FNL22" s="23"/>
      <c r="FNM22" s="23"/>
      <c r="FNN22" s="23"/>
      <c r="FNO22" s="23"/>
      <c r="FNP22" s="23"/>
      <c r="FNQ22" s="23"/>
      <c r="FNR22" s="23"/>
      <c r="FNS22" s="23"/>
      <c r="FNT22" s="23"/>
      <c r="FNU22" s="23"/>
      <c r="FNV22" s="23"/>
      <c r="FNW22" s="23"/>
      <c r="FNX22" s="23"/>
      <c r="FNY22" s="23"/>
      <c r="FNZ22" s="23"/>
      <c r="FOA22" s="23"/>
      <c r="FOB22" s="23"/>
      <c r="FOC22" s="23"/>
      <c r="FOD22" s="23"/>
      <c r="FOE22" s="23"/>
      <c r="FOF22" s="23"/>
      <c r="FOG22" s="23"/>
      <c r="FOH22" s="23"/>
      <c r="FOI22" s="23"/>
      <c r="FOJ22" s="23"/>
      <c r="FOK22" s="23"/>
      <c r="FOL22" s="23"/>
      <c r="FOM22" s="23"/>
      <c r="FON22" s="23"/>
      <c r="FOO22" s="23"/>
      <c r="FOP22" s="23"/>
      <c r="FOQ22" s="23"/>
      <c r="FOR22" s="23"/>
      <c r="FOS22" s="23"/>
      <c r="FOT22" s="23"/>
      <c r="FOU22" s="23"/>
      <c r="FOV22" s="23"/>
      <c r="FOW22" s="23"/>
      <c r="FOX22" s="23"/>
      <c r="FOY22" s="23"/>
      <c r="FOZ22" s="23"/>
      <c r="FPA22" s="23"/>
      <c r="FPB22" s="23"/>
      <c r="FPC22" s="23"/>
      <c r="FPD22" s="23"/>
      <c r="FPE22" s="23"/>
      <c r="FPF22" s="23"/>
      <c r="FPG22" s="23"/>
      <c r="FPH22" s="23"/>
      <c r="FPI22" s="23"/>
      <c r="FPJ22" s="23"/>
      <c r="FPK22" s="23"/>
      <c r="FPL22" s="23"/>
      <c r="FPM22" s="23"/>
      <c r="FPN22" s="23"/>
      <c r="FPO22" s="23"/>
      <c r="FPP22" s="23"/>
      <c r="FPQ22" s="23"/>
      <c r="FPR22" s="23"/>
      <c r="FPS22" s="23"/>
      <c r="FPT22" s="23"/>
      <c r="FPU22" s="23"/>
      <c r="FPV22" s="23"/>
      <c r="FPW22" s="23"/>
      <c r="FPX22" s="23"/>
      <c r="FPY22" s="23"/>
      <c r="FPZ22" s="23"/>
      <c r="FQA22" s="23"/>
      <c r="FQB22" s="23"/>
      <c r="FQC22" s="23"/>
      <c r="FQD22" s="23"/>
      <c r="FQE22" s="23"/>
      <c r="FQF22" s="23"/>
      <c r="FQG22" s="23"/>
      <c r="FQH22" s="23"/>
      <c r="FQI22" s="23"/>
      <c r="FQJ22" s="23"/>
      <c r="FQK22" s="23"/>
      <c r="FQL22" s="23"/>
      <c r="FQM22" s="23"/>
      <c r="FQN22" s="23"/>
      <c r="FQO22" s="23"/>
      <c r="FQP22" s="23"/>
      <c r="FQQ22" s="23"/>
      <c r="FQR22" s="23"/>
      <c r="FQS22" s="23"/>
      <c r="FQT22" s="23"/>
      <c r="FQU22" s="23"/>
      <c r="FQV22" s="23"/>
      <c r="FQW22" s="23"/>
      <c r="FQX22" s="23"/>
      <c r="FQY22" s="23"/>
      <c r="FQZ22" s="23"/>
      <c r="FRA22" s="23"/>
      <c r="FRB22" s="23"/>
      <c r="FRC22" s="23"/>
      <c r="FRD22" s="23"/>
      <c r="FRE22" s="23"/>
      <c r="FRF22" s="23"/>
      <c r="FRG22" s="23"/>
      <c r="FRH22" s="23"/>
      <c r="FRI22" s="23"/>
      <c r="FRJ22" s="23"/>
      <c r="FRK22" s="23"/>
      <c r="FRL22" s="23"/>
      <c r="FRM22" s="23"/>
      <c r="FRN22" s="23"/>
      <c r="FRO22" s="23"/>
      <c r="FRP22" s="23"/>
      <c r="FRQ22" s="23"/>
      <c r="FRR22" s="23"/>
      <c r="FRS22" s="23"/>
      <c r="FRT22" s="23"/>
      <c r="FRU22" s="23"/>
      <c r="FRV22" s="23"/>
      <c r="FRW22" s="23"/>
      <c r="FRX22" s="23"/>
      <c r="FRY22" s="23"/>
      <c r="FRZ22" s="23"/>
      <c r="FSA22" s="23"/>
      <c r="FSB22" s="23"/>
      <c r="FSC22" s="23"/>
      <c r="FSD22" s="23"/>
      <c r="FSE22" s="23"/>
      <c r="FSF22" s="23"/>
      <c r="FSG22" s="23"/>
      <c r="FSH22" s="23"/>
      <c r="FSI22" s="23"/>
      <c r="FSJ22" s="23"/>
      <c r="FSK22" s="23"/>
      <c r="FSL22" s="23"/>
      <c r="FSM22" s="23"/>
      <c r="FSN22" s="23"/>
      <c r="FSO22" s="23"/>
      <c r="FSP22" s="23"/>
      <c r="FSQ22" s="23"/>
      <c r="FSR22" s="23"/>
      <c r="FSS22" s="23"/>
      <c r="FST22" s="23"/>
      <c r="FSU22" s="23"/>
      <c r="FSV22" s="23"/>
      <c r="FSW22" s="23"/>
      <c r="FSX22" s="23"/>
      <c r="FSY22" s="23"/>
      <c r="FSZ22" s="23"/>
      <c r="FTA22" s="23"/>
      <c r="FTB22" s="23"/>
      <c r="FTC22" s="23"/>
      <c r="FTD22" s="23"/>
      <c r="FTE22" s="23"/>
      <c r="FTF22" s="23"/>
      <c r="FTG22" s="23"/>
      <c r="FTH22" s="23"/>
      <c r="FTI22" s="23"/>
      <c r="FTJ22" s="23"/>
      <c r="FTK22" s="23"/>
      <c r="FTL22" s="23"/>
      <c r="FTM22" s="23"/>
      <c r="FTN22" s="23"/>
      <c r="FTO22" s="23"/>
      <c r="FTP22" s="23"/>
      <c r="FTQ22" s="23"/>
      <c r="FTR22" s="23"/>
      <c r="FTS22" s="23"/>
      <c r="FTT22" s="23"/>
      <c r="FTU22" s="23"/>
      <c r="FTV22" s="23"/>
      <c r="FTW22" s="23"/>
      <c r="FTX22" s="23"/>
      <c r="FTY22" s="23"/>
      <c r="FTZ22" s="23"/>
      <c r="FUA22" s="23"/>
      <c r="FUB22" s="23"/>
      <c r="FUC22" s="23"/>
      <c r="FUD22" s="23"/>
      <c r="FUE22" s="23"/>
      <c r="FUF22" s="23"/>
      <c r="FUG22" s="23"/>
      <c r="FUH22" s="23"/>
      <c r="FUI22" s="23"/>
      <c r="FUJ22" s="23"/>
      <c r="FUK22" s="23"/>
      <c r="FUL22" s="23"/>
      <c r="FUM22" s="23"/>
      <c r="FUN22" s="23"/>
      <c r="FUO22" s="23"/>
      <c r="FUP22" s="23"/>
      <c r="FUQ22" s="23"/>
      <c r="FUR22" s="23"/>
      <c r="FUS22" s="23"/>
      <c r="FUT22" s="23"/>
      <c r="FUU22" s="23"/>
      <c r="FUV22" s="23"/>
      <c r="FUW22" s="23"/>
      <c r="FUX22" s="23"/>
      <c r="FUY22" s="23"/>
      <c r="FUZ22" s="23"/>
      <c r="FVA22" s="23"/>
      <c r="FVB22" s="23"/>
      <c r="FVC22" s="23"/>
      <c r="FVD22" s="23"/>
      <c r="FVE22" s="23"/>
      <c r="FVF22" s="23"/>
      <c r="FVG22" s="23"/>
      <c r="FVH22" s="23"/>
      <c r="FVI22" s="23"/>
      <c r="FVJ22" s="23"/>
      <c r="FVK22" s="23"/>
      <c r="FVL22" s="23"/>
      <c r="FVM22" s="23"/>
      <c r="FVN22" s="23"/>
      <c r="FVO22" s="23"/>
      <c r="FVP22" s="23"/>
      <c r="FVQ22" s="23"/>
      <c r="FVR22" s="23"/>
      <c r="FVS22" s="23"/>
      <c r="FVT22" s="23"/>
      <c r="FVU22" s="23"/>
      <c r="FVV22" s="23"/>
      <c r="FVW22" s="23"/>
      <c r="FVX22" s="23"/>
      <c r="FVY22" s="23"/>
      <c r="FVZ22" s="23"/>
      <c r="FWA22" s="23"/>
      <c r="FWB22" s="23"/>
      <c r="FWC22" s="23"/>
      <c r="FWD22" s="23"/>
      <c r="FWE22" s="23"/>
      <c r="FWF22" s="23"/>
      <c r="FWG22" s="23"/>
      <c r="FWH22" s="23"/>
      <c r="FWI22" s="23"/>
      <c r="FWJ22" s="23"/>
      <c r="FWK22" s="23"/>
      <c r="FWL22" s="23"/>
      <c r="FWM22" s="23"/>
      <c r="FWN22" s="23"/>
      <c r="FWO22" s="23"/>
      <c r="FWP22" s="23"/>
      <c r="FWQ22" s="23"/>
      <c r="FWR22" s="23"/>
      <c r="FWS22" s="23"/>
      <c r="FWT22" s="23"/>
      <c r="FWU22" s="23"/>
      <c r="FWV22" s="23"/>
      <c r="FWW22" s="23"/>
      <c r="FWX22" s="23"/>
      <c r="FWY22" s="23"/>
      <c r="FWZ22" s="23"/>
      <c r="FXA22" s="23"/>
      <c r="FXB22" s="23"/>
      <c r="FXC22" s="23"/>
      <c r="FXD22" s="23"/>
      <c r="FXE22" s="23"/>
      <c r="FXF22" s="23"/>
      <c r="FXG22" s="23"/>
      <c r="FXH22" s="23"/>
      <c r="FXI22" s="23"/>
      <c r="FXJ22" s="23"/>
      <c r="FXK22" s="23"/>
      <c r="FXL22" s="23"/>
      <c r="FXM22" s="23"/>
      <c r="FXN22" s="23"/>
      <c r="FXO22" s="23"/>
      <c r="FXP22" s="23"/>
      <c r="FXQ22" s="23"/>
      <c r="FXR22" s="23"/>
      <c r="FXS22" s="23"/>
      <c r="FXT22" s="23"/>
      <c r="FXU22" s="23"/>
      <c r="FXV22" s="23"/>
      <c r="FXW22" s="23"/>
      <c r="FXX22" s="23"/>
      <c r="FXY22" s="23"/>
      <c r="FXZ22" s="23"/>
      <c r="FYA22" s="23"/>
      <c r="FYB22" s="23"/>
      <c r="FYC22" s="23"/>
      <c r="FYD22" s="23"/>
      <c r="FYE22" s="23"/>
      <c r="FYF22" s="23"/>
      <c r="FYG22" s="23"/>
      <c r="FYH22" s="23"/>
      <c r="FYI22" s="23"/>
      <c r="FYJ22" s="23"/>
      <c r="FYK22" s="23"/>
      <c r="FYL22" s="23"/>
      <c r="FYM22" s="23"/>
      <c r="FYN22" s="23"/>
      <c r="FYO22" s="23"/>
      <c r="FYP22" s="23"/>
      <c r="FYQ22" s="23"/>
      <c r="FYR22" s="23"/>
      <c r="FYS22" s="23"/>
      <c r="FYT22" s="23"/>
      <c r="FYU22" s="23"/>
      <c r="FYV22" s="23"/>
      <c r="FYW22" s="23"/>
      <c r="FYX22" s="23"/>
      <c r="FYY22" s="23"/>
      <c r="FYZ22" s="23"/>
      <c r="FZA22" s="23"/>
      <c r="FZB22" s="23"/>
      <c r="FZC22" s="23"/>
      <c r="FZD22" s="23"/>
      <c r="FZE22" s="23"/>
      <c r="FZF22" s="23"/>
      <c r="FZG22" s="23"/>
      <c r="FZH22" s="23"/>
      <c r="FZI22" s="23"/>
      <c r="FZJ22" s="23"/>
      <c r="FZK22" s="23"/>
      <c r="FZL22" s="23"/>
      <c r="FZM22" s="23"/>
      <c r="FZN22" s="23"/>
      <c r="FZO22" s="23"/>
      <c r="FZP22" s="23"/>
      <c r="FZQ22" s="23"/>
      <c r="FZR22" s="23"/>
      <c r="FZS22" s="23"/>
      <c r="FZT22" s="23"/>
      <c r="FZU22" s="23"/>
      <c r="FZV22" s="23"/>
      <c r="FZW22" s="23"/>
      <c r="FZX22" s="23"/>
      <c r="FZY22" s="23"/>
      <c r="FZZ22" s="23"/>
      <c r="GAA22" s="23"/>
      <c r="GAB22" s="23"/>
      <c r="GAC22" s="23"/>
      <c r="GAD22" s="23"/>
      <c r="GAE22" s="23"/>
      <c r="GAF22" s="23"/>
      <c r="GAG22" s="23"/>
      <c r="GAH22" s="23"/>
      <c r="GAI22" s="23"/>
      <c r="GAJ22" s="23"/>
      <c r="GAK22" s="23"/>
      <c r="GAL22" s="23"/>
      <c r="GAM22" s="23"/>
      <c r="GAN22" s="23"/>
      <c r="GAO22" s="23"/>
      <c r="GAP22" s="23"/>
      <c r="GAQ22" s="23"/>
      <c r="GAR22" s="23"/>
      <c r="GAS22" s="23"/>
      <c r="GAT22" s="23"/>
      <c r="GAU22" s="23"/>
      <c r="GAV22" s="23"/>
      <c r="GAW22" s="23"/>
      <c r="GAX22" s="23"/>
      <c r="GAY22" s="23"/>
      <c r="GAZ22" s="23"/>
      <c r="GBA22" s="23"/>
      <c r="GBB22" s="23"/>
      <c r="GBC22" s="23"/>
      <c r="GBD22" s="23"/>
      <c r="GBE22" s="23"/>
      <c r="GBF22" s="23"/>
      <c r="GBG22" s="23"/>
      <c r="GBH22" s="23"/>
      <c r="GBI22" s="23"/>
      <c r="GBJ22" s="23"/>
      <c r="GBK22" s="23"/>
      <c r="GBL22" s="23"/>
      <c r="GBM22" s="23"/>
      <c r="GBN22" s="23"/>
      <c r="GBO22" s="23"/>
      <c r="GBP22" s="23"/>
      <c r="GBQ22" s="23"/>
      <c r="GBR22" s="23"/>
      <c r="GBS22" s="23"/>
      <c r="GBT22" s="23"/>
      <c r="GBU22" s="23"/>
      <c r="GBV22" s="23"/>
      <c r="GBW22" s="23"/>
      <c r="GBX22" s="23"/>
      <c r="GBY22" s="23"/>
      <c r="GBZ22" s="23"/>
      <c r="GCA22" s="23"/>
      <c r="GCB22" s="23"/>
      <c r="GCC22" s="23"/>
      <c r="GCD22" s="23"/>
      <c r="GCE22" s="23"/>
      <c r="GCF22" s="23"/>
      <c r="GCG22" s="23"/>
      <c r="GCH22" s="23"/>
      <c r="GCI22" s="23"/>
      <c r="GCJ22" s="23"/>
      <c r="GCK22" s="23"/>
      <c r="GCL22" s="23"/>
      <c r="GCM22" s="23"/>
      <c r="GCN22" s="23"/>
      <c r="GCO22" s="23"/>
      <c r="GCP22" s="23"/>
      <c r="GCQ22" s="23"/>
      <c r="GCR22" s="23"/>
      <c r="GCS22" s="23"/>
      <c r="GCT22" s="23"/>
      <c r="GCU22" s="23"/>
      <c r="GCV22" s="23"/>
      <c r="GCW22" s="23"/>
      <c r="GCX22" s="23"/>
      <c r="GCY22" s="23"/>
      <c r="GCZ22" s="23"/>
      <c r="GDA22" s="23"/>
      <c r="GDB22" s="23"/>
      <c r="GDC22" s="23"/>
      <c r="GDD22" s="23"/>
      <c r="GDE22" s="23"/>
      <c r="GDF22" s="23"/>
      <c r="GDG22" s="23"/>
      <c r="GDH22" s="23"/>
      <c r="GDI22" s="23"/>
      <c r="GDJ22" s="23"/>
      <c r="GDK22" s="23"/>
      <c r="GDL22" s="23"/>
      <c r="GDM22" s="23"/>
      <c r="GDN22" s="23"/>
      <c r="GDO22" s="23"/>
      <c r="GDP22" s="23"/>
      <c r="GDQ22" s="23"/>
      <c r="GDR22" s="23"/>
      <c r="GDS22" s="23"/>
      <c r="GDT22" s="23"/>
      <c r="GDU22" s="23"/>
      <c r="GDV22" s="23"/>
      <c r="GDW22" s="23"/>
      <c r="GDX22" s="23"/>
      <c r="GDY22" s="23"/>
      <c r="GDZ22" s="23"/>
      <c r="GEA22" s="23"/>
      <c r="GEB22" s="23"/>
      <c r="GEC22" s="23"/>
      <c r="GED22" s="23"/>
      <c r="GEE22" s="23"/>
      <c r="GEF22" s="23"/>
      <c r="GEG22" s="23"/>
      <c r="GEH22" s="23"/>
      <c r="GEI22" s="23"/>
      <c r="GEJ22" s="23"/>
      <c r="GEK22" s="23"/>
      <c r="GEL22" s="23"/>
      <c r="GEM22" s="23"/>
      <c r="GEN22" s="23"/>
      <c r="GEO22" s="23"/>
      <c r="GEP22" s="23"/>
      <c r="GEQ22" s="23"/>
      <c r="GER22" s="23"/>
      <c r="GES22" s="23"/>
      <c r="GET22" s="23"/>
      <c r="GEU22" s="23"/>
      <c r="GEV22" s="23"/>
      <c r="GEW22" s="23"/>
      <c r="GEX22" s="23"/>
      <c r="GEY22" s="23"/>
      <c r="GEZ22" s="23"/>
      <c r="GFA22" s="23"/>
      <c r="GFB22" s="23"/>
      <c r="GFC22" s="23"/>
      <c r="GFD22" s="23"/>
      <c r="GFE22" s="23"/>
      <c r="GFF22" s="23"/>
      <c r="GFG22" s="23"/>
      <c r="GFH22" s="23"/>
      <c r="GFI22" s="23"/>
      <c r="GFJ22" s="23"/>
      <c r="GFK22" s="23"/>
      <c r="GFL22" s="23"/>
      <c r="GFM22" s="23"/>
      <c r="GFN22" s="23"/>
      <c r="GFO22" s="23"/>
      <c r="GFP22" s="23"/>
      <c r="GFQ22" s="23"/>
      <c r="GFR22" s="23"/>
      <c r="GFS22" s="23"/>
      <c r="GFT22" s="23"/>
      <c r="GFU22" s="23"/>
      <c r="GFV22" s="23"/>
      <c r="GFW22" s="23"/>
      <c r="GFX22" s="23"/>
      <c r="GFY22" s="23"/>
      <c r="GFZ22" s="23"/>
      <c r="GGA22" s="23"/>
      <c r="GGB22" s="23"/>
      <c r="GGC22" s="23"/>
      <c r="GGD22" s="23"/>
      <c r="GGE22" s="23"/>
      <c r="GGF22" s="23"/>
      <c r="GGG22" s="23"/>
      <c r="GGH22" s="23"/>
      <c r="GGI22" s="23"/>
      <c r="GGJ22" s="23"/>
      <c r="GGK22" s="23"/>
      <c r="GGL22" s="23"/>
      <c r="GGM22" s="23"/>
      <c r="GGN22" s="23"/>
      <c r="GGO22" s="23"/>
      <c r="GGP22" s="23"/>
      <c r="GGQ22" s="23"/>
      <c r="GGR22" s="23"/>
      <c r="GGS22" s="23"/>
      <c r="GGT22" s="23"/>
      <c r="GGU22" s="23"/>
      <c r="GGV22" s="23"/>
      <c r="GGW22" s="23"/>
      <c r="GGX22" s="23"/>
      <c r="GGY22" s="23"/>
      <c r="GGZ22" s="23"/>
      <c r="GHA22" s="23"/>
      <c r="GHB22" s="23"/>
      <c r="GHC22" s="23"/>
      <c r="GHD22" s="23"/>
      <c r="GHE22" s="23"/>
      <c r="GHF22" s="23"/>
      <c r="GHG22" s="23"/>
      <c r="GHH22" s="23"/>
      <c r="GHI22" s="23"/>
      <c r="GHJ22" s="23"/>
      <c r="GHK22" s="23"/>
      <c r="GHL22" s="23"/>
      <c r="GHM22" s="23"/>
      <c r="GHN22" s="23"/>
      <c r="GHO22" s="23"/>
      <c r="GHP22" s="23"/>
      <c r="GHQ22" s="23"/>
      <c r="GHR22" s="23"/>
      <c r="GHS22" s="23"/>
      <c r="GHT22" s="23"/>
      <c r="GHU22" s="23"/>
      <c r="GHV22" s="23"/>
      <c r="GHW22" s="23"/>
      <c r="GHX22" s="23"/>
      <c r="GHY22" s="23"/>
      <c r="GHZ22" s="23"/>
      <c r="GIA22" s="23"/>
      <c r="GIB22" s="23"/>
      <c r="GIC22" s="23"/>
      <c r="GID22" s="23"/>
      <c r="GIE22" s="23"/>
      <c r="GIF22" s="23"/>
      <c r="GIG22" s="23"/>
      <c r="GIH22" s="23"/>
      <c r="GII22" s="23"/>
      <c r="GIJ22" s="23"/>
      <c r="GIK22" s="23"/>
      <c r="GIL22" s="23"/>
      <c r="GIM22" s="23"/>
      <c r="GIN22" s="23"/>
      <c r="GIO22" s="23"/>
      <c r="GIP22" s="23"/>
      <c r="GIQ22" s="23"/>
      <c r="GIR22" s="23"/>
      <c r="GIS22" s="23"/>
      <c r="GIT22" s="23"/>
      <c r="GIU22" s="23"/>
      <c r="GIV22" s="23"/>
      <c r="GIW22" s="23"/>
      <c r="GIX22" s="23"/>
      <c r="GIY22" s="23"/>
      <c r="GIZ22" s="23"/>
      <c r="GJA22" s="23"/>
      <c r="GJB22" s="23"/>
      <c r="GJC22" s="23"/>
      <c r="GJD22" s="23"/>
      <c r="GJE22" s="23"/>
      <c r="GJF22" s="23"/>
      <c r="GJG22" s="23"/>
      <c r="GJH22" s="23"/>
      <c r="GJI22" s="23"/>
      <c r="GJJ22" s="23"/>
      <c r="GJK22" s="23"/>
      <c r="GJL22" s="23"/>
      <c r="GJM22" s="23"/>
      <c r="GJN22" s="23"/>
      <c r="GJO22" s="23"/>
      <c r="GJP22" s="23"/>
      <c r="GJQ22" s="23"/>
      <c r="GJR22" s="23"/>
      <c r="GJS22" s="23"/>
      <c r="GJT22" s="23"/>
      <c r="GJU22" s="23"/>
      <c r="GJV22" s="23"/>
      <c r="GJW22" s="23"/>
      <c r="GJX22" s="23"/>
      <c r="GJY22" s="23"/>
      <c r="GJZ22" s="23"/>
      <c r="GKA22" s="23"/>
      <c r="GKB22" s="23"/>
      <c r="GKC22" s="23"/>
      <c r="GKD22" s="23"/>
      <c r="GKE22" s="23"/>
      <c r="GKF22" s="23"/>
      <c r="GKG22" s="23"/>
      <c r="GKH22" s="23"/>
      <c r="GKI22" s="23"/>
      <c r="GKJ22" s="23"/>
      <c r="GKK22" s="23"/>
      <c r="GKL22" s="23"/>
      <c r="GKM22" s="23"/>
      <c r="GKN22" s="23"/>
      <c r="GKO22" s="23"/>
      <c r="GKP22" s="23"/>
      <c r="GKQ22" s="23"/>
      <c r="GKR22" s="23"/>
      <c r="GKS22" s="23"/>
      <c r="GKT22" s="23"/>
      <c r="GKU22" s="23"/>
      <c r="GKV22" s="23"/>
      <c r="GKW22" s="23"/>
      <c r="GKX22" s="23"/>
      <c r="GKY22" s="23"/>
      <c r="GKZ22" s="23"/>
      <c r="GLA22" s="23"/>
      <c r="GLB22" s="23"/>
      <c r="GLC22" s="23"/>
      <c r="GLD22" s="23"/>
      <c r="GLE22" s="23"/>
      <c r="GLF22" s="23"/>
      <c r="GLG22" s="23"/>
      <c r="GLH22" s="23"/>
      <c r="GLI22" s="23"/>
      <c r="GLJ22" s="23"/>
      <c r="GLK22" s="23"/>
      <c r="GLL22" s="23"/>
      <c r="GLM22" s="23"/>
      <c r="GLN22" s="23"/>
      <c r="GLO22" s="23"/>
      <c r="GLP22" s="23"/>
      <c r="GLQ22" s="23"/>
      <c r="GLR22" s="23"/>
      <c r="GLS22" s="23"/>
      <c r="GLT22" s="23"/>
      <c r="GLU22" s="23"/>
      <c r="GLV22" s="23"/>
      <c r="GLW22" s="23"/>
      <c r="GLX22" s="23"/>
      <c r="GLY22" s="23"/>
      <c r="GLZ22" s="23"/>
      <c r="GMA22" s="23"/>
      <c r="GMB22" s="23"/>
      <c r="GMC22" s="23"/>
      <c r="GMD22" s="23"/>
      <c r="GME22" s="23"/>
      <c r="GMF22" s="23"/>
      <c r="GMG22" s="23"/>
      <c r="GMH22" s="23"/>
      <c r="GMI22" s="23"/>
      <c r="GMJ22" s="23"/>
      <c r="GMK22" s="23"/>
      <c r="GML22" s="23"/>
      <c r="GMM22" s="23"/>
      <c r="GMN22" s="23"/>
      <c r="GMO22" s="23"/>
      <c r="GMP22" s="23"/>
      <c r="GMQ22" s="23"/>
      <c r="GMR22" s="23"/>
      <c r="GMS22" s="23"/>
      <c r="GMT22" s="23"/>
      <c r="GMU22" s="23"/>
      <c r="GMV22" s="23"/>
      <c r="GMW22" s="23"/>
      <c r="GMX22" s="23"/>
      <c r="GMY22" s="23"/>
      <c r="GMZ22" s="23"/>
      <c r="GNA22" s="23"/>
      <c r="GNB22" s="23"/>
      <c r="GNC22" s="23"/>
      <c r="GND22" s="23"/>
      <c r="GNE22" s="23"/>
      <c r="GNF22" s="23"/>
      <c r="GNG22" s="23"/>
      <c r="GNH22" s="23"/>
      <c r="GNI22" s="23"/>
      <c r="GNJ22" s="23"/>
      <c r="GNK22" s="23"/>
      <c r="GNL22" s="23"/>
      <c r="GNM22" s="23"/>
      <c r="GNN22" s="23"/>
      <c r="GNO22" s="23"/>
      <c r="GNP22" s="23"/>
      <c r="GNQ22" s="23"/>
      <c r="GNR22" s="23"/>
      <c r="GNS22" s="23"/>
      <c r="GNT22" s="23"/>
      <c r="GNU22" s="23"/>
      <c r="GNV22" s="23"/>
      <c r="GNW22" s="23"/>
      <c r="GNX22" s="23"/>
      <c r="GNY22" s="23"/>
      <c r="GNZ22" s="23"/>
      <c r="GOA22" s="23"/>
      <c r="GOB22" s="23"/>
      <c r="GOC22" s="23"/>
      <c r="GOD22" s="23"/>
      <c r="GOE22" s="23"/>
      <c r="GOF22" s="23"/>
      <c r="GOG22" s="23"/>
      <c r="GOH22" s="23"/>
      <c r="GOI22" s="23"/>
      <c r="GOJ22" s="23"/>
      <c r="GOK22" s="23"/>
      <c r="GOL22" s="23"/>
      <c r="GOM22" s="23"/>
      <c r="GON22" s="23"/>
      <c r="GOO22" s="23"/>
      <c r="GOP22" s="23"/>
      <c r="GOQ22" s="23"/>
      <c r="GOR22" s="23"/>
      <c r="GOS22" s="23"/>
      <c r="GOT22" s="23"/>
      <c r="GOU22" s="23"/>
      <c r="GOV22" s="23"/>
      <c r="GOW22" s="23"/>
      <c r="GOX22" s="23"/>
      <c r="GOY22" s="23"/>
      <c r="GOZ22" s="23"/>
      <c r="GPA22" s="23"/>
      <c r="GPB22" s="23"/>
      <c r="GPC22" s="23"/>
      <c r="GPD22" s="23"/>
      <c r="GPE22" s="23"/>
      <c r="GPF22" s="23"/>
      <c r="GPG22" s="23"/>
      <c r="GPH22" s="23"/>
      <c r="GPI22" s="23"/>
      <c r="GPJ22" s="23"/>
      <c r="GPK22" s="23"/>
      <c r="GPL22" s="23"/>
      <c r="GPM22" s="23"/>
      <c r="GPN22" s="23"/>
      <c r="GPO22" s="23"/>
      <c r="GPP22" s="23"/>
      <c r="GPQ22" s="23"/>
      <c r="GPR22" s="23"/>
      <c r="GPS22" s="23"/>
      <c r="GPT22" s="23"/>
      <c r="GPU22" s="23"/>
      <c r="GPV22" s="23"/>
      <c r="GPW22" s="23"/>
      <c r="GPX22" s="23"/>
      <c r="GPY22" s="23"/>
      <c r="GPZ22" s="23"/>
      <c r="GQA22" s="23"/>
      <c r="GQB22" s="23"/>
      <c r="GQC22" s="23"/>
      <c r="GQD22" s="23"/>
      <c r="GQE22" s="23"/>
      <c r="GQF22" s="23"/>
      <c r="GQG22" s="23"/>
      <c r="GQH22" s="23"/>
      <c r="GQI22" s="23"/>
      <c r="GQJ22" s="23"/>
      <c r="GQK22" s="23"/>
      <c r="GQL22" s="23"/>
      <c r="GQM22" s="23"/>
      <c r="GQN22" s="23"/>
      <c r="GQO22" s="23"/>
      <c r="GQP22" s="23"/>
      <c r="GQQ22" s="23"/>
      <c r="GQR22" s="23"/>
      <c r="GQS22" s="23"/>
      <c r="GQT22" s="23"/>
      <c r="GQU22" s="23"/>
      <c r="GQV22" s="23"/>
      <c r="GQW22" s="23"/>
      <c r="GQX22" s="23"/>
      <c r="GQY22" s="23"/>
      <c r="GQZ22" s="23"/>
      <c r="GRA22" s="23"/>
      <c r="GRB22" s="23"/>
      <c r="GRC22" s="23"/>
      <c r="GRD22" s="23"/>
      <c r="GRE22" s="23"/>
      <c r="GRF22" s="23"/>
      <c r="GRG22" s="23"/>
      <c r="GRH22" s="23"/>
      <c r="GRI22" s="23"/>
      <c r="GRJ22" s="23"/>
      <c r="GRK22" s="23"/>
      <c r="GRL22" s="23"/>
      <c r="GRM22" s="23"/>
      <c r="GRN22" s="23"/>
      <c r="GRO22" s="23"/>
      <c r="GRP22" s="23"/>
      <c r="GRQ22" s="23"/>
      <c r="GRR22" s="23"/>
      <c r="GRS22" s="23"/>
      <c r="GRT22" s="23"/>
      <c r="GRU22" s="23"/>
      <c r="GRV22" s="23"/>
      <c r="GRW22" s="23"/>
      <c r="GRX22" s="23"/>
      <c r="GRY22" s="23"/>
      <c r="GRZ22" s="23"/>
      <c r="GSA22" s="23"/>
      <c r="GSB22" s="23"/>
      <c r="GSC22" s="23"/>
      <c r="GSD22" s="23"/>
      <c r="GSE22" s="23"/>
      <c r="GSF22" s="23"/>
      <c r="GSG22" s="23"/>
      <c r="GSH22" s="23"/>
      <c r="GSI22" s="23"/>
      <c r="GSJ22" s="23"/>
      <c r="GSK22" s="23"/>
      <c r="GSL22" s="23"/>
      <c r="GSM22" s="23"/>
      <c r="GSN22" s="23"/>
      <c r="GSO22" s="23"/>
      <c r="GSP22" s="23"/>
      <c r="GSQ22" s="23"/>
      <c r="GSR22" s="23"/>
      <c r="GSS22" s="23"/>
      <c r="GST22" s="23"/>
      <c r="GSU22" s="23"/>
      <c r="GSV22" s="23"/>
      <c r="GSW22" s="23"/>
      <c r="GSX22" s="23"/>
      <c r="GSY22" s="23"/>
      <c r="GSZ22" s="23"/>
      <c r="GTA22" s="23"/>
      <c r="GTB22" s="23"/>
      <c r="GTC22" s="23"/>
      <c r="GTD22" s="23"/>
      <c r="GTE22" s="23"/>
      <c r="GTF22" s="23"/>
      <c r="GTG22" s="23"/>
      <c r="GTH22" s="23"/>
      <c r="GTI22" s="23"/>
      <c r="GTJ22" s="23"/>
      <c r="GTK22" s="23"/>
      <c r="GTL22" s="23"/>
      <c r="GTM22" s="23"/>
      <c r="GTN22" s="23"/>
      <c r="GTO22" s="23"/>
      <c r="GTP22" s="23"/>
      <c r="GTQ22" s="23"/>
      <c r="GTR22" s="23"/>
      <c r="GTS22" s="23"/>
      <c r="GTT22" s="23"/>
      <c r="GTU22" s="23"/>
      <c r="GTV22" s="23"/>
      <c r="GTW22" s="23"/>
      <c r="GTX22" s="23"/>
      <c r="GTY22" s="23"/>
      <c r="GTZ22" s="23"/>
      <c r="GUA22" s="23"/>
      <c r="GUB22" s="23"/>
      <c r="GUC22" s="23"/>
      <c r="GUD22" s="23"/>
      <c r="GUE22" s="23"/>
      <c r="GUF22" s="23"/>
      <c r="GUG22" s="23"/>
      <c r="GUH22" s="23"/>
      <c r="GUI22" s="23"/>
      <c r="GUJ22" s="23"/>
      <c r="GUK22" s="23"/>
      <c r="GUL22" s="23"/>
      <c r="GUM22" s="23"/>
      <c r="GUN22" s="23"/>
      <c r="GUO22" s="23"/>
      <c r="GUP22" s="23"/>
      <c r="GUQ22" s="23"/>
      <c r="GUR22" s="23"/>
      <c r="GUS22" s="23"/>
      <c r="GUT22" s="23"/>
      <c r="GUU22" s="23"/>
      <c r="GUV22" s="23"/>
      <c r="GUW22" s="23"/>
      <c r="GUX22" s="23"/>
      <c r="GUY22" s="23"/>
      <c r="GUZ22" s="23"/>
      <c r="GVA22" s="23"/>
      <c r="GVB22" s="23"/>
      <c r="GVC22" s="23"/>
      <c r="GVD22" s="23"/>
      <c r="GVE22" s="23"/>
      <c r="GVF22" s="23"/>
      <c r="GVG22" s="23"/>
      <c r="GVH22" s="23"/>
      <c r="GVI22" s="23"/>
      <c r="GVJ22" s="23"/>
      <c r="GVK22" s="23"/>
      <c r="GVL22" s="23"/>
      <c r="GVM22" s="23"/>
      <c r="GVN22" s="23"/>
      <c r="GVO22" s="23"/>
      <c r="GVP22" s="23"/>
      <c r="GVQ22" s="23"/>
      <c r="GVR22" s="23"/>
      <c r="GVS22" s="23"/>
      <c r="GVT22" s="23"/>
      <c r="GVU22" s="23"/>
      <c r="GVV22" s="23"/>
      <c r="GVW22" s="23"/>
      <c r="GVX22" s="23"/>
      <c r="GVY22" s="23"/>
      <c r="GVZ22" s="23"/>
      <c r="GWA22" s="23"/>
      <c r="GWB22" s="23"/>
      <c r="GWC22" s="23"/>
      <c r="GWD22" s="23"/>
      <c r="GWE22" s="23"/>
      <c r="GWF22" s="23"/>
      <c r="GWG22" s="23"/>
      <c r="GWH22" s="23"/>
      <c r="GWI22" s="23"/>
      <c r="GWJ22" s="23"/>
      <c r="GWK22" s="23"/>
      <c r="GWL22" s="23"/>
      <c r="GWM22" s="23"/>
      <c r="GWN22" s="23"/>
      <c r="GWO22" s="23"/>
      <c r="GWP22" s="23"/>
      <c r="GWQ22" s="23"/>
      <c r="GWR22" s="23"/>
      <c r="GWS22" s="23"/>
      <c r="GWT22" s="23"/>
      <c r="GWU22" s="23"/>
      <c r="GWV22" s="23"/>
      <c r="GWW22" s="23"/>
      <c r="GWX22" s="23"/>
      <c r="GWY22" s="23"/>
      <c r="GWZ22" s="23"/>
      <c r="GXA22" s="23"/>
      <c r="GXB22" s="23"/>
      <c r="GXC22" s="23"/>
      <c r="GXD22" s="23"/>
      <c r="GXE22" s="23"/>
      <c r="GXF22" s="23"/>
      <c r="GXG22" s="23"/>
      <c r="GXH22" s="23"/>
      <c r="GXI22" s="23"/>
      <c r="GXJ22" s="23"/>
      <c r="GXK22" s="23"/>
      <c r="GXL22" s="23"/>
      <c r="GXM22" s="23"/>
      <c r="GXN22" s="23"/>
      <c r="GXO22" s="23"/>
      <c r="GXP22" s="23"/>
      <c r="GXQ22" s="23"/>
      <c r="GXR22" s="23"/>
      <c r="GXS22" s="23"/>
      <c r="GXT22" s="23"/>
      <c r="GXU22" s="23"/>
      <c r="GXV22" s="23"/>
      <c r="GXW22" s="23"/>
      <c r="GXX22" s="23"/>
      <c r="GXY22" s="23"/>
      <c r="GXZ22" s="23"/>
      <c r="GYA22" s="23"/>
      <c r="GYB22" s="23"/>
      <c r="GYC22" s="23"/>
      <c r="GYD22" s="23"/>
      <c r="GYE22" s="23"/>
      <c r="GYF22" s="23"/>
      <c r="GYG22" s="23"/>
      <c r="GYH22" s="23"/>
      <c r="GYI22" s="23"/>
      <c r="GYJ22" s="23"/>
      <c r="GYK22" s="23"/>
      <c r="GYL22" s="23"/>
      <c r="GYM22" s="23"/>
      <c r="GYN22" s="23"/>
      <c r="GYO22" s="23"/>
      <c r="GYP22" s="23"/>
      <c r="GYQ22" s="23"/>
      <c r="GYR22" s="23"/>
      <c r="GYS22" s="23"/>
      <c r="GYT22" s="23"/>
      <c r="GYU22" s="23"/>
      <c r="GYV22" s="23"/>
      <c r="GYW22" s="23"/>
      <c r="GYX22" s="23"/>
      <c r="GYY22" s="23"/>
      <c r="GYZ22" s="23"/>
      <c r="GZA22" s="23"/>
      <c r="GZB22" s="23"/>
      <c r="GZC22" s="23"/>
      <c r="GZD22" s="23"/>
      <c r="GZE22" s="23"/>
      <c r="GZF22" s="23"/>
      <c r="GZG22" s="23"/>
      <c r="GZH22" s="23"/>
      <c r="GZI22" s="23"/>
      <c r="GZJ22" s="23"/>
      <c r="GZK22" s="23"/>
      <c r="GZL22" s="23"/>
      <c r="GZM22" s="23"/>
      <c r="GZN22" s="23"/>
      <c r="GZO22" s="23"/>
      <c r="GZP22" s="23"/>
      <c r="GZQ22" s="23"/>
      <c r="GZR22" s="23"/>
      <c r="GZS22" s="23"/>
      <c r="GZT22" s="23"/>
      <c r="GZU22" s="23"/>
      <c r="GZV22" s="23"/>
      <c r="GZW22" s="23"/>
      <c r="GZX22" s="23"/>
      <c r="GZY22" s="23"/>
      <c r="GZZ22" s="23"/>
      <c r="HAA22" s="23"/>
      <c r="HAB22" s="23"/>
      <c r="HAC22" s="23"/>
      <c r="HAD22" s="23"/>
      <c r="HAE22" s="23"/>
      <c r="HAF22" s="23"/>
      <c r="HAG22" s="23"/>
      <c r="HAH22" s="23"/>
      <c r="HAI22" s="23"/>
      <c r="HAJ22" s="23"/>
      <c r="HAK22" s="23"/>
      <c r="HAL22" s="23"/>
      <c r="HAM22" s="23"/>
      <c r="HAN22" s="23"/>
      <c r="HAO22" s="23"/>
      <c r="HAP22" s="23"/>
      <c r="HAQ22" s="23"/>
      <c r="HAR22" s="23"/>
      <c r="HAS22" s="23"/>
      <c r="HAT22" s="23"/>
      <c r="HAU22" s="23"/>
      <c r="HAV22" s="23"/>
      <c r="HAW22" s="23"/>
      <c r="HAX22" s="23"/>
      <c r="HAY22" s="23"/>
      <c r="HAZ22" s="23"/>
      <c r="HBA22" s="23"/>
      <c r="HBB22" s="23"/>
      <c r="HBC22" s="23"/>
      <c r="HBD22" s="23"/>
      <c r="HBE22" s="23"/>
      <c r="HBF22" s="23"/>
      <c r="HBG22" s="23"/>
      <c r="HBH22" s="23"/>
      <c r="HBI22" s="23"/>
      <c r="HBJ22" s="23"/>
      <c r="HBK22" s="23"/>
      <c r="HBL22" s="23"/>
      <c r="HBM22" s="23"/>
      <c r="HBN22" s="23"/>
      <c r="HBO22" s="23"/>
      <c r="HBP22" s="23"/>
      <c r="HBQ22" s="23"/>
      <c r="HBR22" s="23"/>
      <c r="HBS22" s="23"/>
      <c r="HBT22" s="23"/>
      <c r="HBU22" s="23"/>
      <c r="HBV22" s="23"/>
      <c r="HBW22" s="23"/>
      <c r="HBX22" s="23"/>
      <c r="HBY22" s="23"/>
      <c r="HBZ22" s="23"/>
      <c r="HCA22" s="23"/>
      <c r="HCB22" s="23"/>
      <c r="HCC22" s="23"/>
      <c r="HCD22" s="23"/>
      <c r="HCE22" s="23"/>
      <c r="HCF22" s="23"/>
      <c r="HCG22" s="23"/>
      <c r="HCH22" s="23"/>
      <c r="HCI22" s="23"/>
      <c r="HCJ22" s="23"/>
      <c r="HCK22" s="23"/>
      <c r="HCL22" s="23"/>
      <c r="HCM22" s="23"/>
      <c r="HCN22" s="23"/>
      <c r="HCO22" s="23"/>
      <c r="HCP22" s="23"/>
      <c r="HCQ22" s="23"/>
      <c r="HCR22" s="23"/>
      <c r="HCS22" s="23"/>
      <c r="HCT22" s="23"/>
      <c r="HCU22" s="23"/>
      <c r="HCV22" s="23"/>
      <c r="HCW22" s="23"/>
      <c r="HCX22" s="23"/>
      <c r="HCY22" s="23"/>
      <c r="HCZ22" s="23"/>
      <c r="HDA22" s="23"/>
      <c r="HDB22" s="23"/>
      <c r="HDC22" s="23"/>
      <c r="HDD22" s="23"/>
      <c r="HDE22" s="23"/>
      <c r="HDF22" s="23"/>
      <c r="HDG22" s="23"/>
      <c r="HDH22" s="23"/>
      <c r="HDI22" s="23"/>
      <c r="HDJ22" s="23"/>
      <c r="HDK22" s="23"/>
      <c r="HDL22" s="23"/>
      <c r="HDM22" s="23"/>
      <c r="HDN22" s="23"/>
      <c r="HDO22" s="23"/>
      <c r="HDP22" s="23"/>
      <c r="HDQ22" s="23"/>
      <c r="HDR22" s="23"/>
      <c r="HDS22" s="23"/>
      <c r="HDT22" s="23"/>
      <c r="HDU22" s="23"/>
      <c r="HDV22" s="23"/>
      <c r="HDW22" s="23"/>
      <c r="HDX22" s="23"/>
      <c r="HDY22" s="23"/>
      <c r="HDZ22" s="23"/>
      <c r="HEA22" s="23"/>
      <c r="HEB22" s="23"/>
      <c r="HEC22" s="23"/>
      <c r="HED22" s="23"/>
      <c r="HEE22" s="23"/>
      <c r="HEF22" s="23"/>
      <c r="HEG22" s="23"/>
      <c r="HEH22" s="23"/>
      <c r="HEI22" s="23"/>
      <c r="HEJ22" s="23"/>
      <c r="HEK22" s="23"/>
      <c r="HEL22" s="23"/>
      <c r="HEM22" s="23"/>
      <c r="HEN22" s="23"/>
      <c r="HEO22" s="23"/>
      <c r="HEP22" s="23"/>
      <c r="HEQ22" s="23"/>
      <c r="HER22" s="23"/>
      <c r="HES22" s="23"/>
      <c r="HET22" s="23"/>
      <c r="HEU22" s="23"/>
      <c r="HEV22" s="23"/>
      <c r="HEW22" s="23"/>
      <c r="HEX22" s="23"/>
      <c r="HEY22" s="23"/>
      <c r="HEZ22" s="23"/>
      <c r="HFA22" s="23"/>
      <c r="HFB22" s="23"/>
      <c r="HFC22" s="23"/>
      <c r="HFD22" s="23"/>
      <c r="HFE22" s="23"/>
      <c r="HFF22" s="23"/>
      <c r="HFG22" s="23"/>
      <c r="HFH22" s="23"/>
      <c r="HFI22" s="23"/>
      <c r="HFJ22" s="23"/>
      <c r="HFK22" s="23"/>
      <c r="HFL22" s="23"/>
      <c r="HFM22" s="23"/>
      <c r="HFN22" s="23"/>
      <c r="HFO22" s="23"/>
      <c r="HFP22" s="23"/>
      <c r="HFQ22" s="23"/>
      <c r="HFR22" s="23"/>
      <c r="HFS22" s="23"/>
      <c r="HFT22" s="23"/>
      <c r="HFU22" s="23"/>
      <c r="HFV22" s="23"/>
      <c r="HFW22" s="23"/>
      <c r="HFX22" s="23"/>
      <c r="HFY22" s="23"/>
      <c r="HFZ22" s="23"/>
      <c r="HGA22" s="23"/>
      <c r="HGB22" s="23"/>
      <c r="HGC22" s="23"/>
      <c r="HGD22" s="23"/>
      <c r="HGE22" s="23"/>
      <c r="HGF22" s="23"/>
      <c r="HGG22" s="23"/>
      <c r="HGH22" s="23"/>
      <c r="HGI22" s="23"/>
      <c r="HGJ22" s="23"/>
      <c r="HGK22" s="23"/>
      <c r="HGL22" s="23"/>
      <c r="HGM22" s="23"/>
      <c r="HGN22" s="23"/>
      <c r="HGO22" s="23"/>
      <c r="HGP22" s="23"/>
      <c r="HGQ22" s="23"/>
      <c r="HGR22" s="23"/>
      <c r="HGS22" s="23"/>
      <c r="HGT22" s="23"/>
      <c r="HGU22" s="23"/>
      <c r="HGV22" s="23"/>
      <c r="HGW22" s="23"/>
      <c r="HGX22" s="23"/>
      <c r="HGY22" s="23"/>
      <c r="HGZ22" s="23"/>
      <c r="HHA22" s="23"/>
      <c r="HHB22" s="23"/>
      <c r="HHC22" s="23"/>
      <c r="HHD22" s="23"/>
      <c r="HHE22" s="23"/>
      <c r="HHF22" s="23"/>
      <c r="HHG22" s="23"/>
      <c r="HHH22" s="23"/>
      <c r="HHI22" s="23"/>
      <c r="HHJ22" s="23"/>
      <c r="HHK22" s="23"/>
      <c r="HHL22" s="23"/>
      <c r="HHM22" s="23"/>
      <c r="HHN22" s="23"/>
      <c r="HHO22" s="23"/>
      <c r="HHP22" s="23"/>
      <c r="HHQ22" s="23"/>
      <c r="HHR22" s="23"/>
      <c r="HHS22" s="23"/>
      <c r="HHT22" s="23"/>
      <c r="HHU22" s="23"/>
      <c r="HHV22" s="23"/>
      <c r="HHW22" s="23"/>
      <c r="HHX22" s="23"/>
      <c r="HHY22" s="23"/>
      <c r="HHZ22" s="23"/>
      <c r="HIA22" s="23"/>
      <c r="HIB22" s="23"/>
      <c r="HIC22" s="23"/>
      <c r="HID22" s="23"/>
      <c r="HIE22" s="23"/>
      <c r="HIF22" s="23"/>
      <c r="HIG22" s="23"/>
      <c r="HIH22" s="23"/>
      <c r="HII22" s="23"/>
      <c r="HIJ22" s="23"/>
      <c r="HIK22" s="23"/>
      <c r="HIL22" s="23"/>
      <c r="HIM22" s="23"/>
      <c r="HIN22" s="23"/>
      <c r="HIO22" s="23"/>
      <c r="HIP22" s="23"/>
      <c r="HIQ22" s="23"/>
      <c r="HIR22" s="23"/>
      <c r="HIS22" s="23"/>
      <c r="HIT22" s="23"/>
      <c r="HIU22" s="23"/>
      <c r="HIV22" s="23"/>
      <c r="HIW22" s="23"/>
      <c r="HIX22" s="23"/>
      <c r="HIY22" s="23"/>
      <c r="HIZ22" s="23"/>
      <c r="HJA22" s="23"/>
      <c r="HJB22" s="23"/>
      <c r="HJC22" s="23"/>
      <c r="HJD22" s="23"/>
      <c r="HJE22" s="23"/>
      <c r="HJF22" s="23"/>
      <c r="HJG22" s="23"/>
      <c r="HJH22" s="23"/>
      <c r="HJI22" s="23"/>
      <c r="HJJ22" s="23"/>
      <c r="HJK22" s="23"/>
      <c r="HJL22" s="23"/>
      <c r="HJM22" s="23"/>
      <c r="HJN22" s="23"/>
      <c r="HJO22" s="23"/>
      <c r="HJP22" s="23"/>
      <c r="HJQ22" s="23"/>
      <c r="HJR22" s="23"/>
      <c r="HJS22" s="23"/>
      <c r="HJT22" s="23"/>
      <c r="HJU22" s="23"/>
      <c r="HJV22" s="23"/>
      <c r="HJW22" s="23"/>
      <c r="HJX22" s="23"/>
      <c r="HJY22" s="23"/>
      <c r="HJZ22" s="23"/>
      <c r="HKA22" s="23"/>
      <c r="HKB22" s="23"/>
      <c r="HKC22" s="23"/>
      <c r="HKD22" s="23"/>
      <c r="HKE22" s="23"/>
      <c r="HKF22" s="23"/>
      <c r="HKG22" s="23"/>
      <c r="HKH22" s="23"/>
      <c r="HKI22" s="23"/>
      <c r="HKJ22" s="23"/>
      <c r="HKK22" s="23"/>
      <c r="HKL22" s="23"/>
      <c r="HKM22" s="23"/>
      <c r="HKN22" s="23"/>
      <c r="HKO22" s="23"/>
      <c r="HKP22" s="23"/>
      <c r="HKQ22" s="23"/>
      <c r="HKR22" s="23"/>
      <c r="HKS22" s="23"/>
      <c r="HKT22" s="23"/>
      <c r="HKU22" s="23"/>
      <c r="HKV22" s="23"/>
      <c r="HKW22" s="23"/>
      <c r="HKX22" s="23"/>
      <c r="HKY22" s="23"/>
      <c r="HKZ22" s="23"/>
      <c r="HLA22" s="23"/>
      <c r="HLB22" s="23"/>
      <c r="HLC22" s="23"/>
      <c r="HLD22" s="23"/>
      <c r="HLE22" s="23"/>
      <c r="HLF22" s="23"/>
      <c r="HLG22" s="23"/>
      <c r="HLH22" s="23"/>
      <c r="HLI22" s="23"/>
      <c r="HLJ22" s="23"/>
      <c r="HLK22" s="23"/>
      <c r="HLL22" s="23"/>
      <c r="HLM22" s="23"/>
      <c r="HLN22" s="23"/>
      <c r="HLO22" s="23"/>
      <c r="HLP22" s="23"/>
      <c r="HLQ22" s="23"/>
      <c r="HLR22" s="23"/>
      <c r="HLS22" s="23"/>
      <c r="HLT22" s="23"/>
      <c r="HLU22" s="23"/>
      <c r="HLV22" s="23"/>
      <c r="HLW22" s="23"/>
      <c r="HLX22" s="23"/>
      <c r="HLY22" s="23"/>
      <c r="HLZ22" s="23"/>
      <c r="HMA22" s="23"/>
      <c r="HMB22" s="23"/>
      <c r="HMC22" s="23"/>
      <c r="HMD22" s="23"/>
      <c r="HME22" s="23"/>
      <c r="HMF22" s="23"/>
      <c r="HMG22" s="23"/>
      <c r="HMH22" s="23"/>
      <c r="HMI22" s="23"/>
      <c r="HMJ22" s="23"/>
      <c r="HMK22" s="23"/>
      <c r="HML22" s="23"/>
      <c r="HMM22" s="23"/>
      <c r="HMN22" s="23"/>
      <c r="HMO22" s="23"/>
      <c r="HMP22" s="23"/>
      <c r="HMQ22" s="23"/>
      <c r="HMR22" s="23"/>
      <c r="HMS22" s="23"/>
      <c r="HMT22" s="23"/>
      <c r="HMU22" s="23"/>
      <c r="HMV22" s="23"/>
      <c r="HMW22" s="23"/>
      <c r="HMX22" s="23"/>
      <c r="HMY22" s="23"/>
      <c r="HMZ22" s="23"/>
      <c r="HNA22" s="23"/>
      <c r="HNB22" s="23"/>
      <c r="HNC22" s="23"/>
      <c r="HND22" s="23"/>
      <c r="HNE22" s="23"/>
      <c r="HNF22" s="23"/>
      <c r="HNG22" s="23"/>
      <c r="HNH22" s="23"/>
      <c r="HNI22" s="23"/>
      <c r="HNJ22" s="23"/>
      <c r="HNK22" s="23"/>
      <c r="HNL22" s="23"/>
      <c r="HNM22" s="23"/>
      <c r="HNN22" s="23"/>
      <c r="HNO22" s="23"/>
      <c r="HNP22" s="23"/>
      <c r="HNQ22" s="23"/>
      <c r="HNR22" s="23"/>
      <c r="HNS22" s="23"/>
      <c r="HNT22" s="23"/>
      <c r="HNU22" s="23"/>
      <c r="HNV22" s="23"/>
      <c r="HNW22" s="23"/>
      <c r="HNX22" s="23"/>
      <c r="HNY22" s="23"/>
      <c r="HNZ22" s="23"/>
      <c r="HOA22" s="23"/>
      <c r="HOB22" s="23"/>
      <c r="HOC22" s="23"/>
      <c r="HOD22" s="23"/>
      <c r="HOE22" s="23"/>
      <c r="HOF22" s="23"/>
      <c r="HOG22" s="23"/>
      <c r="HOH22" s="23"/>
      <c r="HOI22" s="23"/>
      <c r="HOJ22" s="23"/>
      <c r="HOK22" s="23"/>
      <c r="HOL22" s="23"/>
      <c r="HOM22" s="23"/>
      <c r="HON22" s="23"/>
      <c r="HOO22" s="23"/>
      <c r="HOP22" s="23"/>
      <c r="HOQ22" s="23"/>
      <c r="HOR22" s="23"/>
      <c r="HOS22" s="23"/>
      <c r="HOT22" s="23"/>
      <c r="HOU22" s="23"/>
      <c r="HOV22" s="23"/>
      <c r="HOW22" s="23"/>
      <c r="HOX22" s="23"/>
      <c r="HOY22" s="23"/>
      <c r="HOZ22" s="23"/>
      <c r="HPA22" s="23"/>
      <c r="HPB22" s="23"/>
      <c r="HPC22" s="23"/>
      <c r="HPD22" s="23"/>
      <c r="HPE22" s="23"/>
      <c r="HPF22" s="23"/>
      <c r="HPG22" s="23"/>
      <c r="HPH22" s="23"/>
      <c r="HPI22" s="23"/>
      <c r="HPJ22" s="23"/>
      <c r="HPK22" s="23"/>
      <c r="HPL22" s="23"/>
      <c r="HPM22" s="23"/>
      <c r="HPN22" s="23"/>
      <c r="HPO22" s="23"/>
      <c r="HPP22" s="23"/>
      <c r="HPQ22" s="23"/>
      <c r="HPR22" s="23"/>
      <c r="HPS22" s="23"/>
      <c r="HPT22" s="23"/>
      <c r="HPU22" s="23"/>
      <c r="HPV22" s="23"/>
      <c r="HPW22" s="23"/>
      <c r="HPX22" s="23"/>
      <c r="HPY22" s="23"/>
      <c r="HPZ22" s="23"/>
      <c r="HQA22" s="23"/>
      <c r="HQB22" s="23"/>
      <c r="HQC22" s="23"/>
      <c r="HQD22" s="23"/>
      <c r="HQE22" s="23"/>
      <c r="HQF22" s="23"/>
      <c r="HQG22" s="23"/>
      <c r="HQH22" s="23"/>
      <c r="HQI22" s="23"/>
      <c r="HQJ22" s="23"/>
      <c r="HQK22" s="23"/>
      <c r="HQL22" s="23"/>
      <c r="HQM22" s="23"/>
      <c r="HQN22" s="23"/>
      <c r="HQO22" s="23"/>
      <c r="HQP22" s="23"/>
      <c r="HQQ22" s="23"/>
      <c r="HQR22" s="23"/>
      <c r="HQS22" s="23"/>
      <c r="HQT22" s="23"/>
      <c r="HQU22" s="23"/>
      <c r="HQV22" s="23"/>
      <c r="HQW22" s="23"/>
      <c r="HQX22" s="23"/>
      <c r="HQY22" s="23"/>
      <c r="HQZ22" s="23"/>
      <c r="HRA22" s="23"/>
      <c r="HRB22" s="23"/>
      <c r="HRC22" s="23"/>
      <c r="HRD22" s="23"/>
      <c r="HRE22" s="23"/>
      <c r="HRF22" s="23"/>
      <c r="HRG22" s="23"/>
      <c r="HRH22" s="23"/>
      <c r="HRI22" s="23"/>
      <c r="HRJ22" s="23"/>
      <c r="HRK22" s="23"/>
      <c r="HRL22" s="23"/>
      <c r="HRM22" s="23"/>
      <c r="HRN22" s="23"/>
      <c r="HRO22" s="23"/>
      <c r="HRP22" s="23"/>
      <c r="HRQ22" s="23"/>
      <c r="HRR22" s="23"/>
      <c r="HRS22" s="23"/>
      <c r="HRT22" s="23"/>
      <c r="HRU22" s="23"/>
      <c r="HRV22" s="23"/>
      <c r="HRW22" s="23"/>
      <c r="HRX22" s="23"/>
      <c r="HRY22" s="23"/>
      <c r="HRZ22" s="23"/>
      <c r="HSA22" s="23"/>
      <c r="HSB22" s="23"/>
      <c r="HSC22" s="23"/>
      <c r="HSD22" s="23"/>
      <c r="HSE22" s="23"/>
      <c r="HSF22" s="23"/>
      <c r="HSG22" s="23"/>
      <c r="HSH22" s="23"/>
      <c r="HSI22" s="23"/>
      <c r="HSJ22" s="23"/>
      <c r="HSK22" s="23"/>
      <c r="HSL22" s="23"/>
      <c r="HSM22" s="23"/>
      <c r="HSN22" s="23"/>
      <c r="HSO22" s="23"/>
      <c r="HSP22" s="23"/>
      <c r="HSQ22" s="23"/>
      <c r="HSR22" s="23"/>
      <c r="HSS22" s="23"/>
      <c r="HST22" s="23"/>
      <c r="HSU22" s="23"/>
      <c r="HSV22" s="23"/>
      <c r="HSW22" s="23"/>
      <c r="HSX22" s="23"/>
      <c r="HSY22" s="23"/>
      <c r="HSZ22" s="23"/>
      <c r="HTA22" s="23"/>
      <c r="HTB22" s="23"/>
      <c r="HTC22" s="23"/>
      <c r="HTD22" s="23"/>
      <c r="HTE22" s="23"/>
      <c r="HTF22" s="23"/>
      <c r="HTG22" s="23"/>
      <c r="HTH22" s="23"/>
      <c r="HTI22" s="23"/>
      <c r="HTJ22" s="23"/>
      <c r="HTK22" s="23"/>
      <c r="HTL22" s="23"/>
      <c r="HTM22" s="23"/>
      <c r="HTN22" s="23"/>
      <c r="HTO22" s="23"/>
      <c r="HTP22" s="23"/>
      <c r="HTQ22" s="23"/>
      <c r="HTR22" s="23"/>
      <c r="HTS22" s="23"/>
      <c r="HTT22" s="23"/>
      <c r="HTU22" s="23"/>
      <c r="HTV22" s="23"/>
      <c r="HTW22" s="23"/>
      <c r="HTX22" s="23"/>
      <c r="HTY22" s="23"/>
      <c r="HTZ22" s="23"/>
      <c r="HUA22" s="23"/>
      <c r="HUB22" s="23"/>
      <c r="HUC22" s="23"/>
      <c r="HUD22" s="23"/>
      <c r="HUE22" s="23"/>
      <c r="HUF22" s="23"/>
      <c r="HUG22" s="23"/>
      <c r="HUH22" s="23"/>
      <c r="HUI22" s="23"/>
      <c r="HUJ22" s="23"/>
      <c r="HUK22" s="23"/>
      <c r="HUL22" s="23"/>
      <c r="HUM22" s="23"/>
      <c r="HUN22" s="23"/>
      <c r="HUO22" s="23"/>
      <c r="HUP22" s="23"/>
      <c r="HUQ22" s="23"/>
      <c r="HUR22" s="23"/>
      <c r="HUS22" s="23"/>
      <c r="HUT22" s="23"/>
      <c r="HUU22" s="23"/>
      <c r="HUV22" s="23"/>
      <c r="HUW22" s="23"/>
      <c r="HUX22" s="23"/>
      <c r="HUY22" s="23"/>
      <c r="HUZ22" s="23"/>
      <c r="HVA22" s="23"/>
      <c r="HVB22" s="23"/>
      <c r="HVC22" s="23"/>
      <c r="HVD22" s="23"/>
      <c r="HVE22" s="23"/>
      <c r="HVF22" s="23"/>
      <c r="HVG22" s="23"/>
      <c r="HVH22" s="23"/>
      <c r="HVI22" s="23"/>
      <c r="HVJ22" s="23"/>
      <c r="HVK22" s="23"/>
      <c r="HVL22" s="23"/>
      <c r="HVM22" s="23"/>
      <c r="HVN22" s="23"/>
      <c r="HVO22" s="23"/>
      <c r="HVP22" s="23"/>
      <c r="HVQ22" s="23"/>
      <c r="HVR22" s="23"/>
      <c r="HVS22" s="23"/>
      <c r="HVT22" s="23"/>
      <c r="HVU22" s="23"/>
      <c r="HVV22" s="23"/>
      <c r="HVW22" s="23"/>
      <c r="HVX22" s="23"/>
      <c r="HVY22" s="23"/>
      <c r="HVZ22" s="23"/>
      <c r="HWA22" s="23"/>
      <c r="HWB22" s="23"/>
      <c r="HWC22" s="23"/>
      <c r="HWD22" s="23"/>
      <c r="HWE22" s="23"/>
      <c r="HWF22" s="23"/>
      <c r="HWG22" s="23"/>
      <c r="HWH22" s="23"/>
      <c r="HWI22" s="23"/>
      <c r="HWJ22" s="23"/>
      <c r="HWK22" s="23"/>
      <c r="HWL22" s="23"/>
      <c r="HWM22" s="23"/>
      <c r="HWN22" s="23"/>
      <c r="HWO22" s="23"/>
      <c r="HWP22" s="23"/>
      <c r="HWQ22" s="23"/>
      <c r="HWR22" s="23"/>
      <c r="HWS22" s="23"/>
      <c r="HWT22" s="23"/>
      <c r="HWU22" s="23"/>
      <c r="HWV22" s="23"/>
      <c r="HWW22" s="23"/>
      <c r="HWX22" s="23"/>
      <c r="HWY22" s="23"/>
      <c r="HWZ22" s="23"/>
      <c r="HXA22" s="23"/>
      <c r="HXB22" s="23"/>
      <c r="HXC22" s="23"/>
      <c r="HXD22" s="23"/>
      <c r="HXE22" s="23"/>
      <c r="HXF22" s="23"/>
      <c r="HXG22" s="23"/>
      <c r="HXH22" s="23"/>
      <c r="HXI22" s="23"/>
      <c r="HXJ22" s="23"/>
      <c r="HXK22" s="23"/>
      <c r="HXL22" s="23"/>
      <c r="HXM22" s="23"/>
      <c r="HXN22" s="23"/>
      <c r="HXO22" s="23"/>
      <c r="HXP22" s="23"/>
      <c r="HXQ22" s="23"/>
      <c r="HXR22" s="23"/>
      <c r="HXS22" s="23"/>
      <c r="HXT22" s="23"/>
      <c r="HXU22" s="23"/>
      <c r="HXV22" s="23"/>
      <c r="HXW22" s="23"/>
      <c r="HXX22" s="23"/>
      <c r="HXY22" s="23"/>
      <c r="HXZ22" s="23"/>
      <c r="HYA22" s="23"/>
      <c r="HYB22" s="23"/>
      <c r="HYC22" s="23"/>
      <c r="HYD22" s="23"/>
      <c r="HYE22" s="23"/>
      <c r="HYF22" s="23"/>
      <c r="HYG22" s="23"/>
      <c r="HYH22" s="23"/>
      <c r="HYI22" s="23"/>
      <c r="HYJ22" s="23"/>
      <c r="HYK22" s="23"/>
      <c r="HYL22" s="23"/>
      <c r="HYM22" s="23"/>
      <c r="HYN22" s="23"/>
      <c r="HYO22" s="23"/>
      <c r="HYP22" s="23"/>
      <c r="HYQ22" s="23"/>
      <c r="HYR22" s="23"/>
      <c r="HYS22" s="23"/>
      <c r="HYT22" s="23"/>
      <c r="HYU22" s="23"/>
      <c r="HYV22" s="23"/>
      <c r="HYW22" s="23"/>
      <c r="HYX22" s="23"/>
      <c r="HYY22" s="23"/>
      <c r="HYZ22" s="23"/>
      <c r="HZA22" s="23"/>
      <c r="HZB22" s="23"/>
      <c r="HZC22" s="23"/>
      <c r="HZD22" s="23"/>
      <c r="HZE22" s="23"/>
      <c r="HZF22" s="23"/>
      <c r="HZG22" s="23"/>
      <c r="HZH22" s="23"/>
      <c r="HZI22" s="23"/>
      <c r="HZJ22" s="23"/>
      <c r="HZK22" s="23"/>
      <c r="HZL22" s="23"/>
      <c r="HZM22" s="23"/>
      <c r="HZN22" s="23"/>
      <c r="HZO22" s="23"/>
      <c r="HZP22" s="23"/>
      <c r="HZQ22" s="23"/>
      <c r="HZR22" s="23"/>
      <c r="HZS22" s="23"/>
      <c r="HZT22" s="23"/>
      <c r="HZU22" s="23"/>
      <c r="HZV22" s="23"/>
      <c r="HZW22" s="23"/>
      <c r="HZX22" s="23"/>
      <c r="HZY22" s="23"/>
      <c r="HZZ22" s="23"/>
      <c r="IAA22" s="23"/>
      <c r="IAB22" s="23"/>
      <c r="IAC22" s="23"/>
      <c r="IAD22" s="23"/>
      <c r="IAE22" s="23"/>
      <c r="IAF22" s="23"/>
      <c r="IAG22" s="23"/>
      <c r="IAH22" s="23"/>
      <c r="IAI22" s="23"/>
      <c r="IAJ22" s="23"/>
      <c r="IAK22" s="23"/>
      <c r="IAL22" s="23"/>
      <c r="IAM22" s="23"/>
      <c r="IAN22" s="23"/>
      <c r="IAO22" s="23"/>
      <c r="IAP22" s="23"/>
      <c r="IAQ22" s="23"/>
      <c r="IAR22" s="23"/>
      <c r="IAS22" s="23"/>
      <c r="IAT22" s="23"/>
      <c r="IAU22" s="23"/>
      <c r="IAV22" s="23"/>
      <c r="IAW22" s="23"/>
      <c r="IAX22" s="23"/>
      <c r="IAY22" s="23"/>
      <c r="IAZ22" s="23"/>
      <c r="IBA22" s="23"/>
      <c r="IBB22" s="23"/>
      <c r="IBC22" s="23"/>
      <c r="IBD22" s="23"/>
      <c r="IBE22" s="23"/>
      <c r="IBF22" s="23"/>
      <c r="IBG22" s="23"/>
      <c r="IBH22" s="23"/>
      <c r="IBI22" s="23"/>
      <c r="IBJ22" s="23"/>
      <c r="IBK22" s="23"/>
      <c r="IBL22" s="23"/>
      <c r="IBM22" s="23"/>
      <c r="IBN22" s="23"/>
      <c r="IBO22" s="23"/>
      <c r="IBP22" s="23"/>
      <c r="IBQ22" s="23"/>
      <c r="IBR22" s="23"/>
      <c r="IBS22" s="23"/>
      <c r="IBT22" s="23"/>
      <c r="IBU22" s="23"/>
      <c r="IBV22" s="23"/>
      <c r="IBW22" s="23"/>
      <c r="IBX22" s="23"/>
      <c r="IBY22" s="23"/>
      <c r="IBZ22" s="23"/>
      <c r="ICA22" s="23"/>
      <c r="ICB22" s="23"/>
      <c r="ICC22" s="23"/>
      <c r="ICD22" s="23"/>
      <c r="ICE22" s="23"/>
      <c r="ICF22" s="23"/>
      <c r="ICG22" s="23"/>
      <c r="ICH22" s="23"/>
      <c r="ICI22" s="23"/>
      <c r="ICJ22" s="23"/>
      <c r="ICK22" s="23"/>
      <c r="ICL22" s="23"/>
      <c r="ICM22" s="23"/>
      <c r="ICN22" s="23"/>
      <c r="ICO22" s="23"/>
      <c r="ICP22" s="23"/>
      <c r="ICQ22" s="23"/>
      <c r="ICR22" s="23"/>
      <c r="ICS22" s="23"/>
      <c r="ICT22" s="23"/>
      <c r="ICU22" s="23"/>
      <c r="ICV22" s="23"/>
      <c r="ICW22" s="23"/>
      <c r="ICX22" s="23"/>
      <c r="ICY22" s="23"/>
      <c r="ICZ22" s="23"/>
      <c r="IDA22" s="23"/>
      <c r="IDB22" s="23"/>
      <c r="IDC22" s="23"/>
      <c r="IDD22" s="23"/>
      <c r="IDE22" s="23"/>
      <c r="IDF22" s="23"/>
      <c r="IDG22" s="23"/>
      <c r="IDH22" s="23"/>
      <c r="IDI22" s="23"/>
      <c r="IDJ22" s="23"/>
      <c r="IDK22" s="23"/>
      <c r="IDL22" s="23"/>
      <c r="IDM22" s="23"/>
      <c r="IDN22" s="23"/>
      <c r="IDO22" s="23"/>
      <c r="IDP22" s="23"/>
      <c r="IDQ22" s="23"/>
      <c r="IDR22" s="23"/>
      <c r="IDS22" s="23"/>
      <c r="IDT22" s="23"/>
      <c r="IDU22" s="23"/>
      <c r="IDV22" s="23"/>
      <c r="IDW22" s="23"/>
      <c r="IDX22" s="23"/>
      <c r="IDY22" s="23"/>
      <c r="IDZ22" s="23"/>
      <c r="IEA22" s="23"/>
      <c r="IEB22" s="23"/>
      <c r="IEC22" s="23"/>
      <c r="IED22" s="23"/>
      <c r="IEE22" s="23"/>
      <c r="IEF22" s="23"/>
      <c r="IEG22" s="23"/>
      <c r="IEH22" s="23"/>
      <c r="IEI22" s="23"/>
      <c r="IEJ22" s="23"/>
      <c r="IEK22" s="23"/>
      <c r="IEL22" s="23"/>
      <c r="IEM22" s="23"/>
      <c r="IEN22" s="23"/>
      <c r="IEO22" s="23"/>
      <c r="IEP22" s="23"/>
      <c r="IEQ22" s="23"/>
      <c r="IER22" s="23"/>
      <c r="IES22" s="23"/>
      <c r="IET22" s="23"/>
      <c r="IEU22" s="23"/>
      <c r="IEV22" s="23"/>
      <c r="IEW22" s="23"/>
      <c r="IEX22" s="23"/>
      <c r="IEY22" s="23"/>
      <c r="IEZ22" s="23"/>
      <c r="IFA22" s="23"/>
      <c r="IFB22" s="23"/>
      <c r="IFC22" s="23"/>
      <c r="IFD22" s="23"/>
      <c r="IFE22" s="23"/>
      <c r="IFF22" s="23"/>
      <c r="IFG22" s="23"/>
      <c r="IFH22" s="23"/>
      <c r="IFI22" s="23"/>
      <c r="IFJ22" s="23"/>
      <c r="IFK22" s="23"/>
      <c r="IFL22" s="23"/>
      <c r="IFM22" s="23"/>
      <c r="IFN22" s="23"/>
      <c r="IFO22" s="23"/>
      <c r="IFP22" s="23"/>
      <c r="IFQ22" s="23"/>
      <c r="IFR22" s="23"/>
      <c r="IFS22" s="23"/>
      <c r="IFT22" s="23"/>
      <c r="IFU22" s="23"/>
      <c r="IFV22" s="23"/>
      <c r="IFW22" s="23"/>
      <c r="IFX22" s="23"/>
      <c r="IFY22" s="23"/>
      <c r="IFZ22" s="23"/>
      <c r="IGA22" s="23"/>
      <c r="IGB22" s="23"/>
      <c r="IGC22" s="23"/>
      <c r="IGD22" s="23"/>
      <c r="IGE22" s="23"/>
      <c r="IGF22" s="23"/>
      <c r="IGG22" s="23"/>
      <c r="IGH22" s="23"/>
      <c r="IGI22" s="23"/>
      <c r="IGJ22" s="23"/>
      <c r="IGK22" s="23"/>
      <c r="IGL22" s="23"/>
      <c r="IGM22" s="23"/>
      <c r="IGN22" s="23"/>
      <c r="IGO22" s="23"/>
      <c r="IGP22" s="23"/>
      <c r="IGQ22" s="23"/>
      <c r="IGR22" s="23"/>
      <c r="IGS22" s="23"/>
      <c r="IGT22" s="23"/>
      <c r="IGU22" s="23"/>
      <c r="IGV22" s="23"/>
      <c r="IGW22" s="23"/>
      <c r="IGX22" s="23"/>
      <c r="IGY22" s="23"/>
      <c r="IGZ22" s="23"/>
      <c r="IHA22" s="23"/>
      <c r="IHB22" s="23"/>
      <c r="IHC22" s="23"/>
      <c r="IHD22" s="23"/>
      <c r="IHE22" s="23"/>
      <c r="IHF22" s="23"/>
      <c r="IHG22" s="23"/>
      <c r="IHH22" s="23"/>
      <c r="IHI22" s="23"/>
      <c r="IHJ22" s="23"/>
      <c r="IHK22" s="23"/>
      <c r="IHL22" s="23"/>
      <c r="IHM22" s="23"/>
      <c r="IHN22" s="23"/>
      <c r="IHO22" s="23"/>
      <c r="IHP22" s="23"/>
      <c r="IHQ22" s="23"/>
      <c r="IHR22" s="23"/>
      <c r="IHS22" s="23"/>
      <c r="IHT22" s="23"/>
      <c r="IHU22" s="23"/>
      <c r="IHV22" s="23"/>
      <c r="IHW22" s="23"/>
      <c r="IHX22" s="23"/>
      <c r="IHY22" s="23"/>
      <c r="IHZ22" s="23"/>
      <c r="IIA22" s="23"/>
      <c r="IIB22" s="23"/>
      <c r="IIC22" s="23"/>
      <c r="IID22" s="23"/>
      <c r="IIE22" s="23"/>
      <c r="IIF22" s="23"/>
      <c r="IIG22" s="23"/>
      <c r="IIH22" s="23"/>
      <c r="III22" s="23"/>
      <c r="IIJ22" s="23"/>
      <c r="IIK22" s="23"/>
      <c r="IIL22" s="23"/>
      <c r="IIM22" s="23"/>
      <c r="IIN22" s="23"/>
      <c r="IIO22" s="23"/>
      <c r="IIP22" s="23"/>
      <c r="IIQ22" s="23"/>
      <c r="IIR22" s="23"/>
      <c r="IIS22" s="23"/>
      <c r="IIT22" s="23"/>
      <c r="IIU22" s="23"/>
      <c r="IIV22" s="23"/>
      <c r="IIW22" s="23"/>
      <c r="IIX22" s="23"/>
      <c r="IIY22" s="23"/>
      <c r="IIZ22" s="23"/>
      <c r="IJA22" s="23"/>
      <c r="IJB22" s="23"/>
      <c r="IJC22" s="23"/>
      <c r="IJD22" s="23"/>
      <c r="IJE22" s="23"/>
      <c r="IJF22" s="23"/>
      <c r="IJG22" s="23"/>
      <c r="IJH22" s="23"/>
      <c r="IJI22" s="23"/>
      <c r="IJJ22" s="23"/>
      <c r="IJK22" s="23"/>
      <c r="IJL22" s="23"/>
      <c r="IJM22" s="23"/>
      <c r="IJN22" s="23"/>
      <c r="IJO22" s="23"/>
      <c r="IJP22" s="23"/>
      <c r="IJQ22" s="23"/>
      <c r="IJR22" s="23"/>
      <c r="IJS22" s="23"/>
      <c r="IJT22" s="23"/>
      <c r="IJU22" s="23"/>
      <c r="IJV22" s="23"/>
      <c r="IJW22" s="23"/>
      <c r="IJX22" s="23"/>
      <c r="IJY22" s="23"/>
      <c r="IJZ22" s="23"/>
      <c r="IKA22" s="23"/>
      <c r="IKB22" s="23"/>
      <c r="IKC22" s="23"/>
      <c r="IKD22" s="23"/>
      <c r="IKE22" s="23"/>
      <c r="IKF22" s="23"/>
      <c r="IKG22" s="23"/>
      <c r="IKH22" s="23"/>
      <c r="IKI22" s="23"/>
      <c r="IKJ22" s="23"/>
      <c r="IKK22" s="23"/>
      <c r="IKL22" s="23"/>
      <c r="IKM22" s="23"/>
      <c r="IKN22" s="23"/>
      <c r="IKO22" s="23"/>
      <c r="IKP22" s="23"/>
      <c r="IKQ22" s="23"/>
      <c r="IKR22" s="23"/>
      <c r="IKS22" s="23"/>
      <c r="IKT22" s="23"/>
      <c r="IKU22" s="23"/>
      <c r="IKV22" s="23"/>
      <c r="IKW22" s="23"/>
      <c r="IKX22" s="23"/>
      <c r="IKY22" s="23"/>
      <c r="IKZ22" s="23"/>
      <c r="ILA22" s="23"/>
      <c r="ILB22" s="23"/>
      <c r="ILC22" s="23"/>
      <c r="ILD22" s="23"/>
      <c r="ILE22" s="23"/>
      <c r="ILF22" s="23"/>
      <c r="ILG22" s="23"/>
      <c r="ILH22" s="23"/>
      <c r="ILI22" s="23"/>
      <c r="ILJ22" s="23"/>
      <c r="ILK22" s="23"/>
      <c r="ILL22" s="23"/>
      <c r="ILM22" s="23"/>
      <c r="ILN22" s="23"/>
      <c r="ILO22" s="23"/>
      <c r="ILP22" s="23"/>
      <c r="ILQ22" s="23"/>
      <c r="ILR22" s="23"/>
      <c r="ILS22" s="23"/>
      <c r="ILT22" s="23"/>
      <c r="ILU22" s="23"/>
      <c r="ILV22" s="23"/>
      <c r="ILW22" s="23"/>
      <c r="ILX22" s="23"/>
      <c r="ILY22" s="23"/>
      <c r="ILZ22" s="23"/>
      <c r="IMA22" s="23"/>
      <c r="IMB22" s="23"/>
      <c r="IMC22" s="23"/>
      <c r="IMD22" s="23"/>
      <c r="IME22" s="23"/>
      <c r="IMF22" s="23"/>
      <c r="IMG22" s="23"/>
      <c r="IMH22" s="23"/>
      <c r="IMI22" s="23"/>
      <c r="IMJ22" s="23"/>
      <c r="IMK22" s="23"/>
      <c r="IML22" s="23"/>
      <c r="IMM22" s="23"/>
      <c r="IMN22" s="23"/>
      <c r="IMO22" s="23"/>
      <c r="IMP22" s="23"/>
      <c r="IMQ22" s="23"/>
      <c r="IMR22" s="23"/>
      <c r="IMS22" s="23"/>
      <c r="IMT22" s="23"/>
      <c r="IMU22" s="23"/>
      <c r="IMV22" s="23"/>
      <c r="IMW22" s="23"/>
      <c r="IMX22" s="23"/>
      <c r="IMY22" s="23"/>
      <c r="IMZ22" s="23"/>
      <c r="INA22" s="23"/>
      <c r="INB22" s="23"/>
      <c r="INC22" s="23"/>
      <c r="IND22" s="23"/>
      <c r="INE22" s="23"/>
      <c r="INF22" s="23"/>
      <c r="ING22" s="23"/>
      <c r="INH22" s="23"/>
      <c r="INI22" s="23"/>
      <c r="INJ22" s="23"/>
      <c r="INK22" s="23"/>
      <c r="INL22" s="23"/>
      <c r="INM22" s="23"/>
      <c r="INN22" s="23"/>
      <c r="INO22" s="23"/>
      <c r="INP22" s="23"/>
      <c r="INQ22" s="23"/>
      <c r="INR22" s="23"/>
      <c r="INS22" s="23"/>
      <c r="INT22" s="23"/>
      <c r="INU22" s="23"/>
      <c r="INV22" s="23"/>
      <c r="INW22" s="23"/>
      <c r="INX22" s="23"/>
      <c r="INY22" s="23"/>
      <c r="INZ22" s="23"/>
      <c r="IOA22" s="23"/>
      <c r="IOB22" s="23"/>
      <c r="IOC22" s="23"/>
      <c r="IOD22" s="23"/>
      <c r="IOE22" s="23"/>
      <c r="IOF22" s="23"/>
      <c r="IOG22" s="23"/>
      <c r="IOH22" s="23"/>
      <c r="IOI22" s="23"/>
      <c r="IOJ22" s="23"/>
      <c r="IOK22" s="23"/>
      <c r="IOL22" s="23"/>
      <c r="IOM22" s="23"/>
      <c r="ION22" s="23"/>
      <c r="IOO22" s="23"/>
      <c r="IOP22" s="23"/>
      <c r="IOQ22" s="23"/>
      <c r="IOR22" s="23"/>
      <c r="IOS22" s="23"/>
      <c r="IOT22" s="23"/>
      <c r="IOU22" s="23"/>
      <c r="IOV22" s="23"/>
      <c r="IOW22" s="23"/>
      <c r="IOX22" s="23"/>
      <c r="IOY22" s="23"/>
      <c r="IOZ22" s="23"/>
      <c r="IPA22" s="23"/>
      <c r="IPB22" s="23"/>
      <c r="IPC22" s="23"/>
      <c r="IPD22" s="23"/>
      <c r="IPE22" s="23"/>
      <c r="IPF22" s="23"/>
      <c r="IPG22" s="23"/>
      <c r="IPH22" s="23"/>
      <c r="IPI22" s="23"/>
      <c r="IPJ22" s="23"/>
      <c r="IPK22" s="23"/>
      <c r="IPL22" s="23"/>
      <c r="IPM22" s="23"/>
      <c r="IPN22" s="23"/>
      <c r="IPO22" s="23"/>
      <c r="IPP22" s="23"/>
      <c r="IPQ22" s="23"/>
      <c r="IPR22" s="23"/>
      <c r="IPS22" s="23"/>
      <c r="IPT22" s="23"/>
      <c r="IPU22" s="23"/>
      <c r="IPV22" s="23"/>
      <c r="IPW22" s="23"/>
      <c r="IPX22" s="23"/>
      <c r="IPY22" s="23"/>
      <c r="IPZ22" s="23"/>
      <c r="IQA22" s="23"/>
      <c r="IQB22" s="23"/>
      <c r="IQC22" s="23"/>
      <c r="IQD22" s="23"/>
      <c r="IQE22" s="23"/>
      <c r="IQF22" s="23"/>
      <c r="IQG22" s="23"/>
      <c r="IQH22" s="23"/>
      <c r="IQI22" s="23"/>
      <c r="IQJ22" s="23"/>
      <c r="IQK22" s="23"/>
      <c r="IQL22" s="23"/>
      <c r="IQM22" s="23"/>
      <c r="IQN22" s="23"/>
      <c r="IQO22" s="23"/>
      <c r="IQP22" s="23"/>
      <c r="IQQ22" s="23"/>
      <c r="IQR22" s="23"/>
      <c r="IQS22" s="23"/>
      <c r="IQT22" s="23"/>
      <c r="IQU22" s="23"/>
      <c r="IQV22" s="23"/>
      <c r="IQW22" s="23"/>
      <c r="IQX22" s="23"/>
      <c r="IQY22" s="23"/>
      <c r="IQZ22" s="23"/>
      <c r="IRA22" s="23"/>
      <c r="IRB22" s="23"/>
      <c r="IRC22" s="23"/>
      <c r="IRD22" s="23"/>
      <c r="IRE22" s="23"/>
      <c r="IRF22" s="23"/>
      <c r="IRG22" s="23"/>
      <c r="IRH22" s="23"/>
      <c r="IRI22" s="23"/>
      <c r="IRJ22" s="23"/>
      <c r="IRK22" s="23"/>
      <c r="IRL22" s="23"/>
      <c r="IRM22" s="23"/>
      <c r="IRN22" s="23"/>
      <c r="IRO22" s="23"/>
      <c r="IRP22" s="23"/>
      <c r="IRQ22" s="23"/>
      <c r="IRR22" s="23"/>
      <c r="IRS22" s="23"/>
      <c r="IRT22" s="23"/>
      <c r="IRU22" s="23"/>
      <c r="IRV22" s="23"/>
      <c r="IRW22" s="23"/>
      <c r="IRX22" s="23"/>
      <c r="IRY22" s="23"/>
      <c r="IRZ22" s="23"/>
      <c r="ISA22" s="23"/>
      <c r="ISB22" s="23"/>
      <c r="ISC22" s="23"/>
      <c r="ISD22" s="23"/>
      <c r="ISE22" s="23"/>
      <c r="ISF22" s="23"/>
      <c r="ISG22" s="23"/>
      <c r="ISH22" s="23"/>
      <c r="ISI22" s="23"/>
      <c r="ISJ22" s="23"/>
      <c r="ISK22" s="23"/>
      <c r="ISL22" s="23"/>
      <c r="ISM22" s="23"/>
      <c r="ISN22" s="23"/>
      <c r="ISO22" s="23"/>
      <c r="ISP22" s="23"/>
      <c r="ISQ22" s="23"/>
      <c r="ISR22" s="23"/>
      <c r="ISS22" s="23"/>
      <c r="IST22" s="23"/>
      <c r="ISU22" s="23"/>
      <c r="ISV22" s="23"/>
      <c r="ISW22" s="23"/>
      <c r="ISX22" s="23"/>
      <c r="ISY22" s="23"/>
      <c r="ISZ22" s="23"/>
      <c r="ITA22" s="23"/>
      <c r="ITB22" s="23"/>
      <c r="ITC22" s="23"/>
      <c r="ITD22" s="23"/>
      <c r="ITE22" s="23"/>
      <c r="ITF22" s="23"/>
      <c r="ITG22" s="23"/>
      <c r="ITH22" s="23"/>
      <c r="ITI22" s="23"/>
      <c r="ITJ22" s="23"/>
      <c r="ITK22" s="23"/>
      <c r="ITL22" s="23"/>
      <c r="ITM22" s="23"/>
      <c r="ITN22" s="23"/>
      <c r="ITO22" s="23"/>
      <c r="ITP22" s="23"/>
      <c r="ITQ22" s="23"/>
      <c r="ITR22" s="23"/>
      <c r="ITS22" s="23"/>
      <c r="ITT22" s="23"/>
      <c r="ITU22" s="23"/>
      <c r="ITV22" s="23"/>
      <c r="ITW22" s="23"/>
      <c r="ITX22" s="23"/>
      <c r="ITY22" s="23"/>
      <c r="ITZ22" s="23"/>
      <c r="IUA22" s="23"/>
      <c r="IUB22" s="23"/>
      <c r="IUC22" s="23"/>
      <c r="IUD22" s="23"/>
      <c r="IUE22" s="23"/>
      <c r="IUF22" s="23"/>
      <c r="IUG22" s="23"/>
      <c r="IUH22" s="23"/>
      <c r="IUI22" s="23"/>
      <c r="IUJ22" s="23"/>
      <c r="IUK22" s="23"/>
      <c r="IUL22" s="23"/>
      <c r="IUM22" s="23"/>
      <c r="IUN22" s="23"/>
      <c r="IUO22" s="23"/>
      <c r="IUP22" s="23"/>
      <c r="IUQ22" s="23"/>
      <c r="IUR22" s="23"/>
      <c r="IUS22" s="23"/>
      <c r="IUT22" s="23"/>
      <c r="IUU22" s="23"/>
      <c r="IUV22" s="23"/>
      <c r="IUW22" s="23"/>
      <c r="IUX22" s="23"/>
      <c r="IUY22" s="23"/>
      <c r="IUZ22" s="23"/>
      <c r="IVA22" s="23"/>
      <c r="IVB22" s="23"/>
      <c r="IVC22" s="23"/>
      <c r="IVD22" s="23"/>
      <c r="IVE22" s="23"/>
      <c r="IVF22" s="23"/>
      <c r="IVG22" s="23"/>
      <c r="IVH22" s="23"/>
      <c r="IVI22" s="23"/>
      <c r="IVJ22" s="23"/>
      <c r="IVK22" s="23"/>
      <c r="IVL22" s="23"/>
      <c r="IVM22" s="23"/>
      <c r="IVN22" s="23"/>
      <c r="IVO22" s="23"/>
      <c r="IVP22" s="23"/>
      <c r="IVQ22" s="23"/>
      <c r="IVR22" s="23"/>
      <c r="IVS22" s="23"/>
      <c r="IVT22" s="23"/>
      <c r="IVU22" s="23"/>
      <c r="IVV22" s="23"/>
      <c r="IVW22" s="23"/>
      <c r="IVX22" s="23"/>
      <c r="IVY22" s="23"/>
      <c r="IVZ22" s="23"/>
      <c r="IWA22" s="23"/>
      <c r="IWB22" s="23"/>
      <c r="IWC22" s="23"/>
      <c r="IWD22" s="23"/>
      <c r="IWE22" s="23"/>
      <c r="IWF22" s="23"/>
      <c r="IWG22" s="23"/>
      <c r="IWH22" s="23"/>
      <c r="IWI22" s="23"/>
      <c r="IWJ22" s="23"/>
      <c r="IWK22" s="23"/>
      <c r="IWL22" s="23"/>
      <c r="IWM22" s="23"/>
      <c r="IWN22" s="23"/>
      <c r="IWO22" s="23"/>
      <c r="IWP22" s="23"/>
      <c r="IWQ22" s="23"/>
      <c r="IWR22" s="23"/>
      <c r="IWS22" s="23"/>
      <c r="IWT22" s="23"/>
      <c r="IWU22" s="23"/>
      <c r="IWV22" s="23"/>
      <c r="IWW22" s="23"/>
      <c r="IWX22" s="23"/>
      <c r="IWY22" s="23"/>
      <c r="IWZ22" s="23"/>
      <c r="IXA22" s="23"/>
      <c r="IXB22" s="23"/>
      <c r="IXC22" s="23"/>
      <c r="IXD22" s="23"/>
      <c r="IXE22" s="23"/>
      <c r="IXF22" s="23"/>
      <c r="IXG22" s="23"/>
      <c r="IXH22" s="23"/>
      <c r="IXI22" s="23"/>
      <c r="IXJ22" s="23"/>
      <c r="IXK22" s="23"/>
      <c r="IXL22" s="23"/>
      <c r="IXM22" s="23"/>
      <c r="IXN22" s="23"/>
      <c r="IXO22" s="23"/>
      <c r="IXP22" s="23"/>
      <c r="IXQ22" s="23"/>
      <c r="IXR22" s="23"/>
      <c r="IXS22" s="23"/>
      <c r="IXT22" s="23"/>
      <c r="IXU22" s="23"/>
      <c r="IXV22" s="23"/>
      <c r="IXW22" s="23"/>
      <c r="IXX22" s="23"/>
      <c r="IXY22" s="23"/>
      <c r="IXZ22" s="23"/>
      <c r="IYA22" s="23"/>
      <c r="IYB22" s="23"/>
      <c r="IYC22" s="23"/>
      <c r="IYD22" s="23"/>
      <c r="IYE22" s="23"/>
      <c r="IYF22" s="23"/>
      <c r="IYG22" s="23"/>
      <c r="IYH22" s="23"/>
      <c r="IYI22" s="23"/>
      <c r="IYJ22" s="23"/>
      <c r="IYK22" s="23"/>
      <c r="IYL22" s="23"/>
      <c r="IYM22" s="23"/>
      <c r="IYN22" s="23"/>
      <c r="IYO22" s="23"/>
      <c r="IYP22" s="23"/>
      <c r="IYQ22" s="23"/>
      <c r="IYR22" s="23"/>
      <c r="IYS22" s="23"/>
      <c r="IYT22" s="23"/>
      <c r="IYU22" s="23"/>
      <c r="IYV22" s="23"/>
      <c r="IYW22" s="23"/>
      <c r="IYX22" s="23"/>
      <c r="IYY22" s="23"/>
      <c r="IYZ22" s="23"/>
      <c r="IZA22" s="23"/>
      <c r="IZB22" s="23"/>
      <c r="IZC22" s="23"/>
      <c r="IZD22" s="23"/>
      <c r="IZE22" s="23"/>
      <c r="IZF22" s="23"/>
      <c r="IZG22" s="23"/>
      <c r="IZH22" s="23"/>
      <c r="IZI22" s="23"/>
      <c r="IZJ22" s="23"/>
      <c r="IZK22" s="23"/>
      <c r="IZL22" s="23"/>
      <c r="IZM22" s="23"/>
      <c r="IZN22" s="23"/>
      <c r="IZO22" s="23"/>
      <c r="IZP22" s="23"/>
      <c r="IZQ22" s="23"/>
      <c r="IZR22" s="23"/>
      <c r="IZS22" s="23"/>
      <c r="IZT22" s="23"/>
      <c r="IZU22" s="23"/>
      <c r="IZV22" s="23"/>
      <c r="IZW22" s="23"/>
      <c r="IZX22" s="23"/>
      <c r="IZY22" s="23"/>
      <c r="IZZ22" s="23"/>
      <c r="JAA22" s="23"/>
      <c r="JAB22" s="23"/>
      <c r="JAC22" s="23"/>
      <c r="JAD22" s="23"/>
      <c r="JAE22" s="23"/>
      <c r="JAF22" s="23"/>
      <c r="JAG22" s="23"/>
      <c r="JAH22" s="23"/>
      <c r="JAI22" s="23"/>
      <c r="JAJ22" s="23"/>
      <c r="JAK22" s="23"/>
      <c r="JAL22" s="23"/>
      <c r="JAM22" s="23"/>
      <c r="JAN22" s="23"/>
      <c r="JAO22" s="23"/>
      <c r="JAP22" s="23"/>
      <c r="JAQ22" s="23"/>
      <c r="JAR22" s="23"/>
      <c r="JAS22" s="23"/>
      <c r="JAT22" s="23"/>
      <c r="JAU22" s="23"/>
      <c r="JAV22" s="23"/>
      <c r="JAW22" s="23"/>
      <c r="JAX22" s="23"/>
      <c r="JAY22" s="23"/>
      <c r="JAZ22" s="23"/>
      <c r="JBA22" s="23"/>
      <c r="JBB22" s="23"/>
      <c r="JBC22" s="23"/>
      <c r="JBD22" s="23"/>
      <c r="JBE22" s="23"/>
      <c r="JBF22" s="23"/>
      <c r="JBG22" s="23"/>
      <c r="JBH22" s="23"/>
      <c r="JBI22" s="23"/>
      <c r="JBJ22" s="23"/>
      <c r="JBK22" s="23"/>
      <c r="JBL22" s="23"/>
      <c r="JBM22" s="23"/>
      <c r="JBN22" s="23"/>
      <c r="JBO22" s="23"/>
      <c r="JBP22" s="23"/>
      <c r="JBQ22" s="23"/>
      <c r="JBR22" s="23"/>
      <c r="JBS22" s="23"/>
      <c r="JBT22" s="23"/>
      <c r="JBU22" s="23"/>
      <c r="JBV22" s="23"/>
      <c r="JBW22" s="23"/>
      <c r="JBX22" s="23"/>
      <c r="JBY22" s="23"/>
      <c r="JBZ22" s="23"/>
      <c r="JCA22" s="23"/>
      <c r="JCB22" s="23"/>
      <c r="JCC22" s="23"/>
      <c r="JCD22" s="23"/>
      <c r="JCE22" s="23"/>
      <c r="JCF22" s="23"/>
      <c r="JCG22" s="23"/>
      <c r="JCH22" s="23"/>
      <c r="JCI22" s="23"/>
      <c r="JCJ22" s="23"/>
      <c r="JCK22" s="23"/>
      <c r="JCL22" s="23"/>
      <c r="JCM22" s="23"/>
      <c r="JCN22" s="23"/>
      <c r="JCO22" s="23"/>
      <c r="JCP22" s="23"/>
      <c r="JCQ22" s="23"/>
      <c r="JCR22" s="23"/>
      <c r="JCS22" s="23"/>
      <c r="JCT22" s="23"/>
      <c r="JCU22" s="23"/>
      <c r="JCV22" s="23"/>
      <c r="JCW22" s="23"/>
      <c r="JCX22" s="23"/>
      <c r="JCY22" s="23"/>
      <c r="JCZ22" s="23"/>
      <c r="JDA22" s="23"/>
      <c r="JDB22" s="23"/>
      <c r="JDC22" s="23"/>
      <c r="JDD22" s="23"/>
      <c r="JDE22" s="23"/>
      <c r="JDF22" s="23"/>
      <c r="JDG22" s="23"/>
      <c r="JDH22" s="23"/>
      <c r="JDI22" s="23"/>
      <c r="JDJ22" s="23"/>
      <c r="JDK22" s="23"/>
      <c r="JDL22" s="23"/>
      <c r="JDM22" s="23"/>
      <c r="JDN22" s="23"/>
      <c r="JDO22" s="23"/>
      <c r="JDP22" s="23"/>
      <c r="JDQ22" s="23"/>
      <c r="JDR22" s="23"/>
      <c r="JDS22" s="23"/>
      <c r="JDT22" s="23"/>
      <c r="JDU22" s="23"/>
      <c r="JDV22" s="23"/>
      <c r="JDW22" s="23"/>
      <c r="JDX22" s="23"/>
      <c r="JDY22" s="23"/>
      <c r="JDZ22" s="23"/>
      <c r="JEA22" s="23"/>
      <c r="JEB22" s="23"/>
      <c r="JEC22" s="23"/>
      <c r="JED22" s="23"/>
      <c r="JEE22" s="23"/>
      <c r="JEF22" s="23"/>
      <c r="JEG22" s="23"/>
      <c r="JEH22" s="23"/>
      <c r="JEI22" s="23"/>
      <c r="JEJ22" s="23"/>
      <c r="JEK22" s="23"/>
      <c r="JEL22" s="23"/>
      <c r="JEM22" s="23"/>
      <c r="JEN22" s="23"/>
      <c r="JEO22" s="23"/>
      <c r="JEP22" s="23"/>
      <c r="JEQ22" s="23"/>
      <c r="JER22" s="23"/>
      <c r="JES22" s="23"/>
      <c r="JET22" s="23"/>
      <c r="JEU22" s="23"/>
      <c r="JEV22" s="23"/>
      <c r="JEW22" s="23"/>
      <c r="JEX22" s="23"/>
      <c r="JEY22" s="23"/>
      <c r="JEZ22" s="23"/>
      <c r="JFA22" s="23"/>
      <c r="JFB22" s="23"/>
      <c r="JFC22" s="23"/>
      <c r="JFD22" s="23"/>
      <c r="JFE22" s="23"/>
      <c r="JFF22" s="23"/>
      <c r="JFG22" s="23"/>
      <c r="JFH22" s="23"/>
      <c r="JFI22" s="23"/>
      <c r="JFJ22" s="23"/>
      <c r="JFK22" s="23"/>
      <c r="JFL22" s="23"/>
      <c r="JFM22" s="23"/>
      <c r="JFN22" s="23"/>
      <c r="JFO22" s="23"/>
      <c r="JFP22" s="23"/>
      <c r="JFQ22" s="23"/>
      <c r="JFR22" s="23"/>
      <c r="JFS22" s="23"/>
      <c r="JFT22" s="23"/>
      <c r="JFU22" s="23"/>
      <c r="JFV22" s="23"/>
      <c r="JFW22" s="23"/>
      <c r="JFX22" s="23"/>
      <c r="JFY22" s="23"/>
      <c r="JFZ22" s="23"/>
      <c r="JGA22" s="23"/>
      <c r="JGB22" s="23"/>
      <c r="JGC22" s="23"/>
      <c r="JGD22" s="23"/>
      <c r="JGE22" s="23"/>
      <c r="JGF22" s="23"/>
      <c r="JGG22" s="23"/>
      <c r="JGH22" s="23"/>
      <c r="JGI22" s="23"/>
      <c r="JGJ22" s="23"/>
      <c r="JGK22" s="23"/>
      <c r="JGL22" s="23"/>
      <c r="JGM22" s="23"/>
      <c r="JGN22" s="23"/>
      <c r="JGO22" s="23"/>
      <c r="JGP22" s="23"/>
      <c r="JGQ22" s="23"/>
      <c r="JGR22" s="23"/>
      <c r="JGS22" s="23"/>
      <c r="JGT22" s="23"/>
      <c r="JGU22" s="23"/>
      <c r="JGV22" s="23"/>
      <c r="JGW22" s="23"/>
      <c r="JGX22" s="23"/>
      <c r="JGY22" s="23"/>
      <c r="JGZ22" s="23"/>
      <c r="JHA22" s="23"/>
      <c r="JHB22" s="23"/>
      <c r="JHC22" s="23"/>
      <c r="JHD22" s="23"/>
      <c r="JHE22" s="23"/>
      <c r="JHF22" s="23"/>
      <c r="JHG22" s="23"/>
      <c r="JHH22" s="23"/>
      <c r="JHI22" s="23"/>
      <c r="JHJ22" s="23"/>
      <c r="JHK22" s="23"/>
      <c r="JHL22" s="23"/>
      <c r="JHM22" s="23"/>
      <c r="JHN22" s="23"/>
      <c r="JHO22" s="23"/>
      <c r="JHP22" s="23"/>
      <c r="JHQ22" s="23"/>
      <c r="JHR22" s="23"/>
      <c r="JHS22" s="23"/>
      <c r="JHT22" s="23"/>
      <c r="JHU22" s="23"/>
      <c r="JHV22" s="23"/>
      <c r="JHW22" s="23"/>
      <c r="JHX22" s="23"/>
      <c r="JHY22" s="23"/>
      <c r="JHZ22" s="23"/>
      <c r="JIA22" s="23"/>
      <c r="JIB22" s="23"/>
      <c r="JIC22" s="23"/>
      <c r="JID22" s="23"/>
      <c r="JIE22" s="23"/>
      <c r="JIF22" s="23"/>
      <c r="JIG22" s="23"/>
      <c r="JIH22" s="23"/>
      <c r="JII22" s="23"/>
      <c r="JIJ22" s="23"/>
      <c r="JIK22" s="23"/>
      <c r="JIL22" s="23"/>
      <c r="JIM22" s="23"/>
      <c r="JIN22" s="23"/>
      <c r="JIO22" s="23"/>
      <c r="JIP22" s="23"/>
      <c r="JIQ22" s="23"/>
      <c r="JIR22" s="23"/>
      <c r="JIS22" s="23"/>
      <c r="JIT22" s="23"/>
      <c r="JIU22" s="23"/>
      <c r="JIV22" s="23"/>
      <c r="JIW22" s="23"/>
      <c r="JIX22" s="23"/>
      <c r="JIY22" s="23"/>
      <c r="JIZ22" s="23"/>
      <c r="JJA22" s="23"/>
      <c r="JJB22" s="23"/>
      <c r="JJC22" s="23"/>
      <c r="JJD22" s="23"/>
      <c r="JJE22" s="23"/>
      <c r="JJF22" s="23"/>
      <c r="JJG22" s="23"/>
      <c r="JJH22" s="23"/>
      <c r="JJI22" s="23"/>
      <c r="JJJ22" s="23"/>
      <c r="JJK22" s="23"/>
      <c r="JJL22" s="23"/>
      <c r="JJM22" s="23"/>
      <c r="JJN22" s="23"/>
      <c r="JJO22" s="23"/>
      <c r="JJP22" s="23"/>
      <c r="JJQ22" s="23"/>
      <c r="JJR22" s="23"/>
      <c r="JJS22" s="23"/>
      <c r="JJT22" s="23"/>
      <c r="JJU22" s="23"/>
      <c r="JJV22" s="23"/>
      <c r="JJW22" s="23"/>
      <c r="JJX22" s="23"/>
      <c r="JJY22" s="23"/>
      <c r="JJZ22" s="23"/>
      <c r="JKA22" s="23"/>
      <c r="JKB22" s="23"/>
      <c r="JKC22" s="23"/>
      <c r="JKD22" s="23"/>
      <c r="JKE22" s="23"/>
      <c r="JKF22" s="23"/>
      <c r="JKG22" s="23"/>
      <c r="JKH22" s="23"/>
      <c r="JKI22" s="23"/>
      <c r="JKJ22" s="23"/>
      <c r="JKK22" s="23"/>
      <c r="JKL22" s="23"/>
      <c r="JKM22" s="23"/>
      <c r="JKN22" s="23"/>
      <c r="JKO22" s="23"/>
      <c r="JKP22" s="23"/>
      <c r="JKQ22" s="23"/>
      <c r="JKR22" s="23"/>
      <c r="JKS22" s="23"/>
      <c r="JKT22" s="23"/>
      <c r="JKU22" s="23"/>
      <c r="JKV22" s="23"/>
      <c r="JKW22" s="23"/>
      <c r="JKX22" s="23"/>
      <c r="JKY22" s="23"/>
      <c r="JKZ22" s="23"/>
      <c r="JLA22" s="23"/>
      <c r="JLB22" s="23"/>
      <c r="JLC22" s="23"/>
      <c r="JLD22" s="23"/>
      <c r="JLE22" s="23"/>
      <c r="JLF22" s="23"/>
      <c r="JLG22" s="23"/>
      <c r="JLH22" s="23"/>
      <c r="JLI22" s="23"/>
      <c r="JLJ22" s="23"/>
      <c r="JLK22" s="23"/>
      <c r="JLL22" s="23"/>
      <c r="JLM22" s="23"/>
      <c r="JLN22" s="23"/>
      <c r="JLO22" s="23"/>
      <c r="JLP22" s="23"/>
      <c r="JLQ22" s="23"/>
      <c r="JLR22" s="23"/>
      <c r="JLS22" s="23"/>
      <c r="JLT22" s="23"/>
      <c r="JLU22" s="23"/>
      <c r="JLV22" s="23"/>
      <c r="JLW22" s="23"/>
      <c r="JLX22" s="23"/>
      <c r="JLY22" s="23"/>
      <c r="JLZ22" s="23"/>
      <c r="JMA22" s="23"/>
      <c r="JMB22" s="23"/>
      <c r="JMC22" s="23"/>
      <c r="JMD22" s="23"/>
      <c r="JME22" s="23"/>
      <c r="JMF22" s="23"/>
      <c r="JMG22" s="23"/>
      <c r="JMH22" s="23"/>
      <c r="JMI22" s="23"/>
      <c r="JMJ22" s="23"/>
      <c r="JMK22" s="23"/>
      <c r="JML22" s="23"/>
      <c r="JMM22" s="23"/>
      <c r="JMN22" s="23"/>
      <c r="JMO22" s="23"/>
      <c r="JMP22" s="23"/>
      <c r="JMQ22" s="23"/>
      <c r="JMR22" s="23"/>
      <c r="JMS22" s="23"/>
      <c r="JMT22" s="23"/>
      <c r="JMU22" s="23"/>
      <c r="JMV22" s="23"/>
      <c r="JMW22" s="23"/>
      <c r="JMX22" s="23"/>
      <c r="JMY22" s="23"/>
      <c r="JMZ22" s="23"/>
      <c r="JNA22" s="23"/>
      <c r="JNB22" s="23"/>
      <c r="JNC22" s="23"/>
      <c r="JND22" s="23"/>
      <c r="JNE22" s="23"/>
      <c r="JNF22" s="23"/>
      <c r="JNG22" s="23"/>
      <c r="JNH22" s="23"/>
      <c r="JNI22" s="23"/>
      <c r="JNJ22" s="23"/>
      <c r="JNK22" s="23"/>
      <c r="JNL22" s="23"/>
      <c r="JNM22" s="23"/>
      <c r="JNN22" s="23"/>
      <c r="JNO22" s="23"/>
      <c r="JNP22" s="23"/>
      <c r="JNQ22" s="23"/>
      <c r="JNR22" s="23"/>
      <c r="JNS22" s="23"/>
      <c r="JNT22" s="23"/>
      <c r="JNU22" s="23"/>
      <c r="JNV22" s="23"/>
      <c r="JNW22" s="23"/>
      <c r="JNX22" s="23"/>
      <c r="JNY22" s="23"/>
      <c r="JNZ22" s="23"/>
      <c r="JOA22" s="23"/>
      <c r="JOB22" s="23"/>
      <c r="JOC22" s="23"/>
      <c r="JOD22" s="23"/>
      <c r="JOE22" s="23"/>
      <c r="JOF22" s="23"/>
      <c r="JOG22" s="23"/>
      <c r="JOH22" s="23"/>
      <c r="JOI22" s="23"/>
      <c r="JOJ22" s="23"/>
      <c r="JOK22" s="23"/>
      <c r="JOL22" s="23"/>
      <c r="JOM22" s="23"/>
      <c r="JON22" s="23"/>
      <c r="JOO22" s="23"/>
      <c r="JOP22" s="23"/>
      <c r="JOQ22" s="23"/>
      <c r="JOR22" s="23"/>
      <c r="JOS22" s="23"/>
      <c r="JOT22" s="23"/>
      <c r="JOU22" s="23"/>
      <c r="JOV22" s="23"/>
      <c r="JOW22" s="23"/>
      <c r="JOX22" s="23"/>
      <c r="JOY22" s="23"/>
      <c r="JOZ22" s="23"/>
      <c r="JPA22" s="23"/>
      <c r="JPB22" s="23"/>
      <c r="JPC22" s="23"/>
      <c r="JPD22" s="23"/>
      <c r="JPE22" s="23"/>
      <c r="JPF22" s="23"/>
      <c r="JPG22" s="23"/>
      <c r="JPH22" s="23"/>
      <c r="JPI22" s="23"/>
      <c r="JPJ22" s="23"/>
      <c r="JPK22" s="23"/>
      <c r="JPL22" s="23"/>
      <c r="JPM22" s="23"/>
      <c r="JPN22" s="23"/>
      <c r="JPO22" s="23"/>
      <c r="JPP22" s="23"/>
      <c r="JPQ22" s="23"/>
      <c r="JPR22" s="23"/>
      <c r="JPS22" s="23"/>
      <c r="JPT22" s="23"/>
      <c r="JPU22" s="23"/>
      <c r="JPV22" s="23"/>
      <c r="JPW22" s="23"/>
      <c r="JPX22" s="23"/>
      <c r="JPY22" s="23"/>
      <c r="JPZ22" s="23"/>
      <c r="JQA22" s="23"/>
      <c r="JQB22" s="23"/>
      <c r="JQC22" s="23"/>
      <c r="JQD22" s="23"/>
      <c r="JQE22" s="23"/>
      <c r="JQF22" s="23"/>
      <c r="JQG22" s="23"/>
      <c r="JQH22" s="23"/>
      <c r="JQI22" s="23"/>
      <c r="JQJ22" s="23"/>
      <c r="JQK22" s="23"/>
      <c r="JQL22" s="23"/>
      <c r="JQM22" s="23"/>
      <c r="JQN22" s="23"/>
      <c r="JQO22" s="23"/>
      <c r="JQP22" s="23"/>
      <c r="JQQ22" s="23"/>
      <c r="JQR22" s="23"/>
      <c r="JQS22" s="23"/>
      <c r="JQT22" s="23"/>
      <c r="JQU22" s="23"/>
      <c r="JQV22" s="23"/>
      <c r="JQW22" s="23"/>
      <c r="JQX22" s="23"/>
      <c r="JQY22" s="23"/>
      <c r="JQZ22" s="23"/>
      <c r="JRA22" s="23"/>
      <c r="JRB22" s="23"/>
      <c r="JRC22" s="23"/>
      <c r="JRD22" s="23"/>
      <c r="JRE22" s="23"/>
      <c r="JRF22" s="23"/>
      <c r="JRG22" s="23"/>
      <c r="JRH22" s="23"/>
      <c r="JRI22" s="23"/>
      <c r="JRJ22" s="23"/>
      <c r="JRK22" s="23"/>
      <c r="JRL22" s="23"/>
      <c r="JRM22" s="23"/>
      <c r="JRN22" s="23"/>
      <c r="JRO22" s="23"/>
      <c r="JRP22" s="23"/>
      <c r="JRQ22" s="23"/>
      <c r="JRR22" s="23"/>
      <c r="JRS22" s="23"/>
      <c r="JRT22" s="23"/>
      <c r="JRU22" s="23"/>
      <c r="JRV22" s="23"/>
      <c r="JRW22" s="23"/>
      <c r="JRX22" s="23"/>
      <c r="JRY22" s="23"/>
      <c r="JRZ22" s="23"/>
      <c r="JSA22" s="23"/>
      <c r="JSB22" s="23"/>
      <c r="JSC22" s="23"/>
      <c r="JSD22" s="23"/>
      <c r="JSE22" s="23"/>
      <c r="JSF22" s="23"/>
      <c r="JSG22" s="23"/>
      <c r="JSH22" s="23"/>
      <c r="JSI22" s="23"/>
      <c r="JSJ22" s="23"/>
      <c r="JSK22" s="23"/>
      <c r="JSL22" s="23"/>
      <c r="JSM22" s="23"/>
      <c r="JSN22" s="23"/>
      <c r="JSO22" s="23"/>
      <c r="JSP22" s="23"/>
      <c r="JSQ22" s="23"/>
      <c r="JSR22" s="23"/>
      <c r="JSS22" s="23"/>
      <c r="JST22" s="23"/>
      <c r="JSU22" s="23"/>
      <c r="JSV22" s="23"/>
      <c r="JSW22" s="23"/>
      <c r="JSX22" s="23"/>
      <c r="JSY22" s="23"/>
      <c r="JSZ22" s="23"/>
      <c r="JTA22" s="23"/>
      <c r="JTB22" s="23"/>
      <c r="JTC22" s="23"/>
      <c r="JTD22" s="23"/>
      <c r="JTE22" s="23"/>
      <c r="JTF22" s="23"/>
      <c r="JTG22" s="23"/>
      <c r="JTH22" s="23"/>
      <c r="JTI22" s="23"/>
      <c r="JTJ22" s="23"/>
      <c r="JTK22" s="23"/>
      <c r="JTL22" s="23"/>
      <c r="JTM22" s="23"/>
      <c r="JTN22" s="23"/>
      <c r="JTO22" s="23"/>
      <c r="JTP22" s="23"/>
      <c r="JTQ22" s="23"/>
      <c r="JTR22" s="23"/>
      <c r="JTS22" s="23"/>
      <c r="JTT22" s="23"/>
      <c r="JTU22" s="23"/>
      <c r="JTV22" s="23"/>
      <c r="JTW22" s="23"/>
      <c r="JTX22" s="23"/>
      <c r="JTY22" s="23"/>
      <c r="JTZ22" s="23"/>
      <c r="JUA22" s="23"/>
      <c r="JUB22" s="23"/>
      <c r="JUC22" s="23"/>
      <c r="JUD22" s="23"/>
      <c r="JUE22" s="23"/>
      <c r="JUF22" s="23"/>
      <c r="JUG22" s="23"/>
      <c r="JUH22" s="23"/>
      <c r="JUI22" s="23"/>
      <c r="JUJ22" s="23"/>
      <c r="JUK22" s="23"/>
      <c r="JUL22" s="23"/>
      <c r="JUM22" s="23"/>
      <c r="JUN22" s="23"/>
      <c r="JUO22" s="23"/>
      <c r="JUP22" s="23"/>
      <c r="JUQ22" s="23"/>
      <c r="JUR22" s="23"/>
      <c r="JUS22" s="23"/>
      <c r="JUT22" s="23"/>
      <c r="JUU22" s="23"/>
      <c r="JUV22" s="23"/>
      <c r="JUW22" s="23"/>
      <c r="JUX22" s="23"/>
      <c r="JUY22" s="23"/>
      <c r="JUZ22" s="23"/>
      <c r="JVA22" s="23"/>
      <c r="JVB22" s="23"/>
      <c r="JVC22" s="23"/>
      <c r="JVD22" s="23"/>
      <c r="JVE22" s="23"/>
      <c r="JVF22" s="23"/>
      <c r="JVG22" s="23"/>
      <c r="JVH22" s="23"/>
      <c r="JVI22" s="23"/>
      <c r="JVJ22" s="23"/>
      <c r="JVK22" s="23"/>
      <c r="JVL22" s="23"/>
      <c r="JVM22" s="23"/>
      <c r="JVN22" s="23"/>
      <c r="JVO22" s="23"/>
      <c r="JVP22" s="23"/>
      <c r="JVQ22" s="23"/>
      <c r="JVR22" s="23"/>
      <c r="JVS22" s="23"/>
      <c r="JVT22" s="23"/>
      <c r="JVU22" s="23"/>
      <c r="JVV22" s="23"/>
      <c r="JVW22" s="23"/>
      <c r="JVX22" s="23"/>
      <c r="JVY22" s="23"/>
      <c r="JVZ22" s="23"/>
      <c r="JWA22" s="23"/>
      <c r="JWB22" s="23"/>
      <c r="JWC22" s="23"/>
      <c r="JWD22" s="23"/>
      <c r="JWE22" s="23"/>
      <c r="JWF22" s="23"/>
      <c r="JWG22" s="23"/>
      <c r="JWH22" s="23"/>
      <c r="JWI22" s="23"/>
      <c r="JWJ22" s="23"/>
      <c r="JWK22" s="23"/>
      <c r="JWL22" s="23"/>
      <c r="JWM22" s="23"/>
      <c r="JWN22" s="23"/>
      <c r="JWO22" s="23"/>
      <c r="JWP22" s="23"/>
      <c r="JWQ22" s="23"/>
      <c r="JWR22" s="23"/>
      <c r="JWS22" s="23"/>
      <c r="JWT22" s="23"/>
      <c r="JWU22" s="23"/>
      <c r="JWV22" s="23"/>
      <c r="JWW22" s="23"/>
      <c r="JWX22" s="23"/>
      <c r="JWY22" s="23"/>
      <c r="JWZ22" s="23"/>
      <c r="JXA22" s="23"/>
      <c r="JXB22" s="23"/>
      <c r="JXC22" s="23"/>
      <c r="JXD22" s="23"/>
      <c r="JXE22" s="23"/>
      <c r="JXF22" s="23"/>
      <c r="JXG22" s="23"/>
      <c r="JXH22" s="23"/>
      <c r="JXI22" s="23"/>
      <c r="JXJ22" s="23"/>
      <c r="JXK22" s="23"/>
      <c r="JXL22" s="23"/>
      <c r="JXM22" s="23"/>
      <c r="JXN22" s="23"/>
      <c r="JXO22" s="23"/>
      <c r="JXP22" s="23"/>
      <c r="JXQ22" s="23"/>
      <c r="JXR22" s="23"/>
      <c r="JXS22" s="23"/>
      <c r="JXT22" s="23"/>
      <c r="JXU22" s="23"/>
      <c r="JXV22" s="23"/>
      <c r="JXW22" s="23"/>
      <c r="JXX22" s="23"/>
      <c r="JXY22" s="23"/>
      <c r="JXZ22" s="23"/>
      <c r="JYA22" s="23"/>
      <c r="JYB22" s="23"/>
      <c r="JYC22" s="23"/>
      <c r="JYD22" s="23"/>
      <c r="JYE22" s="23"/>
      <c r="JYF22" s="23"/>
      <c r="JYG22" s="23"/>
      <c r="JYH22" s="23"/>
      <c r="JYI22" s="23"/>
      <c r="JYJ22" s="23"/>
      <c r="JYK22" s="23"/>
      <c r="JYL22" s="23"/>
      <c r="JYM22" s="23"/>
      <c r="JYN22" s="23"/>
      <c r="JYO22" s="23"/>
      <c r="JYP22" s="23"/>
      <c r="JYQ22" s="23"/>
      <c r="JYR22" s="23"/>
      <c r="JYS22" s="23"/>
      <c r="JYT22" s="23"/>
      <c r="JYU22" s="23"/>
      <c r="JYV22" s="23"/>
      <c r="JYW22" s="23"/>
      <c r="JYX22" s="23"/>
      <c r="JYY22" s="23"/>
      <c r="JYZ22" s="23"/>
      <c r="JZA22" s="23"/>
      <c r="JZB22" s="23"/>
      <c r="JZC22" s="23"/>
      <c r="JZD22" s="23"/>
      <c r="JZE22" s="23"/>
      <c r="JZF22" s="23"/>
      <c r="JZG22" s="23"/>
      <c r="JZH22" s="23"/>
      <c r="JZI22" s="23"/>
      <c r="JZJ22" s="23"/>
      <c r="JZK22" s="23"/>
      <c r="JZL22" s="23"/>
      <c r="JZM22" s="23"/>
      <c r="JZN22" s="23"/>
      <c r="JZO22" s="23"/>
      <c r="JZP22" s="23"/>
      <c r="JZQ22" s="23"/>
      <c r="JZR22" s="23"/>
      <c r="JZS22" s="23"/>
      <c r="JZT22" s="23"/>
      <c r="JZU22" s="23"/>
      <c r="JZV22" s="23"/>
      <c r="JZW22" s="23"/>
      <c r="JZX22" s="23"/>
      <c r="JZY22" s="23"/>
      <c r="JZZ22" s="23"/>
      <c r="KAA22" s="23"/>
      <c r="KAB22" s="23"/>
      <c r="KAC22" s="23"/>
      <c r="KAD22" s="23"/>
      <c r="KAE22" s="23"/>
      <c r="KAF22" s="23"/>
      <c r="KAG22" s="23"/>
      <c r="KAH22" s="23"/>
      <c r="KAI22" s="23"/>
      <c r="KAJ22" s="23"/>
      <c r="KAK22" s="23"/>
      <c r="KAL22" s="23"/>
      <c r="KAM22" s="23"/>
      <c r="KAN22" s="23"/>
      <c r="KAO22" s="23"/>
      <c r="KAP22" s="23"/>
      <c r="KAQ22" s="23"/>
      <c r="KAR22" s="23"/>
      <c r="KAS22" s="23"/>
      <c r="KAT22" s="23"/>
      <c r="KAU22" s="23"/>
      <c r="KAV22" s="23"/>
      <c r="KAW22" s="23"/>
      <c r="KAX22" s="23"/>
      <c r="KAY22" s="23"/>
      <c r="KAZ22" s="23"/>
      <c r="KBA22" s="23"/>
      <c r="KBB22" s="23"/>
      <c r="KBC22" s="23"/>
      <c r="KBD22" s="23"/>
      <c r="KBE22" s="23"/>
      <c r="KBF22" s="23"/>
      <c r="KBG22" s="23"/>
      <c r="KBH22" s="23"/>
      <c r="KBI22" s="23"/>
      <c r="KBJ22" s="23"/>
      <c r="KBK22" s="23"/>
      <c r="KBL22" s="23"/>
      <c r="KBM22" s="23"/>
      <c r="KBN22" s="23"/>
      <c r="KBO22" s="23"/>
      <c r="KBP22" s="23"/>
      <c r="KBQ22" s="23"/>
      <c r="KBR22" s="23"/>
      <c r="KBS22" s="23"/>
      <c r="KBT22" s="23"/>
      <c r="KBU22" s="23"/>
      <c r="KBV22" s="23"/>
      <c r="KBW22" s="23"/>
      <c r="KBX22" s="23"/>
      <c r="KBY22" s="23"/>
      <c r="KBZ22" s="23"/>
      <c r="KCA22" s="23"/>
      <c r="KCB22" s="23"/>
      <c r="KCC22" s="23"/>
      <c r="KCD22" s="23"/>
      <c r="KCE22" s="23"/>
      <c r="KCF22" s="23"/>
      <c r="KCG22" s="23"/>
      <c r="KCH22" s="23"/>
      <c r="KCI22" s="23"/>
      <c r="KCJ22" s="23"/>
      <c r="KCK22" s="23"/>
      <c r="KCL22" s="23"/>
      <c r="KCM22" s="23"/>
      <c r="KCN22" s="23"/>
      <c r="KCO22" s="23"/>
      <c r="KCP22" s="23"/>
      <c r="KCQ22" s="23"/>
      <c r="KCR22" s="23"/>
      <c r="KCS22" s="23"/>
      <c r="KCT22" s="23"/>
      <c r="KCU22" s="23"/>
      <c r="KCV22" s="23"/>
      <c r="KCW22" s="23"/>
      <c r="KCX22" s="23"/>
      <c r="KCY22" s="23"/>
      <c r="KCZ22" s="23"/>
      <c r="KDA22" s="23"/>
      <c r="KDB22" s="23"/>
      <c r="KDC22" s="23"/>
      <c r="KDD22" s="23"/>
      <c r="KDE22" s="23"/>
      <c r="KDF22" s="23"/>
      <c r="KDG22" s="23"/>
      <c r="KDH22" s="23"/>
      <c r="KDI22" s="23"/>
      <c r="KDJ22" s="23"/>
      <c r="KDK22" s="23"/>
      <c r="KDL22" s="23"/>
      <c r="KDM22" s="23"/>
      <c r="KDN22" s="23"/>
      <c r="KDO22" s="23"/>
      <c r="KDP22" s="23"/>
      <c r="KDQ22" s="23"/>
      <c r="KDR22" s="23"/>
      <c r="KDS22" s="23"/>
      <c r="KDT22" s="23"/>
      <c r="KDU22" s="23"/>
      <c r="KDV22" s="23"/>
      <c r="KDW22" s="23"/>
      <c r="KDX22" s="23"/>
      <c r="KDY22" s="23"/>
      <c r="KDZ22" s="23"/>
      <c r="KEA22" s="23"/>
      <c r="KEB22" s="23"/>
      <c r="KEC22" s="23"/>
      <c r="KED22" s="23"/>
      <c r="KEE22" s="23"/>
      <c r="KEF22" s="23"/>
      <c r="KEG22" s="23"/>
      <c r="KEH22" s="23"/>
      <c r="KEI22" s="23"/>
      <c r="KEJ22" s="23"/>
      <c r="KEK22" s="23"/>
      <c r="KEL22" s="23"/>
      <c r="KEM22" s="23"/>
      <c r="KEN22" s="23"/>
      <c r="KEO22" s="23"/>
      <c r="KEP22" s="23"/>
      <c r="KEQ22" s="23"/>
      <c r="KER22" s="23"/>
      <c r="KES22" s="23"/>
      <c r="KET22" s="23"/>
      <c r="KEU22" s="23"/>
      <c r="KEV22" s="23"/>
      <c r="KEW22" s="23"/>
      <c r="KEX22" s="23"/>
      <c r="KEY22" s="23"/>
      <c r="KEZ22" s="23"/>
      <c r="KFA22" s="23"/>
      <c r="KFB22" s="23"/>
      <c r="KFC22" s="23"/>
      <c r="KFD22" s="23"/>
      <c r="KFE22" s="23"/>
      <c r="KFF22" s="23"/>
      <c r="KFG22" s="23"/>
      <c r="KFH22" s="23"/>
      <c r="KFI22" s="23"/>
      <c r="KFJ22" s="23"/>
      <c r="KFK22" s="23"/>
      <c r="KFL22" s="23"/>
      <c r="KFM22" s="23"/>
      <c r="KFN22" s="23"/>
      <c r="KFO22" s="23"/>
      <c r="KFP22" s="23"/>
      <c r="KFQ22" s="23"/>
      <c r="KFR22" s="23"/>
      <c r="KFS22" s="23"/>
      <c r="KFT22" s="23"/>
      <c r="KFU22" s="23"/>
      <c r="KFV22" s="23"/>
      <c r="KFW22" s="23"/>
      <c r="KFX22" s="23"/>
      <c r="KFY22" s="23"/>
      <c r="KFZ22" s="23"/>
      <c r="KGA22" s="23"/>
      <c r="KGB22" s="23"/>
      <c r="KGC22" s="23"/>
      <c r="KGD22" s="23"/>
      <c r="KGE22" s="23"/>
      <c r="KGF22" s="23"/>
      <c r="KGG22" s="23"/>
      <c r="KGH22" s="23"/>
      <c r="KGI22" s="23"/>
      <c r="KGJ22" s="23"/>
      <c r="KGK22" s="23"/>
      <c r="KGL22" s="23"/>
      <c r="KGM22" s="23"/>
      <c r="KGN22" s="23"/>
      <c r="KGO22" s="23"/>
      <c r="KGP22" s="23"/>
      <c r="KGQ22" s="23"/>
      <c r="KGR22" s="23"/>
      <c r="KGS22" s="23"/>
      <c r="KGT22" s="23"/>
      <c r="KGU22" s="23"/>
      <c r="KGV22" s="23"/>
      <c r="KGW22" s="23"/>
      <c r="KGX22" s="23"/>
      <c r="KGY22" s="23"/>
      <c r="KGZ22" s="23"/>
      <c r="KHA22" s="23"/>
      <c r="KHB22" s="23"/>
      <c r="KHC22" s="23"/>
      <c r="KHD22" s="23"/>
      <c r="KHE22" s="23"/>
      <c r="KHF22" s="23"/>
      <c r="KHG22" s="23"/>
      <c r="KHH22" s="23"/>
      <c r="KHI22" s="23"/>
      <c r="KHJ22" s="23"/>
      <c r="KHK22" s="23"/>
      <c r="KHL22" s="23"/>
      <c r="KHM22" s="23"/>
      <c r="KHN22" s="23"/>
      <c r="KHO22" s="23"/>
      <c r="KHP22" s="23"/>
      <c r="KHQ22" s="23"/>
      <c r="KHR22" s="23"/>
      <c r="KHS22" s="23"/>
      <c r="KHT22" s="23"/>
      <c r="KHU22" s="23"/>
      <c r="KHV22" s="23"/>
      <c r="KHW22" s="23"/>
      <c r="KHX22" s="23"/>
      <c r="KHY22" s="23"/>
      <c r="KHZ22" s="23"/>
      <c r="KIA22" s="23"/>
      <c r="KIB22" s="23"/>
      <c r="KIC22" s="23"/>
      <c r="KID22" s="23"/>
      <c r="KIE22" s="23"/>
      <c r="KIF22" s="23"/>
      <c r="KIG22" s="23"/>
      <c r="KIH22" s="23"/>
      <c r="KII22" s="23"/>
      <c r="KIJ22" s="23"/>
      <c r="KIK22" s="23"/>
      <c r="KIL22" s="23"/>
      <c r="KIM22" s="23"/>
      <c r="KIN22" s="23"/>
      <c r="KIO22" s="23"/>
      <c r="KIP22" s="23"/>
      <c r="KIQ22" s="23"/>
      <c r="KIR22" s="23"/>
      <c r="KIS22" s="23"/>
      <c r="KIT22" s="23"/>
      <c r="KIU22" s="23"/>
      <c r="KIV22" s="23"/>
      <c r="KIW22" s="23"/>
      <c r="KIX22" s="23"/>
      <c r="KIY22" s="23"/>
      <c r="KIZ22" s="23"/>
      <c r="KJA22" s="23"/>
      <c r="KJB22" s="23"/>
      <c r="KJC22" s="23"/>
      <c r="KJD22" s="23"/>
      <c r="KJE22" s="23"/>
      <c r="KJF22" s="23"/>
      <c r="KJG22" s="23"/>
      <c r="KJH22" s="23"/>
      <c r="KJI22" s="23"/>
      <c r="KJJ22" s="23"/>
      <c r="KJK22" s="23"/>
      <c r="KJL22" s="23"/>
      <c r="KJM22" s="23"/>
      <c r="KJN22" s="23"/>
      <c r="KJO22" s="23"/>
      <c r="KJP22" s="23"/>
      <c r="KJQ22" s="23"/>
      <c r="KJR22" s="23"/>
      <c r="KJS22" s="23"/>
      <c r="KJT22" s="23"/>
      <c r="KJU22" s="23"/>
      <c r="KJV22" s="23"/>
      <c r="KJW22" s="23"/>
      <c r="KJX22" s="23"/>
      <c r="KJY22" s="23"/>
      <c r="KJZ22" s="23"/>
      <c r="KKA22" s="23"/>
      <c r="KKB22" s="23"/>
      <c r="KKC22" s="23"/>
      <c r="KKD22" s="23"/>
      <c r="KKE22" s="23"/>
      <c r="KKF22" s="23"/>
      <c r="KKG22" s="23"/>
      <c r="KKH22" s="23"/>
      <c r="KKI22" s="23"/>
      <c r="KKJ22" s="23"/>
      <c r="KKK22" s="23"/>
      <c r="KKL22" s="23"/>
      <c r="KKM22" s="23"/>
      <c r="KKN22" s="23"/>
      <c r="KKO22" s="23"/>
      <c r="KKP22" s="23"/>
      <c r="KKQ22" s="23"/>
      <c r="KKR22" s="23"/>
      <c r="KKS22" s="23"/>
      <c r="KKT22" s="23"/>
      <c r="KKU22" s="23"/>
      <c r="KKV22" s="23"/>
      <c r="KKW22" s="23"/>
      <c r="KKX22" s="23"/>
      <c r="KKY22" s="23"/>
      <c r="KKZ22" s="23"/>
      <c r="KLA22" s="23"/>
      <c r="KLB22" s="23"/>
      <c r="KLC22" s="23"/>
      <c r="KLD22" s="23"/>
      <c r="KLE22" s="23"/>
      <c r="KLF22" s="23"/>
      <c r="KLG22" s="23"/>
      <c r="KLH22" s="23"/>
      <c r="KLI22" s="23"/>
      <c r="KLJ22" s="23"/>
      <c r="KLK22" s="23"/>
      <c r="KLL22" s="23"/>
      <c r="KLM22" s="23"/>
      <c r="KLN22" s="23"/>
      <c r="KLO22" s="23"/>
      <c r="KLP22" s="23"/>
      <c r="KLQ22" s="23"/>
      <c r="KLR22" s="23"/>
      <c r="KLS22" s="23"/>
      <c r="KLT22" s="23"/>
      <c r="KLU22" s="23"/>
      <c r="KLV22" s="23"/>
      <c r="KLW22" s="23"/>
      <c r="KLX22" s="23"/>
      <c r="KLY22" s="23"/>
      <c r="KLZ22" s="23"/>
      <c r="KMA22" s="23"/>
      <c r="KMB22" s="23"/>
      <c r="KMC22" s="23"/>
      <c r="KMD22" s="23"/>
      <c r="KME22" s="23"/>
      <c r="KMF22" s="23"/>
      <c r="KMG22" s="23"/>
      <c r="KMH22" s="23"/>
      <c r="KMI22" s="23"/>
      <c r="KMJ22" s="23"/>
      <c r="KMK22" s="23"/>
      <c r="KML22" s="23"/>
      <c r="KMM22" s="23"/>
      <c r="KMN22" s="23"/>
      <c r="KMO22" s="23"/>
      <c r="KMP22" s="23"/>
      <c r="KMQ22" s="23"/>
      <c r="KMR22" s="23"/>
      <c r="KMS22" s="23"/>
      <c r="KMT22" s="23"/>
      <c r="KMU22" s="23"/>
      <c r="KMV22" s="23"/>
      <c r="KMW22" s="23"/>
      <c r="KMX22" s="23"/>
      <c r="KMY22" s="23"/>
      <c r="KMZ22" s="23"/>
      <c r="KNA22" s="23"/>
      <c r="KNB22" s="23"/>
      <c r="KNC22" s="23"/>
      <c r="KND22" s="23"/>
      <c r="KNE22" s="23"/>
      <c r="KNF22" s="23"/>
      <c r="KNG22" s="23"/>
      <c r="KNH22" s="23"/>
      <c r="KNI22" s="23"/>
      <c r="KNJ22" s="23"/>
      <c r="KNK22" s="23"/>
      <c r="KNL22" s="23"/>
      <c r="KNM22" s="23"/>
      <c r="KNN22" s="23"/>
      <c r="KNO22" s="23"/>
      <c r="KNP22" s="23"/>
      <c r="KNQ22" s="23"/>
      <c r="KNR22" s="23"/>
      <c r="KNS22" s="23"/>
      <c r="KNT22" s="23"/>
      <c r="KNU22" s="23"/>
      <c r="KNV22" s="23"/>
      <c r="KNW22" s="23"/>
      <c r="KNX22" s="23"/>
      <c r="KNY22" s="23"/>
      <c r="KNZ22" s="23"/>
      <c r="KOA22" s="23"/>
      <c r="KOB22" s="23"/>
      <c r="KOC22" s="23"/>
      <c r="KOD22" s="23"/>
      <c r="KOE22" s="23"/>
      <c r="KOF22" s="23"/>
      <c r="KOG22" s="23"/>
      <c r="KOH22" s="23"/>
      <c r="KOI22" s="23"/>
      <c r="KOJ22" s="23"/>
      <c r="KOK22" s="23"/>
      <c r="KOL22" s="23"/>
      <c r="KOM22" s="23"/>
      <c r="KON22" s="23"/>
      <c r="KOO22" s="23"/>
      <c r="KOP22" s="23"/>
      <c r="KOQ22" s="23"/>
      <c r="KOR22" s="23"/>
      <c r="KOS22" s="23"/>
      <c r="KOT22" s="23"/>
      <c r="KOU22" s="23"/>
      <c r="KOV22" s="23"/>
      <c r="KOW22" s="23"/>
      <c r="KOX22" s="23"/>
      <c r="KOY22" s="23"/>
      <c r="KOZ22" s="23"/>
      <c r="KPA22" s="23"/>
      <c r="KPB22" s="23"/>
      <c r="KPC22" s="23"/>
      <c r="KPD22" s="23"/>
      <c r="KPE22" s="23"/>
      <c r="KPF22" s="23"/>
      <c r="KPG22" s="23"/>
      <c r="KPH22" s="23"/>
      <c r="KPI22" s="23"/>
      <c r="KPJ22" s="23"/>
      <c r="KPK22" s="23"/>
      <c r="KPL22" s="23"/>
      <c r="KPM22" s="23"/>
      <c r="KPN22" s="23"/>
      <c r="KPO22" s="23"/>
      <c r="KPP22" s="23"/>
      <c r="KPQ22" s="23"/>
      <c r="KPR22" s="23"/>
      <c r="KPS22" s="23"/>
      <c r="KPT22" s="23"/>
      <c r="KPU22" s="23"/>
      <c r="KPV22" s="23"/>
      <c r="KPW22" s="23"/>
      <c r="KPX22" s="23"/>
      <c r="KPY22" s="23"/>
      <c r="KPZ22" s="23"/>
      <c r="KQA22" s="23"/>
      <c r="KQB22" s="23"/>
      <c r="KQC22" s="23"/>
      <c r="KQD22" s="23"/>
      <c r="KQE22" s="23"/>
      <c r="KQF22" s="23"/>
      <c r="KQG22" s="23"/>
      <c r="KQH22" s="23"/>
      <c r="KQI22" s="23"/>
      <c r="KQJ22" s="23"/>
      <c r="KQK22" s="23"/>
      <c r="KQL22" s="23"/>
      <c r="KQM22" s="23"/>
      <c r="KQN22" s="23"/>
      <c r="KQO22" s="23"/>
      <c r="KQP22" s="23"/>
      <c r="KQQ22" s="23"/>
      <c r="KQR22" s="23"/>
      <c r="KQS22" s="23"/>
      <c r="KQT22" s="23"/>
      <c r="KQU22" s="23"/>
      <c r="KQV22" s="23"/>
      <c r="KQW22" s="23"/>
      <c r="KQX22" s="23"/>
      <c r="KQY22" s="23"/>
      <c r="KQZ22" s="23"/>
      <c r="KRA22" s="23"/>
      <c r="KRB22" s="23"/>
      <c r="KRC22" s="23"/>
      <c r="KRD22" s="23"/>
      <c r="KRE22" s="23"/>
      <c r="KRF22" s="23"/>
      <c r="KRG22" s="23"/>
      <c r="KRH22" s="23"/>
      <c r="KRI22" s="23"/>
      <c r="KRJ22" s="23"/>
      <c r="KRK22" s="23"/>
      <c r="KRL22" s="23"/>
      <c r="KRM22" s="23"/>
      <c r="KRN22" s="23"/>
      <c r="KRO22" s="23"/>
      <c r="KRP22" s="23"/>
      <c r="KRQ22" s="23"/>
      <c r="KRR22" s="23"/>
      <c r="KRS22" s="23"/>
      <c r="KRT22" s="23"/>
      <c r="KRU22" s="23"/>
      <c r="KRV22" s="23"/>
      <c r="KRW22" s="23"/>
      <c r="KRX22" s="23"/>
      <c r="KRY22" s="23"/>
      <c r="KRZ22" s="23"/>
      <c r="KSA22" s="23"/>
      <c r="KSB22" s="23"/>
      <c r="KSC22" s="23"/>
      <c r="KSD22" s="23"/>
      <c r="KSE22" s="23"/>
      <c r="KSF22" s="23"/>
      <c r="KSG22" s="23"/>
      <c r="KSH22" s="23"/>
      <c r="KSI22" s="23"/>
      <c r="KSJ22" s="23"/>
      <c r="KSK22" s="23"/>
      <c r="KSL22" s="23"/>
      <c r="KSM22" s="23"/>
      <c r="KSN22" s="23"/>
      <c r="KSO22" s="23"/>
      <c r="KSP22" s="23"/>
      <c r="KSQ22" s="23"/>
      <c r="KSR22" s="23"/>
      <c r="KSS22" s="23"/>
      <c r="KST22" s="23"/>
      <c r="KSU22" s="23"/>
      <c r="KSV22" s="23"/>
      <c r="KSW22" s="23"/>
      <c r="KSX22" s="23"/>
      <c r="KSY22" s="23"/>
      <c r="KSZ22" s="23"/>
      <c r="KTA22" s="23"/>
      <c r="KTB22" s="23"/>
      <c r="KTC22" s="23"/>
      <c r="KTD22" s="23"/>
      <c r="KTE22" s="23"/>
      <c r="KTF22" s="23"/>
      <c r="KTG22" s="23"/>
      <c r="KTH22" s="23"/>
      <c r="KTI22" s="23"/>
      <c r="KTJ22" s="23"/>
      <c r="KTK22" s="23"/>
      <c r="KTL22" s="23"/>
      <c r="KTM22" s="23"/>
      <c r="KTN22" s="23"/>
      <c r="KTO22" s="23"/>
      <c r="KTP22" s="23"/>
      <c r="KTQ22" s="23"/>
      <c r="KTR22" s="23"/>
      <c r="KTS22" s="23"/>
      <c r="KTT22" s="23"/>
      <c r="KTU22" s="23"/>
      <c r="KTV22" s="23"/>
      <c r="KTW22" s="23"/>
      <c r="KTX22" s="23"/>
      <c r="KTY22" s="23"/>
      <c r="KTZ22" s="23"/>
      <c r="KUA22" s="23"/>
      <c r="KUB22" s="23"/>
      <c r="KUC22" s="23"/>
      <c r="KUD22" s="23"/>
      <c r="KUE22" s="23"/>
      <c r="KUF22" s="23"/>
      <c r="KUG22" s="23"/>
      <c r="KUH22" s="23"/>
      <c r="KUI22" s="23"/>
      <c r="KUJ22" s="23"/>
      <c r="KUK22" s="23"/>
      <c r="KUL22" s="23"/>
      <c r="KUM22" s="23"/>
      <c r="KUN22" s="23"/>
      <c r="KUO22" s="23"/>
      <c r="KUP22" s="23"/>
      <c r="KUQ22" s="23"/>
      <c r="KUR22" s="23"/>
      <c r="KUS22" s="23"/>
      <c r="KUT22" s="23"/>
      <c r="KUU22" s="23"/>
      <c r="KUV22" s="23"/>
      <c r="KUW22" s="23"/>
      <c r="KUX22" s="23"/>
      <c r="KUY22" s="23"/>
      <c r="KUZ22" s="23"/>
      <c r="KVA22" s="23"/>
      <c r="KVB22" s="23"/>
      <c r="KVC22" s="23"/>
      <c r="KVD22" s="23"/>
      <c r="KVE22" s="23"/>
      <c r="KVF22" s="23"/>
      <c r="KVG22" s="23"/>
      <c r="KVH22" s="23"/>
      <c r="KVI22" s="23"/>
      <c r="KVJ22" s="23"/>
      <c r="KVK22" s="23"/>
      <c r="KVL22" s="23"/>
      <c r="KVM22" s="23"/>
      <c r="KVN22" s="23"/>
      <c r="KVO22" s="23"/>
      <c r="KVP22" s="23"/>
      <c r="KVQ22" s="23"/>
      <c r="KVR22" s="23"/>
      <c r="KVS22" s="23"/>
      <c r="KVT22" s="23"/>
      <c r="KVU22" s="23"/>
      <c r="KVV22" s="23"/>
      <c r="KVW22" s="23"/>
      <c r="KVX22" s="23"/>
      <c r="KVY22" s="23"/>
      <c r="KVZ22" s="23"/>
      <c r="KWA22" s="23"/>
      <c r="KWB22" s="23"/>
      <c r="KWC22" s="23"/>
      <c r="KWD22" s="23"/>
      <c r="KWE22" s="23"/>
      <c r="KWF22" s="23"/>
      <c r="KWG22" s="23"/>
      <c r="KWH22" s="23"/>
      <c r="KWI22" s="23"/>
      <c r="KWJ22" s="23"/>
      <c r="KWK22" s="23"/>
      <c r="KWL22" s="23"/>
      <c r="KWM22" s="23"/>
      <c r="KWN22" s="23"/>
      <c r="KWO22" s="23"/>
      <c r="KWP22" s="23"/>
      <c r="KWQ22" s="23"/>
      <c r="KWR22" s="23"/>
      <c r="KWS22" s="23"/>
      <c r="KWT22" s="23"/>
      <c r="KWU22" s="23"/>
      <c r="KWV22" s="23"/>
      <c r="KWW22" s="23"/>
      <c r="KWX22" s="23"/>
      <c r="KWY22" s="23"/>
      <c r="KWZ22" s="23"/>
      <c r="KXA22" s="23"/>
      <c r="KXB22" s="23"/>
      <c r="KXC22" s="23"/>
      <c r="KXD22" s="23"/>
      <c r="KXE22" s="23"/>
      <c r="KXF22" s="23"/>
      <c r="KXG22" s="23"/>
      <c r="KXH22" s="23"/>
      <c r="KXI22" s="23"/>
      <c r="KXJ22" s="23"/>
      <c r="KXK22" s="23"/>
      <c r="KXL22" s="23"/>
      <c r="KXM22" s="23"/>
      <c r="KXN22" s="23"/>
      <c r="KXO22" s="23"/>
      <c r="KXP22" s="23"/>
      <c r="KXQ22" s="23"/>
      <c r="KXR22" s="23"/>
      <c r="KXS22" s="23"/>
      <c r="KXT22" s="23"/>
      <c r="KXU22" s="23"/>
      <c r="KXV22" s="23"/>
      <c r="KXW22" s="23"/>
      <c r="KXX22" s="23"/>
      <c r="KXY22" s="23"/>
      <c r="KXZ22" s="23"/>
      <c r="KYA22" s="23"/>
      <c r="KYB22" s="23"/>
      <c r="KYC22" s="23"/>
      <c r="KYD22" s="23"/>
      <c r="KYE22" s="23"/>
      <c r="KYF22" s="23"/>
      <c r="KYG22" s="23"/>
      <c r="KYH22" s="23"/>
      <c r="KYI22" s="23"/>
      <c r="KYJ22" s="23"/>
      <c r="KYK22" s="23"/>
      <c r="KYL22" s="23"/>
      <c r="KYM22" s="23"/>
      <c r="KYN22" s="23"/>
      <c r="KYO22" s="23"/>
      <c r="KYP22" s="23"/>
      <c r="KYQ22" s="23"/>
      <c r="KYR22" s="23"/>
      <c r="KYS22" s="23"/>
      <c r="KYT22" s="23"/>
      <c r="KYU22" s="23"/>
      <c r="KYV22" s="23"/>
      <c r="KYW22" s="23"/>
      <c r="KYX22" s="23"/>
      <c r="KYY22" s="23"/>
      <c r="KYZ22" s="23"/>
      <c r="KZA22" s="23"/>
      <c r="KZB22" s="23"/>
      <c r="KZC22" s="23"/>
      <c r="KZD22" s="23"/>
      <c r="KZE22" s="23"/>
      <c r="KZF22" s="23"/>
      <c r="KZG22" s="23"/>
      <c r="KZH22" s="23"/>
      <c r="KZI22" s="23"/>
      <c r="KZJ22" s="23"/>
      <c r="KZK22" s="23"/>
      <c r="KZL22" s="23"/>
      <c r="KZM22" s="23"/>
      <c r="KZN22" s="23"/>
      <c r="KZO22" s="23"/>
      <c r="KZP22" s="23"/>
      <c r="KZQ22" s="23"/>
      <c r="KZR22" s="23"/>
      <c r="KZS22" s="23"/>
      <c r="KZT22" s="23"/>
      <c r="KZU22" s="23"/>
      <c r="KZV22" s="23"/>
      <c r="KZW22" s="23"/>
      <c r="KZX22" s="23"/>
      <c r="KZY22" s="23"/>
      <c r="KZZ22" s="23"/>
      <c r="LAA22" s="23"/>
      <c r="LAB22" s="23"/>
      <c r="LAC22" s="23"/>
      <c r="LAD22" s="23"/>
      <c r="LAE22" s="23"/>
      <c r="LAF22" s="23"/>
      <c r="LAG22" s="23"/>
      <c r="LAH22" s="23"/>
      <c r="LAI22" s="23"/>
      <c r="LAJ22" s="23"/>
      <c r="LAK22" s="23"/>
      <c r="LAL22" s="23"/>
      <c r="LAM22" s="23"/>
      <c r="LAN22" s="23"/>
      <c r="LAO22" s="23"/>
      <c r="LAP22" s="23"/>
      <c r="LAQ22" s="23"/>
      <c r="LAR22" s="23"/>
      <c r="LAS22" s="23"/>
      <c r="LAT22" s="23"/>
      <c r="LAU22" s="23"/>
      <c r="LAV22" s="23"/>
      <c r="LAW22" s="23"/>
      <c r="LAX22" s="23"/>
      <c r="LAY22" s="23"/>
      <c r="LAZ22" s="23"/>
      <c r="LBA22" s="23"/>
      <c r="LBB22" s="23"/>
      <c r="LBC22" s="23"/>
      <c r="LBD22" s="23"/>
      <c r="LBE22" s="23"/>
      <c r="LBF22" s="23"/>
      <c r="LBG22" s="23"/>
      <c r="LBH22" s="23"/>
      <c r="LBI22" s="23"/>
      <c r="LBJ22" s="23"/>
      <c r="LBK22" s="23"/>
      <c r="LBL22" s="23"/>
      <c r="LBM22" s="23"/>
      <c r="LBN22" s="23"/>
      <c r="LBO22" s="23"/>
      <c r="LBP22" s="23"/>
      <c r="LBQ22" s="23"/>
      <c r="LBR22" s="23"/>
      <c r="LBS22" s="23"/>
      <c r="LBT22" s="23"/>
      <c r="LBU22" s="23"/>
      <c r="LBV22" s="23"/>
      <c r="LBW22" s="23"/>
      <c r="LBX22" s="23"/>
      <c r="LBY22" s="23"/>
      <c r="LBZ22" s="23"/>
      <c r="LCA22" s="23"/>
      <c r="LCB22" s="23"/>
      <c r="LCC22" s="23"/>
      <c r="LCD22" s="23"/>
      <c r="LCE22" s="23"/>
      <c r="LCF22" s="23"/>
      <c r="LCG22" s="23"/>
      <c r="LCH22" s="23"/>
      <c r="LCI22" s="23"/>
      <c r="LCJ22" s="23"/>
      <c r="LCK22" s="23"/>
      <c r="LCL22" s="23"/>
      <c r="LCM22" s="23"/>
      <c r="LCN22" s="23"/>
      <c r="LCO22" s="23"/>
      <c r="LCP22" s="23"/>
      <c r="LCQ22" s="23"/>
      <c r="LCR22" s="23"/>
      <c r="LCS22" s="23"/>
      <c r="LCT22" s="23"/>
      <c r="LCU22" s="23"/>
      <c r="LCV22" s="23"/>
      <c r="LCW22" s="23"/>
      <c r="LCX22" s="23"/>
      <c r="LCY22" s="23"/>
      <c r="LCZ22" s="23"/>
      <c r="LDA22" s="23"/>
      <c r="LDB22" s="23"/>
      <c r="LDC22" s="23"/>
      <c r="LDD22" s="23"/>
      <c r="LDE22" s="23"/>
      <c r="LDF22" s="23"/>
      <c r="LDG22" s="23"/>
      <c r="LDH22" s="23"/>
      <c r="LDI22" s="23"/>
      <c r="LDJ22" s="23"/>
      <c r="LDK22" s="23"/>
      <c r="LDL22" s="23"/>
      <c r="LDM22" s="23"/>
      <c r="LDN22" s="23"/>
      <c r="LDO22" s="23"/>
      <c r="LDP22" s="23"/>
      <c r="LDQ22" s="23"/>
      <c r="LDR22" s="23"/>
      <c r="LDS22" s="23"/>
      <c r="LDT22" s="23"/>
      <c r="LDU22" s="23"/>
      <c r="LDV22" s="23"/>
      <c r="LDW22" s="23"/>
      <c r="LDX22" s="23"/>
      <c r="LDY22" s="23"/>
      <c r="LDZ22" s="23"/>
      <c r="LEA22" s="23"/>
      <c r="LEB22" s="23"/>
      <c r="LEC22" s="23"/>
      <c r="LED22" s="23"/>
      <c r="LEE22" s="23"/>
      <c r="LEF22" s="23"/>
      <c r="LEG22" s="23"/>
      <c r="LEH22" s="23"/>
      <c r="LEI22" s="23"/>
      <c r="LEJ22" s="23"/>
      <c r="LEK22" s="23"/>
      <c r="LEL22" s="23"/>
      <c r="LEM22" s="23"/>
      <c r="LEN22" s="23"/>
      <c r="LEO22" s="23"/>
      <c r="LEP22" s="23"/>
      <c r="LEQ22" s="23"/>
      <c r="LER22" s="23"/>
      <c r="LES22" s="23"/>
      <c r="LET22" s="23"/>
      <c r="LEU22" s="23"/>
      <c r="LEV22" s="23"/>
      <c r="LEW22" s="23"/>
      <c r="LEX22" s="23"/>
      <c r="LEY22" s="23"/>
      <c r="LEZ22" s="23"/>
      <c r="LFA22" s="23"/>
      <c r="LFB22" s="23"/>
      <c r="LFC22" s="23"/>
      <c r="LFD22" s="23"/>
      <c r="LFE22" s="23"/>
      <c r="LFF22" s="23"/>
      <c r="LFG22" s="23"/>
      <c r="LFH22" s="23"/>
      <c r="LFI22" s="23"/>
      <c r="LFJ22" s="23"/>
      <c r="LFK22" s="23"/>
      <c r="LFL22" s="23"/>
      <c r="LFM22" s="23"/>
      <c r="LFN22" s="23"/>
      <c r="LFO22" s="23"/>
      <c r="LFP22" s="23"/>
      <c r="LFQ22" s="23"/>
      <c r="LFR22" s="23"/>
      <c r="LFS22" s="23"/>
      <c r="LFT22" s="23"/>
      <c r="LFU22" s="23"/>
      <c r="LFV22" s="23"/>
      <c r="LFW22" s="23"/>
      <c r="LFX22" s="23"/>
      <c r="LFY22" s="23"/>
      <c r="LFZ22" s="23"/>
      <c r="LGA22" s="23"/>
      <c r="LGB22" s="23"/>
      <c r="LGC22" s="23"/>
      <c r="LGD22" s="23"/>
      <c r="LGE22" s="23"/>
      <c r="LGF22" s="23"/>
      <c r="LGG22" s="23"/>
      <c r="LGH22" s="23"/>
      <c r="LGI22" s="23"/>
      <c r="LGJ22" s="23"/>
      <c r="LGK22" s="23"/>
      <c r="LGL22" s="23"/>
      <c r="LGM22" s="23"/>
      <c r="LGN22" s="23"/>
      <c r="LGO22" s="23"/>
      <c r="LGP22" s="23"/>
      <c r="LGQ22" s="23"/>
      <c r="LGR22" s="23"/>
      <c r="LGS22" s="23"/>
      <c r="LGT22" s="23"/>
      <c r="LGU22" s="23"/>
      <c r="LGV22" s="23"/>
      <c r="LGW22" s="23"/>
      <c r="LGX22" s="23"/>
      <c r="LGY22" s="23"/>
      <c r="LGZ22" s="23"/>
      <c r="LHA22" s="23"/>
      <c r="LHB22" s="23"/>
      <c r="LHC22" s="23"/>
      <c r="LHD22" s="23"/>
      <c r="LHE22" s="23"/>
      <c r="LHF22" s="23"/>
      <c r="LHG22" s="23"/>
      <c r="LHH22" s="23"/>
      <c r="LHI22" s="23"/>
      <c r="LHJ22" s="23"/>
      <c r="LHK22" s="23"/>
      <c r="LHL22" s="23"/>
      <c r="LHM22" s="23"/>
      <c r="LHN22" s="23"/>
      <c r="LHO22" s="23"/>
      <c r="LHP22" s="23"/>
      <c r="LHQ22" s="23"/>
      <c r="LHR22" s="23"/>
      <c r="LHS22" s="23"/>
      <c r="LHT22" s="23"/>
      <c r="LHU22" s="23"/>
      <c r="LHV22" s="23"/>
      <c r="LHW22" s="23"/>
      <c r="LHX22" s="23"/>
      <c r="LHY22" s="23"/>
      <c r="LHZ22" s="23"/>
      <c r="LIA22" s="23"/>
      <c r="LIB22" s="23"/>
      <c r="LIC22" s="23"/>
      <c r="LID22" s="23"/>
      <c r="LIE22" s="23"/>
      <c r="LIF22" s="23"/>
      <c r="LIG22" s="23"/>
      <c r="LIH22" s="23"/>
      <c r="LII22" s="23"/>
      <c r="LIJ22" s="23"/>
      <c r="LIK22" s="23"/>
      <c r="LIL22" s="23"/>
      <c r="LIM22" s="23"/>
      <c r="LIN22" s="23"/>
      <c r="LIO22" s="23"/>
      <c r="LIP22" s="23"/>
      <c r="LIQ22" s="23"/>
      <c r="LIR22" s="23"/>
      <c r="LIS22" s="23"/>
      <c r="LIT22" s="23"/>
      <c r="LIU22" s="23"/>
      <c r="LIV22" s="23"/>
      <c r="LIW22" s="23"/>
      <c r="LIX22" s="23"/>
      <c r="LIY22" s="23"/>
      <c r="LIZ22" s="23"/>
      <c r="LJA22" s="23"/>
      <c r="LJB22" s="23"/>
      <c r="LJC22" s="23"/>
      <c r="LJD22" s="23"/>
      <c r="LJE22" s="23"/>
      <c r="LJF22" s="23"/>
      <c r="LJG22" s="23"/>
      <c r="LJH22" s="23"/>
      <c r="LJI22" s="23"/>
      <c r="LJJ22" s="23"/>
      <c r="LJK22" s="23"/>
      <c r="LJL22" s="23"/>
      <c r="LJM22" s="23"/>
      <c r="LJN22" s="23"/>
      <c r="LJO22" s="23"/>
      <c r="LJP22" s="23"/>
      <c r="LJQ22" s="23"/>
      <c r="LJR22" s="23"/>
      <c r="LJS22" s="23"/>
      <c r="LJT22" s="23"/>
      <c r="LJU22" s="23"/>
      <c r="LJV22" s="23"/>
      <c r="LJW22" s="23"/>
      <c r="LJX22" s="23"/>
      <c r="LJY22" s="23"/>
      <c r="LJZ22" s="23"/>
      <c r="LKA22" s="23"/>
      <c r="LKB22" s="23"/>
      <c r="LKC22" s="23"/>
      <c r="LKD22" s="23"/>
      <c r="LKE22" s="23"/>
      <c r="LKF22" s="23"/>
      <c r="LKG22" s="23"/>
      <c r="LKH22" s="23"/>
      <c r="LKI22" s="23"/>
      <c r="LKJ22" s="23"/>
      <c r="LKK22" s="23"/>
      <c r="LKL22" s="23"/>
      <c r="LKM22" s="23"/>
      <c r="LKN22" s="23"/>
      <c r="LKO22" s="23"/>
      <c r="LKP22" s="23"/>
      <c r="LKQ22" s="23"/>
      <c r="LKR22" s="23"/>
      <c r="LKS22" s="23"/>
      <c r="LKT22" s="23"/>
      <c r="LKU22" s="23"/>
      <c r="LKV22" s="23"/>
      <c r="LKW22" s="23"/>
      <c r="LKX22" s="23"/>
      <c r="LKY22" s="23"/>
      <c r="LKZ22" s="23"/>
      <c r="LLA22" s="23"/>
      <c r="LLB22" s="23"/>
      <c r="LLC22" s="23"/>
      <c r="LLD22" s="23"/>
      <c r="LLE22" s="23"/>
      <c r="LLF22" s="23"/>
      <c r="LLG22" s="23"/>
      <c r="LLH22" s="23"/>
      <c r="LLI22" s="23"/>
      <c r="LLJ22" s="23"/>
      <c r="LLK22" s="23"/>
      <c r="LLL22" s="23"/>
      <c r="LLM22" s="23"/>
      <c r="LLN22" s="23"/>
      <c r="LLO22" s="23"/>
      <c r="LLP22" s="23"/>
      <c r="LLQ22" s="23"/>
      <c r="LLR22" s="23"/>
      <c r="LLS22" s="23"/>
      <c r="LLT22" s="23"/>
      <c r="LLU22" s="23"/>
      <c r="LLV22" s="23"/>
      <c r="LLW22" s="23"/>
      <c r="LLX22" s="23"/>
      <c r="LLY22" s="23"/>
      <c r="LLZ22" s="23"/>
      <c r="LMA22" s="23"/>
      <c r="LMB22" s="23"/>
      <c r="LMC22" s="23"/>
      <c r="LMD22" s="23"/>
      <c r="LME22" s="23"/>
      <c r="LMF22" s="23"/>
      <c r="LMG22" s="23"/>
      <c r="LMH22" s="23"/>
      <c r="LMI22" s="23"/>
      <c r="LMJ22" s="23"/>
      <c r="LMK22" s="23"/>
      <c r="LML22" s="23"/>
      <c r="LMM22" s="23"/>
      <c r="LMN22" s="23"/>
      <c r="LMO22" s="23"/>
      <c r="LMP22" s="23"/>
      <c r="LMQ22" s="23"/>
      <c r="LMR22" s="23"/>
      <c r="LMS22" s="23"/>
      <c r="LMT22" s="23"/>
      <c r="LMU22" s="23"/>
      <c r="LMV22" s="23"/>
      <c r="LMW22" s="23"/>
      <c r="LMX22" s="23"/>
      <c r="LMY22" s="23"/>
      <c r="LMZ22" s="23"/>
      <c r="LNA22" s="23"/>
      <c r="LNB22" s="23"/>
      <c r="LNC22" s="23"/>
      <c r="LND22" s="23"/>
      <c r="LNE22" s="23"/>
      <c r="LNF22" s="23"/>
      <c r="LNG22" s="23"/>
      <c r="LNH22" s="23"/>
      <c r="LNI22" s="23"/>
      <c r="LNJ22" s="23"/>
      <c r="LNK22" s="23"/>
      <c r="LNL22" s="23"/>
      <c r="LNM22" s="23"/>
      <c r="LNN22" s="23"/>
      <c r="LNO22" s="23"/>
      <c r="LNP22" s="23"/>
      <c r="LNQ22" s="23"/>
      <c r="LNR22" s="23"/>
      <c r="LNS22" s="23"/>
      <c r="LNT22" s="23"/>
      <c r="LNU22" s="23"/>
      <c r="LNV22" s="23"/>
      <c r="LNW22" s="23"/>
      <c r="LNX22" s="23"/>
      <c r="LNY22" s="23"/>
      <c r="LNZ22" s="23"/>
      <c r="LOA22" s="23"/>
      <c r="LOB22" s="23"/>
      <c r="LOC22" s="23"/>
      <c r="LOD22" s="23"/>
      <c r="LOE22" s="23"/>
      <c r="LOF22" s="23"/>
      <c r="LOG22" s="23"/>
      <c r="LOH22" s="23"/>
      <c r="LOI22" s="23"/>
      <c r="LOJ22" s="23"/>
      <c r="LOK22" s="23"/>
      <c r="LOL22" s="23"/>
      <c r="LOM22" s="23"/>
      <c r="LON22" s="23"/>
      <c r="LOO22" s="23"/>
      <c r="LOP22" s="23"/>
      <c r="LOQ22" s="23"/>
      <c r="LOR22" s="23"/>
      <c r="LOS22" s="23"/>
      <c r="LOT22" s="23"/>
      <c r="LOU22" s="23"/>
      <c r="LOV22" s="23"/>
      <c r="LOW22" s="23"/>
      <c r="LOX22" s="23"/>
      <c r="LOY22" s="23"/>
      <c r="LOZ22" s="23"/>
      <c r="LPA22" s="23"/>
      <c r="LPB22" s="23"/>
      <c r="LPC22" s="23"/>
      <c r="LPD22" s="23"/>
      <c r="LPE22" s="23"/>
      <c r="LPF22" s="23"/>
      <c r="LPG22" s="23"/>
      <c r="LPH22" s="23"/>
      <c r="LPI22" s="23"/>
      <c r="LPJ22" s="23"/>
      <c r="LPK22" s="23"/>
      <c r="LPL22" s="23"/>
      <c r="LPM22" s="23"/>
      <c r="LPN22" s="23"/>
      <c r="LPO22" s="23"/>
      <c r="LPP22" s="23"/>
      <c r="LPQ22" s="23"/>
      <c r="LPR22" s="23"/>
      <c r="LPS22" s="23"/>
      <c r="LPT22" s="23"/>
      <c r="LPU22" s="23"/>
      <c r="LPV22" s="23"/>
      <c r="LPW22" s="23"/>
      <c r="LPX22" s="23"/>
      <c r="LPY22" s="23"/>
      <c r="LPZ22" s="23"/>
      <c r="LQA22" s="23"/>
      <c r="LQB22" s="23"/>
      <c r="LQC22" s="23"/>
      <c r="LQD22" s="23"/>
      <c r="LQE22" s="23"/>
      <c r="LQF22" s="23"/>
      <c r="LQG22" s="23"/>
      <c r="LQH22" s="23"/>
      <c r="LQI22" s="23"/>
      <c r="LQJ22" s="23"/>
      <c r="LQK22" s="23"/>
      <c r="LQL22" s="23"/>
      <c r="LQM22" s="23"/>
      <c r="LQN22" s="23"/>
      <c r="LQO22" s="23"/>
      <c r="LQP22" s="23"/>
      <c r="LQQ22" s="23"/>
      <c r="LQR22" s="23"/>
      <c r="LQS22" s="23"/>
      <c r="LQT22" s="23"/>
      <c r="LQU22" s="23"/>
      <c r="LQV22" s="23"/>
      <c r="LQW22" s="23"/>
      <c r="LQX22" s="23"/>
      <c r="LQY22" s="23"/>
      <c r="LQZ22" s="23"/>
      <c r="LRA22" s="23"/>
      <c r="LRB22" s="23"/>
      <c r="LRC22" s="23"/>
      <c r="LRD22" s="23"/>
      <c r="LRE22" s="23"/>
      <c r="LRF22" s="23"/>
      <c r="LRG22" s="23"/>
      <c r="LRH22" s="23"/>
      <c r="LRI22" s="23"/>
      <c r="LRJ22" s="23"/>
      <c r="LRK22" s="23"/>
      <c r="LRL22" s="23"/>
      <c r="LRM22" s="23"/>
      <c r="LRN22" s="23"/>
      <c r="LRO22" s="23"/>
      <c r="LRP22" s="23"/>
      <c r="LRQ22" s="23"/>
      <c r="LRR22" s="23"/>
      <c r="LRS22" s="23"/>
      <c r="LRT22" s="23"/>
      <c r="LRU22" s="23"/>
      <c r="LRV22" s="23"/>
      <c r="LRW22" s="23"/>
      <c r="LRX22" s="23"/>
      <c r="LRY22" s="23"/>
      <c r="LRZ22" s="23"/>
      <c r="LSA22" s="23"/>
      <c r="LSB22" s="23"/>
      <c r="LSC22" s="23"/>
      <c r="LSD22" s="23"/>
      <c r="LSE22" s="23"/>
      <c r="LSF22" s="23"/>
      <c r="LSG22" s="23"/>
      <c r="LSH22" s="23"/>
      <c r="LSI22" s="23"/>
      <c r="LSJ22" s="23"/>
      <c r="LSK22" s="23"/>
      <c r="LSL22" s="23"/>
      <c r="LSM22" s="23"/>
      <c r="LSN22" s="23"/>
      <c r="LSO22" s="23"/>
      <c r="LSP22" s="23"/>
      <c r="LSQ22" s="23"/>
      <c r="LSR22" s="23"/>
      <c r="LSS22" s="23"/>
      <c r="LST22" s="23"/>
      <c r="LSU22" s="23"/>
      <c r="LSV22" s="23"/>
      <c r="LSW22" s="23"/>
      <c r="LSX22" s="23"/>
      <c r="LSY22" s="23"/>
      <c r="LSZ22" s="23"/>
      <c r="LTA22" s="23"/>
      <c r="LTB22" s="23"/>
      <c r="LTC22" s="23"/>
      <c r="LTD22" s="23"/>
      <c r="LTE22" s="23"/>
      <c r="LTF22" s="23"/>
      <c r="LTG22" s="23"/>
      <c r="LTH22" s="23"/>
      <c r="LTI22" s="23"/>
      <c r="LTJ22" s="23"/>
      <c r="LTK22" s="23"/>
      <c r="LTL22" s="23"/>
      <c r="LTM22" s="23"/>
      <c r="LTN22" s="23"/>
      <c r="LTO22" s="23"/>
      <c r="LTP22" s="23"/>
      <c r="LTQ22" s="23"/>
      <c r="LTR22" s="23"/>
      <c r="LTS22" s="23"/>
      <c r="LTT22" s="23"/>
      <c r="LTU22" s="23"/>
      <c r="LTV22" s="23"/>
      <c r="LTW22" s="23"/>
      <c r="LTX22" s="23"/>
      <c r="LTY22" s="23"/>
      <c r="LTZ22" s="23"/>
      <c r="LUA22" s="23"/>
      <c r="LUB22" s="23"/>
      <c r="LUC22" s="23"/>
      <c r="LUD22" s="23"/>
      <c r="LUE22" s="23"/>
      <c r="LUF22" s="23"/>
      <c r="LUG22" s="23"/>
      <c r="LUH22" s="23"/>
      <c r="LUI22" s="23"/>
      <c r="LUJ22" s="23"/>
      <c r="LUK22" s="23"/>
      <c r="LUL22" s="23"/>
      <c r="LUM22" s="23"/>
      <c r="LUN22" s="23"/>
      <c r="LUO22" s="23"/>
      <c r="LUP22" s="23"/>
      <c r="LUQ22" s="23"/>
      <c r="LUR22" s="23"/>
      <c r="LUS22" s="23"/>
      <c r="LUT22" s="23"/>
      <c r="LUU22" s="23"/>
      <c r="LUV22" s="23"/>
      <c r="LUW22" s="23"/>
      <c r="LUX22" s="23"/>
      <c r="LUY22" s="23"/>
      <c r="LUZ22" s="23"/>
      <c r="LVA22" s="23"/>
      <c r="LVB22" s="23"/>
      <c r="LVC22" s="23"/>
      <c r="LVD22" s="23"/>
      <c r="LVE22" s="23"/>
      <c r="LVF22" s="23"/>
      <c r="LVG22" s="23"/>
      <c r="LVH22" s="23"/>
      <c r="LVI22" s="23"/>
      <c r="LVJ22" s="23"/>
      <c r="LVK22" s="23"/>
      <c r="LVL22" s="23"/>
      <c r="LVM22" s="23"/>
      <c r="LVN22" s="23"/>
      <c r="LVO22" s="23"/>
      <c r="LVP22" s="23"/>
      <c r="LVQ22" s="23"/>
      <c r="LVR22" s="23"/>
      <c r="LVS22" s="23"/>
      <c r="LVT22" s="23"/>
      <c r="LVU22" s="23"/>
      <c r="LVV22" s="23"/>
      <c r="LVW22" s="23"/>
      <c r="LVX22" s="23"/>
      <c r="LVY22" s="23"/>
      <c r="LVZ22" s="23"/>
      <c r="LWA22" s="23"/>
      <c r="LWB22" s="23"/>
      <c r="LWC22" s="23"/>
      <c r="LWD22" s="23"/>
      <c r="LWE22" s="23"/>
      <c r="LWF22" s="23"/>
      <c r="LWG22" s="23"/>
      <c r="LWH22" s="23"/>
      <c r="LWI22" s="23"/>
      <c r="LWJ22" s="23"/>
      <c r="LWK22" s="23"/>
      <c r="LWL22" s="23"/>
      <c r="LWM22" s="23"/>
      <c r="LWN22" s="23"/>
      <c r="LWO22" s="23"/>
      <c r="LWP22" s="23"/>
      <c r="LWQ22" s="23"/>
      <c r="LWR22" s="23"/>
      <c r="LWS22" s="23"/>
      <c r="LWT22" s="23"/>
      <c r="LWU22" s="23"/>
      <c r="LWV22" s="23"/>
      <c r="LWW22" s="23"/>
      <c r="LWX22" s="23"/>
      <c r="LWY22" s="23"/>
      <c r="LWZ22" s="23"/>
      <c r="LXA22" s="23"/>
      <c r="LXB22" s="23"/>
      <c r="LXC22" s="23"/>
      <c r="LXD22" s="23"/>
      <c r="LXE22" s="23"/>
      <c r="LXF22" s="23"/>
      <c r="LXG22" s="23"/>
      <c r="LXH22" s="23"/>
      <c r="LXI22" s="23"/>
      <c r="LXJ22" s="23"/>
      <c r="LXK22" s="23"/>
      <c r="LXL22" s="23"/>
      <c r="LXM22" s="23"/>
      <c r="LXN22" s="23"/>
      <c r="LXO22" s="23"/>
      <c r="LXP22" s="23"/>
      <c r="LXQ22" s="23"/>
      <c r="LXR22" s="23"/>
      <c r="LXS22" s="23"/>
      <c r="LXT22" s="23"/>
      <c r="LXU22" s="23"/>
      <c r="LXV22" s="23"/>
      <c r="LXW22" s="23"/>
      <c r="LXX22" s="23"/>
      <c r="LXY22" s="23"/>
      <c r="LXZ22" s="23"/>
      <c r="LYA22" s="23"/>
      <c r="LYB22" s="23"/>
      <c r="LYC22" s="23"/>
      <c r="LYD22" s="23"/>
      <c r="LYE22" s="23"/>
      <c r="LYF22" s="23"/>
      <c r="LYG22" s="23"/>
      <c r="LYH22" s="23"/>
      <c r="LYI22" s="23"/>
      <c r="LYJ22" s="23"/>
      <c r="LYK22" s="23"/>
      <c r="LYL22" s="23"/>
      <c r="LYM22" s="23"/>
      <c r="LYN22" s="23"/>
      <c r="LYO22" s="23"/>
      <c r="LYP22" s="23"/>
      <c r="LYQ22" s="23"/>
      <c r="LYR22" s="23"/>
      <c r="LYS22" s="23"/>
      <c r="LYT22" s="23"/>
      <c r="LYU22" s="23"/>
      <c r="LYV22" s="23"/>
      <c r="LYW22" s="23"/>
      <c r="LYX22" s="23"/>
      <c r="LYY22" s="23"/>
      <c r="LYZ22" s="23"/>
      <c r="LZA22" s="23"/>
      <c r="LZB22" s="23"/>
      <c r="LZC22" s="23"/>
      <c r="LZD22" s="23"/>
      <c r="LZE22" s="23"/>
      <c r="LZF22" s="23"/>
      <c r="LZG22" s="23"/>
      <c r="LZH22" s="23"/>
      <c r="LZI22" s="23"/>
      <c r="LZJ22" s="23"/>
      <c r="LZK22" s="23"/>
      <c r="LZL22" s="23"/>
      <c r="LZM22" s="23"/>
      <c r="LZN22" s="23"/>
      <c r="LZO22" s="23"/>
      <c r="LZP22" s="23"/>
      <c r="LZQ22" s="23"/>
      <c r="LZR22" s="23"/>
      <c r="LZS22" s="23"/>
      <c r="LZT22" s="23"/>
      <c r="LZU22" s="23"/>
      <c r="LZV22" s="23"/>
      <c r="LZW22" s="23"/>
      <c r="LZX22" s="23"/>
      <c r="LZY22" s="23"/>
      <c r="LZZ22" s="23"/>
      <c r="MAA22" s="23"/>
      <c r="MAB22" s="23"/>
      <c r="MAC22" s="23"/>
      <c r="MAD22" s="23"/>
      <c r="MAE22" s="23"/>
      <c r="MAF22" s="23"/>
      <c r="MAG22" s="23"/>
      <c r="MAH22" s="23"/>
      <c r="MAI22" s="23"/>
      <c r="MAJ22" s="23"/>
      <c r="MAK22" s="23"/>
      <c r="MAL22" s="23"/>
      <c r="MAM22" s="23"/>
      <c r="MAN22" s="23"/>
      <c r="MAO22" s="23"/>
      <c r="MAP22" s="23"/>
      <c r="MAQ22" s="23"/>
      <c r="MAR22" s="23"/>
      <c r="MAS22" s="23"/>
      <c r="MAT22" s="23"/>
      <c r="MAU22" s="23"/>
      <c r="MAV22" s="23"/>
      <c r="MAW22" s="23"/>
      <c r="MAX22" s="23"/>
      <c r="MAY22" s="23"/>
      <c r="MAZ22" s="23"/>
      <c r="MBA22" s="23"/>
      <c r="MBB22" s="23"/>
      <c r="MBC22" s="23"/>
      <c r="MBD22" s="23"/>
      <c r="MBE22" s="23"/>
      <c r="MBF22" s="23"/>
      <c r="MBG22" s="23"/>
      <c r="MBH22" s="23"/>
      <c r="MBI22" s="23"/>
      <c r="MBJ22" s="23"/>
      <c r="MBK22" s="23"/>
      <c r="MBL22" s="23"/>
      <c r="MBM22" s="23"/>
      <c r="MBN22" s="23"/>
      <c r="MBO22" s="23"/>
      <c r="MBP22" s="23"/>
      <c r="MBQ22" s="23"/>
      <c r="MBR22" s="23"/>
      <c r="MBS22" s="23"/>
      <c r="MBT22" s="23"/>
      <c r="MBU22" s="23"/>
      <c r="MBV22" s="23"/>
      <c r="MBW22" s="23"/>
      <c r="MBX22" s="23"/>
      <c r="MBY22" s="23"/>
      <c r="MBZ22" s="23"/>
      <c r="MCA22" s="23"/>
      <c r="MCB22" s="23"/>
      <c r="MCC22" s="23"/>
      <c r="MCD22" s="23"/>
      <c r="MCE22" s="23"/>
      <c r="MCF22" s="23"/>
      <c r="MCG22" s="23"/>
      <c r="MCH22" s="23"/>
      <c r="MCI22" s="23"/>
      <c r="MCJ22" s="23"/>
      <c r="MCK22" s="23"/>
      <c r="MCL22" s="23"/>
      <c r="MCM22" s="23"/>
      <c r="MCN22" s="23"/>
      <c r="MCO22" s="23"/>
      <c r="MCP22" s="23"/>
      <c r="MCQ22" s="23"/>
      <c r="MCR22" s="23"/>
      <c r="MCS22" s="23"/>
      <c r="MCT22" s="23"/>
      <c r="MCU22" s="23"/>
      <c r="MCV22" s="23"/>
      <c r="MCW22" s="23"/>
      <c r="MCX22" s="23"/>
      <c r="MCY22" s="23"/>
      <c r="MCZ22" s="23"/>
      <c r="MDA22" s="23"/>
      <c r="MDB22" s="23"/>
      <c r="MDC22" s="23"/>
      <c r="MDD22" s="23"/>
      <c r="MDE22" s="23"/>
      <c r="MDF22" s="23"/>
      <c r="MDG22" s="23"/>
      <c r="MDH22" s="23"/>
      <c r="MDI22" s="23"/>
      <c r="MDJ22" s="23"/>
      <c r="MDK22" s="23"/>
      <c r="MDL22" s="23"/>
      <c r="MDM22" s="23"/>
      <c r="MDN22" s="23"/>
      <c r="MDO22" s="23"/>
      <c r="MDP22" s="23"/>
      <c r="MDQ22" s="23"/>
      <c r="MDR22" s="23"/>
      <c r="MDS22" s="23"/>
      <c r="MDT22" s="23"/>
      <c r="MDU22" s="23"/>
      <c r="MDV22" s="23"/>
      <c r="MDW22" s="23"/>
      <c r="MDX22" s="23"/>
      <c r="MDY22" s="23"/>
      <c r="MDZ22" s="23"/>
      <c r="MEA22" s="23"/>
      <c r="MEB22" s="23"/>
      <c r="MEC22" s="23"/>
      <c r="MED22" s="23"/>
      <c r="MEE22" s="23"/>
      <c r="MEF22" s="23"/>
      <c r="MEG22" s="23"/>
      <c r="MEH22" s="23"/>
      <c r="MEI22" s="23"/>
      <c r="MEJ22" s="23"/>
      <c r="MEK22" s="23"/>
      <c r="MEL22" s="23"/>
      <c r="MEM22" s="23"/>
      <c r="MEN22" s="23"/>
      <c r="MEO22" s="23"/>
      <c r="MEP22" s="23"/>
      <c r="MEQ22" s="23"/>
      <c r="MER22" s="23"/>
      <c r="MES22" s="23"/>
      <c r="MET22" s="23"/>
      <c r="MEU22" s="23"/>
      <c r="MEV22" s="23"/>
      <c r="MEW22" s="23"/>
      <c r="MEX22" s="23"/>
      <c r="MEY22" s="23"/>
      <c r="MEZ22" s="23"/>
      <c r="MFA22" s="23"/>
      <c r="MFB22" s="23"/>
      <c r="MFC22" s="23"/>
      <c r="MFD22" s="23"/>
      <c r="MFE22" s="23"/>
      <c r="MFF22" s="23"/>
      <c r="MFG22" s="23"/>
      <c r="MFH22" s="23"/>
      <c r="MFI22" s="23"/>
      <c r="MFJ22" s="23"/>
      <c r="MFK22" s="23"/>
      <c r="MFL22" s="23"/>
      <c r="MFM22" s="23"/>
      <c r="MFN22" s="23"/>
      <c r="MFO22" s="23"/>
      <c r="MFP22" s="23"/>
      <c r="MFQ22" s="23"/>
      <c r="MFR22" s="23"/>
      <c r="MFS22" s="23"/>
      <c r="MFT22" s="23"/>
      <c r="MFU22" s="23"/>
      <c r="MFV22" s="23"/>
      <c r="MFW22" s="23"/>
      <c r="MFX22" s="23"/>
      <c r="MFY22" s="23"/>
      <c r="MFZ22" s="23"/>
      <c r="MGA22" s="23"/>
      <c r="MGB22" s="23"/>
      <c r="MGC22" s="23"/>
      <c r="MGD22" s="23"/>
      <c r="MGE22" s="23"/>
      <c r="MGF22" s="23"/>
      <c r="MGG22" s="23"/>
      <c r="MGH22" s="23"/>
      <c r="MGI22" s="23"/>
      <c r="MGJ22" s="23"/>
      <c r="MGK22" s="23"/>
      <c r="MGL22" s="23"/>
      <c r="MGM22" s="23"/>
      <c r="MGN22" s="23"/>
      <c r="MGO22" s="23"/>
      <c r="MGP22" s="23"/>
      <c r="MGQ22" s="23"/>
      <c r="MGR22" s="23"/>
      <c r="MGS22" s="23"/>
      <c r="MGT22" s="23"/>
      <c r="MGU22" s="23"/>
      <c r="MGV22" s="23"/>
      <c r="MGW22" s="23"/>
      <c r="MGX22" s="23"/>
      <c r="MGY22" s="23"/>
      <c r="MGZ22" s="23"/>
      <c r="MHA22" s="23"/>
      <c r="MHB22" s="23"/>
      <c r="MHC22" s="23"/>
      <c r="MHD22" s="23"/>
      <c r="MHE22" s="23"/>
      <c r="MHF22" s="23"/>
      <c r="MHG22" s="23"/>
      <c r="MHH22" s="23"/>
      <c r="MHI22" s="23"/>
      <c r="MHJ22" s="23"/>
      <c r="MHK22" s="23"/>
      <c r="MHL22" s="23"/>
      <c r="MHM22" s="23"/>
      <c r="MHN22" s="23"/>
      <c r="MHO22" s="23"/>
      <c r="MHP22" s="23"/>
      <c r="MHQ22" s="23"/>
      <c r="MHR22" s="23"/>
      <c r="MHS22" s="23"/>
      <c r="MHT22" s="23"/>
      <c r="MHU22" s="23"/>
      <c r="MHV22" s="23"/>
      <c r="MHW22" s="23"/>
      <c r="MHX22" s="23"/>
      <c r="MHY22" s="23"/>
      <c r="MHZ22" s="23"/>
      <c r="MIA22" s="23"/>
      <c r="MIB22" s="23"/>
      <c r="MIC22" s="23"/>
      <c r="MID22" s="23"/>
      <c r="MIE22" s="23"/>
      <c r="MIF22" s="23"/>
      <c r="MIG22" s="23"/>
      <c r="MIH22" s="23"/>
      <c r="MII22" s="23"/>
      <c r="MIJ22" s="23"/>
      <c r="MIK22" s="23"/>
      <c r="MIL22" s="23"/>
      <c r="MIM22" s="23"/>
      <c r="MIN22" s="23"/>
      <c r="MIO22" s="23"/>
      <c r="MIP22" s="23"/>
      <c r="MIQ22" s="23"/>
      <c r="MIR22" s="23"/>
      <c r="MIS22" s="23"/>
      <c r="MIT22" s="23"/>
      <c r="MIU22" s="23"/>
      <c r="MIV22" s="23"/>
      <c r="MIW22" s="23"/>
      <c r="MIX22" s="23"/>
      <c r="MIY22" s="23"/>
      <c r="MIZ22" s="23"/>
      <c r="MJA22" s="23"/>
      <c r="MJB22" s="23"/>
      <c r="MJC22" s="23"/>
      <c r="MJD22" s="23"/>
      <c r="MJE22" s="23"/>
      <c r="MJF22" s="23"/>
      <c r="MJG22" s="23"/>
      <c r="MJH22" s="23"/>
      <c r="MJI22" s="23"/>
      <c r="MJJ22" s="23"/>
      <c r="MJK22" s="23"/>
      <c r="MJL22" s="23"/>
      <c r="MJM22" s="23"/>
      <c r="MJN22" s="23"/>
      <c r="MJO22" s="23"/>
      <c r="MJP22" s="23"/>
      <c r="MJQ22" s="23"/>
      <c r="MJR22" s="23"/>
      <c r="MJS22" s="23"/>
      <c r="MJT22" s="23"/>
      <c r="MJU22" s="23"/>
      <c r="MJV22" s="23"/>
      <c r="MJW22" s="23"/>
      <c r="MJX22" s="23"/>
      <c r="MJY22" s="23"/>
      <c r="MJZ22" s="23"/>
      <c r="MKA22" s="23"/>
      <c r="MKB22" s="23"/>
      <c r="MKC22" s="23"/>
      <c r="MKD22" s="23"/>
      <c r="MKE22" s="23"/>
      <c r="MKF22" s="23"/>
      <c r="MKG22" s="23"/>
      <c r="MKH22" s="23"/>
      <c r="MKI22" s="23"/>
      <c r="MKJ22" s="23"/>
      <c r="MKK22" s="23"/>
      <c r="MKL22" s="23"/>
      <c r="MKM22" s="23"/>
      <c r="MKN22" s="23"/>
      <c r="MKO22" s="23"/>
      <c r="MKP22" s="23"/>
      <c r="MKQ22" s="23"/>
      <c r="MKR22" s="23"/>
      <c r="MKS22" s="23"/>
      <c r="MKT22" s="23"/>
      <c r="MKU22" s="23"/>
      <c r="MKV22" s="23"/>
      <c r="MKW22" s="23"/>
      <c r="MKX22" s="23"/>
      <c r="MKY22" s="23"/>
      <c r="MKZ22" s="23"/>
      <c r="MLA22" s="23"/>
      <c r="MLB22" s="23"/>
      <c r="MLC22" s="23"/>
      <c r="MLD22" s="23"/>
      <c r="MLE22" s="23"/>
      <c r="MLF22" s="23"/>
      <c r="MLG22" s="23"/>
      <c r="MLH22" s="23"/>
      <c r="MLI22" s="23"/>
      <c r="MLJ22" s="23"/>
      <c r="MLK22" s="23"/>
      <c r="MLL22" s="23"/>
      <c r="MLM22" s="23"/>
      <c r="MLN22" s="23"/>
      <c r="MLO22" s="23"/>
      <c r="MLP22" s="23"/>
      <c r="MLQ22" s="23"/>
      <c r="MLR22" s="23"/>
      <c r="MLS22" s="23"/>
      <c r="MLT22" s="23"/>
      <c r="MLU22" s="23"/>
      <c r="MLV22" s="23"/>
      <c r="MLW22" s="23"/>
      <c r="MLX22" s="23"/>
      <c r="MLY22" s="23"/>
      <c r="MLZ22" s="23"/>
      <c r="MMA22" s="23"/>
      <c r="MMB22" s="23"/>
      <c r="MMC22" s="23"/>
      <c r="MMD22" s="23"/>
      <c r="MME22" s="23"/>
      <c r="MMF22" s="23"/>
      <c r="MMG22" s="23"/>
      <c r="MMH22" s="23"/>
      <c r="MMI22" s="23"/>
      <c r="MMJ22" s="23"/>
      <c r="MMK22" s="23"/>
      <c r="MML22" s="23"/>
      <c r="MMM22" s="23"/>
      <c r="MMN22" s="23"/>
      <c r="MMO22" s="23"/>
      <c r="MMP22" s="23"/>
      <c r="MMQ22" s="23"/>
      <c r="MMR22" s="23"/>
      <c r="MMS22" s="23"/>
      <c r="MMT22" s="23"/>
      <c r="MMU22" s="23"/>
      <c r="MMV22" s="23"/>
      <c r="MMW22" s="23"/>
      <c r="MMX22" s="23"/>
      <c r="MMY22" s="23"/>
      <c r="MMZ22" s="23"/>
      <c r="MNA22" s="23"/>
      <c r="MNB22" s="23"/>
      <c r="MNC22" s="23"/>
      <c r="MND22" s="23"/>
      <c r="MNE22" s="23"/>
      <c r="MNF22" s="23"/>
      <c r="MNG22" s="23"/>
      <c r="MNH22" s="23"/>
      <c r="MNI22" s="23"/>
      <c r="MNJ22" s="23"/>
      <c r="MNK22" s="23"/>
      <c r="MNL22" s="23"/>
      <c r="MNM22" s="23"/>
      <c r="MNN22" s="23"/>
      <c r="MNO22" s="23"/>
      <c r="MNP22" s="23"/>
      <c r="MNQ22" s="23"/>
      <c r="MNR22" s="23"/>
      <c r="MNS22" s="23"/>
      <c r="MNT22" s="23"/>
      <c r="MNU22" s="23"/>
      <c r="MNV22" s="23"/>
      <c r="MNW22" s="23"/>
      <c r="MNX22" s="23"/>
      <c r="MNY22" s="23"/>
      <c r="MNZ22" s="23"/>
      <c r="MOA22" s="23"/>
      <c r="MOB22" s="23"/>
      <c r="MOC22" s="23"/>
      <c r="MOD22" s="23"/>
      <c r="MOE22" s="23"/>
      <c r="MOF22" s="23"/>
      <c r="MOG22" s="23"/>
      <c r="MOH22" s="23"/>
      <c r="MOI22" s="23"/>
      <c r="MOJ22" s="23"/>
      <c r="MOK22" s="23"/>
      <c r="MOL22" s="23"/>
      <c r="MOM22" s="23"/>
      <c r="MON22" s="23"/>
      <c r="MOO22" s="23"/>
      <c r="MOP22" s="23"/>
      <c r="MOQ22" s="23"/>
      <c r="MOR22" s="23"/>
      <c r="MOS22" s="23"/>
      <c r="MOT22" s="23"/>
      <c r="MOU22" s="23"/>
      <c r="MOV22" s="23"/>
      <c r="MOW22" s="23"/>
      <c r="MOX22" s="23"/>
      <c r="MOY22" s="23"/>
      <c r="MOZ22" s="23"/>
      <c r="MPA22" s="23"/>
      <c r="MPB22" s="23"/>
      <c r="MPC22" s="23"/>
      <c r="MPD22" s="23"/>
      <c r="MPE22" s="23"/>
      <c r="MPF22" s="23"/>
      <c r="MPG22" s="23"/>
      <c r="MPH22" s="23"/>
      <c r="MPI22" s="23"/>
      <c r="MPJ22" s="23"/>
      <c r="MPK22" s="23"/>
      <c r="MPL22" s="23"/>
      <c r="MPM22" s="23"/>
      <c r="MPN22" s="23"/>
      <c r="MPO22" s="23"/>
      <c r="MPP22" s="23"/>
      <c r="MPQ22" s="23"/>
      <c r="MPR22" s="23"/>
      <c r="MPS22" s="23"/>
      <c r="MPT22" s="23"/>
      <c r="MPU22" s="23"/>
      <c r="MPV22" s="23"/>
      <c r="MPW22" s="23"/>
      <c r="MPX22" s="23"/>
      <c r="MPY22" s="23"/>
      <c r="MPZ22" s="23"/>
      <c r="MQA22" s="23"/>
      <c r="MQB22" s="23"/>
      <c r="MQC22" s="23"/>
      <c r="MQD22" s="23"/>
      <c r="MQE22" s="23"/>
      <c r="MQF22" s="23"/>
      <c r="MQG22" s="23"/>
      <c r="MQH22" s="23"/>
      <c r="MQI22" s="23"/>
      <c r="MQJ22" s="23"/>
      <c r="MQK22" s="23"/>
      <c r="MQL22" s="23"/>
      <c r="MQM22" s="23"/>
      <c r="MQN22" s="23"/>
      <c r="MQO22" s="23"/>
      <c r="MQP22" s="23"/>
      <c r="MQQ22" s="23"/>
      <c r="MQR22" s="23"/>
      <c r="MQS22" s="23"/>
      <c r="MQT22" s="23"/>
      <c r="MQU22" s="23"/>
      <c r="MQV22" s="23"/>
      <c r="MQW22" s="23"/>
      <c r="MQX22" s="23"/>
      <c r="MQY22" s="23"/>
      <c r="MQZ22" s="23"/>
      <c r="MRA22" s="23"/>
      <c r="MRB22" s="23"/>
      <c r="MRC22" s="23"/>
      <c r="MRD22" s="23"/>
      <c r="MRE22" s="23"/>
      <c r="MRF22" s="23"/>
      <c r="MRG22" s="23"/>
      <c r="MRH22" s="23"/>
      <c r="MRI22" s="23"/>
      <c r="MRJ22" s="23"/>
      <c r="MRK22" s="23"/>
      <c r="MRL22" s="23"/>
      <c r="MRM22" s="23"/>
      <c r="MRN22" s="23"/>
      <c r="MRO22" s="23"/>
      <c r="MRP22" s="23"/>
      <c r="MRQ22" s="23"/>
      <c r="MRR22" s="23"/>
      <c r="MRS22" s="23"/>
      <c r="MRT22" s="23"/>
      <c r="MRU22" s="23"/>
      <c r="MRV22" s="23"/>
      <c r="MRW22" s="23"/>
      <c r="MRX22" s="23"/>
      <c r="MRY22" s="23"/>
      <c r="MRZ22" s="23"/>
      <c r="MSA22" s="23"/>
      <c r="MSB22" s="23"/>
      <c r="MSC22" s="23"/>
      <c r="MSD22" s="23"/>
      <c r="MSE22" s="23"/>
      <c r="MSF22" s="23"/>
      <c r="MSG22" s="23"/>
      <c r="MSH22" s="23"/>
      <c r="MSI22" s="23"/>
      <c r="MSJ22" s="23"/>
      <c r="MSK22" s="23"/>
      <c r="MSL22" s="23"/>
      <c r="MSM22" s="23"/>
      <c r="MSN22" s="23"/>
      <c r="MSO22" s="23"/>
      <c r="MSP22" s="23"/>
      <c r="MSQ22" s="23"/>
      <c r="MSR22" s="23"/>
      <c r="MSS22" s="23"/>
      <c r="MST22" s="23"/>
      <c r="MSU22" s="23"/>
      <c r="MSV22" s="23"/>
      <c r="MSW22" s="23"/>
      <c r="MSX22" s="23"/>
      <c r="MSY22" s="23"/>
      <c r="MSZ22" s="23"/>
      <c r="MTA22" s="23"/>
      <c r="MTB22" s="23"/>
      <c r="MTC22" s="23"/>
      <c r="MTD22" s="23"/>
      <c r="MTE22" s="23"/>
      <c r="MTF22" s="23"/>
      <c r="MTG22" s="23"/>
      <c r="MTH22" s="23"/>
      <c r="MTI22" s="23"/>
      <c r="MTJ22" s="23"/>
      <c r="MTK22" s="23"/>
      <c r="MTL22" s="23"/>
      <c r="MTM22" s="23"/>
      <c r="MTN22" s="23"/>
      <c r="MTO22" s="23"/>
      <c r="MTP22" s="23"/>
      <c r="MTQ22" s="23"/>
      <c r="MTR22" s="23"/>
      <c r="MTS22" s="23"/>
      <c r="MTT22" s="23"/>
      <c r="MTU22" s="23"/>
      <c r="MTV22" s="23"/>
      <c r="MTW22" s="23"/>
      <c r="MTX22" s="23"/>
      <c r="MTY22" s="23"/>
      <c r="MTZ22" s="23"/>
      <c r="MUA22" s="23"/>
      <c r="MUB22" s="23"/>
      <c r="MUC22" s="23"/>
      <c r="MUD22" s="23"/>
      <c r="MUE22" s="23"/>
      <c r="MUF22" s="23"/>
      <c r="MUG22" s="23"/>
      <c r="MUH22" s="23"/>
      <c r="MUI22" s="23"/>
      <c r="MUJ22" s="23"/>
      <c r="MUK22" s="23"/>
      <c r="MUL22" s="23"/>
      <c r="MUM22" s="23"/>
      <c r="MUN22" s="23"/>
      <c r="MUO22" s="23"/>
      <c r="MUP22" s="23"/>
      <c r="MUQ22" s="23"/>
      <c r="MUR22" s="23"/>
      <c r="MUS22" s="23"/>
      <c r="MUT22" s="23"/>
      <c r="MUU22" s="23"/>
      <c r="MUV22" s="23"/>
      <c r="MUW22" s="23"/>
      <c r="MUX22" s="23"/>
      <c r="MUY22" s="23"/>
      <c r="MUZ22" s="23"/>
      <c r="MVA22" s="23"/>
      <c r="MVB22" s="23"/>
      <c r="MVC22" s="23"/>
      <c r="MVD22" s="23"/>
      <c r="MVE22" s="23"/>
      <c r="MVF22" s="23"/>
      <c r="MVG22" s="23"/>
      <c r="MVH22" s="23"/>
      <c r="MVI22" s="23"/>
      <c r="MVJ22" s="23"/>
      <c r="MVK22" s="23"/>
      <c r="MVL22" s="23"/>
      <c r="MVM22" s="23"/>
      <c r="MVN22" s="23"/>
      <c r="MVO22" s="23"/>
      <c r="MVP22" s="23"/>
      <c r="MVQ22" s="23"/>
      <c r="MVR22" s="23"/>
      <c r="MVS22" s="23"/>
      <c r="MVT22" s="23"/>
      <c r="MVU22" s="23"/>
      <c r="MVV22" s="23"/>
      <c r="MVW22" s="23"/>
      <c r="MVX22" s="23"/>
      <c r="MVY22" s="23"/>
      <c r="MVZ22" s="23"/>
      <c r="MWA22" s="23"/>
      <c r="MWB22" s="23"/>
      <c r="MWC22" s="23"/>
      <c r="MWD22" s="23"/>
      <c r="MWE22" s="23"/>
      <c r="MWF22" s="23"/>
      <c r="MWG22" s="23"/>
      <c r="MWH22" s="23"/>
      <c r="MWI22" s="23"/>
      <c r="MWJ22" s="23"/>
      <c r="MWK22" s="23"/>
      <c r="MWL22" s="23"/>
      <c r="MWM22" s="23"/>
      <c r="MWN22" s="23"/>
      <c r="MWO22" s="23"/>
      <c r="MWP22" s="23"/>
      <c r="MWQ22" s="23"/>
      <c r="MWR22" s="23"/>
      <c r="MWS22" s="23"/>
      <c r="MWT22" s="23"/>
      <c r="MWU22" s="23"/>
      <c r="MWV22" s="23"/>
      <c r="MWW22" s="23"/>
      <c r="MWX22" s="23"/>
      <c r="MWY22" s="23"/>
      <c r="MWZ22" s="23"/>
      <c r="MXA22" s="23"/>
      <c r="MXB22" s="23"/>
      <c r="MXC22" s="23"/>
      <c r="MXD22" s="23"/>
      <c r="MXE22" s="23"/>
      <c r="MXF22" s="23"/>
      <c r="MXG22" s="23"/>
      <c r="MXH22" s="23"/>
      <c r="MXI22" s="23"/>
      <c r="MXJ22" s="23"/>
      <c r="MXK22" s="23"/>
      <c r="MXL22" s="23"/>
      <c r="MXM22" s="23"/>
      <c r="MXN22" s="23"/>
      <c r="MXO22" s="23"/>
      <c r="MXP22" s="23"/>
      <c r="MXQ22" s="23"/>
      <c r="MXR22" s="23"/>
      <c r="MXS22" s="23"/>
      <c r="MXT22" s="23"/>
      <c r="MXU22" s="23"/>
      <c r="MXV22" s="23"/>
      <c r="MXW22" s="23"/>
      <c r="MXX22" s="23"/>
      <c r="MXY22" s="23"/>
      <c r="MXZ22" s="23"/>
      <c r="MYA22" s="23"/>
      <c r="MYB22" s="23"/>
      <c r="MYC22" s="23"/>
      <c r="MYD22" s="23"/>
      <c r="MYE22" s="23"/>
      <c r="MYF22" s="23"/>
      <c r="MYG22" s="23"/>
      <c r="MYH22" s="23"/>
      <c r="MYI22" s="23"/>
      <c r="MYJ22" s="23"/>
      <c r="MYK22" s="23"/>
      <c r="MYL22" s="23"/>
      <c r="MYM22" s="23"/>
      <c r="MYN22" s="23"/>
      <c r="MYO22" s="23"/>
      <c r="MYP22" s="23"/>
      <c r="MYQ22" s="23"/>
      <c r="MYR22" s="23"/>
      <c r="MYS22" s="23"/>
      <c r="MYT22" s="23"/>
      <c r="MYU22" s="23"/>
      <c r="MYV22" s="23"/>
      <c r="MYW22" s="23"/>
      <c r="MYX22" s="23"/>
      <c r="MYY22" s="23"/>
      <c r="MYZ22" s="23"/>
      <c r="MZA22" s="23"/>
      <c r="MZB22" s="23"/>
      <c r="MZC22" s="23"/>
      <c r="MZD22" s="23"/>
      <c r="MZE22" s="23"/>
      <c r="MZF22" s="23"/>
      <c r="MZG22" s="23"/>
      <c r="MZH22" s="23"/>
      <c r="MZI22" s="23"/>
      <c r="MZJ22" s="23"/>
      <c r="MZK22" s="23"/>
      <c r="MZL22" s="23"/>
      <c r="MZM22" s="23"/>
      <c r="MZN22" s="23"/>
      <c r="MZO22" s="23"/>
      <c r="MZP22" s="23"/>
      <c r="MZQ22" s="23"/>
      <c r="MZR22" s="23"/>
      <c r="MZS22" s="23"/>
      <c r="MZT22" s="23"/>
      <c r="MZU22" s="23"/>
      <c r="MZV22" s="23"/>
      <c r="MZW22" s="23"/>
      <c r="MZX22" s="23"/>
      <c r="MZY22" s="23"/>
      <c r="MZZ22" s="23"/>
      <c r="NAA22" s="23"/>
      <c r="NAB22" s="23"/>
      <c r="NAC22" s="23"/>
      <c r="NAD22" s="23"/>
      <c r="NAE22" s="23"/>
      <c r="NAF22" s="23"/>
      <c r="NAG22" s="23"/>
      <c r="NAH22" s="23"/>
      <c r="NAI22" s="23"/>
      <c r="NAJ22" s="23"/>
      <c r="NAK22" s="23"/>
      <c r="NAL22" s="23"/>
      <c r="NAM22" s="23"/>
      <c r="NAN22" s="23"/>
      <c r="NAO22" s="23"/>
      <c r="NAP22" s="23"/>
      <c r="NAQ22" s="23"/>
      <c r="NAR22" s="23"/>
      <c r="NAS22" s="23"/>
      <c r="NAT22" s="23"/>
      <c r="NAU22" s="23"/>
      <c r="NAV22" s="23"/>
      <c r="NAW22" s="23"/>
      <c r="NAX22" s="23"/>
      <c r="NAY22" s="23"/>
      <c r="NAZ22" s="23"/>
      <c r="NBA22" s="23"/>
      <c r="NBB22" s="23"/>
      <c r="NBC22" s="23"/>
      <c r="NBD22" s="23"/>
      <c r="NBE22" s="23"/>
      <c r="NBF22" s="23"/>
      <c r="NBG22" s="23"/>
      <c r="NBH22" s="23"/>
      <c r="NBI22" s="23"/>
      <c r="NBJ22" s="23"/>
      <c r="NBK22" s="23"/>
      <c r="NBL22" s="23"/>
      <c r="NBM22" s="23"/>
      <c r="NBN22" s="23"/>
      <c r="NBO22" s="23"/>
      <c r="NBP22" s="23"/>
      <c r="NBQ22" s="23"/>
      <c r="NBR22" s="23"/>
      <c r="NBS22" s="23"/>
      <c r="NBT22" s="23"/>
      <c r="NBU22" s="23"/>
      <c r="NBV22" s="23"/>
      <c r="NBW22" s="23"/>
      <c r="NBX22" s="23"/>
      <c r="NBY22" s="23"/>
      <c r="NBZ22" s="23"/>
      <c r="NCA22" s="23"/>
      <c r="NCB22" s="23"/>
      <c r="NCC22" s="23"/>
      <c r="NCD22" s="23"/>
      <c r="NCE22" s="23"/>
      <c r="NCF22" s="23"/>
      <c r="NCG22" s="23"/>
      <c r="NCH22" s="23"/>
      <c r="NCI22" s="23"/>
      <c r="NCJ22" s="23"/>
      <c r="NCK22" s="23"/>
      <c r="NCL22" s="23"/>
      <c r="NCM22" s="23"/>
      <c r="NCN22" s="23"/>
      <c r="NCO22" s="23"/>
      <c r="NCP22" s="23"/>
      <c r="NCQ22" s="23"/>
      <c r="NCR22" s="23"/>
      <c r="NCS22" s="23"/>
      <c r="NCT22" s="23"/>
      <c r="NCU22" s="23"/>
      <c r="NCV22" s="23"/>
      <c r="NCW22" s="23"/>
      <c r="NCX22" s="23"/>
      <c r="NCY22" s="23"/>
      <c r="NCZ22" s="23"/>
      <c r="NDA22" s="23"/>
      <c r="NDB22" s="23"/>
      <c r="NDC22" s="23"/>
      <c r="NDD22" s="23"/>
      <c r="NDE22" s="23"/>
      <c r="NDF22" s="23"/>
      <c r="NDG22" s="23"/>
      <c r="NDH22" s="23"/>
      <c r="NDI22" s="23"/>
      <c r="NDJ22" s="23"/>
      <c r="NDK22" s="23"/>
      <c r="NDL22" s="23"/>
      <c r="NDM22" s="23"/>
      <c r="NDN22" s="23"/>
      <c r="NDO22" s="23"/>
      <c r="NDP22" s="23"/>
      <c r="NDQ22" s="23"/>
      <c r="NDR22" s="23"/>
      <c r="NDS22" s="23"/>
      <c r="NDT22" s="23"/>
      <c r="NDU22" s="23"/>
      <c r="NDV22" s="23"/>
      <c r="NDW22" s="23"/>
      <c r="NDX22" s="23"/>
      <c r="NDY22" s="23"/>
      <c r="NDZ22" s="23"/>
      <c r="NEA22" s="23"/>
      <c r="NEB22" s="23"/>
      <c r="NEC22" s="23"/>
      <c r="NED22" s="23"/>
      <c r="NEE22" s="23"/>
      <c r="NEF22" s="23"/>
      <c r="NEG22" s="23"/>
      <c r="NEH22" s="23"/>
      <c r="NEI22" s="23"/>
      <c r="NEJ22" s="23"/>
      <c r="NEK22" s="23"/>
      <c r="NEL22" s="23"/>
      <c r="NEM22" s="23"/>
      <c r="NEN22" s="23"/>
      <c r="NEO22" s="23"/>
      <c r="NEP22" s="23"/>
      <c r="NEQ22" s="23"/>
      <c r="NER22" s="23"/>
      <c r="NES22" s="23"/>
      <c r="NET22" s="23"/>
      <c r="NEU22" s="23"/>
      <c r="NEV22" s="23"/>
      <c r="NEW22" s="23"/>
      <c r="NEX22" s="23"/>
      <c r="NEY22" s="23"/>
      <c r="NEZ22" s="23"/>
      <c r="NFA22" s="23"/>
      <c r="NFB22" s="23"/>
      <c r="NFC22" s="23"/>
      <c r="NFD22" s="23"/>
      <c r="NFE22" s="23"/>
      <c r="NFF22" s="23"/>
      <c r="NFG22" s="23"/>
      <c r="NFH22" s="23"/>
      <c r="NFI22" s="23"/>
      <c r="NFJ22" s="23"/>
      <c r="NFK22" s="23"/>
      <c r="NFL22" s="23"/>
      <c r="NFM22" s="23"/>
      <c r="NFN22" s="23"/>
      <c r="NFO22" s="23"/>
      <c r="NFP22" s="23"/>
      <c r="NFQ22" s="23"/>
      <c r="NFR22" s="23"/>
      <c r="NFS22" s="23"/>
      <c r="NFT22" s="23"/>
      <c r="NFU22" s="23"/>
      <c r="NFV22" s="23"/>
      <c r="NFW22" s="23"/>
      <c r="NFX22" s="23"/>
      <c r="NFY22" s="23"/>
      <c r="NFZ22" s="23"/>
      <c r="NGA22" s="23"/>
      <c r="NGB22" s="23"/>
      <c r="NGC22" s="23"/>
      <c r="NGD22" s="23"/>
      <c r="NGE22" s="23"/>
      <c r="NGF22" s="23"/>
      <c r="NGG22" s="23"/>
      <c r="NGH22" s="23"/>
      <c r="NGI22" s="23"/>
      <c r="NGJ22" s="23"/>
      <c r="NGK22" s="23"/>
      <c r="NGL22" s="23"/>
      <c r="NGM22" s="23"/>
      <c r="NGN22" s="23"/>
      <c r="NGO22" s="23"/>
      <c r="NGP22" s="23"/>
      <c r="NGQ22" s="23"/>
      <c r="NGR22" s="23"/>
      <c r="NGS22" s="23"/>
      <c r="NGT22" s="23"/>
      <c r="NGU22" s="23"/>
      <c r="NGV22" s="23"/>
      <c r="NGW22" s="23"/>
      <c r="NGX22" s="23"/>
      <c r="NGY22" s="23"/>
      <c r="NGZ22" s="23"/>
      <c r="NHA22" s="23"/>
      <c r="NHB22" s="23"/>
      <c r="NHC22" s="23"/>
      <c r="NHD22" s="23"/>
      <c r="NHE22" s="23"/>
      <c r="NHF22" s="23"/>
      <c r="NHG22" s="23"/>
      <c r="NHH22" s="23"/>
      <c r="NHI22" s="23"/>
      <c r="NHJ22" s="23"/>
      <c r="NHK22" s="23"/>
      <c r="NHL22" s="23"/>
      <c r="NHM22" s="23"/>
      <c r="NHN22" s="23"/>
      <c r="NHO22" s="23"/>
      <c r="NHP22" s="23"/>
      <c r="NHQ22" s="23"/>
      <c r="NHR22" s="23"/>
      <c r="NHS22" s="23"/>
      <c r="NHT22" s="23"/>
      <c r="NHU22" s="23"/>
      <c r="NHV22" s="23"/>
      <c r="NHW22" s="23"/>
      <c r="NHX22" s="23"/>
      <c r="NHY22" s="23"/>
      <c r="NHZ22" s="23"/>
      <c r="NIA22" s="23"/>
      <c r="NIB22" s="23"/>
      <c r="NIC22" s="23"/>
      <c r="NID22" s="23"/>
      <c r="NIE22" s="23"/>
      <c r="NIF22" s="23"/>
      <c r="NIG22" s="23"/>
      <c r="NIH22" s="23"/>
      <c r="NII22" s="23"/>
      <c r="NIJ22" s="23"/>
      <c r="NIK22" s="23"/>
      <c r="NIL22" s="23"/>
      <c r="NIM22" s="23"/>
      <c r="NIN22" s="23"/>
      <c r="NIO22" s="23"/>
      <c r="NIP22" s="23"/>
      <c r="NIQ22" s="23"/>
      <c r="NIR22" s="23"/>
      <c r="NIS22" s="23"/>
      <c r="NIT22" s="23"/>
      <c r="NIU22" s="23"/>
      <c r="NIV22" s="23"/>
      <c r="NIW22" s="23"/>
      <c r="NIX22" s="23"/>
      <c r="NIY22" s="23"/>
      <c r="NIZ22" s="23"/>
      <c r="NJA22" s="23"/>
      <c r="NJB22" s="23"/>
      <c r="NJC22" s="23"/>
      <c r="NJD22" s="23"/>
      <c r="NJE22" s="23"/>
      <c r="NJF22" s="23"/>
      <c r="NJG22" s="23"/>
      <c r="NJH22" s="23"/>
      <c r="NJI22" s="23"/>
      <c r="NJJ22" s="23"/>
      <c r="NJK22" s="23"/>
      <c r="NJL22" s="23"/>
      <c r="NJM22" s="23"/>
      <c r="NJN22" s="23"/>
      <c r="NJO22" s="23"/>
      <c r="NJP22" s="23"/>
      <c r="NJQ22" s="23"/>
      <c r="NJR22" s="23"/>
      <c r="NJS22" s="23"/>
      <c r="NJT22" s="23"/>
      <c r="NJU22" s="23"/>
      <c r="NJV22" s="23"/>
      <c r="NJW22" s="23"/>
      <c r="NJX22" s="23"/>
      <c r="NJY22" s="23"/>
      <c r="NJZ22" s="23"/>
      <c r="NKA22" s="23"/>
      <c r="NKB22" s="23"/>
      <c r="NKC22" s="23"/>
      <c r="NKD22" s="23"/>
      <c r="NKE22" s="23"/>
      <c r="NKF22" s="23"/>
      <c r="NKG22" s="23"/>
      <c r="NKH22" s="23"/>
      <c r="NKI22" s="23"/>
      <c r="NKJ22" s="23"/>
      <c r="NKK22" s="23"/>
      <c r="NKL22" s="23"/>
      <c r="NKM22" s="23"/>
      <c r="NKN22" s="23"/>
      <c r="NKO22" s="23"/>
      <c r="NKP22" s="23"/>
      <c r="NKQ22" s="23"/>
      <c r="NKR22" s="23"/>
      <c r="NKS22" s="23"/>
      <c r="NKT22" s="23"/>
      <c r="NKU22" s="23"/>
      <c r="NKV22" s="23"/>
      <c r="NKW22" s="23"/>
      <c r="NKX22" s="23"/>
      <c r="NKY22" s="23"/>
      <c r="NKZ22" s="23"/>
      <c r="NLA22" s="23"/>
      <c r="NLB22" s="23"/>
      <c r="NLC22" s="23"/>
      <c r="NLD22" s="23"/>
      <c r="NLE22" s="23"/>
      <c r="NLF22" s="23"/>
      <c r="NLG22" s="23"/>
      <c r="NLH22" s="23"/>
      <c r="NLI22" s="23"/>
      <c r="NLJ22" s="23"/>
      <c r="NLK22" s="23"/>
      <c r="NLL22" s="23"/>
      <c r="NLM22" s="23"/>
      <c r="NLN22" s="23"/>
      <c r="NLO22" s="23"/>
      <c r="NLP22" s="23"/>
      <c r="NLQ22" s="23"/>
      <c r="NLR22" s="23"/>
      <c r="NLS22" s="23"/>
      <c r="NLT22" s="23"/>
      <c r="NLU22" s="23"/>
      <c r="NLV22" s="23"/>
      <c r="NLW22" s="23"/>
      <c r="NLX22" s="23"/>
      <c r="NLY22" s="23"/>
      <c r="NLZ22" s="23"/>
      <c r="NMA22" s="23"/>
      <c r="NMB22" s="23"/>
      <c r="NMC22" s="23"/>
      <c r="NMD22" s="23"/>
      <c r="NME22" s="23"/>
      <c r="NMF22" s="23"/>
      <c r="NMG22" s="23"/>
      <c r="NMH22" s="23"/>
      <c r="NMI22" s="23"/>
      <c r="NMJ22" s="23"/>
      <c r="NMK22" s="23"/>
      <c r="NML22" s="23"/>
      <c r="NMM22" s="23"/>
      <c r="NMN22" s="23"/>
      <c r="NMO22" s="23"/>
      <c r="NMP22" s="23"/>
      <c r="NMQ22" s="23"/>
      <c r="NMR22" s="23"/>
      <c r="NMS22" s="23"/>
      <c r="NMT22" s="23"/>
      <c r="NMU22" s="23"/>
      <c r="NMV22" s="23"/>
      <c r="NMW22" s="23"/>
      <c r="NMX22" s="23"/>
      <c r="NMY22" s="23"/>
      <c r="NMZ22" s="23"/>
      <c r="NNA22" s="23"/>
      <c r="NNB22" s="23"/>
      <c r="NNC22" s="23"/>
      <c r="NND22" s="23"/>
      <c r="NNE22" s="23"/>
      <c r="NNF22" s="23"/>
      <c r="NNG22" s="23"/>
      <c r="NNH22" s="23"/>
      <c r="NNI22" s="23"/>
      <c r="NNJ22" s="23"/>
      <c r="NNK22" s="23"/>
      <c r="NNL22" s="23"/>
      <c r="NNM22" s="23"/>
      <c r="NNN22" s="23"/>
      <c r="NNO22" s="23"/>
      <c r="NNP22" s="23"/>
      <c r="NNQ22" s="23"/>
      <c r="NNR22" s="23"/>
      <c r="NNS22" s="23"/>
      <c r="NNT22" s="23"/>
      <c r="NNU22" s="23"/>
      <c r="NNV22" s="23"/>
      <c r="NNW22" s="23"/>
      <c r="NNX22" s="23"/>
      <c r="NNY22" s="23"/>
      <c r="NNZ22" s="23"/>
      <c r="NOA22" s="23"/>
      <c r="NOB22" s="23"/>
      <c r="NOC22" s="23"/>
      <c r="NOD22" s="23"/>
      <c r="NOE22" s="23"/>
      <c r="NOF22" s="23"/>
      <c r="NOG22" s="23"/>
      <c r="NOH22" s="23"/>
      <c r="NOI22" s="23"/>
      <c r="NOJ22" s="23"/>
      <c r="NOK22" s="23"/>
      <c r="NOL22" s="23"/>
      <c r="NOM22" s="23"/>
      <c r="NON22" s="23"/>
      <c r="NOO22" s="23"/>
      <c r="NOP22" s="23"/>
      <c r="NOQ22" s="23"/>
      <c r="NOR22" s="23"/>
      <c r="NOS22" s="23"/>
      <c r="NOT22" s="23"/>
      <c r="NOU22" s="23"/>
      <c r="NOV22" s="23"/>
      <c r="NOW22" s="23"/>
      <c r="NOX22" s="23"/>
      <c r="NOY22" s="23"/>
      <c r="NOZ22" s="23"/>
      <c r="NPA22" s="23"/>
      <c r="NPB22" s="23"/>
      <c r="NPC22" s="23"/>
      <c r="NPD22" s="23"/>
      <c r="NPE22" s="23"/>
      <c r="NPF22" s="23"/>
      <c r="NPG22" s="23"/>
      <c r="NPH22" s="23"/>
      <c r="NPI22" s="23"/>
      <c r="NPJ22" s="23"/>
      <c r="NPK22" s="23"/>
      <c r="NPL22" s="23"/>
      <c r="NPM22" s="23"/>
      <c r="NPN22" s="23"/>
      <c r="NPO22" s="23"/>
      <c r="NPP22" s="23"/>
      <c r="NPQ22" s="23"/>
      <c r="NPR22" s="23"/>
      <c r="NPS22" s="23"/>
      <c r="NPT22" s="23"/>
      <c r="NPU22" s="23"/>
      <c r="NPV22" s="23"/>
      <c r="NPW22" s="23"/>
      <c r="NPX22" s="23"/>
      <c r="NPY22" s="23"/>
      <c r="NPZ22" s="23"/>
      <c r="NQA22" s="23"/>
      <c r="NQB22" s="23"/>
      <c r="NQC22" s="23"/>
      <c r="NQD22" s="23"/>
      <c r="NQE22" s="23"/>
      <c r="NQF22" s="23"/>
      <c r="NQG22" s="23"/>
      <c r="NQH22" s="23"/>
      <c r="NQI22" s="23"/>
      <c r="NQJ22" s="23"/>
      <c r="NQK22" s="23"/>
      <c r="NQL22" s="23"/>
      <c r="NQM22" s="23"/>
      <c r="NQN22" s="23"/>
      <c r="NQO22" s="23"/>
      <c r="NQP22" s="23"/>
      <c r="NQQ22" s="23"/>
      <c r="NQR22" s="23"/>
      <c r="NQS22" s="23"/>
      <c r="NQT22" s="23"/>
      <c r="NQU22" s="23"/>
      <c r="NQV22" s="23"/>
      <c r="NQW22" s="23"/>
      <c r="NQX22" s="23"/>
      <c r="NQY22" s="23"/>
      <c r="NQZ22" s="23"/>
      <c r="NRA22" s="23"/>
      <c r="NRB22" s="23"/>
      <c r="NRC22" s="23"/>
      <c r="NRD22" s="23"/>
      <c r="NRE22" s="23"/>
      <c r="NRF22" s="23"/>
      <c r="NRG22" s="23"/>
      <c r="NRH22" s="23"/>
      <c r="NRI22" s="23"/>
      <c r="NRJ22" s="23"/>
      <c r="NRK22" s="23"/>
      <c r="NRL22" s="23"/>
      <c r="NRM22" s="23"/>
      <c r="NRN22" s="23"/>
      <c r="NRO22" s="23"/>
      <c r="NRP22" s="23"/>
      <c r="NRQ22" s="23"/>
      <c r="NRR22" s="23"/>
      <c r="NRS22" s="23"/>
      <c r="NRT22" s="23"/>
      <c r="NRU22" s="23"/>
      <c r="NRV22" s="23"/>
      <c r="NRW22" s="23"/>
      <c r="NRX22" s="23"/>
      <c r="NRY22" s="23"/>
      <c r="NRZ22" s="23"/>
      <c r="NSA22" s="23"/>
      <c r="NSB22" s="23"/>
      <c r="NSC22" s="23"/>
      <c r="NSD22" s="23"/>
      <c r="NSE22" s="23"/>
      <c r="NSF22" s="23"/>
      <c r="NSG22" s="23"/>
      <c r="NSH22" s="23"/>
      <c r="NSI22" s="23"/>
      <c r="NSJ22" s="23"/>
      <c r="NSK22" s="23"/>
      <c r="NSL22" s="23"/>
      <c r="NSM22" s="23"/>
      <c r="NSN22" s="23"/>
      <c r="NSO22" s="23"/>
      <c r="NSP22" s="23"/>
      <c r="NSQ22" s="23"/>
      <c r="NSR22" s="23"/>
      <c r="NSS22" s="23"/>
      <c r="NST22" s="23"/>
      <c r="NSU22" s="23"/>
      <c r="NSV22" s="23"/>
      <c r="NSW22" s="23"/>
      <c r="NSX22" s="23"/>
      <c r="NSY22" s="23"/>
      <c r="NSZ22" s="23"/>
      <c r="NTA22" s="23"/>
      <c r="NTB22" s="23"/>
      <c r="NTC22" s="23"/>
      <c r="NTD22" s="23"/>
      <c r="NTE22" s="23"/>
      <c r="NTF22" s="23"/>
      <c r="NTG22" s="23"/>
      <c r="NTH22" s="23"/>
      <c r="NTI22" s="23"/>
      <c r="NTJ22" s="23"/>
      <c r="NTK22" s="23"/>
      <c r="NTL22" s="23"/>
      <c r="NTM22" s="23"/>
      <c r="NTN22" s="23"/>
      <c r="NTO22" s="23"/>
      <c r="NTP22" s="23"/>
      <c r="NTQ22" s="23"/>
      <c r="NTR22" s="23"/>
      <c r="NTS22" s="23"/>
      <c r="NTT22" s="23"/>
      <c r="NTU22" s="23"/>
      <c r="NTV22" s="23"/>
      <c r="NTW22" s="23"/>
      <c r="NTX22" s="23"/>
      <c r="NTY22" s="23"/>
      <c r="NTZ22" s="23"/>
      <c r="NUA22" s="23"/>
      <c r="NUB22" s="23"/>
      <c r="NUC22" s="23"/>
      <c r="NUD22" s="23"/>
      <c r="NUE22" s="23"/>
      <c r="NUF22" s="23"/>
      <c r="NUG22" s="23"/>
      <c r="NUH22" s="23"/>
      <c r="NUI22" s="23"/>
      <c r="NUJ22" s="23"/>
      <c r="NUK22" s="23"/>
      <c r="NUL22" s="23"/>
      <c r="NUM22" s="23"/>
      <c r="NUN22" s="23"/>
      <c r="NUO22" s="23"/>
      <c r="NUP22" s="23"/>
      <c r="NUQ22" s="23"/>
      <c r="NUR22" s="23"/>
      <c r="NUS22" s="23"/>
      <c r="NUT22" s="23"/>
      <c r="NUU22" s="23"/>
      <c r="NUV22" s="23"/>
      <c r="NUW22" s="23"/>
      <c r="NUX22" s="23"/>
      <c r="NUY22" s="23"/>
      <c r="NUZ22" s="23"/>
      <c r="NVA22" s="23"/>
      <c r="NVB22" s="23"/>
      <c r="NVC22" s="23"/>
      <c r="NVD22" s="23"/>
      <c r="NVE22" s="23"/>
      <c r="NVF22" s="23"/>
      <c r="NVG22" s="23"/>
      <c r="NVH22" s="23"/>
      <c r="NVI22" s="23"/>
      <c r="NVJ22" s="23"/>
      <c r="NVK22" s="23"/>
      <c r="NVL22" s="23"/>
      <c r="NVM22" s="23"/>
      <c r="NVN22" s="23"/>
      <c r="NVO22" s="23"/>
      <c r="NVP22" s="23"/>
      <c r="NVQ22" s="23"/>
      <c r="NVR22" s="23"/>
      <c r="NVS22" s="23"/>
      <c r="NVT22" s="23"/>
      <c r="NVU22" s="23"/>
      <c r="NVV22" s="23"/>
      <c r="NVW22" s="23"/>
      <c r="NVX22" s="23"/>
      <c r="NVY22" s="23"/>
      <c r="NVZ22" s="23"/>
      <c r="NWA22" s="23"/>
      <c r="NWB22" s="23"/>
      <c r="NWC22" s="23"/>
      <c r="NWD22" s="23"/>
      <c r="NWE22" s="23"/>
      <c r="NWF22" s="23"/>
      <c r="NWG22" s="23"/>
      <c r="NWH22" s="23"/>
      <c r="NWI22" s="23"/>
      <c r="NWJ22" s="23"/>
      <c r="NWK22" s="23"/>
      <c r="NWL22" s="23"/>
      <c r="NWM22" s="23"/>
      <c r="NWN22" s="23"/>
      <c r="NWO22" s="23"/>
      <c r="NWP22" s="23"/>
      <c r="NWQ22" s="23"/>
      <c r="NWR22" s="23"/>
      <c r="NWS22" s="23"/>
      <c r="NWT22" s="23"/>
      <c r="NWU22" s="23"/>
      <c r="NWV22" s="23"/>
      <c r="NWW22" s="23"/>
      <c r="NWX22" s="23"/>
      <c r="NWY22" s="23"/>
      <c r="NWZ22" s="23"/>
      <c r="NXA22" s="23"/>
      <c r="NXB22" s="23"/>
      <c r="NXC22" s="23"/>
      <c r="NXD22" s="23"/>
      <c r="NXE22" s="23"/>
      <c r="NXF22" s="23"/>
      <c r="NXG22" s="23"/>
      <c r="NXH22" s="23"/>
      <c r="NXI22" s="23"/>
      <c r="NXJ22" s="23"/>
      <c r="NXK22" s="23"/>
      <c r="NXL22" s="23"/>
      <c r="NXM22" s="23"/>
      <c r="NXN22" s="23"/>
      <c r="NXO22" s="23"/>
      <c r="NXP22" s="23"/>
      <c r="NXQ22" s="23"/>
      <c r="NXR22" s="23"/>
      <c r="NXS22" s="23"/>
      <c r="NXT22" s="23"/>
      <c r="NXU22" s="23"/>
      <c r="NXV22" s="23"/>
      <c r="NXW22" s="23"/>
      <c r="NXX22" s="23"/>
      <c r="NXY22" s="23"/>
      <c r="NXZ22" s="23"/>
      <c r="NYA22" s="23"/>
      <c r="NYB22" s="23"/>
      <c r="NYC22" s="23"/>
      <c r="NYD22" s="23"/>
      <c r="NYE22" s="23"/>
      <c r="NYF22" s="23"/>
      <c r="NYG22" s="23"/>
      <c r="NYH22" s="23"/>
      <c r="NYI22" s="23"/>
      <c r="NYJ22" s="23"/>
      <c r="NYK22" s="23"/>
      <c r="NYL22" s="23"/>
      <c r="NYM22" s="23"/>
      <c r="NYN22" s="23"/>
      <c r="NYO22" s="23"/>
      <c r="NYP22" s="23"/>
      <c r="NYQ22" s="23"/>
      <c r="NYR22" s="23"/>
      <c r="NYS22" s="23"/>
      <c r="NYT22" s="23"/>
      <c r="NYU22" s="23"/>
      <c r="NYV22" s="23"/>
      <c r="NYW22" s="23"/>
      <c r="NYX22" s="23"/>
      <c r="NYY22" s="23"/>
      <c r="NYZ22" s="23"/>
      <c r="NZA22" s="23"/>
      <c r="NZB22" s="23"/>
      <c r="NZC22" s="23"/>
      <c r="NZD22" s="23"/>
      <c r="NZE22" s="23"/>
      <c r="NZF22" s="23"/>
      <c r="NZG22" s="23"/>
      <c r="NZH22" s="23"/>
      <c r="NZI22" s="23"/>
      <c r="NZJ22" s="23"/>
      <c r="NZK22" s="23"/>
      <c r="NZL22" s="23"/>
      <c r="NZM22" s="23"/>
      <c r="NZN22" s="23"/>
      <c r="NZO22" s="23"/>
      <c r="NZP22" s="23"/>
      <c r="NZQ22" s="23"/>
      <c r="NZR22" s="23"/>
      <c r="NZS22" s="23"/>
      <c r="NZT22" s="23"/>
      <c r="NZU22" s="23"/>
      <c r="NZV22" s="23"/>
      <c r="NZW22" s="23"/>
      <c r="NZX22" s="23"/>
      <c r="NZY22" s="23"/>
      <c r="NZZ22" s="23"/>
      <c r="OAA22" s="23"/>
      <c r="OAB22" s="23"/>
      <c r="OAC22" s="23"/>
      <c r="OAD22" s="23"/>
      <c r="OAE22" s="23"/>
      <c r="OAF22" s="23"/>
      <c r="OAG22" s="23"/>
      <c r="OAH22" s="23"/>
      <c r="OAI22" s="23"/>
      <c r="OAJ22" s="23"/>
      <c r="OAK22" s="23"/>
      <c r="OAL22" s="23"/>
      <c r="OAM22" s="23"/>
      <c r="OAN22" s="23"/>
      <c r="OAO22" s="23"/>
      <c r="OAP22" s="23"/>
      <c r="OAQ22" s="23"/>
      <c r="OAR22" s="23"/>
      <c r="OAS22" s="23"/>
      <c r="OAT22" s="23"/>
      <c r="OAU22" s="23"/>
      <c r="OAV22" s="23"/>
      <c r="OAW22" s="23"/>
      <c r="OAX22" s="23"/>
      <c r="OAY22" s="23"/>
      <c r="OAZ22" s="23"/>
      <c r="OBA22" s="23"/>
      <c r="OBB22" s="23"/>
      <c r="OBC22" s="23"/>
      <c r="OBD22" s="23"/>
      <c r="OBE22" s="23"/>
      <c r="OBF22" s="23"/>
      <c r="OBG22" s="23"/>
      <c r="OBH22" s="23"/>
      <c r="OBI22" s="23"/>
      <c r="OBJ22" s="23"/>
      <c r="OBK22" s="23"/>
      <c r="OBL22" s="23"/>
      <c r="OBM22" s="23"/>
      <c r="OBN22" s="23"/>
      <c r="OBO22" s="23"/>
      <c r="OBP22" s="23"/>
      <c r="OBQ22" s="23"/>
      <c r="OBR22" s="23"/>
      <c r="OBS22" s="23"/>
      <c r="OBT22" s="23"/>
      <c r="OBU22" s="23"/>
      <c r="OBV22" s="23"/>
      <c r="OBW22" s="23"/>
      <c r="OBX22" s="23"/>
      <c r="OBY22" s="23"/>
      <c r="OBZ22" s="23"/>
      <c r="OCA22" s="23"/>
      <c r="OCB22" s="23"/>
      <c r="OCC22" s="23"/>
      <c r="OCD22" s="23"/>
      <c r="OCE22" s="23"/>
      <c r="OCF22" s="23"/>
      <c r="OCG22" s="23"/>
      <c r="OCH22" s="23"/>
      <c r="OCI22" s="23"/>
      <c r="OCJ22" s="23"/>
      <c r="OCK22" s="23"/>
      <c r="OCL22" s="23"/>
      <c r="OCM22" s="23"/>
      <c r="OCN22" s="23"/>
      <c r="OCO22" s="23"/>
      <c r="OCP22" s="23"/>
      <c r="OCQ22" s="23"/>
      <c r="OCR22" s="23"/>
      <c r="OCS22" s="23"/>
      <c r="OCT22" s="23"/>
      <c r="OCU22" s="23"/>
      <c r="OCV22" s="23"/>
      <c r="OCW22" s="23"/>
      <c r="OCX22" s="23"/>
      <c r="OCY22" s="23"/>
      <c r="OCZ22" s="23"/>
      <c r="ODA22" s="23"/>
      <c r="ODB22" s="23"/>
      <c r="ODC22" s="23"/>
      <c r="ODD22" s="23"/>
      <c r="ODE22" s="23"/>
      <c r="ODF22" s="23"/>
      <c r="ODG22" s="23"/>
      <c r="ODH22" s="23"/>
      <c r="ODI22" s="23"/>
      <c r="ODJ22" s="23"/>
      <c r="ODK22" s="23"/>
      <c r="ODL22" s="23"/>
      <c r="ODM22" s="23"/>
      <c r="ODN22" s="23"/>
      <c r="ODO22" s="23"/>
      <c r="ODP22" s="23"/>
      <c r="ODQ22" s="23"/>
      <c r="ODR22" s="23"/>
      <c r="ODS22" s="23"/>
      <c r="ODT22" s="23"/>
      <c r="ODU22" s="23"/>
      <c r="ODV22" s="23"/>
      <c r="ODW22" s="23"/>
      <c r="ODX22" s="23"/>
      <c r="ODY22" s="23"/>
      <c r="ODZ22" s="23"/>
      <c r="OEA22" s="23"/>
      <c r="OEB22" s="23"/>
      <c r="OEC22" s="23"/>
      <c r="OED22" s="23"/>
      <c r="OEE22" s="23"/>
      <c r="OEF22" s="23"/>
      <c r="OEG22" s="23"/>
      <c r="OEH22" s="23"/>
      <c r="OEI22" s="23"/>
      <c r="OEJ22" s="23"/>
      <c r="OEK22" s="23"/>
      <c r="OEL22" s="23"/>
      <c r="OEM22" s="23"/>
      <c r="OEN22" s="23"/>
      <c r="OEO22" s="23"/>
      <c r="OEP22" s="23"/>
      <c r="OEQ22" s="23"/>
      <c r="OER22" s="23"/>
      <c r="OES22" s="23"/>
      <c r="OET22" s="23"/>
      <c r="OEU22" s="23"/>
      <c r="OEV22" s="23"/>
      <c r="OEW22" s="23"/>
      <c r="OEX22" s="23"/>
      <c r="OEY22" s="23"/>
      <c r="OEZ22" s="23"/>
      <c r="OFA22" s="23"/>
      <c r="OFB22" s="23"/>
      <c r="OFC22" s="23"/>
      <c r="OFD22" s="23"/>
      <c r="OFE22" s="23"/>
      <c r="OFF22" s="23"/>
      <c r="OFG22" s="23"/>
      <c r="OFH22" s="23"/>
      <c r="OFI22" s="23"/>
      <c r="OFJ22" s="23"/>
      <c r="OFK22" s="23"/>
      <c r="OFL22" s="23"/>
      <c r="OFM22" s="23"/>
      <c r="OFN22" s="23"/>
      <c r="OFO22" s="23"/>
      <c r="OFP22" s="23"/>
      <c r="OFQ22" s="23"/>
      <c r="OFR22" s="23"/>
      <c r="OFS22" s="23"/>
      <c r="OFT22" s="23"/>
      <c r="OFU22" s="23"/>
      <c r="OFV22" s="23"/>
      <c r="OFW22" s="23"/>
      <c r="OFX22" s="23"/>
      <c r="OFY22" s="23"/>
      <c r="OFZ22" s="23"/>
      <c r="OGA22" s="23"/>
      <c r="OGB22" s="23"/>
      <c r="OGC22" s="23"/>
      <c r="OGD22" s="23"/>
      <c r="OGE22" s="23"/>
      <c r="OGF22" s="23"/>
      <c r="OGG22" s="23"/>
      <c r="OGH22" s="23"/>
      <c r="OGI22" s="23"/>
      <c r="OGJ22" s="23"/>
      <c r="OGK22" s="23"/>
      <c r="OGL22" s="23"/>
      <c r="OGM22" s="23"/>
      <c r="OGN22" s="23"/>
      <c r="OGO22" s="23"/>
      <c r="OGP22" s="23"/>
      <c r="OGQ22" s="23"/>
      <c r="OGR22" s="23"/>
      <c r="OGS22" s="23"/>
      <c r="OGT22" s="23"/>
      <c r="OGU22" s="23"/>
      <c r="OGV22" s="23"/>
      <c r="OGW22" s="23"/>
      <c r="OGX22" s="23"/>
      <c r="OGY22" s="23"/>
      <c r="OGZ22" s="23"/>
      <c r="OHA22" s="23"/>
      <c r="OHB22" s="23"/>
      <c r="OHC22" s="23"/>
      <c r="OHD22" s="23"/>
      <c r="OHE22" s="23"/>
      <c r="OHF22" s="23"/>
      <c r="OHG22" s="23"/>
      <c r="OHH22" s="23"/>
      <c r="OHI22" s="23"/>
      <c r="OHJ22" s="23"/>
      <c r="OHK22" s="23"/>
      <c r="OHL22" s="23"/>
      <c r="OHM22" s="23"/>
      <c r="OHN22" s="23"/>
      <c r="OHO22" s="23"/>
      <c r="OHP22" s="23"/>
      <c r="OHQ22" s="23"/>
      <c r="OHR22" s="23"/>
      <c r="OHS22" s="23"/>
      <c r="OHT22" s="23"/>
      <c r="OHU22" s="23"/>
      <c r="OHV22" s="23"/>
      <c r="OHW22" s="23"/>
      <c r="OHX22" s="23"/>
      <c r="OHY22" s="23"/>
      <c r="OHZ22" s="23"/>
      <c r="OIA22" s="23"/>
      <c r="OIB22" s="23"/>
      <c r="OIC22" s="23"/>
      <c r="OID22" s="23"/>
      <c r="OIE22" s="23"/>
      <c r="OIF22" s="23"/>
      <c r="OIG22" s="23"/>
      <c r="OIH22" s="23"/>
      <c r="OII22" s="23"/>
      <c r="OIJ22" s="23"/>
      <c r="OIK22" s="23"/>
      <c r="OIL22" s="23"/>
      <c r="OIM22" s="23"/>
      <c r="OIN22" s="23"/>
      <c r="OIO22" s="23"/>
      <c r="OIP22" s="23"/>
      <c r="OIQ22" s="23"/>
      <c r="OIR22" s="23"/>
      <c r="OIS22" s="23"/>
      <c r="OIT22" s="23"/>
      <c r="OIU22" s="23"/>
      <c r="OIV22" s="23"/>
      <c r="OIW22" s="23"/>
      <c r="OIX22" s="23"/>
      <c r="OIY22" s="23"/>
      <c r="OIZ22" s="23"/>
      <c r="OJA22" s="23"/>
      <c r="OJB22" s="23"/>
      <c r="OJC22" s="23"/>
      <c r="OJD22" s="23"/>
      <c r="OJE22" s="23"/>
      <c r="OJF22" s="23"/>
      <c r="OJG22" s="23"/>
      <c r="OJH22" s="23"/>
      <c r="OJI22" s="23"/>
      <c r="OJJ22" s="23"/>
      <c r="OJK22" s="23"/>
      <c r="OJL22" s="23"/>
      <c r="OJM22" s="23"/>
      <c r="OJN22" s="23"/>
      <c r="OJO22" s="23"/>
      <c r="OJP22" s="23"/>
      <c r="OJQ22" s="23"/>
      <c r="OJR22" s="23"/>
      <c r="OJS22" s="23"/>
      <c r="OJT22" s="23"/>
      <c r="OJU22" s="23"/>
      <c r="OJV22" s="23"/>
      <c r="OJW22" s="23"/>
      <c r="OJX22" s="23"/>
      <c r="OJY22" s="23"/>
      <c r="OJZ22" s="23"/>
      <c r="OKA22" s="23"/>
      <c r="OKB22" s="23"/>
      <c r="OKC22" s="23"/>
      <c r="OKD22" s="23"/>
      <c r="OKE22" s="23"/>
      <c r="OKF22" s="23"/>
      <c r="OKG22" s="23"/>
      <c r="OKH22" s="23"/>
      <c r="OKI22" s="23"/>
      <c r="OKJ22" s="23"/>
      <c r="OKK22" s="23"/>
      <c r="OKL22" s="23"/>
      <c r="OKM22" s="23"/>
      <c r="OKN22" s="23"/>
      <c r="OKO22" s="23"/>
      <c r="OKP22" s="23"/>
      <c r="OKQ22" s="23"/>
      <c r="OKR22" s="23"/>
      <c r="OKS22" s="23"/>
      <c r="OKT22" s="23"/>
      <c r="OKU22" s="23"/>
      <c r="OKV22" s="23"/>
      <c r="OKW22" s="23"/>
      <c r="OKX22" s="23"/>
      <c r="OKY22" s="23"/>
      <c r="OKZ22" s="23"/>
      <c r="OLA22" s="23"/>
      <c r="OLB22" s="23"/>
      <c r="OLC22" s="23"/>
      <c r="OLD22" s="23"/>
      <c r="OLE22" s="23"/>
      <c r="OLF22" s="23"/>
      <c r="OLG22" s="23"/>
      <c r="OLH22" s="23"/>
      <c r="OLI22" s="23"/>
      <c r="OLJ22" s="23"/>
      <c r="OLK22" s="23"/>
      <c r="OLL22" s="23"/>
      <c r="OLM22" s="23"/>
      <c r="OLN22" s="23"/>
      <c r="OLO22" s="23"/>
      <c r="OLP22" s="23"/>
      <c r="OLQ22" s="23"/>
      <c r="OLR22" s="23"/>
      <c r="OLS22" s="23"/>
      <c r="OLT22" s="23"/>
      <c r="OLU22" s="23"/>
      <c r="OLV22" s="23"/>
      <c r="OLW22" s="23"/>
      <c r="OLX22" s="23"/>
      <c r="OLY22" s="23"/>
      <c r="OLZ22" s="23"/>
      <c r="OMA22" s="23"/>
      <c r="OMB22" s="23"/>
      <c r="OMC22" s="23"/>
      <c r="OMD22" s="23"/>
      <c r="OME22" s="23"/>
      <c r="OMF22" s="23"/>
      <c r="OMG22" s="23"/>
      <c r="OMH22" s="23"/>
      <c r="OMI22" s="23"/>
      <c r="OMJ22" s="23"/>
      <c r="OMK22" s="23"/>
      <c r="OML22" s="23"/>
      <c r="OMM22" s="23"/>
      <c r="OMN22" s="23"/>
      <c r="OMO22" s="23"/>
      <c r="OMP22" s="23"/>
      <c r="OMQ22" s="23"/>
      <c r="OMR22" s="23"/>
      <c r="OMS22" s="23"/>
      <c r="OMT22" s="23"/>
      <c r="OMU22" s="23"/>
      <c r="OMV22" s="23"/>
      <c r="OMW22" s="23"/>
      <c r="OMX22" s="23"/>
      <c r="OMY22" s="23"/>
      <c r="OMZ22" s="23"/>
      <c r="ONA22" s="23"/>
      <c r="ONB22" s="23"/>
      <c r="ONC22" s="23"/>
      <c r="OND22" s="23"/>
      <c r="ONE22" s="23"/>
      <c r="ONF22" s="23"/>
      <c r="ONG22" s="23"/>
      <c r="ONH22" s="23"/>
      <c r="ONI22" s="23"/>
      <c r="ONJ22" s="23"/>
      <c r="ONK22" s="23"/>
      <c r="ONL22" s="23"/>
      <c r="ONM22" s="23"/>
      <c r="ONN22" s="23"/>
      <c r="ONO22" s="23"/>
      <c r="ONP22" s="23"/>
      <c r="ONQ22" s="23"/>
      <c r="ONR22" s="23"/>
      <c r="ONS22" s="23"/>
      <c r="ONT22" s="23"/>
      <c r="ONU22" s="23"/>
      <c r="ONV22" s="23"/>
      <c r="ONW22" s="23"/>
      <c r="ONX22" s="23"/>
      <c r="ONY22" s="23"/>
      <c r="ONZ22" s="23"/>
      <c r="OOA22" s="23"/>
      <c r="OOB22" s="23"/>
      <c r="OOC22" s="23"/>
      <c r="OOD22" s="23"/>
      <c r="OOE22" s="23"/>
      <c r="OOF22" s="23"/>
      <c r="OOG22" s="23"/>
      <c r="OOH22" s="23"/>
      <c r="OOI22" s="23"/>
      <c r="OOJ22" s="23"/>
      <c r="OOK22" s="23"/>
      <c r="OOL22" s="23"/>
      <c r="OOM22" s="23"/>
      <c r="OON22" s="23"/>
      <c r="OOO22" s="23"/>
      <c r="OOP22" s="23"/>
      <c r="OOQ22" s="23"/>
      <c r="OOR22" s="23"/>
      <c r="OOS22" s="23"/>
      <c r="OOT22" s="23"/>
      <c r="OOU22" s="23"/>
      <c r="OOV22" s="23"/>
      <c r="OOW22" s="23"/>
      <c r="OOX22" s="23"/>
      <c r="OOY22" s="23"/>
      <c r="OOZ22" s="23"/>
      <c r="OPA22" s="23"/>
      <c r="OPB22" s="23"/>
      <c r="OPC22" s="23"/>
      <c r="OPD22" s="23"/>
      <c r="OPE22" s="23"/>
      <c r="OPF22" s="23"/>
      <c r="OPG22" s="23"/>
      <c r="OPH22" s="23"/>
      <c r="OPI22" s="23"/>
      <c r="OPJ22" s="23"/>
      <c r="OPK22" s="23"/>
      <c r="OPL22" s="23"/>
      <c r="OPM22" s="23"/>
      <c r="OPN22" s="23"/>
      <c r="OPO22" s="23"/>
      <c r="OPP22" s="23"/>
      <c r="OPQ22" s="23"/>
      <c r="OPR22" s="23"/>
      <c r="OPS22" s="23"/>
      <c r="OPT22" s="23"/>
      <c r="OPU22" s="23"/>
      <c r="OPV22" s="23"/>
      <c r="OPW22" s="23"/>
      <c r="OPX22" s="23"/>
      <c r="OPY22" s="23"/>
      <c r="OPZ22" s="23"/>
      <c r="OQA22" s="23"/>
      <c r="OQB22" s="23"/>
      <c r="OQC22" s="23"/>
      <c r="OQD22" s="23"/>
      <c r="OQE22" s="23"/>
      <c r="OQF22" s="23"/>
      <c r="OQG22" s="23"/>
      <c r="OQH22" s="23"/>
      <c r="OQI22" s="23"/>
      <c r="OQJ22" s="23"/>
      <c r="OQK22" s="23"/>
      <c r="OQL22" s="23"/>
      <c r="OQM22" s="23"/>
      <c r="OQN22" s="23"/>
      <c r="OQO22" s="23"/>
      <c r="OQP22" s="23"/>
      <c r="OQQ22" s="23"/>
      <c r="OQR22" s="23"/>
      <c r="OQS22" s="23"/>
      <c r="OQT22" s="23"/>
      <c r="OQU22" s="23"/>
      <c r="OQV22" s="23"/>
      <c r="OQW22" s="23"/>
      <c r="OQX22" s="23"/>
      <c r="OQY22" s="23"/>
      <c r="OQZ22" s="23"/>
      <c r="ORA22" s="23"/>
      <c r="ORB22" s="23"/>
      <c r="ORC22" s="23"/>
      <c r="ORD22" s="23"/>
      <c r="ORE22" s="23"/>
      <c r="ORF22" s="23"/>
      <c r="ORG22" s="23"/>
      <c r="ORH22" s="23"/>
      <c r="ORI22" s="23"/>
      <c r="ORJ22" s="23"/>
      <c r="ORK22" s="23"/>
      <c r="ORL22" s="23"/>
      <c r="ORM22" s="23"/>
      <c r="ORN22" s="23"/>
      <c r="ORO22" s="23"/>
      <c r="ORP22" s="23"/>
      <c r="ORQ22" s="23"/>
      <c r="ORR22" s="23"/>
      <c r="ORS22" s="23"/>
      <c r="ORT22" s="23"/>
      <c r="ORU22" s="23"/>
      <c r="ORV22" s="23"/>
      <c r="ORW22" s="23"/>
      <c r="ORX22" s="23"/>
      <c r="ORY22" s="23"/>
      <c r="ORZ22" s="23"/>
      <c r="OSA22" s="23"/>
      <c r="OSB22" s="23"/>
      <c r="OSC22" s="23"/>
      <c r="OSD22" s="23"/>
      <c r="OSE22" s="23"/>
      <c r="OSF22" s="23"/>
      <c r="OSG22" s="23"/>
      <c r="OSH22" s="23"/>
      <c r="OSI22" s="23"/>
      <c r="OSJ22" s="23"/>
      <c r="OSK22" s="23"/>
      <c r="OSL22" s="23"/>
      <c r="OSM22" s="23"/>
      <c r="OSN22" s="23"/>
      <c r="OSO22" s="23"/>
      <c r="OSP22" s="23"/>
      <c r="OSQ22" s="23"/>
      <c r="OSR22" s="23"/>
      <c r="OSS22" s="23"/>
      <c r="OST22" s="23"/>
      <c r="OSU22" s="23"/>
      <c r="OSV22" s="23"/>
      <c r="OSW22" s="23"/>
      <c r="OSX22" s="23"/>
      <c r="OSY22" s="23"/>
      <c r="OSZ22" s="23"/>
      <c r="OTA22" s="23"/>
      <c r="OTB22" s="23"/>
      <c r="OTC22" s="23"/>
      <c r="OTD22" s="23"/>
      <c r="OTE22" s="23"/>
      <c r="OTF22" s="23"/>
      <c r="OTG22" s="23"/>
      <c r="OTH22" s="23"/>
      <c r="OTI22" s="23"/>
      <c r="OTJ22" s="23"/>
      <c r="OTK22" s="23"/>
      <c r="OTL22" s="23"/>
      <c r="OTM22" s="23"/>
      <c r="OTN22" s="23"/>
      <c r="OTO22" s="23"/>
      <c r="OTP22" s="23"/>
      <c r="OTQ22" s="23"/>
      <c r="OTR22" s="23"/>
      <c r="OTS22" s="23"/>
      <c r="OTT22" s="23"/>
      <c r="OTU22" s="23"/>
      <c r="OTV22" s="23"/>
      <c r="OTW22" s="23"/>
      <c r="OTX22" s="23"/>
      <c r="OTY22" s="23"/>
      <c r="OTZ22" s="23"/>
      <c r="OUA22" s="23"/>
      <c r="OUB22" s="23"/>
      <c r="OUC22" s="23"/>
      <c r="OUD22" s="23"/>
      <c r="OUE22" s="23"/>
      <c r="OUF22" s="23"/>
      <c r="OUG22" s="23"/>
      <c r="OUH22" s="23"/>
      <c r="OUI22" s="23"/>
      <c r="OUJ22" s="23"/>
      <c r="OUK22" s="23"/>
      <c r="OUL22" s="23"/>
      <c r="OUM22" s="23"/>
      <c r="OUN22" s="23"/>
      <c r="OUO22" s="23"/>
      <c r="OUP22" s="23"/>
      <c r="OUQ22" s="23"/>
      <c r="OUR22" s="23"/>
      <c r="OUS22" s="23"/>
      <c r="OUT22" s="23"/>
      <c r="OUU22" s="23"/>
      <c r="OUV22" s="23"/>
      <c r="OUW22" s="23"/>
      <c r="OUX22" s="23"/>
      <c r="OUY22" s="23"/>
      <c r="OUZ22" s="23"/>
      <c r="OVA22" s="23"/>
      <c r="OVB22" s="23"/>
      <c r="OVC22" s="23"/>
      <c r="OVD22" s="23"/>
      <c r="OVE22" s="23"/>
      <c r="OVF22" s="23"/>
      <c r="OVG22" s="23"/>
      <c r="OVH22" s="23"/>
      <c r="OVI22" s="23"/>
      <c r="OVJ22" s="23"/>
      <c r="OVK22" s="23"/>
      <c r="OVL22" s="23"/>
      <c r="OVM22" s="23"/>
      <c r="OVN22" s="23"/>
      <c r="OVO22" s="23"/>
      <c r="OVP22" s="23"/>
      <c r="OVQ22" s="23"/>
      <c r="OVR22" s="23"/>
      <c r="OVS22" s="23"/>
      <c r="OVT22" s="23"/>
      <c r="OVU22" s="23"/>
      <c r="OVV22" s="23"/>
      <c r="OVW22" s="23"/>
      <c r="OVX22" s="23"/>
      <c r="OVY22" s="23"/>
      <c r="OVZ22" s="23"/>
      <c r="OWA22" s="23"/>
      <c r="OWB22" s="23"/>
      <c r="OWC22" s="23"/>
      <c r="OWD22" s="23"/>
      <c r="OWE22" s="23"/>
      <c r="OWF22" s="23"/>
      <c r="OWG22" s="23"/>
      <c r="OWH22" s="23"/>
      <c r="OWI22" s="23"/>
      <c r="OWJ22" s="23"/>
      <c r="OWK22" s="23"/>
      <c r="OWL22" s="23"/>
      <c r="OWM22" s="23"/>
      <c r="OWN22" s="23"/>
      <c r="OWO22" s="23"/>
      <c r="OWP22" s="23"/>
      <c r="OWQ22" s="23"/>
      <c r="OWR22" s="23"/>
      <c r="OWS22" s="23"/>
      <c r="OWT22" s="23"/>
      <c r="OWU22" s="23"/>
      <c r="OWV22" s="23"/>
      <c r="OWW22" s="23"/>
      <c r="OWX22" s="23"/>
      <c r="OWY22" s="23"/>
      <c r="OWZ22" s="23"/>
      <c r="OXA22" s="23"/>
      <c r="OXB22" s="23"/>
      <c r="OXC22" s="23"/>
      <c r="OXD22" s="23"/>
      <c r="OXE22" s="23"/>
      <c r="OXF22" s="23"/>
      <c r="OXG22" s="23"/>
      <c r="OXH22" s="23"/>
      <c r="OXI22" s="23"/>
      <c r="OXJ22" s="23"/>
      <c r="OXK22" s="23"/>
      <c r="OXL22" s="23"/>
      <c r="OXM22" s="23"/>
      <c r="OXN22" s="23"/>
      <c r="OXO22" s="23"/>
      <c r="OXP22" s="23"/>
      <c r="OXQ22" s="23"/>
      <c r="OXR22" s="23"/>
      <c r="OXS22" s="23"/>
      <c r="OXT22" s="23"/>
      <c r="OXU22" s="23"/>
      <c r="OXV22" s="23"/>
      <c r="OXW22" s="23"/>
      <c r="OXX22" s="23"/>
      <c r="OXY22" s="23"/>
      <c r="OXZ22" s="23"/>
      <c r="OYA22" s="23"/>
      <c r="OYB22" s="23"/>
      <c r="OYC22" s="23"/>
      <c r="OYD22" s="23"/>
      <c r="OYE22" s="23"/>
      <c r="OYF22" s="23"/>
      <c r="OYG22" s="23"/>
      <c r="OYH22" s="23"/>
      <c r="OYI22" s="23"/>
      <c r="OYJ22" s="23"/>
      <c r="OYK22" s="23"/>
      <c r="OYL22" s="23"/>
      <c r="OYM22" s="23"/>
      <c r="OYN22" s="23"/>
      <c r="OYO22" s="23"/>
      <c r="OYP22" s="23"/>
      <c r="OYQ22" s="23"/>
      <c r="OYR22" s="23"/>
      <c r="OYS22" s="23"/>
      <c r="OYT22" s="23"/>
      <c r="OYU22" s="23"/>
      <c r="OYV22" s="23"/>
      <c r="OYW22" s="23"/>
      <c r="OYX22" s="23"/>
      <c r="OYY22" s="23"/>
      <c r="OYZ22" s="23"/>
      <c r="OZA22" s="23"/>
      <c r="OZB22" s="23"/>
      <c r="OZC22" s="23"/>
      <c r="OZD22" s="23"/>
      <c r="OZE22" s="23"/>
      <c r="OZF22" s="23"/>
      <c r="OZG22" s="23"/>
      <c r="OZH22" s="23"/>
      <c r="OZI22" s="23"/>
      <c r="OZJ22" s="23"/>
      <c r="OZK22" s="23"/>
      <c r="OZL22" s="23"/>
      <c r="OZM22" s="23"/>
      <c r="OZN22" s="23"/>
      <c r="OZO22" s="23"/>
      <c r="OZP22" s="23"/>
      <c r="OZQ22" s="23"/>
      <c r="OZR22" s="23"/>
      <c r="OZS22" s="23"/>
      <c r="OZT22" s="23"/>
      <c r="OZU22" s="23"/>
      <c r="OZV22" s="23"/>
      <c r="OZW22" s="23"/>
      <c r="OZX22" s="23"/>
      <c r="OZY22" s="23"/>
      <c r="OZZ22" s="23"/>
      <c r="PAA22" s="23"/>
      <c r="PAB22" s="23"/>
      <c r="PAC22" s="23"/>
      <c r="PAD22" s="23"/>
      <c r="PAE22" s="23"/>
      <c r="PAF22" s="23"/>
      <c r="PAG22" s="23"/>
      <c r="PAH22" s="23"/>
      <c r="PAI22" s="23"/>
      <c r="PAJ22" s="23"/>
      <c r="PAK22" s="23"/>
      <c r="PAL22" s="23"/>
      <c r="PAM22" s="23"/>
      <c r="PAN22" s="23"/>
      <c r="PAO22" s="23"/>
      <c r="PAP22" s="23"/>
      <c r="PAQ22" s="23"/>
      <c r="PAR22" s="23"/>
      <c r="PAS22" s="23"/>
      <c r="PAT22" s="23"/>
      <c r="PAU22" s="23"/>
      <c r="PAV22" s="23"/>
      <c r="PAW22" s="23"/>
      <c r="PAX22" s="23"/>
      <c r="PAY22" s="23"/>
      <c r="PAZ22" s="23"/>
      <c r="PBA22" s="23"/>
      <c r="PBB22" s="23"/>
      <c r="PBC22" s="23"/>
      <c r="PBD22" s="23"/>
      <c r="PBE22" s="23"/>
      <c r="PBF22" s="23"/>
      <c r="PBG22" s="23"/>
      <c r="PBH22" s="23"/>
      <c r="PBI22" s="23"/>
      <c r="PBJ22" s="23"/>
      <c r="PBK22" s="23"/>
      <c r="PBL22" s="23"/>
      <c r="PBM22" s="23"/>
      <c r="PBN22" s="23"/>
      <c r="PBO22" s="23"/>
      <c r="PBP22" s="23"/>
      <c r="PBQ22" s="23"/>
      <c r="PBR22" s="23"/>
      <c r="PBS22" s="23"/>
      <c r="PBT22" s="23"/>
      <c r="PBU22" s="23"/>
      <c r="PBV22" s="23"/>
      <c r="PBW22" s="23"/>
      <c r="PBX22" s="23"/>
      <c r="PBY22" s="23"/>
      <c r="PBZ22" s="23"/>
      <c r="PCA22" s="23"/>
      <c r="PCB22" s="23"/>
      <c r="PCC22" s="23"/>
      <c r="PCD22" s="23"/>
      <c r="PCE22" s="23"/>
      <c r="PCF22" s="23"/>
      <c r="PCG22" s="23"/>
      <c r="PCH22" s="23"/>
      <c r="PCI22" s="23"/>
      <c r="PCJ22" s="23"/>
      <c r="PCK22" s="23"/>
      <c r="PCL22" s="23"/>
      <c r="PCM22" s="23"/>
      <c r="PCN22" s="23"/>
      <c r="PCO22" s="23"/>
      <c r="PCP22" s="23"/>
      <c r="PCQ22" s="23"/>
      <c r="PCR22" s="23"/>
      <c r="PCS22" s="23"/>
      <c r="PCT22" s="23"/>
      <c r="PCU22" s="23"/>
      <c r="PCV22" s="23"/>
      <c r="PCW22" s="23"/>
      <c r="PCX22" s="23"/>
      <c r="PCY22" s="23"/>
      <c r="PCZ22" s="23"/>
      <c r="PDA22" s="23"/>
      <c r="PDB22" s="23"/>
      <c r="PDC22" s="23"/>
      <c r="PDD22" s="23"/>
      <c r="PDE22" s="23"/>
      <c r="PDF22" s="23"/>
      <c r="PDG22" s="23"/>
      <c r="PDH22" s="23"/>
      <c r="PDI22" s="23"/>
      <c r="PDJ22" s="23"/>
      <c r="PDK22" s="23"/>
      <c r="PDL22" s="23"/>
      <c r="PDM22" s="23"/>
      <c r="PDN22" s="23"/>
      <c r="PDO22" s="23"/>
      <c r="PDP22" s="23"/>
      <c r="PDQ22" s="23"/>
      <c r="PDR22" s="23"/>
      <c r="PDS22" s="23"/>
      <c r="PDT22" s="23"/>
      <c r="PDU22" s="23"/>
      <c r="PDV22" s="23"/>
      <c r="PDW22" s="23"/>
      <c r="PDX22" s="23"/>
      <c r="PDY22" s="23"/>
      <c r="PDZ22" s="23"/>
      <c r="PEA22" s="23"/>
      <c r="PEB22" s="23"/>
      <c r="PEC22" s="23"/>
      <c r="PED22" s="23"/>
      <c r="PEE22" s="23"/>
      <c r="PEF22" s="23"/>
      <c r="PEG22" s="23"/>
      <c r="PEH22" s="23"/>
      <c r="PEI22" s="23"/>
      <c r="PEJ22" s="23"/>
      <c r="PEK22" s="23"/>
      <c r="PEL22" s="23"/>
      <c r="PEM22" s="23"/>
      <c r="PEN22" s="23"/>
      <c r="PEO22" s="23"/>
      <c r="PEP22" s="23"/>
      <c r="PEQ22" s="23"/>
      <c r="PER22" s="23"/>
      <c r="PES22" s="23"/>
      <c r="PET22" s="23"/>
      <c r="PEU22" s="23"/>
      <c r="PEV22" s="23"/>
      <c r="PEW22" s="23"/>
      <c r="PEX22" s="23"/>
      <c r="PEY22" s="23"/>
      <c r="PEZ22" s="23"/>
      <c r="PFA22" s="23"/>
      <c r="PFB22" s="23"/>
      <c r="PFC22" s="23"/>
      <c r="PFD22" s="23"/>
      <c r="PFE22" s="23"/>
      <c r="PFF22" s="23"/>
      <c r="PFG22" s="23"/>
      <c r="PFH22" s="23"/>
      <c r="PFI22" s="23"/>
      <c r="PFJ22" s="23"/>
      <c r="PFK22" s="23"/>
      <c r="PFL22" s="23"/>
      <c r="PFM22" s="23"/>
      <c r="PFN22" s="23"/>
      <c r="PFO22" s="23"/>
      <c r="PFP22" s="23"/>
      <c r="PFQ22" s="23"/>
      <c r="PFR22" s="23"/>
      <c r="PFS22" s="23"/>
      <c r="PFT22" s="23"/>
      <c r="PFU22" s="23"/>
      <c r="PFV22" s="23"/>
      <c r="PFW22" s="23"/>
      <c r="PFX22" s="23"/>
      <c r="PFY22" s="23"/>
      <c r="PFZ22" s="23"/>
      <c r="PGA22" s="23"/>
      <c r="PGB22" s="23"/>
      <c r="PGC22" s="23"/>
      <c r="PGD22" s="23"/>
      <c r="PGE22" s="23"/>
      <c r="PGF22" s="23"/>
      <c r="PGG22" s="23"/>
      <c r="PGH22" s="23"/>
      <c r="PGI22" s="23"/>
      <c r="PGJ22" s="23"/>
      <c r="PGK22" s="23"/>
      <c r="PGL22" s="23"/>
      <c r="PGM22" s="23"/>
      <c r="PGN22" s="23"/>
      <c r="PGO22" s="23"/>
      <c r="PGP22" s="23"/>
      <c r="PGQ22" s="23"/>
      <c r="PGR22" s="23"/>
      <c r="PGS22" s="23"/>
      <c r="PGT22" s="23"/>
      <c r="PGU22" s="23"/>
      <c r="PGV22" s="23"/>
      <c r="PGW22" s="23"/>
      <c r="PGX22" s="23"/>
      <c r="PGY22" s="23"/>
      <c r="PGZ22" s="23"/>
      <c r="PHA22" s="23"/>
      <c r="PHB22" s="23"/>
      <c r="PHC22" s="23"/>
      <c r="PHD22" s="23"/>
      <c r="PHE22" s="23"/>
      <c r="PHF22" s="23"/>
      <c r="PHG22" s="23"/>
      <c r="PHH22" s="23"/>
      <c r="PHI22" s="23"/>
      <c r="PHJ22" s="23"/>
      <c r="PHK22" s="23"/>
      <c r="PHL22" s="23"/>
      <c r="PHM22" s="23"/>
      <c r="PHN22" s="23"/>
      <c r="PHO22" s="23"/>
      <c r="PHP22" s="23"/>
      <c r="PHQ22" s="23"/>
      <c r="PHR22" s="23"/>
      <c r="PHS22" s="23"/>
      <c r="PHT22" s="23"/>
      <c r="PHU22" s="23"/>
      <c r="PHV22" s="23"/>
      <c r="PHW22" s="23"/>
      <c r="PHX22" s="23"/>
      <c r="PHY22" s="23"/>
      <c r="PHZ22" s="23"/>
      <c r="PIA22" s="23"/>
      <c r="PIB22" s="23"/>
      <c r="PIC22" s="23"/>
      <c r="PID22" s="23"/>
      <c r="PIE22" s="23"/>
      <c r="PIF22" s="23"/>
      <c r="PIG22" s="23"/>
      <c r="PIH22" s="23"/>
      <c r="PII22" s="23"/>
      <c r="PIJ22" s="23"/>
      <c r="PIK22" s="23"/>
      <c r="PIL22" s="23"/>
      <c r="PIM22" s="23"/>
      <c r="PIN22" s="23"/>
      <c r="PIO22" s="23"/>
      <c r="PIP22" s="23"/>
      <c r="PIQ22" s="23"/>
      <c r="PIR22" s="23"/>
      <c r="PIS22" s="23"/>
      <c r="PIT22" s="23"/>
      <c r="PIU22" s="23"/>
      <c r="PIV22" s="23"/>
      <c r="PIW22" s="23"/>
      <c r="PIX22" s="23"/>
      <c r="PIY22" s="23"/>
      <c r="PIZ22" s="23"/>
      <c r="PJA22" s="23"/>
      <c r="PJB22" s="23"/>
      <c r="PJC22" s="23"/>
      <c r="PJD22" s="23"/>
      <c r="PJE22" s="23"/>
      <c r="PJF22" s="23"/>
      <c r="PJG22" s="23"/>
      <c r="PJH22" s="23"/>
      <c r="PJI22" s="23"/>
      <c r="PJJ22" s="23"/>
      <c r="PJK22" s="23"/>
      <c r="PJL22" s="23"/>
      <c r="PJM22" s="23"/>
      <c r="PJN22" s="23"/>
      <c r="PJO22" s="23"/>
      <c r="PJP22" s="23"/>
      <c r="PJQ22" s="23"/>
      <c r="PJR22" s="23"/>
      <c r="PJS22" s="23"/>
      <c r="PJT22" s="23"/>
      <c r="PJU22" s="23"/>
      <c r="PJV22" s="23"/>
      <c r="PJW22" s="23"/>
      <c r="PJX22" s="23"/>
      <c r="PJY22" s="23"/>
      <c r="PJZ22" s="23"/>
      <c r="PKA22" s="23"/>
      <c r="PKB22" s="23"/>
      <c r="PKC22" s="23"/>
      <c r="PKD22" s="23"/>
      <c r="PKE22" s="23"/>
      <c r="PKF22" s="23"/>
      <c r="PKG22" s="23"/>
      <c r="PKH22" s="23"/>
      <c r="PKI22" s="23"/>
      <c r="PKJ22" s="23"/>
      <c r="PKK22" s="23"/>
      <c r="PKL22" s="23"/>
      <c r="PKM22" s="23"/>
      <c r="PKN22" s="23"/>
      <c r="PKO22" s="23"/>
      <c r="PKP22" s="23"/>
      <c r="PKQ22" s="23"/>
      <c r="PKR22" s="23"/>
      <c r="PKS22" s="23"/>
      <c r="PKT22" s="23"/>
      <c r="PKU22" s="23"/>
      <c r="PKV22" s="23"/>
      <c r="PKW22" s="23"/>
      <c r="PKX22" s="23"/>
      <c r="PKY22" s="23"/>
      <c r="PKZ22" s="23"/>
      <c r="PLA22" s="23"/>
      <c r="PLB22" s="23"/>
      <c r="PLC22" s="23"/>
      <c r="PLD22" s="23"/>
      <c r="PLE22" s="23"/>
      <c r="PLF22" s="23"/>
      <c r="PLG22" s="23"/>
      <c r="PLH22" s="23"/>
      <c r="PLI22" s="23"/>
      <c r="PLJ22" s="23"/>
      <c r="PLK22" s="23"/>
      <c r="PLL22" s="23"/>
      <c r="PLM22" s="23"/>
      <c r="PLN22" s="23"/>
      <c r="PLO22" s="23"/>
      <c r="PLP22" s="23"/>
      <c r="PLQ22" s="23"/>
      <c r="PLR22" s="23"/>
      <c r="PLS22" s="23"/>
      <c r="PLT22" s="23"/>
      <c r="PLU22" s="23"/>
      <c r="PLV22" s="23"/>
      <c r="PLW22" s="23"/>
      <c r="PLX22" s="23"/>
      <c r="PLY22" s="23"/>
      <c r="PLZ22" s="23"/>
      <c r="PMA22" s="23"/>
      <c r="PMB22" s="23"/>
      <c r="PMC22" s="23"/>
      <c r="PMD22" s="23"/>
      <c r="PME22" s="23"/>
      <c r="PMF22" s="23"/>
      <c r="PMG22" s="23"/>
      <c r="PMH22" s="23"/>
      <c r="PMI22" s="23"/>
      <c r="PMJ22" s="23"/>
      <c r="PMK22" s="23"/>
      <c r="PML22" s="23"/>
      <c r="PMM22" s="23"/>
      <c r="PMN22" s="23"/>
      <c r="PMO22" s="23"/>
      <c r="PMP22" s="23"/>
      <c r="PMQ22" s="23"/>
      <c r="PMR22" s="23"/>
      <c r="PMS22" s="23"/>
      <c r="PMT22" s="23"/>
      <c r="PMU22" s="23"/>
      <c r="PMV22" s="23"/>
      <c r="PMW22" s="23"/>
      <c r="PMX22" s="23"/>
      <c r="PMY22" s="23"/>
      <c r="PMZ22" s="23"/>
      <c r="PNA22" s="23"/>
      <c r="PNB22" s="23"/>
      <c r="PNC22" s="23"/>
      <c r="PND22" s="23"/>
      <c r="PNE22" s="23"/>
      <c r="PNF22" s="23"/>
      <c r="PNG22" s="23"/>
      <c r="PNH22" s="23"/>
      <c r="PNI22" s="23"/>
      <c r="PNJ22" s="23"/>
      <c r="PNK22" s="23"/>
      <c r="PNL22" s="23"/>
      <c r="PNM22" s="23"/>
      <c r="PNN22" s="23"/>
      <c r="PNO22" s="23"/>
      <c r="PNP22" s="23"/>
      <c r="PNQ22" s="23"/>
      <c r="PNR22" s="23"/>
      <c r="PNS22" s="23"/>
      <c r="PNT22" s="23"/>
      <c r="PNU22" s="23"/>
      <c r="PNV22" s="23"/>
      <c r="PNW22" s="23"/>
      <c r="PNX22" s="23"/>
      <c r="PNY22" s="23"/>
      <c r="PNZ22" s="23"/>
      <c r="POA22" s="23"/>
      <c r="POB22" s="23"/>
      <c r="POC22" s="23"/>
      <c r="POD22" s="23"/>
      <c r="POE22" s="23"/>
      <c r="POF22" s="23"/>
      <c r="POG22" s="23"/>
      <c r="POH22" s="23"/>
      <c r="POI22" s="23"/>
      <c r="POJ22" s="23"/>
      <c r="POK22" s="23"/>
      <c r="POL22" s="23"/>
      <c r="POM22" s="23"/>
      <c r="PON22" s="23"/>
      <c r="POO22" s="23"/>
      <c r="POP22" s="23"/>
      <c r="POQ22" s="23"/>
      <c r="POR22" s="23"/>
      <c r="POS22" s="23"/>
      <c r="POT22" s="23"/>
      <c r="POU22" s="23"/>
      <c r="POV22" s="23"/>
      <c r="POW22" s="23"/>
      <c r="POX22" s="23"/>
      <c r="POY22" s="23"/>
      <c r="POZ22" s="23"/>
      <c r="PPA22" s="23"/>
      <c r="PPB22" s="23"/>
      <c r="PPC22" s="23"/>
      <c r="PPD22" s="23"/>
      <c r="PPE22" s="23"/>
      <c r="PPF22" s="23"/>
      <c r="PPG22" s="23"/>
      <c r="PPH22" s="23"/>
      <c r="PPI22" s="23"/>
      <c r="PPJ22" s="23"/>
      <c r="PPK22" s="23"/>
      <c r="PPL22" s="23"/>
      <c r="PPM22" s="23"/>
      <c r="PPN22" s="23"/>
      <c r="PPO22" s="23"/>
      <c r="PPP22" s="23"/>
      <c r="PPQ22" s="23"/>
      <c r="PPR22" s="23"/>
      <c r="PPS22" s="23"/>
      <c r="PPT22" s="23"/>
      <c r="PPU22" s="23"/>
      <c r="PPV22" s="23"/>
      <c r="PPW22" s="23"/>
      <c r="PPX22" s="23"/>
      <c r="PPY22" s="23"/>
      <c r="PPZ22" s="23"/>
      <c r="PQA22" s="23"/>
      <c r="PQB22" s="23"/>
      <c r="PQC22" s="23"/>
      <c r="PQD22" s="23"/>
      <c r="PQE22" s="23"/>
      <c r="PQF22" s="23"/>
      <c r="PQG22" s="23"/>
      <c r="PQH22" s="23"/>
      <c r="PQI22" s="23"/>
      <c r="PQJ22" s="23"/>
      <c r="PQK22" s="23"/>
      <c r="PQL22" s="23"/>
      <c r="PQM22" s="23"/>
      <c r="PQN22" s="23"/>
      <c r="PQO22" s="23"/>
      <c r="PQP22" s="23"/>
      <c r="PQQ22" s="23"/>
      <c r="PQR22" s="23"/>
      <c r="PQS22" s="23"/>
      <c r="PQT22" s="23"/>
      <c r="PQU22" s="23"/>
      <c r="PQV22" s="23"/>
      <c r="PQW22" s="23"/>
      <c r="PQX22" s="23"/>
      <c r="PQY22" s="23"/>
      <c r="PQZ22" s="23"/>
      <c r="PRA22" s="23"/>
      <c r="PRB22" s="23"/>
      <c r="PRC22" s="23"/>
      <c r="PRD22" s="23"/>
      <c r="PRE22" s="23"/>
      <c r="PRF22" s="23"/>
      <c r="PRG22" s="23"/>
      <c r="PRH22" s="23"/>
      <c r="PRI22" s="23"/>
      <c r="PRJ22" s="23"/>
      <c r="PRK22" s="23"/>
      <c r="PRL22" s="23"/>
      <c r="PRM22" s="23"/>
      <c r="PRN22" s="23"/>
      <c r="PRO22" s="23"/>
      <c r="PRP22" s="23"/>
      <c r="PRQ22" s="23"/>
      <c r="PRR22" s="23"/>
      <c r="PRS22" s="23"/>
      <c r="PRT22" s="23"/>
      <c r="PRU22" s="23"/>
      <c r="PRV22" s="23"/>
      <c r="PRW22" s="23"/>
      <c r="PRX22" s="23"/>
      <c r="PRY22" s="23"/>
      <c r="PRZ22" s="23"/>
      <c r="PSA22" s="23"/>
      <c r="PSB22" s="23"/>
      <c r="PSC22" s="23"/>
      <c r="PSD22" s="23"/>
      <c r="PSE22" s="23"/>
      <c r="PSF22" s="23"/>
      <c r="PSG22" s="23"/>
      <c r="PSH22" s="23"/>
      <c r="PSI22" s="23"/>
      <c r="PSJ22" s="23"/>
      <c r="PSK22" s="23"/>
      <c r="PSL22" s="23"/>
      <c r="PSM22" s="23"/>
      <c r="PSN22" s="23"/>
      <c r="PSO22" s="23"/>
      <c r="PSP22" s="23"/>
      <c r="PSQ22" s="23"/>
      <c r="PSR22" s="23"/>
      <c r="PSS22" s="23"/>
      <c r="PST22" s="23"/>
      <c r="PSU22" s="23"/>
      <c r="PSV22" s="23"/>
      <c r="PSW22" s="23"/>
      <c r="PSX22" s="23"/>
      <c r="PSY22" s="23"/>
      <c r="PSZ22" s="23"/>
      <c r="PTA22" s="23"/>
      <c r="PTB22" s="23"/>
      <c r="PTC22" s="23"/>
      <c r="PTD22" s="23"/>
      <c r="PTE22" s="23"/>
      <c r="PTF22" s="23"/>
      <c r="PTG22" s="23"/>
      <c r="PTH22" s="23"/>
      <c r="PTI22" s="23"/>
      <c r="PTJ22" s="23"/>
      <c r="PTK22" s="23"/>
      <c r="PTL22" s="23"/>
      <c r="PTM22" s="23"/>
      <c r="PTN22" s="23"/>
      <c r="PTO22" s="23"/>
      <c r="PTP22" s="23"/>
      <c r="PTQ22" s="23"/>
      <c r="PTR22" s="23"/>
      <c r="PTS22" s="23"/>
      <c r="PTT22" s="23"/>
      <c r="PTU22" s="23"/>
      <c r="PTV22" s="23"/>
      <c r="PTW22" s="23"/>
      <c r="PTX22" s="23"/>
      <c r="PTY22" s="23"/>
      <c r="PTZ22" s="23"/>
      <c r="PUA22" s="23"/>
      <c r="PUB22" s="23"/>
      <c r="PUC22" s="23"/>
      <c r="PUD22" s="23"/>
      <c r="PUE22" s="23"/>
      <c r="PUF22" s="23"/>
      <c r="PUG22" s="23"/>
      <c r="PUH22" s="23"/>
      <c r="PUI22" s="23"/>
      <c r="PUJ22" s="23"/>
      <c r="PUK22" s="23"/>
      <c r="PUL22" s="23"/>
      <c r="PUM22" s="23"/>
      <c r="PUN22" s="23"/>
      <c r="PUO22" s="23"/>
      <c r="PUP22" s="23"/>
      <c r="PUQ22" s="23"/>
      <c r="PUR22" s="23"/>
      <c r="PUS22" s="23"/>
      <c r="PUT22" s="23"/>
      <c r="PUU22" s="23"/>
      <c r="PUV22" s="23"/>
      <c r="PUW22" s="23"/>
      <c r="PUX22" s="23"/>
      <c r="PUY22" s="23"/>
      <c r="PUZ22" s="23"/>
      <c r="PVA22" s="23"/>
      <c r="PVB22" s="23"/>
      <c r="PVC22" s="23"/>
      <c r="PVD22" s="23"/>
      <c r="PVE22" s="23"/>
      <c r="PVF22" s="23"/>
      <c r="PVG22" s="23"/>
      <c r="PVH22" s="23"/>
      <c r="PVI22" s="23"/>
      <c r="PVJ22" s="23"/>
      <c r="PVK22" s="23"/>
      <c r="PVL22" s="23"/>
      <c r="PVM22" s="23"/>
      <c r="PVN22" s="23"/>
      <c r="PVO22" s="23"/>
      <c r="PVP22" s="23"/>
      <c r="PVQ22" s="23"/>
      <c r="PVR22" s="23"/>
      <c r="PVS22" s="23"/>
      <c r="PVT22" s="23"/>
      <c r="PVU22" s="23"/>
      <c r="PVV22" s="23"/>
      <c r="PVW22" s="23"/>
      <c r="PVX22" s="23"/>
      <c r="PVY22" s="23"/>
      <c r="PVZ22" s="23"/>
      <c r="PWA22" s="23"/>
      <c r="PWB22" s="23"/>
      <c r="PWC22" s="23"/>
      <c r="PWD22" s="23"/>
      <c r="PWE22" s="23"/>
      <c r="PWF22" s="23"/>
      <c r="PWG22" s="23"/>
      <c r="PWH22" s="23"/>
      <c r="PWI22" s="23"/>
      <c r="PWJ22" s="23"/>
      <c r="PWK22" s="23"/>
      <c r="PWL22" s="23"/>
      <c r="PWM22" s="23"/>
      <c r="PWN22" s="23"/>
      <c r="PWO22" s="23"/>
      <c r="PWP22" s="23"/>
      <c r="PWQ22" s="23"/>
      <c r="PWR22" s="23"/>
      <c r="PWS22" s="23"/>
      <c r="PWT22" s="23"/>
      <c r="PWU22" s="23"/>
      <c r="PWV22" s="23"/>
      <c r="PWW22" s="23"/>
      <c r="PWX22" s="23"/>
      <c r="PWY22" s="23"/>
      <c r="PWZ22" s="23"/>
      <c r="PXA22" s="23"/>
      <c r="PXB22" s="23"/>
      <c r="PXC22" s="23"/>
      <c r="PXD22" s="23"/>
      <c r="PXE22" s="23"/>
      <c r="PXF22" s="23"/>
      <c r="PXG22" s="23"/>
      <c r="PXH22" s="23"/>
      <c r="PXI22" s="23"/>
      <c r="PXJ22" s="23"/>
      <c r="PXK22" s="23"/>
      <c r="PXL22" s="23"/>
      <c r="PXM22" s="23"/>
      <c r="PXN22" s="23"/>
      <c r="PXO22" s="23"/>
      <c r="PXP22" s="23"/>
      <c r="PXQ22" s="23"/>
      <c r="PXR22" s="23"/>
      <c r="PXS22" s="23"/>
      <c r="PXT22" s="23"/>
      <c r="PXU22" s="23"/>
      <c r="PXV22" s="23"/>
      <c r="PXW22" s="23"/>
      <c r="PXX22" s="23"/>
      <c r="PXY22" s="23"/>
      <c r="PXZ22" s="23"/>
      <c r="PYA22" s="23"/>
      <c r="PYB22" s="23"/>
      <c r="PYC22" s="23"/>
      <c r="PYD22" s="23"/>
      <c r="PYE22" s="23"/>
      <c r="PYF22" s="23"/>
      <c r="PYG22" s="23"/>
      <c r="PYH22" s="23"/>
      <c r="PYI22" s="23"/>
      <c r="PYJ22" s="23"/>
      <c r="PYK22" s="23"/>
      <c r="PYL22" s="23"/>
      <c r="PYM22" s="23"/>
      <c r="PYN22" s="23"/>
      <c r="PYO22" s="23"/>
      <c r="PYP22" s="23"/>
      <c r="PYQ22" s="23"/>
      <c r="PYR22" s="23"/>
      <c r="PYS22" s="23"/>
      <c r="PYT22" s="23"/>
      <c r="PYU22" s="23"/>
      <c r="PYV22" s="23"/>
      <c r="PYW22" s="23"/>
      <c r="PYX22" s="23"/>
      <c r="PYY22" s="23"/>
      <c r="PYZ22" s="23"/>
      <c r="PZA22" s="23"/>
      <c r="PZB22" s="23"/>
      <c r="PZC22" s="23"/>
      <c r="PZD22" s="23"/>
      <c r="PZE22" s="23"/>
      <c r="PZF22" s="23"/>
      <c r="PZG22" s="23"/>
      <c r="PZH22" s="23"/>
      <c r="PZI22" s="23"/>
      <c r="PZJ22" s="23"/>
      <c r="PZK22" s="23"/>
      <c r="PZL22" s="23"/>
      <c r="PZM22" s="23"/>
      <c r="PZN22" s="23"/>
      <c r="PZO22" s="23"/>
      <c r="PZP22" s="23"/>
      <c r="PZQ22" s="23"/>
      <c r="PZR22" s="23"/>
      <c r="PZS22" s="23"/>
      <c r="PZT22" s="23"/>
      <c r="PZU22" s="23"/>
      <c r="PZV22" s="23"/>
      <c r="PZW22" s="23"/>
      <c r="PZX22" s="23"/>
      <c r="PZY22" s="23"/>
      <c r="PZZ22" s="23"/>
      <c r="QAA22" s="23"/>
      <c r="QAB22" s="23"/>
      <c r="QAC22" s="23"/>
      <c r="QAD22" s="23"/>
      <c r="QAE22" s="23"/>
      <c r="QAF22" s="23"/>
      <c r="QAG22" s="23"/>
      <c r="QAH22" s="23"/>
      <c r="QAI22" s="23"/>
      <c r="QAJ22" s="23"/>
      <c r="QAK22" s="23"/>
      <c r="QAL22" s="23"/>
      <c r="QAM22" s="23"/>
      <c r="QAN22" s="23"/>
      <c r="QAO22" s="23"/>
      <c r="QAP22" s="23"/>
      <c r="QAQ22" s="23"/>
      <c r="QAR22" s="23"/>
      <c r="QAS22" s="23"/>
      <c r="QAT22" s="23"/>
      <c r="QAU22" s="23"/>
      <c r="QAV22" s="23"/>
      <c r="QAW22" s="23"/>
      <c r="QAX22" s="23"/>
      <c r="QAY22" s="23"/>
      <c r="QAZ22" s="23"/>
      <c r="QBA22" s="23"/>
      <c r="QBB22" s="23"/>
      <c r="QBC22" s="23"/>
      <c r="QBD22" s="23"/>
      <c r="QBE22" s="23"/>
      <c r="QBF22" s="23"/>
      <c r="QBG22" s="23"/>
      <c r="QBH22" s="23"/>
      <c r="QBI22" s="23"/>
      <c r="QBJ22" s="23"/>
      <c r="QBK22" s="23"/>
      <c r="QBL22" s="23"/>
      <c r="QBM22" s="23"/>
      <c r="QBN22" s="23"/>
      <c r="QBO22" s="23"/>
      <c r="QBP22" s="23"/>
      <c r="QBQ22" s="23"/>
      <c r="QBR22" s="23"/>
      <c r="QBS22" s="23"/>
      <c r="QBT22" s="23"/>
      <c r="QBU22" s="23"/>
      <c r="QBV22" s="23"/>
      <c r="QBW22" s="23"/>
      <c r="QBX22" s="23"/>
      <c r="QBY22" s="23"/>
      <c r="QBZ22" s="23"/>
      <c r="QCA22" s="23"/>
      <c r="QCB22" s="23"/>
      <c r="QCC22" s="23"/>
      <c r="QCD22" s="23"/>
      <c r="QCE22" s="23"/>
      <c r="QCF22" s="23"/>
      <c r="QCG22" s="23"/>
      <c r="QCH22" s="23"/>
      <c r="QCI22" s="23"/>
      <c r="QCJ22" s="23"/>
      <c r="QCK22" s="23"/>
      <c r="QCL22" s="23"/>
      <c r="QCM22" s="23"/>
      <c r="QCN22" s="23"/>
      <c r="QCO22" s="23"/>
      <c r="QCP22" s="23"/>
      <c r="QCQ22" s="23"/>
      <c r="QCR22" s="23"/>
      <c r="QCS22" s="23"/>
      <c r="QCT22" s="23"/>
      <c r="QCU22" s="23"/>
      <c r="QCV22" s="23"/>
      <c r="QCW22" s="23"/>
      <c r="QCX22" s="23"/>
      <c r="QCY22" s="23"/>
      <c r="QCZ22" s="23"/>
      <c r="QDA22" s="23"/>
      <c r="QDB22" s="23"/>
      <c r="QDC22" s="23"/>
      <c r="QDD22" s="23"/>
      <c r="QDE22" s="23"/>
      <c r="QDF22" s="23"/>
      <c r="QDG22" s="23"/>
      <c r="QDH22" s="23"/>
      <c r="QDI22" s="23"/>
      <c r="QDJ22" s="23"/>
      <c r="QDK22" s="23"/>
      <c r="QDL22" s="23"/>
      <c r="QDM22" s="23"/>
      <c r="QDN22" s="23"/>
      <c r="QDO22" s="23"/>
      <c r="QDP22" s="23"/>
      <c r="QDQ22" s="23"/>
      <c r="QDR22" s="23"/>
      <c r="QDS22" s="23"/>
      <c r="QDT22" s="23"/>
      <c r="QDU22" s="23"/>
      <c r="QDV22" s="23"/>
      <c r="QDW22" s="23"/>
      <c r="QDX22" s="23"/>
      <c r="QDY22" s="23"/>
      <c r="QDZ22" s="23"/>
      <c r="QEA22" s="23"/>
      <c r="QEB22" s="23"/>
      <c r="QEC22" s="23"/>
      <c r="QED22" s="23"/>
      <c r="QEE22" s="23"/>
      <c r="QEF22" s="23"/>
      <c r="QEG22" s="23"/>
      <c r="QEH22" s="23"/>
      <c r="QEI22" s="23"/>
      <c r="QEJ22" s="23"/>
      <c r="QEK22" s="23"/>
      <c r="QEL22" s="23"/>
      <c r="QEM22" s="23"/>
      <c r="QEN22" s="23"/>
      <c r="QEO22" s="23"/>
      <c r="QEP22" s="23"/>
      <c r="QEQ22" s="23"/>
      <c r="QER22" s="23"/>
      <c r="QES22" s="23"/>
      <c r="QET22" s="23"/>
      <c r="QEU22" s="23"/>
      <c r="QEV22" s="23"/>
      <c r="QEW22" s="23"/>
      <c r="QEX22" s="23"/>
      <c r="QEY22" s="23"/>
      <c r="QEZ22" s="23"/>
      <c r="QFA22" s="23"/>
      <c r="QFB22" s="23"/>
      <c r="QFC22" s="23"/>
      <c r="QFD22" s="23"/>
      <c r="QFE22" s="23"/>
      <c r="QFF22" s="23"/>
      <c r="QFG22" s="23"/>
      <c r="QFH22" s="23"/>
      <c r="QFI22" s="23"/>
      <c r="QFJ22" s="23"/>
      <c r="QFK22" s="23"/>
      <c r="QFL22" s="23"/>
      <c r="QFM22" s="23"/>
      <c r="QFN22" s="23"/>
      <c r="QFO22" s="23"/>
      <c r="QFP22" s="23"/>
      <c r="QFQ22" s="23"/>
      <c r="QFR22" s="23"/>
      <c r="QFS22" s="23"/>
      <c r="QFT22" s="23"/>
      <c r="QFU22" s="23"/>
      <c r="QFV22" s="23"/>
      <c r="QFW22" s="23"/>
      <c r="QFX22" s="23"/>
      <c r="QFY22" s="23"/>
      <c r="QFZ22" s="23"/>
      <c r="QGA22" s="23"/>
      <c r="QGB22" s="23"/>
      <c r="QGC22" s="23"/>
      <c r="QGD22" s="23"/>
      <c r="QGE22" s="23"/>
      <c r="QGF22" s="23"/>
      <c r="QGG22" s="23"/>
      <c r="QGH22" s="23"/>
      <c r="QGI22" s="23"/>
      <c r="QGJ22" s="23"/>
      <c r="QGK22" s="23"/>
      <c r="QGL22" s="23"/>
      <c r="QGM22" s="23"/>
      <c r="QGN22" s="23"/>
      <c r="QGO22" s="23"/>
      <c r="QGP22" s="23"/>
      <c r="QGQ22" s="23"/>
      <c r="QGR22" s="23"/>
      <c r="QGS22" s="23"/>
      <c r="QGT22" s="23"/>
      <c r="QGU22" s="23"/>
      <c r="QGV22" s="23"/>
      <c r="QGW22" s="23"/>
      <c r="QGX22" s="23"/>
      <c r="QGY22" s="23"/>
      <c r="QGZ22" s="23"/>
      <c r="QHA22" s="23"/>
      <c r="QHB22" s="23"/>
      <c r="QHC22" s="23"/>
      <c r="QHD22" s="23"/>
      <c r="QHE22" s="23"/>
      <c r="QHF22" s="23"/>
      <c r="QHG22" s="23"/>
      <c r="QHH22" s="23"/>
      <c r="QHI22" s="23"/>
      <c r="QHJ22" s="23"/>
      <c r="QHK22" s="23"/>
      <c r="QHL22" s="23"/>
      <c r="QHM22" s="23"/>
      <c r="QHN22" s="23"/>
      <c r="QHO22" s="23"/>
      <c r="QHP22" s="23"/>
      <c r="QHQ22" s="23"/>
      <c r="QHR22" s="23"/>
      <c r="QHS22" s="23"/>
      <c r="QHT22" s="23"/>
      <c r="QHU22" s="23"/>
      <c r="QHV22" s="23"/>
      <c r="QHW22" s="23"/>
      <c r="QHX22" s="23"/>
      <c r="QHY22" s="23"/>
      <c r="QHZ22" s="23"/>
      <c r="QIA22" s="23"/>
      <c r="QIB22" s="23"/>
      <c r="QIC22" s="23"/>
      <c r="QID22" s="23"/>
      <c r="QIE22" s="23"/>
      <c r="QIF22" s="23"/>
      <c r="QIG22" s="23"/>
      <c r="QIH22" s="23"/>
      <c r="QII22" s="23"/>
      <c r="QIJ22" s="23"/>
      <c r="QIK22" s="23"/>
      <c r="QIL22" s="23"/>
      <c r="QIM22" s="23"/>
      <c r="QIN22" s="23"/>
      <c r="QIO22" s="23"/>
      <c r="QIP22" s="23"/>
      <c r="QIQ22" s="23"/>
      <c r="QIR22" s="23"/>
      <c r="QIS22" s="23"/>
      <c r="QIT22" s="23"/>
      <c r="QIU22" s="23"/>
      <c r="QIV22" s="23"/>
      <c r="QIW22" s="23"/>
      <c r="QIX22" s="23"/>
      <c r="QIY22" s="23"/>
      <c r="QIZ22" s="23"/>
      <c r="QJA22" s="23"/>
      <c r="QJB22" s="23"/>
      <c r="QJC22" s="23"/>
      <c r="QJD22" s="23"/>
      <c r="QJE22" s="23"/>
      <c r="QJF22" s="23"/>
      <c r="QJG22" s="23"/>
      <c r="QJH22" s="23"/>
      <c r="QJI22" s="23"/>
      <c r="QJJ22" s="23"/>
      <c r="QJK22" s="23"/>
      <c r="QJL22" s="23"/>
      <c r="QJM22" s="23"/>
      <c r="QJN22" s="23"/>
      <c r="QJO22" s="23"/>
      <c r="QJP22" s="23"/>
      <c r="QJQ22" s="23"/>
      <c r="QJR22" s="23"/>
      <c r="QJS22" s="23"/>
      <c r="QJT22" s="23"/>
      <c r="QJU22" s="23"/>
      <c r="QJV22" s="23"/>
      <c r="QJW22" s="23"/>
      <c r="QJX22" s="23"/>
      <c r="QJY22" s="23"/>
      <c r="QJZ22" s="23"/>
      <c r="QKA22" s="23"/>
      <c r="QKB22" s="23"/>
      <c r="QKC22" s="23"/>
      <c r="QKD22" s="23"/>
      <c r="QKE22" s="23"/>
      <c r="QKF22" s="23"/>
      <c r="QKG22" s="23"/>
      <c r="QKH22" s="23"/>
      <c r="QKI22" s="23"/>
      <c r="QKJ22" s="23"/>
      <c r="QKK22" s="23"/>
      <c r="QKL22" s="23"/>
      <c r="QKM22" s="23"/>
      <c r="QKN22" s="23"/>
      <c r="QKO22" s="23"/>
      <c r="QKP22" s="23"/>
      <c r="QKQ22" s="23"/>
      <c r="QKR22" s="23"/>
      <c r="QKS22" s="23"/>
      <c r="QKT22" s="23"/>
      <c r="QKU22" s="23"/>
      <c r="QKV22" s="23"/>
      <c r="QKW22" s="23"/>
      <c r="QKX22" s="23"/>
      <c r="QKY22" s="23"/>
      <c r="QKZ22" s="23"/>
      <c r="QLA22" s="23"/>
      <c r="QLB22" s="23"/>
      <c r="QLC22" s="23"/>
      <c r="QLD22" s="23"/>
      <c r="QLE22" s="23"/>
      <c r="QLF22" s="23"/>
      <c r="QLG22" s="23"/>
      <c r="QLH22" s="23"/>
      <c r="QLI22" s="23"/>
      <c r="QLJ22" s="23"/>
      <c r="QLK22" s="23"/>
      <c r="QLL22" s="23"/>
      <c r="QLM22" s="23"/>
      <c r="QLN22" s="23"/>
      <c r="QLO22" s="23"/>
      <c r="QLP22" s="23"/>
      <c r="QLQ22" s="23"/>
      <c r="QLR22" s="23"/>
      <c r="QLS22" s="23"/>
      <c r="QLT22" s="23"/>
      <c r="QLU22" s="23"/>
      <c r="QLV22" s="23"/>
      <c r="QLW22" s="23"/>
      <c r="QLX22" s="23"/>
      <c r="QLY22" s="23"/>
      <c r="QLZ22" s="23"/>
      <c r="QMA22" s="23"/>
      <c r="QMB22" s="23"/>
      <c r="QMC22" s="23"/>
      <c r="QMD22" s="23"/>
      <c r="QME22" s="23"/>
      <c r="QMF22" s="23"/>
      <c r="QMG22" s="23"/>
      <c r="QMH22" s="23"/>
      <c r="QMI22" s="23"/>
      <c r="QMJ22" s="23"/>
      <c r="QMK22" s="23"/>
      <c r="QML22" s="23"/>
      <c r="QMM22" s="23"/>
      <c r="QMN22" s="23"/>
      <c r="QMO22" s="23"/>
      <c r="QMP22" s="23"/>
      <c r="QMQ22" s="23"/>
      <c r="QMR22" s="23"/>
      <c r="QMS22" s="23"/>
      <c r="QMT22" s="23"/>
      <c r="QMU22" s="23"/>
      <c r="QMV22" s="23"/>
      <c r="QMW22" s="23"/>
      <c r="QMX22" s="23"/>
      <c r="QMY22" s="23"/>
      <c r="QMZ22" s="23"/>
      <c r="QNA22" s="23"/>
      <c r="QNB22" s="23"/>
      <c r="QNC22" s="23"/>
      <c r="QND22" s="23"/>
      <c r="QNE22" s="23"/>
      <c r="QNF22" s="23"/>
      <c r="QNG22" s="23"/>
      <c r="QNH22" s="23"/>
      <c r="QNI22" s="23"/>
      <c r="QNJ22" s="23"/>
      <c r="QNK22" s="23"/>
      <c r="QNL22" s="23"/>
      <c r="QNM22" s="23"/>
      <c r="QNN22" s="23"/>
      <c r="QNO22" s="23"/>
      <c r="QNP22" s="23"/>
      <c r="QNQ22" s="23"/>
      <c r="QNR22" s="23"/>
      <c r="QNS22" s="23"/>
      <c r="QNT22" s="23"/>
      <c r="QNU22" s="23"/>
      <c r="QNV22" s="23"/>
      <c r="QNW22" s="23"/>
      <c r="QNX22" s="23"/>
      <c r="QNY22" s="23"/>
      <c r="QNZ22" s="23"/>
      <c r="QOA22" s="23"/>
      <c r="QOB22" s="23"/>
      <c r="QOC22" s="23"/>
      <c r="QOD22" s="23"/>
      <c r="QOE22" s="23"/>
      <c r="QOF22" s="23"/>
      <c r="QOG22" s="23"/>
      <c r="QOH22" s="23"/>
      <c r="QOI22" s="23"/>
      <c r="QOJ22" s="23"/>
      <c r="QOK22" s="23"/>
      <c r="QOL22" s="23"/>
      <c r="QOM22" s="23"/>
      <c r="QON22" s="23"/>
      <c r="QOO22" s="23"/>
      <c r="QOP22" s="23"/>
      <c r="QOQ22" s="23"/>
      <c r="QOR22" s="23"/>
      <c r="QOS22" s="23"/>
      <c r="QOT22" s="23"/>
      <c r="QOU22" s="23"/>
      <c r="QOV22" s="23"/>
      <c r="QOW22" s="23"/>
      <c r="QOX22" s="23"/>
      <c r="QOY22" s="23"/>
      <c r="QOZ22" s="23"/>
      <c r="QPA22" s="23"/>
      <c r="QPB22" s="23"/>
      <c r="QPC22" s="23"/>
      <c r="QPD22" s="23"/>
      <c r="QPE22" s="23"/>
      <c r="QPF22" s="23"/>
      <c r="QPG22" s="23"/>
      <c r="QPH22" s="23"/>
      <c r="QPI22" s="23"/>
      <c r="QPJ22" s="23"/>
      <c r="QPK22" s="23"/>
      <c r="QPL22" s="23"/>
      <c r="QPM22" s="23"/>
      <c r="QPN22" s="23"/>
      <c r="QPO22" s="23"/>
      <c r="QPP22" s="23"/>
      <c r="QPQ22" s="23"/>
      <c r="QPR22" s="23"/>
      <c r="QPS22" s="23"/>
      <c r="QPT22" s="23"/>
      <c r="QPU22" s="23"/>
      <c r="QPV22" s="23"/>
      <c r="QPW22" s="23"/>
      <c r="QPX22" s="23"/>
      <c r="QPY22" s="23"/>
      <c r="QPZ22" s="23"/>
      <c r="QQA22" s="23"/>
      <c r="QQB22" s="23"/>
      <c r="QQC22" s="23"/>
      <c r="QQD22" s="23"/>
      <c r="QQE22" s="23"/>
      <c r="QQF22" s="23"/>
      <c r="QQG22" s="23"/>
      <c r="QQH22" s="23"/>
      <c r="QQI22" s="23"/>
      <c r="QQJ22" s="23"/>
      <c r="QQK22" s="23"/>
      <c r="QQL22" s="23"/>
      <c r="QQM22" s="23"/>
      <c r="QQN22" s="23"/>
      <c r="QQO22" s="23"/>
      <c r="QQP22" s="23"/>
      <c r="QQQ22" s="23"/>
      <c r="QQR22" s="23"/>
      <c r="QQS22" s="23"/>
      <c r="QQT22" s="23"/>
      <c r="QQU22" s="23"/>
      <c r="QQV22" s="23"/>
      <c r="QQW22" s="23"/>
      <c r="QQX22" s="23"/>
      <c r="QQY22" s="23"/>
      <c r="QQZ22" s="23"/>
      <c r="QRA22" s="23"/>
      <c r="QRB22" s="23"/>
      <c r="QRC22" s="23"/>
      <c r="QRD22" s="23"/>
      <c r="QRE22" s="23"/>
      <c r="QRF22" s="23"/>
      <c r="QRG22" s="23"/>
      <c r="QRH22" s="23"/>
      <c r="QRI22" s="23"/>
      <c r="QRJ22" s="23"/>
      <c r="QRK22" s="23"/>
      <c r="QRL22" s="23"/>
      <c r="QRM22" s="23"/>
      <c r="QRN22" s="23"/>
      <c r="QRO22" s="23"/>
      <c r="QRP22" s="23"/>
      <c r="QRQ22" s="23"/>
      <c r="QRR22" s="23"/>
      <c r="QRS22" s="23"/>
      <c r="QRT22" s="23"/>
      <c r="QRU22" s="23"/>
      <c r="QRV22" s="23"/>
      <c r="QRW22" s="23"/>
      <c r="QRX22" s="23"/>
      <c r="QRY22" s="23"/>
      <c r="QRZ22" s="23"/>
      <c r="QSA22" s="23"/>
      <c r="QSB22" s="23"/>
      <c r="QSC22" s="23"/>
      <c r="QSD22" s="23"/>
      <c r="QSE22" s="23"/>
      <c r="QSF22" s="23"/>
      <c r="QSG22" s="23"/>
      <c r="QSH22" s="23"/>
      <c r="QSI22" s="23"/>
      <c r="QSJ22" s="23"/>
      <c r="QSK22" s="23"/>
      <c r="QSL22" s="23"/>
      <c r="QSM22" s="23"/>
      <c r="QSN22" s="23"/>
      <c r="QSO22" s="23"/>
      <c r="QSP22" s="23"/>
      <c r="QSQ22" s="23"/>
      <c r="QSR22" s="23"/>
      <c r="QSS22" s="23"/>
      <c r="QST22" s="23"/>
      <c r="QSU22" s="23"/>
      <c r="QSV22" s="23"/>
      <c r="QSW22" s="23"/>
      <c r="QSX22" s="23"/>
      <c r="QSY22" s="23"/>
      <c r="QSZ22" s="23"/>
      <c r="QTA22" s="23"/>
      <c r="QTB22" s="23"/>
      <c r="QTC22" s="23"/>
      <c r="QTD22" s="23"/>
      <c r="QTE22" s="23"/>
      <c r="QTF22" s="23"/>
      <c r="QTG22" s="23"/>
      <c r="QTH22" s="23"/>
      <c r="QTI22" s="23"/>
      <c r="QTJ22" s="23"/>
      <c r="QTK22" s="23"/>
      <c r="QTL22" s="23"/>
      <c r="QTM22" s="23"/>
      <c r="QTN22" s="23"/>
      <c r="QTO22" s="23"/>
      <c r="QTP22" s="23"/>
      <c r="QTQ22" s="23"/>
      <c r="QTR22" s="23"/>
      <c r="QTS22" s="23"/>
      <c r="QTT22" s="23"/>
      <c r="QTU22" s="23"/>
      <c r="QTV22" s="23"/>
      <c r="QTW22" s="23"/>
      <c r="QTX22" s="23"/>
      <c r="QTY22" s="23"/>
      <c r="QTZ22" s="23"/>
      <c r="QUA22" s="23"/>
      <c r="QUB22" s="23"/>
      <c r="QUC22" s="23"/>
      <c r="QUD22" s="23"/>
      <c r="QUE22" s="23"/>
      <c r="QUF22" s="23"/>
      <c r="QUG22" s="23"/>
      <c r="QUH22" s="23"/>
      <c r="QUI22" s="23"/>
      <c r="QUJ22" s="23"/>
      <c r="QUK22" s="23"/>
      <c r="QUL22" s="23"/>
      <c r="QUM22" s="23"/>
      <c r="QUN22" s="23"/>
      <c r="QUO22" s="23"/>
      <c r="QUP22" s="23"/>
      <c r="QUQ22" s="23"/>
      <c r="QUR22" s="23"/>
      <c r="QUS22" s="23"/>
      <c r="QUT22" s="23"/>
      <c r="QUU22" s="23"/>
      <c r="QUV22" s="23"/>
      <c r="QUW22" s="23"/>
      <c r="QUX22" s="23"/>
      <c r="QUY22" s="23"/>
      <c r="QUZ22" s="23"/>
      <c r="QVA22" s="23"/>
      <c r="QVB22" s="23"/>
      <c r="QVC22" s="23"/>
      <c r="QVD22" s="23"/>
      <c r="QVE22" s="23"/>
      <c r="QVF22" s="23"/>
      <c r="QVG22" s="23"/>
      <c r="QVH22" s="23"/>
      <c r="QVI22" s="23"/>
      <c r="QVJ22" s="23"/>
      <c r="QVK22" s="23"/>
      <c r="QVL22" s="23"/>
      <c r="QVM22" s="23"/>
      <c r="QVN22" s="23"/>
      <c r="QVO22" s="23"/>
      <c r="QVP22" s="23"/>
      <c r="QVQ22" s="23"/>
      <c r="QVR22" s="23"/>
      <c r="QVS22" s="23"/>
      <c r="QVT22" s="23"/>
      <c r="QVU22" s="23"/>
      <c r="QVV22" s="23"/>
      <c r="QVW22" s="23"/>
      <c r="QVX22" s="23"/>
      <c r="QVY22" s="23"/>
      <c r="QVZ22" s="23"/>
      <c r="QWA22" s="23"/>
      <c r="QWB22" s="23"/>
      <c r="QWC22" s="23"/>
      <c r="QWD22" s="23"/>
      <c r="QWE22" s="23"/>
      <c r="QWF22" s="23"/>
      <c r="QWG22" s="23"/>
      <c r="QWH22" s="23"/>
      <c r="QWI22" s="23"/>
      <c r="QWJ22" s="23"/>
      <c r="QWK22" s="23"/>
      <c r="QWL22" s="23"/>
      <c r="QWM22" s="23"/>
      <c r="QWN22" s="23"/>
      <c r="QWO22" s="23"/>
      <c r="QWP22" s="23"/>
      <c r="QWQ22" s="23"/>
      <c r="QWR22" s="23"/>
      <c r="QWS22" s="23"/>
      <c r="QWT22" s="23"/>
      <c r="QWU22" s="23"/>
      <c r="QWV22" s="23"/>
      <c r="QWW22" s="23"/>
      <c r="QWX22" s="23"/>
      <c r="QWY22" s="23"/>
      <c r="QWZ22" s="23"/>
      <c r="QXA22" s="23"/>
      <c r="QXB22" s="23"/>
      <c r="QXC22" s="23"/>
      <c r="QXD22" s="23"/>
      <c r="QXE22" s="23"/>
      <c r="QXF22" s="23"/>
      <c r="QXG22" s="23"/>
      <c r="QXH22" s="23"/>
      <c r="QXI22" s="23"/>
      <c r="QXJ22" s="23"/>
      <c r="QXK22" s="23"/>
      <c r="QXL22" s="23"/>
      <c r="QXM22" s="23"/>
      <c r="QXN22" s="23"/>
      <c r="QXO22" s="23"/>
      <c r="QXP22" s="23"/>
      <c r="QXQ22" s="23"/>
      <c r="QXR22" s="23"/>
      <c r="QXS22" s="23"/>
      <c r="QXT22" s="23"/>
      <c r="QXU22" s="23"/>
      <c r="QXV22" s="23"/>
      <c r="QXW22" s="23"/>
      <c r="QXX22" s="23"/>
      <c r="QXY22" s="23"/>
      <c r="QXZ22" s="23"/>
      <c r="QYA22" s="23"/>
      <c r="QYB22" s="23"/>
      <c r="QYC22" s="23"/>
      <c r="QYD22" s="23"/>
      <c r="QYE22" s="23"/>
      <c r="QYF22" s="23"/>
      <c r="QYG22" s="23"/>
      <c r="QYH22" s="23"/>
      <c r="QYI22" s="23"/>
      <c r="QYJ22" s="23"/>
      <c r="QYK22" s="23"/>
      <c r="QYL22" s="23"/>
      <c r="QYM22" s="23"/>
      <c r="QYN22" s="23"/>
      <c r="QYO22" s="23"/>
      <c r="QYP22" s="23"/>
      <c r="QYQ22" s="23"/>
      <c r="QYR22" s="23"/>
      <c r="QYS22" s="23"/>
      <c r="QYT22" s="23"/>
      <c r="QYU22" s="23"/>
      <c r="QYV22" s="23"/>
      <c r="QYW22" s="23"/>
      <c r="QYX22" s="23"/>
      <c r="QYY22" s="23"/>
      <c r="QYZ22" s="23"/>
      <c r="QZA22" s="23"/>
      <c r="QZB22" s="23"/>
      <c r="QZC22" s="23"/>
      <c r="QZD22" s="23"/>
      <c r="QZE22" s="23"/>
      <c r="QZF22" s="23"/>
      <c r="QZG22" s="23"/>
      <c r="QZH22" s="23"/>
      <c r="QZI22" s="23"/>
      <c r="QZJ22" s="23"/>
      <c r="QZK22" s="23"/>
      <c r="QZL22" s="23"/>
      <c r="QZM22" s="23"/>
      <c r="QZN22" s="23"/>
      <c r="QZO22" s="23"/>
      <c r="QZP22" s="23"/>
      <c r="QZQ22" s="23"/>
      <c r="QZR22" s="23"/>
      <c r="QZS22" s="23"/>
      <c r="QZT22" s="23"/>
      <c r="QZU22" s="23"/>
      <c r="QZV22" s="23"/>
      <c r="QZW22" s="23"/>
      <c r="QZX22" s="23"/>
      <c r="QZY22" s="23"/>
      <c r="QZZ22" s="23"/>
      <c r="RAA22" s="23"/>
      <c r="RAB22" s="23"/>
      <c r="RAC22" s="23"/>
      <c r="RAD22" s="23"/>
      <c r="RAE22" s="23"/>
      <c r="RAF22" s="23"/>
      <c r="RAG22" s="23"/>
      <c r="RAH22" s="23"/>
      <c r="RAI22" s="23"/>
      <c r="RAJ22" s="23"/>
      <c r="RAK22" s="23"/>
      <c r="RAL22" s="23"/>
      <c r="RAM22" s="23"/>
      <c r="RAN22" s="23"/>
      <c r="RAO22" s="23"/>
      <c r="RAP22" s="23"/>
      <c r="RAQ22" s="23"/>
      <c r="RAR22" s="23"/>
      <c r="RAS22" s="23"/>
      <c r="RAT22" s="23"/>
      <c r="RAU22" s="23"/>
      <c r="RAV22" s="23"/>
      <c r="RAW22" s="23"/>
      <c r="RAX22" s="23"/>
      <c r="RAY22" s="23"/>
      <c r="RAZ22" s="23"/>
      <c r="RBA22" s="23"/>
      <c r="RBB22" s="23"/>
      <c r="RBC22" s="23"/>
      <c r="RBD22" s="23"/>
      <c r="RBE22" s="23"/>
      <c r="RBF22" s="23"/>
      <c r="RBG22" s="23"/>
      <c r="RBH22" s="23"/>
      <c r="RBI22" s="23"/>
      <c r="RBJ22" s="23"/>
      <c r="RBK22" s="23"/>
      <c r="RBL22" s="23"/>
      <c r="RBM22" s="23"/>
      <c r="RBN22" s="23"/>
      <c r="RBO22" s="23"/>
      <c r="RBP22" s="23"/>
      <c r="RBQ22" s="23"/>
      <c r="RBR22" s="23"/>
      <c r="RBS22" s="23"/>
      <c r="RBT22" s="23"/>
      <c r="RBU22" s="23"/>
      <c r="RBV22" s="23"/>
      <c r="RBW22" s="23"/>
      <c r="RBX22" s="23"/>
      <c r="RBY22" s="23"/>
      <c r="RBZ22" s="23"/>
      <c r="RCA22" s="23"/>
      <c r="RCB22" s="23"/>
      <c r="RCC22" s="23"/>
      <c r="RCD22" s="23"/>
      <c r="RCE22" s="23"/>
      <c r="RCF22" s="23"/>
      <c r="RCG22" s="23"/>
      <c r="RCH22" s="23"/>
      <c r="RCI22" s="23"/>
      <c r="RCJ22" s="23"/>
      <c r="RCK22" s="23"/>
      <c r="RCL22" s="23"/>
      <c r="RCM22" s="23"/>
      <c r="RCN22" s="23"/>
      <c r="RCO22" s="23"/>
      <c r="RCP22" s="23"/>
      <c r="RCQ22" s="23"/>
      <c r="RCR22" s="23"/>
      <c r="RCS22" s="23"/>
      <c r="RCT22" s="23"/>
      <c r="RCU22" s="23"/>
      <c r="RCV22" s="23"/>
      <c r="RCW22" s="23"/>
      <c r="RCX22" s="23"/>
      <c r="RCY22" s="23"/>
      <c r="RCZ22" s="23"/>
      <c r="RDA22" s="23"/>
      <c r="RDB22" s="23"/>
      <c r="RDC22" s="23"/>
      <c r="RDD22" s="23"/>
      <c r="RDE22" s="23"/>
      <c r="RDF22" s="23"/>
      <c r="RDG22" s="23"/>
      <c r="RDH22" s="23"/>
      <c r="RDI22" s="23"/>
      <c r="RDJ22" s="23"/>
      <c r="RDK22" s="23"/>
      <c r="RDL22" s="23"/>
      <c r="RDM22" s="23"/>
      <c r="RDN22" s="23"/>
      <c r="RDO22" s="23"/>
      <c r="RDP22" s="23"/>
      <c r="RDQ22" s="23"/>
      <c r="RDR22" s="23"/>
      <c r="RDS22" s="23"/>
      <c r="RDT22" s="23"/>
      <c r="RDU22" s="23"/>
      <c r="RDV22" s="23"/>
      <c r="RDW22" s="23"/>
      <c r="RDX22" s="23"/>
      <c r="RDY22" s="23"/>
      <c r="RDZ22" s="23"/>
      <c r="REA22" s="23"/>
      <c r="REB22" s="23"/>
      <c r="REC22" s="23"/>
      <c r="RED22" s="23"/>
      <c r="REE22" s="23"/>
      <c r="REF22" s="23"/>
      <c r="REG22" s="23"/>
      <c r="REH22" s="23"/>
      <c r="REI22" s="23"/>
      <c r="REJ22" s="23"/>
      <c r="REK22" s="23"/>
      <c r="REL22" s="23"/>
      <c r="REM22" s="23"/>
      <c r="REN22" s="23"/>
      <c r="REO22" s="23"/>
      <c r="REP22" s="23"/>
      <c r="REQ22" s="23"/>
      <c r="RER22" s="23"/>
      <c r="RES22" s="23"/>
      <c r="RET22" s="23"/>
      <c r="REU22" s="23"/>
      <c r="REV22" s="23"/>
      <c r="REW22" s="23"/>
      <c r="REX22" s="23"/>
      <c r="REY22" s="23"/>
      <c r="REZ22" s="23"/>
      <c r="RFA22" s="23"/>
      <c r="RFB22" s="23"/>
      <c r="RFC22" s="23"/>
      <c r="RFD22" s="23"/>
      <c r="RFE22" s="23"/>
      <c r="RFF22" s="23"/>
      <c r="RFG22" s="23"/>
      <c r="RFH22" s="23"/>
      <c r="RFI22" s="23"/>
      <c r="RFJ22" s="23"/>
      <c r="RFK22" s="23"/>
      <c r="RFL22" s="23"/>
      <c r="RFM22" s="23"/>
      <c r="RFN22" s="23"/>
      <c r="RFO22" s="23"/>
      <c r="RFP22" s="23"/>
      <c r="RFQ22" s="23"/>
      <c r="RFR22" s="23"/>
      <c r="RFS22" s="23"/>
      <c r="RFT22" s="23"/>
      <c r="RFU22" s="23"/>
      <c r="RFV22" s="23"/>
      <c r="RFW22" s="23"/>
      <c r="RFX22" s="23"/>
      <c r="RFY22" s="23"/>
      <c r="RFZ22" s="23"/>
      <c r="RGA22" s="23"/>
      <c r="RGB22" s="23"/>
      <c r="RGC22" s="23"/>
      <c r="RGD22" s="23"/>
      <c r="RGE22" s="23"/>
      <c r="RGF22" s="23"/>
      <c r="RGG22" s="23"/>
      <c r="RGH22" s="23"/>
      <c r="RGI22" s="23"/>
      <c r="RGJ22" s="23"/>
      <c r="RGK22" s="23"/>
      <c r="RGL22" s="23"/>
      <c r="RGM22" s="23"/>
      <c r="RGN22" s="23"/>
      <c r="RGO22" s="23"/>
      <c r="RGP22" s="23"/>
      <c r="RGQ22" s="23"/>
      <c r="RGR22" s="23"/>
      <c r="RGS22" s="23"/>
      <c r="RGT22" s="23"/>
      <c r="RGU22" s="23"/>
      <c r="RGV22" s="23"/>
      <c r="RGW22" s="23"/>
      <c r="RGX22" s="23"/>
      <c r="RGY22" s="23"/>
      <c r="RGZ22" s="23"/>
      <c r="RHA22" s="23"/>
      <c r="RHB22" s="23"/>
      <c r="RHC22" s="23"/>
      <c r="RHD22" s="23"/>
      <c r="RHE22" s="23"/>
      <c r="RHF22" s="23"/>
      <c r="RHG22" s="23"/>
      <c r="RHH22" s="23"/>
      <c r="RHI22" s="23"/>
      <c r="RHJ22" s="23"/>
      <c r="RHK22" s="23"/>
      <c r="RHL22" s="23"/>
      <c r="RHM22" s="23"/>
      <c r="RHN22" s="23"/>
      <c r="RHO22" s="23"/>
      <c r="RHP22" s="23"/>
      <c r="RHQ22" s="23"/>
      <c r="RHR22" s="23"/>
      <c r="RHS22" s="23"/>
      <c r="RHT22" s="23"/>
      <c r="RHU22" s="23"/>
      <c r="RHV22" s="23"/>
      <c r="RHW22" s="23"/>
      <c r="RHX22" s="23"/>
      <c r="RHY22" s="23"/>
      <c r="RHZ22" s="23"/>
      <c r="RIA22" s="23"/>
      <c r="RIB22" s="23"/>
      <c r="RIC22" s="23"/>
      <c r="RID22" s="23"/>
      <c r="RIE22" s="23"/>
      <c r="RIF22" s="23"/>
      <c r="RIG22" s="23"/>
      <c r="RIH22" s="23"/>
      <c r="RII22" s="23"/>
      <c r="RIJ22" s="23"/>
      <c r="RIK22" s="23"/>
      <c r="RIL22" s="23"/>
      <c r="RIM22" s="23"/>
      <c r="RIN22" s="23"/>
      <c r="RIO22" s="23"/>
      <c r="RIP22" s="23"/>
      <c r="RIQ22" s="23"/>
      <c r="RIR22" s="23"/>
      <c r="RIS22" s="23"/>
      <c r="RIT22" s="23"/>
      <c r="RIU22" s="23"/>
      <c r="RIV22" s="23"/>
      <c r="RIW22" s="23"/>
      <c r="RIX22" s="23"/>
      <c r="RIY22" s="23"/>
      <c r="RIZ22" s="23"/>
      <c r="RJA22" s="23"/>
      <c r="RJB22" s="23"/>
      <c r="RJC22" s="23"/>
      <c r="RJD22" s="23"/>
      <c r="RJE22" s="23"/>
      <c r="RJF22" s="23"/>
      <c r="RJG22" s="23"/>
      <c r="RJH22" s="23"/>
      <c r="RJI22" s="23"/>
      <c r="RJJ22" s="23"/>
      <c r="RJK22" s="23"/>
      <c r="RJL22" s="23"/>
      <c r="RJM22" s="23"/>
      <c r="RJN22" s="23"/>
      <c r="RJO22" s="23"/>
      <c r="RJP22" s="23"/>
      <c r="RJQ22" s="23"/>
      <c r="RJR22" s="23"/>
      <c r="RJS22" s="23"/>
      <c r="RJT22" s="23"/>
      <c r="RJU22" s="23"/>
      <c r="RJV22" s="23"/>
      <c r="RJW22" s="23"/>
      <c r="RJX22" s="23"/>
      <c r="RJY22" s="23"/>
      <c r="RJZ22" s="23"/>
      <c r="RKA22" s="23"/>
      <c r="RKB22" s="23"/>
      <c r="RKC22" s="23"/>
      <c r="RKD22" s="23"/>
      <c r="RKE22" s="23"/>
      <c r="RKF22" s="23"/>
      <c r="RKG22" s="23"/>
      <c r="RKH22" s="23"/>
      <c r="RKI22" s="23"/>
      <c r="RKJ22" s="23"/>
      <c r="RKK22" s="23"/>
      <c r="RKL22" s="23"/>
      <c r="RKM22" s="23"/>
      <c r="RKN22" s="23"/>
      <c r="RKO22" s="23"/>
      <c r="RKP22" s="23"/>
      <c r="RKQ22" s="23"/>
      <c r="RKR22" s="23"/>
      <c r="RKS22" s="23"/>
      <c r="RKT22" s="23"/>
      <c r="RKU22" s="23"/>
      <c r="RKV22" s="23"/>
      <c r="RKW22" s="23"/>
      <c r="RKX22" s="23"/>
      <c r="RKY22" s="23"/>
      <c r="RKZ22" s="23"/>
      <c r="RLA22" s="23"/>
      <c r="RLB22" s="23"/>
      <c r="RLC22" s="23"/>
      <c r="RLD22" s="23"/>
      <c r="RLE22" s="23"/>
      <c r="RLF22" s="23"/>
      <c r="RLG22" s="23"/>
      <c r="RLH22" s="23"/>
      <c r="RLI22" s="23"/>
      <c r="RLJ22" s="23"/>
      <c r="RLK22" s="23"/>
      <c r="RLL22" s="23"/>
      <c r="RLM22" s="23"/>
      <c r="RLN22" s="23"/>
      <c r="RLO22" s="23"/>
      <c r="RLP22" s="23"/>
      <c r="RLQ22" s="23"/>
      <c r="RLR22" s="23"/>
      <c r="RLS22" s="23"/>
      <c r="RLT22" s="23"/>
      <c r="RLU22" s="23"/>
      <c r="RLV22" s="23"/>
      <c r="RLW22" s="23"/>
      <c r="RLX22" s="23"/>
      <c r="RLY22" s="23"/>
      <c r="RLZ22" s="23"/>
      <c r="RMA22" s="23"/>
      <c r="RMB22" s="23"/>
      <c r="RMC22" s="23"/>
      <c r="RMD22" s="23"/>
      <c r="RME22" s="23"/>
      <c r="RMF22" s="23"/>
      <c r="RMG22" s="23"/>
      <c r="RMH22" s="23"/>
      <c r="RMI22" s="23"/>
      <c r="RMJ22" s="23"/>
      <c r="RMK22" s="23"/>
      <c r="RML22" s="23"/>
      <c r="RMM22" s="23"/>
      <c r="RMN22" s="23"/>
      <c r="RMO22" s="23"/>
      <c r="RMP22" s="23"/>
      <c r="RMQ22" s="23"/>
      <c r="RMR22" s="23"/>
      <c r="RMS22" s="23"/>
      <c r="RMT22" s="23"/>
      <c r="RMU22" s="23"/>
      <c r="RMV22" s="23"/>
      <c r="RMW22" s="23"/>
      <c r="RMX22" s="23"/>
      <c r="RMY22" s="23"/>
      <c r="RMZ22" s="23"/>
      <c r="RNA22" s="23"/>
      <c r="RNB22" s="23"/>
      <c r="RNC22" s="23"/>
      <c r="RND22" s="23"/>
      <c r="RNE22" s="23"/>
      <c r="RNF22" s="23"/>
      <c r="RNG22" s="23"/>
      <c r="RNH22" s="23"/>
      <c r="RNI22" s="23"/>
      <c r="RNJ22" s="23"/>
      <c r="RNK22" s="23"/>
      <c r="RNL22" s="23"/>
      <c r="RNM22" s="23"/>
      <c r="RNN22" s="23"/>
      <c r="RNO22" s="23"/>
      <c r="RNP22" s="23"/>
      <c r="RNQ22" s="23"/>
      <c r="RNR22" s="23"/>
      <c r="RNS22" s="23"/>
      <c r="RNT22" s="23"/>
      <c r="RNU22" s="23"/>
      <c r="RNV22" s="23"/>
      <c r="RNW22" s="23"/>
      <c r="RNX22" s="23"/>
      <c r="RNY22" s="23"/>
      <c r="RNZ22" s="23"/>
      <c r="ROA22" s="23"/>
      <c r="ROB22" s="23"/>
      <c r="ROC22" s="23"/>
      <c r="ROD22" s="23"/>
      <c r="ROE22" s="23"/>
      <c r="ROF22" s="23"/>
      <c r="ROG22" s="23"/>
      <c r="ROH22" s="23"/>
      <c r="ROI22" s="23"/>
      <c r="ROJ22" s="23"/>
      <c r="ROK22" s="23"/>
      <c r="ROL22" s="23"/>
      <c r="ROM22" s="23"/>
      <c r="RON22" s="23"/>
      <c r="ROO22" s="23"/>
      <c r="ROP22" s="23"/>
      <c r="ROQ22" s="23"/>
      <c r="ROR22" s="23"/>
      <c r="ROS22" s="23"/>
      <c r="ROT22" s="23"/>
      <c r="ROU22" s="23"/>
      <c r="ROV22" s="23"/>
      <c r="ROW22" s="23"/>
      <c r="ROX22" s="23"/>
      <c r="ROY22" s="23"/>
      <c r="ROZ22" s="23"/>
      <c r="RPA22" s="23"/>
      <c r="RPB22" s="23"/>
      <c r="RPC22" s="23"/>
      <c r="RPD22" s="23"/>
      <c r="RPE22" s="23"/>
      <c r="RPF22" s="23"/>
      <c r="RPG22" s="23"/>
      <c r="RPH22" s="23"/>
      <c r="RPI22" s="23"/>
      <c r="RPJ22" s="23"/>
      <c r="RPK22" s="23"/>
      <c r="RPL22" s="23"/>
      <c r="RPM22" s="23"/>
      <c r="RPN22" s="23"/>
      <c r="RPO22" s="23"/>
      <c r="RPP22" s="23"/>
      <c r="RPQ22" s="23"/>
      <c r="RPR22" s="23"/>
      <c r="RPS22" s="23"/>
      <c r="RPT22" s="23"/>
      <c r="RPU22" s="23"/>
      <c r="RPV22" s="23"/>
      <c r="RPW22" s="23"/>
      <c r="RPX22" s="23"/>
      <c r="RPY22" s="23"/>
      <c r="RPZ22" s="23"/>
      <c r="RQA22" s="23"/>
      <c r="RQB22" s="23"/>
      <c r="RQC22" s="23"/>
      <c r="RQD22" s="23"/>
      <c r="RQE22" s="23"/>
      <c r="RQF22" s="23"/>
      <c r="RQG22" s="23"/>
      <c r="RQH22" s="23"/>
      <c r="RQI22" s="23"/>
      <c r="RQJ22" s="23"/>
      <c r="RQK22" s="23"/>
      <c r="RQL22" s="23"/>
      <c r="RQM22" s="23"/>
      <c r="RQN22" s="23"/>
      <c r="RQO22" s="23"/>
      <c r="RQP22" s="23"/>
      <c r="RQQ22" s="23"/>
      <c r="RQR22" s="23"/>
      <c r="RQS22" s="23"/>
      <c r="RQT22" s="23"/>
      <c r="RQU22" s="23"/>
      <c r="RQV22" s="23"/>
      <c r="RQW22" s="23"/>
      <c r="RQX22" s="23"/>
      <c r="RQY22" s="23"/>
      <c r="RQZ22" s="23"/>
      <c r="RRA22" s="23"/>
      <c r="RRB22" s="23"/>
      <c r="RRC22" s="23"/>
      <c r="RRD22" s="23"/>
      <c r="RRE22" s="23"/>
      <c r="RRF22" s="23"/>
      <c r="RRG22" s="23"/>
      <c r="RRH22" s="23"/>
      <c r="RRI22" s="23"/>
      <c r="RRJ22" s="23"/>
      <c r="RRK22" s="23"/>
      <c r="RRL22" s="23"/>
      <c r="RRM22" s="23"/>
      <c r="RRN22" s="23"/>
      <c r="RRO22" s="23"/>
      <c r="RRP22" s="23"/>
      <c r="RRQ22" s="23"/>
      <c r="RRR22" s="23"/>
      <c r="RRS22" s="23"/>
      <c r="RRT22" s="23"/>
      <c r="RRU22" s="23"/>
      <c r="RRV22" s="23"/>
      <c r="RRW22" s="23"/>
      <c r="RRX22" s="23"/>
      <c r="RRY22" s="23"/>
      <c r="RRZ22" s="23"/>
      <c r="RSA22" s="23"/>
      <c r="RSB22" s="23"/>
      <c r="RSC22" s="23"/>
      <c r="RSD22" s="23"/>
      <c r="RSE22" s="23"/>
      <c r="RSF22" s="23"/>
      <c r="RSG22" s="23"/>
      <c r="RSH22" s="23"/>
      <c r="RSI22" s="23"/>
      <c r="RSJ22" s="23"/>
      <c r="RSK22" s="23"/>
      <c r="RSL22" s="23"/>
      <c r="RSM22" s="23"/>
      <c r="RSN22" s="23"/>
      <c r="RSO22" s="23"/>
      <c r="RSP22" s="23"/>
      <c r="RSQ22" s="23"/>
      <c r="RSR22" s="23"/>
      <c r="RSS22" s="23"/>
      <c r="RST22" s="23"/>
      <c r="RSU22" s="23"/>
      <c r="RSV22" s="23"/>
      <c r="RSW22" s="23"/>
      <c r="RSX22" s="23"/>
      <c r="RSY22" s="23"/>
      <c r="RSZ22" s="23"/>
      <c r="RTA22" s="23"/>
      <c r="RTB22" s="23"/>
      <c r="RTC22" s="23"/>
      <c r="RTD22" s="23"/>
      <c r="RTE22" s="23"/>
      <c r="RTF22" s="23"/>
      <c r="RTG22" s="23"/>
      <c r="RTH22" s="23"/>
      <c r="RTI22" s="23"/>
      <c r="RTJ22" s="23"/>
      <c r="RTK22" s="23"/>
      <c r="RTL22" s="23"/>
      <c r="RTM22" s="23"/>
      <c r="RTN22" s="23"/>
      <c r="RTO22" s="23"/>
      <c r="RTP22" s="23"/>
      <c r="RTQ22" s="23"/>
      <c r="RTR22" s="23"/>
      <c r="RTS22" s="23"/>
      <c r="RTT22" s="23"/>
      <c r="RTU22" s="23"/>
      <c r="RTV22" s="23"/>
      <c r="RTW22" s="23"/>
      <c r="RTX22" s="23"/>
      <c r="RTY22" s="23"/>
      <c r="RTZ22" s="23"/>
      <c r="RUA22" s="23"/>
      <c r="RUB22" s="23"/>
      <c r="RUC22" s="23"/>
      <c r="RUD22" s="23"/>
      <c r="RUE22" s="23"/>
      <c r="RUF22" s="23"/>
      <c r="RUG22" s="23"/>
      <c r="RUH22" s="23"/>
      <c r="RUI22" s="23"/>
      <c r="RUJ22" s="23"/>
      <c r="RUK22" s="23"/>
      <c r="RUL22" s="23"/>
      <c r="RUM22" s="23"/>
      <c r="RUN22" s="23"/>
      <c r="RUO22" s="23"/>
      <c r="RUP22" s="23"/>
      <c r="RUQ22" s="23"/>
      <c r="RUR22" s="23"/>
      <c r="RUS22" s="23"/>
      <c r="RUT22" s="23"/>
      <c r="RUU22" s="23"/>
      <c r="RUV22" s="23"/>
      <c r="RUW22" s="23"/>
      <c r="RUX22" s="23"/>
      <c r="RUY22" s="23"/>
      <c r="RUZ22" s="23"/>
      <c r="RVA22" s="23"/>
      <c r="RVB22" s="23"/>
      <c r="RVC22" s="23"/>
      <c r="RVD22" s="23"/>
      <c r="RVE22" s="23"/>
      <c r="RVF22" s="23"/>
      <c r="RVG22" s="23"/>
      <c r="RVH22" s="23"/>
      <c r="RVI22" s="23"/>
      <c r="RVJ22" s="23"/>
      <c r="RVK22" s="23"/>
      <c r="RVL22" s="23"/>
      <c r="RVM22" s="23"/>
      <c r="RVN22" s="23"/>
      <c r="RVO22" s="23"/>
      <c r="RVP22" s="23"/>
      <c r="RVQ22" s="23"/>
      <c r="RVR22" s="23"/>
      <c r="RVS22" s="23"/>
      <c r="RVT22" s="23"/>
      <c r="RVU22" s="23"/>
      <c r="RVV22" s="23"/>
      <c r="RVW22" s="23"/>
      <c r="RVX22" s="23"/>
      <c r="RVY22" s="23"/>
      <c r="RVZ22" s="23"/>
      <c r="RWA22" s="23"/>
      <c r="RWB22" s="23"/>
      <c r="RWC22" s="23"/>
      <c r="RWD22" s="23"/>
      <c r="RWE22" s="23"/>
      <c r="RWF22" s="23"/>
      <c r="RWG22" s="23"/>
      <c r="RWH22" s="23"/>
      <c r="RWI22" s="23"/>
      <c r="RWJ22" s="23"/>
      <c r="RWK22" s="23"/>
      <c r="RWL22" s="23"/>
      <c r="RWM22" s="23"/>
      <c r="RWN22" s="23"/>
      <c r="RWO22" s="23"/>
      <c r="RWP22" s="23"/>
      <c r="RWQ22" s="23"/>
      <c r="RWR22" s="23"/>
      <c r="RWS22" s="23"/>
      <c r="RWT22" s="23"/>
      <c r="RWU22" s="23"/>
      <c r="RWV22" s="23"/>
      <c r="RWW22" s="23"/>
      <c r="RWX22" s="23"/>
      <c r="RWY22" s="23"/>
      <c r="RWZ22" s="23"/>
      <c r="RXA22" s="23"/>
      <c r="RXB22" s="23"/>
      <c r="RXC22" s="23"/>
      <c r="RXD22" s="23"/>
      <c r="RXE22" s="23"/>
      <c r="RXF22" s="23"/>
      <c r="RXG22" s="23"/>
      <c r="RXH22" s="23"/>
      <c r="RXI22" s="23"/>
      <c r="RXJ22" s="23"/>
      <c r="RXK22" s="23"/>
      <c r="RXL22" s="23"/>
      <c r="RXM22" s="23"/>
      <c r="RXN22" s="23"/>
      <c r="RXO22" s="23"/>
      <c r="RXP22" s="23"/>
      <c r="RXQ22" s="23"/>
      <c r="RXR22" s="23"/>
      <c r="RXS22" s="23"/>
      <c r="RXT22" s="23"/>
      <c r="RXU22" s="23"/>
      <c r="RXV22" s="23"/>
      <c r="RXW22" s="23"/>
      <c r="RXX22" s="23"/>
      <c r="RXY22" s="23"/>
      <c r="RXZ22" s="23"/>
      <c r="RYA22" s="23"/>
      <c r="RYB22" s="23"/>
      <c r="RYC22" s="23"/>
      <c r="RYD22" s="23"/>
      <c r="RYE22" s="23"/>
      <c r="RYF22" s="23"/>
      <c r="RYG22" s="23"/>
      <c r="RYH22" s="23"/>
      <c r="RYI22" s="23"/>
      <c r="RYJ22" s="23"/>
      <c r="RYK22" s="23"/>
      <c r="RYL22" s="23"/>
      <c r="RYM22" s="23"/>
      <c r="RYN22" s="23"/>
      <c r="RYO22" s="23"/>
      <c r="RYP22" s="23"/>
      <c r="RYQ22" s="23"/>
      <c r="RYR22" s="23"/>
      <c r="RYS22" s="23"/>
      <c r="RYT22" s="23"/>
      <c r="RYU22" s="23"/>
      <c r="RYV22" s="23"/>
      <c r="RYW22" s="23"/>
      <c r="RYX22" s="23"/>
      <c r="RYY22" s="23"/>
      <c r="RYZ22" s="23"/>
      <c r="RZA22" s="23"/>
      <c r="RZB22" s="23"/>
      <c r="RZC22" s="23"/>
      <c r="RZD22" s="23"/>
      <c r="RZE22" s="23"/>
      <c r="RZF22" s="23"/>
      <c r="RZG22" s="23"/>
      <c r="RZH22" s="23"/>
      <c r="RZI22" s="23"/>
      <c r="RZJ22" s="23"/>
      <c r="RZK22" s="23"/>
      <c r="RZL22" s="23"/>
      <c r="RZM22" s="23"/>
      <c r="RZN22" s="23"/>
      <c r="RZO22" s="23"/>
      <c r="RZP22" s="23"/>
      <c r="RZQ22" s="23"/>
      <c r="RZR22" s="23"/>
      <c r="RZS22" s="23"/>
      <c r="RZT22" s="23"/>
      <c r="RZU22" s="23"/>
      <c r="RZV22" s="23"/>
      <c r="RZW22" s="23"/>
      <c r="RZX22" s="23"/>
      <c r="RZY22" s="23"/>
      <c r="RZZ22" s="23"/>
      <c r="SAA22" s="23"/>
      <c r="SAB22" s="23"/>
      <c r="SAC22" s="23"/>
      <c r="SAD22" s="23"/>
      <c r="SAE22" s="23"/>
      <c r="SAF22" s="23"/>
      <c r="SAG22" s="23"/>
      <c r="SAH22" s="23"/>
      <c r="SAI22" s="23"/>
      <c r="SAJ22" s="23"/>
      <c r="SAK22" s="23"/>
      <c r="SAL22" s="23"/>
      <c r="SAM22" s="23"/>
      <c r="SAN22" s="23"/>
      <c r="SAO22" s="23"/>
      <c r="SAP22" s="23"/>
      <c r="SAQ22" s="23"/>
      <c r="SAR22" s="23"/>
      <c r="SAS22" s="23"/>
      <c r="SAT22" s="23"/>
      <c r="SAU22" s="23"/>
      <c r="SAV22" s="23"/>
      <c r="SAW22" s="23"/>
      <c r="SAX22" s="23"/>
      <c r="SAY22" s="23"/>
      <c r="SAZ22" s="23"/>
      <c r="SBA22" s="23"/>
      <c r="SBB22" s="23"/>
      <c r="SBC22" s="23"/>
      <c r="SBD22" s="23"/>
      <c r="SBE22" s="23"/>
      <c r="SBF22" s="23"/>
      <c r="SBG22" s="23"/>
      <c r="SBH22" s="23"/>
      <c r="SBI22" s="23"/>
      <c r="SBJ22" s="23"/>
      <c r="SBK22" s="23"/>
      <c r="SBL22" s="23"/>
      <c r="SBM22" s="23"/>
      <c r="SBN22" s="23"/>
      <c r="SBO22" s="23"/>
      <c r="SBP22" s="23"/>
      <c r="SBQ22" s="23"/>
      <c r="SBR22" s="23"/>
      <c r="SBS22" s="23"/>
      <c r="SBT22" s="23"/>
      <c r="SBU22" s="23"/>
      <c r="SBV22" s="23"/>
      <c r="SBW22" s="23"/>
      <c r="SBX22" s="23"/>
      <c r="SBY22" s="23"/>
      <c r="SBZ22" s="23"/>
      <c r="SCA22" s="23"/>
      <c r="SCB22" s="23"/>
      <c r="SCC22" s="23"/>
      <c r="SCD22" s="23"/>
      <c r="SCE22" s="23"/>
      <c r="SCF22" s="23"/>
      <c r="SCG22" s="23"/>
      <c r="SCH22" s="23"/>
      <c r="SCI22" s="23"/>
      <c r="SCJ22" s="23"/>
      <c r="SCK22" s="23"/>
      <c r="SCL22" s="23"/>
      <c r="SCM22" s="23"/>
      <c r="SCN22" s="23"/>
      <c r="SCO22" s="23"/>
      <c r="SCP22" s="23"/>
      <c r="SCQ22" s="23"/>
      <c r="SCR22" s="23"/>
      <c r="SCS22" s="23"/>
      <c r="SCT22" s="23"/>
      <c r="SCU22" s="23"/>
      <c r="SCV22" s="23"/>
      <c r="SCW22" s="23"/>
      <c r="SCX22" s="23"/>
      <c r="SCY22" s="23"/>
      <c r="SCZ22" s="23"/>
      <c r="SDA22" s="23"/>
      <c r="SDB22" s="23"/>
      <c r="SDC22" s="23"/>
      <c r="SDD22" s="23"/>
      <c r="SDE22" s="23"/>
      <c r="SDF22" s="23"/>
      <c r="SDG22" s="23"/>
      <c r="SDH22" s="23"/>
      <c r="SDI22" s="23"/>
      <c r="SDJ22" s="23"/>
      <c r="SDK22" s="23"/>
      <c r="SDL22" s="23"/>
      <c r="SDM22" s="23"/>
      <c r="SDN22" s="23"/>
      <c r="SDO22" s="23"/>
      <c r="SDP22" s="23"/>
      <c r="SDQ22" s="23"/>
      <c r="SDR22" s="23"/>
      <c r="SDS22" s="23"/>
      <c r="SDT22" s="23"/>
      <c r="SDU22" s="23"/>
      <c r="SDV22" s="23"/>
      <c r="SDW22" s="23"/>
      <c r="SDX22" s="23"/>
      <c r="SDY22" s="23"/>
      <c r="SDZ22" s="23"/>
      <c r="SEA22" s="23"/>
      <c r="SEB22" s="23"/>
      <c r="SEC22" s="23"/>
      <c r="SED22" s="23"/>
      <c r="SEE22" s="23"/>
      <c r="SEF22" s="23"/>
      <c r="SEG22" s="23"/>
      <c r="SEH22" s="23"/>
      <c r="SEI22" s="23"/>
      <c r="SEJ22" s="23"/>
      <c r="SEK22" s="23"/>
      <c r="SEL22" s="23"/>
      <c r="SEM22" s="23"/>
      <c r="SEN22" s="23"/>
      <c r="SEO22" s="23"/>
      <c r="SEP22" s="23"/>
      <c r="SEQ22" s="23"/>
      <c r="SER22" s="23"/>
      <c r="SES22" s="23"/>
      <c r="SET22" s="23"/>
      <c r="SEU22" s="23"/>
      <c r="SEV22" s="23"/>
      <c r="SEW22" s="23"/>
      <c r="SEX22" s="23"/>
      <c r="SEY22" s="23"/>
      <c r="SEZ22" s="23"/>
      <c r="SFA22" s="23"/>
      <c r="SFB22" s="23"/>
      <c r="SFC22" s="23"/>
      <c r="SFD22" s="23"/>
      <c r="SFE22" s="23"/>
      <c r="SFF22" s="23"/>
      <c r="SFG22" s="23"/>
      <c r="SFH22" s="23"/>
      <c r="SFI22" s="23"/>
      <c r="SFJ22" s="23"/>
      <c r="SFK22" s="23"/>
      <c r="SFL22" s="23"/>
      <c r="SFM22" s="23"/>
      <c r="SFN22" s="23"/>
      <c r="SFO22" s="23"/>
      <c r="SFP22" s="23"/>
      <c r="SFQ22" s="23"/>
      <c r="SFR22" s="23"/>
      <c r="SFS22" s="23"/>
      <c r="SFT22" s="23"/>
      <c r="SFU22" s="23"/>
      <c r="SFV22" s="23"/>
      <c r="SFW22" s="23"/>
      <c r="SFX22" s="23"/>
      <c r="SFY22" s="23"/>
      <c r="SFZ22" s="23"/>
      <c r="SGA22" s="23"/>
      <c r="SGB22" s="23"/>
      <c r="SGC22" s="23"/>
      <c r="SGD22" s="23"/>
      <c r="SGE22" s="23"/>
      <c r="SGF22" s="23"/>
      <c r="SGG22" s="23"/>
      <c r="SGH22" s="23"/>
      <c r="SGI22" s="23"/>
      <c r="SGJ22" s="23"/>
      <c r="SGK22" s="23"/>
      <c r="SGL22" s="23"/>
      <c r="SGM22" s="23"/>
      <c r="SGN22" s="23"/>
      <c r="SGO22" s="23"/>
      <c r="SGP22" s="23"/>
      <c r="SGQ22" s="23"/>
      <c r="SGR22" s="23"/>
      <c r="SGS22" s="23"/>
      <c r="SGT22" s="23"/>
      <c r="SGU22" s="23"/>
      <c r="SGV22" s="23"/>
      <c r="SGW22" s="23"/>
      <c r="SGX22" s="23"/>
      <c r="SGY22" s="23"/>
      <c r="SGZ22" s="23"/>
      <c r="SHA22" s="23"/>
      <c r="SHB22" s="23"/>
      <c r="SHC22" s="23"/>
      <c r="SHD22" s="23"/>
      <c r="SHE22" s="23"/>
      <c r="SHF22" s="23"/>
      <c r="SHG22" s="23"/>
      <c r="SHH22" s="23"/>
      <c r="SHI22" s="23"/>
      <c r="SHJ22" s="23"/>
      <c r="SHK22" s="23"/>
      <c r="SHL22" s="23"/>
      <c r="SHM22" s="23"/>
      <c r="SHN22" s="23"/>
      <c r="SHO22" s="23"/>
      <c r="SHP22" s="23"/>
      <c r="SHQ22" s="23"/>
      <c r="SHR22" s="23"/>
      <c r="SHS22" s="23"/>
      <c r="SHT22" s="23"/>
      <c r="SHU22" s="23"/>
      <c r="SHV22" s="23"/>
      <c r="SHW22" s="23"/>
      <c r="SHX22" s="23"/>
      <c r="SHY22" s="23"/>
      <c r="SHZ22" s="23"/>
      <c r="SIA22" s="23"/>
      <c r="SIB22" s="23"/>
      <c r="SIC22" s="23"/>
      <c r="SID22" s="23"/>
      <c r="SIE22" s="23"/>
      <c r="SIF22" s="23"/>
      <c r="SIG22" s="23"/>
      <c r="SIH22" s="23"/>
      <c r="SII22" s="23"/>
      <c r="SIJ22" s="23"/>
      <c r="SIK22" s="23"/>
      <c r="SIL22" s="23"/>
      <c r="SIM22" s="23"/>
      <c r="SIN22" s="23"/>
      <c r="SIO22" s="23"/>
      <c r="SIP22" s="23"/>
      <c r="SIQ22" s="23"/>
      <c r="SIR22" s="23"/>
      <c r="SIS22" s="23"/>
      <c r="SIT22" s="23"/>
      <c r="SIU22" s="23"/>
      <c r="SIV22" s="23"/>
      <c r="SIW22" s="23"/>
      <c r="SIX22" s="23"/>
      <c r="SIY22" s="23"/>
      <c r="SIZ22" s="23"/>
      <c r="SJA22" s="23"/>
      <c r="SJB22" s="23"/>
      <c r="SJC22" s="23"/>
      <c r="SJD22" s="23"/>
      <c r="SJE22" s="23"/>
      <c r="SJF22" s="23"/>
      <c r="SJG22" s="23"/>
      <c r="SJH22" s="23"/>
      <c r="SJI22" s="23"/>
      <c r="SJJ22" s="23"/>
      <c r="SJK22" s="23"/>
      <c r="SJL22" s="23"/>
      <c r="SJM22" s="23"/>
      <c r="SJN22" s="23"/>
      <c r="SJO22" s="23"/>
      <c r="SJP22" s="23"/>
      <c r="SJQ22" s="23"/>
      <c r="SJR22" s="23"/>
      <c r="SJS22" s="23"/>
      <c r="SJT22" s="23"/>
      <c r="SJU22" s="23"/>
      <c r="SJV22" s="23"/>
      <c r="SJW22" s="23"/>
      <c r="SJX22" s="23"/>
      <c r="SJY22" s="23"/>
      <c r="SJZ22" s="23"/>
      <c r="SKA22" s="23"/>
      <c r="SKB22" s="23"/>
      <c r="SKC22" s="23"/>
      <c r="SKD22" s="23"/>
      <c r="SKE22" s="23"/>
      <c r="SKF22" s="23"/>
      <c r="SKG22" s="23"/>
      <c r="SKH22" s="23"/>
      <c r="SKI22" s="23"/>
      <c r="SKJ22" s="23"/>
      <c r="SKK22" s="23"/>
      <c r="SKL22" s="23"/>
      <c r="SKM22" s="23"/>
      <c r="SKN22" s="23"/>
      <c r="SKO22" s="23"/>
      <c r="SKP22" s="23"/>
      <c r="SKQ22" s="23"/>
      <c r="SKR22" s="23"/>
      <c r="SKS22" s="23"/>
      <c r="SKT22" s="23"/>
      <c r="SKU22" s="23"/>
      <c r="SKV22" s="23"/>
      <c r="SKW22" s="23"/>
      <c r="SKX22" s="23"/>
      <c r="SKY22" s="23"/>
      <c r="SKZ22" s="23"/>
      <c r="SLA22" s="23"/>
      <c r="SLB22" s="23"/>
      <c r="SLC22" s="23"/>
      <c r="SLD22" s="23"/>
      <c r="SLE22" s="23"/>
      <c r="SLF22" s="23"/>
      <c r="SLG22" s="23"/>
      <c r="SLH22" s="23"/>
      <c r="SLI22" s="23"/>
      <c r="SLJ22" s="23"/>
      <c r="SLK22" s="23"/>
      <c r="SLL22" s="23"/>
      <c r="SLM22" s="23"/>
      <c r="SLN22" s="23"/>
      <c r="SLO22" s="23"/>
      <c r="SLP22" s="23"/>
      <c r="SLQ22" s="23"/>
      <c r="SLR22" s="23"/>
      <c r="SLS22" s="23"/>
      <c r="SLT22" s="23"/>
      <c r="SLU22" s="23"/>
      <c r="SLV22" s="23"/>
      <c r="SLW22" s="23"/>
      <c r="SLX22" s="23"/>
      <c r="SLY22" s="23"/>
      <c r="SLZ22" s="23"/>
      <c r="SMA22" s="23"/>
      <c r="SMB22" s="23"/>
      <c r="SMC22" s="23"/>
      <c r="SMD22" s="23"/>
      <c r="SME22" s="23"/>
      <c r="SMF22" s="23"/>
      <c r="SMG22" s="23"/>
      <c r="SMH22" s="23"/>
      <c r="SMI22" s="23"/>
      <c r="SMJ22" s="23"/>
      <c r="SMK22" s="23"/>
      <c r="SML22" s="23"/>
      <c r="SMM22" s="23"/>
      <c r="SMN22" s="23"/>
      <c r="SMO22" s="23"/>
      <c r="SMP22" s="23"/>
      <c r="SMQ22" s="23"/>
      <c r="SMR22" s="23"/>
      <c r="SMS22" s="23"/>
      <c r="SMT22" s="23"/>
      <c r="SMU22" s="23"/>
      <c r="SMV22" s="23"/>
      <c r="SMW22" s="23"/>
      <c r="SMX22" s="23"/>
      <c r="SMY22" s="23"/>
      <c r="SMZ22" s="23"/>
      <c r="SNA22" s="23"/>
      <c r="SNB22" s="23"/>
      <c r="SNC22" s="23"/>
      <c r="SND22" s="23"/>
      <c r="SNE22" s="23"/>
      <c r="SNF22" s="23"/>
      <c r="SNG22" s="23"/>
      <c r="SNH22" s="23"/>
      <c r="SNI22" s="23"/>
      <c r="SNJ22" s="23"/>
      <c r="SNK22" s="23"/>
      <c r="SNL22" s="23"/>
      <c r="SNM22" s="23"/>
      <c r="SNN22" s="23"/>
      <c r="SNO22" s="23"/>
      <c r="SNP22" s="23"/>
      <c r="SNQ22" s="23"/>
      <c r="SNR22" s="23"/>
      <c r="SNS22" s="23"/>
      <c r="SNT22" s="23"/>
      <c r="SNU22" s="23"/>
      <c r="SNV22" s="23"/>
      <c r="SNW22" s="23"/>
      <c r="SNX22" s="23"/>
      <c r="SNY22" s="23"/>
      <c r="SNZ22" s="23"/>
      <c r="SOA22" s="23"/>
      <c r="SOB22" s="23"/>
      <c r="SOC22" s="23"/>
      <c r="SOD22" s="23"/>
      <c r="SOE22" s="23"/>
      <c r="SOF22" s="23"/>
      <c r="SOG22" s="23"/>
      <c r="SOH22" s="23"/>
      <c r="SOI22" s="23"/>
      <c r="SOJ22" s="23"/>
      <c r="SOK22" s="23"/>
      <c r="SOL22" s="23"/>
      <c r="SOM22" s="23"/>
      <c r="SON22" s="23"/>
      <c r="SOO22" s="23"/>
      <c r="SOP22" s="23"/>
      <c r="SOQ22" s="23"/>
      <c r="SOR22" s="23"/>
      <c r="SOS22" s="23"/>
      <c r="SOT22" s="23"/>
      <c r="SOU22" s="23"/>
      <c r="SOV22" s="23"/>
      <c r="SOW22" s="23"/>
      <c r="SOX22" s="23"/>
      <c r="SOY22" s="23"/>
      <c r="SOZ22" s="23"/>
      <c r="SPA22" s="23"/>
      <c r="SPB22" s="23"/>
      <c r="SPC22" s="23"/>
      <c r="SPD22" s="23"/>
      <c r="SPE22" s="23"/>
      <c r="SPF22" s="23"/>
      <c r="SPG22" s="23"/>
      <c r="SPH22" s="23"/>
      <c r="SPI22" s="23"/>
      <c r="SPJ22" s="23"/>
      <c r="SPK22" s="23"/>
      <c r="SPL22" s="23"/>
      <c r="SPM22" s="23"/>
      <c r="SPN22" s="23"/>
      <c r="SPO22" s="23"/>
      <c r="SPP22" s="23"/>
      <c r="SPQ22" s="23"/>
      <c r="SPR22" s="23"/>
      <c r="SPS22" s="23"/>
      <c r="SPT22" s="23"/>
      <c r="SPU22" s="23"/>
      <c r="SPV22" s="23"/>
      <c r="SPW22" s="23"/>
      <c r="SPX22" s="23"/>
      <c r="SPY22" s="23"/>
      <c r="SPZ22" s="23"/>
      <c r="SQA22" s="23"/>
      <c r="SQB22" s="23"/>
      <c r="SQC22" s="23"/>
      <c r="SQD22" s="23"/>
      <c r="SQE22" s="23"/>
      <c r="SQF22" s="23"/>
      <c r="SQG22" s="23"/>
      <c r="SQH22" s="23"/>
      <c r="SQI22" s="23"/>
      <c r="SQJ22" s="23"/>
      <c r="SQK22" s="23"/>
      <c r="SQL22" s="23"/>
      <c r="SQM22" s="23"/>
      <c r="SQN22" s="23"/>
      <c r="SQO22" s="23"/>
      <c r="SQP22" s="23"/>
      <c r="SQQ22" s="23"/>
      <c r="SQR22" s="23"/>
      <c r="SQS22" s="23"/>
      <c r="SQT22" s="23"/>
      <c r="SQU22" s="23"/>
      <c r="SQV22" s="23"/>
      <c r="SQW22" s="23"/>
      <c r="SQX22" s="23"/>
      <c r="SQY22" s="23"/>
      <c r="SQZ22" s="23"/>
      <c r="SRA22" s="23"/>
      <c r="SRB22" s="23"/>
      <c r="SRC22" s="23"/>
      <c r="SRD22" s="23"/>
      <c r="SRE22" s="23"/>
      <c r="SRF22" s="23"/>
      <c r="SRG22" s="23"/>
      <c r="SRH22" s="23"/>
      <c r="SRI22" s="23"/>
      <c r="SRJ22" s="23"/>
      <c r="SRK22" s="23"/>
      <c r="SRL22" s="23"/>
      <c r="SRM22" s="23"/>
      <c r="SRN22" s="23"/>
      <c r="SRO22" s="23"/>
      <c r="SRP22" s="23"/>
      <c r="SRQ22" s="23"/>
      <c r="SRR22" s="23"/>
      <c r="SRS22" s="23"/>
      <c r="SRT22" s="23"/>
      <c r="SRU22" s="23"/>
      <c r="SRV22" s="23"/>
      <c r="SRW22" s="23"/>
      <c r="SRX22" s="23"/>
      <c r="SRY22" s="23"/>
      <c r="SRZ22" s="23"/>
      <c r="SSA22" s="23"/>
      <c r="SSB22" s="23"/>
      <c r="SSC22" s="23"/>
      <c r="SSD22" s="23"/>
      <c r="SSE22" s="23"/>
      <c r="SSF22" s="23"/>
      <c r="SSG22" s="23"/>
      <c r="SSH22" s="23"/>
      <c r="SSI22" s="23"/>
      <c r="SSJ22" s="23"/>
      <c r="SSK22" s="23"/>
      <c r="SSL22" s="23"/>
      <c r="SSM22" s="23"/>
      <c r="SSN22" s="23"/>
      <c r="SSO22" s="23"/>
      <c r="SSP22" s="23"/>
      <c r="SSQ22" s="23"/>
      <c r="SSR22" s="23"/>
      <c r="SSS22" s="23"/>
      <c r="SST22" s="23"/>
      <c r="SSU22" s="23"/>
      <c r="SSV22" s="23"/>
      <c r="SSW22" s="23"/>
      <c r="SSX22" s="23"/>
      <c r="SSY22" s="23"/>
      <c r="SSZ22" s="23"/>
      <c r="STA22" s="23"/>
      <c r="STB22" s="23"/>
      <c r="STC22" s="23"/>
      <c r="STD22" s="23"/>
      <c r="STE22" s="23"/>
      <c r="STF22" s="23"/>
      <c r="STG22" s="23"/>
      <c r="STH22" s="23"/>
      <c r="STI22" s="23"/>
      <c r="STJ22" s="23"/>
      <c r="STK22" s="23"/>
      <c r="STL22" s="23"/>
      <c r="STM22" s="23"/>
      <c r="STN22" s="23"/>
      <c r="STO22" s="23"/>
      <c r="STP22" s="23"/>
      <c r="STQ22" s="23"/>
      <c r="STR22" s="23"/>
      <c r="STS22" s="23"/>
      <c r="STT22" s="23"/>
      <c r="STU22" s="23"/>
      <c r="STV22" s="23"/>
      <c r="STW22" s="23"/>
      <c r="STX22" s="23"/>
      <c r="STY22" s="23"/>
      <c r="STZ22" s="23"/>
      <c r="SUA22" s="23"/>
      <c r="SUB22" s="23"/>
      <c r="SUC22" s="23"/>
      <c r="SUD22" s="23"/>
      <c r="SUE22" s="23"/>
      <c r="SUF22" s="23"/>
      <c r="SUG22" s="23"/>
      <c r="SUH22" s="23"/>
      <c r="SUI22" s="23"/>
      <c r="SUJ22" s="23"/>
      <c r="SUK22" s="23"/>
      <c r="SUL22" s="23"/>
      <c r="SUM22" s="23"/>
      <c r="SUN22" s="23"/>
      <c r="SUO22" s="23"/>
      <c r="SUP22" s="23"/>
      <c r="SUQ22" s="23"/>
      <c r="SUR22" s="23"/>
      <c r="SUS22" s="23"/>
      <c r="SUT22" s="23"/>
      <c r="SUU22" s="23"/>
      <c r="SUV22" s="23"/>
      <c r="SUW22" s="23"/>
      <c r="SUX22" s="23"/>
      <c r="SUY22" s="23"/>
      <c r="SUZ22" s="23"/>
      <c r="SVA22" s="23"/>
      <c r="SVB22" s="23"/>
      <c r="SVC22" s="23"/>
      <c r="SVD22" s="23"/>
      <c r="SVE22" s="23"/>
      <c r="SVF22" s="23"/>
      <c r="SVG22" s="23"/>
      <c r="SVH22" s="23"/>
      <c r="SVI22" s="23"/>
      <c r="SVJ22" s="23"/>
      <c r="SVK22" s="23"/>
      <c r="SVL22" s="23"/>
      <c r="SVM22" s="23"/>
      <c r="SVN22" s="23"/>
      <c r="SVO22" s="23"/>
      <c r="SVP22" s="23"/>
      <c r="SVQ22" s="23"/>
      <c r="SVR22" s="23"/>
      <c r="SVS22" s="23"/>
      <c r="SVT22" s="23"/>
      <c r="SVU22" s="23"/>
      <c r="SVV22" s="23"/>
      <c r="SVW22" s="23"/>
      <c r="SVX22" s="23"/>
      <c r="SVY22" s="23"/>
      <c r="SVZ22" s="23"/>
      <c r="SWA22" s="23"/>
      <c r="SWB22" s="23"/>
      <c r="SWC22" s="23"/>
      <c r="SWD22" s="23"/>
      <c r="SWE22" s="23"/>
      <c r="SWF22" s="23"/>
      <c r="SWG22" s="23"/>
      <c r="SWH22" s="23"/>
      <c r="SWI22" s="23"/>
      <c r="SWJ22" s="23"/>
      <c r="SWK22" s="23"/>
      <c r="SWL22" s="23"/>
      <c r="SWM22" s="23"/>
      <c r="SWN22" s="23"/>
      <c r="SWO22" s="23"/>
      <c r="SWP22" s="23"/>
      <c r="SWQ22" s="23"/>
      <c r="SWR22" s="23"/>
      <c r="SWS22" s="23"/>
      <c r="SWT22" s="23"/>
      <c r="SWU22" s="23"/>
      <c r="SWV22" s="23"/>
      <c r="SWW22" s="23"/>
      <c r="SWX22" s="23"/>
      <c r="SWY22" s="23"/>
      <c r="SWZ22" s="23"/>
      <c r="SXA22" s="23"/>
      <c r="SXB22" s="23"/>
      <c r="SXC22" s="23"/>
      <c r="SXD22" s="23"/>
      <c r="SXE22" s="23"/>
      <c r="SXF22" s="23"/>
      <c r="SXG22" s="23"/>
      <c r="SXH22" s="23"/>
      <c r="SXI22" s="23"/>
      <c r="SXJ22" s="23"/>
      <c r="SXK22" s="23"/>
      <c r="SXL22" s="23"/>
      <c r="SXM22" s="23"/>
      <c r="SXN22" s="23"/>
      <c r="SXO22" s="23"/>
      <c r="SXP22" s="23"/>
      <c r="SXQ22" s="23"/>
      <c r="SXR22" s="23"/>
      <c r="SXS22" s="23"/>
      <c r="SXT22" s="23"/>
      <c r="SXU22" s="23"/>
      <c r="SXV22" s="23"/>
      <c r="SXW22" s="23"/>
      <c r="SXX22" s="23"/>
      <c r="SXY22" s="23"/>
      <c r="SXZ22" s="23"/>
      <c r="SYA22" s="23"/>
      <c r="SYB22" s="23"/>
      <c r="SYC22" s="23"/>
      <c r="SYD22" s="23"/>
      <c r="SYE22" s="23"/>
      <c r="SYF22" s="23"/>
      <c r="SYG22" s="23"/>
      <c r="SYH22" s="23"/>
      <c r="SYI22" s="23"/>
      <c r="SYJ22" s="23"/>
      <c r="SYK22" s="23"/>
      <c r="SYL22" s="23"/>
      <c r="SYM22" s="23"/>
      <c r="SYN22" s="23"/>
      <c r="SYO22" s="23"/>
      <c r="SYP22" s="23"/>
      <c r="SYQ22" s="23"/>
      <c r="SYR22" s="23"/>
      <c r="SYS22" s="23"/>
      <c r="SYT22" s="23"/>
      <c r="SYU22" s="23"/>
      <c r="SYV22" s="23"/>
      <c r="SYW22" s="23"/>
      <c r="SYX22" s="23"/>
      <c r="SYY22" s="23"/>
      <c r="SYZ22" s="23"/>
      <c r="SZA22" s="23"/>
      <c r="SZB22" s="23"/>
      <c r="SZC22" s="23"/>
      <c r="SZD22" s="23"/>
      <c r="SZE22" s="23"/>
      <c r="SZF22" s="23"/>
      <c r="SZG22" s="23"/>
      <c r="SZH22" s="23"/>
      <c r="SZI22" s="23"/>
      <c r="SZJ22" s="23"/>
      <c r="SZK22" s="23"/>
      <c r="SZL22" s="23"/>
      <c r="SZM22" s="23"/>
      <c r="SZN22" s="23"/>
      <c r="SZO22" s="23"/>
      <c r="SZP22" s="23"/>
      <c r="SZQ22" s="23"/>
      <c r="SZR22" s="23"/>
      <c r="SZS22" s="23"/>
      <c r="SZT22" s="23"/>
      <c r="SZU22" s="23"/>
      <c r="SZV22" s="23"/>
      <c r="SZW22" s="23"/>
      <c r="SZX22" s="23"/>
      <c r="SZY22" s="23"/>
      <c r="SZZ22" s="23"/>
      <c r="TAA22" s="23"/>
      <c r="TAB22" s="23"/>
      <c r="TAC22" s="23"/>
      <c r="TAD22" s="23"/>
      <c r="TAE22" s="23"/>
      <c r="TAF22" s="23"/>
      <c r="TAG22" s="23"/>
      <c r="TAH22" s="23"/>
      <c r="TAI22" s="23"/>
      <c r="TAJ22" s="23"/>
      <c r="TAK22" s="23"/>
      <c r="TAL22" s="23"/>
      <c r="TAM22" s="23"/>
      <c r="TAN22" s="23"/>
      <c r="TAO22" s="23"/>
      <c r="TAP22" s="23"/>
      <c r="TAQ22" s="23"/>
      <c r="TAR22" s="23"/>
      <c r="TAS22" s="23"/>
      <c r="TAT22" s="23"/>
      <c r="TAU22" s="23"/>
      <c r="TAV22" s="23"/>
      <c r="TAW22" s="23"/>
      <c r="TAX22" s="23"/>
      <c r="TAY22" s="23"/>
      <c r="TAZ22" s="23"/>
      <c r="TBA22" s="23"/>
      <c r="TBB22" s="23"/>
      <c r="TBC22" s="23"/>
      <c r="TBD22" s="23"/>
      <c r="TBE22" s="23"/>
      <c r="TBF22" s="23"/>
      <c r="TBG22" s="23"/>
      <c r="TBH22" s="23"/>
      <c r="TBI22" s="23"/>
      <c r="TBJ22" s="23"/>
      <c r="TBK22" s="23"/>
      <c r="TBL22" s="23"/>
      <c r="TBM22" s="23"/>
      <c r="TBN22" s="23"/>
      <c r="TBO22" s="23"/>
      <c r="TBP22" s="23"/>
      <c r="TBQ22" s="23"/>
      <c r="TBR22" s="23"/>
      <c r="TBS22" s="23"/>
      <c r="TBT22" s="23"/>
      <c r="TBU22" s="23"/>
      <c r="TBV22" s="23"/>
      <c r="TBW22" s="23"/>
      <c r="TBX22" s="23"/>
      <c r="TBY22" s="23"/>
      <c r="TBZ22" s="23"/>
      <c r="TCA22" s="23"/>
      <c r="TCB22" s="23"/>
      <c r="TCC22" s="23"/>
      <c r="TCD22" s="23"/>
      <c r="TCE22" s="23"/>
      <c r="TCF22" s="23"/>
      <c r="TCG22" s="23"/>
      <c r="TCH22" s="23"/>
      <c r="TCI22" s="23"/>
      <c r="TCJ22" s="23"/>
      <c r="TCK22" s="23"/>
      <c r="TCL22" s="23"/>
      <c r="TCM22" s="23"/>
      <c r="TCN22" s="23"/>
      <c r="TCO22" s="23"/>
      <c r="TCP22" s="23"/>
      <c r="TCQ22" s="23"/>
      <c r="TCR22" s="23"/>
      <c r="TCS22" s="23"/>
      <c r="TCT22" s="23"/>
      <c r="TCU22" s="23"/>
      <c r="TCV22" s="23"/>
      <c r="TCW22" s="23"/>
      <c r="TCX22" s="23"/>
      <c r="TCY22" s="23"/>
      <c r="TCZ22" s="23"/>
      <c r="TDA22" s="23"/>
      <c r="TDB22" s="23"/>
      <c r="TDC22" s="23"/>
      <c r="TDD22" s="23"/>
      <c r="TDE22" s="23"/>
      <c r="TDF22" s="23"/>
      <c r="TDG22" s="23"/>
      <c r="TDH22" s="23"/>
      <c r="TDI22" s="23"/>
      <c r="TDJ22" s="23"/>
      <c r="TDK22" s="23"/>
      <c r="TDL22" s="23"/>
      <c r="TDM22" s="23"/>
      <c r="TDN22" s="23"/>
      <c r="TDO22" s="23"/>
      <c r="TDP22" s="23"/>
      <c r="TDQ22" s="23"/>
      <c r="TDR22" s="23"/>
      <c r="TDS22" s="23"/>
      <c r="TDT22" s="23"/>
      <c r="TDU22" s="23"/>
      <c r="TDV22" s="23"/>
      <c r="TDW22" s="23"/>
      <c r="TDX22" s="23"/>
      <c r="TDY22" s="23"/>
      <c r="TDZ22" s="23"/>
      <c r="TEA22" s="23"/>
      <c r="TEB22" s="23"/>
      <c r="TEC22" s="23"/>
      <c r="TED22" s="23"/>
      <c r="TEE22" s="23"/>
      <c r="TEF22" s="23"/>
      <c r="TEG22" s="23"/>
      <c r="TEH22" s="23"/>
      <c r="TEI22" s="23"/>
      <c r="TEJ22" s="23"/>
      <c r="TEK22" s="23"/>
      <c r="TEL22" s="23"/>
      <c r="TEM22" s="23"/>
      <c r="TEN22" s="23"/>
      <c r="TEO22" s="23"/>
      <c r="TEP22" s="23"/>
      <c r="TEQ22" s="23"/>
      <c r="TER22" s="23"/>
      <c r="TES22" s="23"/>
      <c r="TET22" s="23"/>
      <c r="TEU22" s="23"/>
      <c r="TEV22" s="23"/>
      <c r="TEW22" s="23"/>
      <c r="TEX22" s="23"/>
      <c r="TEY22" s="23"/>
      <c r="TEZ22" s="23"/>
      <c r="TFA22" s="23"/>
      <c r="TFB22" s="23"/>
      <c r="TFC22" s="23"/>
      <c r="TFD22" s="23"/>
      <c r="TFE22" s="23"/>
      <c r="TFF22" s="23"/>
      <c r="TFG22" s="23"/>
      <c r="TFH22" s="23"/>
      <c r="TFI22" s="23"/>
      <c r="TFJ22" s="23"/>
      <c r="TFK22" s="23"/>
      <c r="TFL22" s="23"/>
      <c r="TFM22" s="23"/>
      <c r="TFN22" s="23"/>
      <c r="TFO22" s="23"/>
      <c r="TFP22" s="23"/>
      <c r="TFQ22" s="23"/>
      <c r="TFR22" s="23"/>
      <c r="TFS22" s="23"/>
      <c r="TFT22" s="23"/>
      <c r="TFU22" s="23"/>
      <c r="TFV22" s="23"/>
      <c r="TFW22" s="23"/>
      <c r="TFX22" s="23"/>
      <c r="TFY22" s="23"/>
      <c r="TFZ22" s="23"/>
      <c r="TGA22" s="23"/>
      <c r="TGB22" s="23"/>
      <c r="TGC22" s="23"/>
      <c r="TGD22" s="23"/>
      <c r="TGE22" s="23"/>
      <c r="TGF22" s="23"/>
      <c r="TGG22" s="23"/>
      <c r="TGH22" s="23"/>
      <c r="TGI22" s="23"/>
      <c r="TGJ22" s="23"/>
      <c r="TGK22" s="23"/>
      <c r="TGL22" s="23"/>
      <c r="TGM22" s="23"/>
      <c r="TGN22" s="23"/>
      <c r="TGO22" s="23"/>
      <c r="TGP22" s="23"/>
      <c r="TGQ22" s="23"/>
      <c r="TGR22" s="23"/>
      <c r="TGS22" s="23"/>
      <c r="TGT22" s="23"/>
      <c r="TGU22" s="23"/>
      <c r="TGV22" s="23"/>
      <c r="TGW22" s="23"/>
      <c r="TGX22" s="23"/>
      <c r="TGY22" s="23"/>
      <c r="TGZ22" s="23"/>
      <c r="THA22" s="23"/>
      <c r="THB22" s="23"/>
      <c r="THC22" s="23"/>
      <c r="THD22" s="23"/>
      <c r="THE22" s="23"/>
      <c r="THF22" s="23"/>
      <c r="THG22" s="23"/>
      <c r="THH22" s="23"/>
      <c r="THI22" s="23"/>
      <c r="THJ22" s="23"/>
      <c r="THK22" s="23"/>
      <c r="THL22" s="23"/>
      <c r="THM22" s="23"/>
      <c r="THN22" s="23"/>
      <c r="THO22" s="23"/>
      <c r="THP22" s="23"/>
      <c r="THQ22" s="23"/>
      <c r="THR22" s="23"/>
      <c r="THS22" s="23"/>
      <c r="THT22" s="23"/>
      <c r="THU22" s="23"/>
      <c r="THV22" s="23"/>
      <c r="THW22" s="23"/>
      <c r="THX22" s="23"/>
      <c r="THY22" s="23"/>
      <c r="THZ22" s="23"/>
      <c r="TIA22" s="23"/>
      <c r="TIB22" s="23"/>
      <c r="TIC22" s="23"/>
      <c r="TID22" s="23"/>
      <c r="TIE22" s="23"/>
      <c r="TIF22" s="23"/>
      <c r="TIG22" s="23"/>
      <c r="TIH22" s="23"/>
      <c r="TII22" s="23"/>
      <c r="TIJ22" s="23"/>
      <c r="TIK22" s="23"/>
      <c r="TIL22" s="23"/>
      <c r="TIM22" s="23"/>
      <c r="TIN22" s="23"/>
      <c r="TIO22" s="23"/>
      <c r="TIP22" s="23"/>
      <c r="TIQ22" s="23"/>
      <c r="TIR22" s="23"/>
      <c r="TIS22" s="23"/>
      <c r="TIT22" s="23"/>
      <c r="TIU22" s="23"/>
      <c r="TIV22" s="23"/>
      <c r="TIW22" s="23"/>
      <c r="TIX22" s="23"/>
      <c r="TIY22" s="23"/>
      <c r="TIZ22" s="23"/>
      <c r="TJA22" s="23"/>
      <c r="TJB22" s="23"/>
      <c r="TJC22" s="23"/>
      <c r="TJD22" s="23"/>
      <c r="TJE22" s="23"/>
      <c r="TJF22" s="23"/>
      <c r="TJG22" s="23"/>
      <c r="TJH22" s="23"/>
      <c r="TJI22" s="23"/>
      <c r="TJJ22" s="23"/>
      <c r="TJK22" s="23"/>
      <c r="TJL22" s="23"/>
      <c r="TJM22" s="23"/>
      <c r="TJN22" s="23"/>
      <c r="TJO22" s="23"/>
      <c r="TJP22" s="23"/>
      <c r="TJQ22" s="23"/>
      <c r="TJR22" s="23"/>
      <c r="TJS22" s="23"/>
      <c r="TJT22" s="23"/>
      <c r="TJU22" s="23"/>
      <c r="TJV22" s="23"/>
      <c r="TJW22" s="23"/>
      <c r="TJX22" s="23"/>
      <c r="TJY22" s="23"/>
      <c r="TJZ22" s="23"/>
      <c r="TKA22" s="23"/>
      <c r="TKB22" s="23"/>
      <c r="TKC22" s="23"/>
      <c r="TKD22" s="23"/>
      <c r="TKE22" s="23"/>
      <c r="TKF22" s="23"/>
      <c r="TKG22" s="23"/>
      <c r="TKH22" s="23"/>
      <c r="TKI22" s="23"/>
      <c r="TKJ22" s="23"/>
      <c r="TKK22" s="23"/>
      <c r="TKL22" s="23"/>
      <c r="TKM22" s="23"/>
      <c r="TKN22" s="23"/>
      <c r="TKO22" s="23"/>
      <c r="TKP22" s="23"/>
      <c r="TKQ22" s="23"/>
      <c r="TKR22" s="23"/>
      <c r="TKS22" s="23"/>
      <c r="TKT22" s="23"/>
      <c r="TKU22" s="23"/>
      <c r="TKV22" s="23"/>
      <c r="TKW22" s="23"/>
      <c r="TKX22" s="23"/>
      <c r="TKY22" s="23"/>
      <c r="TKZ22" s="23"/>
      <c r="TLA22" s="23"/>
      <c r="TLB22" s="23"/>
      <c r="TLC22" s="23"/>
      <c r="TLD22" s="23"/>
      <c r="TLE22" s="23"/>
      <c r="TLF22" s="23"/>
      <c r="TLG22" s="23"/>
      <c r="TLH22" s="23"/>
      <c r="TLI22" s="23"/>
      <c r="TLJ22" s="23"/>
      <c r="TLK22" s="23"/>
      <c r="TLL22" s="23"/>
      <c r="TLM22" s="23"/>
      <c r="TLN22" s="23"/>
      <c r="TLO22" s="23"/>
      <c r="TLP22" s="23"/>
      <c r="TLQ22" s="23"/>
      <c r="TLR22" s="23"/>
      <c r="TLS22" s="23"/>
      <c r="TLT22" s="23"/>
      <c r="TLU22" s="23"/>
      <c r="TLV22" s="23"/>
      <c r="TLW22" s="23"/>
      <c r="TLX22" s="23"/>
      <c r="TLY22" s="23"/>
      <c r="TLZ22" s="23"/>
      <c r="TMA22" s="23"/>
      <c r="TMB22" s="23"/>
      <c r="TMC22" s="23"/>
      <c r="TMD22" s="23"/>
      <c r="TME22" s="23"/>
      <c r="TMF22" s="23"/>
      <c r="TMG22" s="23"/>
      <c r="TMH22" s="23"/>
      <c r="TMI22" s="23"/>
      <c r="TMJ22" s="23"/>
      <c r="TMK22" s="23"/>
      <c r="TML22" s="23"/>
      <c r="TMM22" s="23"/>
      <c r="TMN22" s="23"/>
      <c r="TMO22" s="23"/>
      <c r="TMP22" s="23"/>
      <c r="TMQ22" s="23"/>
      <c r="TMR22" s="23"/>
      <c r="TMS22" s="23"/>
      <c r="TMT22" s="23"/>
      <c r="TMU22" s="23"/>
      <c r="TMV22" s="23"/>
      <c r="TMW22" s="23"/>
      <c r="TMX22" s="23"/>
      <c r="TMY22" s="23"/>
      <c r="TMZ22" s="23"/>
      <c r="TNA22" s="23"/>
      <c r="TNB22" s="23"/>
      <c r="TNC22" s="23"/>
      <c r="TND22" s="23"/>
      <c r="TNE22" s="23"/>
      <c r="TNF22" s="23"/>
      <c r="TNG22" s="23"/>
      <c r="TNH22" s="23"/>
      <c r="TNI22" s="23"/>
      <c r="TNJ22" s="23"/>
      <c r="TNK22" s="23"/>
      <c r="TNL22" s="23"/>
      <c r="TNM22" s="23"/>
      <c r="TNN22" s="23"/>
      <c r="TNO22" s="23"/>
      <c r="TNP22" s="23"/>
      <c r="TNQ22" s="23"/>
      <c r="TNR22" s="23"/>
      <c r="TNS22" s="23"/>
      <c r="TNT22" s="23"/>
      <c r="TNU22" s="23"/>
      <c r="TNV22" s="23"/>
      <c r="TNW22" s="23"/>
      <c r="TNX22" s="23"/>
      <c r="TNY22" s="23"/>
      <c r="TNZ22" s="23"/>
      <c r="TOA22" s="23"/>
      <c r="TOB22" s="23"/>
      <c r="TOC22" s="23"/>
      <c r="TOD22" s="23"/>
      <c r="TOE22" s="23"/>
      <c r="TOF22" s="23"/>
      <c r="TOG22" s="23"/>
      <c r="TOH22" s="23"/>
      <c r="TOI22" s="23"/>
      <c r="TOJ22" s="23"/>
      <c r="TOK22" s="23"/>
      <c r="TOL22" s="23"/>
      <c r="TOM22" s="23"/>
      <c r="TON22" s="23"/>
      <c r="TOO22" s="23"/>
      <c r="TOP22" s="23"/>
      <c r="TOQ22" s="23"/>
      <c r="TOR22" s="23"/>
      <c r="TOS22" s="23"/>
      <c r="TOT22" s="23"/>
      <c r="TOU22" s="23"/>
      <c r="TOV22" s="23"/>
      <c r="TOW22" s="23"/>
      <c r="TOX22" s="23"/>
      <c r="TOY22" s="23"/>
      <c r="TOZ22" s="23"/>
      <c r="TPA22" s="23"/>
      <c r="TPB22" s="23"/>
      <c r="TPC22" s="23"/>
      <c r="TPD22" s="23"/>
      <c r="TPE22" s="23"/>
      <c r="TPF22" s="23"/>
      <c r="TPG22" s="23"/>
      <c r="TPH22" s="23"/>
      <c r="TPI22" s="23"/>
      <c r="TPJ22" s="23"/>
      <c r="TPK22" s="23"/>
      <c r="TPL22" s="23"/>
      <c r="TPM22" s="23"/>
      <c r="TPN22" s="23"/>
      <c r="TPO22" s="23"/>
      <c r="TPP22" s="23"/>
      <c r="TPQ22" s="23"/>
      <c r="TPR22" s="23"/>
      <c r="TPS22" s="23"/>
      <c r="TPT22" s="23"/>
      <c r="TPU22" s="23"/>
      <c r="TPV22" s="23"/>
      <c r="TPW22" s="23"/>
      <c r="TPX22" s="23"/>
      <c r="TPY22" s="23"/>
      <c r="TPZ22" s="23"/>
      <c r="TQA22" s="23"/>
      <c r="TQB22" s="23"/>
      <c r="TQC22" s="23"/>
      <c r="TQD22" s="23"/>
      <c r="TQE22" s="23"/>
      <c r="TQF22" s="23"/>
      <c r="TQG22" s="23"/>
      <c r="TQH22" s="23"/>
      <c r="TQI22" s="23"/>
      <c r="TQJ22" s="23"/>
      <c r="TQK22" s="23"/>
      <c r="TQL22" s="23"/>
      <c r="TQM22" s="23"/>
      <c r="TQN22" s="23"/>
      <c r="TQO22" s="23"/>
      <c r="TQP22" s="23"/>
      <c r="TQQ22" s="23"/>
      <c r="TQR22" s="23"/>
      <c r="TQS22" s="23"/>
      <c r="TQT22" s="23"/>
      <c r="TQU22" s="23"/>
      <c r="TQV22" s="23"/>
      <c r="TQW22" s="23"/>
      <c r="TQX22" s="23"/>
      <c r="TQY22" s="23"/>
      <c r="TQZ22" s="23"/>
      <c r="TRA22" s="23"/>
      <c r="TRB22" s="23"/>
      <c r="TRC22" s="23"/>
      <c r="TRD22" s="23"/>
      <c r="TRE22" s="23"/>
      <c r="TRF22" s="23"/>
      <c r="TRG22" s="23"/>
      <c r="TRH22" s="23"/>
      <c r="TRI22" s="23"/>
      <c r="TRJ22" s="23"/>
      <c r="TRK22" s="23"/>
      <c r="TRL22" s="23"/>
      <c r="TRM22" s="23"/>
      <c r="TRN22" s="23"/>
      <c r="TRO22" s="23"/>
      <c r="TRP22" s="23"/>
      <c r="TRQ22" s="23"/>
      <c r="TRR22" s="23"/>
      <c r="TRS22" s="23"/>
      <c r="TRT22" s="23"/>
      <c r="TRU22" s="23"/>
      <c r="TRV22" s="23"/>
      <c r="TRW22" s="23"/>
      <c r="TRX22" s="23"/>
      <c r="TRY22" s="23"/>
      <c r="TRZ22" s="23"/>
      <c r="TSA22" s="23"/>
      <c r="TSB22" s="23"/>
      <c r="TSC22" s="23"/>
      <c r="TSD22" s="23"/>
      <c r="TSE22" s="23"/>
      <c r="TSF22" s="23"/>
      <c r="TSG22" s="23"/>
      <c r="TSH22" s="23"/>
      <c r="TSI22" s="23"/>
      <c r="TSJ22" s="23"/>
      <c r="TSK22" s="23"/>
      <c r="TSL22" s="23"/>
      <c r="TSM22" s="23"/>
      <c r="TSN22" s="23"/>
      <c r="TSO22" s="23"/>
      <c r="TSP22" s="23"/>
      <c r="TSQ22" s="23"/>
      <c r="TSR22" s="23"/>
      <c r="TSS22" s="23"/>
      <c r="TST22" s="23"/>
      <c r="TSU22" s="23"/>
      <c r="TSV22" s="23"/>
      <c r="TSW22" s="23"/>
      <c r="TSX22" s="23"/>
      <c r="TSY22" s="23"/>
      <c r="TSZ22" s="23"/>
      <c r="TTA22" s="23"/>
      <c r="TTB22" s="23"/>
      <c r="TTC22" s="23"/>
      <c r="TTD22" s="23"/>
      <c r="TTE22" s="23"/>
      <c r="TTF22" s="23"/>
      <c r="TTG22" s="23"/>
      <c r="TTH22" s="23"/>
      <c r="TTI22" s="23"/>
      <c r="TTJ22" s="23"/>
      <c r="TTK22" s="23"/>
      <c r="TTL22" s="23"/>
      <c r="TTM22" s="23"/>
      <c r="TTN22" s="23"/>
      <c r="TTO22" s="23"/>
      <c r="TTP22" s="23"/>
      <c r="TTQ22" s="23"/>
      <c r="TTR22" s="23"/>
      <c r="TTS22" s="23"/>
      <c r="TTT22" s="23"/>
      <c r="TTU22" s="23"/>
      <c r="TTV22" s="23"/>
      <c r="TTW22" s="23"/>
      <c r="TTX22" s="23"/>
      <c r="TTY22" s="23"/>
      <c r="TTZ22" s="23"/>
      <c r="TUA22" s="23"/>
      <c r="TUB22" s="23"/>
      <c r="TUC22" s="23"/>
      <c r="TUD22" s="23"/>
      <c r="TUE22" s="23"/>
      <c r="TUF22" s="23"/>
      <c r="TUG22" s="23"/>
      <c r="TUH22" s="23"/>
      <c r="TUI22" s="23"/>
      <c r="TUJ22" s="23"/>
      <c r="TUK22" s="23"/>
      <c r="TUL22" s="23"/>
      <c r="TUM22" s="23"/>
      <c r="TUN22" s="23"/>
      <c r="TUO22" s="23"/>
      <c r="TUP22" s="23"/>
      <c r="TUQ22" s="23"/>
      <c r="TUR22" s="23"/>
      <c r="TUS22" s="23"/>
      <c r="TUT22" s="23"/>
      <c r="TUU22" s="23"/>
      <c r="TUV22" s="23"/>
      <c r="TUW22" s="23"/>
      <c r="TUX22" s="23"/>
      <c r="TUY22" s="23"/>
      <c r="TUZ22" s="23"/>
      <c r="TVA22" s="23"/>
      <c r="TVB22" s="23"/>
      <c r="TVC22" s="23"/>
      <c r="TVD22" s="23"/>
      <c r="TVE22" s="23"/>
      <c r="TVF22" s="23"/>
      <c r="TVG22" s="23"/>
      <c r="TVH22" s="23"/>
      <c r="TVI22" s="23"/>
      <c r="TVJ22" s="23"/>
      <c r="TVK22" s="23"/>
      <c r="TVL22" s="23"/>
      <c r="TVM22" s="23"/>
      <c r="TVN22" s="23"/>
      <c r="TVO22" s="23"/>
      <c r="TVP22" s="23"/>
      <c r="TVQ22" s="23"/>
      <c r="TVR22" s="23"/>
      <c r="TVS22" s="23"/>
      <c r="TVT22" s="23"/>
      <c r="TVU22" s="23"/>
      <c r="TVV22" s="23"/>
      <c r="TVW22" s="23"/>
      <c r="TVX22" s="23"/>
      <c r="TVY22" s="23"/>
      <c r="TVZ22" s="23"/>
      <c r="TWA22" s="23"/>
      <c r="TWB22" s="23"/>
      <c r="TWC22" s="23"/>
      <c r="TWD22" s="23"/>
      <c r="TWE22" s="23"/>
      <c r="TWF22" s="23"/>
      <c r="TWG22" s="23"/>
      <c r="TWH22" s="23"/>
      <c r="TWI22" s="23"/>
      <c r="TWJ22" s="23"/>
      <c r="TWK22" s="23"/>
      <c r="TWL22" s="23"/>
      <c r="TWM22" s="23"/>
      <c r="TWN22" s="23"/>
      <c r="TWO22" s="23"/>
      <c r="TWP22" s="23"/>
      <c r="TWQ22" s="23"/>
      <c r="TWR22" s="23"/>
      <c r="TWS22" s="23"/>
      <c r="TWT22" s="23"/>
      <c r="TWU22" s="23"/>
      <c r="TWV22" s="23"/>
      <c r="TWW22" s="23"/>
      <c r="TWX22" s="23"/>
      <c r="TWY22" s="23"/>
      <c r="TWZ22" s="23"/>
      <c r="TXA22" s="23"/>
      <c r="TXB22" s="23"/>
      <c r="TXC22" s="23"/>
      <c r="TXD22" s="23"/>
      <c r="TXE22" s="23"/>
      <c r="TXF22" s="23"/>
      <c r="TXG22" s="23"/>
      <c r="TXH22" s="23"/>
      <c r="TXI22" s="23"/>
      <c r="TXJ22" s="23"/>
      <c r="TXK22" s="23"/>
      <c r="TXL22" s="23"/>
      <c r="TXM22" s="23"/>
      <c r="TXN22" s="23"/>
      <c r="TXO22" s="23"/>
      <c r="TXP22" s="23"/>
      <c r="TXQ22" s="23"/>
      <c r="TXR22" s="23"/>
      <c r="TXS22" s="23"/>
      <c r="TXT22" s="23"/>
      <c r="TXU22" s="23"/>
      <c r="TXV22" s="23"/>
      <c r="TXW22" s="23"/>
      <c r="TXX22" s="23"/>
      <c r="TXY22" s="23"/>
      <c r="TXZ22" s="23"/>
      <c r="TYA22" s="23"/>
      <c r="TYB22" s="23"/>
      <c r="TYC22" s="23"/>
      <c r="TYD22" s="23"/>
      <c r="TYE22" s="23"/>
      <c r="TYF22" s="23"/>
      <c r="TYG22" s="23"/>
      <c r="TYH22" s="23"/>
      <c r="TYI22" s="23"/>
      <c r="TYJ22" s="23"/>
      <c r="TYK22" s="23"/>
      <c r="TYL22" s="23"/>
      <c r="TYM22" s="23"/>
      <c r="TYN22" s="23"/>
      <c r="TYO22" s="23"/>
      <c r="TYP22" s="23"/>
      <c r="TYQ22" s="23"/>
      <c r="TYR22" s="23"/>
      <c r="TYS22" s="23"/>
      <c r="TYT22" s="23"/>
      <c r="TYU22" s="23"/>
      <c r="TYV22" s="23"/>
      <c r="TYW22" s="23"/>
      <c r="TYX22" s="23"/>
      <c r="TYY22" s="23"/>
      <c r="TYZ22" s="23"/>
      <c r="TZA22" s="23"/>
      <c r="TZB22" s="23"/>
      <c r="TZC22" s="23"/>
      <c r="TZD22" s="23"/>
      <c r="TZE22" s="23"/>
      <c r="TZF22" s="23"/>
      <c r="TZG22" s="23"/>
      <c r="TZH22" s="23"/>
      <c r="TZI22" s="23"/>
      <c r="TZJ22" s="23"/>
      <c r="TZK22" s="23"/>
      <c r="TZL22" s="23"/>
      <c r="TZM22" s="23"/>
      <c r="TZN22" s="23"/>
      <c r="TZO22" s="23"/>
      <c r="TZP22" s="23"/>
      <c r="TZQ22" s="23"/>
      <c r="TZR22" s="23"/>
      <c r="TZS22" s="23"/>
      <c r="TZT22" s="23"/>
      <c r="TZU22" s="23"/>
      <c r="TZV22" s="23"/>
      <c r="TZW22" s="23"/>
      <c r="TZX22" s="23"/>
      <c r="TZY22" s="23"/>
      <c r="TZZ22" s="23"/>
      <c r="UAA22" s="23"/>
      <c r="UAB22" s="23"/>
      <c r="UAC22" s="23"/>
      <c r="UAD22" s="23"/>
      <c r="UAE22" s="23"/>
      <c r="UAF22" s="23"/>
      <c r="UAG22" s="23"/>
      <c r="UAH22" s="23"/>
      <c r="UAI22" s="23"/>
      <c r="UAJ22" s="23"/>
      <c r="UAK22" s="23"/>
      <c r="UAL22" s="23"/>
      <c r="UAM22" s="23"/>
      <c r="UAN22" s="23"/>
      <c r="UAO22" s="23"/>
      <c r="UAP22" s="23"/>
      <c r="UAQ22" s="23"/>
      <c r="UAR22" s="23"/>
      <c r="UAS22" s="23"/>
      <c r="UAT22" s="23"/>
      <c r="UAU22" s="23"/>
      <c r="UAV22" s="23"/>
      <c r="UAW22" s="23"/>
      <c r="UAX22" s="23"/>
      <c r="UAY22" s="23"/>
      <c r="UAZ22" s="23"/>
      <c r="UBA22" s="23"/>
      <c r="UBB22" s="23"/>
      <c r="UBC22" s="23"/>
      <c r="UBD22" s="23"/>
      <c r="UBE22" s="23"/>
      <c r="UBF22" s="23"/>
      <c r="UBG22" s="23"/>
      <c r="UBH22" s="23"/>
      <c r="UBI22" s="23"/>
      <c r="UBJ22" s="23"/>
      <c r="UBK22" s="23"/>
      <c r="UBL22" s="23"/>
      <c r="UBM22" s="23"/>
      <c r="UBN22" s="23"/>
      <c r="UBO22" s="23"/>
      <c r="UBP22" s="23"/>
      <c r="UBQ22" s="23"/>
      <c r="UBR22" s="23"/>
      <c r="UBS22" s="23"/>
      <c r="UBT22" s="23"/>
      <c r="UBU22" s="23"/>
      <c r="UBV22" s="23"/>
      <c r="UBW22" s="23"/>
      <c r="UBX22" s="23"/>
      <c r="UBY22" s="23"/>
      <c r="UBZ22" s="23"/>
      <c r="UCA22" s="23"/>
      <c r="UCB22" s="23"/>
      <c r="UCC22" s="23"/>
      <c r="UCD22" s="23"/>
      <c r="UCE22" s="23"/>
      <c r="UCF22" s="23"/>
      <c r="UCG22" s="23"/>
      <c r="UCH22" s="23"/>
      <c r="UCI22" s="23"/>
      <c r="UCJ22" s="23"/>
      <c r="UCK22" s="23"/>
      <c r="UCL22" s="23"/>
      <c r="UCM22" s="23"/>
      <c r="UCN22" s="23"/>
      <c r="UCO22" s="23"/>
      <c r="UCP22" s="23"/>
      <c r="UCQ22" s="23"/>
      <c r="UCR22" s="23"/>
      <c r="UCS22" s="23"/>
      <c r="UCT22" s="23"/>
      <c r="UCU22" s="23"/>
      <c r="UCV22" s="23"/>
      <c r="UCW22" s="23"/>
      <c r="UCX22" s="23"/>
      <c r="UCY22" s="23"/>
      <c r="UCZ22" s="23"/>
      <c r="UDA22" s="23"/>
      <c r="UDB22" s="23"/>
      <c r="UDC22" s="23"/>
      <c r="UDD22" s="23"/>
      <c r="UDE22" s="23"/>
      <c r="UDF22" s="23"/>
      <c r="UDG22" s="23"/>
      <c r="UDH22" s="23"/>
      <c r="UDI22" s="23"/>
      <c r="UDJ22" s="23"/>
      <c r="UDK22" s="23"/>
      <c r="UDL22" s="23"/>
      <c r="UDM22" s="23"/>
      <c r="UDN22" s="23"/>
      <c r="UDO22" s="23"/>
      <c r="UDP22" s="23"/>
      <c r="UDQ22" s="23"/>
      <c r="UDR22" s="23"/>
      <c r="UDS22" s="23"/>
      <c r="UDT22" s="23"/>
      <c r="UDU22" s="23"/>
      <c r="UDV22" s="23"/>
      <c r="UDW22" s="23"/>
      <c r="UDX22" s="23"/>
      <c r="UDY22" s="23"/>
      <c r="UDZ22" s="23"/>
      <c r="UEA22" s="23"/>
      <c r="UEB22" s="23"/>
      <c r="UEC22" s="23"/>
      <c r="UED22" s="23"/>
      <c r="UEE22" s="23"/>
      <c r="UEF22" s="23"/>
      <c r="UEG22" s="23"/>
      <c r="UEH22" s="23"/>
      <c r="UEI22" s="23"/>
      <c r="UEJ22" s="23"/>
      <c r="UEK22" s="23"/>
      <c r="UEL22" s="23"/>
      <c r="UEM22" s="23"/>
      <c r="UEN22" s="23"/>
      <c r="UEO22" s="23"/>
      <c r="UEP22" s="23"/>
      <c r="UEQ22" s="23"/>
      <c r="UER22" s="23"/>
      <c r="UES22" s="23"/>
      <c r="UET22" s="23"/>
      <c r="UEU22" s="23"/>
      <c r="UEV22" s="23"/>
      <c r="UEW22" s="23"/>
      <c r="UEX22" s="23"/>
      <c r="UEY22" s="23"/>
      <c r="UEZ22" s="23"/>
      <c r="UFA22" s="23"/>
      <c r="UFB22" s="23"/>
      <c r="UFC22" s="23"/>
      <c r="UFD22" s="23"/>
      <c r="UFE22" s="23"/>
      <c r="UFF22" s="23"/>
      <c r="UFG22" s="23"/>
      <c r="UFH22" s="23"/>
      <c r="UFI22" s="23"/>
      <c r="UFJ22" s="23"/>
      <c r="UFK22" s="23"/>
      <c r="UFL22" s="23"/>
      <c r="UFM22" s="23"/>
      <c r="UFN22" s="23"/>
      <c r="UFO22" s="23"/>
      <c r="UFP22" s="23"/>
      <c r="UFQ22" s="23"/>
      <c r="UFR22" s="23"/>
      <c r="UFS22" s="23"/>
      <c r="UFT22" s="23"/>
      <c r="UFU22" s="23"/>
      <c r="UFV22" s="23"/>
      <c r="UFW22" s="23"/>
      <c r="UFX22" s="23"/>
      <c r="UFY22" s="23"/>
      <c r="UFZ22" s="23"/>
      <c r="UGA22" s="23"/>
      <c r="UGB22" s="23"/>
      <c r="UGC22" s="23"/>
      <c r="UGD22" s="23"/>
      <c r="UGE22" s="23"/>
      <c r="UGF22" s="23"/>
      <c r="UGG22" s="23"/>
      <c r="UGH22" s="23"/>
      <c r="UGI22" s="23"/>
      <c r="UGJ22" s="23"/>
      <c r="UGK22" s="23"/>
      <c r="UGL22" s="23"/>
      <c r="UGM22" s="23"/>
      <c r="UGN22" s="23"/>
      <c r="UGO22" s="23"/>
      <c r="UGP22" s="23"/>
      <c r="UGQ22" s="23"/>
      <c r="UGR22" s="23"/>
      <c r="UGS22" s="23"/>
      <c r="UGT22" s="23"/>
      <c r="UGU22" s="23"/>
      <c r="UGV22" s="23"/>
      <c r="UGW22" s="23"/>
      <c r="UGX22" s="23"/>
      <c r="UGY22" s="23"/>
      <c r="UGZ22" s="23"/>
      <c r="UHA22" s="23"/>
      <c r="UHB22" s="23"/>
      <c r="UHC22" s="23"/>
      <c r="UHD22" s="23"/>
      <c r="UHE22" s="23"/>
      <c r="UHF22" s="23"/>
      <c r="UHG22" s="23"/>
      <c r="UHH22" s="23"/>
      <c r="UHI22" s="23"/>
      <c r="UHJ22" s="23"/>
      <c r="UHK22" s="23"/>
      <c r="UHL22" s="23"/>
      <c r="UHM22" s="23"/>
      <c r="UHN22" s="23"/>
      <c r="UHO22" s="23"/>
      <c r="UHP22" s="23"/>
      <c r="UHQ22" s="23"/>
      <c r="UHR22" s="23"/>
      <c r="UHS22" s="23"/>
      <c r="UHT22" s="23"/>
      <c r="UHU22" s="23"/>
      <c r="UHV22" s="23"/>
      <c r="UHW22" s="23"/>
      <c r="UHX22" s="23"/>
      <c r="UHY22" s="23"/>
      <c r="UHZ22" s="23"/>
      <c r="UIA22" s="23"/>
      <c r="UIB22" s="23"/>
      <c r="UIC22" s="23"/>
      <c r="UID22" s="23"/>
      <c r="UIE22" s="23"/>
      <c r="UIF22" s="23"/>
      <c r="UIG22" s="23"/>
      <c r="UIH22" s="23"/>
      <c r="UII22" s="23"/>
      <c r="UIJ22" s="23"/>
      <c r="UIK22" s="23"/>
      <c r="UIL22" s="23"/>
      <c r="UIM22" s="23"/>
      <c r="UIN22" s="23"/>
      <c r="UIO22" s="23"/>
      <c r="UIP22" s="23"/>
      <c r="UIQ22" s="23"/>
      <c r="UIR22" s="23"/>
      <c r="UIS22" s="23"/>
      <c r="UIT22" s="23"/>
      <c r="UIU22" s="23"/>
      <c r="UIV22" s="23"/>
      <c r="UIW22" s="23"/>
      <c r="UIX22" s="23"/>
      <c r="UIY22" s="23"/>
      <c r="UIZ22" s="23"/>
      <c r="UJA22" s="23"/>
      <c r="UJB22" s="23"/>
      <c r="UJC22" s="23"/>
      <c r="UJD22" s="23"/>
      <c r="UJE22" s="23"/>
      <c r="UJF22" s="23"/>
      <c r="UJG22" s="23"/>
      <c r="UJH22" s="23"/>
      <c r="UJI22" s="23"/>
      <c r="UJJ22" s="23"/>
      <c r="UJK22" s="23"/>
      <c r="UJL22" s="23"/>
      <c r="UJM22" s="23"/>
      <c r="UJN22" s="23"/>
      <c r="UJO22" s="23"/>
      <c r="UJP22" s="23"/>
      <c r="UJQ22" s="23"/>
      <c r="UJR22" s="23"/>
      <c r="UJS22" s="23"/>
      <c r="UJT22" s="23"/>
      <c r="UJU22" s="23"/>
      <c r="UJV22" s="23"/>
      <c r="UJW22" s="23"/>
      <c r="UJX22" s="23"/>
      <c r="UJY22" s="23"/>
      <c r="UJZ22" s="23"/>
      <c r="UKA22" s="23"/>
      <c r="UKB22" s="23"/>
      <c r="UKC22" s="23"/>
      <c r="UKD22" s="23"/>
      <c r="UKE22" s="23"/>
      <c r="UKF22" s="23"/>
      <c r="UKG22" s="23"/>
      <c r="UKH22" s="23"/>
      <c r="UKI22" s="23"/>
      <c r="UKJ22" s="23"/>
      <c r="UKK22" s="23"/>
      <c r="UKL22" s="23"/>
      <c r="UKM22" s="23"/>
      <c r="UKN22" s="23"/>
      <c r="UKO22" s="23"/>
      <c r="UKP22" s="23"/>
      <c r="UKQ22" s="23"/>
      <c r="UKR22" s="23"/>
      <c r="UKS22" s="23"/>
      <c r="UKT22" s="23"/>
      <c r="UKU22" s="23"/>
      <c r="UKV22" s="23"/>
      <c r="UKW22" s="23"/>
      <c r="UKX22" s="23"/>
      <c r="UKY22" s="23"/>
      <c r="UKZ22" s="23"/>
      <c r="ULA22" s="23"/>
      <c r="ULB22" s="23"/>
      <c r="ULC22" s="23"/>
      <c r="ULD22" s="23"/>
      <c r="ULE22" s="23"/>
      <c r="ULF22" s="23"/>
      <c r="ULG22" s="23"/>
      <c r="ULH22" s="23"/>
      <c r="ULI22" s="23"/>
      <c r="ULJ22" s="23"/>
      <c r="ULK22" s="23"/>
      <c r="ULL22" s="23"/>
      <c r="ULM22" s="23"/>
      <c r="ULN22" s="23"/>
      <c r="ULO22" s="23"/>
      <c r="ULP22" s="23"/>
      <c r="ULQ22" s="23"/>
      <c r="ULR22" s="23"/>
      <c r="ULS22" s="23"/>
      <c r="ULT22" s="23"/>
      <c r="ULU22" s="23"/>
      <c r="ULV22" s="23"/>
      <c r="ULW22" s="23"/>
      <c r="ULX22" s="23"/>
      <c r="ULY22" s="23"/>
      <c r="ULZ22" s="23"/>
      <c r="UMA22" s="23"/>
      <c r="UMB22" s="23"/>
      <c r="UMC22" s="23"/>
      <c r="UMD22" s="23"/>
      <c r="UME22" s="23"/>
      <c r="UMF22" s="23"/>
      <c r="UMG22" s="23"/>
      <c r="UMH22" s="23"/>
      <c r="UMI22" s="23"/>
      <c r="UMJ22" s="23"/>
      <c r="UMK22" s="23"/>
      <c r="UML22" s="23"/>
      <c r="UMM22" s="23"/>
      <c r="UMN22" s="23"/>
      <c r="UMO22" s="23"/>
      <c r="UMP22" s="23"/>
      <c r="UMQ22" s="23"/>
      <c r="UMR22" s="23"/>
      <c r="UMS22" s="23"/>
      <c r="UMT22" s="23"/>
      <c r="UMU22" s="23"/>
      <c r="UMV22" s="23"/>
      <c r="UMW22" s="23"/>
      <c r="UMX22" s="23"/>
      <c r="UMY22" s="23"/>
      <c r="UMZ22" s="23"/>
      <c r="UNA22" s="23"/>
      <c r="UNB22" s="23"/>
      <c r="UNC22" s="23"/>
      <c r="UND22" s="23"/>
      <c r="UNE22" s="23"/>
      <c r="UNF22" s="23"/>
      <c r="UNG22" s="23"/>
      <c r="UNH22" s="23"/>
      <c r="UNI22" s="23"/>
      <c r="UNJ22" s="23"/>
      <c r="UNK22" s="23"/>
      <c r="UNL22" s="23"/>
      <c r="UNM22" s="23"/>
      <c r="UNN22" s="23"/>
      <c r="UNO22" s="23"/>
      <c r="UNP22" s="23"/>
      <c r="UNQ22" s="23"/>
      <c r="UNR22" s="23"/>
      <c r="UNS22" s="23"/>
      <c r="UNT22" s="23"/>
      <c r="UNU22" s="23"/>
      <c r="UNV22" s="23"/>
      <c r="UNW22" s="23"/>
      <c r="UNX22" s="23"/>
      <c r="UNY22" s="23"/>
      <c r="UNZ22" s="23"/>
      <c r="UOA22" s="23"/>
      <c r="UOB22" s="23"/>
      <c r="UOC22" s="23"/>
      <c r="UOD22" s="23"/>
      <c r="UOE22" s="23"/>
      <c r="UOF22" s="23"/>
      <c r="UOG22" s="23"/>
      <c r="UOH22" s="23"/>
      <c r="UOI22" s="23"/>
      <c r="UOJ22" s="23"/>
      <c r="UOK22" s="23"/>
      <c r="UOL22" s="23"/>
      <c r="UOM22" s="23"/>
      <c r="UON22" s="23"/>
      <c r="UOO22" s="23"/>
      <c r="UOP22" s="23"/>
      <c r="UOQ22" s="23"/>
      <c r="UOR22" s="23"/>
      <c r="UOS22" s="23"/>
      <c r="UOT22" s="23"/>
      <c r="UOU22" s="23"/>
      <c r="UOV22" s="23"/>
      <c r="UOW22" s="23"/>
      <c r="UOX22" s="23"/>
      <c r="UOY22" s="23"/>
      <c r="UOZ22" s="23"/>
      <c r="UPA22" s="23"/>
      <c r="UPB22" s="23"/>
      <c r="UPC22" s="23"/>
      <c r="UPD22" s="23"/>
      <c r="UPE22" s="23"/>
      <c r="UPF22" s="23"/>
      <c r="UPG22" s="23"/>
      <c r="UPH22" s="23"/>
      <c r="UPI22" s="23"/>
      <c r="UPJ22" s="23"/>
      <c r="UPK22" s="23"/>
      <c r="UPL22" s="23"/>
      <c r="UPM22" s="23"/>
      <c r="UPN22" s="23"/>
      <c r="UPO22" s="23"/>
      <c r="UPP22" s="23"/>
      <c r="UPQ22" s="23"/>
      <c r="UPR22" s="23"/>
      <c r="UPS22" s="23"/>
      <c r="UPT22" s="23"/>
      <c r="UPU22" s="23"/>
      <c r="UPV22" s="23"/>
      <c r="UPW22" s="23"/>
      <c r="UPX22" s="23"/>
      <c r="UPY22" s="23"/>
      <c r="UPZ22" s="23"/>
      <c r="UQA22" s="23"/>
      <c r="UQB22" s="23"/>
      <c r="UQC22" s="23"/>
      <c r="UQD22" s="23"/>
      <c r="UQE22" s="23"/>
      <c r="UQF22" s="23"/>
      <c r="UQG22" s="23"/>
      <c r="UQH22" s="23"/>
      <c r="UQI22" s="23"/>
      <c r="UQJ22" s="23"/>
      <c r="UQK22" s="23"/>
      <c r="UQL22" s="23"/>
      <c r="UQM22" s="23"/>
      <c r="UQN22" s="23"/>
      <c r="UQO22" s="23"/>
      <c r="UQP22" s="23"/>
      <c r="UQQ22" s="23"/>
      <c r="UQR22" s="23"/>
      <c r="UQS22" s="23"/>
      <c r="UQT22" s="23"/>
      <c r="UQU22" s="23"/>
      <c r="UQV22" s="23"/>
      <c r="UQW22" s="23"/>
      <c r="UQX22" s="23"/>
      <c r="UQY22" s="23"/>
      <c r="UQZ22" s="23"/>
      <c r="URA22" s="23"/>
      <c r="URB22" s="23"/>
      <c r="URC22" s="23"/>
      <c r="URD22" s="23"/>
      <c r="URE22" s="23"/>
      <c r="URF22" s="23"/>
      <c r="URG22" s="23"/>
      <c r="URH22" s="23"/>
      <c r="URI22" s="23"/>
      <c r="URJ22" s="23"/>
      <c r="URK22" s="23"/>
      <c r="URL22" s="23"/>
      <c r="URM22" s="23"/>
      <c r="URN22" s="23"/>
      <c r="URO22" s="23"/>
      <c r="URP22" s="23"/>
      <c r="URQ22" s="23"/>
      <c r="URR22" s="23"/>
      <c r="URS22" s="23"/>
      <c r="URT22" s="23"/>
      <c r="URU22" s="23"/>
      <c r="URV22" s="23"/>
      <c r="URW22" s="23"/>
      <c r="URX22" s="23"/>
      <c r="URY22" s="23"/>
      <c r="URZ22" s="23"/>
      <c r="USA22" s="23"/>
      <c r="USB22" s="23"/>
      <c r="USC22" s="23"/>
      <c r="USD22" s="23"/>
      <c r="USE22" s="23"/>
      <c r="USF22" s="23"/>
      <c r="USG22" s="23"/>
      <c r="USH22" s="23"/>
      <c r="USI22" s="23"/>
      <c r="USJ22" s="23"/>
      <c r="USK22" s="23"/>
      <c r="USL22" s="23"/>
      <c r="USM22" s="23"/>
      <c r="USN22" s="23"/>
      <c r="USO22" s="23"/>
      <c r="USP22" s="23"/>
      <c r="USQ22" s="23"/>
      <c r="USR22" s="23"/>
      <c r="USS22" s="23"/>
      <c r="UST22" s="23"/>
      <c r="USU22" s="23"/>
      <c r="USV22" s="23"/>
      <c r="USW22" s="23"/>
      <c r="USX22" s="23"/>
      <c r="USY22" s="23"/>
      <c r="USZ22" s="23"/>
      <c r="UTA22" s="23"/>
      <c r="UTB22" s="23"/>
      <c r="UTC22" s="23"/>
      <c r="UTD22" s="23"/>
      <c r="UTE22" s="23"/>
      <c r="UTF22" s="23"/>
      <c r="UTG22" s="23"/>
      <c r="UTH22" s="23"/>
      <c r="UTI22" s="23"/>
      <c r="UTJ22" s="23"/>
      <c r="UTK22" s="23"/>
      <c r="UTL22" s="23"/>
      <c r="UTM22" s="23"/>
      <c r="UTN22" s="23"/>
      <c r="UTO22" s="23"/>
      <c r="UTP22" s="23"/>
      <c r="UTQ22" s="23"/>
      <c r="UTR22" s="23"/>
      <c r="UTS22" s="23"/>
      <c r="UTT22" s="23"/>
      <c r="UTU22" s="23"/>
      <c r="UTV22" s="23"/>
      <c r="UTW22" s="23"/>
      <c r="UTX22" s="23"/>
      <c r="UTY22" s="23"/>
      <c r="UTZ22" s="23"/>
      <c r="UUA22" s="23"/>
      <c r="UUB22" s="23"/>
      <c r="UUC22" s="23"/>
      <c r="UUD22" s="23"/>
      <c r="UUE22" s="23"/>
      <c r="UUF22" s="23"/>
      <c r="UUG22" s="23"/>
      <c r="UUH22" s="23"/>
      <c r="UUI22" s="23"/>
      <c r="UUJ22" s="23"/>
      <c r="UUK22" s="23"/>
      <c r="UUL22" s="23"/>
      <c r="UUM22" s="23"/>
      <c r="UUN22" s="23"/>
      <c r="UUO22" s="23"/>
      <c r="UUP22" s="23"/>
      <c r="UUQ22" s="23"/>
      <c r="UUR22" s="23"/>
      <c r="UUS22" s="23"/>
      <c r="UUT22" s="23"/>
      <c r="UUU22" s="23"/>
      <c r="UUV22" s="23"/>
      <c r="UUW22" s="23"/>
      <c r="UUX22" s="23"/>
      <c r="UUY22" s="23"/>
      <c r="UUZ22" s="23"/>
      <c r="UVA22" s="23"/>
      <c r="UVB22" s="23"/>
      <c r="UVC22" s="23"/>
      <c r="UVD22" s="23"/>
      <c r="UVE22" s="23"/>
      <c r="UVF22" s="23"/>
      <c r="UVG22" s="23"/>
      <c r="UVH22" s="23"/>
      <c r="UVI22" s="23"/>
      <c r="UVJ22" s="23"/>
      <c r="UVK22" s="23"/>
      <c r="UVL22" s="23"/>
      <c r="UVM22" s="23"/>
      <c r="UVN22" s="23"/>
      <c r="UVO22" s="23"/>
      <c r="UVP22" s="23"/>
      <c r="UVQ22" s="23"/>
      <c r="UVR22" s="23"/>
      <c r="UVS22" s="23"/>
      <c r="UVT22" s="23"/>
      <c r="UVU22" s="23"/>
      <c r="UVV22" s="23"/>
      <c r="UVW22" s="23"/>
      <c r="UVX22" s="23"/>
      <c r="UVY22" s="23"/>
      <c r="UVZ22" s="23"/>
      <c r="UWA22" s="23"/>
      <c r="UWB22" s="23"/>
      <c r="UWC22" s="23"/>
      <c r="UWD22" s="23"/>
      <c r="UWE22" s="23"/>
      <c r="UWF22" s="23"/>
      <c r="UWG22" s="23"/>
      <c r="UWH22" s="23"/>
      <c r="UWI22" s="23"/>
      <c r="UWJ22" s="23"/>
      <c r="UWK22" s="23"/>
      <c r="UWL22" s="23"/>
      <c r="UWM22" s="23"/>
      <c r="UWN22" s="23"/>
      <c r="UWO22" s="23"/>
      <c r="UWP22" s="23"/>
      <c r="UWQ22" s="23"/>
      <c r="UWR22" s="23"/>
      <c r="UWS22" s="23"/>
      <c r="UWT22" s="23"/>
      <c r="UWU22" s="23"/>
      <c r="UWV22" s="23"/>
      <c r="UWW22" s="23"/>
      <c r="UWX22" s="23"/>
      <c r="UWY22" s="23"/>
      <c r="UWZ22" s="23"/>
      <c r="UXA22" s="23"/>
      <c r="UXB22" s="23"/>
      <c r="UXC22" s="23"/>
      <c r="UXD22" s="23"/>
      <c r="UXE22" s="23"/>
      <c r="UXF22" s="23"/>
      <c r="UXG22" s="23"/>
      <c r="UXH22" s="23"/>
      <c r="UXI22" s="23"/>
      <c r="UXJ22" s="23"/>
      <c r="UXK22" s="23"/>
      <c r="UXL22" s="23"/>
      <c r="UXM22" s="23"/>
      <c r="UXN22" s="23"/>
      <c r="UXO22" s="23"/>
      <c r="UXP22" s="23"/>
      <c r="UXQ22" s="23"/>
      <c r="UXR22" s="23"/>
      <c r="UXS22" s="23"/>
      <c r="UXT22" s="23"/>
      <c r="UXU22" s="23"/>
      <c r="UXV22" s="23"/>
      <c r="UXW22" s="23"/>
      <c r="UXX22" s="23"/>
      <c r="UXY22" s="23"/>
      <c r="UXZ22" s="23"/>
      <c r="UYA22" s="23"/>
      <c r="UYB22" s="23"/>
      <c r="UYC22" s="23"/>
      <c r="UYD22" s="23"/>
      <c r="UYE22" s="23"/>
      <c r="UYF22" s="23"/>
      <c r="UYG22" s="23"/>
      <c r="UYH22" s="23"/>
      <c r="UYI22" s="23"/>
      <c r="UYJ22" s="23"/>
      <c r="UYK22" s="23"/>
      <c r="UYL22" s="23"/>
      <c r="UYM22" s="23"/>
      <c r="UYN22" s="23"/>
      <c r="UYO22" s="23"/>
      <c r="UYP22" s="23"/>
      <c r="UYQ22" s="23"/>
      <c r="UYR22" s="23"/>
      <c r="UYS22" s="23"/>
      <c r="UYT22" s="23"/>
      <c r="UYU22" s="23"/>
      <c r="UYV22" s="23"/>
      <c r="UYW22" s="23"/>
      <c r="UYX22" s="23"/>
      <c r="UYY22" s="23"/>
      <c r="UYZ22" s="23"/>
      <c r="UZA22" s="23"/>
      <c r="UZB22" s="23"/>
      <c r="UZC22" s="23"/>
      <c r="UZD22" s="23"/>
      <c r="UZE22" s="23"/>
      <c r="UZF22" s="23"/>
      <c r="UZG22" s="23"/>
      <c r="UZH22" s="23"/>
      <c r="UZI22" s="23"/>
      <c r="UZJ22" s="23"/>
      <c r="UZK22" s="23"/>
      <c r="UZL22" s="23"/>
      <c r="UZM22" s="23"/>
      <c r="UZN22" s="23"/>
      <c r="UZO22" s="23"/>
      <c r="UZP22" s="23"/>
      <c r="UZQ22" s="23"/>
      <c r="UZR22" s="23"/>
      <c r="UZS22" s="23"/>
      <c r="UZT22" s="23"/>
      <c r="UZU22" s="23"/>
      <c r="UZV22" s="23"/>
      <c r="UZW22" s="23"/>
      <c r="UZX22" s="23"/>
      <c r="UZY22" s="23"/>
      <c r="UZZ22" s="23"/>
      <c r="VAA22" s="23"/>
      <c r="VAB22" s="23"/>
      <c r="VAC22" s="23"/>
      <c r="VAD22" s="23"/>
      <c r="VAE22" s="23"/>
      <c r="VAF22" s="23"/>
      <c r="VAG22" s="23"/>
      <c r="VAH22" s="23"/>
      <c r="VAI22" s="23"/>
      <c r="VAJ22" s="23"/>
      <c r="VAK22" s="23"/>
      <c r="VAL22" s="23"/>
      <c r="VAM22" s="23"/>
      <c r="VAN22" s="23"/>
      <c r="VAO22" s="23"/>
      <c r="VAP22" s="23"/>
      <c r="VAQ22" s="23"/>
      <c r="VAR22" s="23"/>
      <c r="VAS22" s="23"/>
      <c r="VAT22" s="23"/>
      <c r="VAU22" s="23"/>
      <c r="VAV22" s="23"/>
      <c r="VAW22" s="23"/>
      <c r="VAX22" s="23"/>
      <c r="VAY22" s="23"/>
      <c r="VAZ22" s="23"/>
      <c r="VBA22" s="23"/>
      <c r="VBB22" s="23"/>
      <c r="VBC22" s="23"/>
      <c r="VBD22" s="23"/>
      <c r="VBE22" s="23"/>
      <c r="VBF22" s="23"/>
      <c r="VBG22" s="23"/>
      <c r="VBH22" s="23"/>
      <c r="VBI22" s="23"/>
      <c r="VBJ22" s="23"/>
      <c r="VBK22" s="23"/>
      <c r="VBL22" s="23"/>
      <c r="VBM22" s="23"/>
      <c r="VBN22" s="23"/>
      <c r="VBO22" s="23"/>
      <c r="VBP22" s="23"/>
      <c r="VBQ22" s="23"/>
      <c r="VBR22" s="23"/>
      <c r="VBS22" s="23"/>
      <c r="VBT22" s="23"/>
      <c r="VBU22" s="23"/>
      <c r="VBV22" s="23"/>
      <c r="VBW22" s="23"/>
      <c r="VBX22" s="23"/>
      <c r="VBY22" s="23"/>
      <c r="VBZ22" s="23"/>
      <c r="VCA22" s="23"/>
      <c r="VCB22" s="23"/>
      <c r="VCC22" s="23"/>
      <c r="VCD22" s="23"/>
      <c r="VCE22" s="23"/>
      <c r="VCF22" s="23"/>
      <c r="VCG22" s="23"/>
      <c r="VCH22" s="23"/>
      <c r="VCI22" s="23"/>
      <c r="VCJ22" s="23"/>
      <c r="VCK22" s="23"/>
      <c r="VCL22" s="23"/>
      <c r="VCM22" s="23"/>
      <c r="VCN22" s="23"/>
      <c r="VCO22" s="23"/>
      <c r="VCP22" s="23"/>
      <c r="VCQ22" s="23"/>
      <c r="VCR22" s="23"/>
      <c r="VCS22" s="23"/>
      <c r="VCT22" s="23"/>
      <c r="VCU22" s="23"/>
      <c r="VCV22" s="23"/>
      <c r="VCW22" s="23"/>
      <c r="VCX22" s="23"/>
      <c r="VCY22" s="23"/>
      <c r="VCZ22" s="23"/>
      <c r="VDA22" s="23"/>
      <c r="VDB22" s="23"/>
      <c r="VDC22" s="23"/>
      <c r="VDD22" s="23"/>
      <c r="VDE22" s="23"/>
      <c r="VDF22" s="23"/>
      <c r="VDG22" s="23"/>
      <c r="VDH22" s="23"/>
      <c r="VDI22" s="23"/>
      <c r="VDJ22" s="23"/>
      <c r="VDK22" s="23"/>
      <c r="VDL22" s="23"/>
      <c r="VDM22" s="23"/>
      <c r="VDN22" s="23"/>
      <c r="VDO22" s="23"/>
      <c r="VDP22" s="23"/>
      <c r="VDQ22" s="23"/>
      <c r="VDR22" s="23"/>
      <c r="VDS22" s="23"/>
      <c r="VDT22" s="23"/>
      <c r="VDU22" s="23"/>
      <c r="VDV22" s="23"/>
      <c r="VDW22" s="23"/>
      <c r="VDX22" s="23"/>
      <c r="VDY22" s="23"/>
      <c r="VDZ22" s="23"/>
      <c r="VEA22" s="23"/>
      <c r="VEB22" s="23"/>
      <c r="VEC22" s="23"/>
      <c r="VED22" s="23"/>
      <c r="VEE22" s="23"/>
      <c r="VEF22" s="23"/>
      <c r="VEG22" s="23"/>
      <c r="VEH22" s="23"/>
      <c r="VEI22" s="23"/>
      <c r="VEJ22" s="23"/>
      <c r="VEK22" s="23"/>
      <c r="VEL22" s="23"/>
      <c r="VEM22" s="23"/>
      <c r="VEN22" s="23"/>
      <c r="VEO22" s="23"/>
      <c r="VEP22" s="23"/>
      <c r="VEQ22" s="23"/>
      <c r="VER22" s="23"/>
      <c r="VES22" s="23"/>
      <c r="VET22" s="23"/>
      <c r="VEU22" s="23"/>
      <c r="VEV22" s="23"/>
      <c r="VEW22" s="23"/>
      <c r="VEX22" s="23"/>
      <c r="VEY22" s="23"/>
      <c r="VEZ22" s="23"/>
      <c r="VFA22" s="23"/>
      <c r="VFB22" s="23"/>
      <c r="VFC22" s="23"/>
      <c r="VFD22" s="23"/>
      <c r="VFE22" s="23"/>
      <c r="VFF22" s="23"/>
      <c r="VFG22" s="23"/>
      <c r="VFH22" s="23"/>
      <c r="VFI22" s="23"/>
      <c r="VFJ22" s="23"/>
      <c r="VFK22" s="23"/>
      <c r="VFL22" s="23"/>
      <c r="VFM22" s="23"/>
      <c r="VFN22" s="23"/>
      <c r="VFO22" s="23"/>
      <c r="VFP22" s="23"/>
      <c r="VFQ22" s="23"/>
      <c r="VFR22" s="23"/>
      <c r="VFS22" s="23"/>
      <c r="VFT22" s="23"/>
      <c r="VFU22" s="23"/>
      <c r="VFV22" s="23"/>
      <c r="VFW22" s="23"/>
      <c r="VFX22" s="23"/>
      <c r="VFY22" s="23"/>
      <c r="VFZ22" s="23"/>
      <c r="VGA22" s="23"/>
      <c r="VGB22" s="23"/>
      <c r="VGC22" s="23"/>
      <c r="VGD22" s="23"/>
      <c r="VGE22" s="23"/>
      <c r="VGF22" s="23"/>
      <c r="VGG22" s="23"/>
      <c r="VGH22" s="23"/>
      <c r="VGI22" s="23"/>
      <c r="VGJ22" s="23"/>
      <c r="VGK22" s="23"/>
      <c r="VGL22" s="23"/>
      <c r="VGM22" s="23"/>
      <c r="VGN22" s="23"/>
      <c r="VGO22" s="23"/>
      <c r="VGP22" s="23"/>
      <c r="VGQ22" s="23"/>
      <c r="VGR22" s="23"/>
      <c r="VGS22" s="23"/>
      <c r="VGT22" s="23"/>
      <c r="VGU22" s="23"/>
      <c r="VGV22" s="23"/>
      <c r="VGW22" s="23"/>
      <c r="VGX22" s="23"/>
      <c r="VGY22" s="23"/>
      <c r="VGZ22" s="23"/>
      <c r="VHA22" s="23"/>
      <c r="VHB22" s="23"/>
      <c r="VHC22" s="23"/>
      <c r="VHD22" s="23"/>
      <c r="VHE22" s="23"/>
      <c r="VHF22" s="23"/>
      <c r="VHG22" s="23"/>
      <c r="VHH22" s="23"/>
      <c r="VHI22" s="23"/>
      <c r="VHJ22" s="23"/>
      <c r="VHK22" s="23"/>
      <c r="VHL22" s="23"/>
      <c r="VHM22" s="23"/>
      <c r="VHN22" s="23"/>
      <c r="VHO22" s="23"/>
      <c r="VHP22" s="23"/>
      <c r="VHQ22" s="23"/>
      <c r="VHR22" s="23"/>
      <c r="VHS22" s="23"/>
      <c r="VHT22" s="23"/>
      <c r="VHU22" s="23"/>
      <c r="VHV22" s="23"/>
      <c r="VHW22" s="23"/>
      <c r="VHX22" s="23"/>
      <c r="VHY22" s="23"/>
      <c r="VHZ22" s="23"/>
      <c r="VIA22" s="23"/>
      <c r="VIB22" s="23"/>
      <c r="VIC22" s="23"/>
      <c r="VID22" s="23"/>
      <c r="VIE22" s="23"/>
      <c r="VIF22" s="23"/>
      <c r="VIG22" s="23"/>
      <c r="VIH22" s="23"/>
      <c r="VII22" s="23"/>
      <c r="VIJ22" s="23"/>
      <c r="VIK22" s="23"/>
      <c r="VIL22" s="23"/>
      <c r="VIM22" s="23"/>
      <c r="VIN22" s="23"/>
      <c r="VIO22" s="23"/>
      <c r="VIP22" s="23"/>
      <c r="VIQ22" s="23"/>
      <c r="VIR22" s="23"/>
      <c r="VIS22" s="23"/>
      <c r="VIT22" s="23"/>
      <c r="VIU22" s="23"/>
      <c r="VIV22" s="23"/>
      <c r="VIW22" s="23"/>
      <c r="VIX22" s="23"/>
      <c r="VIY22" s="23"/>
      <c r="VIZ22" s="23"/>
      <c r="VJA22" s="23"/>
      <c r="VJB22" s="23"/>
      <c r="VJC22" s="23"/>
      <c r="VJD22" s="23"/>
      <c r="VJE22" s="23"/>
      <c r="VJF22" s="23"/>
      <c r="VJG22" s="23"/>
      <c r="VJH22" s="23"/>
      <c r="VJI22" s="23"/>
      <c r="VJJ22" s="23"/>
      <c r="VJK22" s="23"/>
      <c r="VJL22" s="23"/>
      <c r="VJM22" s="23"/>
      <c r="VJN22" s="23"/>
      <c r="VJO22" s="23"/>
      <c r="VJP22" s="23"/>
      <c r="VJQ22" s="23"/>
      <c r="VJR22" s="23"/>
      <c r="VJS22" s="23"/>
      <c r="VJT22" s="23"/>
      <c r="VJU22" s="23"/>
      <c r="VJV22" s="23"/>
      <c r="VJW22" s="23"/>
      <c r="VJX22" s="23"/>
      <c r="VJY22" s="23"/>
      <c r="VJZ22" s="23"/>
      <c r="VKA22" s="23"/>
      <c r="VKB22" s="23"/>
      <c r="VKC22" s="23"/>
      <c r="VKD22" s="23"/>
      <c r="VKE22" s="23"/>
      <c r="VKF22" s="23"/>
      <c r="VKG22" s="23"/>
      <c r="VKH22" s="23"/>
      <c r="VKI22" s="23"/>
      <c r="VKJ22" s="23"/>
      <c r="VKK22" s="23"/>
      <c r="VKL22" s="23"/>
      <c r="VKM22" s="23"/>
      <c r="VKN22" s="23"/>
      <c r="VKO22" s="23"/>
      <c r="VKP22" s="23"/>
      <c r="VKQ22" s="23"/>
      <c r="VKR22" s="23"/>
      <c r="VKS22" s="23"/>
      <c r="VKT22" s="23"/>
      <c r="VKU22" s="23"/>
      <c r="VKV22" s="23"/>
      <c r="VKW22" s="23"/>
      <c r="VKX22" s="23"/>
      <c r="VKY22" s="23"/>
      <c r="VKZ22" s="23"/>
      <c r="VLA22" s="23"/>
      <c r="VLB22" s="23"/>
      <c r="VLC22" s="23"/>
      <c r="VLD22" s="23"/>
      <c r="VLE22" s="23"/>
      <c r="VLF22" s="23"/>
      <c r="VLG22" s="23"/>
      <c r="VLH22" s="23"/>
      <c r="VLI22" s="23"/>
      <c r="VLJ22" s="23"/>
      <c r="VLK22" s="23"/>
      <c r="VLL22" s="23"/>
      <c r="VLM22" s="23"/>
      <c r="VLN22" s="23"/>
      <c r="VLO22" s="23"/>
      <c r="VLP22" s="23"/>
      <c r="VLQ22" s="23"/>
      <c r="VLR22" s="23"/>
      <c r="VLS22" s="23"/>
      <c r="VLT22" s="23"/>
      <c r="VLU22" s="23"/>
      <c r="VLV22" s="23"/>
      <c r="VLW22" s="23"/>
      <c r="VLX22" s="23"/>
      <c r="VLY22" s="23"/>
      <c r="VLZ22" s="23"/>
      <c r="VMA22" s="23"/>
      <c r="VMB22" s="23"/>
      <c r="VMC22" s="23"/>
      <c r="VMD22" s="23"/>
      <c r="VME22" s="23"/>
      <c r="VMF22" s="23"/>
      <c r="VMG22" s="23"/>
      <c r="VMH22" s="23"/>
      <c r="VMI22" s="23"/>
      <c r="VMJ22" s="23"/>
      <c r="VMK22" s="23"/>
      <c r="VML22" s="23"/>
      <c r="VMM22" s="23"/>
      <c r="VMN22" s="23"/>
      <c r="VMO22" s="23"/>
      <c r="VMP22" s="23"/>
      <c r="VMQ22" s="23"/>
      <c r="VMR22" s="23"/>
      <c r="VMS22" s="23"/>
      <c r="VMT22" s="23"/>
      <c r="VMU22" s="23"/>
      <c r="VMV22" s="23"/>
      <c r="VMW22" s="23"/>
      <c r="VMX22" s="23"/>
      <c r="VMY22" s="23"/>
      <c r="VMZ22" s="23"/>
      <c r="VNA22" s="23"/>
      <c r="VNB22" s="23"/>
      <c r="VNC22" s="23"/>
      <c r="VND22" s="23"/>
      <c r="VNE22" s="23"/>
      <c r="VNF22" s="23"/>
      <c r="VNG22" s="23"/>
      <c r="VNH22" s="23"/>
      <c r="VNI22" s="23"/>
      <c r="VNJ22" s="23"/>
      <c r="VNK22" s="23"/>
      <c r="VNL22" s="23"/>
      <c r="VNM22" s="23"/>
      <c r="VNN22" s="23"/>
      <c r="VNO22" s="23"/>
      <c r="VNP22" s="23"/>
      <c r="VNQ22" s="23"/>
      <c r="VNR22" s="23"/>
      <c r="VNS22" s="23"/>
      <c r="VNT22" s="23"/>
      <c r="VNU22" s="23"/>
      <c r="VNV22" s="23"/>
      <c r="VNW22" s="23"/>
      <c r="VNX22" s="23"/>
      <c r="VNY22" s="23"/>
      <c r="VNZ22" s="23"/>
      <c r="VOA22" s="23"/>
      <c r="VOB22" s="23"/>
      <c r="VOC22" s="23"/>
      <c r="VOD22" s="23"/>
      <c r="VOE22" s="23"/>
      <c r="VOF22" s="23"/>
      <c r="VOG22" s="23"/>
      <c r="VOH22" s="23"/>
      <c r="VOI22" s="23"/>
      <c r="VOJ22" s="23"/>
      <c r="VOK22" s="23"/>
      <c r="VOL22" s="23"/>
      <c r="VOM22" s="23"/>
      <c r="VON22" s="23"/>
      <c r="VOO22" s="23"/>
      <c r="VOP22" s="23"/>
      <c r="VOQ22" s="23"/>
      <c r="VOR22" s="23"/>
      <c r="VOS22" s="23"/>
      <c r="VOT22" s="23"/>
      <c r="VOU22" s="23"/>
      <c r="VOV22" s="23"/>
      <c r="VOW22" s="23"/>
      <c r="VOX22" s="23"/>
      <c r="VOY22" s="23"/>
      <c r="VOZ22" s="23"/>
      <c r="VPA22" s="23"/>
      <c r="VPB22" s="23"/>
      <c r="VPC22" s="23"/>
      <c r="VPD22" s="23"/>
      <c r="VPE22" s="23"/>
      <c r="VPF22" s="23"/>
      <c r="VPG22" s="23"/>
      <c r="VPH22" s="23"/>
      <c r="VPI22" s="23"/>
      <c r="VPJ22" s="23"/>
      <c r="VPK22" s="23"/>
      <c r="VPL22" s="23"/>
      <c r="VPM22" s="23"/>
      <c r="VPN22" s="23"/>
      <c r="VPO22" s="23"/>
      <c r="VPP22" s="23"/>
      <c r="VPQ22" s="23"/>
      <c r="VPR22" s="23"/>
      <c r="VPS22" s="23"/>
      <c r="VPT22" s="23"/>
      <c r="VPU22" s="23"/>
      <c r="VPV22" s="23"/>
      <c r="VPW22" s="23"/>
      <c r="VPX22" s="23"/>
      <c r="VPY22" s="23"/>
      <c r="VPZ22" s="23"/>
      <c r="VQA22" s="23"/>
      <c r="VQB22" s="23"/>
      <c r="VQC22" s="23"/>
      <c r="VQD22" s="23"/>
      <c r="VQE22" s="23"/>
      <c r="VQF22" s="23"/>
      <c r="VQG22" s="23"/>
      <c r="VQH22" s="23"/>
      <c r="VQI22" s="23"/>
      <c r="VQJ22" s="23"/>
      <c r="VQK22" s="23"/>
      <c r="VQL22" s="23"/>
      <c r="VQM22" s="23"/>
      <c r="VQN22" s="23"/>
      <c r="VQO22" s="23"/>
      <c r="VQP22" s="23"/>
      <c r="VQQ22" s="23"/>
      <c r="VQR22" s="23"/>
      <c r="VQS22" s="23"/>
      <c r="VQT22" s="23"/>
      <c r="VQU22" s="23"/>
      <c r="VQV22" s="23"/>
      <c r="VQW22" s="23"/>
      <c r="VQX22" s="23"/>
      <c r="VQY22" s="23"/>
      <c r="VQZ22" s="23"/>
      <c r="VRA22" s="23"/>
      <c r="VRB22" s="23"/>
      <c r="VRC22" s="23"/>
      <c r="VRD22" s="23"/>
      <c r="VRE22" s="23"/>
      <c r="VRF22" s="23"/>
      <c r="VRG22" s="23"/>
      <c r="VRH22" s="23"/>
      <c r="VRI22" s="23"/>
      <c r="VRJ22" s="23"/>
      <c r="VRK22" s="23"/>
      <c r="VRL22" s="23"/>
      <c r="VRM22" s="23"/>
      <c r="VRN22" s="23"/>
      <c r="VRO22" s="23"/>
      <c r="VRP22" s="23"/>
      <c r="VRQ22" s="23"/>
      <c r="VRR22" s="23"/>
      <c r="VRS22" s="23"/>
      <c r="VRT22" s="23"/>
      <c r="VRU22" s="23"/>
      <c r="VRV22" s="23"/>
      <c r="VRW22" s="23"/>
      <c r="VRX22" s="23"/>
      <c r="VRY22" s="23"/>
      <c r="VRZ22" s="23"/>
      <c r="VSA22" s="23"/>
      <c r="VSB22" s="23"/>
      <c r="VSC22" s="23"/>
      <c r="VSD22" s="23"/>
      <c r="VSE22" s="23"/>
      <c r="VSF22" s="23"/>
      <c r="VSG22" s="23"/>
      <c r="VSH22" s="23"/>
      <c r="VSI22" s="23"/>
      <c r="VSJ22" s="23"/>
      <c r="VSK22" s="23"/>
      <c r="VSL22" s="23"/>
      <c r="VSM22" s="23"/>
      <c r="VSN22" s="23"/>
      <c r="VSO22" s="23"/>
      <c r="VSP22" s="23"/>
      <c r="VSQ22" s="23"/>
      <c r="VSR22" s="23"/>
      <c r="VSS22" s="23"/>
      <c r="VST22" s="23"/>
      <c r="VSU22" s="23"/>
      <c r="VSV22" s="23"/>
      <c r="VSW22" s="23"/>
      <c r="VSX22" s="23"/>
      <c r="VSY22" s="23"/>
      <c r="VSZ22" s="23"/>
      <c r="VTA22" s="23"/>
      <c r="VTB22" s="23"/>
      <c r="VTC22" s="23"/>
      <c r="VTD22" s="23"/>
      <c r="VTE22" s="23"/>
      <c r="VTF22" s="23"/>
      <c r="VTG22" s="23"/>
      <c r="VTH22" s="23"/>
      <c r="VTI22" s="23"/>
      <c r="VTJ22" s="23"/>
      <c r="VTK22" s="23"/>
      <c r="VTL22" s="23"/>
      <c r="VTM22" s="23"/>
      <c r="VTN22" s="23"/>
      <c r="VTO22" s="23"/>
      <c r="VTP22" s="23"/>
      <c r="VTQ22" s="23"/>
      <c r="VTR22" s="23"/>
      <c r="VTS22" s="23"/>
      <c r="VTT22" s="23"/>
      <c r="VTU22" s="23"/>
      <c r="VTV22" s="23"/>
      <c r="VTW22" s="23"/>
      <c r="VTX22" s="23"/>
      <c r="VTY22" s="23"/>
      <c r="VTZ22" s="23"/>
      <c r="VUA22" s="23"/>
      <c r="VUB22" s="23"/>
      <c r="VUC22" s="23"/>
      <c r="VUD22" s="23"/>
      <c r="VUE22" s="23"/>
      <c r="VUF22" s="23"/>
      <c r="VUG22" s="23"/>
      <c r="VUH22" s="23"/>
      <c r="VUI22" s="23"/>
      <c r="VUJ22" s="23"/>
      <c r="VUK22" s="23"/>
      <c r="VUL22" s="23"/>
      <c r="VUM22" s="23"/>
      <c r="VUN22" s="23"/>
      <c r="VUO22" s="23"/>
      <c r="VUP22" s="23"/>
      <c r="VUQ22" s="23"/>
      <c r="VUR22" s="23"/>
      <c r="VUS22" s="23"/>
      <c r="VUT22" s="23"/>
      <c r="VUU22" s="23"/>
      <c r="VUV22" s="23"/>
      <c r="VUW22" s="23"/>
      <c r="VUX22" s="23"/>
      <c r="VUY22" s="23"/>
      <c r="VUZ22" s="23"/>
      <c r="VVA22" s="23"/>
      <c r="VVB22" s="23"/>
      <c r="VVC22" s="23"/>
      <c r="VVD22" s="23"/>
      <c r="VVE22" s="23"/>
      <c r="VVF22" s="23"/>
      <c r="VVG22" s="23"/>
      <c r="VVH22" s="23"/>
      <c r="VVI22" s="23"/>
      <c r="VVJ22" s="23"/>
      <c r="VVK22" s="23"/>
      <c r="VVL22" s="23"/>
      <c r="VVM22" s="23"/>
      <c r="VVN22" s="23"/>
      <c r="VVO22" s="23"/>
      <c r="VVP22" s="23"/>
      <c r="VVQ22" s="23"/>
      <c r="VVR22" s="23"/>
      <c r="VVS22" s="23"/>
      <c r="VVT22" s="23"/>
      <c r="VVU22" s="23"/>
      <c r="VVV22" s="23"/>
      <c r="VVW22" s="23"/>
      <c r="VVX22" s="23"/>
      <c r="VVY22" s="23"/>
      <c r="VVZ22" s="23"/>
      <c r="VWA22" s="23"/>
      <c r="VWB22" s="23"/>
      <c r="VWC22" s="23"/>
      <c r="VWD22" s="23"/>
      <c r="VWE22" s="23"/>
      <c r="VWF22" s="23"/>
      <c r="VWG22" s="23"/>
      <c r="VWH22" s="23"/>
      <c r="VWI22" s="23"/>
      <c r="VWJ22" s="23"/>
      <c r="VWK22" s="23"/>
      <c r="VWL22" s="23"/>
      <c r="VWM22" s="23"/>
      <c r="VWN22" s="23"/>
      <c r="VWO22" s="23"/>
      <c r="VWP22" s="23"/>
      <c r="VWQ22" s="23"/>
      <c r="VWR22" s="23"/>
      <c r="VWS22" s="23"/>
      <c r="VWT22" s="23"/>
      <c r="VWU22" s="23"/>
      <c r="VWV22" s="23"/>
      <c r="VWW22" s="23"/>
      <c r="VWX22" s="23"/>
      <c r="VWY22" s="23"/>
      <c r="VWZ22" s="23"/>
      <c r="VXA22" s="23"/>
      <c r="VXB22" s="23"/>
      <c r="VXC22" s="23"/>
      <c r="VXD22" s="23"/>
      <c r="VXE22" s="23"/>
      <c r="VXF22" s="23"/>
      <c r="VXG22" s="23"/>
      <c r="VXH22" s="23"/>
      <c r="VXI22" s="23"/>
      <c r="VXJ22" s="23"/>
      <c r="VXK22" s="23"/>
      <c r="VXL22" s="23"/>
      <c r="VXM22" s="23"/>
      <c r="VXN22" s="23"/>
      <c r="VXO22" s="23"/>
      <c r="VXP22" s="23"/>
      <c r="VXQ22" s="23"/>
      <c r="VXR22" s="23"/>
      <c r="VXS22" s="23"/>
      <c r="VXT22" s="23"/>
      <c r="VXU22" s="23"/>
      <c r="VXV22" s="23"/>
      <c r="VXW22" s="23"/>
      <c r="VXX22" s="23"/>
      <c r="VXY22" s="23"/>
      <c r="VXZ22" s="23"/>
      <c r="VYA22" s="23"/>
      <c r="VYB22" s="23"/>
      <c r="VYC22" s="23"/>
      <c r="VYD22" s="23"/>
      <c r="VYE22" s="23"/>
      <c r="VYF22" s="23"/>
      <c r="VYG22" s="23"/>
      <c r="VYH22" s="23"/>
      <c r="VYI22" s="23"/>
      <c r="VYJ22" s="23"/>
      <c r="VYK22" s="23"/>
      <c r="VYL22" s="23"/>
      <c r="VYM22" s="23"/>
      <c r="VYN22" s="23"/>
      <c r="VYO22" s="23"/>
      <c r="VYP22" s="23"/>
      <c r="VYQ22" s="23"/>
      <c r="VYR22" s="23"/>
      <c r="VYS22" s="23"/>
      <c r="VYT22" s="23"/>
      <c r="VYU22" s="23"/>
      <c r="VYV22" s="23"/>
      <c r="VYW22" s="23"/>
      <c r="VYX22" s="23"/>
      <c r="VYY22" s="23"/>
      <c r="VYZ22" s="23"/>
      <c r="VZA22" s="23"/>
      <c r="VZB22" s="23"/>
      <c r="VZC22" s="23"/>
      <c r="VZD22" s="23"/>
      <c r="VZE22" s="23"/>
      <c r="VZF22" s="23"/>
      <c r="VZG22" s="23"/>
      <c r="VZH22" s="23"/>
      <c r="VZI22" s="23"/>
      <c r="VZJ22" s="23"/>
      <c r="VZK22" s="23"/>
      <c r="VZL22" s="23"/>
      <c r="VZM22" s="23"/>
      <c r="VZN22" s="23"/>
      <c r="VZO22" s="23"/>
      <c r="VZP22" s="23"/>
      <c r="VZQ22" s="23"/>
      <c r="VZR22" s="23"/>
      <c r="VZS22" s="23"/>
      <c r="VZT22" s="23"/>
      <c r="VZU22" s="23"/>
      <c r="VZV22" s="23"/>
      <c r="VZW22" s="23"/>
      <c r="VZX22" s="23"/>
      <c r="VZY22" s="23"/>
      <c r="VZZ22" s="23"/>
      <c r="WAA22" s="23"/>
      <c r="WAB22" s="23"/>
      <c r="WAC22" s="23"/>
      <c r="WAD22" s="23"/>
      <c r="WAE22" s="23"/>
      <c r="WAF22" s="23"/>
      <c r="WAG22" s="23"/>
      <c r="WAH22" s="23"/>
      <c r="WAI22" s="23"/>
      <c r="WAJ22" s="23"/>
      <c r="WAK22" s="23"/>
      <c r="WAL22" s="23"/>
      <c r="WAM22" s="23"/>
      <c r="WAN22" s="23"/>
      <c r="WAO22" s="23"/>
      <c r="WAP22" s="23"/>
      <c r="WAQ22" s="23"/>
      <c r="WAR22" s="23"/>
      <c r="WAS22" s="23"/>
      <c r="WAT22" s="23"/>
      <c r="WAU22" s="23"/>
      <c r="WAV22" s="23"/>
      <c r="WAW22" s="23"/>
      <c r="WAX22" s="23"/>
      <c r="WAY22" s="23"/>
      <c r="WAZ22" s="23"/>
      <c r="WBA22" s="23"/>
      <c r="WBB22" s="23"/>
      <c r="WBC22" s="23"/>
      <c r="WBD22" s="23"/>
      <c r="WBE22" s="23"/>
      <c r="WBF22" s="23"/>
      <c r="WBG22" s="23"/>
      <c r="WBH22" s="23"/>
      <c r="WBI22" s="23"/>
      <c r="WBJ22" s="23"/>
      <c r="WBK22" s="23"/>
      <c r="WBL22" s="23"/>
      <c r="WBM22" s="23"/>
      <c r="WBN22" s="23"/>
      <c r="WBO22" s="23"/>
      <c r="WBP22" s="23"/>
      <c r="WBQ22" s="23"/>
      <c r="WBR22" s="23"/>
      <c r="WBS22" s="23"/>
      <c r="WBT22" s="23"/>
      <c r="WBU22" s="23"/>
      <c r="WBV22" s="23"/>
      <c r="WBW22" s="23"/>
      <c r="WBX22" s="23"/>
      <c r="WBY22" s="23"/>
      <c r="WBZ22" s="23"/>
      <c r="WCA22" s="23"/>
      <c r="WCB22" s="23"/>
      <c r="WCC22" s="23"/>
      <c r="WCD22" s="23"/>
      <c r="WCE22" s="23"/>
      <c r="WCF22" s="23"/>
      <c r="WCG22" s="23"/>
      <c r="WCH22" s="23"/>
      <c r="WCI22" s="23"/>
      <c r="WCJ22" s="23"/>
      <c r="WCK22" s="23"/>
      <c r="WCL22" s="23"/>
      <c r="WCM22" s="23"/>
      <c r="WCN22" s="23"/>
      <c r="WCO22" s="23"/>
      <c r="WCP22" s="23"/>
      <c r="WCQ22" s="23"/>
      <c r="WCR22" s="23"/>
      <c r="WCS22" s="23"/>
      <c r="WCT22" s="23"/>
      <c r="WCU22" s="23"/>
      <c r="WCV22" s="23"/>
      <c r="WCW22" s="23"/>
      <c r="WCX22" s="23"/>
      <c r="WCY22" s="23"/>
      <c r="WCZ22" s="23"/>
      <c r="WDA22" s="23"/>
      <c r="WDB22" s="23"/>
      <c r="WDC22" s="23"/>
      <c r="WDD22" s="23"/>
      <c r="WDE22" s="23"/>
      <c r="WDF22" s="23"/>
      <c r="WDG22" s="23"/>
      <c r="WDH22" s="23"/>
      <c r="WDI22" s="23"/>
      <c r="WDJ22" s="23"/>
      <c r="WDK22" s="23"/>
      <c r="WDL22" s="23"/>
      <c r="WDM22" s="23"/>
      <c r="WDN22" s="23"/>
      <c r="WDO22" s="23"/>
      <c r="WDP22" s="23"/>
      <c r="WDQ22" s="23"/>
      <c r="WDR22" s="23"/>
      <c r="WDS22" s="23"/>
      <c r="WDT22" s="23"/>
      <c r="WDU22" s="23"/>
      <c r="WDV22" s="23"/>
      <c r="WDW22" s="23"/>
      <c r="WDX22" s="23"/>
      <c r="WDY22" s="23"/>
      <c r="WDZ22" s="23"/>
      <c r="WEA22" s="23"/>
      <c r="WEB22" s="23"/>
      <c r="WEC22" s="23"/>
      <c r="WED22" s="23"/>
      <c r="WEE22" s="23"/>
      <c r="WEF22" s="23"/>
      <c r="WEG22" s="23"/>
      <c r="WEH22" s="23"/>
      <c r="WEI22" s="23"/>
      <c r="WEJ22" s="23"/>
      <c r="WEK22" s="23"/>
      <c r="WEL22" s="23"/>
      <c r="WEM22" s="23"/>
      <c r="WEN22" s="23"/>
      <c r="WEO22" s="23"/>
      <c r="WEP22" s="23"/>
      <c r="WEQ22" s="23"/>
      <c r="WER22" s="23"/>
      <c r="WES22" s="23"/>
      <c r="WET22" s="23"/>
      <c r="WEU22" s="23"/>
      <c r="WEV22" s="23"/>
      <c r="WEW22" s="23"/>
      <c r="WEX22" s="23"/>
      <c r="WEY22" s="23"/>
      <c r="WEZ22" s="23"/>
      <c r="WFA22" s="23"/>
      <c r="WFB22" s="23"/>
      <c r="WFC22" s="23"/>
      <c r="WFD22" s="23"/>
      <c r="WFE22" s="23"/>
      <c r="WFF22" s="23"/>
      <c r="WFG22" s="23"/>
      <c r="WFH22" s="23"/>
      <c r="WFI22" s="23"/>
      <c r="WFJ22" s="23"/>
      <c r="WFK22" s="23"/>
      <c r="WFL22" s="23"/>
      <c r="WFM22" s="23"/>
      <c r="WFN22" s="23"/>
      <c r="WFO22" s="23"/>
      <c r="WFP22" s="23"/>
      <c r="WFQ22" s="23"/>
      <c r="WFR22" s="23"/>
      <c r="WFS22" s="23"/>
      <c r="WFT22" s="23"/>
      <c r="WFU22" s="23"/>
      <c r="WFV22" s="23"/>
      <c r="WFW22" s="23"/>
      <c r="WFX22" s="23"/>
      <c r="WFY22" s="23"/>
      <c r="WFZ22" s="23"/>
      <c r="WGA22" s="23"/>
      <c r="WGB22" s="23"/>
      <c r="WGC22" s="23"/>
      <c r="WGD22" s="23"/>
      <c r="WGE22" s="23"/>
      <c r="WGF22" s="23"/>
      <c r="WGG22" s="23"/>
      <c r="WGH22" s="23"/>
      <c r="WGI22" s="23"/>
      <c r="WGJ22" s="23"/>
      <c r="WGK22" s="23"/>
      <c r="WGL22" s="23"/>
      <c r="WGM22" s="23"/>
      <c r="WGN22" s="23"/>
      <c r="WGO22" s="23"/>
      <c r="WGP22" s="23"/>
      <c r="WGQ22" s="23"/>
      <c r="WGR22" s="23"/>
      <c r="WGS22" s="23"/>
      <c r="WGT22" s="23"/>
      <c r="WGU22" s="23"/>
      <c r="WGV22" s="23"/>
      <c r="WGW22" s="23"/>
      <c r="WGX22" s="23"/>
      <c r="WGY22" s="23"/>
      <c r="WGZ22" s="23"/>
      <c r="WHA22" s="23"/>
      <c r="WHB22" s="23"/>
      <c r="WHC22" s="23"/>
      <c r="WHD22" s="23"/>
      <c r="WHE22" s="23"/>
      <c r="WHF22" s="23"/>
      <c r="WHG22" s="23"/>
      <c r="WHH22" s="23"/>
      <c r="WHI22" s="23"/>
      <c r="WHJ22" s="23"/>
      <c r="WHK22" s="23"/>
      <c r="WHL22" s="23"/>
      <c r="WHM22" s="23"/>
      <c r="WHN22" s="23"/>
      <c r="WHO22" s="23"/>
      <c r="WHP22" s="23"/>
      <c r="WHQ22" s="23"/>
      <c r="WHR22" s="23"/>
      <c r="WHS22" s="23"/>
      <c r="WHT22" s="23"/>
      <c r="WHU22" s="23"/>
      <c r="WHV22" s="23"/>
      <c r="WHW22" s="23"/>
      <c r="WHX22" s="23"/>
      <c r="WHY22" s="23"/>
      <c r="WHZ22" s="23"/>
      <c r="WIA22" s="23"/>
      <c r="WIB22" s="23"/>
      <c r="WIC22" s="23"/>
      <c r="WID22" s="23"/>
      <c r="WIE22" s="23"/>
      <c r="WIF22" s="23"/>
      <c r="WIG22" s="23"/>
      <c r="WIH22" s="23"/>
      <c r="WII22" s="23"/>
      <c r="WIJ22" s="23"/>
      <c r="WIK22" s="23"/>
      <c r="WIL22" s="23"/>
      <c r="WIM22" s="23"/>
      <c r="WIN22" s="23"/>
      <c r="WIO22" s="23"/>
      <c r="WIP22" s="23"/>
      <c r="WIQ22" s="23"/>
      <c r="WIR22" s="23"/>
      <c r="WIS22" s="23"/>
      <c r="WIT22" s="23"/>
      <c r="WIU22" s="23"/>
      <c r="WIV22" s="23"/>
      <c r="WIW22" s="23"/>
      <c r="WIX22" s="23"/>
      <c r="WIY22" s="23"/>
      <c r="WIZ22" s="23"/>
      <c r="WJA22" s="23"/>
      <c r="WJB22" s="23"/>
      <c r="WJC22" s="23"/>
      <c r="WJD22" s="23"/>
      <c r="WJE22" s="23"/>
      <c r="WJF22" s="23"/>
      <c r="WJG22" s="23"/>
      <c r="WJH22" s="23"/>
      <c r="WJI22" s="23"/>
      <c r="WJJ22" s="23"/>
      <c r="WJK22" s="23"/>
      <c r="WJL22" s="23"/>
      <c r="WJM22" s="23"/>
      <c r="WJN22" s="23"/>
      <c r="WJO22" s="23"/>
      <c r="WJP22" s="23"/>
      <c r="WJQ22" s="23"/>
      <c r="WJR22" s="23"/>
      <c r="WJS22" s="23"/>
      <c r="WJT22" s="23"/>
      <c r="WJU22" s="23"/>
      <c r="WJV22" s="23"/>
      <c r="WJW22" s="23"/>
      <c r="WJX22" s="23"/>
      <c r="WJY22" s="23"/>
      <c r="WJZ22" s="23"/>
      <c r="WKA22" s="23"/>
      <c r="WKB22" s="23"/>
      <c r="WKC22" s="23"/>
      <c r="WKD22" s="23"/>
      <c r="WKE22" s="23"/>
      <c r="WKF22" s="23"/>
      <c r="WKG22" s="23"/>
      <c r="WKH22" s="23"/>
      <c r="WKI22" s="23"/>
      <c r="WKJ22" s="23"/>
      <c r="WKK22" s="23"/>
      <c r="WKL22" s="23"/>
      <c r="WKM22" s="23"/>
      <c r="WKN22" s="23"/>
      <c r="WKO22" s="23"/>
      <c r="WKP22" s="23"/>
      <c r="WKQ22" s="23"/>
      <c r="WKR22" s="23"/>
      <c r="WKS22" s="23"/>
      <c r="WKT22" s="23"/>
      <c r="WKU22" s="23"/>
      <c r="WKV22" s="23"/>
      <c r="WKW22" s="23"/>
      <c r="WKX22" s="23"/>
      <c r="WKY22" s="23"/>
      <c r="WKZ22" s="23"/>
      <c r="WLA22" s="23"/>
      <c r="WLB22" s="23"/>
      <c r="WLC22" s="23"/>
      <c r="WLD22" s="23"/>
      <c r="WLE22" s="23"/>
      <c r="WLF22" s="23"/>
      <c r="WLG22" s="23"/>
      <c r="WLH22" s="23"/>
      <c r="WLI22" s="23"/>
      <c r="WLJ22" s="23"/>
      <c r="WLK22" s="23"/>
      <c r="WLL22" s="23"/>
      <c r="WLM22" s="23"/>
      <c r="WLN22" s="23"/>
      <c r="WLO22" s="23"/>
      <c r="WLP22" s="23"/>
      <c r="WLQ22" s="23"/>
      <c r="WLR22" s="23"/>
      <c r="WLS22" s="23"/>
      <c r="WLT22" s="23"/>
      <c r="WLU22" s="23"/>
      <c r="WLV22" s="23"/>
      <c r="WLW22" s="23"/>
      <c r="WLX22" s="23"/>
      <c r="WLY22" s="23"/>
      <c r="WLZ22" s="23"/>
      <c r="WMA22" s="23"/>
      <c r="WMB22" s="23"/>
      <c r="WMC22" s="23"/>
      <c r="WMD22" s="23"/>
      <c r="WME22" s="23"/>
      <c r="WMF22" s="23"/>
      <c r="WMG22" s="23"/>
      <c r="WMH22" s="23"/>
      <c r="WMI22" s="23"/>
      <c r="WMJ22" s="23"/>
      <c r="WMK22" s="23"/>
      <c r="WML22" s="23"/>
      <c r="WMM22" s="23"/>
      <c r="WMN22" s="23"/>
      <c r="WMO22" s="23"/>
      <c r="WMP22" s="23"/>
      <c r="WMQ22" s="23"/>
      <c r="WMR22" s="23"/>
      <c r="WMS22" s="23"/>
      <c r="WMT22" s="23"/>
      <c r="WMU22" s="23"/>
      <c r="WMV22" s="23"/>
      <c r="WMW22" s="23"/>
      <c r="WMX22" s="23"/>
      <c r="WMY22" s="23"/>
      <c r="WMZ22" s="23"/>
      <c r="WNA22" s="23"/>
      <c r="WNB22" s="23"/>
      <c r="WNC22" s="23"/>
      <c r="WND22" s="23"/>
      <c r="WNE22" s="23"/>
      <c r="WNF22" s="23"/>
      <c r="WNG22" s="23"/>
      <c r="WNH22" s="23"/>
      <c r="WNI22" s="23"/>
      <c r="WNJ22" s="23"/>
      <c r="WNK22" s="23"/>
      <c r="WNL22" s="23"/>
      <c r="WNM22" s="23"/>
      <c r="WNN22" s="23"/>
      <c r="WNO22" s="23"/>
      <c r="WNP22" s="23"/>
      <c r="WNQ22" s="23"/>
      <c r="WNR22" s="23"/>
      <c r="WNS22" s="23"/>
      <c r="WNT22" s="23"/>
      <c r="WNU22" s="23"/>
      <c r="WNV22" s="23"/>
      <c r="WNW22" s="23"/>
      <c r="WNX22" s="23"/>
      <c r="WNY22" s="23"/>
      <c r="WNZ22" s="23"/>
      <c r="WOA22" s="23"/>
      <c r="WOB22" s="23"/>
      <c r="WOC22" s="23"/>
      <c r="WOD22" s="23"/>
      <c r="WOE22" s="23"/>
      <c r="WOF22" s="23"/>
      <c r="WOG22" s="23"/>
      <c r="WOH22" s="23"/>
      <c r="WOI22" s="23"/>
      <c r="WOJ22" s="23"/>
      <c r="WOK22" s="23"/>
      <c r="WOL22" s="23"/>
      <c r="WOM22" s="23"/>
      <c r="WON22" s="23"/>
      <c r="WOO22" s="23"/>
      <c r="WOP22" s="23"/>
      <c r="WOQ22" s="23"/>
      <c r="WOR22" s="23"/>
      <c r="WOS22" s="23"/>
      <c r="WOT22" s="23"/>
      <c r="WOU22" s="23"/>
      <c r="WOV22" s="23"/>
      <c r="WOW22" s="23"/>
      <c r="WOX22" s="23"/>
      <c r="WOY22" s="23"/>
      <c r="WOZ22" s="23"/>
      <c r="WPA22" s="23"/>
      <c r="WPB22" s="23"/>
      <c r="WPC22" s="23"/>
      <c r="WPD22" s="23"/>
      <c r="WPE22" s="23"/>
      <c r="WPF22" s="23"/>
      <c r="WPG22" s="23"/>
      <c r="WPH22" s="23"/>
      <c r="WPI22" s="23"/>
      <c r="WPJ22" s="23"/>
      <c r="WPK22" s="23"/>
      <c r="WPL22" s="23"/>
      <c r="WPM22" s="23"/>
      <c r="WPN22" s="23"/>
      <c r="WPO22" s="23"/>
      <c r="WPP22" s="23"/>
      <c r="WPQ22" s="23"/>
      <c r="WPR22" s="23"/>
      <c r="WPS22" s="23"/>
      <c r="WPT22" s="23"/>
      <c r="WPU22" s="23"/>
      <c r="WPV22" s="23"/>
      <c r="WPW22" s="23"/>
      <c r="WPX22" s="23"/>
      <c r="WPY22" s="23"/>
      <c r="WPZ22" s="23"/>
      <c r="WQA22" s="23"/>
      <c r="WQB22" s="23"/>
      <c r="WQC22" s="23"/>
      <c r="WQD22" s="23"/>
      <c r="WQE22" s="23"/>
      <c r="WQF22" s="23"/>
      <c r="WQG22" s="23"/>
      <c r="WQH22" s="23"/>
      <c r="WQI22" s="23"/>
      <c r="WQJ22" s="23"/>
      <c r="WQK22" s="23"/>
      <c r="WQL22" s="23"/>
      <c r="WQM22" s="23"/>
      <c r="WQN22" s="23"/>
      <c r="WQO22" s="23"/>
      <c r="WQP22" s="23"/>
      <c r="WQQ22" s="23"/>
      <c r="WQR22" s="23"/>
      <c r="WQS22" s="23"/>
      <c r="WQT22" s="23"/>
      <c r="WQU22" s="23"/>
      <c r="WQV22" s="23"/>
      <c r="WQW22" s="23"/>
      <c r="WQX22" s="23"/>
      <c r="WQY22" s="23"/>
      <c r="WQZ22" s="23"/>
      <c r="WRA22" s="23"/>
      <c r="WRB22" s="23"/>
      <c r="WRC22" s="23"/>
      <c r="WRD22" s="23"/>
      <c r="WRE22" s="23"/>
      <c r="WRF22" s="23"/>
      <c r="WRG22" s="23"/>
      <c r="WRH22" s="23"/>
      <c r="WRI22" s="23"/>
      <c r="WRJ22" s="23"/>
      <c r="WRK22" s="23"/>
      <c r="WRL22" s="23"/>
      <c r="WRM22" s="23"/>
      <c r="WRN22" s="23"/>
      <c r="WRO22" s="23"/>
      <c r="WRP22" s="23"/>
      <c r="WRQ22" s="23"/>
      <c r="WRR22" s="23"/>
      <c r="WRS22" s="23"/>
      <c r="WRT22" s="23"/>
      <c r="WRU22" s="23"/>
      <c r="WRV22" s="23"/>
      <c r="WRW22" s="23"/>
      <c r="WRX22" s="23"/>
      <c r="WRY22" s="23"/>
      <c r="WRZ22" s="23"/>
      <c r="WSA22" s="23"/>
      <c r="WSB22" s="23"/>
      <c r="WSC22" s="23"/>
      <c r="WSD22" s="23"/>
      <c r="WSE22" s="23"/>
      <c r="WSF22" s="23"/>
      <c r="WSG22" s="23"/>
      <c r="WSH22" s="23"/>
      <c r="WSI22" s="23"/>
      <c r="WSJ22" s="23"/>
      <c r="WSK22" s="23"/>
      <c r="WSL22" s="23"/>
      <c r="WSM22" s="23"/>
      <c r="WSN22" s="23"/>
      <c r="WSO22" s="23"/>
      <c r="WSP22" s="23"/>
      <c r="WSQ22" s="23"/>
      <c r="WSR22" s="23"/>
      <c r="WSS22" s="23"/>
      <c r="WST22" s="23"/>
      <c r="WSU22" s="23"/>
      <c r="WSV22" s="23"/>
      <c r="WSW22" s="23"/>
      <c r="WSX22" s="23"/>
      <c r="WSY22" s="23"/>
      <c r="WSZ22" s="23"/>
      <c r="WTA22" s="23"/>
      <c r="WTB22" s="23"/>
      <c r="WTC22" s="23"/>
      <c r="WTD22" s="23"/>
      <c r="WTE22" s="23"/>
      <c r="WTF22" s="23"/>
      <c r="WTG22" s="23"/>
      <c r="WTH22" s="23"/>
      <c r="WTI22" s="23"/>
      <c r="WTJ22" s="23"/>
      <c r="WTK22" s="23"/>
      <c r="WTL22" s="23"/>
      <c r="WTM22" s="23"/>
      <c r="WTN22" s="23"/>
      <c r="WTO22" s="23"/>
      <c r="WTP22" s="23"/>
      <c r="WTQ22" s="23"/>
      <c r="WTR22" s="23"/>
      <c r="WTS22" s="23"/>
      <c r="WTT22" s="23"/>
      <c r="WTU22" s="23"/>
      <c r="WTV22" s="23"/>
      <c r="WTW22" s="23"/>
      <c r="WTX22" s="23"/>
      <c r="WTY22" s="23"/>
      <c r="WTZ22" s="23"/>
      <c r="WUA22" s="23"/>
      <c r="WUB22" s="23"/>
      <c r="WUC22" s="23"/>
      <c r="WUD22" s="23"/>
      <c r="WUE22" s="23"/>
      <c r="WUF22" s="23"/>
      <c r="WUG22" s="23"/>
      <c r="WUH22" s="23"/>
      <c r="WUI22" s="23"/>
      <c r="WUJ22" s="23"/>
      <c r="WUK22" s="23"/>
      <c r="WUL22" s="23"/>
      <c r="WUM22" s="23"/>
      <c r="WUN22" s="23"/>
      <c r="WUO22" s="23"/>
      <c r="WUP22" s="23"/>
      <c r="WUQ22" s="23"/>
      <c r="WUR22" s="23"/>
      <c r="WUS22" s="23"/>
      <c r="WUT22" s="23"/>
      <c r="WUU22" s="23"/>
      <c r="WUV22" s="23"/>
      <c r="WUW22" s="23"/>
      <c r="WUX22" s="23"/>
      <c r="WUY22" s="23"/>
      <c r="WUZ22" s="23"/>
      <c r="WVA22" s="23"/>
      <c r="WVB22" s="23"/>
      <c r="WVC22" s="23"/>
      <c r="WVD22" s="23"/>
      <c r="WVE22" s="23"/>
      <c r="WVF22" s="23"/>
      <c r="WVG22" s="23"/>
      <c r="WVH22" s="23"/>
      <c r="WVI22" s="23"/>
      <c r="WVJ22" s="23"/>
      <c r="WVK22" s="23"/>
      <c r="WVL22" s="23"/>
      <c r="WVM22" s="23"/>
      <c r="WVN22" s="23"/>
      <c r="WVO22" s="23"/>
      <c r="WVP22" s="23"/>
      <c r="WVQ22" s="23"/>
      <c r="WVR22" s="23"/>
      <c r="WVS22" s="23"/>
      <c r="WVT22" s="23"/>
      <c r="WVU22" s="23"/>
      <c r="WVV22" s="23"/>
      <c r="WVW22" s="23"/>
      <c r="WVX22" s="23"/>
      <c r="WVY22" s="23"/>
      <c r="WVZ22" s="23"/>
      <c r="WWA22" s="23"/>
      <c r="WWB22" s="23"/>
      <c r="WWC22" s="23"/>
      <c r="WWD22" s="23"/>
      <c r="WWE22" s="23"/>
      <c r="WWF22" s="23"/>
      <c r="WWG22" s="23"/>
      <c r="WWH22" s="23"/>
      <c r="WWI22" s="23"/>
      <c r="WWJ22" s="23"/>
      <c r="WWK22" s="23"/>
      <c r="WWL22" s="23"/>
      <c r="WWM22" s="23"/>
      <c r="WWN22" s="23"/>
      <c r="WWO22" s="23"/>
      <c r="WWP22" s="23"/>
      <c r="WWQ22" s="23"/>
      <c r="WWR22" s="23"/>
      <c r="WWS22" s="23"/>
      <c r="WWT22" s="23"/>
      <c r="WWU22" s="23"/>
      <c r="WWV22" s="23"/>
      <c r="WWW22" s="23"/>
      <c r="WWX22" s="23"/>
      <c r="WWY22" s="23"/>
      <c r="WWZ22" s="23"/>
      <c r="WXA22" s="23"/>
      <c r="WXB22" s="23"/>
      <c r="WXC22" s="23"/>
      <c r="WXD22" s="23"/>
      <c r="WXE22" s="23"/>
      <c r="WXF22" s="23"/>
      <c r="WXG22" s="23"/>
      <c r="WXH22" s="23"/>
      <c r="WXI22" s="23"/>
      <c r="WXJ22" s="23"/>
      <c r="WXK22" s="23"/>
      <c r="WXL22" s="23"/>
      <c r="WXM22" s="23"/>
      <c r="WXN22" s="23"/>
      <c r="WXO22" s="23"/>
      <c r="WXP22" s="23"/>
      <c r="WXQ22" s="23"/>
      <c r="WXR22" s="23"/>
      <c r="WXS22" s="23"/>
      <c r="WXT22" s="23"/>
      <c r="WXU22" s="23"/>
      <c r="WXV22" s="23"/>
      <c r="WXW22" s="23"/>
      <c r="WXX22" s="23"/>
      <c r="WXY22" s="23"/>
      <c r="WXZ22" s="23"/>
      <c r="WYA22" s="23"/>
      <c r="WYB22" s="23"/>
      <c r="WYC22" s="23"/>
      <c r="WYD22" s="23"/>
      <c r="WYE22" s="23"/>
      <c r="WYF22" s="23"/>
      <c r="WYG22" s="23"/>
      <c r="WYH22" s="23"/>
      <c r="WYI22" s="23"/>
      <c r="WYJ22" s="23"/>
      <c r="WYK22" s="23"/>
      <c r="WYL22" s="23"/>
      <c r="WYM22" s="23"/>
      <c r="WYN22" s="23"/>
      <c r="WYO22" s="23"/>
      <c r="WYP22" s="23"/>
      <c r="WYQ22" s="23"/>
      <c r="WYR22" s="23"/>
      <c r="WYS22" s="23"/>
      <c r="WYT22" s="23"/>
      <c r="WYU22" s="23"/>
      <c r="WYV22" s="23"/>
      <c r="WYW22" s="23"/>
      <c r="WYX22" s="23"/>
      <c r="WYY22" s="23"/>
      <c r="WYZ22" s="23"/>
      <c r="WZA22" s="23"/>
      <c r="WZB22" s="23"/>
      <c r="WZC22" s="23"/>
      <c r="WZD22" s="23"/>
      <c r="WZE22" s="23"/>
      <c r="WZF22" s="23"/>
      <c r="WZG22" s="23"/>
      <c r="WZH22" s="23"/>
      <c r="WZI22" s="23"/>
      <c r="WZJ22" s="23"/>
      <c r="WZK22" s="23"/>
      <c r="WZL22" s="23"/>
      <c r="WZM22" s="23"/>
      <c r="WZN22" s="23"/>
      <c r="WZO22" s="23"/>
      <c r="WZP22" s="23"/>
      <c r="WZQ22" s="23"/>
      <c r="WZR22" s="23"/>
      <c r="WZS22" s="23"/>
      <c r="WZT22" s="23"/>
      <c r="WZU22" s="23"/>
      <c r="WZV22" s="23"/>
      <c r="WZW22" s="23"/>
      <c r="WZX22" s="23"/>
      <c r="WZY22" s="23"/>
      <c r="WZZ22" s="23"/>
      <c r="XAA22" s="23"/>
      <c r="XAB22" s="23"/>
      <c r="XAC22" s="23"/>
      <c r="XAD22" s="23"/>
      <c r="XAE22" s="23"/>
      <c r="XAF22" s="23"/>
      <c r="XAG22" s="23"/>
      <c r="XAH22" s="23"/>
      <c r="XAI22" s="23"/>
      <c r="XAJ22" s="23"/>
      <c r="XAK22" s="23"/>
      <c r="XAL22" s="23"/>
      <c r="XAM22" s="23"/>
      <c r="XAN22" s="23"/>
      <c r="XAO22" s="23"/>
      <c r="XAP22" s="23"/>
      <c r="XAQ22" s="23"/>
      <c r="XAR22" s="23"/>
      <c r="XAS22" s="23"/>
      <c r="XAT22" s="23"/>
      <c r="XAU22" s="23"/>
      <c r="XAV22" s="23"/>
      <c r="XAW22" s="23"/>
      <c r="XAX22" s="23"/>
      <c r="XAY22" s="23"/>
      <c r="XAZ22" s="23"/>
      <c r="XBA22" s="23"/>
      <c r="XBB22" s="23"/>
      <c r="XBC22" s="23"/>
      <c r="XBD22" s="23"/>
      <c r="XBE22" s="23"/>
      <c r="XBF22" s="23"/>
      <c r="XBG22" s="23"/>
      <c r="XBH22" s="23"/>
      <c r="XBI22" s="23"/>
      <c r="XBJ22" s="23"/>
      <c r="XBK22" s="23"/>
      <c r="XBL22" s="23"/>
      <c r="XBM22" s="23"/>
      <c r="XBN22" s="23"/>
      <c r="XBO22" s="23"/>
      <c r="XBP22" s="23"/>
      <c r="XBQ22" s="23"/>
      <c r="XBR22" s="23"/>
      <c r="XBS22" s="23"/>
      <c r="XBT22" s="23"/>
      <c r="XBU22" s="23"/>
      <c r="XBV22" s="23"/>
      <c r="XBW22" s="23"/>
      <c r="XBX22" s="23"/>
      <c r="XBY22" s="23"/>
      <c r="XBZ22" s="23"/>
      <c r="XCA22" s="23"/>
      <c r="XCB22" s="23"/>
      <c r="XCC22" s="23"/>
      <c r="XCD22" s="23"/>
      <c r="XCE22" s="23"/>
      <c r="XCF22" s="23"/>
      <c r="XCG22" s="23"/>
      <c r="XCH22" s="23"/>
      <c r="XCI22" s="23"/>
      <c r="XCJ22" s="23"/>
      <c r="XCK22" s="23"/>
      <c r="XCL22" s="23"/>
      <c r="XCM22" s="23"/>
      <c r="XCN22" s="23"/>
      <c r="XCO22" s="23"/>
      <c r="XCP22" s="23"/>
      <c r="XCQ22" s="23"/>
      <c r="XCR22" s="23"/>
      <c r="XCS22" s="23"/>
      <c r="XCT22" s="23"/>
      <c r="XCU22" s="23"/>
      <c r="XCV22" s="23"/>
      <c r="XCW22" s="23"/>
      <c r="XCX22" s="23"/>
      <c r="XCY22" s="23"/>
      <c r="XCZ22" s="23"/>
      <c r="XDA22" s="23"/>
      <c r="XDB22" s="23"/>
      <c r="XDC22" s="23"/>
      <c r="XDD22" s="23"/>
      <c r="XDE22" s="23"/>
      <c r="XDF22" s="23"/>
      <c r="XDG22" s="23"/>
      <c r="XDH22" s="23"/>
      <c r="XDI22" s="23"/>
      <c r="XDJ22" s="23"/>
      <c r="XDK22" s="23"/>
      <c r="XDL22" s="23"/>
      <c r="XDM22" s="23"/>
      <c r="XDN22" s="23"/>
      <c r="XDO22" s="23"/>
      <c r="XDP22" s="23"/>
      <c r="XDQ22" s="23"/>
      <c r="XDR22" s="23"/>
      <c r="XDS22" s="23"/>
      <c r="XDT22" s="23"/>
      <c r="XDU22" s="23"/>
      <c r="XDV22" s="23"/>
      <c r="XDW22" s="23"/>
      <c r="XDX22" s="23"/>
      <c r="XDY22" s="23"/>
      <c r="XDZ22" s="23"/>
      <c r="XEA22" s="23"/>
      <c r="XEB22" s="23"/>
      <c r="XEC22" s="23"/>
      <c r="XED22" s="23"/>
      <c r="XEE22" s="23"/>
      <c r="XEF22" s="23"/>
      <c r="XEG22" s="23"/>
      <c r="XEH22" s="23"/>
      <c r="XEI22" s="23"/>
      <c r="XEJ22" s="23"/>
      <c r="XEK22" s="23"/>
      <c r="XEL22" s="23"/>
      <c r="XEM22" s="23"/>
      <c r="XEN22" s="23"/>
      <c r="XEO22" s="23"/>
      <c r="XEP22" s="23"/>
      <c r="XEQ22" s="23"/>
      <c r="XER22" s="23"/>
      <c r="XES22" s="23"/>
      <c r="XET22" s="23"/>
      <c r="XEU22" s="23"/>
      <c r="XEV22" s="23"/>
      <c r="XEW22" s="23"/>
      <c r="XEX22" s="23"/>
      <c r="XEY22" s="23"/>
    </row>
    <row r="23" spans="1:16379" ht="12.75" customHeight="1" x14ac:dyDescent="0.25">
      <c r="J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  <c r="DT23" s="23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/>
      <c r="EL23" s="23"/>
      <c r="EM23" s="23"/>
      <c r="EN23" s="23"/>
      <c r="EO23" s="23"/>
      <c r="EP23" s="23"/>
      <c r="EQ23" s="23"/>
      <c r="ER23" s="23"/>
      <c r="ES23" s="23"/>
      <c r="ET23" s="23"/>
      <c r="EU23" s="23"/>
      <c r="EV23" s="23"/>
      <c r="EW23" s="23"/>
      <c r="EX23" s="23"/>
      <c r="EY23" s="23"/>
      <c r="EZ23" s="23"/>
      <c r="FA23" s="23"/>
      <c r="FB23" s="23"/>
      <c r="FC23" s="23"/>
      <c r="FD23" s="23"/>
      <c r="FE23" s="23"/>
      <c r="FF23" s="23"/>
      <c r="FG23" s="23"/>
      <c r="FH23" s="23"/>
      <c r="FI23" s="23"/>
      <c r="FJ23" s="23"/>
      <c r="FK23" s="23"/>
      <c r="FL23" s="23"/>
      <c r="FM23" s="23"/>
      <c r="FN23" s="23"/>
      <c r="FO23" s="23"/>
      <c r="FP23" s="23"/>
      <c r="FQ23" s="23"/>
      <c r="FR23" s="23"/>
      <c r="FS23" s="23"/>
      <c r="FT23" s="23"/>
      <c r="FU23" s="23"/>
      <c r="FV23" s="23"/>
      <c r="FW23" s="23"/>
      <c r="FX23" s="23"/>
      <c r="FY23" s="23"/>
      <c r="FZ23" s="23"/>
      <c r="GA23" s="23"/>
      <c r="GB23" s="23"/>
      <c r="GC23" s="23"/>
      <c r="GD23" s="23"/>
      <c r="GE23" s="23"/>
      <c r="GF23" s="23"/>
      <c r="GG23" s="23"/>
      <c r="GH23" s="23"/>
      <c r="GI23" s="23"/>
      <c r="GJ23" s="23"/>
      <c r="GK23" s="23"/>
      <c r="GL23" s="23"/>
      <c r="GM23" s="23"/>
      <c r="GN23" s="23"/>
      <c r="GO23" s="23"/>
      <c r="GP23" s="23"/>
      <c r="GQ23" s="23"/>
      <c r="GR23" s="23"/>
      <c r="GS23" s="23"/>
      <c r="GT23" s="23"/>
      <c r="GU23" s="23"/>
      <c r="GV23" s="23"/>
      <c r="GW23" s="23"/>
      <c r="GX23" s="23"/>
      <c r="GY23" s="23"/>
      <c r="GZ23" s="23"/>
      <c r="HA23" s="23"/>
      <c r="HB23" s="23"/>
      <c r="HC23" s="23"/>
      <c r="HD23" s="23"/>
      <c r="HE23" s="23"/>
      <c r="HF23" s="23"/>
      <c r="HG23" s="23"/>
      <c r="HH23" s="23"/>
      <c r="HI23" s="23"/>
      <c r="HJ23" s="23"/>
      <c r="HK23" s="23"/>
      <c r="HL23" s="23"/>
      <c r="HM23" s="23"/>
      <c r="HN23" s="23"/>
      <c r="HO23" s="23"/>
      <c r="HP23" s="23"/>
      <c r="HQ23" s="23"/>
      <c r="HR23" s="23"/>
      <c r="HS23" s="23"/>
      <c r="HT23" s="23"/>
      <c r="HU23" s="23"/>
      <c r="HV23" s="23"/>
      <c r="HW23" s="23"/>
      <c r="HX23" s="23"/>
      <c r="HY23" s="23"/>
      <c r="HZ23" s="23"/>
      <c r="IA23" s="23"/>
      <c r="IB23" s="23"/>
      <c r="IC23" s="23"/>
      <c r="ID23" s="23"/>
      <c r="IE23" s="23"/>
      <c r="IF23" s="23"/>
      <c r="IG23" s="23"/>
      <c r="IH23" s="23"/>
      <c r="II23" s="23"/>
      <c r="IJ23" s="23"/>
      <c r="IK23" s="23"/>
      <c r="IL23" s="23"/>
      <c r="IM23" s="23"/>
      <c r="IN23" s="23"/>
      <c r="IO23" s="23"/>
      <c r="IP23" s="23"/>
      <c r="IQ23" s="23"/>
      <c r="IR23" s="23"/>
      <c r="IS23" s="23"/>
      <c r="IT23" s="23"/>
      <c r="IU23" s="23"/>
      <c r="IV23" s="23"/>
      <c r="IW23" s="23"/>
      <c r="IX23" s="23"/>
      <c r="IY23" s="23"/>
      <c r="IZ23" s="23"/>
      <c r="JA23" s="23"/>
      <c r="JB23" s="23"/>
      <c r="JC23" s="23"/>
      <c r="JD23" s="23"/>
      <c r="JE23" s="23"/>
      <c r="JF23" s="23"/>
      <c r="JG23" s="23"/>
      <c r="JH23" s="23"/>
      <c r="JI23" s="23"/>
      <c r="JJ23" s="23"/>
      <c r="JK23" s="23"/>
      <c r="JL23" s="23"/>
      <c r="JM23" s="23"/>
      <c r="JN23" s="23"/>
      <c r="JO23" s="23"/>
      <c r="JP23" s="23"/>
      <c r="JQ23" s="23"/>
      <c r="JR23" s="23"/>
      <c r="JS23" s="23"/>
      <c r="JT23" s="23"/>
      <c r="JU23" s="23"/>
      <c r="JV23" s="23"/>
      <c r="JW23" s="23"/>
      <c r="JX23" s="23"/>
      <c r="JY23" s="23"/>
      <c r="JZ23" s="23"/>
      <c r="KA23" s="23"/>
      <c r="KB23" s="23"/>
      <c r="KC23" s="23"/>
      <c r="KD23" s="23"/>
      <c r="KE23" s="23"/>
      <c r="KF23" s="23"/>
      <c r="KG23" s="23"/>
      <c r="KH23" s="23"/>
      <c r="KI23" s="23"/>
      <c r="KJ23" s="23"/>
      <c r="KK23" s="23"/>
      <c r="KL23" s="23"/>
      <c r="KM23" s="23"/>
      <c r="KN23" s="23"/>
      <c r="KO23" s="23"/>
      <c r="KP23" s="23"/>
      <c r="KQ23" s="23"/>
      <c r="KR23" s="23"/>
      <c r="KS23" s="23"/>
      <c r="KT23" s="23"/>
      <c r="KU23" s="23"/>
      <c r="KV23" s="23"/>
      <c r="KW23" s="23"/>
      <c r="KX23" s="23"/>
      <c r="KY23" s="23"/>
      <c r="KZ23" s="23"/>
      <c r="LA23" s="23"/>
      <c r="LB23" s="23"/>
      <c r="LC23" s="23"/>
      <c r="LD23" s="23"/>
      <c r="LE23" s="23"/>
      <c r="LF23" s="23"/>
      <c r="LG23" s="23"/>
      <c r="LH23" s="23"/>
      <c r="LI23" s="23"/>
      <c r="LJ23" s="23"/>
      <c r="LK23" s="23"/>
      <c r="LL23" s="23"/>
      <c r="LM23" s="23"/>
      <c r="LN23" s="23"/>
      <c r="LO23" s="23"/>
      <c r="LP23" s="23"/>
      <c r="LQ23" s="23"/>
      <c r="LR23" s="23"/>
      <c r="LS23" s="23"/>
      <c r="LT23" s="23"/>
      <c r="LU23" s="23"/>
      <c r="LV23" s="23"/>
      <c r="LW23" s="23"/>
      <c r="LX23" s="23"/>
      <c r="LY23" s="23"/>
      <c r="LZ23" s="23"/>
      <c r="MA23" s="23"/>
      <c r="MB23" s="23"/>
      <c r="MC23" s="23"/>
      <c r="MD23" s="23"/>
      <c r="ME23" s="23"/>
      <c r="MF23" s="23"/>
      <c r="MG23" s="23"/>
      <c r="MH23" s="23"/>
      <c r="MI23" s="23"/>
      <c r="MJ23" s="23"/>
      <c r="MK23" s="23"/>
      <c r="ML23" s="23"/>
      <c r="MM23" s="23"/>
      <c r="MN23" s="23"/>
      <c r="MO23" s="23"/>
      <c r="MP23" s="23"/>
      <c r="MQ23" s="23"/>
      <c r="MR23" s="23"/>
      <c r="MS23" s="23"/>
      <c r="MT23" s="23"/>
      <c r="MU23" s="23"/>
      <c r="MV23" s="23"/>
      <c r="MW23" s="23"/>
      <c r="MX23" s="23"/>
      <c r="MY23" s="23"/>
      <c r="MZ23" s="23"/>
      <c r="NA23" s="23"/>
      <c r="NB23" s="23"/>
      <c r="NC23" s="23"/>
      <c r="ND23" s="23"/>
      <c r="NE23" s="23"/>
      <c r="NF23" s="23"/>
      <c r="NG23" s="23"/>
      <c r="NH23" s="23"/>
      <c r="NI23" s="23"/>
      <c r="NJ23" s="23"/>
      <c r="NK23" s="23"/>
      <c r="NL23" s="23"/>
      <c r="NM23" s="23"/>
      <c r="NN23" s="23"/>
      <c r="NO23" s="23"/>
      <c r="NP23" s="23"/>
      <c r="NQ23" s="23"/>
      <c r="NR23" s="23"/>
      <c r="NS23" s="23"/>
      <c r="NT23" s="23"/>
      <c r="NU23" s="23"/>
      <c r="NV23" s="23"/>
      <c r="NW23" s="23"/>
      <c r="NX23" s="23"/>
      <c r="NY23" s="23"/>
      <c r="NZ23" s="23"/>
      <c r="OA23" s="23"/>
      <c r="OB23" s="23"/>
      <c r="OC23" s="23"/>
      <c r="OD23" s="23"/>
      <c r="OE23" s="23"/>
      <c r="OF23" s="23"/>
      <c r="OG23" s="23"/>
      <c r="OH23" s="23"/>
      <c r="OI23" s="23"/>
      <c r="OJ23" s="23"/>
      <c r="OK23" s="23"/>
      <c r="OL23" s="23"/>
      <c r="OM23" s="23"/>
      <c r="ON23" s="23"/>
      <c r="OO23" s="23"/>
      <c r="OP23" s="23"/>
      <c r="OQ23" s="23"/>
      <c r="OR23" s="23"/>
      <c r="OS23" s="23"/>
      <c r="OT23" s="23"/>
      <c r="OU23" s="23"/>
      <c r="OV23" s="23"/>
      <c r="OW23" s="23"/>
      <c r="OX23" s="23"/>
      <c r="OY23" s="23"/>
      <c r="OZ23" s="23"/>
      <c r="PA23" s="23"/>
      <c r="PB23" s="23"/>
      <c r="PC23" s="23"/>
      <c r="PD23" s="23"/>
      <c r="PE23" s="23"/>
      <c r="PF23" s="23"/>
      <c r="PG23" s="23"/>
      <c r="PH23" s="23"/>
      <c r="PI23" s="23"/>
      <c r="PJ23" s="23"/>
      <c r="PK23" s="23"/>
      <c r="PL23" s="23"/>
      <c r="PM23" s="23"/>
      <c r="PN23" s="23"/>
      <c r="PO23" s="23"/>
      <c r="PP23" s="23"/>
      <c r="PQ23" s="23"/>
      <c r="PR23" s="23"/>
      <c r="PS23" s="23"/>
      <c r="PT23" s="23"/>
      <c r="PU23" s="23"/>
      <c r="PV23" s="23"/>
      <c r="PW23" s="23"/>
      <c r="PX23" s="23"/>
      <c r="PY23" s="23"/>
      <c r="PZ23" s="23"/>
      <c r="QA23" s="23"/>
      <c r="QB23" s="23"/>
      <c r="QC23" s="23"/>
      <c r="QD23" s="23"/>
      <c r="QE23" s="23"/>
      <c r="QF23" s="23"/>
      <c r="QG23" s="23"/>
      <c r="QH23" s="23"/>
      <c r="QI23" s="23"/>
      <c r="QJ23" s="23"/>
      <c r="QK23" s="23"/>
      <c r="QL23" s="23"/>
      <c r="QM23" s="23"/>
      <c r="QN23" s="23"/>
      <c r="QO23" s="23"/>
      <c r="QP23" s="23"/>
      <c r="QQ23" s="23"/>
      <c r="QR23" s="23"/>
      <c r="QS23" s="23"/>
      <c r="QT23" s="23"/>
      <c r="QU23" s="23"/>
      <c r="QV23" s="23"/>
      <c r="QW23" s="23"/>
      <c r="QX23" s="23"/>
      <c r="QY23" s="23"/>
      <c r="QZ23" s="23"/>
      <c r="RA23" s="23"/>
      <c r="RB23" s="23"/>
      <c r="RC23" s="23"/>
      <c r="RD23" s="23"/>
      <c r="RE23" s="23"/>
      <c r="RF23" s="23"/>
      <c r="RG23" s="23"/>
      <c r="RH23" s="23"/>
      <c r="RI23" s="23"/>
      <c r="RJ23" s="23"/>
      <c r="RK23" s="23"/>
      <c r="RL23" s="23"/>
      <c r="RM23" s="23"/>
      <c r="RN23" s="23"/>
      <c r="RO23" s="23"/>
      <c r="RP23" s="23"/>
      <c r="RQ23" s="23"/>
      <c r="RR23" s="23"/>
      <c r="RS23" s="23"/>
      <c r="RT23" s="23"/>
      <c r="RU23" s="23"/>
      <c r="RV23" s="23"/>
      <c r="RW23" s="23"/>
      <c r="RX23" s="23"/>
      <c r="RY23" s="23"/>
      <c r="RZ23" s="23"/>
      <c r="SA23" s="23"/>
      <c r="SB23" s="23"/>
      <c r="SC23" s="23"/>
      <c r="SD23" s="23"/>
      <c r="SE23" s="23"/>
      <c r="SF23" s="23"/>
      <c r="SG23" s="23"/>
      <c r="SH23" s="23"/>
      <c r="SI23" s="23"/>
      <c r="SJ23" s="23"/>
      <c r="SK23" s="23"/>
      <c r="SL23" s="23"/>
      <c r="SM23" s="23"/>
      <c r="SN23" s="23"/>
      <c r="SO23" s="23"/>
      <c r="SP23" s="23"/>
      <c r="SQ23" s="23"/>
      <c r="SR23" s="23"/>
      <c r="SS23" s="23"/>
      <c r="ST23" s="23"/>
      <c r="SU23" s="23"/>
      <c r="SV23" s="23"/>
      <c r="SW23" s="23"/>
      <c r="SX23" s="23"/>
      <c r="SY23" s="23"/>
      <c r="SZ23" s="23"/>
      <c r="TA23" s="23"/>
      <c r="TB23" s="23"/>
      <c r="TC23" s="23"/>
      <c r="TD23" s="23"/>
      <c r="TE23" s="23"/>
      <c r="TF23" s="23"/>
      <c r="TG23" s="23"/>
      <c r="TH23" s="23"/>
      <c r="TI23" s="23"/>
      <c r="TJ23" s="23"/>
      <c r="TK23" s="23"/>
      <c r="TL23" s="23"/>
      <c r="TM23" s="23"/>
      <c r="TN23" s="23"/>
      <c r="TO23" s="23"/>
      <c r="TP23" s="23"/>
      <c r="TQ23" s="23"/>
      <c r="TR23" s="23"/>
      <c r="TS23" s="23"/>
      <c r="TT23" s="23"/>
      <c r="TU23" s="23"/>
      <c r="TV23" s="23"/>
      <c r="TW23" s="23"/>
      <c r="TX23" s="23"/>
      <c r="TY23" s="23"/>
      <c r="TZ23" s="23"/>
      <c r="UA23" s="23"/>
      <c r="UB23" s="23"/>
      <c r="UC23" s="23"/>
      <c r="UD23" s="23"/>
      <c r="UE23" s="23"/>
      <c r="UF23" s="23"/>
      <c r="UG23" s="23"/>
      <c r="UH23" s="23"/>
      <c r="UI23" s="23"/>
      <c r="UJ23" s="23"/>
      <c r="UK23" s="23"/>
      <c r="UL23" s="23"/>
      <c r="UM23" s="23"/>
      <c r="UN23" s="23"/>
      <c r="UO23" s="23"/>
      <c r="UP23" s="23"/>
      <c r="UQ23" s="23"/>
      <c r="UR23" s="23"/>
      <c r="US23" s="23"/>
      <c r="UT23" s="23"/>
      <c r="UU23" s="23"/>
      <c r="UV23" s="23"/>
      <c r="UW23" s="23"/>
      <c r="UX23" s="23"/>
      <c r="UY23" s="23"/>
      <c r="UZ23" s="23"/>
      <c r="VA23" s="23"/>
      <c r="VB23" s="23"/>
      <c r="VC23" s="23"/>
      <c r="VD23" s="23"/>
      <c r="VE23" s="23"/>
      <c r="VF23" s="23"/>
      <c r="VG23" s="23"/>
      <c r="VH23" s="23"/>
      <c r="VI23" s="23"/>
      <c r="VJ23" s="23"/>
      <c r="VK23" s="23"/>
      <c r="VL23" s="23"/>
      <c r="VM23" s="23"/>
      <c r="VN23" s="23"/>
      <c r="VO23" s="23"/>
      <c r="VP23" s="23"/>
      <c r="VQ23" s="23"/>
      <c r="VR23" s="23"/>
      <c r="VS23" s="23"/>
      <c r="VT23" s="23"/>
      <c r="VU23" s="23"/>
      <c r="VV23" s="23"/>
      <c r="VW23" s="23"/>
      <c r="VX23" s="23"/>
      <c r="VY23" s="23"/>
      <c r="VZ23" s="23"/>
      <c r="WA23" s="23"/>
      <c r="WB23" s="23"/>
      <c r="WC23" s="23"/>
      <c r="WD23" s="23"/>
      <c r="WE23" s="23"/>
      <c r="WF23" s="23"/>
      <c r="WG23" s="23"/>
      <c r="WH23" s="23"/>
      <c r="WI23" s="23"/>
      <c r="WJ23" s="23"/>
      <c r="WK23" s="23"/>
      <c r="WL23" s="23"/>
      <c r="WM23" s="23"/>
      <c r="WN23" s="23"/>
      <c r="WO23" s="23"/>
      <c r="WP23" s="23"/>
      <c r="WQ23" s="23"/>
      <c r="WR23" s="23"/>
      <c r="WS23" s="23"/>
      <c r="WT23" s="23"/>
      <c r="WU23" s="23"/>
      <c r="WV23" s="23"/>
      <c r="WW23" s="23"/>
      <c r="WX23" s="23"/>
      <c r="WY23" s="23"/>
      <c r="WZ23" s="23"/>
      <c r="XA23" s="23"/>
      <c r="XB23" s="23"/>
      <c r="XC23" s="23"/>
      <c r="XD23" s="23"/>
      <c r="XE23" s="23"/>
      <c r="XF23" s="23"/>
      <c r="XG23" s="23"/>
      <c r="XH23" s="23"/>
      <c r="XI23" s="23"/>
      <c r="XJ23" s="23"/>
      <c r="XK23" s="23"/>
      <c r="XL23" s="23"/>
      <c r="XM23" s="23"/>
      <c r="XN23" s="23"/>
      <c r="XO23" s="23"/>
      <c r="XP23" s="23"/>
      <c r="XQ23" s="23"/>
      <c r="XR23" s="23"/>
      <c r="XS23" s="23"/>
      <c r="XT23" s="23"/>
      <c r="XU23" s="23"/>
      <c r="XV23" s="23"/>
      <c r="XW23" s="23"/>
      <c r="XX23" s="23"/>
      <c r="XY23" s="23"/>
      <c r="XZ23" s="23"/>
      <c r="YA23" s="23"/>
      <c r="YB23" s="23"/>
      <c r="YC23" s="23"/>
      <c r="YD23" s="23"/>
      <c r="YE23" s="23"/>
      <c r="YF23" s="23"/>
      <c r="YG23" s="23"/>
      <c r="YH23" s="23"/>
      <c r="YI23" s="23"/>
      <c r="YJ23" s="23"/>
      <c r="YK23" s="23"/>
      <c r="YL23" s="23"/>
      <c r="YM23" s="23"/>
      <c r="YN23" s="23"/>
      <c r="YO23" s="23"/>
      <c r="YP23" s="23"/>
      <c r="YQ23" s="23"/>
      <c r="YR23" s="23"/>
      <c r="YS23" s="23"/>
      <c r="YT23" s="23"/>
      <c r="YU23" s="23"/>
      <c r="YV23" s="23"/>
      <c r="YW23" s="23"/>
      <c r="YX23" s="23"/>
      <c r="YY23" s="23"/>
      <c r="YZ23" s="23"/>
      <c r="ZA23" s="23"/>
      <c r="ZB23" s="23"/>
      <c r="ZC23" s="23"/>
      <c r="ZD23" s="23"/>
      <c r="ZE23" s="23"/>
      <c r="ZF23" s="23"/>
      <c r="ZG23" s="23"/>
      <c r="ZH23" s="23"/>
      <c r="ZI23" s="23"/>
      <c r="ZJ23" s="23"/>
      <c r="ZK23" s="23"/>
      <c r="ZL23" s="23"/>
      <c r="ZM23" s="23"/>
      <c r="ZN23" s="23"/>
      <c r="ZO23" s="23"/>
      <c r="ZP23" s="23"/>
      <c r="ZQ23" s="23"/>
      <c r="ZR23" s="23"/>
      <c r="ZS23" s="23"/>
      <c r="ZT23" s="23"/>
      <c r="ZU23" s="23"/>
      <c r="ZV23" s="23"/>
      <c r="ZW23" s="23"/>
      <c r="ZX23" s="23"/>
      <c r="ZY23" s="23"/>
      <c r="ZZ23" s="23"/>
      <c r="AAA23" s="23"/>
      <c r="AAB23" s="23"/>
      <c r="AAC23" s="23"/>
      <c r="AAD23" s="23"/>
      <c r="AAE23" s="23"/>
      <c r="AAF23" s="23"/>
      <c r="AAG23" s="23"/>
      <c r="AAH23" s="23"/>
      <c r="AAI23" s="23"/>
      <c r="AAJ23" s="23"/>
      <c r="AAK23" s="23"/>
      <c r="AAL23" s="23"/>
      <c r="AAM23" s="23"/>
      <c r="AAN23" s="23"/>
      <c r="AAO23" s="23"/>
      <c r="AAP23" s="23"/>
      <c r="AAQ23" s="23"/>
      <c r="AAR23" s="23"/>
      <c r="AAS23" s="23"/>
      <c r="AAT23" s="23"/>
      <c r="AAU23" s="23"/>
      <c r="AAV23" s="23"/>
      <c r="AAW23" s="23"/>
      <c r="AAX23" s="23"/>
      <c r="AAY23" s="23"/>
      <c r="AAZ23" s="23"/>
      <c r="ABA23" s="23"/>
      <c r="ABB23" s="23"/>
      <c r="ABC23" s="23"/>
      <c r="ABD23" s="23"/>
      <c r="ABE23" s="23"/>
      <c r="ABF23" s="23"/>
      <c r="ABG23" s="23"/>
      <c r="ABH23" s="23"/>
      <c r="ABI23" s="23"/>
      <c r="ABJ23" s="23"/>
      <c r="ABK23" s="23"/>
      <c r="ABL23" s="23"/>
      <c r="ABM23" s="23"/>
      <c r="ABN23" s="23"/>
      <c r="ABO23" s="23"/>
      <c r="ABP23" s="23"/>
      <c r="ABQ23" s="23"/>
      <c r="ABR23" s="23"/>
      <c r="ABS23" s="23"/>
      <c r="ABT23" s="23"/>
      <c r="ABU23" s="23"/>
      <c r="ABV23" s="23"/>
      <c r="ABW23" s="23"/>
      <c r="ABX23" s="23"/>
      <c r="ABY23" s="23"/>
      <c r="ABZ23" s="23"/>
      <c r="ACA23" s="23"/>
      <c r="ACB23" s="23"/>
      <c r="ACC23" s="23"/>
      <c r="ACD23" s="23"/>
      <c r="ACE23" s="23"/>
      <c r="ACF23" s="23"/>
      <c r="ACG23" s="23"/>
      <c r="ACH23" s="23"/>
      <c r="ACI23" s="23"/>
      <c r="ACJ23" s="23"/>
      <c r="ACK23" s="23"/>
      <c r="ACL23" s="23"/>
      <c r="ACM23" s="23"/>
      <c r="ACN23" s="23"/>
      <c r="ACO23" s="23"/>
      <c r="ACP23" s="23"/>
      <c r="ACQ23" s="23"/>
      <c r="ACR23" s="23"/>
      <c r="ACS23" s="23"/>
      <c r="ACT23" s="23"/>
      <c r="ACU23" s="23"/>
      <c r="ACV23" s="23"/>
      <c r="ACW23" s="23"/>
      <c r="ACX23" s="23"/>
      <c r="ACY23" s="23"/>
      <c r="ACZ23" s="23"/>
      <c r="ADA23" s="23"/>
      <c r="ADB23" s="23"/>
      <c r="ADC23" s="23"/>
      <c r="ADD23" s="23"/>
      <c r="ADE23" s="23"/>
      <c r="ADF23" s="23"/>
      <c r="ADG23" s="23"/>
      <c r="ADH23" s="23"/>
      <c r="ADI23" s="23"/>
      <c r="ADJ23" s="23"/>
      <c r="ADK23" s="23"/>
      <c r="ADL23" s="23"/>
      <c r="ADM23" s="23"/>
      <c r="ADN23" s="23"/>
      <c r="ADO23" s="23"/>
      <c r="ADP23" s="23"/>
      <c r="ADQ23" s="23"/>
      <c r="ADR23" s="23"/>
      <c r="ADS23" s="23"/>
      <c r="ADT23" s="23"/>
      <c r="ADU23" s="23"/>
      <c r="ADV23" s="23"/>
      <c r="ADW23" s="23"/>
      <c r="ADX23" s="23"/>
      <c r="ADY23" s="23"/>
      <c r="ADZ23" s="23"/>
      <c r="AEA23" s="23"/>
      <c r="AEB23" s="23"/>
      <c r="AEC23" s="23"/>
      <c r="AED23" s="23"/>
      <c r="AEE23" s="23"/>
      <c r="AEF23" s="23"/>
      <c r="AEG23" s="23"/>
      <c r="AEH23" s="23"/>
      <c r="AEI23" s="23"/>
      <c r="AEJ23" s="23"/>
      <c r="AEK23" s="23"/>
      <c r="AEL23" s="23"/>
      <c r="AEM23" s="23"/>
      <c r="AEN23" s="23"/>
      <c r="AEO23" s="23"/>
      <c r="AEP23" s="23"/>
      <c r="AEQ23" s="23"/>
      <c r="AER23" s="23"/>
      <c r="AES23" s="23"/>
      <c r="AET23" s="23"/>
      <c r="AEU23" s="23"/>
      <c r="AEV23" s="23"/>
      <c r="AEW23" s="23"/>
      <c r="AEX23" s="23"/>
      <c r="AEY23" s="23"/>
      <c r="AEZ23" s="23"/>
      <c r="AFA23" s="23"/>
      <c r="AFB23" s="23"/>
      <c r="AFC23" s="23"/>
      <c r="AFD23" s="23"/>
      <c r="AFE23" s="23"/>
      <c r="AFF23" s="23"/>
      <c r="AFG23" s="23"/>
      <c r="AFH23" s="23"/>
      <c r="AFI23" s="23"/>
      <c r="AFJ23" s="23"/>
      <c r="AFK23" s="23"/>
      <c r="AFL23" s="23"/>
      <c r="AFM23" s="23"/>
      <c r="AFN23" s="23"/>
      <c r="AFO23" s="23"/>
      <c r="AFP23" s="23"/>
      <c r="AFQ23" s="23"/>
      <c r="AFR23" s="23"/>
      <c r="AFS23" s="23"/>
      <c r="AFT23" s="23"/>
      <c r="AFU23" s="23"/>
      <c r="AFV23" s="23"/>
      <c r="AFW23" s="23"/>
      <c r="AFX23" s="23"/>
      <c r="AFY23" s="23"/>
      <c r="AFZ23" s="23"/>
      <c r="AGA23" s="23"/>
      <c r="AGB23" s="23"/>
      <c r="AGC23" s="23"/>
      <c r="AGD23" s="23"/>
      <c r="AGE23" s="23"/>
      <c r="AGF23" s="23"/>
      <c r="AGG23" s="23"/>
      <c r="AGH23" s="23"/>
      <c r="AGI23" s="23"/>
      <c r="AGJ23" s="23"/>
      <c r="AGK23" s="23"/>
      <c r="AGL23" s="23"/>
      <c r="AGM23" s="23"/>
      <c r="AGN23" s="23"/>
      <c r="AGO23" s="23"/>
      <c r="AGP23" s="23"/>
      <c r="AGQ23" s="23"/>
      <c r="AGR23" s="23"/>
      <c r="AGS23" s="23"/>
      <c r="AGT23" s="23"/>
      <c r="AGU23" s="23"/>
      <c r="AGV23" s="23"/>
      <c r="AGW23" s="23"/>
      <c r="AGX23" s="23"/>
      <c r="AGY23" s="23"/>
      <c r="AGZ23" s="23"/>
      <c r="AHA23" s="23"/>
      <c r="AHB23" s="23"/>
      <c r="AHC23" s="23"/>
      <c r="AHD23" s="23"/>
      <c r="AHE23" s="23"/>
      <c r="AHF23" s="23"/>
      <c r="AHG23" s="23"/>
      <c r="AHH23" s="23"/>
      <c r="AHI23" s="23"/>
      <c r="AHJ23" s="23"/>
      <c r="AHK23" s="23"/>
      <c r="AHL23" s="23"/>
      <c r="AHM23" s="23"/>
      <c r="AHN23" s="23"/>
      <c r="AHO23" s="23"/>
      <c r="AHP23" s="23"/>
      <c r="AHQ23" s="23"/>
      <c r="AHR23" s="23"/>
      <c r="AHS23" s="23"/>
      <c r="AHT23" s="23"/>
      <c r="AHU23" s="23"/>
      <c r="AHV23" s="23"/>
      <c r="AHW23" s="23"/>
      <c r="AHX23" s="23"/>
      <c r="AHY23" s="23"/>
      <c r="AHZ23" s="23"/>
      <c r="AIA23" s="23"/>
      <c r="AIB23" s="23"/>
      <c r="AIC23" s="23"/>
      <c r="AID23" s="23"/>
      <c r="AIE23" s="23"/>
      <c r="AIF23" s="23"/>
      <c r="AIG23" s="23"/>
      <c r="AIH23" s="23"/>
      <c r="AII23" s="23"/>
      <c r="AIJ23" s="23"/>
      <c r="AIK23" s="23"/>
      <c r="AIL23" s="23"/>
      <c r="AIM23" s="23"/>
      <c r="AIN23" s="23"/>
      <c r="AIO23" s="23"/>
      <c r="AIP23" s="23"/>
      <c r="AIQ23" s="23"/>
      <c r="AIR23" s="23"/>
      <c r="AIS23" s="23"/>
      <c r="AIT23" s="23"/>
      <c r="AIU23" s="23"/>
      <c r="AIV23" s="23"/>
      <c r="AIW23" s="23"/>
      <c r="AIX23" s="23"/>
      <c r="AIY23" s="23"/>
      <c r="AIZ23" s="23"/>
      <c r="AJA23" s="23"/>
      <c r="AJB23" s="23"/>
      <c r="AJC23" s="23"/>
      <c r="AJD23" s="23"/>
      <c r="AJE23" s="23"/>
      <c r="AJF23" s="23"/>
      <c r="AJG23" s="23"/>
      <c r="AJH23" s="23"/>
      <c r="AJI23" s="23"/>
      <c r="AJJ23" s="23"/>
      <c r="AJK23" s="23"/>
      <c r="AJL23" s="23"/>
      <c r="AJM23" s="23"/>
      <c r="AJN23" s="23"/>
      <c r="AJO23" s="23"/>
      <c r="AJP23" s="23"/>
      <c r="AJQ23" s="23"/>
      <c r="AJR23" s="23"/>
      <c r="AJS23" s="23"/>
      <c r="AJT23" s="23"/>
      <c r="AJU23" s="23"/>
      <c r="AJV23" s="23"/>
      <c r="AJW23" s="23"/>
      <c r="AJX23" s="23"/>
      <c r="AJY23" s="23"/>
      <c r="AJZ23" s="23"/>
      <c r="AKA23" s="23"/>
      <c r="AKB23" s="23"/>
      <c r="AKC23" s="23"/>
      <c r="AKD23" s="23"/>
      <c r="AKE23" s="23"/>
      <c r="AKF23" s="23"/>
      <c r="AKG23" s="23"/>
      <c r="AKH23" s="23"/>
      <c r="AKI23" s="23"/>
      <c r="AKJ23" s="23"/>
      <c r="AKK23" s="23"/>
      <c r="AKL23" s="23"/>
      <c r="AKM23" s="23"/>
      <c r="AKN23" s="23"/>
      <c r="AKO23" s="23"/>
      <c r="AKP23" s="23"/>
      <c r="AKQ23" s="23"/>
      <c r="AKR23" s="23"/>
      <c r="AKS23" s="23"/>
      <c r="AKT23" s="23"/>
      <c r="AKU23" s="23"/>
      <c r="AKV23" s="23"/>
      <c r="AKW23" s="23"/>
      <c r="AKX23" s="23"/>
      <c r="AKY23" s="23"/>
      <c r="AKZ23" s="23"/>
      <c r="ALA23" s="23"/>
      <c r="ALB23" s="23"/>
      <c r="ALC23" s="23"/>
      <c r="ALD23" s="23"/>
      <c r="ALE23" s="23"/>
      <c r="ALF23" s="23"/>
      <c r="ALG23" s="23"/>
      <c r="ALH23" s="23"/>
      <c r="ALI23" s="23"/>
      <c r="ALJ23" s="23"/>
      <c r="ALK23" s="23"/>
      <c r="ALL23" s="23"/>
      <c r="ALM23" s="23"/>
      <c r="ALN23" s="23"/>
      <c r="ALO23" s="23"/>
      <c r="ALP23" s="23"/>
      <c r="ALQ23" s="23"/>
      <c r="ALR23" s="23"/>
      <c r="ALS23" s="23"/>
      <c r="ALT23" s="23"/>
      <c r="ALU23" s="23"/>
      <c r="ALV23" s="23"/>
      <c r="ALW23" s="23"/>
      <c r="ALX23" s="23"/>
      <c r="ALY23" s="23"/>
      <c r="ALZ23" s="23"/>
      <c r="AMA23" s="23"/>
      <c r="AMB23" s="23"/>
      <c r="AMC23" s="23"/>
      <c r="AMD23" s="23"/>
      <c r="AME23" s="23"/>
      <c r="AMF23" s="23"/>
      <c r="AMG23" s="23"/>
      <c r="AMH23" s="23"/>
      <c r="AMI23" s="23"/>
      <c r="AMJ23" s="23"/>
      <c r="AMK23" s="23"/>
      <c r="AML23" s="23"/>
      <c r="AMM23" s="23"/>
      <c r="AMN23" s="23"/>
      <c r="AMO23" s="23"/>
      <c r="AMP23" s="23"/>
      <c r="AMQ23" s="23"/>
      <c r="AMR23" s="23"/>
      <c r="AMS23" s="23"/>
      <c r="AMT23" s="23"/>
      <c r="AMU23" s="23"/>
      <c r="AMV23" s="23"/>
      <c r="AMW23" s="23"/>
      <c r="AMX23" s="23"/>
      <c r="AMY23" s="23"/>
      <c r="AMZ23" s="23"/>
      <c r="ANA23" s="23"/>
      <c r="ANB23" s="23"/>
      <c r="ANC23" s="23"/>
      <c r="AND23" s="23"/>
      <c r="ANE23" s="23"/>
      <c r="ANF23" s="23"/>
      <c r="ANG23" s="23"/>
      <c r="ANH23" s="23"/>
      <c r="ANI23" s="23"/>
      <c r="ANJ23" s="23"/>
      <c r="ANK23" s="23"/>
      <c r="ANL23" s="23"/>
      <c r="ANM23" s="23"/>
      <c r="ANN23" s="23"/>
      <c r="ANO23" s="23"/>
      <c r="ANP23" s="23"/>
      <c r="ANQ23" s="23"/>
      <c r="ANR23" s="23"/>
      <c r="ANS23" s="23"/>
      <c r="ANT23" s="23"/>
      <c r="ANU23" s="23"/>
      <c r="ANV23" s="23"/>
      <c r="ANW23" s="23"/>
      <c r="ANX23" s="23"/>
      <c r="ANY23" s="23"/>
      <c r="ANZ23" s="23"/>
      <c r="AOA23" s="23"/>
      <c r="AOB23" s="23"/>
      <c r="AOC23" s="23"/>
      <c r="AOD23" s="23"/>
      <c r="AOE23" s="23"/>
      <c r="AOF23" s="23"/>
      <c r="AOG23" s="23"/>
      <c r="AOH23" s="23"/>
      <c r="AOI23" s="23"/>
      <c r="AOJ23" s="23"/>
      <c r="AOK23" s="23"/>
      <c r="AOL23" s="23"/>
      <c r="AOM23" s="23"/>
      <c r="AON23" s="23"/>
      <c r="AOO23" s="23"/>
      <c r="AOP23" s="23"/>
      <c r="AOQ23" s="23"/>
      <c r="AOR23" s="23"/>
      <c r="AOS23" s="23"/>
      <c r="AOT23" s="23"/>
      <c r="AOU23" s="23"/>
      <c r="AOV23" s="23"/>
      <c r="AOW23" s="23"/>
      <c r="AOX23" s="23"/>
      <c r="AOY23" s="23"/>
      <c r="AOZ23" s="23"/>
      <c r="APA23" s="23"/>
      <c r="APB23" s="23"/>
      <c r="APC23" s="23"/>
      <c r="APD23" s="23"/>
      <c r="APE23" s="23"/>
      <c r="APF23" s="23"/>
      <c r="APG23" s="23"/>
      <c r="APH23" s="23"/>
      <c r="API23" s="23"/>
      <c r="APJ23" s="23"/>
      <c r="APK23" s="23"/>
      <c r="APL23" s="23"/>
      <c r="APM23" s="23"/>
      <c r="APN23" s="23"/>
      <c r="APO23" s="23"/>
      <c r="APP23" s="23"/>
      <c r="APQ23" s="23"/>
      <c r="APR23" s="23"/>
      <c r="APS23" s="23"/>
      <c r="APT23" s="23"/>
      <c r="APU23" s="23"/>
      <c r="APV23" s="23"/>
      <c r="APW23" s="23"/>
      <c r="APX23" s="23"/>
      <c r="APY23" s="23"/>
      <c r="APZ23" s="23"/>
      <c r="AQA23" s="23"/>
      <c r="AQB23" s="23"/>
      <c r="AQC23" s="23"/>
      <c r="AQD23" s="23"/>
      <c r="AQE23" s="23"/>
      <c r="AQF23" s="23"/>
      <c r="AQG23" s="23"/>
      <c r="AQH23" s="23"/>
      <c r="AQI23" s="23"/>
      <c r="AQJ23" s="23"/>
      <c r="AQK23" s="23"/>
      <c r="AQL23" s="23"/>
      <c r="AQM23" s="23"/>
      <c r="AQN23" s="23"/>
      <c r="AQO23" s="23"/>
      <c r="AQP23" s="23"/>
      <c r="AQQ23" s="23"/>
      <c r="AQR23" s="23"/>
      <c r="AQS23" s="23"/>
      <c r="AQT23" s="23"/>
      <c r="AQU23" s="23"/>
      <c r="AQV23" s="23"/>
      <c r="AQW23" s="23"/>
      <c r="AQX23" s="23"/>
      <c r="AQY23" s="23"/>
      <c r="AQZ23" s="23"/>
      <c r="ARA23" s="23"/>
      <c r="ARB23" s="23"/>
      <c r="ARC23" s="23"/>
      <c r="ARD23" s="23"/>
      <c r="ARE23" s="23"/>
      <c r="ARF23" s="23"/>
      <c r="ARG23" s="23"/>
      <c r="ARH23" s="23"/>
      <c r="ARI23" s="23"/>
      <c r="ARJ23" s="23"/>
      <c r="ARK23" s="23"/>
      <c r="ARL23" s="23"/>
      <c r="ARM23" s="23"/>
      <c r="ARN23" s="23"/>
      <c r="ARO23" s="23"/>
      <c r="ARP23" s="23"/>
      <c r="ARQ23" s="23"/>
      <c r="ARR23" s="23"/>
      <c r="ARS23" s="23"/>
      <c r="ART23" s="23"/>
      <c r="ARU23" s="23"/>
      <c r="ARV23" s="23"/>
      <c r="ARW23" s="23"/>
      <c r="ARX23" s="23"/>
      <c r="ARY23" s="23"/>
      <c r="ARZ23" s="23"/>
      <c r="ASA23" s="23"/>
      <c r="ASB23" s="23"/>
      <c r="ASC23" s="23"/>
      <c r="ASD23" s="23"/>
      <c r="ASE23" s="23"/>
      <c r="ASF23" s="23"/>
      <c r="ASG23" s="23"/>
      <c r="ASH23" s="23"/>
      <c r="ASI23" s="23"/>
      <c r="ASJ23" s="23"/>
      <c r="ASK23" s="23"/>
      <c r="ASL23" s="23"/>
      <c r="ASM23" s="23"/>
      <c r="ASN23" s="23"/>
      <c r="ASO23" s="23"/>
      <c r="ASP23" s="23"/>
      <c r="ASQ23" s="23"/>
      <c r="ASR23" s="23"/>
      <c r="ASS23" s="23"/>
      <c r="AST23" s="23"/>
      <c r="ASU23" s="23"/>
      <c r="ASV23" s="23"/>
      <c r="ASW23" s="23"/>
      <c r="ASX23" s="23"/>
      <c r="ASY23" s="23"/>
      <c r="ASZ23" s="23"/>
      <c r="ATA23" s="23"/>
      <c r="ATB23" s="23"/>
      <c r="ATC23" s="23"/>
      <c r="ATD23" s="23"/>
      <c r="ATE23" s="23"/>
      <c r="ATF23" s="23"/>
      <c r="ATG23" s="23"/>
      <c r="ATH23" s="23"/>
      <c r="ATI23" s="23"/>
      <c r="ATJ23" s="23"/>
      <c r="ATK23" s="23"/>
      <c r="ATL23" s="23"/>
      <c r="ATM23" s="23"/>
      <c r="ATN23" s="23"/>
      <c r="ATO23" s="23"/>
      <c r="ATP23" s="23"/>
      <c r="ATQ23" s="23"/>
      <c r="ATR23" s="23"/>
      <c r="ATS23" s="23"/>
      <c r="ATT23" s="23"/>
      <c r="ATU23" s="23"/>
      <c r="ATV23" s="23"/>
      <c r="ATW23" s="23"/>
      <c r="ATX23" s="23"/>
      <c r="ATY23" s="23"/>
      <c r="ATZ23" s="23"/>
      <c r="AUA23" s="23"/>
      <c r="AUB23" s="23"/>
      <c r="AUC23" s="23"/>
      <c r="AUD23" s="23"/>
      <c r="AUE23" s="23"/>
      <c r="AUF23" s="23"/>
      <c r="AUG23" s="23"/>
      <c r="AUH23" s="23"/>
      <c r="AUI23" s="23"/>
      <c r="AUJ23" s="23"/>
      <c r="AUK23" s="23"/>
      <c r="AUL23" s="23"/>
      <c r="AUM23" s="23"/>
      <c r="AUN23" s="23"/>
      <c r="AUO23" s="23"/>
      <c r="AUP23" s="23"/>
      <c r="AUQ23" s="23"/>
      <c r="AUR23" s="23"/>
      <c r="AUS23" s="23"/>
      <c r="AUT23" s="23"/>
      <c r="AUU23" s="23"/>
      <c r="AUV23" s="23"/>
      <c r="AUW23" s="23"/>
      <c r="AUX23" s="23"/>
      <c r="AUY23" s="23"/>
      <c r="AUZ23" s="23"/>
      <c r="AVA23" s="23"/>
      <c r="AVB23" s="23"/>
      <c r="AVC23" s="23"/>
      <c r="AVD23" s="23"/>
      <c r="AVE23" s="23"/>
      <c r="AVF23" s="23"/>
      <c r="AVG23" s="23"/>
      <c r="AVH23" s="23"/>
      <c r="AVI23" s="23"/>
      <c r="AVJ23" s="23"/>
      <c r="AVK23" s="23"/>
      <c r="AVL23" s="23"/>
      <c r="AVM23" s="23"/>
      <c r="AVN23" s="23"/>
      <c r="AVO23" s="23"/>
      <c r="AVP23" s="23"/>
      <c r="AVQ23" s="23"/>
      <c r="AVR23" s="23"/>
      <c r="AVS23" s="23"/>
      <c r="AVT23" s="23"/>
      <c r="AVU23" s="23"/>
      <c r="AVV23" s="23"/>
      <c r="AVW23" s="23"/>
      <c r="AVX23" s="23"/>
      <c r="AVY23" s="23"/>
      <c r="AVZ23" s="23"/>
      <c r="AWA23" s="23"/>
      <c r="AWB23" s="23"/>
      <c r="AWC23" s="23"/>
      <c r="AWD23" s="23"/>
      <c r="AWE23" s="23"/>
      <c r="AWF23" s="23"/>
      <c r="AWG23" s="23"/>
      <c r="AWH23" s="23"/>
      <c r="AWI23" s="23"/>
      <c r="AWJ23" s="23"/>
      <c r="AWK23" s="23"/>
      <c r="AWL23" s="23"/>
      <c r="AWM23" s="23"/>
      <c r="AWN23" s="23"/>
      <c r="AWO23" s="23"/>
      <c r="AWP23" s="23"/>
      <c r="AWQ23" s="23"/>
      <c r="AWR23" s="23"/>
      <c r="AWS23" s="23"/>
      <c r="AWT23" s="23"/>
      <c r="AWU23" s="23"/>
      <c r="AWV23" s="23"/>
      <c r="AWW23" s="23"/>
      <c r="AWX23" s="23"/>
      <c r="AWY23" s="23"/>
      <c r="AWZ23" s="23"/>
      <c r="AXA23" s="23"/>
      <c r="AXB23" s="23"/>
      <c r="AXC23" s="23"/>
      <c r="AXD23" s="23"/>
      <c r="AXE23" s="23"/>
      <c r="AXF23" s="23"/>
      <c r="AXG23" s="23"/>
      <c r="AXH23" s="23"/>
      <c r="AXI23" s="23"/>
      <c r="AXJ23" s="23"/>
      <c r="AXK23" s="23"/>
      <c r="AXL23" s="23"/>
      <c r="AXM23" s="23"/>
      <c r="AXN23" s="23"/>
      <c r="AXO23" s="23"/>
      <c r="AXP23" s="23"/>
      <c r="AXQ23" s="23"/>
      <c r="AXR23" s="23"/>
      <c r="AXS23" s="23"/>
      <c r="AXT23" s="23"/>
      <c r="AXU23" s="23"/>
      <c r="AXV23" s="23"/>
      <c r="AXW23" s="23"/>
      <c r="AXX23" s="23"/>
      <c r="AXY23" s="23"/>
      <c r="AXZ23" s="23"/>
      <c r="AYA23" s="23"/>
      <c r="AYB23" s="23"/>
      <c r="AYC23" s="23"/>
      <c r="AYD23" s="23"/>
      <c r="AYE23" s="23"/>
      <c r="AYF23" s="23"/>
      <c r="AYG23" s="23"/>
      <c r="AYH23" s="23"/>
      <c r="AYI23" s="23"/>
      <c r="AYJ23" s="23"/>
      <c r="AYK23" s="23"/>
      <c r="AYL23" s="23"/>
      <c r="AYM23" s="23"/>
      <c r="AYN23" s="23"/>
      <c r="AYO23" s="23"/>
      <c r="AYP23" s="23"/>
      <c r="AYQ23" s="23"/>
      <c r="AYR23" s="23"/>
      <c r="AYS23" s="23"/>
      <c r="AYT23" s="23"/>
      <c r="AYU23" s="23"/>
      <c r="AYV23" s="23"/>
      <c r="AYW23" s="23"/>
      <c r="AYX23" s="23"/>
      <c r="AYY23" s="23"/>
      <c r="AYZ23" s="23"/>
      <c r="AZA23" s="23"/>
      <c r="AZB23" s="23"/>
      <c r="AZC23" s="23"/>
      <c r="AZD23" s="23"/>
      <c r="AZE23" s="23"/>
      <c r="AZF23" s="23"/>
      <c r="AZG23" s="23"/>
      <c r="AZH23" s="23"/>
      <c r="AZI23" s="23"/>
      <c r="AZJ23" s="23"/>
      <c r="AZK23" s="23"/>
      <c r="AZL23" s="23"/>
      <c r="AZM23" s="23"/>
      <c r="AZN23" s="23"/>
      <c r="AZO23" s="23"/>
      <c r="AZP23" s="23"/>
      <c r="AZQ23" s="23"/>
      <c r="AZR23" s="23"/>
      <c r="AZS23" s="23"/>
      <c r="AZT23" s="23"/>
      <c r="AZU23" s="23"/>
      <c r="AZV23" s="23"/>
      <c r="AZW23" s="23"/>
      <c r="AZX23" s="23"/>
      <c r="AZY23" s="23"/>
      <c r="AZZ23" s="23"/>
      <c r="BAA23" s="23"/>
      <c r="BAB23" s="23"/>
      <c r="BAC23" s="23"/>
      <c r="BAD23" s="23"/>
      <c r="BAE23" s="23"/>
      <c r="BAF23" s="23"/>
      <c r="BAG23" s="23"/>
      <c r="BAH23" s="23"/>
      <c r="BAI23" s="23"/>
      <c r="BAJ23" s="23"/>
      <c r="BAK23" s="23"/>
      <c r="BAL23" s="23"/>
      <c r="BAM23" s="23"/>
      <c r="BAN23" s="23"/>
      <c r="BAO23" s="23"/>
      <c r="BAP23" s="23"/>
      <c r="BAQ23" s="23"/>
      <c r="BAR23" s="23"/>
      <c r="BAS23" s="23"/>
      <c r="BAT23" s="23"/>
      <c r="BAU23" s="23"/>
      <c r="BAV23" s="23"/>
      <c r="BAW23" s="23"/>
      <c r="BAX23" s="23"/>
      <c r="BAY23" s="23"/>
      <c r="BAZ23" s="23"/>
      <c r="BBA23" s="23"/>
      <c r="BBB23" s="23"/>
      <c r="BBC23" s="23"/>
      <c r="BBD23" s="23"/>
      <c r="BBE23" s="23"/>
      <c r="BBF23" s="23"/>
      <c r="BBG23" s="23"/>
      <c r="BBH23" s="23"/>
      <c r="BBI23" s="23"/>
      <c r="BBJ23" s="23"/>
      <c r="BBK23" s="23"/>
      <c r="BBL23" s="23"/>
      <c r="BBM23" s="23"/>
      <c r="BBN23" s="23"/>
      <c r="BBO23" s="23"/>
      <c r="BBP23" s="23"/>
      <c r="BBQ23" s="23"/>
      <c r="BBR23" s="23"/>
      <c r="BBS23" s="23"/>
      <c r="BBT23" s="23"/>
      <c r="BBU23" s="23"/>
      <c r="BBV23" s="23"/>
      <c r="BBW23" s="23"/>
      <c r="BBX23" s="23"/>
      <c r="BBY23" s="23"/>
      <c r="BBZ23" s="23"/>
      <c r="BCA23" s="23"/>
      <c r="BCB23" s="23"/>
      <c r="BCC23" s="23"/>
      <c r="BCD23" s="23"/>
      <c r="BCE23" s="23"/>
      <c r="BCF23" s="23"/>
      <c r="BCG23" s="23"/>
      <c r="BCH23" s="23"/>
      <c r="BCI23" s="23"/>
      <c r="BCJ23" s="23"/>
      <c r="BCK23" s="23"/>
      <c r="BCL23" s="23"/>
      <c r="BCM23" s="23"/>
      <c r="BCN23" s="23"/>
      <c r="BCO23" s="23"/>
      <c r="BCP23" s="23"/>
      <c r="BCQ23" s="23"/>
      <c r="BCR23" s="23"/>
      <c r="BCS23" s="23"/>
      <c r="BCT23" s="23"/>
      <c r="BCU23" s="23"/>
      <c r="BCV23" s="23"/>
      <c r="BCW23" s="23"/>
      <c r="BCX23" s="23"/>
      <c r="BCY23" s="23"/>
      <c r="BCZ23" s="23"/>
      <c r="BDA23" s="23"/>
      <c r="BDB23" s="23"/>
      <c r="BDC23" s="23"/>
      <c r="BDD23" s="23"/>
      <c r="BDE23" s="23"/>
      <c r="BDF23" s="23"/>
      <c r="BDG23" s="23"/>
      <c r="BDH23" s="23"/>
      <c r="BDI23" s="23"/>
      <c r="BDJ23" s="23"/>
      <c r="BDK23" s="23"/>
      <c r="BDL23" s="23"/>
      <c r="BDM23" s="23"/>
      <c r="BDN23" s="23"/>
      <c r="BDO23" s="23"/>
      <c r="BDP23" s="23"/>
      <c r="BDQ23" s="23"/>
      <c r="BDR23" s="23"/>
      <c r="BDS23" s="23"/>
      <c r="BDT23" s="23"/>
      <c r="BDU23" s="23"/>
      <c r="BDV23" s="23"/>
      <c r="BDW23" s="23"/>
      <c r="BDX23" s="23"/>
      <c r="BDY23" s="23"/>
      <c r="BDZ23" s="23"/>
      <c r="BEA23" s="23"/>
      <c r="BEB23" s="23"/>
      <c r="BEC23" s="23"/>
      <c r="BED23" s="23"/>
      <c r="BEE23" s="23"/>
      <c r="BEF23" s="23"/>
      <c r="BEG23" s="23"/>
      <c r="BEH23" s="23"/>
      <c r="BEI23" s="23"/>
      <c r="BEJ23" s="23"/>
      <c r="BEK23" s="23"/>
      <c r="BEL23" s="23"/>
      <c r="BEM23" s="23"/>
      <c r="BEN23" s="23"/>
      <c r="BEO23" s="23"/>
      <c r="BEP23" s="23"/>
      <c r="BEQ23" s="23"/>
      <c r="BER23" s="23"/>
      <c r="BES23" s="23"/>
      <c r="BET23" s="23"/>
      <c r="BEU23" s="23"/>
      <c r="BEV23" s="23"/>
      <c r="BEW23" s="23"/>
      <c r="BEX23" s="23"/>
      <c r="BEY23" s="23"/>
      <c r="BEZ23" s="23"/>
      <c r="BFA23" s="23"/>
      <c r="BFB23" s="23"/>
      <c r="BFC23" s="23"/>
      <c r="BFD23" s="23"/>
      <c r="BFE23" s="23"/>
      <c r="BFF23" s="23"/>
      <c r="BFG23" s="23"/>
      <c r="BFH23" s="23"/>
      <c r="BFI23" s="23"/>
      <c r="BFJ23" s="23"/>
      <c r="BFK23" s="23"/>
      <c r="BFL23" s="23"/>
      <c r="BFM23" s="23"/>
      <c r="BFN23" s="23"/>
      <c r="BFO23" s="23"/>
      <c r="BFP23" s="23"/>
      <c r="BFQ23" s="23"/>
      <c r="BFR23" s="23"/>
      <c r="BFS23" s="23"/>
      <c r="BFT23" s="23"/>
      <c r="BFU23" s="23"/>
      <c r="BFV23" s="23"/>
      <c r="BFW23" s="23"/>
      <c r="BFX23" s="23"/>
      <c r="BFY23" s="23"/>
      <c r="BFZ23" s="23"/>
      <c r="BGA23" s="23"/>
      <c r="BGB23" s="23"/>
      <c r="BGC23" s="23"/>
      <c r="BGD23" s="23"/>
      <c r="BGE23" s="23"/>
      <c r="BGF23" s="23"/>
      <c r="BGG23" s="23"/>
      <c r="BGH23" s="23"/>
      <c r="BGI23" s="23"/>
      <c r="BGJ23" s="23"/>
      <c r="BGK23" s="23"/>
      <c r="BGL23" s="23"/>
      <c r="BGM23" s="23"/>
      <c r="BGN23" s="23"/>
      <c r="BGO23" s="23"/>
      <c r="BGP23" s="23"/>
      <c r="BGQ23" s="23"/>
      <c r="BGR23" s="23"/>
      <c r="BGS23" s="23"/>
      <c r="BGT23" s="23"/>
      <c r="BGU23" s="23"/>
      <c r="BGV23" s="23"/>
      <c r="BGW23" s="23"/>
      <c r="BGX23" s="23"/>
      <c r="BGY23" s="23"/>
      <c r="BGZ23" s="23"/>
      <c r="BHA23" s="23"/>
      <c r="BHB23" s="23"/>
      <c r="BHC23" s="23"/>
      <c r="BHD23" s="23"/>
      <c r="BHE23" s="23"/>
      <c r="BHF23" s="23"/>
      <c r="BHG23" s="23"/>
      <c r="BHH23" s="23"/>
      <c r="BHI23" s="23"/>
      <c r="BHJ23" s="23"/>
      <c r="BHK23" s="23"/>
      <c r="BHL23" s="23"/>
      <c r="BHM23" s="23"/>
      <c r="BHN23" s="23"/>
      <c r="BHO23" s="23"/>
      <c r="BHP23" s="23"/>
      <c r="BHQ23" s="23"/>
      <c r="BHR23" s="23"/>
      <c r="BHS23" s="23"/>
      <c r="BHT23" s="23"/>
      <c r="BHU23" s="23"/>
      <c r="BHV23" s="23"/>
      <c r="BHW23" s="23"/>
      <c r="BHX23" s="23"/>
      <c r="BHY23" s="23"/>
      <c r="BHZ23" s="23"/>
      <c r="BIA23" s="23"/>
      <c r="BIB23" s="23"/>
      <c r="BIC23" s="23"/>
      <c r="BID23" s="23"/>
      <c r="BIE23" s="23"/>
      <c r="BIF23" s="23"/>
      <c r="BIG23" s="23"/>
      <c r="BIH23" s="23"/>
      <c r="BII23" s="23"/>
      <c r="BIJ23" s="23"/>
      <c r="BIK23" s="23"/>
      <c r="BIL23" s="23"/>
      <c r="BIM23" s="23"/>
      <c r="BIN23" s="23"/>
      <c r="BIO23" s="23"/>
      <c r="BIP23" s="23"/>
      <c r="BIQ23" s="23"/>
      <c r="BIR23" s="23"/>
      <c r="BIS23" s="23"/>
      <c r="BIT23" s="23"/>
      <c r="BIU23" s="23"/>
      <c r="BIV23" s="23"/>
      <c r="BIW23" s="23"/>
      <c r="BIX23" s="23"/>
      <c r="BIY23" s="23"/>
      <c r="BIZ23" s="23"/>
      <c r="BJA23" s="23"/>
      <c r="BJB23" s="23"/>
      <c r="BJC23" s="23"/>
      <c r="BJD23" s="23"/>
      <c r="BJE23" s="23"/>
      <c r="BJF23" s="23"/>
      <c r="BJG23" s="23"/>
      <c r="BJH23" s="23"/>
      <c r="BJI23" s="23"/>
      <c r="BJJ23" s="23"/>
      <c r="BJK23" s="23"/>
      <c r="BJL23" s="23"/>
      <c r="BJM23" s="23"/>
      <c r="BJN23" s="23"/>
      <c r="BJO23" s="23"/>
      <c r="BJP23" s="23"/>
      <c r="BJQ23" s="23"/>
      <c r="BJR23" s="23"/>
      <c r="BJS23" s="23"/>
      <c r="BJT23" s="23"/>
      <c r="BJU23" s="23"/>
      <c r="BJV23" s="23"/>
      <c r="BJW23" s="23"/>
      <c r="BJX23" s="23"/>
      <c r="BJY23" s="23"/>
      <c r="BJZ23" s="23"/>
      <c r="BKA23" s="23"/>
      <c r="BKB23" s="23"/>
      <c r="BKC23" s="23"/>
      <c r="BKD23" s="23"/>
      <c r="BKE23" s="23"/>
      <c r="BKF23" s="23"/>
      <c r="BKG23" s="23"/>
      <c r="BKH23" s="23"/>
      <c r="BKI23" s="23"/>
      <c r="BKJ23" s="23"/>
      <c r="BKK23" s="23"/>
      <c r="BKL23" s="23"/>
      <c r="BKM23" s="23"/>
      <c r="BKN23" s="23"/>
      <c r="BKO23" s="23"/>
      <c r="BKP23" s="23"/>
      <c r="BKQ23" s="23"/>
      <c r="BKR23" s="23"/>
      <c r="BKS23" s="23"/>
      <c r="BKT23" s="23"/>
      <c r="BKU23" s="23"/>
      <c r="BKV23" s="23"/>
      <c r="BKW23" s="23"/>
      <c r="BKX23" s="23"/>
      <c r="BKY23" s="23"/>
      <c r="BKZ23" s="23"/>
      <c r="BLA23" s="23"/>
      <c r="BLB23" s="23"/>
      <c r="BLC23" s="23"/>
      <c r="BLD23" s="23"/>
      <c r="BLE23" s="23"/>
      <c r="BLF23" s="23"/>
      <c r="BLG23" s="23"/>
      <c r="BLH23" s="23"/>
      <c r="BLI23" s="23"/>
      <c r="BLJ23" s="23"/>
      <c r="BLK23" s="23"/>
      <c r="BLL23" s="23"/>
      <c r="BLM23" s="23"/>
      <c r="BLN23" s="23"/>
      <c r="BLO23" s="23"/>
      <c r="BLP23" s="23"/>
      <c r="BLQ23" s="23"/>
      <c r="BLR23" s="23"/>
      <c r="BLS23" s="23"/>
      <c r="BLT23" s="23"/>
      <c r="BLU23" s="23"/>
      <c r="BLV23" s="23"/>
      <c r="BLW23" s="23"/>
      <c r="BLX23" s="23"/>
      <c r="BLY23" s="23"/>
      <c r="BLZ23" s="23"/>
      <c r="BMA23" s="23"/>
      <c r="BMB23" s="23"/>
      <c r="BMC23" s="23"/>
      <c r="BMD23" s="23"/>
      <c r="BME23" s="23"/>
      <c r="BMF23" s="23"/>
      <c r="BMG23" s="23"/>
      <c r="BMH23" s="23"/>
      <c r="BMI23" s="23"/>
      <c r="BMJ23" s="23"/>
      <c r="BMK23" s="23"/>
      <c r="BML23" s="23"/>
      <c r="BMM23" s="23"/>
      <c r="BMN23" s="23"/>
      <c r="BMO23" s="23"/>
      <c r="BMP23" s="23"/>
      <c r="BMQ23" s="23"/>
      <c r="BMR23" s="23"/>
      <c r="BMS23" s="23"/>
      <c r="BMT23" s="23"/>
      <c r="BMU23" s="23"/>
      <c r="BMV23" s="23"/>
      <c r="BMW23" s="23"/>
      <c r="BMX23" s="23"/>
      <c r="BMY23" s="23"/>
      <c r="BMZ23" s="23"/>
      <c r="BNA23" s="23"/>
      <c r="BNB23" s="23"/>
      <c r="BNC23" s="23"/>
      <c r="BND23" s="23"/>
      <c r="BNE23" s="23"/>
      <c r="BNF23" s="23"/>
      <c r="BNG23" s="23"/>
      <c r="BNH23" s="23"/>
      <c r="BNI23" s="23"/>
      <c r="BNJ23" s="23"/>
      <c r="BNK23" s="23"/>
      <c r="BNL23" s="23"/>
      <c r="BNM23" s="23"/>
      <c r="BNN23" s="23"/>
      <c r="BNO23" s="23"/>
      <c r="BNP23" s="23"/>
      <c r="BNQ23" s="23"/>
      <c r="BNR23" s="23"/>
      <c r="BNS23" s="23"/>
      <c r="BNT23" s="23"/>
      <c r="BNU23" s="23"/>
      <c r="BNV23" s="23"/>
      <c r="BNW23" s="23"/>
      <c r="BNX23" s="23"/>
      <c r="BNY23" s="23"/>
      <c r="BNZ23" s="23"/>
      <c r="BOA23" s="23"/>
      <c r="BOB23" s="23"/>
      <c r="BOC23" s="23"/>
      <c r="BOD23" s="23"/>
      <c r="BOE23" s="23"/>
      <c r="BOF23" s="23"/>
      <c r="BOG23" s="23"/>
      <c r="BOH23" s="23"/>
      <c r="BOI23" s="23"/>
      <c r="BOJ23" s="23"/>
      <c r="BOK23" s="23"/>
      <c r="BOL23" s="23"/>
      <c r="BOM23" s="23"/>
      <c r="BON23" s="23"/>
      <c r="BOO23" s="23"/>
      <c r="BOP23" s="23"/>
      <c r="BOQ23" s="23"/>
      <c r="BOR23" s="23"/>
      <c r="BOS23" s="23"/>
      <c r="BOT23" s="23"/>
      <c r="BOU23" s="23"/>
      <c r="BOV23" s="23"/>
      <c r="BOW23" s="23"/>
      <c r="BOX23" s="23"/>
      <c r="BOY23" s="23"/>
      <c r="BOZ23" s="23"/>
      <c r="BPA23" s="23"/>
      <c r="BPB23" s="23"/>
      <c r="BPC23" s="23"/>
      <c r="BPD23" s="23"/>
      <c r="BPE23" s="23"/>
      <c r="BPF23" s="23"/>
      <c r="BPG23" s="23"/>
      <c r="BPH23" s="23"/>
      <c r="BPI23" s="23"/>
      <c r="BPJ23" s="23"/>
      <c r="BPK23" s="23"/>
      <c r="BPL23" s="23"/>
      <c r="BPM23" s="23"/>
      <c r="BPN23" s="23"/>
      <c r="BPO23" s="23"/>
      <c r="BPP23" s="23"/>
      <c r="BPQ23" s="23"/>
      <c r="BPR23" s="23"/>
      <c r="BPS23" s="23"/>
      <c r="BPT23" s="23"/>
      <c r="BPU23" s="23"/>
      <c r="BPV23" s="23"/>
      <c r="BPW23" s="23"/>
      <c r="BPX23" s="23"/>
      <c r="BPY23" s="23"/>
      <c r="BPZ23" s="23"/>
      <c r="BQA23" s="23"/>
      <c r="BQB23" s="23"/>
      <c r="BQC23" s="23"/>
      <c r="BQD23" s="23"/>
      <c r="BQE23" s="23"/>
      <c r="BQF23" s="23"/>
      <c r="BQG23" s="23"/>
      <c r="BQH23" s="23"/>
      <c r="BQI23" s="23"/>
      <c r="BQJ23" s="23"/>
      <c r="BQK23" s="23"/>
      <c r="BQL23" s="23"/>
      <c r="BQM23" s="23"/>
      <c r="BQN23" s="23"/>
      <c r="BQO23" s="23"/>
      <c r="BQP23" s="23"/>
      <c r="BQQ23" s="23"/>
      <c r="BQR23" s="23"/>
      <c r="BQS23" s="23"/>
      <c r="BQT23" s="23"/>
      <c r="BQU23" s="23"/>
      <c r="BQV23" s="23"/>
      <c r="BQW23" s="23"/>
      <c r="BQX23" s="23"/>
      <c r="BQY23" s="23"/>
      <c r="BQZ23" s="23"/>
      <c r="BRA23" s="23"/>
      <c r="BRB23" s="23"/>
      <c r="BRC23" s="23"/>
      <c r="BRD23" s="23"/>
      <c r="BRE23" s="23"/>
      <c r="BRF23" s="23"/>
      <c r="BRG23" s="23"/>
      <c r="BRH23" s="23"/>
      <c r="BRI23" s="23"/>
      <c r="BRJ23" s="23"/>
      <c r="BRK23" s="23"/>
      <c r="BRL23" s="23"/>
      <c r="BRM23" s="23"/>
      <c r="BRN23" s="23"/>
      <c r="BRO23" s="23"/>
      <c r="BRP23" s="23"/>
      <c r="BRQ23" s="23"/>
      <c r="BRR23" s="23"/>
      <c r="BRS23" s="23"/>
      <c r="BRT23" s="23"/>
      <c r="BRU23" s="23"/>
      <c r="BRV23" s="23"/>
      <c r="BRW23" s="23"/>
      <c r="BRX23" s="23"/>
      <c r="BRY23" s="23"/>
      <c r="BRZ23" s="23"/>
      <c r="BSA23" s="23"/>
      <c r="BSB23" s="23"/>
      <c r="BSC23" s="23"/>
      <c r="BSD23" s="23"/>
      <c r="BSE23" s="23"/>
      <c r="BSF23" s="23"/>
      <c r="BSG23" s="23"/>
      <c r="BSH23" s="23"/>
      <c r="BSI23" s="23"/>
      <c r="BSJ23" s="23"/>
      <c r="BSK23" s="23"/>
      <c r="BSL23" s="23"/>
      <c r="BSM23" s="23"/>
      <c r="BSN23" s="23"/>
      <c r="BSO23" s="23"/>
      <c r="BSP23" s="23"/>
      <c r="BSQ23" s="23"/>
      <c r="BSR23" s="23"/>
      <c r="BSS23" s="23"/>
      <c r="BST23" s="23"/>
      <c r="BSU23" s="23"/>
      <c r="BSV23" s="23"/>
      <c r="BSW23" s="23"/>
      <c r="BSX23" s="23"/>
      <c r="BSY23" s="23"/>
      <c r="BSZ23" s="23"/>
      <c r="BTA23" s="23"/>
      <c r="BTB23" s="23"/>
      <c r="BTC23" s="23"/>
      <c r="BTD23" s="23"/>
      <c r="BTE23" s="23"/>
      <c r="BTF23" s="23"/>
      <c r="BTG23" s="23"/>
      <c r="BTH23" s="23"/>
      <c r="BTI23" s="23"/>
      <c r="BTJ23" s="23"/>
      <c r="BTK23" s="23"/>
      <c r="BTL23" s="23"/>
      <c r="BTM23" s="23"/>
      <c r="BTN23" s="23"/>
      <c r="BTO23" s="23"/>
      <c r="BTP23" s="23"/>
      <c r="BTQ23" s="23"/>
      <c r="BTR23" s="23"/>
      <c r="BTS23" s="23"/>
      <c r="BTT23" s="23"/>
      <c r="BTU23" s="23"/>
      <c r="BTV23" s="23"/>
      <c r="BTW23" s="23"/>
      <c r="BTX23" s="23"/>
      <c r="BTY23" s="23"/>
      <c r="BTZ23" s="23"/>
      <c r="BUA23" s="23"/>
      <c r="BUB23" s="23"/>
      <c r="BUC23" s="23"/>
      <c r="BUD23" s="23"/>
      <c r="BUE23" s="23"/>
      <c r="BUF23" s="23"/>
      <c r="BUG23" s="23"/>
      <c r="BUH23" s="23"/>
      <c r="BUI23" s="23"/>
      <c r="BUJ23" s="23"/>
      <c r="BUK23" s="23"/>
      <c r="BUL23" s="23"/>
      <c r="BUM23" s="23"/>
      <c r="BUN23" s="23"/>
      <c r="BUO23" s="23"/>
      <c r="BUP23" s="23"/>
      <c r="BUQ23" s="23"/>
      <c r="BUR23" s="23"/>
      <c r="BUS23" s="23"/>
      <c r="BUT23" s="23"/>
      <c r="BUU23" s="23"/>
      <c r="BUV23" s="23"/>
      <c r="BUW23" s="23"/>
      <c r="BUX23" s="23"/>
      <c r="BUY23" s="23"/>
      <c r="BUZ23" s="23"/>
      <c r="BVA23" s="23"/>
      <c r="BVB23" s="23"/>
      <c r="BVC23" s="23"/>
      <c r="BVD23" s="23"/>
      <c r="BVE23" s="23"/>
      <c r="BVF23" s="23"/>
      <c r="BVG23" s="23"/>
      <c r="BVH23" s="23"/>
      <c r="BVI23" s="23"/>
      <c r="BVJ23" s="23"/>
      <c r="BVK23" s="23"/>
      <c r="BVL23" s="23"/>
      <c r="BVM23" s="23"/>
      <c r="BVN23" s="23"/>
      <c r="BVO23" s="23"/>
      <c r="BVP23" s="23"/>
      <c r="BVQ23" s="23"/>
      <c r="BVR23" s="23"/>
      <c r="BVS23" s="23"/>
      <c r="BVT23" s="23"/>
      <c r="BVU23" s="23"/>
      <c r="BVV23" s="23"/>
      <c r="BVW23" s="23"/>
      <c r="BVX23" s="23"/>
      <c r="BVY23" s="23"/>
      <c r="BVZ23" s="23"/>
      <c r="BWA23" s="23"/>
      <c r="BWB23" s="23"/>
      <c r="BWC23" s="23"/>
      <c r="BWD23" s="23"/>
      <c r="BWE23" s="23"/>
      <c r="BWF23" s="23"/>
      <c r="BWG23" s="23"/>
      <c r="BWH23" s="23"/>
      <c r="BWI23" s="23"/>
      <c r="BWJ23" s="23"/>
      <c r="BWK23" s="23"/>
      <c r="BWL23" s="23"/>
      <c r="BWM23" s="23"/>
      <c r="BWN23" s="23"/>
      <c r="BWO23" s="23"/>
      <c r="BWP23" s="23"/>
      <c r="BWQ23" s="23"/>
      <c r="BWR23" s="23"/>
      <c r="BWS23" s="23"/>
      <c r="BWT23" s="23"/>
      <c r="BWU23" s="23"/>
      <c r="BWV23" s="23"/>
      <c r="BWW23" s="23"/>
      <c r="BWX23" s="23"/>
      <c r="BWY23" s="23"/>
      <c r="BWZ23" s="23"/>
      <c r="BXA23" s="23"/>
      <c r="BXB23" s="23"/>
      <c r="BXC23" s="23"/>
      <c r="BXD23" s="23"/>
      <c r="BXE23" s="23"/>
      <c r="BXF23" s="23"/>
      <c r="BXG23" s="23"/>
      <c r="BXH23" s="23"/>
      <c r="BXI23" s="23"/>
      <c r="BXJ23" s="23"/>
      <c r="BXK23" s="23"/>
      <c r="BXL23" s="23"/>
      <c r="BXM23" s="23"/>
      <c r="BXN23" s="23"/>
      <c r="BXO23" s="23"/>
      <c r="BXP23" s="23"/>
      <c r="BXQ23" s="23"/>
      <c r="BXR23" s="23"/>
      <c r="BXS23" s="23"/>
      <c r="BXT23" s="23"/>
      <c r="BXU23" s="23"/>
      <c r="BXV23" s="23"/>
      <c r="BXW23" s="23"/>
      <c r="BXX23" s="23"/>
      <c r="BXY23" s="23"/>
      <c r="BXZ23" s="23"/>
      <c r="BYA23" s="23"/>
      <c r="BYB23" s="23"/>
      <c r="BYC23" s="23"/>
      <c r="BYD23" s="23"/>
      <c r="BYE23" s="23"/>
      <c r="BYF23" s="23"/>
      <c r="BYG23" s="23"/>
      <c r="BYH23" s="23"/>
      <c r="BYI23" s="23"/>
      <c r="BYJ23" s="23"/>
      <c r="BYK23" s="23"/>
      <c r="BYL23" s="23"/>
      <c r="BYM23" s="23"/>
      <c r="BYN23" s="23"/>
      <c r="BYO23" s="23"/>
      <c r="BYP23" s="23"/>
      <c r="BYQ23" s="23"/>
      <c r="BYR23" s="23"/>
      <c r="BYS23" s="23"/>
      <c r="BYT23" s="23"/>
      <c r="BYU23" s="23"/>
      <c r="BYV23" s="23"/>
      <c r="BYW23" s="23"/>
      <c r="BYX23" s="23"/>
      <c r="BYY23" s="23"/>
      <c r="BYZ23" s="23"/>
      <c r="BZA23" s="23"/>
      <c r="BZB23" s="23"/>
      <c r="BZC23" s="23"/>
      <c r="BZD23" s="23"/>
      <c r="BZE23" s="23"/>
      <c r="BZF23" s="23"/>
      <c r="BZG23" s="23"/>
      <c r="BZH23" s="23"/>
      <c r="BZI23" s="23"/>
      <c r="BZJ23" s="23"/>
      <c r="BZK23" s="23"/>
      <c r="BZL23" s="23"/>
      <c r="BZM23" s="23"/>
      <c r="BZN23" s="23"/>
      <c r="BZO23" s="23"/>
      <c r="BZP23" s="23"/>
      <c r="BZQ23" s="23"/>
      <c r="BZR23" s="23"/>
      <c r="BZS23" s="23"/>
      <c r="BZT23" s="23"/>
      <c r="BZU23" s="23"/>
      <c r="BZV23" s="23"/>
      <c r="BZW23" s="23"/>
      <c r="BZX23" s="23"/>
      <c r="BZY23" s="23"/>
      <c r="BZZ23" s="23"/>
      <c r="CAA23" s="23"/>
      <c r="CAB23" s="23"/>
      <c r="CAC23" s="23"/>
      <c r="CAD23" s="23"/>
      <c r="CAE23" s="23"/>
      <c r="CAF23" s="23"/>
      <c r="CAG23" s="23"/>
      <c r="CAH23" s="23"/>
      <c r="CAI23" s="23"/>
      <c r="CAJ23" s="23"/>
      <c r="CAK23" s="23"/>
      <c r="CAL23" s="23"/>
      <c r="CAM23" s="23"/>
      <c r="CAN23" s="23"/>
      <c r="CAO23" s="23"/>
      <c r="CAP23" s="23"/>
      <c r="CAQ23" s="23"/>
      <c r="CAR23" s="23"/>
      <c r="CAS23" s="23"/>
      <c r="CAT23" s="23"/>
      <c r="CAU23" s="23"/>
      <c r="CAV23" s="23"/>
      <c r="CAW23" s="23"/>
      <c r="CAX23" s="23"/>
      <c r="CAY23" s="23"/>
      <c r="CAZ23" s="23"/>
      <c r="CBA23" s="23"/>
      <c r="CBB23" s="23"/>
      <c r="CBC23" s="23"/>
      <c r="CBD23" s="23"/>
      <c r="CBE23" s="23"/>
      <c r="CBF23" s="23"/>
      <c r="CBG23" s="23"/>
      <c r="CBH23" s="23"/>
      <c r="CBI23" s="23"/>
      <c r="CBJ23" s="23"/>
      <c r="CBK23" s="23"/>
      <c r="CBL23" s="23"/>
      <c r="CBM23" s="23"/>
      <c r="CBN23" s="23"/>
      <c r="CBO23" s="23"/>
      <c r="CBP23" s="23"/>
      <c r="CBQ23" s="23"/>
      <c r="CBR23" s="23"/>
      <c r="CBS23" s="23"/>
      <c r="CBT23" s="23"/>
      <c r="CBU23" s="23"/>
      <c r="CBV23" s="23"/>
      <c r="CBW23" s="23"/>
      <c r="CBX23" s="23"/>
      <c r="CBY23" s="23"/>
      <c r="CBZ23" s="23"/>
      <c r="CCA23" s="23"/>
      <c r="CCB23" s="23"/>
      <c r="CCC23" s="23"/>
      <c r="CCD23" s="23"/>
      <c r="CCE23" s="23"/>
      <c r="CCF23" s="23"/>
      <c r="CCG23" s="23"/>
      <c r="CCH23" s="23"/>
      <c r="CCI23" s="23"/>
      <c r="CCJ23" s="23"/>
      <c r="CCK23" s="23"/>
      <c r="CCL23" s="23"/>
      <c r="CCM23" s="23"/>
      <c r="CCN23" s="23"/>
      <c r="CCO23" s="23"/>
      <c r="CCP23" s="23"/>
      <c r="CCQ23" s="23"/>
      <c r="CCR23" s="23"/>
      <c r="CCS23" s="23"/>
      <c r="CCT23" s="23"/>
      <c r="CCU23" s="23"/>
      <c r="CCV23" s="23"/>
      <c r="CCW23" s="23"/>
      <c r="CCX23" s="23"/>
      <c r="CCY23" s="23"/>
      <c r="CCZ23" s="23"/>
      <c r="CDA23" s="23"/>
      <c r="CDB23" s="23"/>
      <c r="CDC23" s="23"/>
      <c r="CDD23" s="23"/>
      <c r="CDE23" s="23"/>
      <c r="CDF23" s="23"/>
      <c r="CDG23" s="23"/>
      <c r="CDH23" s="23"/>
      <c r="CDI23" s="23"/>
      <c r="CDJ23" s="23"/>
      <c r="CDK23" s="23"/>
      <c r="CDL23" s="23"/>
      <c r="CDM23" s="23"/>
      <c r="CDN23" s="23"/>
      <c r="CDO23" s="23"/>
      <c r="CDP23" s="23"/>
      <c r="CDQ23" s="23"/>
      <c r="CDR23" s="23"/>
      <c r="CDS23" s="23"/>
      <c r="CDT23" s="23"/>
      <c r="CDU23" s="23"/>
      <c r="CDV23" s="23"/>
      <c r="CDW23" s="23"/>
      <c r="CDX23" s="23"/>
      <c r="CDY23" s="23"/>
      <c r="CDZ23" s="23"/>
      <c r="CEA23" s="23"/>
      <c r="CEB23" s="23"/>
      <c r="CEC23" s="23"/>
      <c r="CED23" s="23"/>
      <c r="CEE23" s="23"/>
      <c r="CEF23" s="23"/>
      <c r="CEG23" s="23"/>
      <c r="CEH23" s="23"/>
      <c r="CEI23" s="23"/>
      <c r="CEJ23" s="23"/>
      <c r="CEK23" s="23"/>
      <c r="CEL23" s="23"/>
      <c r="CEM23" s="23"/>
      <c r="CEN23" s="23"/>
      <c r="CEO23" s="23"/>
      <c r="CEP23" s="23"/>
      <c r="CEQ23" s="23"/>
      <c r="CER23" s="23"/>
      <c r="CES23" s="23"/>
      <c r="CET23" s="23"/>
      <c r="CEU23" s="23"/>
      <c r="CEV23" s="23"/>
      <c r="CEW23" s="23"/>
      <c r="CEX23" s="23"/>
      <c r="CEY23" s="23"/>
      <c r="CEZ23" s="23"/>
      <c r="CFA23" s="23"/>
      <c r="CFB23" s="23"/>
      <c r="CFC23" s="23"/>
      <c r="CFD23" s="23"/>
      <c r="CFE23" s="23"/>
      <c r="CFF23" s="23"/>
      <c r="CFG23" s="23"/>
      <c r="CFH23" s="23"/>
      <c r="CFI23" s="23"/>
      <c r="CFJ23" s="23"/>
      <c r="CFK23" s="23"/>
      <c r="CFL23" s="23"/>
      <c r="CFM23" s="23"/>
      <c r="CFN23" s="23"/>
      <c r="CFO23" s="23"/>
      <c r="CFP23" s="23"/>
      <c r="CFQ23" s="23"/>
      <c r="CFR23" s="23"/>
      <c r="CFS23" s="23"/>
      <c r="CFT23" s="23"/>
      <c r="CFU23" s="23"/>
      <c r="CFV23" s="23"/>
      <c r="CFW23" s="23"/>
      <c r="CFX23" s="23"/>
      <c r="CFY23" s="23"/>
      <c r="CFZ23" s="23"/>
      <c r="CGA23" s="23"/>
      <c r="CGB23" s="23"/>
      <c r="CGC23" s="23"/>
      <c r="CGD23" s="23"/>
      <c r="CGE23" s="23"/>
      <c r="CGF23" s="23"/>
      <c r="CGG23" s="23"/>
      <c r="CGH23" s="23"/>
      <c r="CGI23" s="23"/>
      <c r="CGJ23" s="23"/>
      <c r="CGK23" s="23"/>
      <c r="CGL23" s="23"/>
      <c r="CGM23" s="23"/>
      <c r="CGN23" s="23"/>
      <c r="CGO23" s="23"/>
      <c r="CGP23" s="23"/>
      <c r="CGQ23" s="23"/>
      <c r="CGR23" s="23"/>
      <c r="CGS23" s="23"/>
      <c r="CGT23" s="23"/>
      <c r="CGU23" s="23"/>
      <c r="CGV23" s="23"/>
      <c r="CGW23" s="23"/>
      <c r="CGX23" s="23"/>
      <c r="CGY23" s="23"/>
      <c r="CGZ23" s="23"/>
      <c r="CHA23" s="23"/>
      <c r="CHB23" s="23"/>
      <c r="CHC23" s="23"/>
      <c r="CHD23" s="23"/>
      <c r="CHE23" s="23"/>
      <c r="CHF23" s="23"/>
      <c r="CHG23" s="23"/>
      <c r="CHH23" s="23"/>
      <c r="CHI23" s="23"/>
      <c r="CHJ23" s="23"/>
      <c r="CHK23" s="23"/>
      <c r="CHL23" s="23"/>
      <c r="CHM23" s="23"/>
      <c r="CHN23" s="23"/>
      <c r="CHO23" s="23"/>
      <c r="CHP23" s="23"/>
      <c r="CHQ23" s="23"/>
      <c r="CHR23" s="23"/>
      <c r="CHS23" s="23"/>
      <c r="CHT23" s="23"/>
      <c r="CHU23" s="23"/>
      <c r="CHV23" s="23"/>
      <c r="CHW23" s="23"/>
      <c r="CHX23" s="23"/>
      <c r="CHY23" s="23"/>
      <c r="CHZ23" s="23"/>
      <c r="CIA23" s="23"/>
      <c r="CIB23" s="23"/>
      <c r="CIC23" s="23"/>
      <c r="CID23" s="23"/>
      <c r="CIE23" s="23"/>
      <c r="CIF23" s="23"/>
      <c r="CIG23" s="23"/>
      <c r="CIH23" s="23"/>
      <c r="CII23" s="23"/>
      <c r="CIJ23" s="23"/>
      <c r="CIK23" s="23"/>
      <c r="CIL23" s="23"/>
      <c r="CIM23" s="23"/>
      <c r="CIN23" s="23"/>
      <c r="CIO23" s="23"/>
      <c r="CIP23" s="23"/>
      <c r="CIQ23" s="23"/>
      <c r="CIR23" s="23"/>
      <c r="CIS23" s="23"/>
      <c r="CIT23" s="23"/>
      <c r="CIU23" s="23"/>
      <c r="CIV23" s="23"/>
      <c r="CIW23" s="23"/>
      <c r="CIX23" s="23"/>
      <c r="CIY23" s="23"/>
      <c r="CIZ23" s="23"/>
      <c r="CJA23" s="23"/>
      <c r="CJB23" s="23"/>
      <c r="CJC23" s="23"/>
      <c r="CJD23" s="23"/>
      <c r="CJE23" s="23"/>
      <c r="CJF23" s="23"/>
      <c r="CJG23" s="23"/>
      <c r="CJH23" s="23"/>
      <c r="CJI23" s="23"/>
      <c r="CJJ23" s="23"/>
      <c r="CJK23" s="23"/>
      <c r="CJL23" s="23"/>
      <c r="CJM23" s="23"/>
      <c r="CJN23" s="23"/>
      <c r="CJO23" s="23"/>
      <c r="CJP23" s="23"/>
      <c r="CJQ23" s="23"/>
      <c r="CJR23" s="23"/>
      <c r="CJS23" s="23"/>
      <c r="CJT23" s="23"/>
      <c r="CJU23" s="23"/>
      <c r="CJV23" s="23"/>
      <c r="CJW23" s="23"/>
      <c r="CJX23" s="23"/>
      <c r="CJY23" s="23"/>
      <c r="CJZ23" s="23"/>
      <c r="CKA23" s="23"/>
      <c r="CKB23" s="23"/>
      <c r="CKC23" s="23"/>
      <c r="CKD23" s="23"/>
      <c r="CKE23" s="23"/>
      <c r="CKF23" s="23"/>
      <c r="CKG23" s="23"/>
      <c r="CKH23" s="23"/>
      <c r="CKI23" s="23"/>
      <c r="CKJ23" s="23"/>
      <c r="CKK23" s="23"/>
      <c r="CKL23" s="23"/>
      <c r="CKM23" s="23"/>
      <c r="CKN23" s="23"/>
      <c r="CKO23" s="23"/>
      <c r="CKP23" s="23"/>
      <c r="CKQ23" s="23"/>
      <c r="CKR23" s="23"/>
      <c r="CKS23" s="23"/>
      <c r="CKT23" s="23"/>
      <c r="CKU23" s="23"/>
      <c r="CKV23" s="23"/>
      <c r="CKW23" s="23"/>
      <c r="CKX23" s="23"/>
      <c r="CKY23" s="23"/>
      <c r="CKZ23" s="23"/>
      <c r="CLA23" s="23"/>
      <c r="CLB23" s="23"/>
      <c r="CLC23" s="23"/>
      <c r="CLD23" s="23"/>
      <c r="CLE23" s="23"/>
      <c r="CLF23" s="23"/>
      <c r="CLG23" s="23"/>
      <c r="CLH23" s="23"/>
      <c r="CLI23" s="23"/>
      <c r="CLJ23" s="23"/>
      <c r="CLK23" s="23"/>
      <c r="CLL23" s="23"/>
      <c r="CLM23" s="23"/>
      <c r="CLN23" s="23"/>
      <c r="CLO23" s="23"/>
      <c r="CLP23" s="23"/>
      <c r="CLQ23" s="23"/>
      <c r="CLR23" s="23"/>
      <c r="CLS23" s="23"/>
      <c r="CLT23" s="23"/>
      <c r="CLU23" s="23"/>
      <c r="CLV23" s="23"/>
      <c r="CLW23" s="23"/>
      <c r="CLX23" s="23"/>
      <c r="CLY23" s="23"/>
      <c r="CLZ23" s="23"/>
      <c r="CMA23" s="23"/>
      <c r="CMB23" s="23"/>
      <c r="CMC23" s="23"/>
      <c r="CMD23" s="23"/>
      <c r="CME23" s="23"/>
      <c r="CMF23" s="23"/>
      <c r="CMG23" s="23"/>
      <c r="CMH23" s="23"/>
      <c r="CMI23" s="23"/>
      <c r="CMJ23" s="23"/>
      <c r="CMK23" s="23"/>
      <c r="CML23" s="23"/>
      <c r="CMM23" s="23"/>
      <c r="CMN23" s="23"/>
      <c r="CMO23" s="23"/>
      <c r="CMP23" s="23"/>
      <c r="CMQ23" s="23"/>
      <c r="CMR23" s="23"/>
      <c r="CMS23" s="23"/>
      <c r="CMT23" s="23"/>
      <c r="CMU23" s="23"/>
      <c r="CMV23" s="23"/>
      <c r="CMW23" s="23"/>
      <c r="CMX23" s="23"/>
      <c r="CMY23" s="23"/>
      <c r="CMZ23" s="23"/>
      <c r="CNA23" s="23"/>
      <c r="CNB23" s="23"/>
      <c r="CNC23" s="23"/>
      <c r="CND23" s="23"/>
      <c r="CNE23" s="23"/>
      <c r="CNF23" s="23"/>
      <c r="CNG23" s="23"/>
      <c r="CNH23" s="23"/>
      <c r="CNI23" s="23"/>
      <c r="CNJ23" s="23"/>
      <c r="CNK23" s="23"/>
      <c r="CNL23" s="23"/>
      <c r="CNM23" s="23"/>
      <c r="CNN23" s="23"/>
      <c r="CNO23" s="23"/>
      <c r="CNP23" s="23"/>
      <c r="CNQ23" s="23"/>
      <c r="CNR23" s="23"/>
      <c r="CNS23" s="23"/>
      <c r="CNT23" s="23"/>
      <c r="CNU23" s="23"/>
      <c r="CNV23" s="23"/>
      <c r="CNW23" s="23"/>
      <c r="CNX23" s="23"/>
      <c r="CNY23" s="23"/>
      <c r="CNZ23" s="23"/>
      <c r="COA23" s="23"/>
      <c r="COB23" s="23"/>
      <c r="COC23" s="23"/>
      <c r="COD23" s="23"/>
      <c r="COE23" s="23"/>
      <c r="COF23" s="23"/>
      <c r="COG23" s="23"/>
      <c r="COH23" s="23"/>
      <c r="COI23" s="23"/>
      <c r="COJ23" s="23"/>
      <c r="COK23" s="23"/>
      <c r="COL23" s="23"/>
      <c r="COM23" s="23"/>
      <c r="CON23" s="23"/>
      <c r="COO23" s="23"/>
      <c r="COP23" s="23"/>
      <c r="COQ23" s="23"/>
      <c r="COR23" s="23"/>
      <c r="COS23" s="23"/>
      <c r="COT23" s="23"/>
      <c r="COU23" s="23"/>
      <c r="COV23" s="23"/>
      <c r="COW23" s="23"/>
      <c r="COX23" s="23"/>
      <c r="COY23" s="23"/>
      <c r="COZ23" s="23"/>
      <c r="CPA23" s="23"/>
      <c r="CPB23" s="23"/>
      <c r="CPC23" s="23"/>
      <c r="CPD23" s="23"/>
      <c r="CPE23" s="23"/>
      <c r="CPF23" s="23"/>
      <c r="CPG23" s="23"/>
      <c r="CPH23" s="23"/>
      <c r="CPI23" s="23"/>
      <c r="CPJ23" s="23"/>
      <c r="CPK23" s="23"/>
      <c r="CPL23" s="23"/>
      <c r="CPM23" s="23"/>
      <c r="CPN23" s="23"/>
      <c r="CPO23" s="23"/>
      <c r="CPP23" s="23"/>
      <c r="CPQ23" s="23"/>
      <c r="CPR23" s="23"/>
      <c r="CPS23" s="23"/>
      <c r="CPT23" s="23"/>
      <c r="CPU23" s="23"/>
      <c r="CPV23" s="23"/>
      <c r="CPW23" s="23"/>
      <c r="CPX23" s="23"/>
      <c r="CPY23" s="23"/>
      <c r="CPZ23" s="23"/>
      <c r="CQA23" s="23"/>
      <c r="CQB23" s="23"/>
      <c r="CQC23" s="23"/>
      <c r="CQD23" s="23"/>
      <c r="CQE23" s="23"/>
      <c r="CQF23" s="23"/>
      <c r="CQG23" s="23"/>
      <c r="CQH23" s="23"/>
      <c r="CQI23" s="23"/>
      <c r="CQJ23" s="23"/>
      <c r="CQK23" s="23"/>
      <c r="CQL23" s="23"/>
      <c r="CQM23" s="23"/>
      <c r="CQN23" s="23"/>
      <c r="CQO23" s="23"/>
      <c r="CQP23" s="23"/>
      <c r="CQQ23" s="23"/>
      <c r="CQR23" s="23"/>
      <c r="CQS23" s="23"/>
      <c r="CQT23" s="23"/>
      <c r="CQU23" s="23"/>
      <c r="CQV23" s="23"/>
      <c r="CQW23" s="23"/>
      <c r="CQX23" s="23"/>
      <c r="CQY23" s="23"/>
      <c r="CQZ23" s="23"/>
      <c r="CRA23" s="23"/>
      <c r="CRB23" s="23"/>
      <c r="CRC23" s="23"/>
      <c r="CRD23" s="23"/>
      <c r="CRE23" s="23"/>
      <c r="CRF23" s="23"/>
      <c r="CRG23" s="23"/>
      <c r="CRH23" s="23"/>
      <c r="CRI23" s="23"/>
      <c r="CRJ23" s="23"/>
      <c r="CRK23" s="23"/>
      <c r="CRL23" s="23"/>
      <c r="CRM23" s="23"/>
      <c r="CRN23" s="23"/>
      <c r="CRO23" s="23"/>
      <c r="CRP23" s="23"/>
      <c r="CRQ23" s="23"/>
      <c r="CRR23" s="23"/>
      <c r="CRS23" s="23"/>
      <c r="CRT23" s="23"/>
      <c r="CRU23" s="23"/>
      <c r="CRV23" s="23"/>
      <c r="CRW23" s="23"/>
      <c r="CRX23" s="23"/>
      <c r="CRY23" s="23"/>
      <c r="CRZ23" s="23"/>
      <c r="CSA23" s="23"/>
      <c r="CSB23" s="23"/>
      <c r="CSC23" s="23"/>
      <c r="CSD23" s="23"/>
      <c r="CSE23" s="23"/>
      <c r="CSF23" s="23"/>
      <c r="CSG23" s="23"/>
      <c r="CSH23" s="23"/>
      <c r="CSI23" s="23"/>
      <c r="CSJ23" s="23"/>
      <c r="CSK23" s="23"/>
      <c r="CSL23" s="23"/>
      <c r="CSM23" s="23"/>
      <c r="CSN23" s="23"/>
      <c r="CSO23" s="23"/>
      <c r="CSP23" s="23"/>
      <c r="CSQ23" s="23"/>
      <c r="CSR23" s="23"/>
      <c r="CSS23" s="23"/>
      <c r="CST23" s="23"/>
      <c r="CSU23" s="23"/>
      <c r="CSV23" s="23"/>
      <c r="CSW23" s="23"/>
      <c r="CSX23" s="23"/>
      <c r="CSY23" s="23"/>
      <c r="CSZ23" s="23"/>
      <c r="CTA23" s="23"/>
      <c r="CTB23" s="23"/>
      <c r="CTC23" s="23"/>
      <c r="CTD23" s="23"/>
      <c r="CTE23" s="23"/>
      <c r="CTF23" s="23"/>
      <c r="CTG23" s="23"/>
      <c r="CTH23" s="23"/>
      <c r="CTI23" s="23"/>
      <c r="CTJ23" s="23"/>
      <c r="CTK23" s="23"/>
      <c r="CTL23" s="23"/>
      <c r="CTM23" s="23"/>
      <c r="CTN23" s="23"/>
      <c r="CTO23" s="23"/>
      <c r="CTP23" s="23"/>
      <c r="CTQ23" s="23"/>
      <c r="CTR23" s="23"/>
      <c r="CTS23" s="23"/>
      <c r="CTT23" s="23"/>
      <c r="CTU23" s="23"/>
      <c r="CTV23" s="23"/>
      <c r="CTW23" s="23"/>
      <c r="CTX23" s="23"/>
      <c r="CTY23" s="23"/>
      <c r="CTZ23" s="23"/>
      <c r="CUA23" s="23"/>
      <c r="CUB23" s="23"/>
      <c r="CUC23" s="23"/>
      <c r="CUD23" s="23"/>
      <c r="CUE23" s="23"/>
      <c r="CUF23" s="23"/>
      <c r="CUG23" s="23"/>
      <c r="CUH23" s="23"/>
      <c r="CUI23" s="23"/>
      <c r="CUJ23" s="23"/>
      <c r="CUK23" s="23"/>
      <c r="CUL23" s="23"/>
      <c r="CUM23" s="23"/>
      <c r="CUN23" s="23"/>
      <c r="CUO23" s="23"/>
      <c r="CUP23" s="23"/>
      <c r="CUQ23" s="23"/>
      <c r="CUR23" s="23"/>
      <c r="CUS23" s="23"/>
      <c r="CUT23" s="23"/>
      <c r="CUU23" s="23"/>
      <c r="CUV23" s="23"/>
      <c r="CUW23" s="23"/>
      <c r="CUX23" s="23"/>
      <c r="CUY23" s="23"/>
      <c r="CUZ23" s="23"/>
      <c r="CVA23" s="23"/>
      <c r="CVB23" s="23"/>
      <c r="CVC23" s="23"/>
      <c r="CVD23" s="23"/>
      <c r="CVE23" s="23"/>
      <c r="CVF23" s="23"/>
      <c r="CVG23" s="23"/>
      <c r="CVH23" s="23"/>
      <c r="CVI23" s="23"/>
      <c r="CVJ23" s="23"/>
      <c r="CVK23" s="23"/>
      <c r="CVL23" s="23"/>
      <c r="CVM23" s="23"/>
      <c r="CVN23" s="23"/>
      <c r="CVO23" s="23"/>
      <c r="CVP23" s="23"/>
      <c r="CVQ23" s="23"/>
      <c r="CVR23" s="23"/>
      <c r="CVS23" s="23"/>
      <c r="CVT23" s="23"/>
      <c r="CVU23" s="23"/>
      <c r="CVV23" s="23"/>
      <c r="CVW23" s="23"/>
      <c r="CVX23" s="23"/>
      <c r="CVY23" s="23"/>
      <c r="CVZ23" s="23"/>
      <c r="CWA23" s="23"/>
      <c r="CWB23" s="23"/>
      <c r="CWC23" s="23"/>
      <c r="CWD23" s="23"/>
      <c r="CWE23" s="23"/>
      <c r="CWF23" s="23"/>
      <c r="CWG23" s="23"/>
      <c r="CWH23" s="23"/>
      <c r="CWI23" s="23"/>
      <c r="CWJ23" s="23"/>
      <c r="CWK23" s="23"/>
      <c r="CWL23" s="23"/>
      <c r="CWM23" s="23"/>
      <c r="CWN23" s="23"/>
      <c r="CWO23" s="23"/>
      <c r="CWP23" s="23"/>
      <c r="CWQ23" s="23"/>
      <c r="CWR23" s="23"/>
      <c r="CWS23" s="23"/>
      <c r="CWT23" s="23"/>
      <c r="CWU23" s="23"/>
      <c r="CWV23" s="23"/>
      <c r="CWW23" s="23"/>
      <c r="CWX23" s="23"/>
      <c r="CWY23" s="23"/>
      <c r="CWZ23" s="23"/>
      <c r="CXA23" s="23"/>
      <c r="CXB23" s="23"/>
      <c r="CXC23" s="23"/>
      <c r="CXD23" s="23"/>
      <c r="CXE23" s="23"/>
      <c r="CXF23" s="23"/>
      <c r="CXG23" s="23"/>
      <c r="CXH23" s="23"/>
      <c r="CXI23" s="23"/>
      <c r="CXJ23" s="23"/>
      <c r="CXK23" s="23"/>
      <c r="CXL23" s="23"/>
      <c r="CXM23" s="23"/>
      <c r="CXN23" s="23"/>
      <c r="CXO23" s="23"/>
      <c r="CXP23" s="23"/>
      <c r="CXQ23" s="23"/>
      <c r="CXR23" s="23"/>
      <c r="CXS23" s="23"/>
      <c r="CXT23" s="23"/>
      <c r="CXU23" s="23"/>
      <c r="CXV23" s="23"/>
      <c r="CXW23" s="23"/>
      <c r="CXX23" s="23"/>
      <c r="CXY23" s="23"/>
      <c r="CXZ23" s="23"/>
      <c r="CYA23" s="23"/>
      <c r="CYB23" s="23"/>
      <c r="CYC23" s="23"/>
      <c r="CYD23" s="23"/>
      <c r="CYE23" s="23"/>
      <c r="CYF23" s="23"/>
      <c r="CYG23" s="23"/>
      <c r="CYH23" s="23"/>
      <c r="CYI23" s="23"/>
      <c r="CYJ23" s="23"/>
      <c r="CYK23" s="23"/>
      <c r="CYL23" s="23"/>
      <c r="CYM23" s="23"/>
      <c r="CYN23" s="23"/>
      <c r="CYO23" s="23"/>
      <c r="CYP23" s="23"/>
      <c r="CYQ23" s="23"/>
      <c r="CYR23" s="23"/>
      <c r="CYS23" s="23"/>
      <c r="CYT23" s="23"/>
      <c r="CYU23" s="23"/>
      <c r="CYV23" s="23"/>
      <c r="CYW23" s="23"/>
      <c r="CYX23" s="23"/>
      <c r="CYY23" s="23"/>
      <c r="CYZ23" s="23"/>
      <c r="CZA23" s="23"/>
      <c r="CZB23" s="23"/>
      <c r="CZC23" s="23"/>
      <c r="CZD23" s="23"/>
      <c r="CZE23" s="23"/>
      <c r="CZF23" s="23"/>
      <c r="CZG23" s="23"/>
      <c r="CZH23" s="23"/>
      <c r="CZI23" s="23"/>
      <c r="CZJ23" s="23"/>
      <c r="CZK23" s="23"/>
      <c r="CZL23" s="23"/>
      <c r="CZM23" s="23"/>
      <c r="CZN23" s="23"/>
      <c r="CZO23" s="23"/>
      <c r="CZP23" s="23"/>
      <c r="CZQ23" s="23"/>
      <c r="CZR23" s="23"/>
      <c r="CZS23" s="23"/>
      <c r="CZT23" s="23"/>
      <c r="CZU23" s="23"/>
      <c r="CZV23" s="23"/>
      <c r="CZW23" s="23"/>
      <c r="CZX23" s="23"/>
      <c r="CZY23" s="23"/>
      <c r="CZZ23" s="23"/>
      <c r="DAA23" s="23"/>
      <c r="DAB23" s="23"/>
      <c r="DAC23" s="23"/>
      <c r="DAD23" s="23"/>
      <c r="DAE23" s="23"/>
      <c r="DAF23" s="23"/>
      <c r="DAG23" s="23"/>
      <c r="DAH23" s="23"/>
      <c r="DAI23" s="23"/>
      <c r="DAJ23" s="23"/>
      <c r="DAK23" s="23"/>
      <c r="DAL23" s="23"/>
      <c r="DAM23" s="23"/>
      <c r="DAN23" s="23"/>
      <c r="DAO23" s="23"/>
      <c r="DAP23" s="23"/>
      <c r="DAQ23" s="23"/>
      <c r="DAR23" s="23"/>
      <c r="DAS23" s="23"/>
      <c r="DAT23" s="23"/>
      <c r="DAU23" s="23"/>
      <c r="DAV23" s="23"/>
      <c r="DAW23" s="23"/>
      <c r="DAX23" s="23"/>
      <c r="DAY23" s="23"/>
      <c r="DAZ23" s="23"/>
      <c r="DBA23" s="23"/>
      <c r="DBB23" s="23"/>
      <c r="DBC23" s="23"/>
      <c r="DBD23" s="23"/>
      <c r="DBE23" s="23"/>
      <c r="DBF23" s="23"/>
      <c r="DBG23" s="23"/>
      <c r="DBH23" s="23"/>
      <c r="DBI23" s="23"/>
      <c r="DBJ23" s="23"/>
      <c r="DBK23" s="23"/>
      <c r="DBL23" s="23"/>
      <c r="DBM23" s="23"/>
      <c r="DBN23" s="23"/>
      <c r="DBO23" s="23"/>
      <c r="DBP23" s="23"/>
      <c r="DBQ23" s="23"/>
      <c r="DBR23" s="23"/>
      <c r="DBS23" s="23"/>
      <c r="DBT23" s="23"/>
      <c r="DBU23" s="23"/>
      <c r="DBV23" s="23"/>
      <c r="DBW23" s="23"/>
      <c r="DBX23" s="23"/>
      <c r="DBY23" s="23"/>
      <c r="DBZ23" s="23"/>
      <c r="DCA23" s="23"/>
      <c r="DCB23" s="23"/>
      <c r="DCC23" s="23"/>
      <c r="DCD23" s="23"/>
      <c r="DCE23" s="23"/>
      <c r="DCF23" s="23"/>
      <c r="DCG23" s="23"/>
      <c r="DCH23" s="23"/>
      <c r="DCI23" s="23"/>
      <c r="DCJ23" s="23"/>
      <c r="DCK23" s="23"/>
      <c r="DCL23" s="23"/>
      <c r="DCM23" s="23"/>
      <c r="DCN23" s="23"/>
      <c r="DCO23" s="23"/>
      <c r="DCP23" s="23"/>
      <c r="DCQ23" s="23"/>
      <c r="DCR23" s="23"/>
      <c r="DCS23" s="23"/>
      <c r="DCT23" s="23"/>
      <c r="DCU23" s="23"/>
      <c r="DCV23" s="23"/>
      <c r="DCW23" s="23"/>
      <c r="DCX23" s="23"/>
      <c r="DCY23" s="23"/>
      <c r="DCZ23" s="23"/>
      <c r="DDA23" s="23"/>
      <c r="DDB23" s="23"/>
      <c r="DDC23" s="23"/>
      <c r="DDD23" s="23"/>
      <c r="DDE23" s="23"/>
      <c r="DDF23" s="23"/>
      <c r="DDG23" s="23"/>
      <c r="DDH23" s="23"/>
      <c r="DDI23" s="23"/>
      <c r="DDJ23" s="23"/>
      <c r="DDK23" s="23"/>
      <c r="DDL23" s="23"/>
      <c r="DDM23" s="23"/>
      <c r="DDN23" s="23"/>
      <c r="DDO23" s="23"/>
      <c r="DDP23" s="23"/>
      <c r="DDQ23" s="23"/>
      <c r="DDR23" s="23"/>
      <c r="DDS23" s="23"/>
      <c r="DDT23" s="23"/>
      <c r="DDU23" s="23"/>
      <c r="DDV23" s="23"/>
      <c r="DDW23" s="23"/>
      <c r="DDX23" s="23"/>
      <c r="DDY23" s="23"/>
      <c r="DDZ23" s="23"/>
      <c r="DEA23" s="23"/>
      <c r="DEB23" s="23"/>
      <c r="DEC23" s="23"/>
      <c r="DED23" s="23"/>
      <c r="DEE23" s="23"/>
      <c r="DEF23" s="23"/>
      <c r="DEG23" s="23"/>
      <c r="DEH23" s="23"/>
      <c r="DEI23" s="23"/>
      <c r="DEJ23" s="23"/>
      <c r="DEK23" s="23"/>
      <c r="DEL23" s="23"/>
      <c r="DEM23" s="23"/>
      <c r="DEN23" s="23"/>
      <c r="DEO23" s="23"/>
      <c r="DEP23" s="23"/>
      <c r="DEQ23" s="23"/>
      <c r="DER23" s="23"/>
      <c r="DES23" s="23"/>
      <c r="DET23" s="23"/>
      <c r="DEU23" s="23"/>
      <c r="DEV23" s="23"/>
      <c r="DEW23" s="23"/>
      <c r="DEX23" s="23"/>
      <c r="DEY23" s="23"/>
      <c r="DEZ23" s="23"/>
      <c r="DFA23" s="23"/>
      <c r="DFB23" s="23"/>
      <c r="DFC23" s="23"/>
      <c r="DFD23" s="23"/>
      <c r="DFE23" s="23"/>
      <c r="DFF23" s="23"/>
      <c r="DFG23" s="23"/>
      <c r="DFH23" s="23"/>
      <c r="DFI23" s="23"/>
      <c r="DFJ23" s="23"/>
      <c r="DFK23" s="23"/>
      <c r="DFL23" s="23"/>
      <c r="DFM23" s="23"/>
      <c r="DFN23" s="23"/>
      <c r="DFO23" s="23"/>
      <c r="DFP23" s="23"/>
      <c r="DFQ23" s="23"/>
      <c r="DFR23" s="23"/>
      <c r="DFS23" s="23"/>
      <c r="DFT23" s="23"/>
      <c r="DFU23" s="23"/>
      <c r="DFV23" s="23"/>
      <c r="DFW23" s="23"/>
      <c r="DFX23" s="23"/>
      <c r="DFY23" s="23"/>
      <c r="DFZ23" s="23"/>
      <c r="DGA23" s="23"/>
      <c r="DGB23" s="23"/>
      <c r="DGC23" s="23"/>
      <c r="DGD23" s="23"/>
      <c r="DGE23" s="23"/>
      <c r="DGF23" s="23"/>
      <c r="DGG23" s="23"/>
      <c r="DGH23" s="23"/>
      <c r="DGI23" s="23"/>
      <c r="DGJ23" s="23"/>
      <c r="DGK23" s="23"/>
      <c r="DGL23" s="23"/>
      <c r="DGM23" s="23"/>
      <c r="DGN23" s="23"/>
      <c r="DGO23" s="23"/>
      <c r="DGP23" s="23"/>
      <c r="DGQ23" s="23"/>
      <c r="DGR23" s="23"/>
      <c r="DGS23" s="23"/>
      <c r="DGT23" s="23"/>
      <c r="DGU23" s="23"/>
      <c r="DGV23" s="23"/>
      <c r="DGW23" s="23"/>
      <c r="DGX23" s="23"/>
      <c r="DGY23" s="23"/>
      <c r="DGZ23" s="23"/>
      <c r="DHA23" s="23"/>
      <c r="DHB23" s="23"/>
      <c r="DHC23" s="23"/>
      <c r="DHD23" s="23"/>
      <c r="DHE23" s="23"/>
      <c r="DHF23" s="23"/>
      <c r="DHG23" s="23"/>
      <c r="DHH23" s="23"/>
      <c r="DHI23" s="23"/>
      <c r="DHJ23" s="23"/>
      <c r="DHK23" s="23"/>
      <c r="DHL23" s="23"/>
      <c r="DHM23" s="23"/>
      <c r="DHN23" s="23"/>
      <c r="DHO23" s="23"/>
      <c r="DHP23" s="23"/>
      <c r="DHQ23" s="23"/>
      <c r="DHR23" s="23"/>
      <c r="DHS23" s="23"/>
      <c r="DHT23" s="23"/>
      <c r="DHU23" s="23"/>
      <c r="DHV23" s="23"/>
      <c r="DHW23" s="23"/>
      <c r="DHX23" s="23"/>
      <c r="DHY23" s="23"/>
      <c r="DHZ23" s="23"/>
      <c r="DIA23" s="23"/>
      <c r="DIB23" s="23"/>
      <c r="DIC23" s="23"/>
      <c r="DID23" s="23"/>
      <c r="DIE23" s="23"/>
      <c r="DIF23" s="23"/>
      <c r="DIG23" s="23"/>
      <c r="DIH23" s="23"/>
      <c r="DII23" s="23"/>
      <c r="DIJ23" s="23"/>
      <c r="DIK23" s="23"/>
      <c r="DIL23" s="23"/>
      <c r="DIM23" s="23"/>
      <c r="DIN23" s="23"/>
      <c r="DIO23" s="23"/>
      <c r="DIP23" s="23"/>
      <c r="DIQ23" s="23"/>
      <c r="DIR23" s="23"/>
      <c r="DIS23" s="23"/>
      <c r="DIT23" s="23"/>
      <c r="DIU23" s="23"/>
      <c r="DIV23" s="23"/>
      <c r="DIW23" s="23"/>
      <c r="DIX23" s="23"/>
      <c r="DIY23" s="23"/>
      <c r="DIZ23" s="23"/>
      <c r="DJA23" s="23"/>
      <c r="DJB23" s="23"/>
      <c r="DJC23" s="23"/>
      <c r="DJD23" s="23"/>
      <c r="DJE23" s="23"/>
      <c r="DJF23" s="23"/>
      <c r="DJG23" s="23"/>
      <c r="DJH23" s="23"/>
      <c r="DJI23" s="23"/>
      <c r="DJJ23" s="23"/>
      <c r="DJK23" s="23"/>
      <c r="DJL23" s="23"/>
      <c r="DJM23" s="23"/>
      <c r="DJN23" s="23"/>
      <c r="DJO23" s="23"/>
      <c r="DJP23" s="23"/>
      <c r="DJQ23" s="23"/>
      <c r="DJR23" s="23"/>
      <c r="DJS23" s="23"/>
      <c r="DJT23" s="23"/>
      <c r="DJU23" s="23"/>
      <c r="DJV23" s="23"/>
      <c r="DJW23" s="23"/>
      <c r="DJX23" s="23"/>
      <c r="DJY23" s="23"/>
      <c r="DJZ23" s="23"/>
      <c r="DKA23" s="23"/>
      <c r="DKB23" s="23"/>
      <c r="DKC23" s="23"/>
      <c r="DKD23" s="23"/>
      <c r="DKE23" s="23"/>
      <c r="DKF23" s="23"/>
      <c r="DKG23" s="23"/>
      <c r="DKH23" s="23"/>
      <c r="DKI23" s="23"/>
      <c r="DKJ23" s="23"/>
      <c r="DKK23" s="23"/>
      <c r="DKL23" s="23"/>
      <c r="DKM23" s="23"/>
      <c r="DKN23" s="23"/>
      <c r="DKO23" s="23"/>
      <c r="DKP23" s="23"/>
      <c r="DKQ23" s="23"/>
      <c r="DKR23" s="23"/>
      <c r="DKS23" s="23"/>
      <c r="DKT23" s="23"/>
      <c r="DKU23" s="23"/>
      <c r="DKV23" s="23"/>
      <c r="DKW23" s="23"/>
      <c r="DKX23" s="23"/>
      <c r="DKY23" s="23"/>
      <c r="DKZ23" s="23"/>
      <c r="DLA23" s="23"/>
      <c r="DLB23" s="23"/>
      <c r="DLC23" s="23"/>
      <c r="DLD23" s="23"/>
      <c r="DLE23" s="23"/>
      <c r="DLF23" s="23"/>
      <c r="DLG23" s="23"/>
      <c r="DLH23" s="23"/>
      <c r="DLI23" s="23"/>
      <c r="DLJ23" s="23"/>
      <c r="DLK23" s="23"/>
      <c r="DLL23" s="23"/>
      <c r="DLM23" s="23"/>
      <c r="DLN23" s="23"/>
      <c r="DLO23" s="23"/>
      <c r="DLP23" s="23"/>
      <c r="DLQ23" s="23"/>
      <c r="DLR23" s="23"/>
      <c r="DLS23" s="23"/>
      <c r="DLT23" s="23"/>
      <c r="DLU23" s="23"/>
      <c r="DLV23" s="23"/>
      <c r="DLW23" s="23"/>
      <c r="DLX23" s="23"/>
      <c r="DLY23" s="23"/>
      <c r="DLZ23" s="23"/>
      <c r="DMA23" s="23"/>
      <c r="DMB23" s="23"/>
      <c r="DMC23" s="23"/>
      <c r="DMD23" s="23"/>
      <c r="DME23" s="23"/>
      <c r="DMF23" s="23"/>
      <c r="DMG23" s="23"/>
      <c r="DMH23" s="23"/>
      <c r="DMI23" s="23"/>
      <c r="DMJ23" s="23"/>
      <c r="DMK23" s="23"/>
      <c r="DML23" s="23"/>
      <c r="DMM23" s="23"/>
      <c r="DMN23" s="23"/>
      <c r="DMO23" s="23"/>
      <c r="DMP23" s="23"/>
      <c r="DMQ23" s="23"/>
      <c r="DMR23" s="23"/>
      <c r="DMS23" s="23"/>
      <c r="DMT23" s="23"/>
      <c r="DMU23" s="23"/>
      <c r="DMV23" s="23"/>
      <c r="DMW23" s="23"/>
      <c r="DMX23" s="23"/>
      <c r="DMY23" s="23"/>
      <c r="DMZ23" s="23"/>
      <c r="DNA23" s="23"/>
      <c r="DNB23" s="23"/>
      <c r="DNC23" s="23"/>
      <c r="DND23" s="23"/>
      <c r="DNE23" s="23"/>
      <c r="DNF23" s="23"/>
      <c r="DNG23" s="23"/>
      <c r="DNH23" s="23"/>
      <c r="DNI23" s="23"/>
      <c r="DNJ23" s="23"/>
      <c r="DNK23" s="23"/>
      <c r="DNL23" s="23"/>
      <c r="DNM23" s="23"/>
      <c r="DNN23" s="23"/>
      <c r="DNO23" s="23"/>
      <c r="DNP23" s="23"/>
      <c r="DNQ23" s="23"/>
      <c r="DNR23" s="23"/>
      <c r="DNS23" s="23"/>
      <c r="DNT23" s="23"/>
      <c r="DNU23" s="23"/>
      <c r="DNV23" s="23"/>
      <c r="DNW23" s="23"/>
      <c r="DNX23" s="23"/>
      <c r="DNY23" s="23"/>
      <c r="DNZ23" s="23"/>
      <c r="DOA23" s="23"/>
      <c r="DOB23" s="23"/>
      <c r="DOC23" s="23"/>
      <c r="DOD23" s="23"/>
      <c r="DOE23" s="23"/>
      <c r="DOF23" s="23"/>
      <c r="DOG23" s="23"/>
      <c r="DOH23" s="23"/>
      <c r="DOI23" s="23"/>
      <c r="DOJ23" s="23"/>
      <c r="DOK23" s="23"/>
      <c r="DOL23" s="23"/>
      <c r="DOM23" s="23"/>
      <c r="DON23" s="23"/>
      <c r="DOO23" s="23"/>
      <c r="DOP23" s="23"/>
      <c r="DOQ23" s="23"/>
      <c r="DOR23" s="23"/>
      <c r="DOS23" s="23"/>
      <c r="DOT23" s="23"/>
      <c r="DOU23" s="23"/>
      <c r="DOV23" s="23"/>
      <c r="DOW23" s="23"/>
      <c r="DOX23" s="23"/>
      <c r="DOY23" s="23"/>
      <c r="DOZ23" s="23"/>
      <c r="DPA23" s="23"/>
      <c r="DPB23" s="23"/>
      <c r="DPC23" s="23"/>
      <c r="DPD23" s="23"/>
      <c r="DPE23" s="23"/>
      <c r="DPF23" s="23"/>
      <c r="DPG23" s="23"/>
      <c r="DPH23" s="23"/>
      <c r="DPI23" s="23"/>
      <c r="DPJ23" s="23"/>
      <c r="DPK23" s="23"/>
      <c r="DPL23" s="23"/>
      <c r="DPM23" s="23"/>
      <c r="DPN23" s="23"/>
      <c r="DPO23" s="23"/>
      <c r="DPP23" s="23"/>
      <c r="DPQ23" s="23"/>
      <c r="DPR23" s="23"/>
      <c r="DPS23" s="23"/>
      <c r="DPT23" s="23"/>
      <c r="DPU23" s="23"/>
      <c r="DPV23" s="23"/>
      <c r="DPW23" s="23"/>
      <c r="DPX23" s="23"/>
      <c r="DPY23" s="23"/>
      <c r="DPZ23" s="23"/>
      <c r="DQA23" s="23"/>
      <c r="DQB23" s="23"/>
      <c r="DQC23" s="23"/>
      <c r="DQD23" s="23"/>
      <c r="DQE23" s="23"/>
      <c r="DQF23" s="23"/>
      <c r="DQG23" s="23"/>
      <c r="DQH23" s="23"/>
      <c r="DQI23" s="23"/>
      <c r="DQJ23" s="23"/>
      <c r="DQK23" s="23"/>
      <c r="DQL23" s="23"/>
      <c r="DQM23" s="23"/>
      <c r="DQN23" s="23"/>
      <c r="DQO23" s="23"/>
      <c r="DQP23" s="23"/>
      <c r="DQQ23" s="23"/>
      <c r="DQR23" s="23"/>
      <c r="DQS23" s="23"/>
      <c r="DQT23" s="23"/>
      <c r="DQU23" s="23"/>
      <c r="DQV23" s="23"/>
      <c r="DQW23" s="23"/>
      <c r="DQX23" s="23"/>
      <c r="DQY23" s="23"/>
      <c r="DQZ23" s="23"/>
      <c r="DRA23" s="23"/>
      <c r="DRB23" s="23"/>
      <c r="DRC23" s="23"/>
      <c r="DRD23" s="23"/>
      <c r="DRE23" s="23"/>
      <c r="DRF23" s="23"/>
      <c r="DRG23" s="23"/>
      <c r="DRH23" s="23"/>
      <c r="DRI23" s="23"/>
      <c r="DRJ23" s="23"/>
      <c r="DRK23" s="23"/>
      <c r="DRL23" s="23"/>
      <c r="DRM23" s="23"/>
      <c r="DRN23" s="23"/>
      <c r="DRO23" s="23"/>
      <c r="DRP23" s="23"/>
      <c r="DRQ23" s="23"/>
      <c r="DRR23" s="23"/>
      <c r="DRS23" s="23"/>
      <c r="DRT23" s="23"/>
      <c r="DRU23" s="23"/>
      <c r="DRV23" s="23"/>
      <c r="DRW23" s="23"/>
      <c r="DRX23" s="23"/>
      <c r="DRY23" s="23"/>
      <c r="DRZ23" s="23"/>
      <c r="DSA23" s="23"/>
      <c r="DSB23" s="23"/>
      <c r="DSC23" s="23"/>
      <c r="DSD23" s="23"/>
      <c r="DSE23" s="23"/>
      <c r="DSF23" s="23"/>
      <c r="DSG23" s="23"/>
      <c r="DSH23" s="23"/>
      <c r="DSI23" s="23"/>
      <c r="DSJ23" s="23"/>
      <c r="DSK23" s="23"/>
      <c r="DSL23" s="23"/>
      <c r="DSM23" s="23"/>
      <c r="DSN23" s="23"/>
      <c r="DSO23" s="23"/>
      <c r="DSP23" s="23"/>
      <c r="DSQ23" s="23"/>
      <c r="DSR23" s="23"/>
      <c r="DSS23" s="23"/>
      <c r="DST23" s="23"/>
      <c r="DSU23" s="23"/>
      <c r="DSV23" s="23"/>
      <c r="DSW23" s="23"/>
      <c r="DSX23" s="23"/>
      <c r="DSY23" s="23"/>
      <c r="DSZ23" s="23"/>
      <c r="DTA23" s="23"/>
      <c r="DTB23" s="23"/>
      <c r="DTC23" s="23"/>
      <c r="DTD23" s="23"/>
      <c r="DTE23" s="23"/>
      <c r="DTF23" s="23"/>
      <c r="DTG23" s="23"/>
      <c r="DTH23" s="23"/>
      <c r="DTI23" s="23"/>
      <c r="DTJ23" s="23"/>
      <c r="DTK23" s="23"/>
      <c r="DTL23" s="23"/>
      <c r="DTM23" s="23"/>
      <c r="DTN23" s="23"/>
      <c r="DTO23" s="23"/>
      <c r="DTP23" s="23"/>
      <c r="DTQ23" s="23"/>
      <c r="DTR23" s="23"/>
      <c r="DTS23" s="23"/>
      <c r="DTT23" s="23"/>
      <c r="DTU23" s="23"/>
      <c r="DTV23" s="23"/>
      <c r="DTW23" s="23"/>
      <c r="DTX23" s="23"/>
      <c r="DTY23" s="23"/>
      <c r="DTZ23" s="23"/>
      <c r="DUA23" s="23"/>
      <c r="DUB23" s="23"/>
      <c r="DUC23" s="23"/>
      <c r="DUD23" s="23"/>
      <c r="DUE23" s="23"/>
      <c r="DUF23" s="23"/>
      <c r="DUG23" s="23"/>
      <c r="DUH23" s="23"/>
      <c r="DUI23" s="23"/>
      <c r="DUJ23" s="23"/>
      <c r="DUK23" s="23"/>
      <c r="DUL23" s="23"/>
      <c r="DUM23" s="23"/>
      <c r="DUN23" s="23"/>
      <c r="DUO23" s="23"/>
      <c r="DUP23" s="23"/>
      <c r="DUQ23" s="23"/>
      <c r="DUR23" s="23"/>
      <c r="DUS23" s="23"/>
      <c r="DUT23" s="23"/>
      <c r="DUU23" s="23"/>
      <c r="DUV23" s="23"/>
      <c r="DUW23" s="23"/>
      <c r="DUX23" s="23"/>
      <c r="DUY23" s="23"/>
      <c r="DUZ23" s="23"/>
      <c r="DVA23" s="23"/>
      <c r="DVB23" s="23"/>
      <c r="DVC23" s="23"/>
      <c r="DVD23" s="23"/>
      <c r="DVE23" s="23"/>
      <c r="DVF23" s="23"/>
      <c r="DVG23" s="23"/>
      <c r="DVH23" s="23"/>
      <c r="DVI23" s="23"/>
      <c r="DVJ23" s="23"/>
      <c r="DVK23" s="23"/>
      <c r="DVL23" s="23"/>
      <c r="DVM23" s="23"/>
      <c r="DVN23" s="23"/>
      <c r="DVO23" s="23"/>
      <c r="DVP23" s="23"/>
      <c r="DVQ23" s="23"/>
      <c r="DVR23" s="23"/>
      <c r="DVS23" s="23"/>
      <c r="DVT23" s="23"/>
      <c r="DVU23" s="23"/>
      <c r="DVV23" s="23"/>
      <c r="DVW23" s="23"/>
      <c r="DVX23" s="23"/>
      <c r="DVY23" s="23"/>
      <c r="DVZ23" s="23"/>
      <c r="DWA23" s="23"/>
      <c r="DWB23" s="23"/>
      <c r="DWC23" s="23"/>
      <c r="DWD23" s="23"/>
      <c r="DWE23" s="23"/>
      <c r="DWF23" s="23"/>
      <c r="DWG23" s="23"/>
      <c r="DWH23" s="23"/>
      <c r="DWI23" s="23"/>
      <c r="DWJ23" s="23"/>
      <c r="DWK23" s="23"/>
      <c r="DWL23" s="23"/>
      <c r="DWM23" s="23"/>
      <c r="DWN23" s="23"/>
      <c r="DWO23" s="23"/>
      <c r="DWP23" s="23"/>
      <c r="DWQ23" s="23"/>
      <c r="DWR23" s="23"/>
      <c r="DWS23" s="23"/>
      <c r="DWT23" s="23"/>
      <c r="DWU23" s="23"/>
      <c r="DWV23" s="23"/>
      <c r="DWW23" s="23"/>
      <c r="DWX23" s="23"/>
      <c r="DWY23" s="23"/>
      <c r="DWZ23" s="23"/>
      <c r="DXA23" s="23"/>
      <c r="DXB23" s="23"/>
      <c r="DXC23" s="23"/>
      <c r="DXD23" s="23"/>
      <c r="DXE23" s="23"/>
      <c r="DXF23" s="23"/>
      <c r="DXG23" s="23"/>
      <c r="DXH23" s="23"/>
      <c r="DXI23" s="23"/>
      <c r="DXJ23" s="23"/>
      <c r="DXK23" s="23"/>
      <c r="DXL23" s="23"/>
      <c r="DXM23" s="23"/>
      <c r="DXN23" s="23"/>
      <c r="DXO23" s="23"/>
      <c r="DXP23" s="23"/>
      <c r="DXQ23" s="23"/>
      <c r="DXR23" s="23"/>
      <c r="DXS23" s="23"/>
      <c r="DXT23" s="23"/>
      <c r="DXU23" s="23"/>
      <c r="DXV23" s="23"/>
      <c r="DXW23" s="23"/>
      <c r="DXX23" s="23"/>
      <c r="DXY23" s="23"/>
      <c r="DXZ23" s="23"/>
      <c r="DYA23" s="23"/>
      <c r="DYB23" s="23"/>
      <c r="DYC23" s="23"/>
      <c r="DYD23" s="23"/>
      <c r="DYE23" s="23"/>
      <c r="DYF23" s="23"/>
      <c r="DYG23" s="23"/>
      <c r="DYH23" s="23"/>
      <c r="DYI23" s="23"/>
      <c r="DYJ23" s="23"/>
      <c r="DYK23" s="23"/>
      <c r="DYL23" s="23"/>
      <c r="DYM23" s="23"/>
      <c r="DYN23" s="23"/>
      <c r="DYO23" s="23"/>
      <c r="DYP23" s="23"/>
      <c r="DYQ23" s="23"/>
      <c r="DYR23" s="23"/>
      <c r="DYS23" s="23"/>
      <c r="DYT23" s="23"/>
      <c r="DYU23" s="23"/>
      <c r="DYV23" s="23"/>
      <c r="DYW23" s="23"/>
      <c r="DYX23" s="23"/>
      <c r="DYY23" s="23"/>
      <c r="DYZ23" s="23"/>
      <c r="DZA23" s="23"/>
      <c r="DZB23" s="23"/>
      <c r="DZC23" s="23"/>
      <c r="DZD23" s="23"/>
      <c r="DZE23" s="23"/>
      <c r="DZF23" s="23"/>
      <c r="DZG23" s="23"/>
      <c r="DZH23" s="23"/>
      <c r="DZI23" s="23"/>
      <c r="DZJ23" s="23"/>
      <c r="DZK23" s="23"/>
      <c r="DZL23" s="23"/>
      <c r="DZM23" s="23"/>
      <c r="DZN23" s="23"/>
      <c r="DZO23" s="23"/>
      <c r="DZP23" s="23"/>
      <c r="DZQ23" s="23"/>
      <c r="DZR23" s="23"/>
      <c r="DZS23" s="23"/>
      <c r="DZT23" s="23"/>
      <c r="DZU23" s="23"/>
      <c r="DZV23" s="23"/>
      <c r="DZW23" s="23"/>
      <c r="DZX23" s="23"/>
      <c r="DZY23" s="23"/>
      <c r="DZZ23" s="23"/>
      <c r="EAA23" s="23"/>
      <c r="EAB23" s="23"/>
      <c r="EAC23" s="23"/>
      <c r="EAD23" s="23"/>
      <c r="EAE23" s="23"/>
      <c r="EAF23" s="23"/>
      <c r="EAG23" s="23"/>
      <c r="EAH23" s="23"/>
      <c r="EAI23" s="23"/>
      <c r="EAJ23" s="23"/>
      <c r="EAK23" s="23"/>
      <c r="EAL23" s="23"/>
      <c r="EAM23" s="23"/>
      <c r="EAN23" s="23"/>
      <c r="EAO23" s="23"/>
      <c r="EAP23" s="23"/>
      <c r="EAQ23" s="23"/>
      <c r="EAR23" s="23"/>
      <c r="EAS23" s="23"/>
      <c r="EAT23" s="23"/>
      <c r="EAU23" s="23"/>
      <c r="EAV23" s="23"/>
      <c r="EAW23" s="23"/>
      <c r="EAX23" s="23"/>
      <c r="EAY23" s="23"/>
      <c r="EAZ23" s="23"/>
      <c r="EBA23" s="23"/>
      <c r="EBB23" s="23"/>
      <c r="EBC23" s="23"/>
      <c r="EBD23" s="23"/>
      <c r="EBE23" s="23"/>
      <c r="EBF23" s="23"/>
      <c r="EBG23" s="23"/>
      <c r="EBH23" s="23"/>
      <c r="EBI23" s="23"/>
      <c r="EBJ23" s="23"/>
      <c r="EBK23" s="23"/>
      <c r="EBL23" s="23"/>
      <c r="EBM23" s="23"/>
      <c r="EBN23" s="23"/>
      <c r="EBO23" s="23"/>
      <c r="EBP23" s="23"/>
      <c r="EBQ23" s="23"/>
      <c r="EBR23" s="23"/>
      <c r="EBS23" s="23"/>
      <c r="EBT23" s="23"/>
      <c r="EBU23" s="23"/>
      <c r="EBV23" s="23"/>
      <c r="EBW23" s="23"/>
      <c r="EBX23" s="23"/>
      <c r="EBY23" s="23"/>
      <c r="EBZ23" s="23"/>
      <c r="ECA23" s="23"/>
      <c r="ECB23" s="23"/>
      <c r="ECC23" s="23"/>
      <c r="ECD23" s="23"/>
      <c r="ECE23" s="23"/>
      <c r="ECF23" s="23"/>
      <c r="ECG23" s="23"/>
      <c r="ECH23" s="23"/>
      <c r="ECI23" s="23"/>
      <c r="ECJ23" s="23"/>
      <c r="ECK23" s="23"/>
      <c r="ECL23" s="23"/>
      <c r="ECM23" s="23"/>
      <c r="ECN23" s="23"/>
      <c r="ECO23" s="23"/>
      <c r="ECP23" s="23"/>
      <c r="ECQ23" s="23"/>
      <c r="ECR23" s="23"/>
      <c r="ECS23" s="23"/>
      <c r="ECT23" s="23"/>
      <c r="ECU23" s="23"/>
      <c r="ECV23" s="23"/>
      <c r="ECW23" s="23"/>
      <c r="ECX23" s="23"/>
      <c r="ECY23" s="23"/>
      <c r="ECZ23" s="23"/>
      <c r="EDA23" s="23"/>
      <c r="EDB23" s="23"/>
      <c r="EDC23" s="23"/>
      <c r="EDD23" s="23"/>
      <c r="EDE23" s="23"/>
      <c r="EDF23" s="23"/>
      <c r="EDG23" s="23"/>
      <c r="EDH23" s="23"/>
      <c r="EDI23" s="23"/>
      <c r="EDJ23" s="23"/>
      <c r="EDK23" s="23"/>
      <c r="EDL23" s="23"/>
      <c r="EDM23" s="23"/>
      <c r="EDN23" s="23"/>
      <c r="EDO23" s="23"/>
      <c r="EDP23" s="23"/>
      <c r="EDQ23" s="23"/>
      <c r="EDR23" s="23"/>
      <c r="EDS23" s="23"/>
      <c r="EDT23" s="23"/>
      <c r="EDU23" s="23"/>
      <c r="EDV23" s="23"/>
      <c r="EDW23" s="23"/>
      <c r="EDX23" s="23"/>
      <c r="EDY23" s="23"/>
      <c r="EDZ23" s="23"/>
      <c r="EEA23" s="23"/>
      <c r="EEB23" s="23"/>
      <c r="EEC23" s="23"/>
      <c r="EED23" s="23"/>
      <c r="EEE23" s="23"/>
      <c r="EEF23" s="23"/>
      <c r="EEG23" s="23"/>
      <c r="EEH23" s="23"/>
      <c r="EEI23" s="23"/>
      <c r="EEJ23" s="23"/>
      <c r="EEK23" s="23"/>
      <c r="EEL23" s="23"/>
      <c r="EEM23" s="23"/>
      <c r="EEN23" s="23"/>
      <c r="EEO23" s="23"/>
      <c r="EEP23" s="23"/>
      <c r="EEQ23" s="23"/>
      <c r="EER23" s="23"/>
      <c r="EES23" s="23"/>
      <c r="EET23" s="23"/>
      <c r="EEU23" s="23"/>
      <c r="EEV23" s="23"/>
      <c r="EEW23" s="23"/>
      <c r="EEX23" s="23"/>
      <c r="EEY23" s="23"/>
      <c r="EEZ23" s="23"/>
      <c r="EFA23" s="23"/>
      <c r="EFB23" s="23"/>
      <c r="EFC23" s="23"/>
      <c r="EFD23" s="23"/>
      <c r="EFE23" s="23"/>
      <c r="EFF23" s="23"/>
      <c r="EFG23" s="23"/>
      <c r="EFH23" s="23"/>
      <c r="EFI23" s="23"/>
      <c r="EFJ23" s="23"/>
      <c r="EFK23" s="23"/>
      <c r="EFL23" s="23"/>
      <c r="EFM23" s="23"/>
      <c r="EFN23" s="23"/>
      <c r="EFO23" s="23"/>
      <c r="EFP23" s="23"/>
      <c r="EFQ23" s="23"/>
      <c r="EFR23" s="23"/>
      <c r="EFS23" s="23"/>
      <c r="EFT23" s="23"/>
      <c r="EFU23" s="23"/>
      <c r="EFV23" s="23"/>
      <c r="EFW23" s="23"/>
      <c r="EFX23" s="23"/>
      <c r="EFY23" s="23"/>
      <c r="EFZ23" s="23"/>
      <c r="EGA23" s="23"/>
      <c r="EGB23" s="23"/>
      <c r="EGC23" s="23"/>
      <c r="EGD23" s="23"/>
      <c r="EGE23" s="23"/>
      <c r="EGF23" s="23"/>
      <c r="EGG23" s="23"/>
      <c r="EGH23" s="23"/>
      <c r="EGI23" s="23"/>
      <c r="EGJ23" s="23"/>
      <c r="EGK23" s="23"/>
      <c r="EGL23" s="23"/>
      <c r="EGM23" s="23"/>
      <c r="EGN23" s="23"/>
      <c r="EGO23" s="23"/>
      <c r="EGP23" s="23"/>
      <c r="EGQ23" s="23"/>
      <c r="EGR23" s="23"/>
      <c r="EGS23" s="23"/>
      <c r="EGT23" s="23"/>
      <c r="EGU23" s="23"/>
      <c r="EGV23" s="23"/>
      <c r="EGW23" s="23"/>
      <c r="EGX23" s="23"/>
      <c r="EGY23" s="23"/>
      <c r="EGZ23" s="23"/>
      <c r="EHA23" s="23"/>
      <c r="EHB23" s="23"/>
      <c r="EHC23" s="23"/>
      <c r="EHD23" s="23"/>
      <c r="EHE23" s="23"/>
      <c r="EHF23" s="23"/>
      <c r="EHG23" s="23"/>
      <c r="EHH23" s="23"/>
      <c r="EHI23" s="23"/>
      <c r="EHJ23" s="23"/>
      <c r="EHK23" s="23"/>
      <c r="EHL23" s="23"/>
      <c r="EHM23" s="23"/>
      <c r="EHN23" s="23"/>
      <c r="EHO23" s="23"/>
      <c r="EHP23" s="23"/>
      <c r="EHQ23" s="23"/>
      <c r="EHR23" s="23"/>
      <c r="EHS23" s="23"/>
      <c r="EHT23" s="23"/>
      <c r="EHU23" s="23"/>
      <c r="EHV23" s="23"/>
      <c r="EHW23" s="23"/>
      <c r="EHX23" s="23"/>
      <c r="EHY23" s="23"/>
      <c r="EHZ23" s="23"/>
      <c r="EIA23" s="23"/>
      <c r="EIB23" s="23"/>
      <c r="EIC23" s="23"/>
      <c r="EID23" s="23"/>
      <c r="EIE23" s="23"/>
      <c r="EIF23" s="23"/>
      <c r="EIG23" s="23"/>
      <c r="EIH23" s="23"/>
      <c r="EII23" s="23"/>
      <c r="EIJ23" s="23"/>
      <c r="EIK23" s="23"/>
      <c r="EIL23" s="23"/>
      <c r="EIM23" s="23"/>
      <c r="EIN23" s="23"/>
      <c r="EIO23" s="23"/>
      <c r="EIP23" s="23"/>
      <c r="EIQ23" s="23"/>
      <c r="EIR23" s="23"/>
      <c r="EIS23" s="23"/>
      <c r="EIT23" s="23"/>
      <c r="EIU23" s="23"/>
      <c r="EIV23" s="23"/>
      <c r="EIW23" s="23"/>
      <c r="EIX23" s="23"/>
      <c r="EIY23" s="23"/>
      <c r="EIZ23" s="23"/>
      <c r="EJA23" s="23"/>
      <c r="EJB23" s="23"/>
      <c r="EJC23" s="23"/>
      <c r="EJD23" s="23"/>
      <c r="EJE23" s="23"/>
      <c r="EJF23" s="23"/>
      <c r="EJG23" s="23"/>
      <c r="EJH23" s="23"/>
      <c r="EJI23" s="23"/>
      <c r="EJJ23" s="23"/>
      <c r="EJK23" s="23"/>
      <c r="EJL23" s="23"/>
      <c r="EJM23" s="23"/>
      <c r="EJN23" s="23"/>
      <c r="EJO23" s="23"/>
      <c r="EJP23" s="23"/>
      <c r="EJQ23" s="23"/>
      <c r="EJR23" s="23"/>
      <c r="EJS23" s="23"/>
      <c r="EJT23" s="23"/>
      <c r="EJU23" s="23"/>
      <c r="EJV23" s="23"/>
      <c r="EJW23" s="23"/>
      <c r="EJX23" s="23"/>
      <c r="EJY23" s="23"/>
      <c r="EJZ23" s="23"/>
      <c r="EKA23" s="23"/>
      <c r="EKB23" s="23"/>
      <c r="EKC23" s="23"/>
      <c r="EKD23" s="23"/>
      <c r="EKE23" s="23"/>
      <c r="EKF23" s="23"/>
      <c r="EKG23" s="23"/>
      <c r="EKH23" s="23"/>
      <c r="EKI23" s="23"/>
      <c r="EKJ23" s="23"/>
      <c r="EKK23" s="23"/>
      <c r="EKL23" s="23"/>
      <c r="EKM23" s="23"/>
      <c r="EKN23" s="23"/>
      <c r="EKO23" s="23"/>
      <c r="EKP23" s="23"/>
      <c r="EKQ23" s="23"/>
      <c r="EKR23" s="23"/>
      <c r="EKS23" s="23"/>
      <c r="EKT23" s="23"/>
      <c r="EKU23" s="23"/>
      <c r="EKV23" s="23"/>
      <c r="EKW23" s="23"/>
      <c r="EKX23" s="23"/>
      <c r="EKY23" s="23"/>
      <c r="EKZ23" s="23"/>
      <c r="ELA23" s="23"/>
      <c r="ELB23" s="23"/>
      <c r="ELC23" s="23"/>
      <c r="ELD23" s="23"/>
      <c r="ELE23" s="23"/>
      <c r="ELF23" s="23"/>
      <c r="ELG23" s="23"/>
      <c r="ELH23" s="23"/>
      <c r="ELI23" s="23"/>
      <c r="ELJ23" s="23"/>
      <c r="ELK23" s="23"/>
      <c r="ELL23" s="23"/>
      <c r="ELM23" s="23"/>
      <c r="ELN23" s="23"/>
      <c r="ELO23" s="23"/>
      <c r="ELP23" s="23"/>
      <c r="ELQ23" s="23"/>
      <c r="ELR23" s="23"/>
      <c r="ELS23" s="23"/>
      <c r="ELT23" s="23"/>
      <c r="ELU23" s="23"/>
      <c r="ELV23" s="23"/>
      <c r="ELW23" s="23"/>
      <c r="ELX23" s="23"/>
      <c r="ELY23" s="23"/>
      <c r="ELZ23" s="23"/>
      <c r="EMA23" s="23"/>
      <c r="EMB23" s="23"/>
      <c r="EMC23" s="23"/>
      <c r="EMD23" s="23"/>
      <c r="EME23" s="23"/>
      <c r="EMF23" s="23"/>
      <c r="EMG23" s="23"/>
      <c r="EMH23" s="23"/>
      <c r="EMI23" s="23"/>
      <c r="EMJ23" s="23"/>
      <c r="EMK23" s="23"/>
      <c r="EML23" s="23"/>
      <c r="EMM23" s="23"/>
      <c r="EMN23" s="23"/>
      <c r="EMO23" s="23"/>
      <c r="EMP23" s="23"/>
      <c r="EMQ23" s="23"/>
      <c r="EMR23" s="23"/>
      <c r="EMS23" s="23"/>
      <c r="EMT23" s="23"/>
      <c r="EMU23" s="23"/>
      <c r="EMV23" s="23"/>
      <c r="EMW23" s="23"/>
      <c r="EMX23" s="23"/>
      <c r="EMY23" s="23"/>
      <c r="EMZ23" s="23"/>
      <c r="ENA23" s="23"/>
      <c r="ENB23" s="23"/>
      <c r="ENC23" s="23"/>
      <c r="END23" s="23"/>
      <c r="ENE23" s="23"/>
      <c r="ENF23" s="23"/>
      <c r="ENG23" s="23"/>
      <c r="ENH23" s="23"/>
      <c r="ENI23" s="23"/>
      <c r="ENJ23" s="23"/>
      <c r="ENK23" s="23"/>
      <c r="ENL23" s="23"/>
      <c r="ENM23" s="23"/>
      <c r="ENN23" s="23"/>
      <c r="ENO23" s="23"/>
      <c r="ENP23" s="23"/>
      <c r="ENQ23" s="23"/>
      <c r="ENR23" s="23"/>
      <c r="ENS23" s="23"/>
      <c r="ENT23" s="23"/>
      <c r="ENU23" s="23"/>
      <c r="ENV23" s="23"/>
      <c r="ENW23" s="23"/>
      <c r="ENX23" s="23"/>
      <c r="ENY23" s="23"/>
      <c r="ENZ23" s="23"/>
      <c r="EOA23" s="23"/>
      <c r="EOB23" s="23"/>
      <c r="EOC23" s="23"/>
      <c r="EOD23" s="23"/>
      <c r="EOE23" s="23"/>
      <c r="EOF23" s="23"/>
      <c r="EOG23" s="23"/>
      <c r="EOH23" s="23"/>
      <c r="EOI23" s="23"/>
      <c r="EOJ23" s="23"/>
      <c r="EOK23" s="23"/>
      <c r="EOL23" s="23"/>
      <c r="EOM23" s="23"/>
      <c r="EON23" s="23"/>
      <c r="EOO23" s="23"/>
      <c r="EOP23" s="23"/>
      <c r="EOQ23" s="23"/>
      <c r="EOR23" s="23"/>
      <c r="EOS23" s="23"/>
      <c r="EOT23" s="23"/>
      <c r="EOU23" s="23"/>
      <c r="EOV23" s="23"/>
      <c r="EOW23" s="23"/>
      <c r="EOX23" s="23"/>
      <c r="EOY23" s="23"/>
      <c r="EOZ23" s="23"/>
      <c r="EPA23" s="23"/>
      <c r="EPB23" s="23"/>
      <c r="EPC23" s="23"/>
      <c r="EPD23" s="23"/>
      <c r="EPE23" s="23"/>
      <c r="EPF23" s="23"/>
      <c r="EPG23" s="23"/>
      <c r="EPH23" s="23"/>
      <c r="EPI23" s="23"/>
      <c r="EPJ23" s="23"/>
      <c r="EPK23" s="23"/>
      <c r="EPL23" s="23"/>
      <c r="EPM23" s="23"/>
      <c r="EPN23" s="23"/>
      <c r="EPO23" s="23"/>
      <c r="EPP23" s="23"/>
      <c r="EPQ23" s="23"/>
      <c r="EPR23" s="23"/>
      <c r="EPS23" s="23"/>
      <c r="EPT23" s="23"/>
      <c r="EPU23" s="23"/>
      <c r="EPV23" s="23"/>
      <c r="EPW23" s="23"/>
      <c r="EPX23" s="23"/>
      <c r="EPY23" s="23"/>
      <c r="EPZ23" s="23"/>
      <c r="EQA23" s="23"/>
      <c r="EQB23" s="23"/>
      <c r="EQC23" s="23"/>
      <c r="EQD23" s="23"/>
      <c r="EQE23" s="23"/>
      <c r="EQF23" s="23"/>
      <c r="EQG23" s="23"/>
      <c r="EQH23" s="23"/>
      <c r="EQI23" s="23"/>
      <c r="EQJ23" s="23"/>
      <c r="EQK23" s="23"/>
      <c r="EQL23" s="23"/>
      <c r="EQM23" s="23"/>
      <c r="EQN23" s="23"/>
      <c r="EQO23" s="23"/>
      <c r="EQP23" s="23"/>
      <c r="EQQ23" s="23"/>
      <c r="EQR23" s="23"/>
      <c r="EQS23" s="23"/>
      <c r="EQT23" s="23"/>
      <c r="EQU23" s="23"/>
      <c r="EQV23" s="23"/>
      <c r="EQW23" s="23"/>
      <c r="EQX23" s="23"/>
      <c r="EQY23" s="23"/>
      <c r="EQZ23" s="23"/>
      <c r="ERA23" s="23"/>
      <c r="ERB23" s="23"/>
      <c r="ERC23" s="23"/>
      <c r="ERD23" s="23"/>
      <c r="ERE23" s="23"/>
      <c r="ERF23" s="23"/>
      <c r="ERG23" s="23"/>
      <c r="ERH23" s="23"/>
      <c r="ERI23" s="23"/>
      <c r="ERJ23" s="23"/>
      <c r="ERK23" s="23"/>
      <c r="ERL23" s="23"/>
      <c r="ERM23" s="23"/>
      <c r="ERN23" s="23"/>
      <c r="ERO23" s="23"/>
      <c r="ERP23" s="23"/>
      <c r="ERQ23" s="23"/>
      <c r="ERR23" s="23"/>
      <c r="ERS23" s="23"/>
      <c r="ERT23" s="23"/>
      <c r="ERU23" s="23"/>
      <c r="ERV23" s="23"/>
      <c r="ERW23" s="23"/>
      <c r="ERX23" s="23"/>
      <c r="ERY23" s="23"/>
      <c r="ERZ23" s="23"/>
      <c r="ESA23" s="23"/>
      <c r="ESB23" s="23"/>
      <c r="ESC23" s="23"/>
      <c r="ESD23" s="23"/>
      <c r="ESE23" s="23"/>
      <c r="ESF23" s="23"/>
      <c r="ESG23" s="23"/>
      <c r="ESH23" s="23"/>
      <c r="ESI23" s="23"/>
      <c r="ESJ23" s="23"/>
      <c r="ESK23" s="23"/>
      <c r="ESL23" s="23"/>
      <c r="ESM23" s="23"/>
      <c r="ESN23" s="23"/>
      <c r="ESO23" s="23"/>
      <c r="ESP23" s="23"/>
      <c r="ESQ23" s="23"/>
      <c r="ESR23" s="23"/>
      <c r="ESS23" s="23"/>
      <c r="EST23" s="23"/>
      <c r="ESU23" s="23"/>
      <c r="ESV23" s="23"/>
      <c r="ESW23" s="23"/>
      <c r="ESX23" s="23"/>
      <c r="ESY23" s="23"/>
      <c r="ESZ23" s="23"/>
      <c r="ETA23" s="23"/>
      <c r="ETB23" s="23"/>
      <c r="ETC23" s="23"/>
      <c r="ETD23" s="23"/>
      <c r="ETE23" s="23"/>
      <c r="ETF23" s="23"/>
      <c r="ETG23" s="23"/>
      <c r="ETH23" s="23"/>
      <c r="ETI23" s="23"/>
      <c r="ETJ23" s="23"/>
      <c r="ETK23" s="23"/>
      <c r="ETL23" s="23"/>
      <c r="ETM23" s="23"/>
      <c r="ETN23" s="23"/>
      <c r="ETO23" s="23"/>
      <c r="ETP23" s="23"/>
      <c r="ETQ23" s="23"/>
      <c r="ETR23" s="23"/>
      <c r="ETS23" s="23"/>
      <c r="ETT23" s="23"/>
      <c r="ETU23" s="23"/>
      <c r="ETV23" s="23"/>
      <c r="ETW23" s="23"/>
      <c r="ETX23" s="23"/>
      <c r="ETY23" s="23"/>
      <c r="ETZ23" s="23"/>
      <c r="EUA23" s="23"/>
      <c r="EUB23" s="23"/>
      <c r="EUC23" s="23"/>
      <c r="EUD23" s="23"/>
      <c r="EUE23" s="23"/>
      <c r="EUF23" s="23"/>
      <c r="EUG23" s="23"/>
      <c r="EUH23" s="23"/>
      <c r="EUI23" s="23"/>
      <c r="EUJ23" s="23"/>
      <c r="EUK23" s="23"/>
      <c r="EUL23" s="23"/>
      <c r="EUM23" s="23"/>
      <c r="EUN23" s="23"/>
      <c r="EUO23" s="23"/>
      <c r="EUP23" s="23"/>
      <c r="EUQ23" s="23"/>
      <c r="EUR23" s="23"/>
      <c r="EUS23" s="23"/>
      <c r="EUT23" s="23"/>
      <c r="EUU23" s="23"/>
      <c r="EUV23" s="23"/>
      <c r="EUW23" s="23"/>
      <c r="EUX23" s="23"/>
      <c r="EUY23" s="23"/>
      <c r="EUZ23" s="23"/>
      <c r="EVA23" s="23"/>
      <c r="EVB23" s="23"/>
      <c r="EVC23" s="23"/>
      <c r="EVD23" s="23"/>
      <c r="EVE23" s="23"/>
      <c r="EVF23" s="23"/>
      <c r="EVG23" s="23"/>
      <c r="EVH23" s="23"/>
      <c r="EVI23" s="23"/>
      <c r="EVJ23" s="23"/>
      <c r="EVK23" s="23"/>
      <c r="EVL23" s="23"/>
      <c r="EVM23" s="23"/>
      <c r="EVN23" s="23"/>
      <c r="EVO23" s="23"/>
      <c r="EVP23" s="23"/>
      <c r="EVQ23" s="23"/>
      <c r="EVR23" s="23"/>
      <c r="EVS23" s="23"/>
      <c r="EVT23" s="23"/>
      <c r="EVU23" s="23"/>
      <c r="EVV23" s="23"/>
      <c r="EVW23" s="23"/>
      <c r="EVX23" s="23"/>
      <c r="EVY23" s="23"/>
      <c r="EVZ23" s="23"/>
      <c r="EWA23" s="23"/>
      <c r="EWB23" s="23"/>
      <c r="EWC23" s="23"/>
      <c r="EWD23" s="23"/>
      <c r="EWE23" s="23"/>
      <c r="EWF23" s="23"/>
      <c r="EWG23" s="23"/>
      <c r="EWH23" s="23"/>
      <c r="EWI23" s="23"/>
      <c r="EWJ23" s="23"/>
      <c r="EWK23" s="23"/>
      <c r="EWL23" s="23"/>
      <c r="EWM23" s="23"/>
      <c r="EWN23" s="23"/>
      <c r="EWO23" s="23"/>
      <c r="EWP23" s="23"/>
      <c r="EWQ23" s="23"/>
      <c r="EWR23" s="23"/>
      <c r="EWS23" s="23"/>
      <c r="EWT23" s="23"/>
      <c r="EWU23" s="23"/>
      <c r="EWV23" s="23"/>
      <c r="EWW23" s="23"/>
      <c r="EWX23" s="23"/>
      <c r="EWY23" s="23"/>
      <c r="EWZ23" s="23"/>
      <c r="EXA23" s="23"/>
      <c r="EXB23" s="23"/>
      <c r="EXC23" s="23"/>
      <c r="EXD23" s="23"/>
      <c r="EXE23" s="23"/>
      <c r="EXF23" s="23"/>
      <c r="EXG23" s="23"/>
      <c r="EXH23" s="23"/>
      <c r="EXI23" s="23"/>
      <c r="EXJ23" s="23"/>
      <c r="EXK23" s="23"/>
      <c r="EXL23" s="23"/>
      <c r="EXM23" s="23"/>
      <c r="EXN23" s="23"/>
      <c r="EXO23" s="23"/>
      <c r="EXP23" s="23"/>
      <c r="EXQ23" s="23"/>
      <c r="EXR23" s="23"/>
      <c r="EXS23" s="23"/>
      <c r="EXT23" s="23"/>
      <c r="EXU23" s="23"/>
      <c r="EXV23" s="23"/>
      <c r="EXW23" s="23"/>
      <c r="EXX23" s="23"/>
      <c r="EXY23" s="23"/>
      <c r="EXZ23" s="23"/>
      <c r="EYA23" s="23"/>
      <c r="EYB23" s="23"/>
      <c r="EYC23" s="23"/>
      <c r="EYD23" s="23"/>
      <c r="EYE23" s="23"/>
      <c r="EYF23" s="23"/>
      <c r="EYG23" s="23"/>
      <c r="EYH23" s="23"/>
      <c r="EYI23" s="23"/>
      <c r="EYJ23" s="23"/>
      <c r="EYK23" s="23"/>
      <c r="EYL23" s="23"/>
      <c r="EYM23" s="23"/>
      <c r="EYN23" s="23"/>
      <c r="EYO23" s="23"/>
      <c r="EYP23" s="23"/>
      <c r="EYQ23" s="23"/>
      <c r="EYR23" s="23"/>
      <c r="EYS23" s="23"/>
      <c r="EYT23" s="23"/>
      <c r="EYU23" s="23"/>
      <c r="EYV23" s="23"/>
      <c r="EYW23" s="23"/>
      <c r="EYX23" s="23"/>
      <c r="EYY23" s="23"/>
      <c r="EYZ23" s="23"/>
      <c r="EZA23" s="23"/>
      <c r="EZB23" s="23"/>
      <c r="EZC23" s="23"/>
      <c r="EZD23" s="23"/>
      <c r="EZE23" s="23"/>
      <c r="EZF23" s="23"/>
      <c r="EZG23" s="23"/>
      <c r="EZH23" s="23"/>
      <c r="EZI23" s="23"/>
      <c r="EZJ23" s="23"/>
      <c r="EZK23" s="23"/>
      <c r="EZL23" s="23"/>
      <c r="EZM23" s="23"/>
      <c r="EZN23" s="23"/>
      <c r="EZO23" s="23"/>
      <c r="EZP23" s="23"/>
      <c r="EZQ23" s="23"/>
      <c r="EZR23" s="23"/>
      <c r="EZS23" s="23"/>
      <c r="EZT23" s="23"/>
      <c r="EZU23" s="23"/>
      <c r="EZV23" s="23"/>
      <c r="EZW23" s="23"/>
      <c r="EZX23" s="23"/>
      <c r="EZY23" s="23"/>
      <c r="EZZ23" s="23"/>
      <c r="FAA23" s="23"/>
      <c r="FAB23" s="23"/>
      <c r="FAC23" s="23"/>
      <c r="FAD23" s="23"/>
      <c r="FAE23" s="23"/>
      <c r="FAF23" s="23"/>
      <c r="FAG23" s="23"/>
      <c r="FAH23" s="23"/>
      <c r="FAI23" s="23"/>
      <c r="FAJ23" s="23"/>
      <c r="FAK23" s="23"/>
      <c r="FAL23" s="23"/>
      <c r="FAM23" s="23"/>
      <c r="FAN23" s="23"/>
      <c r="FAO23" s="23"/>
      <c r="FAP23" s="23"/>
      <c r="FAQ23" s="23"/>
      <c r="FAR23" s="23"/>
      <c r="FAS23" s="23"/>
      <c r="FAT23" s="23"/>
      <c r="FAU23" s="23"/>
      <c r="FAV23" s="23"/>
      <c r="FAW23" s="23"/>
      <c r="FAX23" s="23"/>
      <c r="FAY23" s="23"/>
      <c r="FAZ23" s="23"/>
      <c r="FBA23" s="23"/>
      <c r="FBB23" s="23"/>
      <c r="FBC23" s="23"/>
      <c r="FBD23" s="23"/>
      <c r="FBE23" s="23"/>
      <c r="FBF23" s="23"/>
      <c r="FBG23" s="23"/>
      <c r="FBH23" s="23"/>
      <c r="FBI23" s="23"/>
      <c r="FBJ23" s="23"/>
      <c r="FBK23" s="23"/>
      <c r="FBL23" s="23"/>
      <c r="FBM23" s="23"/>
      <c r="FBN23" s="23"/>
      <c r="FBO23" s="23"/>
      <c r="FBP23" s="23"/>
      <c r="FBQ23" s="23"/>
      <c r="FBR23" s="23"/>
      <c r="FBS23" s="23"/>
      <c r="FBT23" s="23"/>
      <c r="FBU23" s="23"/>
      <c r="FBV23" s="23"/>
      <c r="FBW23" s="23"/>
      <c r="FBX23" s="23"/>
      <c r="FBY23" s="23"/>
      <c r="FBZ23" s="23"/>
      <c r="FCA23" s="23"/>
      <c r="FCB23" s="23"/>
      <c r="FCC23" s="23"/>
      <c r="FCD23" s="23"/>
      <c r="FCE23" s="23"/>
      <c r="FCF23" s="23"/>
      <c r="FCG23" s="23"/>
      <c r="FCH23" s="23"/>
      <c r="FCI23" s="23"/>
      <c r="FCJ23" s="23"/>
      <c r="FCK23" s="23"/>
      <c r="FCL23" s="23"/>
      <c r="FCM23" s="23"/>
      <c r="FCN23" s="23"/>
      <c r="FCO23" s="23"/>
      <c r="FCP23" s="23"/>
      <c r="FCQ23" s="23"/>
      <c r="FCR23" s="23"/>
      <c r="FCS23" s="23"/>
      <c r="FCT23" s="23"/>
      <c r="FCU23" s="23"/>
      <c r="FCV23" s="23"/>
      <c r="FCW23" s="23"/>
      <c r="FCX23" s="23"/>
      <c r="FCY23" s="23"/>
      <c r="FCZ23" s="23"/>
      <c r="FDA23" s="23"/>
      <c r="FDB23" s="23"/>
      <c r="FDC23" s="23"/>
      <c r="FDD23" s="23"/>
      <c r="FDE23" s="23"/>
      <c r="FDF23" s="23"/>
      <c r="FDG23" s="23"/>
      <c r="FDH23" s="23"/>
      <c r="FDI23" s="23"/>
      <c r="FDJ23" s="23"/>
      <c r="FDK23" s="23"/>
      <c r="FDL23" s="23"/>
      <c r="FDM23" s="23"/>
      <c r="FDN23" s="23"/>
      <c r="FDO23" s="23"/>
      <c r="FDP23" s="23"/>
      <c r="FDQ23" s="23"/>
      <c r="FDR23" s="23"/>
      <c r="FDS23" s="23"/>
      <c r="FDT23" s="23"/>
      <c r="FDU23" s="23"/>
      <c r="FDV23" s="23"/>
      <c r="FDW23" s="23"/>
      <c r="FDX23" s="23"/>
      <c r="FDY23" s="23"/>
      <c r="FDZ23" s="23"/>
      <c r="FEA23" s="23"/>
      <c r="FEB23" s="23"/>
      <c r="FEC23" s="23"/>
      <c r="FED23" s="23"/>
      <c r="FEE23" s="23"/>
      <c r="FEF23" s="23"/>
      <c r="FEG23" s="23"/>
      <c r="FEH23" s="23"/>
      <c r="FEI23" s="23"/>
      <c r="FEJ23" s="23"/>
      <c r="FEK23" s="23"/>
      <c r="FEL23" s="23"/>
      <c r="FEM23" s="23"/>
      <c r="FEN23" s="23"/>
      <c r="FEO23" s="23"/>
      <c r="FEP23" s="23"/>
      <c r="FEQ23" s="23"/>
      <c r="FER23" s="23"/>
      <c r="FES23" s="23"/>
      <c r="FET23" s="23"/>
      <c r="FEU23" s="23"/>
      <c r="FEV23" s="23"/>
      <c r="FEW23" s="23"/>
      <c r="FEX23" s="23"/>
      <c r="FEY23" s="23"/>
      <c r="FEZ23" s="23"/>
      <c r="FFA23" s="23"/>
      <c r="FFB23" s="23"/>
      <c r="FFC23" s="23"/>
      <c r="FFD23" s="23"/>
      <c r="FFE23" s="23"/>
      <c r="FFF23" s="23"/>
      <c r="FFG23" s="23"/>
      <c r="FFH23" s="23"/>
      <c r="FFI23" s="23"/>
      <c r="FFJ23" s="23"/>
      <c r="FFK23" s="23"/>
      <c r="FFL23" s="23"/>
      <c r="FFM23" s="23"/>
      <c r="FFN23" s="23"/>
      <c r="FFO23" s="23"/>
      <c r="FFP23" s="23"/>
      <c r="FFQ23" s="23"/>
      <c r="FFR23" s="23"/>
      <c r="FFS23" s="23"/>
      <c r="FFT23" s="23"/>
      <c r="FFU23" s="23"/>
      <c r="FFV23" s="23"/>
      <c r="FFW23" s="23"/>
      <c r="FFX23" s="23"/>
      <c r="FFY23" s="23"/>
      <c r="FFZ23" s="23"/>
      <c r="FGA23" s="23"/>
      <c r="FGB23" s="23"/>
      <c r="FGC23" s="23"/>
      <c r="FGD23" s="23"/>
      <c r="FGE23" s="23"/>
      <c r="FGF23" s="23"/>
      <c r="FGG23" s="23"/>
      <c r="FGH23" s="23"/>
      <c r="FGI23" s="23"/>
      <c r="FGJ23" s="23"/>
      <c r="FGK23" s="23"/>
      <c r="FGL23" s="23"/>
      <c r="FGM23" s="23"/>
      <c r="FGN23" s="23"/>
      <c r="FGO23" s="23"/>
      <c r="FGP23" s="23"/>
      <c r="FGQ23" s="23"/>
      <c r="FGR23" s="23"/>
      <c r="FGS23" s="23"/>
      <c r="FGT23" s="23"/>
      <c r="FGU23" s="23"/>
      <c r="FGV23" s="23"/>
      <c r="FGW23" s="23"/>
      <c r="FGX23" s="23"/>
      <c r="FGY23" s="23"/>
      <c r="FGZ23" s="23"/>
      <c r="FHA23" s="23"/>
      <c r="FHB23" s="23"/>
      <c r="FHC23" s="23"/>
      <c r="FHD23" s="23"/>
      <c r="FHE23" s="23"/>
      <c r="FHF23" s="23"/>
      <c r="FHG23" s="23"/>
      <c r="FHH23" s="23"/>
      <c r="FHI23" s="23"/>
      <c r="FHJ23" s="23"/>
      <c r="FHK23" s="23"/>
      <c r="FHL23" s="23"/>
      <c r="FHM23" s="23"/>
      <c r="FHN23" s="23"/>
      <c r="FHO23" s="23"/>
      <c r="FHP23" s="23"/>
      <c r="FHQ23" s="23"/>
      <c r="FHR23" s="23"/>
      <c r="FHS23" s="23"/>
      <c r="FHT23" s="23"/>
      <c r="FHU23" s="23"/>
      <c r="FHV23" s="23"/>
      <c r="FHW23" s="23"/>
      <c r="FHX23" s="23"/>
      <c r="FHY23" s="23"/>
      <c r="FHZ23" s="23"/>
      <c r="FIA23" s="23"/>
      <c r="FIB23" s="23"/>
      <c r="FIC23" s="23"/>
      <c r="FID23" s="23"/>
      <c r="FIE23" s="23"/>
      <c r="FIF23" s="23"/>
      <c r="FIG23" s="23"/>
      <c r="FIH23" s="23"/>
      <c r="FII23" s="23"/>
      <c r="FIJ23" s="23"/>
      <c r="FIK23" s="23"/>
      <c r="FIL23" s="23"/>
      <c r="FIM23" s="23"/>
      <c r="FIN23" s="23"/>
      <c r="FIO23" s="23"/>
      <c r="FIP23" s="23"/>
      <c r="FIQ23" s="23"/>
      <c r="FIR23" s="23"/>
      <c r="FIS23" s="23"/>
      <c r="FIT23" s="23"/>
      <c r="FIU23" s="23"/>
      <c r="FIV23" s="23"/>
      <c r="FIW23" s="23"/>
      <c r="FIX23" s="23"/>
      <c r="FIY23" s="23"/>
      <c r="FIZ23" s="23"/>
      <c r="FJA23" s="23"/>
      <c r="FJB23" s="23"/>
      <c r="FJC23" s="23"/>
      <c r="FJD23" s="23"/>
      <c r="FJE23" s="23"/>
      <c r="FJF23" s="23"/>
      <c r="FJG23" s="23"/>
      <c r="FJH23" s="23"/>
      <c r="FJI23" s="23"/>
      <c r="FJJ23" s="23"/>
      <c r="FJK23" s="23"/>
      <c r="FJL23" s="23"/>
      <c r="FJM23" s="23"/>
      <c r="FJN23" s="23"/>
      <c r="FJO23" s="23"/>
      <c r="FJP23" s="23"/>
      <c r="FJQ23" s="23"/>
      <c r="FJR23" s="23"/>
      <c r="FJS23" s="23"/>
      <c r="FJT23" s="23"/>
      <c r="FJU23" s="23"/>
      <c r="FJV23" s="23"/>
      <c r="FJW23" s="23"/>
      <c r="FJX23" s="23"/>
      <c r="FJY23" s="23"/>
      <c r="FJZ23" s="23"/>
      <c r="FKA23" s="23"/>
      <c r="FKB23" s="23"/>
      <c r="FKC23" s="23"/>
      <c r="FKD23" s="23"/>
      <c r="FKE23" s="23"/>
      <c r="FKF23" s="23"/>
      <c r="FKG23" s="23"/>
      <c r="FKH23" s="23"/>
      <c r="FKI23" s="23"/>
      <c r="FKJ23" s="23"/>
      <c r="FKK23" s="23"/>
      <c r="FKL23" s="23"/>
      <c r="FKM23" s="23"/>
      <c r="FKN23" s="23"/>
      <c r="FKO23" s="23"/>
      <c r="FKP23" s="23"/>
      <c r="FKQ23" s="23"/>
      <c r="FKR23" s="23"/>
      <c r="FKS23" s="23"/>
      <c r="FKT23" s="23"/>
      <c r="FKU23" s="23"/>
      <c r="FKV23" s="23"/>
      <c r="FKW23" s="23"/>
      <c r="FKX23" s="23"/>
      <c r="FKY23" s="23"/>
      <c r="FKZ23" s="23"/>
      <c r="FLA23" s="23"/>
      <c r="FLB23" s="23"/>
      <c r="FLC23" s="23"/>
      <c r="FLD23" s="23"/>
      <c r="FLE23" s="23"/>
      <c r="FLF23" s="23"/>
      <c r="FLG23" s="23"/>
      <c r="FLH23" s="23"/>
      <c r="FLI23" s="23"/>
      <c r="FLJ23" s="23"/>
      <c r="FLK23" s="23"/>
      <c r="FLL23" s="23"/>
      <c r="FLM23" s="23"/>
      <c r="FLN23" s="23"/>
      <c r="FLO23" s="23"/>
      <c r="FLP23" s="23"/>
      <c r="FLQ23" s="23"/>
      <c r="FLR23" s="23"/>
      <c r="FLS23" s="23"/>
      <c r="FLT23" s="23"/>
      <c r="FLU23" s="23"/>
      <c r="FLV23" s="23"/>
      <c r="FLW23" s="23"/>
      <c r="FLX23" s="23"/>
      <c r="FLY23" s="23"/>
      <c r="FLZ23" s="23"/>
      <c r="FMA23" s="23"/>
      <c r="FMB23" s="23"/>
      <c r="FMC23" s="23"/>
      <c r="FMD23" s="23"/>
      <c r="FME23" s="23"/>
      <c r="FMF23" s="23"/>
      <c r="FMG23" s="23"/>
      <c r="FMH23" s="23"/>
      <c r="FMI23" s="23"/>
      <c r="FMJ23" s="23"/>
      <c r="FMK23" s="23"/>
      <c r="FML23" s="23"/>
      <c r="FMM23" s="23"/>
      <c r="FMN23" s="23"/>
      <c r="FMO23" s="23"/>
      <c r="FMP23" s="23"/>
      <c r="FMQ23" s="23"/>
      <c r="FMR23" s="23"/>
      <c r="FMS23" s="23"/>
      <c r="FMT23" s="23"/>
      <c r="FMU23" s="23"/>
      <c r="FMV23" s="23"/>
      <c r="FMW23" s="23"/>
      <c r="FMX23" s="23"/>
      <c r="FMY23" s="23"/>
      <c r="FMZ23" s="23"/>
      <c r="FNA23" s="23"/>
      <c r="FNB23" s="23"/>
      <c r="FNC23" s="23"/>
      <c r="FND23" s="23"/>
      <c r="FNE23" s="23"/>
      <c r="FNF23" s="23"/>
      <c r="FNG23" s="23"/>
      <c r="FNH23" s="23"/>
      <c r="FNI23" s="23"/>
      <c r="FNJ23" s="23"/>
      <c r="FNK23" s="23"/>
      <c r="FNL23" s="23"/>
      <c r="FNM23" s="23"/>
      <c r="FNN23" s="23"/>
      <c r="FNO23" s="23"/>
      <c r="FNP23" s="23"/>
      <c r="FNQ23" s="23"/>
      <c r="FNR23" s="23"/>
      <c r="FNS23" s="23"/>
      <c r="FNT23" s="23"/>
      <c r="FNU23" s="23"/>
      <c r="FNV23" s="23"/>
      <c r="FNW23" s="23"/>
      <c r="FNX23" s="23"/>
      <c r="FNY23" s="23"/>
      <c r="FNZ23" s="23"/>
      <c r="FOA23" s="23"/>
      <c r="FOB23" s="23"/>
      <c r="FOC23" s="23"/>
      <c r="FOD23" s="23"/>
      <c r="FOE23" s="23"/>
      <c r="FOF23" s="23"/>
      <c r="FOG23" s="23"/>
      <c r="FOH23" s="23"/>
      <c r="FOI23" s="23"/>
      <c r="FOJ23" s="23"/>
      <c r="FOK23" s="23"/>
      <c r="FOL23" s="23"/>
      <c r="FOM23" s="23"/>
      <c r="FON23" s="23"/>
      <c r="FOO23" s="23"/>
      <c r="FOP23" s="23"/>
      <c r="FOQ23" s="23"/>
      <c r="FOR23" s="23"/>
      <c r="FOS23" s="23"/>
      <c r="FOT23" s="23"/>
      <c r="FOU23" s="23"/>
      <c r="FOV23" s="23"/>
      <c r="FOW23" s="23"/>
      <c r="FOX23" s="23"/>
      <c r="FOY23" s="23"/>
      <c r="FOZ23" s="23"/>
      <c r="FPA23" s="23"/>
      <c r="FPB23" s="23"/>
      <c r="FPC23" s="23"/>
      <c r="FPD23" s="23"/>
      <c r="FPE23" s="23"/>
      <c r="FPF23" s="23"/>
      <c r="FPG23" s="23"/>
      <c r="FPH23" s="23"/>
      <c r="FPI23" s="23"/>
      <c r="FPJ23" s="23"/>
      <c r="FPK23" s="23"/>
      <c r="FPL23" s="23"/>
      <c r="FPM23" s="23"/>
      <c r="FPN23" s="23"/>
      <c r="FPO23" s="23"/>
      <c r="FPP23" s="23"/>
      <c r="FPQ23" s="23"/>
      <c r="FPR23" s="23"/>
      <c r="FPS23" s="23"/>
      <c r="FPT23" s="23"/>
      <c r="FPU23" s="23"/>
      <c r="FPV23" s="23"/>
      <c r="FPW23" s="23"/>
      <c r="FPX23" s="23"/>
      <c r="FPY23" s="23"/>
      <c r="FPZ23" s="23"/>
      <c r="FQA23" s="23"/>
      <c r="FQB23" s="23"/>
      <c r="FQC23" s="23"/>
      <c r="FQD23" s="23"/>
      <c r="FQE23" s="23"/>
      <c r="FQF23" s="23"/>
      <c r="FQG23" s="23"/>
      <c r="FQH23" s="23"/>
      <c r="FQI23" s="23"/>
      <c r="FQJ23" s="23"/>
      <c r="FQK23" s="23"/>
      <c r="FQL23" s="23"/>
      <c r="FQM23" s="23"/>
      <c r="FQN23" s="23"/>
      <c r="FQO23" s="23"/>
      <c r="FQP23" s="23"/>
      <c r="FQQ23" s="23"/>
      <c r="FQR23" s="23"/>
      <c r="FQS23" s="23"/>
      <c r="FQT23" s="23"/>
      <c r="FQU23" s="23"/>
      <c r="FQV23" s="23"/>
      <c r="FQW23" s="23"/>
      <c r="FQX23" s="23"/>
      <c r="FQY23" s="23"/>
      <c r="FQZ23" s="23"/>
      <c r="FRA23" s="23"/>
      <c r="FRB23" s="23"/>
      <c r="FRC23" s="23"/>
      <c r="FRD23" s="23"/>
      <c r="FRE23" s="23"/>
      <c r="FRF23" s="23"/>
      <c r="FRG23" s="23"/>
      <c r="FRH23" s="23"/>
      <c r="FRI23" s="23"/>
      <c r="FRJ23" s="23"/>
      <c r="FRK23" s="23"/>
      <c r="FRL23" s="23"/>
      <c r="FRM23" s="23"/>
      <c r="FRN23" s="23"/>
      <c r="FRO23" s="23"/>
      <c r="FRP23" s="23"/>
      <c r="FRQ23" s="23"/>
      <c r="FRR23" s="23"/>
      <c r="FRS23" s="23"/>
      <c r="FRT23" s="23"/>
      <c r="FRU23" s="23"/>
      <c r="FRV23" s="23"/>
      <c r="FRW23" s="23"/>
      <c r="FRX23" s="23"/>
      <c r="FRY23" s="23"/>
      <c r="FRZ23" s="23"/>
      <c r="FSA23" s="23"/>
      <c r="FSB23" s="23"/>
      <c r="FSC23" s="23"/>
      <c r="FSD23" s="23"/>
      <c r="FSE23" s="23"/>
      <c r="FSF23" s="23"/>
      <c r="FSG23" s="23"/>
      <c r="FSH23" s="23"/>
      <c r="FSI23" s="23"/>
      <c r="FSJ23" s="23"/>
      <c r="FSK23" s="23"/>
      <c r="FSL23" s="23"/>
      <c r="FSM23" s="23"/>
      <c r="FSN23" s="23"/>
      <c r="FSO23" s="23"/>
      <c r="FSP23" s="23"/>
      <c r="FSQ23" s="23"/>
      <c r="FSR23" s="23"/>
      <c r="FSS23" s="23"/>
      <c r="FST23" s="23"/>
      <c r="FSU23" s="23"/>
      <c r="FSV23" s="23"/>
      <c r="FSW23" s="23"/>
      <c r="FSX23" s="23"/>
      <c r="FSY23" s="23"/>
      <c r="FSZ23" s="23"/>
      <c r="FTA23" s="23"/>
      <c r="FTB23" s="23"/>
      <c r="FTC23" s="23"/>
      <c r="FTD23" s="23"/>
      <c r="FTE23" s="23"/>
      <c r="FTF23" s="23"/>
      <c r="FTG23" s="23"/>
      <c r="FTH23" s="23"/>
      <c r="FTI23" s="23"/>
      <c r="FTJ23" s="23"/>
      <c r="FTK23" s="23"/>
      <c r="FTL23" s="23"/>
      <c r="FTM23" s="23"/>
      <c r="FTN23" s="23"/>
      <c r="FTO23" s="23"/>
      <c r="FTP23" s="23"/>
      <c r="FTQ23" s="23"/>
      <c r="FTR23" s="23"/>
      <c r="FTS23" s="23"/>
      <c r="FTT23" s="23"/>
      <c r="FTU23" s="23"/>
      <c r="FTV23" s="23"/>
      <c r="FTW23" s="23"/>
      <c r="FTX23" s="23"/>
      <c r="FTY23" s="23"/>
      <c r="FTZ23" s="23"/>
      <c r="FUA23" s="23"/>
      <c r="FUB23" s="23"/>
      <c r="FUC23" s="23"/>
      <c r="FUD23" s="23"/>
      <c r="FUE23" s="23"/>
      <c r="FUF23" s="23"/>
      <c r="FUG23" s="23"/>
      <c r="FUH23" s="23"/>
      <c r="FUI23" s="23"/>
      <c r="FUJ23" s="23"/>
      <c r="FUK23" s="23"/>
      <c r="FUL23" s="23"/>
      <c r="FUM23" s="23"/>
      <c r="FUN23" s="23"/>
      <c r="FUO23" s="23"/>
      <c r="FUP23" s="23"/>
      <c r="FUQ23" s="23"/>
      <c r="FUR23" s="23"/>
      <c r="FUS23" s="23"/>
      <c r="FUT23" s="23"/>
      <c r="FUU23" s="23"/>
      <c r="FUV23" s="23"/>
      <c r="FUW23" s="23"/>
      <c r="FUX23" s="23"/>
      <c r="FUY23" s="23"/>
      <c r="FUZ23" s="23"/>
      <c r="FVA23" s="23"/>
      <c r="FVB23" s="23"/>
      <c r="FVC23" s="23"/>
      <c r="FVD23" s="23"/>
      <c r="FVE23" s="23"/>
      <c r="FVF23" s="23"/>
      <c r="FVG23" s="23"/>
      <c r="FVH23" s="23"/>
      <c r="FVI23" s="23"/>
      <c r="FVJ23" s="23"/>
      <c r="FVK23" s="23"/>
      <c r="FVL23" s="23"/>
      <c r="FVM23" s="23"/>
      <c r="FVN23" s="23"/>
      <c r="FVO23" s="23"/>
      <c r="FVP23" s="23"/>
      <c r="FVQ23" s="23"/>
      <c r="FVR23" s="23"/>
      <c r="FVS23" s="23"/>
      <c r="FVT23" s="23"/>
      <c r="FVU23" s="23"/>
      <c r="FVV23" s="23"/>
      <c r="FVW23" s="23"/>
      <c r="FVX23" s="23"/>
      <c r="FVY23" s="23"/>
      <c r="FVZ23" s="23"/>
      <c r="FWA23" s="23"/>
      <c r="FWB23" s="23"/>
      <c r="FWC23" s="23"/>
      <c r="FWD23" s="23"/>
      <c r="FWE23" s="23"/>
      <c r="FWF23" s="23"/>
      <c r="FWG23" s="23"/>
      <c r="FWH23" s="23"/>
      <c r="FWI23" s="23"/>
      <c r="FWJ23" s="23"/>
      <c r="FWK23" s="23"/>
      <c r="FWL23" s="23"/>
      <c r="FWM23" s="23"/>
      <c r="FWN23" s="23"/>
      <c r="FWO23" s="23"/>
      <c r="FWP23" s="23"/>
      <c r="FWQ23" s="23"/>
      <c r="FWR23" s="23"/>
      <c r="FWS23" s="23"/>
      <c r="FWT23" s="23"/>
      <c r="FWU23" s="23"/>
      <c r="FWV23" s="23"/>
      <c r="FWW23" s="23"/>
      <c r="FWX23" s="23"/>
      <c r="FWY23" s="23"/>
      <c r="FWZ23" s="23"/>
      <c r="FXA23" s="23"/>
      <c r="FXB23" s="23"/>
      <c r="FXC23" s="23"/>
      <c r="FXD23" s="23"/>
      <c r="FXE23" s="23"/>
      <c r="FXF23" s="23"/>
      <c r="FXG23" s="23"/>
      <c r="FXH23" s="23"/>
      <c r="FXI23" s="23"/>
      <c r="FXJ23" s="23"/>
      <c r="FXK23" s="23"/>
      <c r="FXL23" s="23"/>
      <c r="FXM23" s="23"/>
      <c r="FXN23" s="23"/>
      <c r="FXO23" s="23"/>
      <c r="FXP23" s="23"/>
      <c r="FXQ23" s="23"/>
      <c r="FXR23" s="23"/>
      <c r="FXS23" s="23"/>
      <c r="FXT23" s="23"/>
      <c r="FXU23" s="23"/>
      <c r="FXV23" s="23"/>
      <c r="FXW23" s="23"/>
      <c r="FXX23" s="23"/>
      <c r="FXY23" s="23"/>
      <c r="FXZ23" s="23"/>
      <c r="FYA23" s="23"/>
      <c r="FYB23" s="23"/>
      <c r="FYC23" s="23"/>
      <c r="FYD23" s="23"/>
      <c r="FYE23" s="23"/>
      <c r="FYF23" s="23"/>
      <c r="FYG23" s="23"/>
      <c r="FYH23" s="23"/>
      <c r="FYI23" s="23"/>
      <c r="FYJ23" s="23"/>
      <c r="FYK23" s="23"/>
      <c r="FYL23" s="23"/>
      <c r="FYM23" s="23"/>
      <c r="FYN23" s="23"/>
      <c r="FYO23" s="23"/>
      <c r="FYP23" s="23"/>
      <c r="FYQ23" s="23"/>
      <c r="FYR23" s="23"/>
      <c r="FYS23" s="23"/>
      <c r="FYT23" s="23"/>
      <c r="FYU23" s="23"/>
      <c r="FYV23" s="23"/>
      <c r="FYW23" s="23"/>
      <c r="FYX23" s="23"/>
      <c r="FYY23" s="23"/>
      <c r="FYZ23" s="23"/>
      <c r="FZA23" s="23"/>
      <c r="FZB23" s="23"/>
      <c r="FZC23" s="23"/>
      <c r="FZD23" s="23"/>
      <c r="FZE23" s="23"/>
      <c r="FZF23" s="23"/>
      <c r="FZG23" s="23"/>
      <c r="FZH23" s="23"/>
      <c r="FZI23" s="23"/>
      <c r="FZJ23" s="23"/>
      <c r="FZK23" s="23"/>
      <c r="FZL23" s="23"/>
      <c r="FZM23" s="23"/>
      <c r="FZN23" s="23"/>
      <c r="FZO23" s="23"/>
      <c r="FZP23" s="23"/>
      <c r="FZQ23" s="23"/>
      <c r="FZR23" s="23"/>
      <c r="FZS23" s="23"/>
      <c r="FZT23" s="23"/>
      <c r="FZU23" s="23"/>
      <c r="FZV23" s="23"/>
      <c r="FZW23" s="23"/>
      <c r="FZX23" s="23"/>
      <c r="FZY23" s="23"/>
      <c r="FZZ23" s="23"/>
      <c r="GAA23" s="23"/>
      <c r="GAB23" s="23"/>
      <c r="GAC23" s="23"/>
      <c r="GAD23" s="23"/>
      <c r="GAE23" s="23"/>
      <c r="GAF23" s="23"/>
      <c r="GAG23" s="23"/>
      <c r="GAH23" s="23"/>
      <c r="GAI23" s="23"/>
      <c r="GAJ23" s="23"/>
      <c r="GAK23" s="23"/>
      <c r="GAL23" s="23"/>
      <c r="GAM23" s="23"/>
      <c r="GAN23" s="23"/>
      <c r="GAO23" s="23"/>
      <c r="GAP23" s="23"/>
      <c r="GAQ23" s="23"/>
      <c r="GAR23" s="23"/>
      <c r="GAS23" s="23"/>
      <c r="GAT23" s="23"/>
      <c r="GAU23" s="23"/>
      <c r="GAV23" s="23"/>
      <c r="GAW23" s="23"/>
      <c r="GAX23" s="23"/>
      <c r="GAY23" s="23"/>
      <c r="GAZ23" s="23"/>
      <c r="GBA23" s="23"/>
      <c r="GBB23" s="23"/>
      <c r="GBC23" s="23"/>
      <c r="GBD23" s="23"/>
      <c r="GBE23" s="23"/>
      <c r="GBF23" s="23"/>
      <c r="GBG23" s="23"/>
      <c r="GBH23" s="23"/>
      <c r="GBI23" s="23"/>
      <c r="GBJ23" s="23"/>
      <c r="GBK23" s="23"/>
      <c r="GBL23" s="23"/>
      <c r="GBM23" s="23"/>
      <c r="GBN23" s="23"/>
      <c r="GBO23" s="23"/>
      <c r="GBP23" s="23"/>
      <c r="GBQ23" s="23"/>
      <c r="GBR23" s="23"/>
      <c r="GBS23" s="23"/>
      <c r="GBT23" s="23"/>
      <c r="GBU23" s="23"/>
      <c r="GBV23" s="23"/>
      <c r="GBW23" s="23"/>
      <c r="GBX23" s="23"/>
      <c r="GBY23" s="23"/>
      <c r="GBZ23" s="23"/>
      <c r="GCA23" s="23"/>
      <c r="GCB23" s="23"/>
      <c r="GCC23" s="23"/>
      <c r="GCD23" s="23"/>
      <c r="GCE23" s="23"/>
      <c r="GCF23" s="23"/>
      <c r="GCG23" s="23"/>
      <c r="GCH23" s="23"/>
      <c r="GCI23" s="23"/>
      <c r="GCJ23" s="23"/>
      <c r="GCK23" s="23"/>
      <c r="GCL23" s="23"/>
      <c r="GCM23" s="23"/>
      <c r="GCN23" s="23"/>
      <c r="GCO23" s="23"/>
      <c r="GCP23" s="23"/>
      <c r="GCQ23" s="23"/>
      <c r="GCR23" s="23"/>
      <c r="GCS23" s="23"/>
      <c r="GCT23" s="23"/>
      <c r="GCU23" s="23"/>
      <c r="GCV23" s="23"/>
      <c r="GCW23" s="23"/>
      <c r="GCX23" s="23"/>
      <c r="GCY23" s="23"/>
      <c r="GCZ23" s="23"/>
      <c r="GDA23" s="23"/>
      <c r="GDB23" s="23"/>
      <c r="GDC23" s="23"/>
      <c r="GDD23" s="23"/>
      <c r="GDE23" s="23"/>
      <c r="GDF23" s="23"/>
      <c r="GDG23" s="23"/>
      <c r="GDH23" s="23"/>
      <c r="GDI23" s="23"/>
      <c r="GDJ23" s="23"/>
      <c r="GDK23" s="23"/>
      <c r="GDL23" s="23"/>
      <c r="GDM23" s="23"/>
      <c r="GDN23" s="23"/>
      <c r="GDO23" s="23"/>
      <c r="GDP23" s="23"/>
      <c r="GDQ23" s="23"/>
      <c r="GDR23" s="23"/>
      <c r="GDS23" s="23"/>
      <c r="GDT23" s="23"/>
      <c r="GDU23" s="23"/>
      <c r="GDV23" s="23"/>
      <c r="GDW23" s="23"/>
      <c r="GDX23" s="23"/>
      <c r="GDY23" s="23"/>
      <c r="GDZ23" s="23"/>
      <c r="GEA23" s="23"/>
      <c r="GEB23" s="23"/>
      <c r="GEC23" s="23"/>
      <c r="GED23" s="23"/>
      <c r="GEE23" s="23"/>
      <c r="GEF23" s="23"/>
      <c r="GEG23" s="23"/>
      <c r="GEH23" s="23"/>
      <c r="GEI23" s="23"/>
      <c r="GEJ23" s="23"/>
      <c r="GEK23" s="23"/>
      <c r="GEL23" s="23"/>
      <c r="GEM23" s="23"/>
      <c r="GEN23" s="23"/>
      <c r="GEO23" s="23"/>
      <c r="GEP23" s="23"/>
      <c r="GEQ23" s="23"/>
      <c r="GER23" s="23"/>
      <c r="GES23" s="23"/>
      <c r="GET23" s="23"/>
      <c r="GEU23" s="23"/>
      <c r="GEV23" s="23"/>
      <c r="GEW23" s="23"/>
      <c r="GEX23" s="23"/>
      <c r="GEY23" s="23"/>
      <c r="GEZ23" s="23"/>
      <c r="GFA23" s="23"/>
      <c r="GFB23" s="23"/>
      <c r="GFC23" s="23"/>
      <c r="GFD23" s="23"/>
      <c r="GFE23" s="23"/>
      <c r="GFF23" s="23"/>
      <c r="GFG23" s="23"/>
      <c r="GFH23" s="23"/>
      <c r="GFI23" s="23"/>
      <c r="GFJ23" s="23"/>
      <c r="GFK23" s="23"/>
      <c r="GFL23" s="23"/>
      <c r="GFM23" s="23"/>
      <c r="GFN23" s="23"/>
      <c r="GFO23" s="23"/>
      <c r="GFP23" s="23"/>
      <c r="GFQ23" s="23"/>
      <c r="GFR23" s="23"/>
      <c r="GFS23" s="23"/>
      <c r="GFT23" s="23"/>
      <c r="GFU23" s="23"/>
      <c r="GFV23" s="23"/>
      <c r="GFW23" s="23"/>
      <c r="GFX23" s="23"/>
      <c r="GFY23" s="23"/>
      <c r="GFZ23" s="23"/>
      <c r="GGA23" s="23"/>
      <c r="GGB23" s="23"/>
      <c r="GGC23" s="23"/>
      <c r="GGD23" s="23"/>
      <c r="GGE23" s="23"/>
      <c r="GGF23" s="23"/>
      <c r="GGG23" s="23"/>
      <c r="GGH23" s="23"/>
      <c r="GGI23" s="23"/>
      <c r="GGJ23" s="23"/>
      <c r="GGK23" s="23"/>
      <c r="GGL23" s="23"/>
      <c r="GGM23" s="23"/>
      <c r="GGN23" s="23"/>
      <c r="GGO23" s="23"/>
      <c r="GGP23" s="23"/>
      <c r="GGQ23" s="23"/>
      <c r="GGR23" s="23"/>
      <c r="GGS23" s="23"/>
      <c r="GGT23" s="23"/>
      <c r="GGU23" s="23"/>
      <c r="GGV23" s="23"/>
      <c r="GGW23" s="23"/>
      <c r="GGX23" s="23"/>
      <c r="GGY23" s="23"/>
      <c r="GGZ23" s="23"/>
      <c r="GHA23" s="23"/>
      <c r="GHB23" s="23"/>
      <c r="GHC23" s="23"/>
      <c r="GHD23" s="23"/>
      <c r="GHE23" s="23"/>
      <c r="GHF23" s="23"/>
      <c r="GHG23" s="23"/>
      <c r="GHH23" s="23"/>
      <c r="GHI23" s="23"/>
      <c r="GHJ23" s="23"/>
      <c r="GHK23" s="23"/>
      <c r="GHL23" s="23"/>
      <c r="GHM23" s="23"/>
      <c r="GHN23" s="23"/>
      <c r="GHO23" s="23"/>
      <c r="GHP23" s="23"/>
      <c r="GHQ23" s="23"/>
      <c r="GHR23" s="23"/>
      <c r="GHS23" s="23"/>
      <c r="GHT23" s="23"/>
      <c r="GHU23" s="23"/>
      <c r="GHV23" s="23"/>
      <c r="GHW23" s="23"/>
      <c r="GHX23" s="23"/>
      <c r="GHY23" s="23"/>
      <c r="GHZ23" s="23"/>
      <c r="GIA23" s="23"/>
      <c r="GIB23" s="23"/>
      <c r="GIC23" s="23"/>
      <c r="GID23" s="23"/>
      <c r="GIE23" s="23"/>
      <c r="GIF23" s="23"/>
      <c r="GIG23" s="23"/>
      <c r="GIH23" s="23"/>
      <c r="GII23" s="23"/>
      <c r="GIJ23" s="23"/>
      <c r="GIK23" s="23"/>
      <c r="GIL23" s="23"/>
      <c r="GIM23" s="23"/>
      <c r="GIN23" s="23"/>
      <c r="GIO23" s="23"/>
      <c r="GIP23" s="23"/>
      <c r="GIQ23" s="23"/>
      <c r="GIR23" s="23"/>
      <c r="GIS23" s="23"/>
      <c r="GIT23" s="23"/>
      <c r="GIU23" s="23"/>
      <c r="GIV23" s="23"/>
      <c r="GIW23" s="23"/>
      <c r="GIX23" s="23"/>
      <c r="GIY23" s="23"/>
      <c r="GIZ23" s="23"/>
      <c r="GJA23" s="23"/>
      <c r="GJB23" s="23"/>
      <c r="GJC23" s="23"/>
      <c r="GJD23" s="23"/>
      <c r="GJE23" s="23"/>
      <c r="GJF23" s="23"/>
      <c r="GJG23" s="23"/>
      <c r="GJH23" s="23"/>
      <c r="GJI23" s="23"/>
      <c r="GJJ23" s="23"/>
      <c r="GJK23" s="23"/>
      <c r="GJL23" s="23"/>
      <c r="GJM23" s="23"/>
      <c r="GJN23" s="23"/>
      <c r="GJO23" s="23"/>
      <c r="GJP23" s="23"/>
      <c r="GJQ23" s="23"/>
      <c r="GJR23" s="23"/>
      <c r="GJS23" s="23"/>
      <c r="GJT23" s="23"/>
      <c r="GJU23" s="23"/>
      <c r="GJV23" s="23"/>
      <c r="GJW23" s="23"/>
      <c r="GJX23" s="23"/>
      <c r="GJY23" s="23"/>
      <c r="GJZ23" s="23"/>
      <c r="GKA23" s="23"/>
      <c r="GKB23" s="23"/>
      <c r="GKC23" s="23"/>
      <c r="GKD23" s="23"/>
      <c r="GKE23" s="23"/>
      <c r="GKF23" s="23"/>
      <c r="GKG23" s="23"/>
      <c r="GKH23" s="23"/>
      <c r="GKI23" s="23"/>
      <c r="GKJ23" s="23"/>
      <c r="GKK23" s="23"/>
      <c r="GKL23" s="23"/>
      <c r="GKM23" s="23"/>
      <c r="GKN23" s="23"/>
      <c r="GKO23" s="23"/>
      <c r="GKP23" s="23"/>
      <c r="GKQ23" s="23"/>
      <c r="GKR23" s="23"/>
      <c r="GKS23" s="23"/>
      <c r="GKT23" s="23"/>
      <c r="GKU23" s="23"/>
      <c r="GKV23" s="23"/>
      <c r="GKW23" s="23"/>
      <c r="GKX23" s="23"/>
      <c r="GKY23" s="23"/>
      <c r="GKZ23" s="23"/>
      <c r="GLA23" s="23"/>
      <c r="GLB23" s="23"/>
      <c r="GLC23" s="23"/>
      <c r="GLD23" s="23"/>
      <c r="GLE23" s="23"/>
      <c r="GLF23" s="23"/>
      <c r="GLG23" s="23"/>
      <c r="GLH23" s="23"/>
      <c r="GLI23" s="23"/>
      <c r="GLJ23" s="23"/>
      <c r="GLK23" s="23"/>
      <c r="GLL23" s="23"/>
      <c r="GLM23" s="23"/>
      <c r="GLN23" s="23"/>
      <c r="GLO23" s="23"/>
      <c r="GLP23" s="23"/>
      <c r="GLQ23" s="23"/>
      <c r="GLR23" s="23"/>
      <c r="GLS23" s="23"/>
      <c r="GLT23" s="23"/>
      <c r="GLU23" s="23"/>
      <c r="GLV23" s="23"/>
      <c r="GLW23" s="23"/>
      <c r="GLX23" s="23"/>
      <c r="GLY23" s="23"/>
      <c r="GLZ23" s="23"/>
      <c r="GMA23" s="23"/>
      <c r="GMB23" s="23"/>
      <c r="GMC23" s="23"/>
      <c r="GMD23" s="23"/>
      <c r="GME23" s="23"/>
      <c r="GMF23" s="23"/>
      <c r="GMG23" s="23"/>
      <c r="GMH23" s="23"/>
      <c r="GMI23" s="23"/>
      <c r="GMJ23" s="23"/>
      <c r="GMK23" s="23"/>
      <c r="GML23" s="23"/>
      <c r="GMM23" s="23"/>
      <c r="GMN23" s="23"/>
      <c r="GMO23" s="23"/>
      <c r="GMP23" s="23"/>
      <c r="GMQ23" s="23"/>
      <c r="GMR23" s="23"/>
      <c r="GMS23" s="23"/>
      <c r="GMT23" s="23"/>
      <c r="GMU23" s="23"/>
      <c r="GMV23" s="23"/>
      <c r="GMW23" s="23"/>
      <c r="GMX23" s="23"/>
      <c r="GMY23" s="23"/>
      <c r="GMZ23" s="23"/>
      <c r="GNA23" s="23"/>
      <c r="GNB23" s="23"/>
      <c r="GNC23" s="23"/>
      <c r="GND23" s="23"/>
      <c r="GNE23" s="23"/>
      <c r="GNF23" s="23"/>
      <c r="GNG23" s="23"/>
      <c r="GNH23" s="23"/>
      <c r="GNI23" s="23"/>
      <c r="GNJ23" s="23"/>
      <c r="GNK23" s="23"/>
      <c r="GNL23" s="23"/>
      <c r="GNM23" s="23"/>
      <c r="GNN23" s="23"/>
      <c r="GNO23" s="23"/>
      <c r="GNP23" s="23"/>
      <c r="GNQ23" s="23"/>
      <c r="GNR23" s="23"/>
      <c r="GNS23" s="23"/>
      <c r="GNT23" s="23"/>
      <c r="GNU23" s="23"/>
      <c r="GNV23" s="23"/>
      <c r="GNW23" s="23"/>
      <c r="GNX23" s="23"/>
      <c r="GNY23" s="23"/>
      <c r="GNZ23" s="23"/>
      <c r="GOA23" s="23"/>
      <c r="GOB23" s="23"/>
      <c r="GOC23" s="23"/>
      <c r="GOD23" s="23"/>
      <c r="GOE23" s="23"/>
      <c r="GOF23" s="23"/>
      <c r="GOG23" s="23"/>
      <c r="GOH23" s="23"/>
      <c r="GOI23" s="23"/>
      <c r="GOJ23" s="23"/>
      <c r="GOK23" s="23"/>
      <c r="GOL23" s="23"/>
      <c r="GOM23" s="23"/>
      <c r="GON23" s="23"/>
      <c r="GOO23" s="23"/>
      <c r="GOP23" s="23"/>
      <c r="GOQ23" s="23"/>
      <c r="GOR23" s="23"/>
      <c r="GOS23" s="23"/>
      <c r="GOT23" s="23"/>
      <c r="GOU23" s="23"/>
      <c r="GOV23" s="23"/>
      <c r="GOW23" s="23"/>
      <c r="GOX23" s="23"/>
      <c r="GOY23" s="23"/>
      <c r="GOZ23" s="23"/>
      <c r="GPA23" s="23"/>
      <c r="GPB23" s="23"/>
      <c r="GPC23" s="23"/>
      <c r="GPD23" s="23"/>
      <c r="GPE23" s="23"/>
      <c r="GPF23" s="23"/>
      <c r="GPG23" s="23"/>
      <c r="GPH23" s="23"/>
      <c r="GPI23" s="23"/>
      <c r="GPJ23" s="23"/>
      <c r="GPK23" s="23"/>
      <c r="GPL23" s="23"/>
      <c r="GPM23" s="23"/>
      <c r="GPN23" s="23"/>
      <c r="GPO23" s="23"/>
      <c r="GPP23" s="23"/>
      <c r="GPQ23" s="23"/>
      <c r="GPR23" s="23"/>
      <c r="GPS23" s="23"/>
      <c r="GPT23" s="23"/>
      <c r="GPU23" s="23"/>
      <c r="GPV23" s="23"/>
      <c r="GPW23" s="23"/>
      <c r="GPX23" s="23"/>
      <c r="GPY23" s="23"/>
      <c r="GPZ23" s="23"/>
      <c r="GQA23" s="23"/>
      <c r="GQB23" s="23"/>
      <c r="GQC23" s="23"/>
      <c r="GQD23" s="23"/>
      <c r="GQE23" s="23"/>
      <c r="GQF23" s="23"/>
      <c r="GQG23" s="23"/>
      <c r="GQH23" s="23"/>
      <c r="GQI23" s="23"/>
      <c r="GQJ23" s="23"/>
      <c r="GQK23" s="23"/>
      <c r="GQL23" s="23"/>
      <c r="GQM23" s="23"/>
      <c r="GQN23" s="23"/>
      <c r="GQO23" s="23"/>
      <c r="GQP23" s="23"/>
      <c r="GQQ23" s="23"/>
      <c r="GQR23" s="23"/>
      <c r="GQS23" s="23"/>
      <c r="GQT23" s="23"/>
      <c r="GQU23" s="23"/>
      <c r="GQV23" s="23"/>
      <c r="GQW23" s="23"/>
      <c r="GQX23" s="23"/>
      <c r="GQY23" s="23"/>
      <c r="GQZ23" s="23"/>
      <c r="GRA23" s="23"/>
      <c r="GRB23" s="23"/>
      <c r="GRC23" s="23"/>
      <c r="GRD23" s="23"/>
      <c r="GRE23" s="23"/>
      <c r="GRF23" s="23"/>
      <c r="GRG23" s="23"/>
      <c r="GRH23" s="23"/>
      <c r="GRI23" s="23"/>
      <c r="GRJ23" s="23"/>
      <c r="GRK23" s="23"/>
      <c r="GRL23" s="23"/>
      <c r="GRM23" s="23"/>
      <c r="GRN23" s="23"/>
      <c r="GRO23" s="23"/>
      <c r="GRP23" s="23"/>
      <c r="GRQ23" s="23"/>
      <c r="GRR23" s="23"/>
      <c r="GRS23" s="23"/>
      <c r="GRT23" s="23"/>
      <c r="GRU23" s="23"/>
      <c r="GRV23" s="23"/>
      <c r="GRW23" s="23"/>
      <c r="GRX23" s="23"/>
      <c r="GRY23" s="23"/>
      <c r="GRZ23" s="23"/>
      <c r="GSA23" s="23"/>
      <c r="GSB23" s="23"/>
      <c r="GSC23" s="23"/>
      <c r="GSD23" s="23"/>
      <c r="GSE23" s="23"/>
      <c r="GSF23" s="23"/>
      <c r="GSG23" s="23"/>
      <c r="GSH23" s="23"/>
      <c r="GSI23" s="23"/>
      <c r="GSJ23" s="23"/>
      <c r="GSK23" s="23"/>
      <c r="GSL23" s="23"/>
      <c r="GSM23" s="23"/>
      <c r="GSN23" s="23"/>
      <c r="GSO23" s="23"/>
      <c r="GSP23" s="23"/>
      <c r="GSQ23" s="23"/>
      <c r="GSR23" s="23"/>
      <c r="GSS23" s="23"/>
      <c r="GST23" s="23"/>
      <c r="GSU23" s="23"/>
      <c r="GSV23" s="23"/>
      <c r="GSW23" s="23"/>
      <c r="GSX23" s="23"/>
      <c r="GSY23" s="23"/>
      <c r="GSZ23" s="23"/>
      <c r="GTA23" s="23"/>
      <c r="GTB23" s="23"/>
      <c r="GTC23" s="23"/>
      <c r="GTD23" s="23"/>
      <c r="GTE23" s="23"/>
      <c r="GTF23" s="23"/>
      <c r="GTG23" s="23"/>
      <c r="GTH23" s="23"/>
      <c r="GTI23" s="23"/>
      <c r="GTJ23" s="23"/>
      <c r="GTK23" s="23"/>
      <c r="GTL23" s="23"/>
      <c r="GTM23" s="23"/>
      <c r="GTN23" s="23"/>
      <c r="GTO23" s="23"/>
      <c r="GTP23" s="23"/>
      <c r="GTQ23" s="23"/>
      <c r="GTR23" s="23"/>
      <c r="GTS23" s="23"/>
      <c r="GTT23" s="23"/>
      <c r="GTU23" s="23"/>
      <c r="GTV23" s="23"/>
      <c r="GTW23" s="23"/>
      <c r="GTX23" s="23"/>
      <c r="GTY23" s="23"/>
      <c r="GTZ23" s="23"/>
      <c r="GUA23" s="23"/>
      <c r="GUB23" s="23"/>
      <c r="GUC23" s="23"/>
      <c r="GUD23" s="23"/>
      <c r="GUE23" s="23"/>
      <c r="GUF23" s="23"/>
      <c r="GUG23" s="23"/>
      <c r="GUH23" s="23"/>
      <c r="GUI23" s="23"/>
      <c r="GUJ23" s="23"/>
      <c r="GUK23" s="23"/>
      <c r="GUL23" s="23"/>
      <c r="GUM23" s="23"/>
      <c r="GUN23" s="23"/>
      <c r="GUO23" s="23"/>
      <c r="GUP23" s="23"/>
      <c r="GUQ23" s="23"/>
      <c r="GUR23" s="23"/>
      <c r="GUS23" s="23"/>
      <c r="GUT23" s="23"/>
      <c r="GUU23" s="23"/>
      <c r="GUV23" s="23"/>
      <c r="GUW23" s="23"/>
      <c r="GUX23" s="23"/>
      <c r="GUY23" s="23"/>
      <c r="GUZ23" s="23"/>
      <c r="GVA23" s="23"/>
      <c r="GVB23" s="23"/>
      <c r="GVC23" s="23"/>
      <c r="GVD23" s="23"/>
      <c r="GVE23" s="23"/>
      <c r="GVF23" s="23"/>
      <c r="GVG23" s="23"/>
      <c r="GVH23" s="23"/>
      <c r="GVI23" s="23"/>
      <c r="GVJ23" s="23"/>
      <c r="GVK23" s="23"/>
      <c r="GVL23" s="23"/>
      <c r="GVM23" s="23"/>
      <c r="GVN23" s="23"/>
      <c r="GVO23" s="23"/>
      <c r="GVP23" s="23"/>
      <c r="GVQ23" s="23"/>
      <c r="GVR23" s="23"/>
      <c r="GVS23" s="23"/>
      <c r="GVT23" s="23"/>
      <c r="GVU23" s="23"/>
      <c r="GVV23" s="23"/>
      <c r="GVW23" s="23"/>
      <c r="GVX23" s="23"/>
      <c r="GVY23" s="23"/>
      <c r="GVZ23" s="23"/>
      <c r="GWA23" s="23"/>
      <c r="GWB23" s="23"/>
      <c r="GWC23" s="23"/>
      <c r="GWD23" s="23"/>
      <c r="GWE23" s="23"/>
      <c r="GWF23" s="23"/>
      <c r="GWG23" s="23"/>
      <c r="GWH23" s="23"/>
      <c r="GWI23" s="23"/>
      <c r="GWJ23" s="23"/>
      <c r="GWK23" s="23"/>
      <c r="GWL23" s="23"/>
      <c r="GWM23" s="23"/>
      <c r="GWN23" s="23"/>
      <c r="GWO23" s="23"/>
      <c r="GWP23" s="23"/>
      <c r="GWQ23" s="23"/>
      <c r="GWR23" s="23"/>
      <c r="GWS23" s="23"/>
      <c r="GWT23" s="23"/>
      <c r="GWU23" s="23"/>
      <c r="GWV23" s="23"/>
      <c r="GWW23" s="23"/>
      <c r="GWX23" s="23"/>
      <c r="GWY23" s="23"/>
      <c r="GWZ23" s="23"/>
      <c r="GXA23" s="23"/>
      <c r="GXB23" s="23"/>
      <c r="GXC23" s="23"/>
      <c r="GXD23" s="23"/>
      <c r="GXE23" s="23"/>
      <c r="GXF23" s="23"/>
      <c r="GXG23" s="23"/>
      <c r="GXH23" s="23"/>
      <c r="GXI23" s="23"/>
      <c r="GXJ23" s="23"/>
      <c r="GXK23" s="23"/>
      <c r="GXL23" s="23"/>
      <c r="GXM23" s="23"/>
      <c r="GXN23" s="23"/>
      <c r="GXO23" s="23"/>
      <c r="GXP23" s="23"/>
      <c r="GXQ23" s="23"/>
      <c r="GXR23" s="23"/>
      <c r="GXS23" s="23"/>
      <c r="GXT23" s="23"/>
      <c r="GXU23" s="23"/>
      <c r="GXV23" s="23"/>
      <c r="GXW23" s="23"/>
      <c r="GXX23" s="23"/>
      <c r="GXY23" s="23"/>
      <c r="GXZ23" s="23"/>
      <c r="GYA23" s="23"/>
      <c r="GYB23" s="23"/>
      <c r="GYC23" s="23"/>
      <c r="GYD23" s="23"/>
      <c r="GYE23" s="23"/>
      <c r="GYF23" s="23"/>
      <c r="GYG23" s="23"/>
      <c r="GYH23" s="23"/>
      <c r="GYI23" s="23"/>
      <c r="GYJ23" s="23"/>
      <c r="GYK23" s="23"/>
      <c r="GYL23" s="23"/>
      <c r="GYM23" s="23"/>
      <c r="GYN23" s="23"/>
      <c r="GYO23" s="23"/>
      <c r="GYP23" s="23"/>
      <c r="GYQ23" s="23"/>
      <c r="GYR23" s="23"/>
      <c r="GYS23" s="23"/>
      <c r="GYT23" s="23"/>
      <c r="GYU23" s="23"/>
      <c r="GYV23" s="23"/>
      <c r="GYW23" s="23"/>
      <c r="GYX23" s="23"/>
      <c r="GYY23" s="23"/>
      <c r="GYZ23" s="23"/>
      <c r="GZA23" s="23"/>
      <c r="GZB23" s="23"/>
      <c r="GZC23" s="23"/>
      <c r="GZD23" s="23"/>
      <c r="GZE23" s="23"/>
      <c r="GZF23" s="23"/>
      <c r="GZG23" s="23"/>
      <c r="GZH23" s="23"/>
      <c r="GZI23" s="23"/>
      <c r="GZJ23" s="23"/>
      <c r="GZK23" s="23"/>
      <c r="GZL23" s="23"/>
      <c r="GZM23" s="23"/>
      <c r="GZN23" s="23"/>
      <c r="GZO23" s="23"/>
      <c r="GZP23" s="23"/>
      <c r="GZQ23" s="23"/>
      <c r="GZR23" s="23"/>
      <c r="GZS23" s="23"/>
      <c r="GZT23" s="23"/>
      <c r="GZU23" s="23"/>
      <c r="GZV23" s="23"/>
      <c r="GZW23" s="23"/>
      <c r="GZX23" s="23"/>
      <c r="GZY23" s="23"/>
      <c r="GZZ23" s="23"/>
      <c r="HAA23" s="23"/>
      <c r="HAB23" s="23"/>
      <c r="HAC23" s="23"/>
      <c r="HAD23" s="23"/>
      <c r="HAE23" s="23"/>
      <c r="HAF23" s="23"/>
      <c r="HAG23" s="23"/>
      <c r="HAH23" s="23"/>
      <c r="HAI23" s="23"/>
      <c r="HAJ23" s="23"/>
      <c r="HAK23" s="23"/>
      <c r="HAL23" s="23"/>
      <c r="HAM23" s="23"/>
      <c r="HAN23" s="23"/>
      <c r="HAO23" s="23"/>
      <c r="HAP23" s="23"/>
      <c r="HAQ23" s="23"/>
      <c r="HAR23" s="23"/>
      <c r="HAS23" s="23"/>
      <c r="HAT23" s="23"/>
      <c r="HAU23" s="23"/>
      <c r="HAV23" s="23"/>
      <c r="HAW23" s="23"/>
      <c r="HAX23" s="23"/>
      <c r="HAY23" s="23"/>
      <c r="HAZ23" s="23"/>
      <c r="HBA23" s="23"/>
      <c r="HBB23" s="23"/>
      <c r="HBC23" s="23"/>
      <c r="HBD23" s="23"/>
      <c r="HBE23" s="23"/>
      <c r="HBF23" s="23"/>
      <c r="HBG23" s="23"/>
      <c r="HBH23" s="23"/>
      <c r="HBI23" s="23"/>
      <c r="HBJ23" s="23"/>
      <c r="HBK23" s="23"/>
      <c r="HBL23" s="23"/>
      <c r="HBM23" s="23"/>
      <c r="HBN23" s="23"/>
      <c r="HBO23" s="23"/>
      <c r="HBP23" s="23"/>
      <c r="HBQ23" s="23"/>
      <c r="HBR23" s="23"/>
      <c r="HBS23" s="23"/>
      <c r="HBT23" s="23"/>
      <c r="HBU23" s="23"/>
      <c r="HBV23" s="23"/>
      <c r="HBW23" s="23"/>
      <c r="HBX23" s="23"/>
      <c r="HBY23" s="23"/>
      <c r="HBZ23" s="23"/>
      <c r="HCA23" s="23"/>
      <c r="HCB23" s="23"/>
      <c r="HCC23" s="23"/>
      <c r="HCD23" s="23"/>
      <c r="HCE23" s="23"/>
      <c r="HCF23" s="23"/>
      <c r="HCG23" s="23"/>
      <c r="HCH23" s="23"/>
      <c r="HCI23" s="23"/>
      <c r="HCJ23" s="23"/>
      <c r="HCK23" s="23"/>
      <c r="HCL23" s="23"/>
      <c r="HCM23" s="23"/>
      <c r="HCN23" s="23"/>
      <c r="HCO23" s="23"/>
      <c r="HCP23" s="23"/>
      <c r="HCQ23" s="23"/>
      <c r="HCR23" s="23"/>
      <c r="HCS23" s="23"/>
      <c r="HCT23" s="23"/>
      <c r="HCU23" s="23"/>
      <c r="HCV23" s="23"/>
      <c r="HCW23" s="23"/>
      <c r="HCX23" s="23"/>
      <c r="HCY23" s="23"/>
      <c r="HCZ23" s="23"/>
      <c r="HDA23" s="23"/>
      <c r="HDB23" s="23"/>
      <c r="HDC23" s="23"/>
      <c r="HDD23" s="23"/>
      <c r="HDE23" s="23"/>
      <c r="HDF23" s="23"/>
      <c r="HDG23" s="23"/>
      <c r="HDH23" s="23"/>
      <c r="HDI23" s="23"/>
      <c r="HDJ23" s="23"/>
      <c r="HDK23" s="23"/>
      <c r="HDL23" s="23"/>
      <c r="HDM23" s="23"/>
      <c r="HDN23" s="23"/>
      <c r="HDO23" s="23"/>
      <c r="HDP23" s="23"/>
      <c r="HDQ23" s="23"/>
      <c r="HDR23" s="23"/>
      <c r="HDS23" s="23"/>
      <c r="HDT23" s="23"/>
      <c r="HDU23" s="23"/>
      <c r="HDV23" s="23"/>
      <c r="HDW23" s="23"/>
      <c r="HDX23" s="23"/>
      <c r="HDY23" s="23"/>
      <c r="HDZ23" s="23"/>
      <c r="HEA23" s="23"/>
      <c r="HEB23" s="23"/>
      <c r="HEC23" s="23"/>
      <c r="HED23" s="23"/>
      <c r="HEE23" s="23"/>
      <c r="HEF23" s="23"/>
      <c r="HEG23" s="23"/>
      <c r="HEH23" s="23"/>
      <c r="HEI23" s="23"/>
      <c r="HEJ23" s="23"/>
      <c r="HEK23" s="23"/>
      <c r="HEL23" s="23"/>
      <c r="HEM23" s="23"/>
      <c r="HEN23" s="23"/>
      <c r="HEO23" s="23"/>
      <c r="HEP23" s="23"/>
      <c r="HEQ23" s="23"/>
      <c r="HER23" s="23"/>
      <c r="HES23" s="23"/>
      <c r="HET23" s="23"/>
      <c r="HEU23" s="23"/>
      <c r="HEV23" s="23"/>
      <c r="HEW23" s="23"/>
      <c r="HEX23" s="23"/>
      <c r="HEY23" s="23"/>
      <c r="HEZ23" s="23"/>
      <c r="HFA23" s="23"/>
      <c r="HFB23" s="23"/>
      <c r="HFC23" s="23"/>
      <c r="HFD23" s="23"/>
      <c r="HFE23" s="23"/>
      <c r="HFF23" s="23"/>
      <c r="HFG23" s="23"/>
      <c r="HFH23" s="23"/>
      <c r="HFI23" s="23"/>
      <c r="HFJ23" s="23"/>
      <c r="HFK23" s="23"/>
      <c r="HFL23" s="23"/>
      <c r="HFM23" s="23"/>
      <c r="HFN23" s="23"/>
      <c r="HFO23" s="23"/>
      <c r="HFP23" s="23"/>
      <c r="HFQ23" s="23"/>
      <c r="HFR23" s="23"/>
      <c r="HFS23" s="23"/>
      <c r="HFT23" s="23"/>
      <c r="HFU23" s="23"/>
      <c r="HFV23" s="23"/>
      <c r="HFW23" s="23"/>
      <c r="HFX23" s="23"/>
      <c r="HFY23" s="23"/>
      <c r="HFZ23" s="23"/>
      <c r="HGA23" s="23"/>
      <c r="HGB23" s="23"/>
      <c r="HGC23" s="23"/>
      <c r="HGD23" s="23"/>
      <c r="HGE23" s="23"/>
      <c r="HGF23" s="23"/>
      <c r="HGG23" s="23"/>
      <c r="HGH23" s="23"/>
      <c r="HGI23" s="23"/>
      <c r="HGJ23" s="23"/>
      <c r="HGK23" s="23"/>
      <c r="HGL23" s="23"/>
      <c r="HGM23" s="23"/>
      <c r="HGN23" s="23"/>
      <c r="HGO23" s="23"/>
      <c r="HGP23" s="23"/>
      <c r="HGQ23" s="23"/>
      <c r="HGR23" s="23"/>
      <c r="HGS23" s="23"/>
      <c r="HGT23" s="23"/>
      <c r="HGU23" s="23"/>
      <c r="HGV23" s="23"/>
      <c r="HGW23" s="23"/>
      <c r="HGX23" s="23"/>
      <c r="HGY23" s="23"/>
      <c r="HGZ23" s="23"/>
      <c r="HHA23" s="23"/>
      <c r="HHB23" s="23"/>
      <c r="HHC23" s="23"/>
      <c r="HHD23" s="23"/>
      <c r="HHE23" s="23"/>
      <c r="HHF23" s="23"/>
      <c r="HHG23" s="23"/>
      <c r="HHH23" s="23"/>
      <c r="HHI23" s="23"/>
      <c r="HHJ23" s="23"/>
      <c r="HHK23" s="23"/>
      <c r="HHL23" s="23"/>
      <c r="HHM23" s="23"/>
      <c r="HHN23" s="23"/>
      <c r="HHO23" s="23"/>
      <c r="HHP23" s="23"/>
      <c r="HHQ23" s="23"/>
      <c r="HHR23" s="23"/>
      <c r="HHS23" s="23"/>
      <c r="HHT23" s="23"/>
      <c r="HHU23" s="23"/>
      <c r="HHV23" s="23"/>
      <c r="HHW23" s="23"/>
      <c r="HHX23" s="23"/>
      <c r="HHY23" s="23"/>
      <c r="HHZ23" s="23"/>
      <c r="HIA23" s="23"/>
      <c r="HIB23" s="23"/>
      <c r="HIC23" s="23"/>
      <c r="HID23" s="23"/>
      <c r="HIE23" s="23"/>
      <c r="HIF23" s="23"/>
      <c r="HIG23" s="23"/>
      <c r="HIH23" s="23"/>
      <c r="HII23" s="23"/>
      <c r="HIJ23" s="23"/>
      <c r="HIK23" s="23"/>
      <c r="HIL23" s="23"/>
      <c r="HIM23" s="23"/>
      <c r="HIN23" s="23"/>
      <c r="HIO23" s="23"/>
      <c r="HIP23" s="23"/>
      <c r="HIQ23" s="23"/>
      <c r="HIR23" s="23"/>
      <c r="HIS23" s="23"/>
      <c r="HIT23" s="23"/>
      <c r="HIU23" s="23"/>
      <c r="HIV23" s="23"/>
      <c r="HIW23" s="23"/>
      <c r="HIX23" s="23"/>
      <c r="HIY23" s="23"/>
      <c r="HIZ23" s="23"/>
      <c r="HJA23" s="23"/>
      <c r="HJB23" s="23"/>
      <c r="HJC23" s="23"/>
      <c r="HJD23" s="23"/>
      <c r="HJE23" s="23"/>
      <c r="HJF23" s="23"/>
      <c r="HJG23" s="23"/>
      <c r="HJH23" s="23"/>
      <c r="HJI23" s="23"/>
      <c r="HJJ23" s="23"/>
      <c r="HJK23" s="23"/>
      <c r="HJL23" s="23"/>
      <c r="HJM23" s="23"/>
      <c r="HJN23" s="23"/>
      <c r="HJO23" s="23"/>
      <c r="HJP23" s="23"/>
      <c r="HJQ23" s="23"/>
      <c r="HJR23" s="23"/>
      <c r="HJS23" s="23"/>
      <c r="HJT23" s="23"/>
      <c r="HJU23" s="23"/>
      <c r="HJV23" s="23"/>
      <c r="HJW23" s="23"/>
      <c r="HJX23" s="23"/>
      <c r="HJY23" s="23"/>
      <c r="HJZ23" s="23"/>
      <c r="HKA23" s="23"/>
      <c r="HKB23" s="23"/>
      <c r="HKC23" s="23"/>
      <c r="HKD23" s="23"/>
      <c r="HKE23" s="23"/>
      <c r="HKF23" s="23"/>
      <c r="HKG23" s="23"/>
      <c r="HKH23" s="23"/>
      <c r="HKI23" s="23"/>
      <c r="HKJ23" s="23"/>
      <c r="HKK23" s="23"/>
      <c r="HKL23" s="23"/>
      <c r="HKM23" s="23"/>
      <c r="HKN23" s="23"/>
      <c r="HKO23" s="23"/>
      <c r="HKP23" s="23"/>
      <c r="HKQ23" s="23"/>
      <c r="HKR23" s="23"/>
      <c r="HKS23" s="23"/>
      <c r="HKT23" s="23"/>
      <c r="HKU23" s="23"/>
      <c r="HKV23" s="23"/>
      <c r="HKW23" s="23"/>
      <c r="HKX23" s="23"/>
      <c r="HKY23" s="23"/>
      <c r="HKZ23" s="23"/>
      <c r="HLA23" s="23"/>
      <c r="HLB23" s="23"/>
      <c r="HLC23" s="23"/>
      <c r="HLD23" s="23"/>
      <c r="HLE23" s="23"/>
      <c r="HLF23" s="23"/>
      <c r="HLG23" s="23"/>
      <c r="HLH23" s="23"/>
      <c r="HLI23" s="23"/>
      <c r="HLJ23" s="23"/>
      <c r="HLK23" s="23"/>
      <c r="HLL23" s="23"/>
      <c r="HLM23" s="23"/>
      <c r="HLN23" s="23"/>
      <c r="HLO23" s="23"/>
      <c r="HLP23" s="23"/>
      <c r="HLQ23" s="23"/>
      <c r="HLR23" s="23"/>
      <c r="HLS23" s="23"/>
      <c r="HLT23" s="23"/>
      <c r="HLU23" s="23"/>
      <c r="HLV23" s="23"/>
      <c r="HLW23" s="23"/>
      <c r="HLX23" s="23"/>
      <c r="HLY23" s="23"/>
      <c r="HLZ23" s="23"/>
      <c r="HMA23" s="23"/>
      <c r="HMB23" s="23"/>
      <c r="HMC23" s="23"/>
      <c r="HMD23" s="23"/>
      <c r="HME23" s="23"/>
      <c r="HMF23" s="23"/>
      <c r="HMG23" s="23"/>
      <c r="HMH23" s="23"/>
      <c r="HMI23" s="23"/>
      <c r="HMJ23" s="23"/>
      <c r="HMK23" s="23"/>
      <c r="HML23" s="23"/>
      <c r="HMM23" s="23"/>
      <c r="HMN23" s="23"/>
      <c r="HMO23" s="23"/>
      <c r="HMP23" s="23"/>
      <c r="HMQ23" s="23"/>
      <c r="HMR23" s="23"/>
      <c r="HMS23" s="23"/>
      <c r="HMT23" s="23"/>
      <c r="HMU23" s="23"/>
      <c r="HMV23" s="23"/>
      <c r="HMW23" s="23"/>
      <c r="HMX23" s="23"/>
      <c r="HMY23" s="23"/>
      <c r="HMZ23" s="23"/>
      <c r="HNA23" s="23"/>
      <c r="HNB23" s="23"/>
      <c r="HNC23" s="23"/>
      <c r="HND23" s="23"/>
      <c r="HNE23" s="23"/>
      <c r="HNF23" s="23"/>
      <c r="HNG23" s="23"/>
      <c r="HNH23" s="23"/>
      <c r="HNI23" s="23"/>
      <c r="HNJ23" s="23"/>
      <c r="HNK23" s="23"/>
      <c r="HNL23" s="23"/>
      <c r="HNM23" s="23"/>
      <c r="HNN23" s="23"/>
      <c r="HNO23" s="23"/>
      <c r="HNP23" s="23"/>
      <c r="HNQ23" s="23"/>
      <c r="HNR23" s="23"/>
      <c r="HNS23" s="23"/>
      <c r="HNT23" s="23"/>
      <c r="HNU23" s="23"/>
      <c r="HNV23" s="23"/>
      <c r="HNW23" s="23"/>
      <c r="HNX23" s="23"/>
      <c r="HNY23" s="23"/>
      <c r="HNZ23" s="23"/>
      <c r="HOA23" s="23"/>
      <c r="HOB23" s="23"/>
      <c r="HOC23" s="23"/>
      <c r="HOD23" s="23"/>
      <c r="HOE23" s="23"/>
      <c r="HOF23" s="23"/>
      <c r="HOG23" s="23"/>
      <c r="HOH23" s="23"/>
      <c r="HOI23" s="23"/>
      <c r="HOJ23" s="23"/>
      <c r="HOK23" s="23"/>
      <c r="HOL23" s="23"/>
      <c r="HOM23" s="23"/>
      <c r="HON23" s="23"/>
      <c r="HOO23" s="23"/>
      <c r="HOP23" s="23"/>
      <c r="HOQ23" s="23"/>
      <c r="HOR23" s="23"/>
      <c r="HOS23" s="23"/>
      <c r="HOT23" s="23"/>
      <c r="HOU23" s="23"/>
      <c r="HOV23" s="23"/>
      <c r="HOW23" s="23"/>
      <c r="HOX23" s="23"/>
      <c r="HOY23" s="23"/>
      <c r="HOZ23" s="23"/>
      <c r="HPA23" s="23"/>
      <c r="HPB23" s="23"/>
      <c r="HPC23" s="23"/>
      <c r="HPD23" s="23"/>
      <c r="HPE23" s="23"/>
      <c r="HPF23" s="23"/>
      <c r="HPG23" s="23"/>
      <c r="HPH23" s="23"/>
      <c r="HPI23" s="23"/>
      <c r="HPJ23" s="23"/>
      <c r="HPK23" s="23"/>
      <c r="HPL23" s="23"/>
      <c r="HPM23" s="23"/>
      <c r="HPN23" s="23"/>
      <c r="HPO23" s="23"/>
      <c r="HPP23" s="23"/>
      <c r="HPQ23" s="23"/>
      <c r="HPR23" s="23"/>
      <c r="HPS23" s="23"/>
      <c r="HPT23" s="23"/>
      <c r="HPU23" s="23"/>
      <c r="HPV23" s="23"/>
      <c r="HPW23" s="23"/>
      <c r="HPX23" s="23"/>
      <c r="HPY23" s="23"/>
      <c r="HPZ23" s="23"/>
      <c r="HQA23" s="23"/>
      <c r="HQB23" s="23"/>
      <c r="HQC23" s="23"/>
      <c r="HQD23" s="23"/>
      <c r="HQE23" s="23"/>
      <c r="HQF23" s="23"/>
      <c r="HQG23" s="23"/>
      <c r="HQH23" s="23"/>
      <c r="HQI23" s="23"/>
      <c r="HQJ23" s="23"/>
      <c r="HQK23" s="23"/>
      <c r="HQL23" s="23"/>
      <c r="HQM23" s="23"/>
      <c r="HQN23" s="23"/>
      <c r="HQO23" s="23"/>
      <c r="HQP23" s="23"/>
      <c r="HQQ23" s="23"/>
      <c r="HQR23" s="23"/>
      <c r="HQS23" s="23"/>
      <c r="HQT23" s="23"/>
      <c r="HQU23" s="23"/>
      <c r="HQV23" s="23"/>
      <c r="HQW23" s="23"/>
      <c r="HQX23" s="23"/>
      <c r="HQY23" s="23"/>
      <c r="HQZ23" s="23"/>
      <c r="HRA23" s="23"/>
      <c r="HRB23" s="23"/>
      <c r="HRC23" s="23"/>
      <c r="HRD23" s="23"/>
      <c r="HRE23" s="23"/>
      <c r="HRF23" s="23"/>
      <c r="HRG23" s="23"/>
      <c r="HRH23" s="23"/>
      <c r="HRI23" s="23"/>
      <c r="HRJ23" s="23"/>
      <c r="HRK23" s="23"/>
      <c r="HRL23" s="23"/>
      <c r="HRM23" s="23"/>
      <c r="HRN23" s="23"/>
      <c r="HRO23" s="23"/>
      <c r="HRP23" s="23"/>
      <c r="HRQ23" s="23"/>
      <c r="HRR23" s="23"/>
      <c r="HRS23" s="23"/>
      <c r="HRT23" s="23"/>
      <c r="HRU23" s="23"/>
      <c r="HRV23" s="23"/>
      <c r="HRW23" s="23"/>
      <c r="HRX23" s="23"/>
      <c r="HRY23" s="23"/>
      <c r="HRZ23" s="23"/>
      <c r="HSA23" s="23"/>
      <c r="HSB23" s="23"/>
      <c r="HSC23" s="23"/>
      <c r="HSD23" s="23"/>
      <c r="HSE23" s="23"/>
      <c r="HSF23" s="23"/>
      <c r="HSG23" s="23"/>
      <c r="HSH23" s="23"/>
      <c r="HSI23" s="23"/>
      <c r="HSJ23" s="23"/>
      <c r="HSK23" s="23"/>
      <c r="HSL23" s="23"/>
      <c r="HSM23" s="23"/>
      <c r="HSN23" s="23"/>
      <c r="HSO23" s="23"/>
      <c r="HSP23" s="23"/>
      <c r="HSQ23" s="23"/>
      <c r="HSR23" s="23"/>
      <c r="HSS23" s="23"/>
      <c r="HST23" s="23"/>
      <c r="HSU23" s="23"/>
      <c r="HSV23" s="23"/>
      <c r="HSW23" s="23"/>
      <c r="HSX23" s="23"/>
      <c r="HSY23" s="23"/>
      <c r="HSZ23" s="23"/>
      <c r="HTA23" s="23"/>
      <c r="HTB23" s="23"/>
      <c r="HTC23" s="23"/>
      <c r="HTD23" s="23"/>
      <c r="HTE23" s="23"/>
      <c r="HTF23" s="23"/>
      <c r="HTG23" s="23"/>
      <c r="HTH23" s="23"/>
      <c r="HTI23" s="23"/>
      <c r="HTJ23" s="23"/>
      <c r="HTK23" s="23"/>
      <c r="HTL23" s="23"/>
      <c r="HTM23" s="23"/>
      <c r="HTN23" s="23"/>
      <c r="HTO23" s="23"/>
      <c r="HTP23" s="23"/>
      <c r="HTQ23" s="23"/>
      <c r="HTR23" s="23"/>
      <c r="HTS23" s="23"/>
      <c r="HTT23" s="23"/>
      <c r="HTU23" s="23"/>
      <c r="HTV23" s="23"/>
      <c r="HTW23" s="23"/>
      <c r="HTX23" s="23"/>
      <c r="HTY23" s="23"/>
      <c r="HTZ23" s="23"/>
      <c r="HUA23" s="23"/>
      <c r="HUB23" s="23"/>
      <c r="HUC23" s="23"/>
      <c r="HUD23" s="23"/>
      <c r="HUE23" s="23"/>
      <c r="HUF23" s="23"/>
      <c r="HUG23" s="23"/>
      <c r="HUH23" s="23"/>
      <c r="HUI23" s="23"/>
      <c r="HUJ23" s="23"/>
      <c r="HUK23" s="23"/>
      <c r="HUL23" s="23"/>
      <c r="HUM23" s="23"/>
      <c r="HUN23" s="23"/>
      <c r="HUO23" s="23"/>
      <c r="HUP23" s="23"/>
      <c r="HUQ23" s="23"/>
      <c r="HUR23" s="23"/>
      <c r="HUS23" s="23"/>
      <c r="HUT23" s="23"/>
      <c r="HUU23" s="23"/>
      <c r="HUV23" s="23"/>
      <c r="HUW23" s="23"/>
      <c r="HUX23" s="23"/>
      <c r="HUY23" s="23"/>
      <c r="HUZ23" s="23"/>
      <c r="HVA23" s="23"/>
      <c r="HVB23" s="23"/>
      <c r="HVC23" s="23"/>
      <c r="HVD23" s="23"/>
      <c r="HVE23" s="23"/>
      <c r="HVF23" s="23"/>
      <c r="HVG23" s="23"/>
      <c r="HVH23" s="23"/>
      <c r="HVI23" s="23"/>
      <c r="HVJ23" s="23"/>
      <c r="HVK23" s="23"/>
      <c r="HVL23" s="23"/>
      <c r="HVM23" s="23"/>
      <c r="HVN23" s="23"/>
      <c r="HVO23" s="23"/>
      <c r="HVP23" s="23"/>
      <c r="HVQ23" s="23"/>
      <c r="HVR23" s="23"/>
      <c r="HVS23" s="23"/>
      <c r="HVT23" s="23"/>
      <c r="HVU23" s="23"/>
      <c r="HVV23" s="23"/>
      <c r="HVW23" s="23"/>
      <c r="HVX23" s="23"/>
      <c r="HVY23" s="23"/>
      <c r="HVZ23" s="23"/>
      <c r="HWA23" s="23"/>
      <c r="HWB23" s="23"/>
      <c r="HWC23" s="23"/>
      <c r="HWD23" s="23"/>
      <c r="HWE23" s="23"/>
      <c r="HWF23" s="23"/>
      <c r="HWG23" s="23"/>
      <c r="HWH23" s="23"/>
      <c r="HWI23" s="23"/>
      <c r="HWJ23" s="23"/>
      <c r="HWK23" s="23"/>
      <c r="HWL23" s="23"/>
      <c r="HWM23" s="23"/>
      <c r="HWN23" s="23"/>
      <c r="HWO23" s="23"/>
      <c r="HWP23" s="23"/>
      <c r="HWQ23" s="23"/>
      <c r="HWR23" s="23"/>
      <c r="HWS23" s="23"/>
      <c r="HWT23" s="23"/>
      <c r="HWU23" s="23"/>
      <c r="HWV23" s="23"/>
      <c r="HWW23" s="23"/>
      <c r="HWX23" s="23"/>
      <c r="HWY23" s="23"/>
      <c r="HWZ23" s="23"/>
      <c r="HXA23" s="23"/>
      <c r="HXB23" s="23"/>
      <c r="HXC23" s="23"/>
      <c r="HXD23" s="23"/>
      <c r="HXE23" s="23"/>
      <c r="HXF23" s="23"/>
      <c r="HXG23" s="23"/>
      <c r="HXH23" s="23"/>
      <c r="HXI23" s="23"/>
      <c r="HXJ23" s="23"/>
      <c r="HXK23" s="23"/>
      <c r="HXL23" s="23"/>
      <c r="HXM23" s="23"/>
      <c r="HXN23" s="23"/>
      <c r="HXO23" s="23"/>
      <c r="HXP23" s="23"/>
      <c r="HXQ23" s="23"/>
      <c r="HXR23" s="23"/>
      <c r="HXS23" s="23"/>
      <c r="HXT23" s="23"/>
      <c r="HXU23" s="23"/>
      <c r="HXV23" s="23"/>
      <c r="HXW23" s="23"/>
      <c r="HXX23" s="23"/>
      <c r="HXY23" s="23"/>
      <c r="HXZ23" s="23"/>
      <c r="HYA23" s="23"/>
      <c r="HYB23" s="23"/>
      <c r="HYC23" s="23"/>
      <c r="HYD23" s="23"/>
      <c r="HYE23" s="23"/>
      <c r="HYF23" s="23"/>
      <c r="HYG23" s="23"/>
      <c r="HYH23" s="23"/>
      <c r="HYI23" s="23"/>
      <c r="HYJ23" s="23"/>
      <c r="HYK23" s="23"/>
      <c r="HYL23" s="23"/>
      <c r="HYM23" s="23"/>
      <c r="HYN23" s="23"/>
      <c r="HYO23" s="23"/>
      <c r="HYP23" s="23"/>
      <c r="HYQ23" s="23"/>
      <c r="HYR23" s="23"/>
      <c r="HYS23" s="23"/>
      <c r="HYT23" s="23"/>
      <c r="HYU23" s="23"/>
      <c r="HYV23" s="23"/>
      <c r="HYW23" s="23"/>
      <c r="HYX23" s="23"/>
      <c r="HYY23" s="23"/>
      <c r="HYZ23" s="23"/>
      <c r="HZA23" s="23"/>
      <c r="HZB23" s="23"/>
      <c r="HZC23" s="23"/>
      <c r="HZD23" s="23"/>
      <c r="HZE23" s="23"/>
      <c r="HZF23" s="23"/>
      <c r="HZG23" s="23"/>
      <c r="HZH23" s="23"/>
      <c r="HZI23" s="23"/>
      <c r="HZJ23" s="23"/>
      <c r="HZK23" s="23"/>
      <c r="HZL23" s="23"/>
      <c r="HZM23" s="23"/>
      <c r="HZN23" s="23"/>
      <c r="HZO23" s="23"/>
      <c r="HZP23" s="23"/>
      <c r="HZQ23" s="23"/>
      <c r="HZR23" s="23"/>
      <c r="HZS23" s="23"/>
      <c r="HZT23" s="23"/>
      <c r="HZU23" s="23"/>
      <c r="HZV23" s="23"/>
      <c r="HZW23" s="23"/>
      <c r="HZX23" s="23"/>
      <c r="HZY23" s="23"/>
      <c r="HZZ23" s="23"/>
      <c r="IAA23" s="23"/>
      <c r="IAB23" s="23"/>
      <c r="IAC23" s="23"/>
      <c r="IAD23" s="23"/>
      <c r="IAE23" s="23"/>
      <c r="IAF23" s="23"/>
      <c r="IAG23" s="23"/>
      <c r="IAH23" s="23"/>
      <c r="IAI23" s="23"/>
      <c r="IAJ23" s="23"/>
      <c r="IAK23" s="23"/>
      <c r="IAL23" s="23"/>
      <c r="IAM23" s="23"/>
      <c r="IAN23" s="23"/>
      <c r="IAO23" s="23"/>
      <c r="IAP23" s="23"/>
      <c r="IAQ23" s="23"/>
      <c r="IAR23" s="23"/>
      <c r="IAS23" s="23"/>
      <c r="IAT23" s="23"/>
      <c r="IAU23" s="23"/>
      <c r="IAV23" s="23"/>
      <c r="IAW23" s="23"/>
      <c r="IAX23" s="23"/>
      <c r="IAY23" s="23"/>
      <c r="IAZ23" s="23"/>
      <c r="IBA23" s="23"/>
      <c r="IBB23" s="23"/>
      <c r="IBC23" s="23"/>
      <c r="IBD23" s="23"/>
      <c r="IBE23" s="23"/>
      <c r="IBF23" s="23"/>
      <c r="IBG23" s="23"/>
      <c r="IBH23" s="23"/>
      <c r="IBI23" s="23"/>
      <c r="IBJ23" s="23"/>
      <c r="IBK23" s="23"/>
      <c r="IBL23" s="23"/>
      <c r="IBM23" s="23"/>
      <c r="IBN23" s="23"/>
      <c r="IBO23" s="23"/>
      <c r="IBP23" s="23"/>
      <c r="IBQ23" s="23"/>
      <c r="IBR23" s="23"/>
      <c r="IBS23" s="23"/>
      <c r="IBT23" s="23"/>
      <c r="IBU23" s="23"/>
      <c r="IBV23" s="23"/>
      <c r="IBW23" s="23"/>
      <c r="IBX23" s="23"/>
      <c r="IBY23" s="23"/>
      <c r="IBZ23" s="23"/>
      <c r="ICA23" s="23"/>
      <c r="ICB23" s="23"/>
      <c r="ICC23" s="23"/>
      <c r="ICD23" s="23"/>
      <c r="ICE23" s="23"/>
      <c r="ICF23" s="23"/>
      <c r="ICG23" s="23"/>
      <c r="ICH23" s="23"/>
      <c r="ICI23" s="23"/>
      <c r="ICJ23" s="23"/>
      <c r="ICK23" s="23"/>
      <c r="ICL23" s="23"/>
      <c r="ICM23" s="23"/>
      <c r="ICN23" s="23"/>
      <c r="ICO23" s="23"/>
      <c r="ICP23" s="23"/>
      <c r="ICQ23" s="23"/>
      <c r="ICR23" s="23"/>
      <c r="ICS23" s="23"/>
      <c r="ICT23" s="23"/>
      <c r="ICU23" s="23"/>
      <c r="ICV23" s="23"/>
      <c r="ICW23" s="23"/>
      <c r="ICX23" s="23"/>
      <c r="ICY23" s="23"/>
      <c r="ICZ23" s="23"/>
      <c r="IDA23" s="23"/>
      <c r="IDB23" s="23"/>
      <c r="IDC23" s="23"/>
      <c r="IDD23" s="23"/>
      <c r="IDE23" s="23"/>
      <c r="IDF23" s="23"/>
      <c r="IDG23" s="23"/>
      <c r="IDH23" s="23"/>
      <c r="IDI23" s="23"/>
      <c r="IDJ23" s="23"/>
      <c r="IDK23" s="23"/>
      <c r="IDL23" s="23"/>
      <c r="IDM23" s="23"/>
      <c r="IDN23" s="23"/>
      <c r="IDO23" s="23"/>
      <c r="IDP23" s="23"/>
      <c r="IDQ23" s="23"/>
      <c r="IDR23" s="23"/>
      <c r="IDS23" s="23"/>
      <c r="IDT23" s="23"/>
      <c r="IDU23" s="23"/>
      <c r="IDV23" s="23"/>
      <c r="IDW23" s="23"/>
      <c r="IDX23" s="23"/>
      <c r="IDY23" s="23"/>
      <c r="IDZ23" s="23"/>
      <c r="IEA23" s="23"/>
      <c r="IEB23" s="23"/>
      <c r="IEC23" s="23"/>
      <c r="IED23" s="23"/>
      <c r="IEE23" s="23"/>
      <c r="IEF23" s="23"/>
      <c r="IEG23" s="23"/>
      <c r="IEH23" s="23"/>
      <c r="IEI23" s="23"/>
      <c r="IEJ23" s="23"/>
      <c r="IEK23" s="23"/>
      <c r="IEL23" s="23"/>
      <c r="IEM23" s="23"/>
      <c r="IEN23" s="23"/>
      <c r="IEO23" s="23"/>
      <c r="IEP23" s="23"/>
      <c r="IEQ23" s="23"/>
      <c r="IER23" s="23"/>
      <c r="IES23" s="23"/>
      <c r="IET23" s="23"/>
      <c r="IEU23" s="23"/>
      <c r="IEV23" s="23"/>
      <c r="IEW23" s="23"/>
      <c r="IEX23" s="23"/>
      <c r="IEY23" s="23"/>
      <c r="IEZ23" s="23"/>
      <c r="IFA23" s="23"/>
      <c r="IFB23" s="23"/>
      <c r="IFC23" s="23"/>
      <c r="IFD23" s="23"/>
      <c r="IFE23" s="23"/>
      <c r="IFF23" s="23"/>
      <c r="IFG23" s="23"/>
      <c r="IFH23" s="23"/>
      <c r="IFI23" s="23"/>
      <c r="IFJ23" s="23"/>
      <c r="IFK23" s="23"/>
      <c r="IFL23" s="23"/>
      <c r="IFM23" s="23"/>
      <c r="IFN23" s="23"/>
      <c r="IFO23" s="23"/>
      <c r="IFP23" s="23"/>
      <c r="IFQ23" s="23"/>
      <c r="IFR23" s="23"/>
      <c r="IFS23" s="23"/>
      <c r="IFT23" s="23"/>
      <c r="IFU23" s="23"/>
      <c r="IFV23" s="23"/>
      <c r="IFW23" s="23"/>
      <c r="IFX23" s="23"/>
      <c r="IFY23" s="23"/>
      <c r="IFZ23" s="23"/>
      <c r="IGA23" s="23"/>
      <c r="IGB23" s="23"/>
      <c r="IGC23" s="23"/>
      <c r="IGD23" s="23"/>
      <c r="IGE23" s="23"/>
      <c r="IGF23" s="23"/>
      <c r="IGG23" s="23"/>
      <c r="IGH23" s="23"/>
      <c r="IGI23" s="23"/>
      <c r="IGJ23" s="23"/>
      <c r="IGK23" s="23"/>
      <c r="IGL23" s="23"/>
      <c r="IGM23" s="23"/>
      <c r="IGN23" s="23"/>
      <c r="IGO23" s="23"/>
      <c r="IGP23" s="23"/>
      <c r="IGQ23" s="23"/>
      <c r="IGR23" s="23"/>
      <c r="IGS23" s="23"/>
      <c r="IGT23" s="23"/>
      <c r="IGU23" s="23"/>
      <c r="IGV23" s="23"/>
      <c r="IGW23" s="23"/>
      <c r="IGX23" s="23"/>
      <c r="IGY23" s="23"/>
      <c r="IGZ23" s="23"/>
      <c r="IHA23" s="23"/>
      <c r="IHB23" s="23"/>
      <c r="IHC23" s="23"/>
      <c r="IHD23" s="23"/>
      <c r="IHE23" s="23"/>
      <c r="IHF23" s="23"/>
      <c r="IHG23" s="23"/>
      <c r="IHH23" s="23"/>
      <c r="IHI23" s="23"/>
      <c r="IHJ23" s="23"/>
      <c r="IHK23" s="23"/>
      <c r="IHL23" s="23"/>
      <c r="IHM23" s="23"/>
      <c r="IHN23" s="23"/>
      <c r="IHO23" s="23"/>
      <c r="IHP23" s="23"/>
      <c r="IHQ23" s="23"/>
      <c r="IHR23" s="23"/>
      <c r="IHS23" s="23"/>
      <c r="IHT23" s="23"/>
      <c r="IHU23" s="23"/>
      <c r="IHV23" s="23"/>
      <c r="IHW23" s="23"/>
      <c r="IHX23" s="23"/>
      <c r="IHY23" s="23"/>
      <c r="IHZ23" s="23"/>
      <c r="IIA23" s="23"/>
      <c r="IIB23" s="23"/>
      <c r="IIC23" s="23"/>
      <c r="IID23" s="23"/>
      <c r="IIE23" s="23"/>
      <c r="IIF23" s="23"/>
      <c r="IIG23" s="23"/>
      <c r="IIH23" s="23"/>
      <c r="III23" s="23"/>
      <c r="IIJ23" s="23"/>
      <c r="IIK23" s="23"/>
      <c r="IIL23" s="23"/>
      <c r="IIM23" s="23"/>
      <c r="IIN23" s="23"/>
      <c r="IIO23" s="23"/>
      <c r="IIP23" s="23"/>
      <c r="IIQ23" s="23"/>
      <c r="IIR23" s="23"/>
      <c r="IIS23" s="23"/>
      <c r="IIT23" s="23"/>
      <c r="IIU23" s="23"/>
      <c r="IIV23" s="23"/>
      <c r="IIW23" s="23"/>
      <c r="IIX23" s="23"/>
      <c r="IIY23" s="23"/>
      <c r="IIZ23" s="23"/>
      <c r="IJA23" s="23"/>
      <c r="IJB23" s="23"/>
      <c r="IJC23" s="23"/>
      <c r="IJD23" s="23"/>
      <c r="IJE23" s="23"/>
      <c r="IJF23" s="23"/>
      <c r="IJG23" s="23"/>
      <c r="IJH23" s="23"/>
      <c r="IJI23" s="23"/>
      <c r="IJJ23" s="23"/>
      <c r="IJK23" s="23"/>
      <c r="IJL23" s="23"/>
      <c r="IJM23" s="23"/>
      <c r="IJN23" s="23"/>
      <c r="IJO23" s="23"/>
      <c r="IJP23" s="23"/>
      <c r="IJQ23" s="23"/>
      <c r="IJR23" s="23"/>
      <c r="IJS23" s="23"/>
      <c r="IJT23" s="23"/>
      <c r="IJU23" s="23"/>
      <c r="IJV23" s="23"/>
      <c r="IJW23" s="23"/>
      <c r="IJX23" s="23"/>
      <c r="IJY23" s="23"/>
      <c r="IJZ23" s="23"/>
      <c r="IKA23" s="23"/>
      <c r="IKB23" s="23"/>
      <c r="IKC23" s="23"/>
      <c r="IKD23" s="23"/>
      <c r="IKE23" s="23"/>
      <c r="IKF23" s="23"/>
      <c r="IKG23" s="23"/>
      <c r="IKH23" s="23"/>
      <c r="IKI23" s="23"/>
      <c r="IKJ23" s="23"/>
      <c r="IKK23" s="23"/>
      <c r="IKL23" s="23"/>
      <c r="IKM23" s="23"/>
      <c r="IKN23" s="23"/>
      <c r="IKO23" s="23"/>
      <c r="IKP23" s="23"/>
      <c r="IKQ23" s="23"/>
      <c r="IKR23" s="23"/>
      <c r="IKS23" s="23"/>
      <c r="IKT23" s="23"/>
      <c r="IKU23" s="23"/>
      <c r="IKV23" s="23"/>
      <c r="IKW23" s="23"/>
      <c r="IKX23" s="23"/>
      <c r="IKY23" s="23"/>
      <c r="IKZ23" s="23"/>
      <c r="ILA23" s="23"/>
      <c r="ILB23" s="23"/>
      <c r="ILC23" s="23"/>
      <c r="ILD23" s="23"/>
      <c r="ILE23" s="23"/>
      <c r="ILF23" s="23"/>
      <c r="ILG23" s="23"/>
      <c r="ILH23" s="23"/>
      <c r="ILI23" s="23"/>
      <c r="ILJ23" s="23"/>
      <c r="ILK23" s="23"/>
      <c r="ILL23" s="23"/>
      <c r="ILM23" s="23"/>
      <c r="ILN23" s="23"/>
      <c r="ILO23" s="23"/>
      <c r="ILP23" s="23"/>
      <c r="ILQ23" s="23"/>
      <c r="ILR23" s="23"/>
      <c r="ILS23" s="23"/>
      <c r="ILT23" s="23"/>
      <c r="ILU23" s="23"/>
      <c r="ILV23" s="23"/>
      <c r="ILW23" s="23"/>
      <c r="ILX23" s="23"/>
      <c r="ILY23" s="23"/>
      <c r="ILZ23" s="23"/>
      <c r="IMA23" s="23"/>
      <c r="IMB23" s="23"/>
      <c r="IMC23" s="23"/>
      <c r="IMD23" s="23"/>
      <c r="IME23" s="23"/>
      <c r="IMF23" s="23"/>
      <c r="IMG23" s="23"/>
      <c r="IMH23" s="23"/>
      <c r="IMI23" s="23"/>
      <c r="IMJ23" s="23"/>
      <c r="IMK23" s="23"/>
      <c r="IML23" s="23"/>
      <c r="IMM23" s="23"/>
      <c r="IMN23" s="23"/>
      <c r="IMO23" s="23"/>
      <c r="IMP23" s="23"/>
      <c r="IMQ23" s="23"/>
      <c r="IMR23" s="23"/>
      <c r="IMS23" s="23"/>
      <c r="IMT23" s="23"/>
      <c r="IMU23" s="23"/>
      <c r="IMV23" s="23"/>
      <c r="IMW23" s="23"/>
      <c r="IMX23" s="23"/>
      <c r="IMY23" s="23"/>
      <c r="IMZ23" s="23"/>
      <c r="INA23" s="23"/>
      <c r="INB23" s="23"/>
      <c r="INC23" s="23"/>
      <c r="IND23" s="23"/>
      <c r="INE23" s="23"/>
      <c r="INF23" s="23"/>
      <c r="ING23" s="23"/>
      <c r="INH23" s="23"/>
      <c r="INI23" s="23"/>
      <c r="INJ23" s="23"/>
      <c r="INK23" s="23"/>
      <c r="INL23" s="23"/>
      <c r="INM23" s="23"/>
      <c r="INN23" s="23"/>
      <c r="INO23" s="23"/>
      <c r="INP23" s="23"/>
      <c r="INQ23" s="23"/>
      <c r="INR23" s="23"/>
      <c r="INS23" s="23"/>
      <c r="INT23" s="23"/>
      <c r="INU23" s="23"/>
      <c r="INV23" s="23"/>
      <c r="INW23" s="23"/>
      <c r="INX23" s="23"/>
      <c r="INY23" s="23"/>
      <c r="INZ23" s="23"/>
      <c r="IOA23" s="23"/>
      <c r="IOB23" s="23"/>
      <c r="IOC23" s="23"/>
      <c r="IOD23" s="23"/>
      <c r="IOE23" s="23"/>
      <c r="IOF23" s="23"/>
      <c r="IOG23" s="23"/>
      <c r="IOH23" s="23"/>
      <c r="IOI23" s="23"/>
      <c r="IOJ23" s="23"/>
      <c r="IOK23" s="23"/>
      <c r="IOL23" s="23"/>
      <c r="IOM23" s="23"/>
      <c r="ION23" s="23"/>
      <c r="IOO23" s="23"/>
      <c r="IOP23" s="23"/>
      <c r="IOQ23" s="23"/>
      <c r="IOR23" s="23"/>
      <c r="IOS23" s="23"/>
      <c r="IOT23" s="23"/>
      <c r="IOU23" s="23"/>
      <c r="IOV23" s="23"/>
      <c r="IOW23" s="23"/>
      <c r="IOX23" s="23"/>
      <c r="IOY23" s="23"/>
      <c r="IOZ23" s="23"/>
      <c r="IPA23" s="23"/>
      <c r="IPB23" s="23"/>
      <c r="IPC23" s="23"/>
      <c r="IPD23" s="23"/>
      <c r="IPE23" s="23"/>
      <c r="IPF23" s="23"/>
      <c r="IPG23" s="23"/>
      <c r="IPH23" s="23"/>
      <c r="IPI23" s="23"/>
      <c r="IPJ23" s="23"/>
      <c r="IPK23" s="23"/>
      <c r="IPL23" s="23"/>
      <c r="IPM23" s="23"/>
      <c r="IPN23" s="23"/>
      <c r="IPO23" s="23"/>
      <c r="IPP23" s="23"/>
      <c r="IPQ23" s="23"/>
      <c r="IPR23" s="23"/>
      <c r="IPS23" s="23"/>
      <c r="IPT23" s="23"/>
      <c r="IPU23" s="23"/>
      <c r="IPV23" s="23"/>
      <c r="IPW23" s="23"/>
      <c r="IPX23" s="23"/>
      <c r="IPY23" s="23"/>
      <c r="IPZ23" s="23"/>
      <c r="IQA23" s="23"/>
      <c r="IQB23" s="23"/>
      <c r="IQC23" s="23"/>
      <c r="IQD23" s="23"/>
      <c r="IQE23" s="23"/>
      <c r="IQF23" s="23"/>
      <c r="IQG23" s="23"/>
      <c r="IQH23" s="23"/>
      <c r="IQI23" s="23"/>
      <c r="IQJ23" s="23"/>
      <c r="IQK23" s="23"/>
      <c r="IQL23" s="23"/>
      <c r="IQM23" s="23"/>
      <c r="IQN23" s="23"/>
      <c r="IQO23" s="23"/>
      <c r="IQP23" s="23"/>
      <c r="IQQ23" s="23"/>
      <c r="IQR23" s="23"/>
      <c r="IQS23" s="23"/>
      <c r="IQT23" s="23"/>
      <c r="IQU23" s="23"/>
      <c r="IQV23" s="23"/>
      <c r="IQW23" s="23"/>
      <c r="IQX23" s="23"/>
      <c r="IQY23" s="23"/>
      <c r="IQZ23" s="23"/>
      <c r="IRA23" s="23"/>
      <c r="IRB23" s="23"/>
      <c r="IRC23" s="23"/>
      <c r="IRD23" s="23"/>
      <c r="IRE23" s="23"/>
      <c r="IRF23" s="23"/>
      <c r="IRG23" s="23"/>
      <c r="IRH23" s="23"/>
      <c r="IRI23" s="23"/>
      <c r="IRJ23" s="23"/>
      <c r="IRK23" s="23"/>
      <c r="IRL23" s="23"/>
      <c r="IRM23" s="23"/>
      <c r="IRN23" s="23"/>
      <c r="IRO23" s="23"/>
      <c r="IRP23" s="23"/>
      <c r="IRQ23" s="23"/>
      <c r="IRR23" s="23"/>
      <c r="IRS23" s="23"/>
      <c r="IRT23" s="23"/>
      <c r="IRU23" s="23"/>
      <c r="IRV23" s="23"/>
      <c r="IRW23" s="23"/>
      <c r="IRX23" s="23"/>
      <c r="IRY23" s="23"/>
      <c r="IRZ23" s="23"/>
      <c r="ISA23" s="23"/>
      <c r="ISB23" s="23"/>
      <c r="ISC23" s="23"/>
      <c r="ISD23" s="23"/>
      <c r="ISE23" s="23"/>
      <c r="ISF23" s="23"/>
      <c r="ISG23" s="23"/>
      <c r="ISH23" s="23"/>
      <c r="ISI23" s="23"/>
      <c r="ISJ23" s="23"/>
      <c r="ISK23" s="23"/>
      <c r="ISL23" s="23"/>
      <c r="ISM23" s="23"/>
      <c r="ISN23" s="23"/>
      <c r="ISO23" s="23"/>
      <c r="ISP23" s="23"/>
      <c r="ISQ23" s="23"/>
      <c r="ISR23" s="23"/>
      <c r="ISS23" s="23"/>
      <c r="IST23" s="23"/>
      <c r="ISU23" s="23"/>
      <c r="ISV23" s="23"/>
      <c r="ISW23" s="23"/>
      <c r="ISX23" s="23"/>
      <c r="ISY23" s="23"/>
      <c r="ISZ23" s="23"/>
      <c r="ITA23" s="23"/>
      <c r="ITB23" s="23"/>
      <c r="ITC23" s="23"/>
      <c r="ITD23" s="23"/>
      <c r="ITE23" s="23"/>
      <c r="ITF23" s="23"/>
      <c r="ITG23" s="23"/>
      <c r="ITH23" s="23"/>
      <c r="ITI23" s="23"/>
      <c r="ITJ23" s="23"/>
      <c r="ITK23" s="23"/>
      <c r="ITL23" s="23"/>
      <c r="ITM23" s="23"/>
      <c r="ITN23" s="23"/>
      <c r="ITO23" s="23"/>
      <c r="ITP23" s="23"/>
      <c r="ITQ23" s="23"/>
      <c r="ITR23" s="23"/>
      <c r="ITS23" s="23"/>
      <c r="ITT23" s="23"/>
      <c r="ITU23" s="23"/>
      <c r="ITV23" s="23"/>
      <c r="ITW23" s="23"/>
      <c r="ITX23" s="23"/>
      <c r="ITY23" s="23"/>
      <c r="ITZ23" s="23"/>
      <c r="IUA23" s="23"/>
      <c r="IUB23" s="23"/>
      <c r="IUC23" s="23"/>
      <c r="IUD23" s="23"/>
      <c r="IUE23" s="23"/>
      <c r="IUF23" s="23"/>
      <c r="IUG23" s="23"/>
      <c r="IUH23" s="23"/>
      <c r="IUI23" s="23"/>
      <c r="IUJ23" s="23"/>
      <c r="IUK23" s="23"/>
      <c r="IUL23" s="23"/>
      <c r="IUM23" s="23"/>
      <c r="IUN23" s="23"/>
      <c r="IUO23" s="23"/>
      <c r="IUP23" s="23"/>
      <c r="IUQ23" s="23"/>
      <c r="IUR23" s="23"/>
      <c r="IUS23" s="23"/>
      <c r="IUT23" s="23"/>
      <c r="IUU23" s="23"/>
      <c r="IUV23" s="23"/>
      <c r="IUW23" s="23"/>
      <c r="IUX23" s="23"/>
      <c r="IUY23" s="23"/>
      <c r="IUZ23" s="23"/>
      <c r="IVA23" s="23"/>
      <c r="IVB23" s="23"/>
      <c r="IVC23" s="23"/>
      <c r="IVD23" s="23"/>
      <c r="IVE23" s="23"/>
      <c r="IVF23" s="23"/>
      <c r="IVG23" s="23"/>
      <c r="IVH23" s="23"/>
      <c r="IVI23" s="23"/>
      <c r="IVJ23" s="23"/>
      <c r="IVK23" s="23"/>
      <c r="IVL23" s="23"/>
      <c r="IVM23" s="23"/>
      <c r="IVN23" s="23"/>
      <c r="IVO23" s="23"/>
      <c r="IVP23" s="23"/>
      <c r="IVQ23" s="23"/>
      <c r="IVR23" s="23"/>
      <c r="IVS23" s="23"/>
      <c r="IVT23" s="23"/>
      <c r="IVU23" s="23"/>
      <c r="IVV23" s="23"/>
      <c r="IVW23" s="23"/>
      <c r="IVX23" s="23"/>
      <c r="IVY23" s="23"/>
      <c r="IVZ23" s="23"/>
      <c r="IWA23" s="23"/>
      <c r="IWB23" s="23"/>
      <c r="IWC23" s="23"/>
      <c r="IWD23" s="23"/>
      <c r="IWE23" s="23"/>
      <c r="IWF23" s="23"/>
      <c r="IWG23" s="23"/>
      <c r="IWH23" s="23"/>
      <c r="IWI23" s="23"/>
      <c r="IWJ23" s="23"/>
      <c r="IWK23" s="23"/>
      <c r="IWL23" s="23"/>
      <c r="IWM23" s="23"/>
      <c r="IWN23" s="23"/>
      <c r="IWO23" s="23"/>
      <c r="IWP23" s="23"/>
      <c r="IWQ23" s="23"/>
      <c r="IWR23" s="23"/>
      <c r="IWS23" s="23"/>
      <c r="IWT23" s="23"/>
      <c r="IWU23" s="23"/>
      <c r="IWV23" s="23"/>
      <c r="IWW23" s="23"/>
      <c r="IWX23" s="23"/>
      <c r="IWY23" s="23"/>
      <c r="IWZ23" s="23"/>
      <c r="IXA23" s="23"/>
      <c r="IXB23" s="23"/>
      <c r="IXC23" s="23"/>
      <c r="IXD23" s="23"/>
      <c r="IXE23" s="23"/>
      <c r="IXF23" s="23"/>
      <c r="IXG23" s="23"/>
      <c r="IXH23" s="23"/>
      <c r="IXI23" s="23"/>
      <c r="IXJ23" s="23"/>
      <c r="IXK23" s="23"/>
      <c r="IXL23" s="23"/>
      <c r="IXM23" s="23"/>
      <c r="IXN23" s="23"/>
      <c r="IXO23" s="23"/>
      <c r="IXP23" s="23"/>
      <c r="IXQ23" s="23"/>
      <c r="IXR23" s="23"/>
      <c r="IXS23" s="23"/>
      <c r="IXT23" s="23"/>
      <c r="IXU23" s="23"/>
      <c r="IXV23" s="23"/>
      <c r="IXW23" s="23"/>
      <c r="IXX23" s="23"/>
      <c r="IXY23" s="23"/>
      <c r="IXZ23" s="23"/>
      <c r="IYA23" s="23"/>
      <c r="IYB23" s="23"/>
      <c r="IYC23" s="23"/>
      <c r="IYD23" s="23"/>
      <c r="IYE23" s="23"/>
      <c r="IYF23" s="23"/>
      <c r="IYG23" s="23"/>
      <c r="IYH23" s="23"/>
      <c r="IYI23" s="23"/>
      <c r="IYJ23" s="23"/>
      <c r="IYK23" s="23"/>
      <c r="IYL23" s="23"/>
      <c r="IYM23" s="23"/>
      <c r="IYN23" s="23"/>
      <c r="IYO23" s="23"/>
      <c r="IYP23" s="23"/>
      <c r="IYQ23" s="23"/>
      <c r="IYR23" s="23"/>
      <c r="IYS23" s="23"/>
      <c r="IYT23" s="23"/>
      <c r="IYU23" s="23"/>
      <c r="IYV23" s="23"/>
      <c r="IYW23" s="23"/>
      <c r="IYX23" s="23"/>
      <c r="IYY23" s="23"/>
      <c r="IYZ23" s="23"/>
      <c r="IZA23" s="23"/>
      <c r="IZB23" s="23"/>
      <c r="IZC23" s="23"/>
      <c r="IZD23" s="23"/>
      <c r="IZE23" s="23"/>
      <c r="IZF23" s="23"/>
      <c r="IZG23" s="23"/>
      <c r="IZH23" s="23"/>
      <c r="IZI23" s="23"/>
      <c r="IZJ23" s="23"/>
      <c r="IZK23" s="23"/>
      <c r="IZL23" s="23"/>
      <c r="IZM23" s="23"/>
      <c r="IZN23" s="23"/>
      <c r="IZO23" s="23"/>
      <c r="IZP23" s="23"/>
      <c r="IZQ23" s="23"/>
      <c r="IZR23" s="23"/>
      <c r="IZS23" s="23"/>
      <c r="IZT23" s="23"/>
      <c r="IZU23" s="23"/>
      <c r="IZV23" s="23"/>
      <c r="IZW23" s="23"/>
      <c r="IZX23" s="23"/>
      <c r="IZY23" s="23"/>
      <c r="IZZ23" s="23"/>
      <c r="JAA23" s="23"/>
      <c r="JAB23" s="23"/>
      <c r="JAC23" s="23"/>
      <c r="JAD23" s="23"/>
      <c r="JAE23" s="23"/>
      <c r="JAF23" s="23"/>
      <c r="JAG23" s="23"/>
      <c r="JAH23" s="23"/>
      <c r="JAI23" s="23"/>
      <c r="JAJ23" s="23"/>
      <c r="JAK23" s="23"/>
      <c r="JAL23" s="23"/>
      <c r="JAM23" s="23"/>
      <c r="JAN23" s="23"/>
      <c r="JAO23" s="23"/>
      <c r="JAP23" s="23"/>
      <c r="JAQ23" s="23"/>
      <c r="JAR23" s="23"/>
      <c r="JAS23" s="23"/>
      <c r="JAT23" s="23"/>
      <c r="JAU23" s="23"/>
      <c r="JAV23" s="23"/>
      <c r="JAW23" s="23"/>
      <c r="JAX23" s="23"/>
      <c r="JAY23" s="23"/>
      <c r="JAZ23" s="23"/>
      <c r="JBA23" s="23"/>
      <c r="JBB23" s="23"/>
      <c r="JBC23" s="23"/>
      <c r="JBD23" s="23"/>
      <c r="JBE23" s="23"/>
      <c r="JBF23" s="23"/>
      <c r="JBG23" s="23"/>
      <c r="JBH23" s="23"/>
      <c r="JBI23" s="23"/>
      <c r="JBJ23" s="23"/>
      <c r="JBK23" s="23"/>
      <c r="JBL23" s="23"/>
      <c r="JBM23" s="23"/>
      <c r="JBN23" s="23"/>
      <c r="JBO23" s="23"/>
      <c r="JBP23" s="23"/>
      <c r="JBQ23" s="23"/>
      <c r="JBR23" s="23"/>
      <c r="JBS23" s="23"/>
      <c r="JBT23" s="23"/>
      <c r="JBU23" s="23"/>
      <c r="JBV23" s="23"/>
      <c r="JBW23" s="23"/>
      <c r="JBX23" s="23"/>
      <c r="JBY23" s="23"/>
      <c r="JBZ23" s="23"/>
      <c r="JCA23" s="23"/>
      <c r="JCB23" s="23"/>
      <c r="JCC23" s="23"/>
      <c r="JCD23" s="23"/>
      <c r="JCE23" s="23"/>
      <c r="JCF23" s="23"/>
      <c r="JCG23" s="23"/>
      <c r="JCH23" s="23"/>
      <c r="JCI23" s="23"/>
      <c r="JCJ23" s="23"/>
      <c r="JCK23" s="23"/>
      <c r="JCL23" s="23"/>
      <c r="JCM23" s="23"/>
      <c r="JCN23" s="23"/>
      <c r="JCO23" s="23"/>
      <c r="JCP23" s="23"/>
      <c r="JCQ23" s="23"/>
      <c r="JCR23" s="23"/>
      <c r="JCS23" s="23"/>
      <c r="JCT23" s="23"/>
      <c r="JCU23" s="23"/>
      <c r="JCV23" s="23"/>
      <c r="JCW23" s="23"/>
      <c r="JCX23" s="23"/>
      <c r="JCY23" s="23"/>
      <c r="JCZ23" s="23"/>
      <c r="JDA23" s="23"/>
      <c r="JDB23" s="23"/>
      <c r="JDC23" s="23"/>
      <c r="JDD23" s="23"/>
      <c r="JDE23" s="23"/>
      <c r="JDF23" s="23"/>
      <c r="JDG23" s="23"/>
      <c r="JDH23" s="23"/>
      <c r="JDI23" s="23"/>
      <c r="JDJ23" s="23"/>
      <c r="JDK23" s="23"/>
      <c r="JDL23" s="23"/>
      <c r="JDM23" s="23"/>
      <c r="JDN23" s="23"/>
      <c r="JDO23" s="23"/>
      <c r="JDP23" s="23"/>
      <c r="JDQ23" s="23"/>
      <c r="JDR23" s="23"/>
      <c r="JDS23" s="23"/>
      <c r="JDT23" s="23"/>
      <c r="JDU23" s="23"/>
      <c r="JDV23" s="23"/>
      <c r="JDW23" s="23"/>
      <c r="JDX23" s="23"/>
      <c r="JDY23" s="23"/>
      <c r="JDZ23" s="23"/>
      <c r="JEA23" s="23"/>
      <c r="JEB23" s="23"/>
      <c r="JEC23" s="23"/>
      <c r="JED23" s="23"/>
      <c r="JEE23" s="23"/>
      <c r="JEF23" s="23"/>
      <c r="JEG23" s="23"/>
      <c r="JEH23" s="23"/>
      <c r="JEI23" s="23"/>
      <c r="JEJ23" s="23"/>
      <c r="JEK23" s="23"/>
      <c r="JEL23" s="23"/>
      <c r="JEM23" s="23"/>
      <c r="JEN23" s="23"/>
      <c r="JEO23" s="23"/>
      <c r="JEP23" s="23"/>
      <c r="JEQ23" s="23"/>
      <c r="JER23" s="23"/>
      <c r="JES23" s="23"/>
      <c r="JET23" s="23"/>
      <c r="JEU23" s="23"/>
      <c r="JEV23" s="23"/>
      <c r="JEW23" s="23"/>
      <c r="JEX23" s="23"/>
      <c r="JEY23" s="23"/>
      <c r="JEZ23" s="23"/>
      <c r="JFA23" s="23"/>
      <c r="JFB23" s="23"/>
      <c r="JFC23" s="23"/>
      <c r="JFD23" s="23"/>
      <c r="JFE23" s="23"/>
      <c r="JFF23" s="23"/>
      <c r="JFG23" s="23"/>
      <c r="JFH23" s="23"/>
      <c r="JFI23" s="23"/>
      <c r="JFJ23" s="23"/>
      <c r="JFK23" s="23"/>
      <c r="JFL23" s="23"/>
      <c r="JFM23" s="23"/>
      <c r="JFN23" s="23"/>
      <c r="JFO23" s="23"/>
      <c r="JFP23" s="23"/>
      <c r="JFQ23" s="23"/>
      <c r="JFR23" s="23"/>
      <c r="JFS23" s="23"/>
      <c r="JFT23" s="23"/>
      <c r="JFU23" s="23"/>
      <c r="JFV23" s="23"/>
      <c r="JFW23" s="23"/>
      <c r="JFX23" s="23"/>
      <c r="JFY23" s="23"/>
      <c r="JFZ23" s="23"/>
      <c r="JGA23" s="23"/>
      <c r="JGB23" s="23"/>
      <c r="JGC23" s="23"/>
      <c r="JGD23" s="23"/>
      <c r="JGE23" s="23"/>
      <c r="JGF23" s="23"/>
      <c r="JGG23" s="23"/>
      <c r="JGH23" s="23"/>
      <c r="JGI23" s="23"/>
      <c r="JGJ23" s="23"/>
      <c r="JGK23" s="23"/>
      <c r="JGL23" s="23"/>
      <c r="JGM23" s="23"/>
      <c r="JGN23" s="23"/>
      <c r="JGO23" s="23"/>
      <c r="JGP23" s="23"/>
      <c r="JGQ23" s="23"/>
      <c r="JGR23" s="23"/>
      <c r="JGS23" s="23"/>
      <c r="JGT23" s="23"/>
      <c r="JGU23" s="23"/>
      <c r="JGV23" s="23"/>
      <c r="JGW23" s="23"/>
      <c r="JGX23" s="23"/>
      <c r="JGY23" s="23"/>
      <c r="JGZ23" s="23"/>
      <c r="JHA23" s="23"/>
      <c r="JHB23" s="23"/>
      <c r="JHC23" s="23"/>
      <c r="JHD23" s="23"/>
      <c r="JHE23" s="23"/>
      <c r="JHF23" s="23"/>
      <c r="JHG23" s="23"/>
      <c r="JHH23" s="23"/>
      <c r="JHI23" s="23"/>
      <c r="JHJ23" s="23"/>
      <c r="JHK23" s="23"/>
      <c r="JHL23" s="23"/>
      <c r="JHM23" s="23"/>
      <c r="JHN23" s="23"/>
      <c r="JHO23" s="23"/>
      <c r="JHP23" s="23"/>
      <c r="JHQ23" s="23"/>
      <c r="JHR23" s="23"/>
      <c r="JHS23" s="23"/>
      <c r="JHT23" s="23"/>
      <c r="JHU23" s="23"/>
      <c r="JHV23" s="23"/>
      <c r="JHW23" s="23"/>
      <c r="JHX23" s="23"/>
      <c r="JHY23" s="23"/>
      <c r="JHZ23" s="23"/>
      <c r="JIA23" s="23"/>
      <c r="JIB23" s="23"/>
      <c r="JIC23" s="23"/>
      <c r="JID23" s="23"/>
      <c r="JIE23" s="23"/>
      <c r="JIF23" s="23"/>
      <c r="JIG23" s="23"/>
      <c r="JIH23" s="23"/>
      <c r="JII23" s="23"/>
      <c r="JIJ23" s="23"/>
      <c r="JIK23" s="23"/>
      <c r="JIL23" s="23"/>
      <c r="JIM23" s="23"/>
      <c r="JIN23" s="23"/>
      <c r="JIO23" s="23"/>
      <c r="JIP23" s="23"/>
      <c r="JIQ23" s="23"/>
      <c r="JIR23" s="23"/>
      <c r="JIS23" s="23"/>
      <c r="JIT23" s="23"/>
      <c r="JIU23" s="23"/>
      <c r="JIV23" s="23"/>
      <c r="JIW23" s="23"/>
      <c r="JIX23" s="23"/>
      <c r="JIY23" s="23"/>
      <c r="JIZ23" s="23"/>
      <c r="JJA23" s="23"/>
      <c r="JJB23" s="23"/>
      <c r="JJC23" s="23"/>
      <c r="JJD23" s="23"/>
      <c r="JJE23" s="23"/>
      <c r="JJF23" s="23"/>
      <c r="JJG23" s="23"/>
      <c r="JJH23" s="23"/>
      <c r="JJI23" s="23"/>
      <c r="JJJ23" s="23"/>
      <c r="JJK23" s="23"/>
      <c r="JJL23" s="23"/>
      <c r="JJM23" s="23"/>
      <c r="JJN23" s="23"/>
      <c r="JJO23" s="23"/>
      <c r="JJP23" s="23"/>
      <c r="JJQ23" s="23"/>
      <c r="JJR23" s="23"/>
      <c r="JJS23" s="23"/>
      <c r="JJT23" s="23"/>
      <c r="JJU23" s="23"/>
      <c r="JJV23" s="23"/>
      <c r="JJW23" s="23"/>
      <c r="JJX23" s="23"/>
      <c r="JJY23" s="23"/>
      <c r="JJZ23" s="23"/>
      <c r="JKA23" s="23"/>
      <c r="JKB23" s="23"/>
      <c r="JKC23" s="23"/>
      <c r="JKD23" s="23"/>
      <c r="JKE23" s="23"/>
      <c r="JKF23" s="23"/>
      <c r="JKG23" s="23"/>
      <c r="JKH23" s="23"/>
      <c r="JKI23" s="23"/>
      <c r="JKJ23" s="23"/>
      <c r="JKK23" s="23"/>
      <c r="JKL23" s="23"/>
      <c r="JKM23" s="23"/>
      <c r="JKN23" s="23"/>
      <c r="JKO23" s="23"/>
      <c r="JKP23" s="23"/>
      <c r="JKQ23" s="23"/>
      <c r="JKR23" s="23"/>
      <c r="JKS23" s="23"/>
      <c r="JKT23" s="23"/>
      <c r="JKU23" s="23"/>
      <c r="JKV23" s="23"/>
      <c r="JKW23" s="23"/>
      <c r="JKX23" s="23"/>
      <c r="JKY23" s="23"/>
      <c r="JKZ23" s="23"/>
      <c r="JLA23" s="23"/>
      <c r="JLB23" s="23"/>
      <c r="JLC23" s="23"/>
      <c r="JLD23" s="23"/>
      <c r="JLE23" s="23"/>
      <c r="JLF23" s="23"/>
      <c r="JLG23" s="23"/>
      <c r="JLH23" s="23"/>
      <c r="JLI23" s="23"/>
      <c r="JLJ23" s="23"/>
      <c r="JLK23" s="23"/>
      <c r="JLL23" s="23"/>
      <c r="JLM23" s="23"/>
      <c r="JLN23" s="23"/>
      <c r="JLO23" s="23"/>
      <c r="JLP23" s="23"/>
      <c r="JLQ23" s="23"/>
      <c r="JLR23" s="23"/>
      <c r="JLS23" s="23"/>
      <c r="JLT23" s="23"/>
      <c r="JLU23" s="23"/>
      <c r="JLV23" s="23"/>
      <c r="JLW23" s="23"/>
      <c r="JLX23" s="23"/>
      <c r="JLY23" s="23"/>
      <c r="JLZ23" s="23"/>
      <c r="JMA23" s="23"/>
      <c r="JMB23" s="23"/>
      <c r="JMC23" s="23"/>
      <c r="JMD23" s="23"/>
      <c r="JME23" s="23"/>
      <c r="JMF23" s="23"/>
      <c r="JMG23" s="23"/>
      <c r="JMH23" s="23"/>
      <c r="JMI23" s="23"/>
      <c r="JMJ23" s="23"/>
      <c r="JMK23" s="23"/>
      <c r="JML23" s="23"/>
      <c r="JMM23" s="23"/>
      <c r="JMN23" s="23"/>
      <c r="JMO23" s="23"/>
      <c r="JMP23" s="23"/>
      <c r="JMQ23" s="23"/>
      <c r="JMR23" s="23"/>
      <c r="JMS23" s="23"/>
      <c r="JMT23" s="23"/>
      <c r="JMU23" s="23"/>
      <c r="JMV23" s="23"/>
      <c r="JMW23" s="23"/>
      <c r="JMX23" s="23"/>
      <c r="JMY23" s="23"/>
      <c r="JMZ23" s="23"/>
      <c r="JNA23" s="23"/>
      <c r="JNB23" s="23"/>
      <c r="JNC23" s="23"/>
      <c r="JND23" s="23"/>
      <c r="JNE23" s="23"/>
      <c r="JNF23" s="23"/>
      <c r="JNG23" s="23"/>
      <c r="JNH23" s="23"/>
      <c r="JNI23" s="23"/>
      <c r="JNJ23" s="23"/>
      <c r="JNK23" s="23"/>
      <c r="JNL23" s="23"/>
      <c r="JNM23" s="23"/>
      <c r="JNN23" s="23"/>
      <c r="JNO23" s="23"/>
      <c r="JNP23" s="23"/>
      <c r="JNQ23" s="23"/>
      <c r="JNR23" s="23"/>
      <c r="JNS23" s="23"/>
      <c r="JNT23" s="23"/>
      <c r="JNU23" s="23"/>
      <c r="JNV23" s="23"/>
      <c r="JNW23" s="23"/>
      <c r="JNX23" s="23"/>
      <c r="JNY23" s="23"/>
      <c r="JNZ23" s="23"/>
      <c r="JOA23" s="23"/>
      <c r="JOB23" s="23"/>
      <c r="JOC23" s="23"/>
      <c r="JOD23" s="23"/>
      <c r="JOE23" s="23"/>
      <c r="JOF23" s="23"/>
      <c r="JOG23" s="23"/>
      <c r="JOH23" s="23"/>
      <c r="JOI23" s="23"/>
      <c r="JOJ23" s="23"/>
      <c r="JOK23" s="23"/>
      <c r="JOL23" s="23"/>
      <c r="JOM23" s="23"/>
      <c r="JON23" s="23"/>
      <c r="JOO23" s="23"/>
      <c r="JOP23" s="23"/>
      <c r="JOQ23" s="23"/>
      <c r="JOR23" s="23"/>
      <c r="JOS23" s="23"/>
      <c r="JOT23" s="23"/>
      <c r="JOU23" s="23"/>
      <c r="JOV23" s="23"/>
      <c r="JOW23" s="23"/>
      <c r="JOX23" s="23"/>
      <c r="JOY23" s="23"/>
      <c r="JOZ23" s="23"/>
      <c r="JPA23" s="23"/>
      <c r="JPB23" s="23"/>
      <c r="JPC23" s="23"/>
      <c r="JPD23" s="23"/>
      <c r="JPE23" s="23"/>
      <c r="JPF23" s="23"/>
      <c r="JPG23" s="23"/>
      <c r="JPH23" s="23"/>
      <c r="JPI23" s="23"/>
      <c r="JPJ23" s="23"/>
      <c r="JPK23" s="23"/>
      <c r="JPL23" s="23"/>
      <c r="JPM23" s="23"/>
      <c r="JPN23" s="23"/>
      <c r="JPO23" s="23"/>
      <c r="JPP23" s="23"/>
      <c r="JPQ23" s="23"/>
      <c r="JPR23" s="23"/>
      <c r="JPS23" s="23"/>
      <c r="JPT23" s="23"/>
      <c r="JPU23" s="23"/>
      <c r="JPV23" s="23"/>
      <c r="JPW23" s="23"/>
      <c r="JPX23" s="23"/>
      <c r="JPY23" s="23"/>
      <c r="JPZ23" s="23"/>
      <c r="JQA23" s="23"/>
      <c r="JQB23" s="23"/>
      <c r="JQC23" s="23"/>
      <c r="JQD23" s="23"/>
      <c r="JQE23" s="23"/>
      <c r="JQF23" s="23"/>
      <c r="JQG23" s="23"/>
      <c r="JQH23" s="23"/>
      <c r="JQI23" s="23"/>
      <c r="JQJ23" s="23"/>
      <c r="JQK23" s="23"/>
      <c r="JQL23" s="23"/>
      <c r="JQM23" s="23"/>
      <c r="JQN23" s="23"/>
      <c r="JQO23" s="23"/>
      <c r="JQP23" s="23"/>
      <c r="JQQ23" s="23"/>
      <c r="JQR23" s="23"/>
      <c r="JQS23" s="23"/>
      <c r="JQT23" s="23"/>
      <c r="JQU23" s="23"/>
      <c r="JQV23" s="23"/>
      <c r="JQW23" s="23"/>
      <c r="JQX23" s="23"/>
      <c r="JQY23" s="23"/>
      <c r="JQZ23" s="23"/>
      <c r="JRA23" s="23"/>
      <c r="JRB23" s="23"/>
      <c r="JRC23" s="23"/>
      <c r="JRD23" s="23"/>
      <c r="JRE23" s="23"/>
      <c r="JRF23" s="23"/>
      <c r="JRG23" s="23"/>
      <c r="JRH23" s="23"/>
      <c r="JRI23" s="23"/>
      <c r="JRJ23" s="23"/>
      <c r="JRK23" s="23"/>
      <c r="JRL23" s="23"/>
      <c r="JRM23" s="23"/>
      <c r="JRN23" s="23"/>
      <c r="JRO23" s="23"/>
      <c r="JRP23" s="23"/>
      <c r="JRQ23" s="23"/>
      <c r="JRR23" s="23"/>
      <c r="JRS23" s="23"/>
      <c r="JRT23" s="23"/>
      <c r="JRU23" s="23"/>
      <c r="JRV23" s="23"/>
      <c r="JRW23" s="23"/>
      <c r="JRX23" s="23"/>
      <c r="JRY23" s="23"/>
      <c r="JRZ23" s="23"/>
      <c r="JSA23" s="23"/>
      <c r="JSB23" s="23"/>
      <c r="JSC23" s="23"/>
      <c r="JSD23" s="23"/>
      <c r="JSE23" s="23"/>
      <c r="JSF23" s="23"/>
      <c r="JSG23" s="23"/>
      <c r="JSH23" s="23"/>
      <c r="JSI23" s="23"/>
      <c r="JSJ23" s="23"/>
      <c r="JSK23" s="23"/>
      <c r="JSL23" s="23"/>
      <c r="JSM23" s="23"/>
      <c r="JSN23" s="23"/>
      <c r="JSO23" s="23"/>
      <c r="JSP23" s="23"/>
      <c r="JSQ23" s="23"/>
      <c r="JSR23" s="23"/>
      <c r="JSS23" s="23"/>
      <c r="JST23" s="23"/>
      <c r="JSU23" s="23"/>
      <c r="JSV23" s="23"/>
      <c r="JSW23" s="23"/>
      <c r="JSX23" s="23"/>
      <c r="JSY23" s="23"/>
      <c r="JSZ23" s="23"/>
      <c r="JTA23" s="23"/>
      <c r="JTB23" s="23"/>
      <c r="JTC23" s="23"/>
      <c r="JTD23" s="23"/>
      <c r="JTE23" s="23"/>
      <c r="JTF23" s="23"/>
      <c r="JTG23" s="23"/>
      <c r="JTH23" s="23"/>
      <c r="JTI23" s="23"/>
      <c r="JTJ23" s="23"/>
      <c r="JTK23" s="23"/>
      <c r="JTL23" s="23"/>
      <c r="JTM23" s="23"/>
      <c r="JTN23" s="23"/>
      <c r="JTO23" s="23"/>
      <c r="JTP23" s="23"/>
      <c r="JTQ23" s="23"/>
      <c r="JTR23" s="23"/>
      <c r="JTS23" s="23"/>
      <c r="JTT23" s="23"/>
      <c r="JTU23" s="23"/>
      <c r="JTV23" s="23"/>
      <c r="JTW23" s="23"/>
      <c r="JTX23" s="23"/>
      <c r="JTY23" s="23"/>
      <c r="JTZ23" s="23"/>
      <c r="JUA23" s="23"/>
      <c r="JUB23" s="23"/>
      <c r="JUC23" s="23"/>
      <c r="JUD23" s="23"/>
      <c r="JUE23" s="23"/>
      <c r="JUF23" s="23"/>
      <c r="JUG23" s="23"/>
      <c r="JUH23" s="23"/>
      <c r="JUI23" s="23"/>
      <c r="JUJ23" s="23"/>
      <c r="JUK23" s="23"/>
      <c r="JUL23" s="23"/>
      <c r="JUM23" s="23"/>
      <c r="JUN23" s="23"/>
      <c r="JUO23" s="23"/>
      <c r="JUP23" s="23"/>
      <c r="JUQ23" s="23"/>
      <c r="JUR23" s="23"/>
      <c r="JUS23" s="23"/>
      <c r="JUT23" s="23"/>
      <c r="JUU23" s="23"/>
      <c r="JUV23" s="23"/>
      <c r="JUW23" s="23"/>
      <c r="JUX23" s="23"/>
      <c r="JUY23" s="23"/>
      <c r="JUZ23" s="23"/>
      <c r="JVA23" s="23"/>
      <c r="JVB23" s="23"/>
      <c r="JVC23" s="23"/>
      <c r="JVD23" s="23"/>
      <c r="JVE23" s="23"/>
      <c r="JVF23" s="23"/>
      <c r="JVG23" s="23"/>
      <c r="JVH23" s="23"/>
      <c r="JVI23" s="23"/>
      <c r="JVJ23" s="23"/>
      <c r="JVK23" s="23"/>
      <c r="JVL23" s="23"/>
      <c r="JVM23" s="23"/>
      <c r="JVN23" s="23"/>
      <c r="JVO23" s="23"/>
      <c r="JVP23" s="23"/>
      <c r="JVQ23" s="23"/>
      <c r="JVR23" s="23"/>
      <c r="JVS23" s="23"/>
      <c r="JVT23" s="23"/>
      <c r="JVU23" s="23"/>
      <c r="JVV23" s="23"/>
      <c r="JVW23" s="23"/>
      <c r="JVX23" s="23"/>
      <c r="JVY23" s="23"/>
      <c r="JVZ23" s="23"/>
      <c r="JWA23" s="23"/>
      <c r="JWB23" s="23"/>
      <c r="JWC23" s="23"/>
      <c r="JWD23" s="23"/>
      <c r="JWE23" s="23"/>
      <c r="JWF23" s="23"/>
      <c r="JWG23" s="23"/>
      <c r="JWH23" s="23"/>
      <c r="JWI23" s="23"/>
      <c r="JWJ23" s="23"/>
      <c r="JWK23" s="23"/>
      <c r="JWL23" s="23"/>
      <c r="JWM23" s="23"/>
      <c r="JWN23" s="23"/>
      <c r="JWO23" s="23"/>
      <c r="JWP23" s="23"/>
      <c r="JWQ23" s="23"/>
      <c r="JWR23" s="23"/>
      <c r="JWS23" s="23"/>
      <c r="JWT23" s="23"/>
      <c r="JWU23" s="23"/>
      <c r="JWV23" s="23"/>
      <c r="JWW23" s="23"/>
      <c r="JWX23" s="23"/>
      <c r="JWY23" s="23"/>
      <c r="JWZ23" s="23"/>
      <c r="JXA23" s="23"/>
      <c r="JXB23" s="23"/>
      <c r="JXC23" s="23"/>
      <c r="JXD23" s="23"/>
      <c r="JXE23" s="23"/>
      <c r="JXF23" s="23"/>
      <c r="JXG23" s="23"/>
      <c r="JXH23" s="23"/>
      <c r="JXI23" s="23"/>
      <c r="JXJ23" s="23"/>
      <c r="JXK23" s="23"/>
      <c r="JXL23" s="23"/>
      <c r="JXM23" s="23"/>
      <c r="JXN23" s="23"/>
      <c r="JXO23" s="23"/>
      <c r="JXP23" s="23"/>
      <c r="JXQ23" s="23"/>
      <c r="JXR23" s="23"/>
      <c r="JXS23" s="23"/>
      <c r="JXT23" s="23"/>
      <c r="JXU23" s="23"/>
      <c r="JXV23" s="23"/>
      <c r="JXW23" s="23"/>
      <c r="JXX23" s="23"/>
      <c r="JXY23" s="23"/>
      <c r="JXZ23" s="23"/>
      <c r="JYA23" s="23"/>
      <c r="JYB23" s="23"/>
      <c r="JYC23" s="23"/>
      <c r="JYD23" s="23"/>
      <c r="JYE23" s="23"/>
      <c r="JYF23" s="23"/>
      <c r="JYG23" s="23"/>
      <c r="JYH23" s="23"/>
      <c r="JYI23" s="23"/>
      <c r="JYJ23" s="23"/>
      <c r="JYK23" s="23"/>
      <c r="JYL23" s="23"/>
      <c r="JYM23" s="23"/>
      <c r="JYN23" s="23"/>
      <c r="JYO23" s="23"/>
      <c r="JYP23" s="23"/>
      <c r="JYQ23" s="23"/>
      <c r="JYR23" s="23"/>
      <c r="JYS23" s="23"/>
      <c r="JYT23" s="23"/>
      <c r="JYU23" s="23"/>
      <c r="JYV23" s="23"/>
      <c r="JYW23" s="23"/>
      <c r="JYX23" s="23"/>
      <c r="JYY23" s="23"/>
      <c r="JYZ23" s="23"/>
      <c r="JZA23" s="23"/>
      <c r="JZB23" s="23"/>
      <c r="JZC23" s="23"/>
      <c r="JZD23" s="23"/>
      <c r="JZE23" s="23"/>
      <c r="JZF23" s="23"/>
      <c r="JZG23" s="23"/>
      <c r="JZH23" s="23"/>
      <c r="JZI23" s="23"/>
      <c r="JZJ23" s="23"/>
      <c r="JZK23" s="23"/>
      <c r="JZL23" s="23"/>
      <c r="JZM23" s="23"/>
      <c r="JZN23" s="23"/>
      <c r="JZO23" s="23"/>
      <c r="JZP23" s="23"/>
      <c r="JZQ23" s="23"/>
      <c r="JZR23" s="23"/>
      <c r="JZS23" s="23"/>
      <c r="JZT23" s="23"/>
      <c r="JZU23" s="23"/>
      <c r="JZV23" s="23"/>
      <c r="JZW23" s="23"/>
      <c r="JZX23" s="23"/>
      <c r="JZY23" s="23"/>
      <c r="JZZ23" s="23"/>
      <c r="KAA23" s="23"/>
      <c r="KAB23" s="23"/>
      <c r="KAC23" s="23"/>
      <c r="KAD23" s="23"/>
      <c r="KAE23" s="23"/>
      <c r="KAF23" s="23"/>
      <c r="KAG23" s="23"/>
      <c r="KAH23" s="23"/>
      <c r="KAI23" s="23"/>
      <c r="KAJ23" s="23"/>
      <c r="KAK23" s="23"/>
      <c r="KAL23" s="23"/>
      <c r="KAM23" s="23"/>
      <c r="KAN23" s="23"/>
      <c r="KAO23" s="23"/>
      <c r="KAP23" s="23"/>
      <c r="KAQ23" s="23"/>
      <c r="KAR23" s="23"/>
      <c r="KAS23" s="23"/>
      <c r="KAT23" s="23"/>
      <c r="KAU23" s="23"/>
      <c r="KAV23" s="23"/>
      <c r="KAW23" s="23"/>
      <c r="KAX23" s="23"/>
      <c r="KAY23" s="23"/>
      <c r="KAZ23" s="23"/>
      <c r="KBA23" s="23"/>
      <c r="KBB23" s="23"/>
      <c r="KBC23" s="23"/>
      <c r="KBD23" s="23"/>
      <c r="KBE23" s="23"/>
      <c r="KBF23" s="23"/>
      <c r="KBG23" s="23"/>
      <c r="KBH23" s="23"/>
      <c r="KBI23" s="23"/>
      <c r="KBJ23" s="23"/>
      <c r="KBK23" s="23"/>
      <c r="KBL23" s="23"/>
      <c r="KBM23" s="23"/>
      <c r="KBN23" s="23"/>
      <c r="KBO23" s="23"/>
      <c r="KBP23" s="23"/>
      <c r="KBQ23" s="23"/>
      <c r="KBR23" s="23"/>
      <c r="KBS23" s="23"/>
      <c r="KBT23" s="23"/>
      <c r="KBU23" s="23"/>
      <c r="KBV23" s="23"/>
      <c r="KBW23" s="23"/>
      <c r="KBX23" s="23"/>
      <c r="KBY23" s="23"/>
      <c r="KBZ23" s="23"/>
      <c r="KCA23" s="23"/>
      <c r="KCB23" s="23"/>
      <c r="KCC23" s="23"/>
      <c r="KCD23" s="23"/>
      <c r="KCE23" s="23"/>
      <c r="KCF23" s="23"/>
      <c r="KCG23" s="23"/>
      <c r="KCH23" s="23"/>
      <c r="KCI23" s="23"/>
      <c r="KCJ23" s="23"/>
      <c r="KCK23" s="23"/>
      <c r="KCL23" s="23"/>
      <c r="KCM23" s="23"/>
      <c r="KCN23" s="23"/>
      <c r="KCO23" s="23"/>
      <c r="KCP23" s="23"/>
      <c r="KCQ23" s="23"/>
      <c r="KCR23" s="23"/>
      <c r="KCS23" s="23"/>
      <c r="KCT23" s="23"/>
      <c r="KCU23" s="23"/>
      <c r="KCV23" s="23"/>
      <c r="KCW23" s="23"/>
      <c r="KCX23" s="23"/>
      <c r="KCY23" s="23"/>
      <c r="KCZ23" s="23"/>
      <c r="KDA23" s="23"/>
      <c r="KDB23" s="23"/>
      <c r="KDC23" s="23"/>
      <c r="KDD23" s="23"/>
      <c r="KDE23" s="23"/>
      <c r="KDF23" s="23"/>
      <c r="KDG23" s="23"/>
      <c r="KDH23" s="23"/>
      <c r="KDI23" s="23"/>
      <c r="KDJ23" s="23"/>
      <c r="KDK23" s="23"/>
      <c r="KDL23" s="23"/>
      <c r="KDM23" s="23"/>
      <c r="KDN23" s="23"/>
      <c r="KDO23" s="23"/>
      <c r="KDP23" s="23"/>
      <c r="KDQ23" s="23"/>
      <c r="KDR23" s="23"/>
      <c r="KDS23" s="23"/>
      <c r="KDT23" s="23"/>
      <c r="KDU23" s="23"/>
      <c r="KDV23" s="23"/>
      <c r="KDW23" s="23"/>
      <c r="KDX23" s="23"/>
      <c r="KDY23" s="23"/>
      <c r="KDZ23" s="23"/>
      <c r="KEA23" s="23"/>
      <c r="KEB23" s="23"/>
      <c r="KEC23" s="23"/>
      <c r="KED23" s="23"/>
      <c r="KEE23" s="23"/>
      <c r="KEF23" s="23"/>
      <c r="KEG23" s="23"/>
      <c r="KEH23" s="23"/>
      <c r="KEI23" s="23"/>
      <c r="KEJ23" s="23"/>
      <c r="KEK23" s="23"/>
      <c r="KEL23" s="23"/>
      <c r="KEM23" s="23"/>
      <c r="KEN23" s="23"/>
      <c r="KEO23" s="23"/>
      <c r="KEP23" s="23"/>
      <c r="KEQ23" s="23"/>
      <c r="KER23" s="23"/>
      <c r="KES23" s="23"/>
      <c r="KET23" s="23"/>
      <c r="KEU23" s="23"/>
      <c r="KEV23" s="23"/>
      <c r="KEW23" s="23"/>
      <c r="KEX23" s="23"/>
      <c r="KEY23" s="23"/>
      <c r="KEZ23" s="23"/>
      <c r="KFA23" s="23"/>
      <c r="KFB23" s="23"/>
      <c r="KFC23" s="23"/>
      <c r="KFD23" s="23"/>
      <c r="KFE23" s="23"/>
      <c r="KFF23" s="23"/>
      <c r="KFG23" s="23"/>
      <c r="KFH23" s="23"/>
      <c r="KFI23" s="23"/>
      <c r="KFJ23" s="23"/>
      <c r="KFK23" s="23"/>
      <c r="KFL23" s="23"/>
      <c r="KFM23" s="23"/>
      <c r="KFN23" s="23"/>
      <c r="KFO23" s="23"/>
      <c r="KFP23" s="23"/>
      <c r="KFQ23" s="23"/>
      <c r="KFR23" s="23"/>
      <c r="KFS23" s="23"/>
      <c r="KFT23" s="23"/>
      <c r="KFU23" s="23"/>
      <c r="KFV23" s="23"/>
      <c r="KFW23" s="23"/>
      <c r="KFX23" s="23"/>
      <c r="KFY23" s="23"/>
      <c r="KFZ23" s="23"/>
      <c r="KGA23" s="23"/>
      <c r="KGB23" s="23"/>
      <c r="KGC23" s="23"/>
      <c r="KGD23" s="23"/>
      <c r="KGE23" s="23"/>
      <c r="KGF23" s="23"/>
      <c r="KGG23" s="23"/>
      <c r="KGH23" s="23"/>
      <c r="KGI23" s="23"/>
      <c r="KGJ23" s="23"/>
      <c r="KGK23" s="23"/>
      <c r="KGL23" s="23"/>
      <c r="KGM23" s="23"/>
      <c r="KGN23" s="23"/>
      <c r="KGO23" s="23"/>
      <c r="KGP23" s="23"/>
      <c r="KGQ23" s="23"/>
      <c r="KGR23" s="23"/>
      <c r="KGS23" s="23"/>
      <c r="KGT23" s="23"/>
      <c r="KGU23" s="23"/>
      <c r="KGV23" s="23"/>
      <c r="KGW23" s="23"/>
      <c r="KGX23" s="23"/>
      <c r="KGY23" s="23"/>
      <c r="KGZ23" s="23"/>
      <c r="KHA23" s="23"/>
      <c r="KHB23" s="23"/>
      <c r="KHC23" s="23"/>
      <c r="KHD23" s="23"/>
      <c r="KHE23" s="23"/>
      <c r="KHF23" s="23"/>
      <c r="KHG23" s="23"/>
      <c r="KHH23" s="23"/>
      <c r="KHI23" s="23"/>
      <c r="KHJ23" s="23"/>
      <c r="KHK23" s="23"/>
      <c r="KHL23" s="23"/>
      <c r="KHM23" s="23"/>
      <c r="KHN23" s="23"/>
      <c r="KHO23" s="23"/>
      <c r="KHP23" s="23"/>
      <c r="KHQ23" s="23"/>
      <c r="KHR23" s="23"/>
      <c r="KHS23" s="23"/>
      <c r="KHT23" s="23"/>
      <c r="KHU23" s="23"/>
      <c r="KHV23" s="23"/>
      <c r="KHW23" s="23"/>
      <c r="KHX23" s="23"/>
      <c r="KHY23" s="23"/>
      <c r="KHZ23" s="23"/>
      <c r="KIA23" s="23"/>
      <c r="KIB23" s="23"/>
      <c r="KIC23" s="23"/>
      <c r="KID23" s="23"/>
      <c r="KIE23" s="23"/>
      <c r="KIF23" s="23"/>
      <c r="KIG23" s="23"/>
      <c r="KIH23" s="23"/>
      <c r="KII23" s="23"/>
      <c r="KIJ23" s="23"/>
      <c r="KIK23" s="23"/>
      <c r="KIL23" s="23"/>
      <c r="KIM23" s="23"/>
      <c r="KIN23" s="23"/>
      <c r="KIO23" s="23"/>
      <c r="KIP23" s="23"/>
      <c r="KIQ23" s="23"/>
      <c r="KIR23" s="23"/>
      <c r="KIS23" s="23"/>
      <c r="KIT23" s="23"/>
      <c r="KIU23" s="23"/>
      <c r="KIV23" s="23"/>
      <c r="KIW23" s="23"/>
      <c r="KIX23" s="23"/>
      <c r="KIY23" s="23"/>
      <c r="KIZ23" s="23"/>
      <c r="KJA23" s="23"/>
      <c r="KJB23" s="23"/>
      <c r="KJC23" s="23"/>
      <c r="KJD23" s="23"/>
      <c r="KJE23" s="23"/>
      <c r="KJF23" s="23"/>
      <c r="KJG23" s="23"/>
      <c r="KJH23" s="23"/>
      <c r="KJI23" s="23"/>
      <c r="KJJ23" s="23"/>
      <c r="KJK23" s="23"/>
      <c r="KJL23" s="23"/>
      <c r="KJM23" s="23"/>
      <c r="KJN23" s="23"/>
      <c r="KJO23" s="23"/>
      <c r="KJP23" s="23"/>
      <c r="KJQ23" s="23"/>
      <c r="KJR23" s="23"/>
      <c r="KJS23" s="23"/>
      <c r="KJT23" s="23"/>
      <c r="KJU23" s="23"/>
      <c r="KJV23" s="23"/>
      <c r="KJW23" s="23"/>
      <c r="KJX23" s="23"/>
      <c r="KJY23" s="23"/>
      <c r="KJZ23" s="23"/>
      <c r="KKA23" s="23"/>
      <c r="KKB23" s="23"/>
      <c r="KKC23" s="23"/>
      <c r="KKD23" s="23"/>
      <c r="KKE23" s="23"/>
      <c r="KKF23" s="23"/>
      <c r="KKG23" s="23"/>
      <c r="KKH23" s="23"/>
      <c r="KKI23" s="23"/>
      <c r="KKJ23" s="23"/>
      <c r="KKK23" s="23"/>
      <c r="KKL23" s="23"/>
      <c r="KKM23" s="23"/>
      <c r="KKN23" s="23"/>
      <c r="KKO23" s="23"/>
      <c r="KKP23" s="23"/>
      <c r="KKQ23" s="23"/>
      <c r="KKR23" s="23"/>
      <c r="KKS23" s="23"/>
      <c r="KKT23" s="23"/>
      <c r="KKU23" s="23"/>
      <c r="KKV23" s="23"/>
      <c r="KKW23" s="23"/>
      <c r="KKX23" s="23"/>
      <c r="KKY23" s="23"/>
      <c r="KKZ23" s="23"/>
      <c r="KLA23" s="23"/>
      <c r="KLB23" s="23"/>
      <c r="KLC23" s="23"/>
      <c r="KLD23" s="23"/>
      <c r="KLE23" s="23"/>
      <c r="KLF23" s="23"/>
      <c r="KLG23" s="23"/>
      <c r="KLH23" s="23"/>
      <c r="KLI23" s="23"/>
      <c r="KLJ23" s="23"/>
      <c r="KLK23" s="23"/>
      <c r="KLL23" s="23"/>
      <c r="KLM23" s="23"/>
      <c r="KLN23" s="23"/>
      <c r="KLO23" s="23"/>
      <c r="KLP23" s="23"/>
      <c r="KLQ23" s="23"/>
      <c r="KLR23" s="23"/>
      <c r="KLS23" s="23"/>
      <c r="KLT23" s="23"/>
      <c r="KLU23" s="23"/>
      <c r="KLV23" s="23"/>
      <c r="KLW23" s="23"/>
      <c r="KLX23" s="23"/>
      <c r="KLY23" s="23"/>
      <c r="KLZ23" s="23"/>
      <c r="KMA23" s="23"/>
      <c r="KMB23" s="23"/>
      <c r="KMC23" s="23"/>
      <c r="KMD23" s="23"/>
      <c r="KME23" s="23"/>
      <c r="KMF23" s="23"/>
      <c r="KMG23" s="23"/>
      <c r="KMH23" s="23"/>
      <c r="KMI23" s="23"/>
      <c r="KMJ23" s="23"/>
      <c r="KMK23" s="23"/>
      <c r="KML23" s="23"/>
      <c r="KMM23" s="23"/>
      <c r="KMN23" s="23"/>
      <c r="KMO23" s="23"/>
      <c r="KMP23" s="23"/>
      <c r="KMQ23" s="23"/>
      <c r="KMR23" s="23"/>
      <c r="KMS23" s="23"/>
      <c r="KMT23" s="23"/>
      <c r="KMU23" s="23"/>
      <c r="KMV23" s="23"/>
      <c r="KMW23" s="23"/>
      <c r="KMX23" s="23"/>
      <c r="KMY23" s="23"/>
      <c r="KMZ23" s="23"/>
      <c r="KNA23" s="23"/>
      <c r="KNB23" s="23"/>
      <c r="KNC23" s="23"/>
      <c r="KND23" s="23"/>
      <c r="KNE23" s="23"/>
      <c r="KNF23" s="23"/>
      <c r="KNG23" s="23"/>
      <c r="KNH23" s="23"/>
      <c r="KNI23" s="23"/>
      <c r="KNJ23" s="23"/>
      <c r="KNK23" s="23"/>
      <c r="KNL23" s="23"/>
      <c r="KNM23" s="23"/>
      <c r="KNN23" s="23"/>
      <c r="KNO23" s="23"/>
      <c r="KNP23" s="23"/>
      <c r="KNQ23" s="23"/>
      <c r="KNR23" s="23"/>
      <c r="KNS23" s="23"/>
      <c r="KNT23" s="23"/>
      <c r="KNU23" s="23"/>
      <c r="KNV23" s="23"/>
      <c r="KNW23" s="23"/>
      <c r="KNX23" s="23"/>
      <c r="KNY23" s="23"/>
      <c r="KNZ23" s="23"/>
      <c r="KOA23" s="23"/>
      <c r="KOB23" s="23"/>
      <c r="KOC23" s="23"/>
      <c r="KOD23" s="23"/>
      <c r="KOE23" s="23"/>
      <c r="KOF23" s="23"/>
      <c r="KOG23" s="23"/>
      <c r="KOH23" s="23"/>
      <c r="KOI23" s="23"/>
      <c r="KOJ23" s="23"/>
      <c r="KOK23" s="23"/>
      <c r="KOL23" s="23"/>
      <c r="KOM23" s="23"/>
      <c r="KON23" s="23"/>
      <c r="KOO23" s="23"/>
      <c r="KOP23" s="23"/>
      <c r="KOQ23" s="23"/>
      <c r="KOR23" s="23"/>
      <c r="KOS23" s="23"/>
      <c r="KOT23" s="23"/>
      <c r="KOU23" s="23"/>
      <c r="KOV23" s="23"/>
      <c r="KOW23" s="23"/>
      <c r="KOX23" s="23"/>
      <c r="KOY23" s="23"/>
      <c r="KOZ23" s="23"/>
      <c r="KPA23" s="23"/>
      <c r="KPB23" s="23"/>
      <c r="KPC23" s="23"/>
      <c r="KPD23" s="23"/>
      <c r="KPE23" s="23"/>
      <c r="KPF23" s="23"/>
      <c r="KPG23" s="23"/>
      <c r="KPH23" s="23"/>
      <c r="KPI23" s="23"/>
      <c r="KPJ23" s="23"/>
      <c r="KPK23" s="23"/>
      <c r="KPL23" s="23"/>
      <c r="KPM23" s="23"/>
      <c r="KPN23" s="23"/>
      <c r="KPO23" s="23"/>
      <c r="KPP23" s="23"/>
      <c r="KPQ23" s="23"/>
      <c r="KPR23" s="23"/>
      <c r="KPS23" s="23"/>
      <c r="KPT23" s="23"/>
      <c r="KPU23" s="23"/>
      <c r="KPV23" s="23"/>
      <c r="KPW23" s="23"/>
      <c r="KPX23" s="23"/>
      <c r="KPY23" s="23"/>
      <c r="KPZ23" s="23"/>
      <c r="KQA23" s="23"/>
      <c r="KQB23" s="23"/>
      <c r="KQC23" s="23"/>
      <c r="KQD23" s="23"/>
      <c r="KQE23" s="23"/>
      <c r="KQF23" s="23"/>
      <c r="KQG23" s="23"/>
      <c r="KQH23" s="23"/>
      <c r="KQI23" s="23"/>
      <c r="KQJ23" s="23"/>
      <c r="KQK23" s="23"/>
      <c r="KQL23" s="23"/>
      <c r="KQM23" s="23"/>
      <c r="KQN23" s="23"/>
      <c r="KQO23" s="23"/>
      <c r="KQP23" s="23"/>
      <c r="KQQ23" s="23"/>
      <c r="KQR23" s="23"/>
      <c r="KQS23" s="23"/>
      <c r="KQT23" s="23"/>
      <c r="KQU23" s="23"/>
      <c r="KQV23" s="23"/>
      <c r="KQW23" s="23"/>
      <c r="KQX23" s="23"/>
      <c r="KQY23" s="23"/>
      <c r="KQZ23" s="23"/>
      <c r="KRA23" s="23"/>
      <c r="KRB23" s="23"/>
      <c r="KRC23" s="23"/>
      <c r="KRD23" s="23"/>
      <c r="KRE23" s="23"/>
      <c r="KRF23" s="23"/>
      <c r="KRG23" s="23"/>
      <c r="KRH23" s="23"/>
      <c r="KRI23" s="23"/>
      <c r="KRJ23" s="23"/>
      <c r="KRK23" s="23"/>
      <c r="KRL23" s="23"/>
      <c r="KRM23" s="23"/>
      <c r="KRN23" s="23"/>
      <c r="KRO23" s="23"/>
      <c r="KRP23" s="23"/>
      <c r="KRQ23" s="23"/>
      <c r="KRR23" s="23"/>
      <c r="KRS23" s="23"/>
      <c r="KRT23" s="23"/>
      <c r="KRU23" s="23"/>
      <c r="KRV23" s="23"/>
      <c r="KRW23" s="23"/>
      <c r="KRX23" s="23"/>
      <c r="KRY23" s="23"/>
      <c r="KRZ23" s="23"/>
      <c r="KSA23" s="23"/>
      <c r="KSB23" s="23"/>
      <c r="KSC23" s="23"/>
      <c r="KSD23" s="23"/>
      <c r="KSE23" s="23"/>
      <c r="KSF23" s="23"/>
      <c r="KSG23" s="23"/>
      <c r="KSH23" s="23"/>
      <c r="KSI23" s="23"/>
      <c r="KSJ23" s="23"/>
      <c r="KSK23" s="23"/>
      <c r="KSL23" s="23"/>
      <c r="KSM23" s="23"/>
      <c r="KSN23" s="23"/>
      <c r="KSO23" s="23"/>
      <c r="KSP23" s="23"/>
      <c r="KSQ23" s="23"/>
      <c r="KSR23" s="23"/>
      <c r="KSS23" s="23"/>
      <c r="KST23" s="23"/>
      <c r="KSU23" s="23"/>
      <c r="KSV23" s="23"/>
      <c r="KSW23" s="23"/>
      <c r="KSX23" s="23"/>
      <c r="KSY23" s="23"/>
      <c r="KSZ23" s="23"/>
      <c r="KTA23" s="23"/>
      <c r="KTB23" s="23"/>
      <c r="KTC23" s="23"/>
      <c r="KTD23" s="23"/>
      <c r="KTE23" s="23"/>
      <c r="KTF23" s="23"/>
      <c r="KTG23" s="23"/>
      <c r="KTH23" s="23"/>
      <c r="KTI23" s="23"/>
      <c r="KTJ23" s="23"/>
      <c r="KTK23" s="23"/>
      <c r="KTL23" s="23"/>
      <c r="KTM23" s="23"/>
      <c r="KTN23" s="23"/>
      <c r="KTO23" s="23"/>
      <c r="KTP23" s="23"/>
      <c r="KTQ23" s="23"/>
      <c r="KTR23" s="23"/>
      <c r="KTS23" s="23"/>
      <c r="KTT23" s="23"/>
      <c r="KTU23" s="23"/>
      <c r="KTV23" s="23"/>
      <c r="KTW23" s="23"/>
      <c r="KTX23" s="23"/>
      <c r="KTY23" s="23"/>
      <c r="KTZ23" s="23"/>
      <c r="KUA23" s="23"/>
      <c r="KUB23" s="23"/>
      <c r="KUC23" s="23"/>
      <c r="KUD23" s="23"/>
      <c r="KUE23" s="23"/>
      <c r="KUF23" s="23"/>
      <c r="KUG23" s="23"/>
      <c r="KUH23" s="23"/>
      <c r="KUI23" s="23"/>
      <c r="KUJ23" s="23"/>
      <c r="KUK23" s="23"/>
      <c r="KUL23" s="23"/>
      <c r="KUM23" s="23"/>
      <c r="KUN23" s="23"/>
      <c r="KUO23" s="23"/>
      <c r="KUP23" s="23"/>
      <c r="KUQ23" s="23"/>
      <c r="KUR23" s="23"/>
      <c r="KUS23" s="23"/>
      <c r="KUT23" s="23"/>
      <c r="KUU23" s="23"/>
      <c r="KUV23" s="23"/>
      <c r="KUW23" s="23"/>
      <c r="KUX23" s="23"/>
      <c r="KUY23" s="23"/>
      <c r="KUZ23" s="23"/>
      <c r="KVA23" s="23"/>
      <c r="KVB23" s="23"/>
      <c r="KVC23" s="23"/>
      <c r="KVD23" s="23"/>
      <c r="KVE23" s="23"/>
      <c r="KVF23" s="23"/>
      <c r="KVG23" s="23"/>
      <c r="KVH23" s="23"/>
      <c r="KVI23" s="23"/>
      <c r="KVJ23" s="23"/>
      <c r="KVK23" s="23"/>
      <c r="KVL23" s="23"/>
      <c r="KVM23" s="23"/>
      <c r="KVN23" s="23"/>
      <c r="KVO23" s="23"/>
      <c r="KVP23" s="23"/>
      <c r="KVQ23" s="23"/>
      <c r="KVR23" s="23"/>
      <c r="KVS23" s="23"/>
      <c r="KVT23" s="23"/>
      <c r="KVU23" s="23"/>
      <c r="KVV23" s="23"/>
      <c r="KVW23" s="23"/>
      <c r="KVX23" s="23"/>
      <c r="KVY23" s="23"/>
      <c r="KVZ23" s="23"/>
      <c r="KWA23" s="23"/>
      <c r="KWB23" s="23"/>
      <c r="KWC23" s="23"/>
      <c r="KWD23" s="23"/>
      <c r="KWE23" s="23"/>
      <c r="KWF23" s="23"/>
      <c r="KWG23" s="23"/>
      <c r="KWH23" s="23"/>
      <c r="KWI23" s="23"/>
      <c r="KWJ23" s="23"/>
      <c r="KWK23" s="23"/>
      <c r="KWL23" s="23"/>
      <c r="KWM23" s="23"/>
      <c r="KWN23" s="23"/>
      <c r="KWO23" s="23"/>
      <c r="KWP23" s="23"/>
      <c r="KWQ23" s="23"/>
      <c r="KWR23" s="23"/>
      <c r="KWS23" s="23"/>
      <c r="KWT23" s="23"/>
      <c r="KWU23" s="23"/>
      <c r="KWV23" s="23"/>
      <c r="KWW23" s="23"/>
      <c r="KWX23" s="23"/>
      <c r="KWY23" s="23"/>
      <c r="KWZ23" s="23"/>
      <c r="KXA23" s="23"/>
      <c r="KXB23" s="23"/>
      <c r="KXC23" s="23"/>
      <c r="KXD23" s="23"/>
      <c r="KXE23" s="23"/>
      <c r="KXF23" s="23"/>
      <c r="KXG23" s="23"/>
      <c r="KXH23" s="23"/>
      <c r="KXI23" s="23"/>
      <c r="KXJ23" s="23"/>
      <c r="KXK23" s="23"/>
      <c r="KXL23" s="23"/>
      <c r="KXM23" s="23"/>
      <c r="KXN23" s="23"/>
      <c r="KXO23" s="23"/>
      <c r="KXP23" s="23"/>
      <c r="KXQ23" s="23"/>
      <c r="KXR23" s="23"/>
      <c r="KXS23" s="23"/>
      <c r="KXT23" s="23"/>
      <c r="KXU23" s="23"/>
      <c r="KXV23" s="23"/>
      <c r="KXW23" s="23"/>
      <c r="KXX23" s="23"/>
      <c r="KXY23" s="23"/>
      <c r="KXZ23" s="23"/>
      <c r="KYA23" s="23"/>
      <c r="KYB23" s="23"/>
      <c r="KYC23" s="23"/>
      <c r="KYD23" s="23"/>
      <c r="KYE23" s="23"/>
      <c r="KYF23" s="23"/>
      <c r="KYG23" s="23"/>
      <c r="KYH23" s="23"/>
      <c r="KYI23" s="23"/>
      <c r="KYJ23" s="23"/>
      <c r="KYK23" s="23"/>
      <c r="KYL23" s="23"/>
      <c r="KYM23" s="23"/>
      <c r="KYN23" s="23"/>
      <c r="KYO23" s="23"/>
      <c r="KYP23" s="23"/>
      <c r="KYQ23" s="23"/>
      <c r="KYR23" s="23"/>
      <c r="KYS23" s="23"/>
      <c r="KYT23" s="23"/>
      <c r="KYU23" s="23"/>
      <c r="KYV23" s="23"/>
      <c r="KYW23" s="23"/>
      <c r="KYX23" s="23"/>
      <c r="KYY23" s="23"/>
      <c r="KYZ23" s="23"/>
      <c r="KZA23" s="23"/>
      <c r="KZB23" s="23"/>
      <c r="KZC23" s="23"/>
      <c r="KZD23" s="23"/>
      <c r="KZE23" s="23"/>
      <c r="KZF23" s="23"/>
      <c r="KZG23" s="23"/>
      <c r="KZH23" s="23"/>
      <c r="KZI23" s="23"/>
      <c r="KZJ23" s="23"/>
      <c r="KZK23" s="23"/>
      <c r="KZL23" s="23"/>
      <c r="KZM23" s="23"/>
      <c r="KZN23" s="23"/>
      <c r="KZO23" s="23"/>
      <c r="KZP23" s="23"/>
      <c r="KZQ23" s="23"/>
      <c r="KZR23" s="23"/>
      <c r="KZS23" s="23"/>
      <c r="KZT23" s="23"/>
      <c r="KZU23" s="23"/>
      <c r="KZV23" s="23"/>
      <c r="KZW23" s="23"/>
      <c r="KZX23" s="23"/>
      <c r="KZY23" s="23"/>
      <c r="KZZ23" s="23"/>
      <c r="LAA23" s="23"/>
      <c r="LAB23" s="23"/>
      <c r="LAC23" s="23"/>
      <c r="LAD23" s="23"/>
      <c r="LAE23" s="23"/>
      <c r="LAF23" s="23"/>
      <c r="LAG23" s="23"/>
      <c r="LAH23" s="23"/>
      <c r="LAI23" s="23"/>
      <c r="LAJ23" s="23"/>
      <c r="LAK23" s="23"/>
      <c r="LAL23" s="23"/>
      <c r="LAM23" s="23"/>
      <c r="LAN23" s="23"/>
      <c r="LAO23" s="23"/>
      <c r="LAP23" s="23"/>
      <c r="LAQ23" s="23"/>
      <c r="LAR23" s="23"/>
      <c r="LAS23" s="23"/>
      <c r="LAT23" s="23"/>
      <c r="LAU23" s="23"/>
      <c r="LAV23" s="23"/>
      <c r="LAW23" s="23"/>
      <c r="LAX23" s="23"/>
      <c r="LAY23" s="23"/>
      <c r="LAZ23" s="23"/>
      <c r="LBA23" s="23"/>
      <c r="LBB23" s="23"/>
      <c r="LBC23" s="23"/>
      <c r="LBD23" s="23"/>
      <c r="LBE23" s="23"/>
      <c r="LBF23" s="23"/>
      <c r="LBG23" s="23"/>
      <c r="LBH23" s="23"/>
      <c r="LBI23" s="23"/>
      <c r="LBJ23" s="23"/>
      <c r="LBK23" s="23"/>
      <c r="LBL23" s="23"/>
      <c r="LBM23" s="23"/>
      <c r="LBN23" s="23"/>
      <c r="LBO23" s="23"/>
      <c r="LBP23" s="23"/>
      <c r="LBQ23" s="23"/>
      <c r="LBR23" s="23"/>
      <c r="LBS23" s="23"/>
      <c r="LBT23" s="23"/>
      <c r="LBU23" s="23"/>
      <c r="LBV23" s="23"/>
      <c r="LBW23" s="23"/>
      <c r="LBX23" s="23"/>
      <c r="LBY23" s="23"/>
      <c r="LBZ23" s="23"/>
      <c r="LCA23" s="23"/>
      <c r="LCB23" s="23"/>
      <c r="LCC23" s="23"/>
      <c r="LCD23" s="23"/>
      <c r="LCE23" s="23"/>
      <c r="LCF23" s="23"/>
      <c r="LCG23" s="23"/>
      <c r="LCH23" s="23"/>
      <c r="LCI23" s="23"/>
      <c r="LCJ23" s="23"/>
      <c r="LCK23" s="23"/>
      <c r="LCL23" s="23"/>
      <c r="LCM23" s="23"/>
      <c r="LCN23" s="23"/>
      <c r="LCO23" s="23"/>
      <c r="LCP23" s="23"/>
      <c r="LCQ23" s="23"/>
      <c r="LCR23" s="23"/>
      <c r="LCS23" s="23"/>
      <c r="LCT23" s="23"/>
      <c r="LCU23" s="23"/>
      <c r="LCV23" s="23"/>
      <c r="LCW23" s="23"/>
      <c r="LCX23" s="23"/>
      <c r="LCY23" s="23"/>
      <c r="LCZ23" s="23"/>
      <c r="LDA23" s="23"/>
      <c r="LDB23" s="23"/>
      <c r="LDC23" s="23"/>
      <c r="LDD23" s="23"/>
      <c r="LDE23" s="23"/>
      <c r="LDF23" s="23"/>
      <c r="LDG23" s="23"/>
      <c r="LDH23" s="23"/>
      <c r="LDI23" s="23"/>
      <c r="LDJ23" s="23"/>
      <c r="LDK23" s="23"/>
      <c r="LDL23" s="23"/>
      <c r="LDM23" s="23"/>
      <c r="LDN23" s="23"/>
      <c r="LDO23" s="23"/>
      <c r="LDP23" s="23"/>
      <c r="LDQ23" s="23"/>
      <c r="LDR23" s="23"/>
      <c r="LDS23" s="23"/>
      <c r="LDT23" s="23"/>
      <c r="LDU23" s="23"/>
      <c r="LDV23" s="23"/>
      <c r="LDW23" s="23"/>
      <c r="LDX23" s="23"/>
      <c r="LDY23" s="23"/>
      <c r="LDZ23" s="23"/>
      <c r="LEA23" s="23"/>
      <c r="LEB23" s="23"/>
      <c r="LEC23" s="23"/>
      <c r="LED23" s="23"/>
      <c r="LEE23" s="23"/>
      <c r="LEF23" s="23"/>
      <c r="LEG23" s="23"/>
      <c r="LEH23" s="23"/>
      <c r="LEI23" s="23"/>
      <c r="LEJ23" s="23"/>
      <c r="LEK23" s="23"/>
      <c r="LEL23" s="23"/>
      <c r="LEM23" s="23"/>
      <c r="LEN23" s="23"/>
      <c r="LEO23" s="23"/>
      <c r="LEP23" s="23"/>
      <c r="LEQ23" s="23"/>
      <c r="LER23" s="23"/>
      <c r="LES23" s="23"/>
      <c r="LET23" s="23"/>
      <c r="LEU23" s="23"/>
      <c r="LEV23" s="23"/>
      <c r="LEW23" s="23"/>
      <c r="LEX23" s="23"/>
      <c r="LEY23" s="23"/>
      <c r="LEZ23" s="23"/>
      <c r="LFA23" s="23"/>
      <c r="LFB23" s="23"/>
      <c r="LFC23" s="23"/>
      <c r="LFD23" s="23"/>
      <c r="LFE23" s="23"/>
      <c r="LFF23" s="23"/>
      <c r="LFG23" s="23"/>
      <c r="LFH23" s="23"/>
      <c r="LFI23" s="23"/>
      <c r="LFJ23" s="23"/>
      <c r="LFK23" s="23"/>
      <c r="LFL23" s="23"/>
      <c r="LFM23" s="23"/>
      <c r="LFN23" s="23"/>
      <c r="LFO23" s="23"/>
      <c r="LFP23" s="23"/>
      <c r="LFQ23" s="23"/>
      <c r="LFR23" s="23"/>
      <c r="LFS23" s="23"/>
      <c r="LFT23" s="23"/>
      <c r="LFU23" s="23"/>
      <c r="LFV23" s="23"/>
      <c r="LFW23" s="23"/>
      <c r="LFX23" s="23"/>
      <c r="LFY23" s="23"/>
      <c r="LFZ23" s="23"/>
      <c r="LGA23" s="23"/>
      <c r="LGB23" s="23"/>
      <c r="LGC23" s="23"/>
      <c r="LGD23" s="23"/>
      <c r="LGE23" s="23"/>
      <c r="LGF23" s="23"/>
      <c r="LGG23" s="23"/>
      <c r="LGH23" s="23"/>
      <c r="LGI23" s="23"/>
      <c r="LGJ23" s="23"/>
      <c r="LGK23" s="23"/>
      <c r="LGL23" s="23"/>
      <c r="LGM23" s="23"/>
      <c r="LGN23" s="23"/>
      <c r="LGO23" s="23"/>
      <c r="LGP23" s="23"/>
      <c r="LGQ23" s="23"/>
      <c r="LGR23" s="23"/>
      <c r="LGS23" s="23"/>
      <c r="LGT23" s="23"/>
      <c r="LGU23" s="23"/>
      <c r="LGV23" s="23"/>
      <c r="LGW23" s="23"/>
      <c r="LGX23" s="23"/>
      <c r="LGY23" s="23"/>
      <c r="LGZ23" s="23"/>
      <c r="LHA23" s="23"/>
      <c r="LHB23" s="23"/>
      <c r="LHC23" s="23"/>
      <c r="LHD23" s="23"/>
      <c r="LHE23" s="23"/>
      <c r="LHF23" s="23"/>
      <c r="LHG23" s="23"/>
      <c r="LHH23" s="23"/>
      <c r="LHI23" s="23"/>
      <c r="LHJ23" s="23"/>
      <c r="LHK23" s="23"/>
      <c r="LHL23" s="23"/>
      <c r="LHM23" s="23"/>
      <c r="LHN23" s="23"/>
      <c r="LHO23" s="23"/>
      <c r="LHP23" s="23"/>
      <c r="LHQ23" s="23"/>
      <c r="LHR23" s="23"/>
      <c r="LHS23" s="23"/>
      <c r="LHT23" s="23"/>
      <c r="LHU23" s="23"/>
      <c r="LHV23" s="23"/>
      <c r="LHW23" s="23"/>
      <c r="LHX23" s="23"/>
      <c r="LHY23" s="23"/>
      <c r="LHZ23" s="23"/>
      <c r="LIA23" s="23"/>
      <c r="LIB23" s="23"/>
      <c r="LIC23" s="23"/>
      <c r="LID23" s="23"/>
      <c r="LIE23" s="23"/>
      <c r="LIF23" s="23"/>
      <c r="LIG23" s="23"/>
      <c r="LIH23" s="23"/>
      <c r="LII23" s="23"/>
      <c r="LIJ23" s="23"/>
      <c r="LIK23" s="23"/>
      <c r="LIL23" s="23"/>
      <c r="LIM23" s="23"/>
      <c r="LIN23" s="23"/>
      <c r="LIO23" s="23"/>
      <c r="LIP23" s="23"/>
      <c r="LIQ23" s="23"/>
      <c r="LIR23" s="23"/>
      <c r="LIS23" s="23"/>
      <c r="LIT23" s="23"/>
      <c r="LIU23" s="23"/>
      <c r="LIV23" s="23"/>
      <c r="LIW23" s="23"/>
      <c r="LIX23" s="23"/>
      <c r="LIY23" s="23"/>
      <c r="LIZ23" s="23"/>
      <c r="LJA23" s="23"/>
      <c r="LJB23" s="23"/>
      <c r="LJC23" s="23"/>
      <c r="LJD23" s="23"/>
      <c r="LJE23" s="23"/>
      <c r="LJF23" s="23"/>
      <c r="LJG23" s="23"/>
      <c r="LJH23" s="23"/>
      <c r="LJI23" s="23"/>
      <c r="LJJ23" s="23"/>
      <c r="LJK23" s="23"/>
      <c r="LJL23" s="23"/>
      <c r="LJM23" s="23"/>
      <c r="LJN23" s="23"/>
      <c r="LJO23" s="23"/>
      <c r="LJP23" s="23"/>
      <c r="LJQ23" s="23"/>
      <c r="LJR23" s="23"/>
      <c r="LJS23" s="23"/>
      <c r="LJT23" s="23"/>
      <c r="LJU23" s="23"/>
      <c r="LJV23" s="23"/>
      <c r="LJW23" s="23"/>
      <c r="LJX23" s="23"/>
      <c r="LJY23" s="23"/>
      <c r="LJZ23" s="23"/>
      <c r="LKA23" s="23"/>
      <c r="LKB23" s="23"/>
      <c r="LKC23" s="23"/>
      <c r="LKD23" s="23"/>
      <c r="LKE23" s="23"/>
      <c r="LKF23" s="23"/>
      <c r="LKG23" s="23"/>
      <c r="LKH23" s="23"/>
      <c r="LKI23" s="23"/>
      <c r="LKJ23" s="23"/>
      <c r="LKK23" s="23"/>
      <c r="LKL23" s="23"/>
      <c r="LKM23" s="23"/>
      <c r="LKN23" s="23"/>
      <c r="LKO23" s="23"/>
      <c r="LKP23" s="23"/>
      <c r="LKQ23" s="23"/>
      <c r="LKR23" s="23"/>
      <c r="LKS23" s="23"/>
      <c r="LKT23" s="23"/>
      <c r="LKU23" s="23"/>
      <c r="LKV23" s="23"/>
      <c r="LKW23" s="23"/>
      <c r="LKX23" s="23"/>
      <c r="LKY23" s="23"/>
      <c r="LKZ23" s="23"/>
      <c r="LLA23" s="23"/>
      <c r="LLB23" s="23"/>
      <c r="LLC23" s="23"/>
      <c r="LLD23" s="23"/>
      <c r="LLE23" s="23"/>
      <c r="LLF23" s="23"/>
      <c r="LLG23" s="23"/>
      <c r="LLH23" s="23"/>
      <c r="LLI23" s="23"/>
      <c r="LLJ23" s="23"/>
      <c r="LLK23" s="23"/>
      <c r="LLL23" s="23"/>
      <c r="LLM23" s="23"/>
      <c r="LLN23" s="23"/>
      <c r="LLO23" s="23"/>
      <c r="LLP23" s="23"/>
      <c r="LLQ23" s="23"/>
      <c r="LLR23" s="23"/>
      <c r="LLS23" s="23"/>
      <c r="LLT23" s="23"/>
      <c r="LLU23" s="23"/>
      <c r="LLV23" s="23"/>
      <c r="LLW23" s="23"/>
      <c r="LLX23" s="23"/>
      <c r="LLY23" s="23"/>
      <c r="LLZ23" s="23"/>
      <c r="LMA23" s="23"/>
      <c r="LMB23" s="23"/>
      <c r="LMC23" s="23"/>
      <c r="LMD23" s="23"/>
      <c r="LME23" s="23"/>
      <c r="LMF23" s="23"/>
      <c r="LMG23" s="23"/>
      <c r="LMH23" s="23"/>
      <c r="LMI23" s="23"/>
      <c r="LMJ23" s="23"/>
      <c r="LMK23" s="23"/>
      <c r="LML23" s="23"/>
      <c r="LMM23" s="23"/>
      <c r="LMN23" s="23"/>
      <c r="LMO23" s="23"/>
      <c r="LMP23" s="23"/>
      <c r="LMQ23" s="23"/>
      <c r="LMR23" s="23"/>
      <c r="LMS23" s="23"/>
      <c r="LMT23" s="23"/>
      <c r="LMU23" s="23"/>
      <c r="LMV23" s="23"/>
      <c r="LMW23" s="23"/>
      <c r="LMX23" s="23"/>
      <c r="LMY23" s="23"/>
      <c r="LMZ23" s="23"/>
      <c r="LNA23" s="23"/>
      <c r="LNB23" s="23"/>
      <c r="LNC23" s="23"/>
      <c r="LND23" s="23"/>
      <c r="LNE23" s="23"/>
      <c r="LNF23" s="23"/>
      <c r="LNG23" s="23"/>
      <c r="LNH23" s="23"/>
      <c r="LNI23" s="23"/>
      <c r="LNJ23" s="23"/>
      <c r="LNK23" s="23"/>
      <c r="LNL23" s="23"/>
      <c r="LNM23" s="23"/>
      <c r="LNN23" s="23"/>
      <c r="LNO23" s="23"/>
      <c r="LNP23" s="23"/>
      <c r="LNQ23" s="23"/>
      <c r="LNR23" s="23"/>
      <c r="LNS23" s="23"/>
      <c r="LNT23" s="23"/>
      <c r="LNU23" s="23"/>
      <c r="LNV23" s="23"/>
      <c r="LNW23" s="23"/>
      <c r="LNX23" s="23"/>
      <c r="LNY23" s="23"/>
      <c r="LNZ23" s="23"/>
      <c r="LOA23" s="23"/>
      <c r="LOB23" s="23"/>
      <c r="LOC23" s="23"/>
      <c r="LOD23" s="23"/>
      <c r="LOE23" s="23"/>
      <c r="LOF23" s="23"/>
      <c r="LOG23" s="23"/>
      <c r="LOH23" s="23"/>
      <c r="LOI23" s="23"/>
      <c r="LOJ23" s="23"/>
      <c r="LOK23" s="23"/>
      <c r="LOL23" s="23"/>
      <c r="LOM23" s="23"/>
      <c r="LON23" s="23"/>
      <c r="LOO23" s="23"/>
      <c r="LOP23" s="23"/>
      <c r="LOQ23" s="23"/>
      <c r="LOR23" s="23"/>
      <c r="LOS23" s="23"/>
      <c r="LOT23" s="23"/>
      <c r="LOU23" s="23"/>
      <c r="LOV23" s="23"/>
      <c r="LOW23" s="23"/>
      <c r="LOX23" s="23"/>
      <c r="LOY23" s="23"/>
      <c r="LOZ23" s="23"/>
      <c r="LPA23" s="23"/>
      <c r="LPB23" s="23"/>
      <c r="LPC23" s="23"/>
      <c r="LPD23" s="23"/>
      <c r="LPE23" s="23"/>
      <c r="LPF23" s="23"/>
      <c r="LPG23" s="23"/>
      <c r="LPH23" s="23"/>
      <c r="LPI23" s="23"/>
      <c r="LPJ23" s="23"/>
      <c r="LPK23" s="23"/>
      <c r="LPL23" s="23"/>
      <c r="LPM23" s="23"/>
      <c r="LPN23" s="23"/>
      <c r="LPO23" s="23"/>
      <c r="LPP23" s="23"/>
      <c r="LPQ23" s="23"/>
      <c r="LPR23" s="23"/>
      <c r="LPS23" s="23"/>
      <c r="LPT23" s="23"/>
      <c r="LPU23" s="23"/>
      <c r="LPV23" s="23"/>
      <c r="LPW23" s="23"/>
      <c r="LPX23" s="23"/>
      <c r="LPY23" s="23"/>
      <c r="LPZ23" s="23"/>
      <c r="LQA23" s="23"/>
      <c r="LQB23" s="23"/>
      <c r="LQC23" s="23"/>
      <c r="LQD23" s="23"/>
      <c r="LQE23" s="23"/>
      <c r="LQF23" s="23"/>
      <c r="LQG23" s="23"/>
      <c r="LQH23" s="23"/>
      <c r="LQI23" s="23"/>
      <c r="LQJ23" s="23"/>
      <c r="LQK23" s="23"/>
      <c r="LQL23" s="23"/>
      <c r="LQM23" s="23"/>
      <c r="LQN23" s="23"/>
      <c r="LQO23" s="23"/>
      <c r="LQP23" s="23"/>
      <c r="LQQ23" s="23"/>
      <c r="LQR23" s="23"/>
      <c r="LQS23" s="23"/>
      <c r="LQT23" s="23"/>
      <c r="LQU23" s="23"/>
      <c r="LQV23" s="23"/>
      <c r="LQW23" s="23"/>
      <c r="LQX23" s="23"/>
      <c r="LQY23" s="23"/>
      <c r="LQZ23" s="23"/>
      <c r="LRA23" s="23"/>
      <c r="LRB23" s="23"/>
      <c r="LRC23" s="23"/>
      <c r="LRD23" s="23"/>
      <c r="LRE23" s="23"/>
      <c r="LRF23" s="23"/>
      <c r="LRG23" s="23"/>
      <c r="LRH23" s="23"/>
      <c r="LRI23" s="23"/>
      <c r="LRJ23" s="23"/>
      <c r="LRK23" s="23"/>
      <c r="LRL23" s="23"/>
      <c r="LRM23" s="23"/>
      <c r="LRN23" s="23"/>
      <c r="LRO23" s="23"/>
      <c r="LRP23" s="23"/>
      <c r="LRQ23" s="23"/>
      <c r="LRR23" s="23"/>
      <c r="LRS23" s="23"/>
      <c r="LRT23" s="23"/>
      <c r="LRU23" s="23"/>
      <c r="LRV23" s="23"/>
      <c r="LRW23" s="23"/>
      <c r="LRX23" s="23"/>
      <c r="LRY23" s="23"/>
      <c r="LRZ23" s="23"/>
      <c r="LSA23" s="23"/>
      <c r="LSB23" s="23"/>
      <c r="LSC23" s="23"/>
      <c r="LSD23" s="23"/>
      <c r="LSE23" s="23"/>
      <c r="LSF23" s="23"/>
      <c r="LSG23" s="23"/>
      <c r="LSH23" s="23"/>
      <c r="LSI23" s="23"/>
      <c r="LSJ23" s="23"/>
      <c r="LSK23" s="23"/>
      <c r="LSL23" s="23"/>
      <c r="LSM23" s="23"/>
      <c r="LSN23" s="23"/>
      <c r="LSO23" s="23"/>
      <c r="LSP23" s="23"/>
      <c r="LSQ23" s="23"/>
      <c r="LSR23" s="23"/>
      <c r="LSS23" s="23"/>
      <c r="LST23" s="23"/>
      <c r="LSU23" s="23"/>
      <c r="LSV23" s="23"/>
      <c r="LSW23" s="23"/>
      <c r="LSX23" s="23"/>
      <c r="LSY23" s="23"/>
      <c r="LSZ23" s="23"/>
      <c r="LTA23" s="23"/>
      <c r="LTB23" s="23"/>
      <c r="LTC23" s="23"/>
      <c r="LTD23" s="23"/>
      <c r="LTE23" s="23"/>
      <c r="LTF23" s="23"/>
      <c r="LTG23" s="23"/>
      <c r="LTH23" s="23"/>
      <c r="LTI23" s="23"/>
      <c r="LTJ23" s="23"/>
      <c r="LTK23" s="23"/>
      <c r="LTL23" s="23"/>
      <c r="LTM23" s="23"/>
      <c r="LTN23" s="23"/>
      <c r="LTO23" s="23"/>
      <c r="LTP23" s="23"/>
      <c r="LTQ23" s="23"/>
      <c r="LTR23" s="23"/>
      <c r="LTS23" s="23"/>
      <c r="LTT23" s="23"/>
      <c r="LTU23" s="23"/>
      <c r="LTV23" s="23"/>
      <c r="LTW23" s="23"/>
      <c r="LTX23" s="23"/>
      <c r="LTY23" s="23"/>
      <c r="LTZ23" s="23"/>
      <c r="LUA23" s="23"/>
      <c r="LUB23" s="23"/>
      <c r="LUC23" s="23"/>
      <c r="LUD23" s="23"/>
      <c r="LUE23" s="23"/>
      <c r="LUF23" s="23"/>
      <c r="LUG23" s="23"/>
      <c r="LUH23" s="23"/>
      <c r="LUI23" s="23"/>
      <c r="LUJ23" s="23"/>
      <c r="LUK23" s="23"/>
      <c r="LUL23" s="23"/>
      <c r="LUM23" s="23"/>
      <c r="LUN23" s="23"/>
      <c r="LUO23" s="23"/>
      <c r="LUP23" s="23"/>
      <c r="LUQ23" s="23"/>
      <c r="LUR23" s="23"/>
      <c r="LUS23" s="23"/>
      <c r="LUT23" s="23"/>
      <c r="LUU23" s="23"/>
      <c r="LUV23" s="23"/>
      <c r="LUW23" s="23"/>
      <c r="LUX23" s="23"/>
      <c r="LUY23" s="23"/>
      <c r="LUZ23" s="23"/>
      <c r="LVA23" s="23"/>
      <c r="LVB23" s="23"/>
      <c r="LVC23" s="23"/>
      <c r="LVD23" s="23"/>
      <c r="LVE23" s="23"/>
      <c r="LVF23" s="23"/>
      <c r="LVG23" s="23"/>
      <c r="LVH23" s="23"/>
      <c r="LVI23" s="23"/>
      <c r="LVJ23" s="23"/>
      <c r="LVK23" s="23"/>
      <c r="LVL23" s="23"/>
      <c r="LVM23" s="23"/>
      <c r="LVN23" s="23"/>
      <c r="LVO23" s="23"/>
      <c r="LVP23" s="23"/>
      <c r="LVQ23" s="23"/>
      <c r="LVR23" s="23"/>
      <c r="LVS23" s="23"/>
      <c r="LVT23" s="23"/>
      <c r="LVU23" s="23"/>
      <c r="LVV23" s="23"/>
      <c r="LVW23" s="23"/>
      <c r="LVX23" s="23"/>
      <c r="LVY23" s="23"/>
      <c r="LVZ23" s="23"/>
      <c r="LWA23" s="23"/>
      <c r="LWB23" s="23"/>
      <c r="LWC23" s="23"/>
      <c r="LWD23" s="23"/>
      <c r="LWE23" s="23"/>
      <c r="LWF23" s="23"/>
      <c r="LWG23" s="23"/>
      <c r="LWH23" s="23"/>
      <c r="LWI23" s="23"/>
      <c r="LWJ23" s="23"/>
      <c r="LWK23" s="23"/>
      <c r="LWL23" s="23"/>
      <c r="LWM23" s="23"/>
      <c r="LWN23" s="23"/>
      <c r="LWO23" s="23"/>
      <c r="LWP23" s="23"/>
      <c r="LWQ23" s="23"/>
      <c r="LWR23" s="23"/>
      <c r="LWS23" s="23"/>
      <c r="LWT23" s="23"/>
      <c r="LWU23" s="23"/>
      <c r="LWV23" s="23"/>
      <c r="LWW23" s="23"/>
      <c r="LWX23" s="23"/>
      <c r="LWY23" s="23"/>
      <c r="LWZ23" s="23"/>
      <c r="LXA23" s="23"/>
      <c r="LXB23" s="23"/>
      <c r="LXC23" s="23"/>
      <c r="LXD23" s="23"/>
      <c r="LXE23" s="23"/>
      <c r="LXF23" s="23"/>
      <c r="LXG23" s="23"/>
      <c r="LXH23" s="23"/>
      <c r="LXI23" s="23"/>
      <c r="LXJ23" s="23"/>
      <c r="LXK23" s="23"/>
      <c r="LXL23" s="23"/>
      <c r="LXM23" s="23"/>
      <c r="LXN23" s="23"/>
      <c r="LXO23" s="23"/>
      <c r="LXP23" s="23"/>
      <c r="LXQ23" s="23"/>
      <c r="LXR23" s="23"/>
      <c r="LXS23" s="23"/>
      <c r="LXT23" s="23"/>
      <c r="LXU23" s="23"/>
      <c r="LXV23" s="23"/>
      <c r="LXW23" s="23"/>
      <c r="LXX23" s="23"/>
      <c r="LXY23" s="23"/>
      <c r="LXZ23" s="23"/>
      <c r="LYA23" s="23"/>
      <c r="LYB23" s="23"/>
      <c r="LYC23" s="23"/>
      <c r="LYD23" s="23"/>
      <c r="LYE23" s="23"/>
      <c r="LYF23" s="23"/>
      <c r="LYG23" s="23"/>
      <c r="LYH23" s="23"/>
      <c r="LYI23" s="23"/>
      <c r="LYJ23" s="23"/>
      <c r="LYK23" s="23"/>
      <c r="LYL23" s="23"/>
      <c r="LYM23" s="23"/>
      <c r="LYN23" s="23"/>
      <c r="LYO23" s="23"/>
      <c r="LYP23" s="23"/>
      <c r="LYQ23" s="23"/>
      <c r="LYR23" s="23"/>
      <c r="LYS23" s="23"/>
      <c r="LYT23" s="23"/>
      <c r="LYU23" s="23"/>
      <c r="LYV23" s="23"/>
      <c r="LYW23" s="23"/>
      <c r="LYX23" s="23"/>
      <c r="LYY23" s="23"/>
      <c r="LYZ23" s="23"/>
      <c r="LZA23" s="23"/>
      <c r="LZB23" s="23"/>
      <c r="LZC23" s="23"/>
      <c r="LZD23" s="23"/>
      <c r="LZE23" s="23"/>
      <c r="LZF23" s="23"/>
      <c r="LZG23" s="23"/>
      <c r="LZH23" s="23"/>
      <c r="LZI23" s="23"/>
      <c r="LZJ23" s="23"/>
      <c r="LZK23" s="23"/>
      <c r="LZL23" s="23"/>
      <c r="LZM23" s="23"/>
      <c r="LZN23" s="23"/>
      <c r="LZO23" s="23"/>
      <c r="LZP23" s="23"/>
      <c r="LZQ23" s="23"/>
      <c r="LZR23" s="23"/>
      <c r="LZS23" s="23"/>
      <c r="LZT23" s="23"/>
      <c r="LZU23" s="23"/>
      <c r="LZV23" s="23"/>
      <c r="LZW23" s="23"/>
      <c r="LZX23" s="23"/>
      <c r="LZY23" s="23"/>
      <c r="LZZ23" s="23"/>
      <c r="MAA23" s="23"/>
      <c r="MAB23" s="23"/>
      <c r="MAC23" s="23"/>
      <c r="MAD23" s="23"/>
      <c r="MAE23" s="23"/>
      <c r="MAF23" s="23"/>
      <c r="MAG23" s="23"/>
      <c r="MAH23" s="23"/>
      <c r="MAI23" s="23"/>
      <c r="MAJ23" s="23"/>
      <c r="MAK23" s="23"/>
      <c r="MAL23" s="23"/>
      <c r="MAM23" s="23"/>
      <c r="MAN23" s="23"/>
      <c r="MAO23" s="23"/>
      <c r="MAP23" s="23"/>
      <c r="MAQ23" s="23"/>
      <c r="MAR23" s="23"/>
      <c r="MAS23" s="23"/>
      <c r="MAT23" s="23"/>
      <c r="MAU23" s="23"/>
      <c r="MAV23" s="23"/>
      <c r="MAW23" s="23"/>
      <c r="MAX23" s="23"/>
      <c r="MAY23" s="23"/>
      <c r="MAZ23" s="23"/>
      <c r="MBA23" s="23"/>
      <c r="MBB23" s="23"/>
      <c r="MBC23" s="23"/>
      <c r="MBD23" s="23"/>
      <c r="MBE23" s="23"/>
      <c r="MBF23" s="23"/>
      <c r="MBG23" s="23"/>
      <c r="MBH23" s="23"/>
      <c r="MBI23" s="23"/>
      <c r="MBJ23" s="23"/>
      <c r="MBK23" s="23"/>
      <c r="MBL23" s="23"/>
      <c r="MBM23" s="23"/>
      <c r="MBN23" s="23"/>
      <c r="MBO23" s="23"/>
      <c r="MBP23" s="23"/>
      <c r="MBQ23" s="23"/>
      <c r="MBR23" s="23"/>
      <c r="MBS23" s="23"/>
      <c r="MBT23" s="23"/>
      <c r="MBU23" s="23"/>
      <c r="MBV23" s="23"/>
      <c r="MBW23" s="23"/>
      <c r="MBX23" s="23"/>
      <c r="MBY23" s="23"/>
      <c r="MBZ23" s="23"/>
      <c r="MCA23" s="23"/>
      <c r="MCB23" s="23"/>
      <c r="MCC23" s="23"/>
      <c r="MCD23" s="23"/>
      <c r="MCE23" s="23"/>
      <c r="MCF23" s="23"/>
      <c r="MCG23" s="23"/>
      <c r="MCH23" s="23"/>
      <c r="MCI23" s="23"/>
      <c r="MCJ23" s="23"/>
      <c r="MCK23" s="23"/>
      <c r="MCL23" s="23"/>
      <c r="MCM23" s="23"/>
      <c r="MCN23" s="23"/>
      <c r="MCO23" s="23"/>
      <c r="MCP23" s="23"/>
      <c r="MCQ23" s="23"/>
      <c r="MCR23" s="23"/>
      <c r="MCS23" s="23"/>
      <c r="MCT23" s="23"/>
      <c r="MCU23" s="23"/>
      <c r="MCV23" s="23"/>
      <c r="MCW23" s="23"/>
      <c r="MCX23" s="23"/>
      <c r="MCY23" s="23"/>
      <c r="MCZ23" s="23"/>
      <c r="MDA23" s="23"/>
      <c r="MDB23" s="23"/>
      <c r="MDC23" s="23"/>
      <c r="MDD23" s="23"/>
      <c r="MDE23" s="23"/>
      <c r="MDF23" s="23"/>
      <c r="MDG23" s="23"/>
      <c r="MDH23" s="23"/>
      <c r="MDI23" s="23"/>
      <c r="MDJ23" s="23"/>
      <c r="MDK23" s="23"/>
      <c r="MDL23" s="23"/>
      <c r="MDM23" s="23"/>
      <c r="MDN23" s="23"/>
      <c r="MDO23" s="23"/>
      <c r="MDP23" s="23"/>
      <c r="MDQ23" s="23"/>
      <c r="MDR23" s="23"/>
      <c r="MDS23" s="23"/>
      <c r="MDT23" s="23"/>
      <c r="MDU23" s="23"/>
      <c r="MDV23" s="23"/>
      <c r="MDW23" s="23"/>
      <c r="MDX23" s="23"/>
      <c r="MDY23" s="23"/>
      <c r="MDZ23" s="23"/>
      <c r="MEA23" s="23"/>
      <c r="MEB23" s="23"/>
      <c r="MEC23" s="23"/>
      <c r="MED23" s="23"/>
      <c r="MEE23" s="23"/>
      <c r="MEF23" s="23"/>
      <c r="MEG23" s="23"/>
      <c r="MEH23" s="23"/>
      <c r="MEI23" s="23"/>
      <c r="MEJ23" s="23"/>
      <c r="MEK23" s="23"/>
      <c r="MEL23" s="23"/>
      <c r="MEM23" s="23"/>
      <c r="MEN23" s="23"/>
      <c r="MEO23" s="23"/>
      <c r="MEP23" s="23"/>
      <c r="MEQ23" s="23"/>
      <c r="MER23" s="23"/>
      <c r="MES23" s="23"/>
      <c r="MET23" s="23"/>
      <c r="MEU23" s="23"/>
      <c r="MEV23" s="23"/>
      <c r="MEW23" s="23"/>
      <c r="MEX23" s="23"/>
      <c r="MEY23" s="23"/>
      <c r="MEZ23" s="23"/>
      <c r="MFA23" s="23"/>
      <c r="MFB23" s="23"/>
      <c r="MFC23" s="23"/>
      <c r="MFD23" s="23"/>
      <c r="MFE23" s="23"/>
      <c r="MFF23" s="23"/>
      <c r="MFG23" s="23"/>
      <c r="MFH23" s="23"/>
      <c r="MFI23" s="23"/>
      <c r="MFJ23" s="23"/>
      <c r="MFK23" s="23"/>
      <c r="MFL23" s="23"/>
      <c r="MFM23" s="23"/>
      <c r="MFN23" s="23"/>
      <c r="MFO23" s="23"/>
      <c r="MFP23" s="23"/>
      <c r="MFQ23" s="23"/>
      <c r="MFR23" s="23"/>
      <c r="MFS23" s="23"/>
      <c r="MFT23" s="23"/>
      <c r="MFU23" s="23"/>
      <c r="MFV23" s="23"/>
      <c r="MFW23" s="23"/>
      <c r="MFX23" s="23"/>
      <c r="MFY23" s="23"/>
      <c r="MFZ23" s="23"/>
      <c r="MGA23" s="23"/>
      <c r="MGB23" s="23"/>
      <c r="MGC23" s="23"/>
      <c r="MGD23" s="23"/>
      <c r="MGE23" s="23"/>
      <c r="MGF23" s="23"/>
      <c r="MGG23" s="23"/>
      <c r="MGH23" s="23"/>
      <c r="MGI23" s="23"/>
      <c r="MGJ23" s="23"/>
      <c r="MGK23" s="23"/>
      <c r="MGL23" s="23"/>
      <c r="MGM23" s="23"/>
      <c r="MGN23" s="23"/>
      <c r="MGO23" s="23"/>
      <c r="MGP23" s="23"/>
      <c r="MGQ23" s="23"/>
      <c r="MGR23" s="23"/>
      <c r="MGS23" s="23"/>
      <c r="MGT23" s="23"/>
      <c r="MGU23" s="23"/>
      <c r="MGV23" s="23"/>
      <c r="MGW23" s="23"/>
      <c r="MGX23" s="23"/>
      <c r="MGY23" s="23"/>
      <c r="MGZ23" s="23"/>
      <c r="MHA23" s="23"/>
      <c r="MHB23" s="23"/>
      <c r="MHC23" s="23"/>
      <c r="MHD23" s="23"/>
      <c r="MHE23" s="23"/>
      <c r="MHF23" s="23"/>
      <c r="MHG23" s="23"/>
      <c r="MHH23" s="23"/>
      <c r="MHI23" s="23"/>
      <c r="MHJ23" s="23"/>
      <c r="MHK23" s="23"/>
      <c r="MHL23" s="23"/>
      <c r="MHM23" s="23"/>
      <c r="MHN23" s="23"/>
      <c r="MHO23" s="23"/>
      <c r="MHP23" s="23"/>
      <c r="MHQ23" s="23"/>
      <c r="MHR23" s="23"/>
      <c r="MHS23" s="23"/>
      <c r="MHT23" s="23"/>
      <c r="MHU23" s="23"/>
      <c r="MHV23" s="23"/>
      <c r="MHW23" s="23"/>
      <c r="MHX23" s="23"/>
      <c r="MHY23" s="23"/>
      <c r="MHZ23" s="23"/>
      <c r="MIA23" s="23"/>
      <c r="MIB23" s="23"/>
      <c r="MIC23" s="23"/>
      <c r="MID23" s="23"/>
      <c r="MIE23" s="23"/>
      <c r="MIF23" s="23"/>
      <c r="MIG23" s="23"/>
      <c r="MIH23" s="23"/>
      <c r="MII23" s="23"/>
      <c r="MIJ23" s="23"/>
      <c r="MIK23" s="23"/>
      <c r="MIL23" s="23"/>
      <c r="MIM23" s="23"/>
      <c r="MIN23" s="23"/>
      <c r="MIO23" s="23"/>
      <c r="MIP23" s="23"/>
      <c r="MIQ23" s="23"/>
      <c r="MIR23" s="23"/>
      <c r="MIS23" s="23"/>
      <c r="MIT23" s="23"/>
      <c r="MIU23" s="23"/>
      <c r="MIV23" s="23"/>
      <c r="MIW23" s="23"/>
      <c r="MIX23" s="23"/>
      <c r="MIY23" s="23"/>
      <c r="MIZ23" s="23"/>
      <c r="MJA23" s="23"/>
      <c r="MJB23" s="23"/>
      <c r="MJC23" s="23"/>
      <c r="MJD23" s="23"/>
      <c r="MJE23" s="23"/>
      <c r="MJF23" s="23"/>
      <c r="MJG23" s="23"/>
      <c r="MJH23" s="23"/>
      <c r="MJI23" s="23"/>
      <c r="MJJ23" s="23"/>
      <c r="MJK23" s="23"/>
      <c r="MJL23" s="23"/>
      <c r="MJM23" s="23"/>
      <c r="MJN23" s="23"/>
      <c r="MJO23" s="23"/>
      <c r="MJP23" s="23"/>
      <c r="MJQ23" s="23"/>
      <c r="MJR23" s="23"/>
      <c r="MJS23" s="23"/>
      <c r="MJT23" s="23"/>
      <c r="MJU23" s="23"/>
      <c r="MJV23" s="23"/>
      <c r="MJW23" s="23"/>
      <c r="MJX23" s="23"/>
      <c r="MJY23" s="23"/>
      <c r="MJZ23" s="23"/>
      <c r="MKA23" s="23"/>
      <c r="MKB23" s="23"/>
      <c r="MKC23" s="23"/>
      <c r="MKD23" s="23"/>
      <c r="MKE23" s="23"/>
      <c r="MKF23" s="23"/>
      <c r="MKG23" s="23"/>
      <c r="MKH23" s="23"/>
      <c r="MKI23" s="23"/>
      <c r="MKJ23" s="23"/>
      <c r="MKK23" s="23"/>
      <c r="MKL23" s="23"/>
      <c r="MKM23" s="23"/>
      <c r="MKN23" s="23"/>
      <c r="MKO23" s="23"/>
      <c r="MKP23" s="23"/>
      <c r="MKQ23" s="23"/>
      <c r="MKR23" s="23"/>
      <c r="MKS23" s="23"/>
      <c r="MKT23" s="23"/>
      <c r="MKU23" s="23"/>
      <c r="MKV23" s="23"/>
      <c r="MKW23" s="23"/>
      <c r="MKX23" s="23"/>
      <c r="MKY23" s="23"/>
      <c r="MKZ23" s="23"/>
      <c r="MLA23" s="23"/>
      <c r="MLB23" s="23"/>
      <c r="MLC23" s="23"/>
      <c r="MLD23" s="23"/>
      <c r="MLE23" s="23"/>
      <c r="MLF23" s="23"/>
      <c r="MLG23" s="23"/>
      <c r="MLH23" s="23"/>
      <c r="MLI23" s="23"/>
      <c r="MLJ23" s="23"/>
      <c r="MLK23" s="23"/>
      <c r="MLL23" s="23"/>
      <c r="MLM23" s="23"/>
      <c r="MLN23" s="23"/>
      <c r="MLO23" s="23"/>
      <c r="MLP23" s="23"/>
      <c r="MLQ23" s="23"/>
      <c r="MLR23" s="23"/>
      <c r="MLS23" s="23"/>
      <c r="MLT23" s="23"/>
      <c r="MLU23" s="23"/>
      <c r="MLV23" s="23"/>
      <c r="MLW23" s="23"/>
      <c r="MLX23" s="23"/>
      <c r="MLY23" s="23"/>
      <c r="MLZ23" s="23"/>
      <c r="MMA23" s="23"/>
      <c r="MMB23" s="23"/>
      <c r="MMC23" s="23"/>
      <c r="MMD23" s="23"/>
      <c r="MME23" s="23"/>
      <c r="MMF23" s="23"/>
      <c r="MMG23" s="23"/>
      <c r="MMH23" s="23"/>
      <c r="MMI23" s="23"/>
      <c r="MMJ23" s="23"/>
      <c r="MMK23" s="23"/>
      <c r="MML23" s="23"/>
      <c r="MMM23" s="23"/>
      <c r="MMN23" s="23"/>
      <c r="MMO23" s="23"/>
      <c r="MMP23" s="23"/>
      <c r="MMQ23" s="23"/>
      <c r="MMR23" s="23"/>
      <c r="MMS23" s="23"/>
      <c r="MMT23" s="23"/>
      <c r="MMU23" s="23"/>
      <c r="MMV23" s="23"/>
      <c r="MMW23" s="23"/>
      <c r="MMX23" s="23"/>
      <c r="MMY23" s="23"/>
      <c r="MMZ23" s="23"/>
      <c r="MNA23" s="23"/>
      <c r="MNB23" s="23"/>
      <c r="MNC23" s="23"/>
      <c r="MND23" s="23"/>
      <c r="MNE23" s="23"/>
      <c r="MNF23" s="23"/>
      <c r="MNG23" s="23"/>
      <c r="MNH23" s="23"/>
      <c r="MNI23" s="23"/>
      <c r="MNJ23" s="23"/>
      <c r="MNK23" s="23"/>
      <c r="MNL23" s="23"/>
      <c r="MNM23" s="23"/>
      <c r="MNN23" s="23"/>
      <c r="MNO23" s="23"/>
      <c r="MNP23" s="23"/>
      <c r="MNQ23" s="23"/>
      <c r="MNR23" s="23"/>
      <c r="MNS23" s="23"/>
      <c r="MNT23" s="23"/>
      <c r="MNU23" s="23"/>
      <c r="MNV23" s="23"/>
      <c r="MNW23" s="23"/>
      <c r="MNX23" s="23"/>
      <c r="MNY23" s="23"/>
      <c r="MNZ23" s="23"/>
      <c r="MOA23" s="23"/>
      <c r="MOB23" s="23"/>
      <c r="MOC23" s="23"/>
      <c r="MOD23" s="23"/>
      <c r="MOE23" s="23"/>
      <c r="MOF23" s="23"/>
      <c r="MOG23" s="23"/>
      <c r="MOH23" s="23"/>
      <c r="MOI23" s="23"/>
      <c r="MOJ23" s="23"/>
      <c r="MOK23" s="23"/>
      <c r="MOL23" s="23"/>
      <c r="MOM23" s="23"/>
      <c r="MON23" s="23"/>
      <c r="MOO23" s="23"/>
      <c r="MOP23" s="23"/>
      <c r="MOQ23" s="23"/>
      <c r="MOR23" s="23"/>
      <c r="MOS23" s="23"/>
      <c r="MOT23" s="23"/>
      <c r="MOU23" s="23"/>
      <c r="MOV23" s="23"/>
      <c r="MOW23" s="23"/>
      <c r="MOX23" s="23"/>
      <c r="MOY23" s="23"/>
      <c r="MOZ23" s="23"/>
      <c r="MPA23" s="23"/>
      <c r="MPB23" s="23"/>
      <c r="MPC23" s="23"/>
      <c r="MPD23" s="23"/>
      <c r="MPE23" s="23"/>
      <c r="MPF23" s="23"/>
      <c r="MPG23" s="23"/>
      <c r="MPH23" s="23"/>
      <c r="MPI23" s="23"/>
      <c r="MPJ23" s="23"/>
      <c r="MPK23" s="23"/>
      <c r="MPL23" s="23"/>
      <c r="MPM23" s="23"/>
      <c r="MPN23" s="23"/>
      <c r="MPO23" s="23"/>
      <c r="MPP23" s="23"/>
      <c r="MPQ23" s="23"/>
      <c r="MPR23" s="23"/>
      <c r="MPS23" s="23"/>
      <c r="MPT23" s="23"/>
      <c r="MPU23" s="23"/>
      <c r="MPV23" s="23"/>
      <c r="MPW23" s="23"/>
      <c r="MPX23" s="23"/>
      <c r="MPY23" s="23"/>
      <c r="MPZ23" s="23"/>
      <c r="MQA23" s="23"/>
      <c r="MQB23" s="23"/>
      <c r="MQC23" s="23"/>
      <c r="MQD23" s="23"/>
      <c r="MQE23" s="23"/>
      <c r="MQF23" s="23"/>
      <c r="MQG23" s="23"/>
      <c r="MQH23" s="23"/>
      <c r="MQI23" s="23"/>
      <c r="MQJ23" s="23"/>
      <c r="MQK23" s="23"/>
      <c r="MQL23" s="23"/>
      <c r="MQM23" s="23"/>
      <c r="MQN23" s="23"/>
      <c r="MQO23" s="23"/>
      <c r="MQP23" s="23"/>
      <c r="MQQ23" s="23"/>
      <c r="MQR23" s="23"/>
      <c r="MQS23" s="23"/>
      <c r="MQT23" s="23"/>
      <c r="MQU23" s="23"/>
      <c r="MQV23" s="23"/>
      <c r="MQW23" s="23"/>
      <c r="MQX23" s="23"/>
      <c r="MQY23" s="23"/>
      <c r="MQZ23" s="23"/>
      <c r="MRA23" s="23"/>
      <c r="MRB23" s="23"/>
      <c r="MRC23" s="23"/>
      <c r="MRD23" s="23"/>
      <c r="MRE23" s="23"/>
      <c r="MRF23" s="23"/>
      <c r="MRG23" s="23"/>
      <c r="MRH23" s="23"/>
      <c r="MRI23" s="23"/>
      <c r="MRJ23" s="23"/>
      <c r="MRK23" s="23"/>
      <c r="MRL23" s="23"/>
      <c r="MRM23" s="23"/>
      <c r="MRN23" s="23"/>
      <c r="MRO23" s="23"/>
      <c r="MRP23" s="23"/>
      <c r="MRQ23" s="23"/>
      <c r="MRR23" s="23"/>
      <c r="MRS23" s="23"/>
      <c r="MRT23" s="23"/>
      <c r="MRU23" s="23"/>
      <c r="MRV23" s="23"/>
      <c r="MRW23" s="23"/>
      <c r="MRX23" s="23"/>
      <c r="MRY23" s="23"/>
      <c r="MRZ23" s="23"/>
      <c r="MSA23" s="23"/>
      <c r="MSB23" s="23"/>
      <c r="MSC23" s="23"/>
      <c r="MSD23" s="23"/>
      <c r="MSE23" s="23"/>
      <c r="MSF23" s="23"/>
      <c r="MSG23" s="23"/>
      <c r="MSH23" s="23"/>
      <c r="MSI23" s="23"/>
      <c r="MSJ23" s="23"/>
      <c r="MSK23" s="23"/>
      <c r="MSL23" s="23"/>
      <c r="MSM23" s="23"/>
      <c r="MSN23" s="23"/>
      <c r="MSO23" s="23"/>
      <c r="MSP23" s="23"/>
      <c r="MSQ23" s="23"/>
      <c r="MSR23" s="23"/>
      <c r="MSS23" s="23"/>
      <c r="MST23" s="23"/>
      <c r="MSU23" s="23"/>
      <c r="MSV23" s="23"/>
      <c r="MSW23" s="23"/>
      <c r="MSX23" s="23"/>
      <c r="MSY23" s="23"/>
      <c r="MSZ23" s="23"/>
      <c r="MTA23" s="23"/>
      <c r="MTB23" s="23"/>
      <c r="MTC23" s="23"/>
      <c r="MTD23" s="23"/>
      <c r="MTE23" s="23"/>
      <c r="MTF23" s="23"/>
      <c r="MTG23" s="23"/>
      <c r="MTH23" s="23"/>
      <c r="MTI23" s="23"/>
      <c r="MTJ23" s="23"/>
      <c r="MTK23" s="23"/>
      <c r="MTL23" s="23"/>
      <c r="MTM23" s="23"/>
      <c r="MTN23" s="23"/>
      <c r="MTO23" s="23"/>
      <c r="MTP23" s="23"/>
      <c r="MTQ23" s="23"/>
      <c r="MTR23" s="23"/>
      <c r="MTS23" s="23"/>
      <c r="MTT23" s="23"/>
      <c r="MTU23" s="23"/>
      <c r="MTV23" s="23"/>
      <c r="MTW23" s="23"/>
      <c r="MTX23" s="23"/>
      <c r="MTY23" s="23"/>
      <c r="MTZ23" s="23"/>
      <c r="MUA23" s="23"/>
      <c r="MUB23" s="23"/>
      <c r="MUC23" s="23"/>
      <c r="MUD23" s="23"/>
      <c r="MUE23" s="23"/>
      <c r="MUF23" s="23"/>
      <c r="MUG23" s="23"/>
      <c r="MUH23" s="23"/>
      <c r="MUI23" s="23"/>
      <c r="MUJ23" s="23"/>
      <c r="MUK23" s="23"/>
      <c r="MUL23" s="23"/>
      <c r="MUM23" s="23"/>
      <c r="MUN23" s="23"/>
      <c r="MUO23" s="23"/>
      <c r="MUP23" s="23"/>
      <c r="MUQ23" s="23"/>
      <c r="MUR23" s="23"/>
      <c r="MUS23" s="23"/>
      <c r="MUT23" s="23"/>
      <c r="MUU23" s="23"/>
      <c r="MUV23" s="23"/>
      <c r="MUW23" s="23"/>
      <c r="MUX23" s="23"/>
      <c r="MUY23" s="23"/>
      <c r="MUZ23" s="23"/>
      <c r="MVA23" s="23"/>
      <c r="MVB23" s="23"/>
      <c r="MVC23" s="23"/>
      <c r="MVD23" s="23"/>
      <c r="MVE23" s="23"/>
      <c r="MVF23" s="23"/>
      <c r="MVG23" s="23"/>
      <c r="MVH23" s="23"/>
      <c r="MVI23" s="23"/>
      <c r="MVJ23" s="23"/>
      <c r="MVK23" s="23"/>
      <c r="MVL23" s="23"/>
      <c r="MVM23" s="23"/>
      <c r="MVN23" s="23"/>
      <c r="MVO23" s="23"/>
      <c r="MVP23" s="23"/>
      <c r="MVQ23" s="23"/>
      <c r="MVR23" s="23"/>
      <c r="MVS23" s="23"/>
      <c r="MVT23" s="23"/>
      <c r="MVU23" s="23"/>
      <c r="MVV23" s="23"/>
      <c r="MVW23" s="23"/>
      <c r="MVX23" s="23"/>
      <c r="MVY23" s="23"/>
      <c r="MVZ23" s="23"/>
      <c r="MWA23" s="23"/>
      <c r="MWB23" s="23"/>
      <c r="MWC23" s="23"/>
      <c r="MWD23" s="23"/>
      <c r="MWE23" s="23"/>
      <c r="MWF23" s="23"/>
      <c r="MWG23" s="23"/>
      <c r="MWH23" s="23"/>
      <c r="MWI23" s="23"/>
      <c r="MWJ23" s="23"/>
      <c r="MWK23" s="23"/>
      <c r="MWL23" s="23"/>
      <c r="MWM23" s="23"/>
      <c r="MWN23" s="23"/>
      <c r="MWO23" s="23"/>
      <c r="MWP23" s="23"/>
      <c r="MWQ23" s="23"/>
      <c r="MWR23" s="23"/>
      <c r="MWS23" s="23"/>
      <c r="MWT23" s="23"/>
      <c r="MWU23" s="23"/>
      <c r="MWV23" s="23"/>
      <c r="MWW23" s="23"/>
      <c r="MWX23" s="23"/>
      <c r="MWY23" s="23"/>
      <c r="MWZ23" s="23"/>
      <c r="MXA23" s="23"/>
      <c r="MXB23" s="23"/>
      <c r="MXC23" s="23"/>
      <c r="MXD23" s="23"/>
      <c r="MXE23" s="23"/>
      <c r="MXF23" s="23"/>
      <c r="MXG23" s="23"/>
      <c r="MXH23" s="23"/>
      <c r="MXI23" s="23"/>
      <c r="MXJ23" s="23"/>
      <c r="MXK23" s="23"/>
      <c r="MXL23" s="23"/>
      <c r="MXM23" s="23"/>
      <c r="MXN23" s="23"/>
      <c r="MXO23" s="23"/>
      <c r="MXP23" s="23"/>
      <c r="MXQ23" s="23"/>
      <c r="MXR23" s="23"/>
      <c r="MXS23" s="23"/>
      <c r="MXT23" s="23"/>
      <c r="MXU23" s="23"/>
      <c r="MXV23" s="23"/>
      <c r="MXW23" s="23"/>
      <c r="MXX23" s="23"/>
      <c r="MXY23" s="23"/>
      <c r="MXZ23" s="23"/>
      <c r="MYA23" s="23"/>
      <c r="MYB23" s="23"/>
      <c r="MYC23" s="23"/>
      <c r="MYD23" s="23"/>
      <c r="MYE23" s="23"/>
      <c r="MYF23" s="23"/>
      <c r="MYG23" s="23"/>
      <c r="MYH23" s="23"/>
      <c r="MYI23" s="23"/>
      <c r="MYJ23" s="23"/>
      <c r="MYK23" s="23"/>
      <c r="MYL23" s="23"/>
      <c r="MYM23" s="23"/>
      <c r="MYN23" s="23"/>
      <c r="MYO23" s="23"/>
      <c r="MYP23" s="23"/>
      <c r="MYQ23" s="23"/>
      <c r="MYR23" s="23"/>
      <c r="MYS23" s="23"/>
      <c r="MYT23" s="23"/>
      <c r="MYU23" s="23"/>
      <c r="MYV23" s="23"/>
      <c r="MYW23" s="23"/>
      <c r="MYX23" s="23"/>
      <c r="MYY23" s="23"/>
      <c r="MYZ23" s="23"/>
      <c r="MZA23" s="23"/>
      <c r="MZB23" s="23"/>
      <c r="MZC23" s="23"/>
      <c r="MZD23" s="23"/>
      <c r="MZE23" s="23"/>
      <c r="MZF23" s="23"/>
      <c r="MZG23" s="23"/>
      <c r="MZH23" s="23"/>
      <c r="MZI23" s="23"/>
      <c r="MZJ23" s="23"/>
      <c r="MZK23" s="23"/>
      <c r="MZL23" s="23"/>
      <c r="MZM23" s="23"/>
      <c r="MZN23" s="23"/>
      <c r="MZO23" s="23"/>
      <c r="MZP23" s="23"/>
      <c r="MZQ23" s="23"/>
      <c r="MZR23" s="23"/>
      <c r="MZS23" s="23"/>
      <c r="MZT23" s="23"/>
      <c r="MZU23" s="23"/>
      <c r="MZV23" s="23"/>
      <c r="MZW23" s="23"/>
      <c r="MZX23" s="23"/>
      <c r="MZY23" s="23"/>
      <c r="MZZ23" s="23"/>
      <c r="NAA23" s="23"/>
      <c r="NAB23" s="23"/>
      <c r="NAC23" s="23"/>
      <c r="NAD23" s="23"/>
      <c r="NAE23" s="23"/>
      <c r="NAF23" s="23"/>
      <c r="NAG23" s="23"/>
      <c r="NAH23" s="23"/>
      <c r="NAI23" s="23"/>
      <c r="NAJ23" s="23"/>
      <c r="NAK23" s="23"/>
      <c r="NAL23" s="23"/>
      <c r="NAM23" s="23"/>
      <c r="NAN23" s="23"/>
      <c r="NAO23" s="23"/>
      <c r="NAP23" s="23"/>
      <c r="NAQ23" s="23"/>
      <c r="NAR23" s="23"/>
      <c r="NAS23" s="23"/>
      <c r="NAT23" s="23"/>
      <c r="NAU23" s="23"/>
      <c r="NAV23" s="23"/>
      <c r="NAW23" s="23"/>
      <c r="NAX23" s="23"/>
      <c r="NAY23" s="23"/>
      <c r="NAZ23" s="23"/>
      <c r="NBA23" s="23"/>
      <c r="NBB23" s="23"/>
      <c r="NBC23" s="23"/>
      <c r="NBD23" s="23"/>
      <c r="NBE23" s="23"/>
      <c r="NBF23" s="23"/>
      <c r="NBG23" s="23"/>
      <c r="NBH23" s="23"/>
      <c r="NBI23" s="23"/>
      <c r="NBJ23" s="23"/>
      <c r="NBK23" s="23"/>
      <c r="NBL23" s="23"/>
      <c r="NBM23" s="23"/>
      <c r="NBN23" s="23"/>
      <c r="NBO23" s="23"/>
      <c r="NBP23" s="23"/>
      <c r="NBQ23" s="23"/>
      <c r="NBR23" s="23"/>
      <c r="NBS23" s="23"/>
      <c r="NBT23" s="23"/>
      <c r="NBU23" s="23"/>
      <c r="NBV23" s="23"/>
      <c r="NBW23" s="23"/>
      <c r="NBX23" s="23"/>
      <c r="NBY23" s="23"/>
      <c r="NBZ23" s="23"/>
      <c r="NCA23" s="23"/>
      <c r="NCB23" s="23"/>
      <c r="NCC23" s="23"/>
      <c r="NCD23" s="23"/>
      <c r="NCE23" s="23"/>
      <c r="NCF23" s="23"/>
      <c r="NCG23" s="23"/>
      <c r="NCH23" s="23"/>
      <c r="NCI23" s="23"/>
      <c r="NCJ23" s="23"/>
      <c r="NCK23" s="23"/>
      <c r="NCL23" s="23"/>
      <c r="NCM23" s="23"/>
      <c r="NCN23" s="23"/>
      <c r="NCO23" s="23"/>
      <c r="NCP23" s="23"/>
      <c r="NCQ23" s="23"/>
      <c r="NCR23" s="23"/>
      <c r="NCS23" s="23"/>
      <c r="NCT23" s="23"/>
      <c r="NCU23" s="23"/>
      <c r="NCV23" s="23"/>
      <c r="NCW23" s="23"/>
      <c r="NCX23" s="23"/>
      <c r="NCY23" s="23"/>
      <c r="NCZ23" s="23"/>
      <c r="NDA23" s="23"/>
      <c r="NDB23" s="23"/>
      <c r="NDC23" s="23"/>
      <c r="NDD23" s="23"/>
      <c r="NDE23" s="23"/>
      <c r="NDF23" s="23"/>
      <c r="NDG23" s="23"/>
      <c r="NDH23" s="23"/>
      <c r="NDI23" s="23"/>
      <c r="NDJ23" s="23"/>
      <c r="NDK23" s="23"/>
      <c r="NDL23" s="23"/>
      <c r="NDM23" s="23"/>
      <c r="NDN23" s="23"/>
      <c r="NDO23" s="23"/>
      <c r="NDP23" s="23"/>
      <c r="NDQ23" s="23"/>
      <c r="NDR23" s="23"/>
      <c r="NDS23" s="23"/>
      <c r="NDT23" s="23"/>
      <c r="NDU23" s="23"/>
      <c r="NDV23" s="23"/>
      <c r="NDW23" s="23"/>
      <c r="NDX23" s="23"/>
      <c r="NDY23" s="23"/>
      <c r="NDZ23" s="23"/>
      <c r="NEA23" s="23"/>
      <c r="NEB23" s="23"/>
      <c r="NEC23" s="23"/>
      <c r="NED23" s="23"/>
      <c r="NEE23" s="23"/>
      <c r="NEF23" s="23"/>
      <c r="NEG23" s="23"/>
      <c r="NEH23" s="23"/>
      <c r="NEI23" s="23"/>
      <c r="NEJ23" s="23"/>
      <c r="NEK23" s="23"/>
      <c r="NEL23" s="23"/>
      <c r="NEM23" s="23"/>
      <c r="NEN23" s="23"/>
      <c r="NEO23" s="23"/>
      <c r="NEP23" s="23"/>
      <c r="NEQ23" s="23"/>
      <c r="NER23" s="23"/>
      <c r="NES23" s="23"/>
      <c r="NET23" s="23"/>
      <c r="NEU23" s="23"/>
      <c r="NEV23" s="23"/>
      <c r="NEW23" s="23"/>
      <c r="NEX23" s="23"/>
      <c r="NEY23" s="23"/>
      <c r="NEZ23" s="23"/>
      <c r="NFA23" s="23"/>
      <c r="NFB23" s="23"/>
      <c r="NFC23" s="23"/>
      <c r="NFD23" s="23"/>
      <c r="NFE23" s="23"/>
      <c r="NFF23" s="23"/>
      <c r="NFG23" s="23"/>
      <c r="NFH23" s="23"/>
      <c r="NFI23" s="23"/>
      <c r="NFJ23" s="23"/>
      <c r="NFK23" s="23"/>
      <c r="NFL23" s="23"/>
      <c r="NFM23" s="23"/>
      <c r="NFN23" s="23"/>
      <c r="NFO23" s="23"/>
      <c r="NFP23" s="23"/>
      <c r="NFQ23" s="23"/>
      <c r="NFR23" s="23"/>
      <c r="NFS23" s="23"/>
      <c r="NFT23" s="23"/>
      <c r="NFU23" s="23"/>
      <c r="NFV23" s="23"/>
      <c r="NFW23" s="23"/>
      <c r="NFX23" s="23"/>
      <c r="NFY23" s="23"/>
      <c r="NFZ23" s="23"/>
      <c r="NGA23" s="23"/>
      <c r="NGB23" s="23"/>
      <c r="NGC23" s="23"/>
      <c r="NGD23" s="23"/>
      <c r="NGE23" s="23"/>
      <c r="NGF23" s="23"/>
      <c r="NGG23" s="23"/>
      <c r="NGH23" s="23"/>
      <c r="NGI23" s="23"/>
      <c r="NGJ23" s="23"/>
      <c r="NGK23" s="23"/>
      <c r="NGL23" s="23"/>
      <c r="NGM23" s="23"/>
      <c r="NGN23" s="23"/>
      <c r="NGO23" s="23"/>
      <c r="NGP23" s="23"/>
      <c r="NGQ23" s="23"/>
      <c r="NGR23" s="23"/>
      <c r="NGS23" s="23"/>
      <c r="NGT23" s="23"/>
      <c r="NGU23" s="23"/>
      <c r="NGV23" s="23"/>
      <c r="NGW23" s="23"/>
      <c r="NGX23" s="23"/>
      <c r="NGY23" s="23"/>
      <c r="NGZ23" s="23"/>
      <c r="NHA23" s="23"/>
      <c r="NHB23" s="23"/>
      <c r="NHC23" s="23"/>
      <c r="NHD23" s="23"/>
      <c r="NHE23" s="23"/>
      <c r="NHF23" s="23"/>
      <c r="NHG23" s="23"/>
      <c r="NHH23" s="23"/>
      <c r="NHI23" s="23"/>
      <c r="NHJ23" s="23"/>
      <c r="NHK23" s="23"/>
      <c r="NHL23" s="23"/>
      <c r="NHM23" s="23"/>
      <c r="NHN23" s="23"/>
      <c r="NHO23" s="23"/>
      <c r="NHP23" s="23"/>
      <c r="NHQ23" s="23"/>
      <c r="NHR23" s="23"/>
      <c r="NHS23" s="23"/>
      <c r="NHT23" s="23"/>
      <c r="NHU23" s="23"/>
      <c r="NHV23" s="23"/>
      <c r="NHW23" s="23"/>
      <c r="NHX23" s="23"/>
      <c r="NHY23" s="23"/>
      <c r="NHZ23" s="23"/>
      <c r="NIA23" s="23"/>
      <c r="NIB23" s="23"/>
      <c r="NIC23" s="23"/>
      <c r="NID23" s="23"/>
      <c r="NIE23" s="23"/>
      <c r="NIF23" s="23"/>
      <c r="NIG23" s="23"/>
      <c r="NIH23" s="23"/>
      <c r="NII23" s="23"/>
      <c r="NIJ23" s="23"/>
      <c r="NIK23" s="23"/>
      <c r="NIL23" s="23"/>
      <c r="NIM23" s="23"/>
      <c r="NIN23" s="23"/>
      <c r="NIO23" s="23"/>
      <c r="NIP23" s="23"/>
      <c r="NIQ23" s="23"/>
      <c r="NIR23" s="23"/>
      <c r="NIS23" s="23"/>
      <c r="NIT23" s="23"/>
      <c r="NIU23" s="23"/>
      <c r="NIV23" s="23"/>
      <c r="NIW23" s="23"/>
      <c r="NIX23" s="23"/>
      <c r="NIY23" s="23"/>
      <c r="NIZ23" s="23"/>
      <c r="NJA23" s="23"/>
      <c r="NJB23" s="23"/>
      <c r="NJC23" s="23"/>
      <c r="NJD23" s="23"/>
      <c r="NJE23" s="23"/>
      <c r="NJF23" s="23"/>
      <c r="NJG23" s="23"/>
      <c r="NJH23" s="23"/>
      <c r="NJI23" s="23"/>
      <c r="NJJ23" s="23"/>
      <c r="NJK23" s="23"/>
      <c r="NJL23" s="23"/>
      <c r="NJM23" s="23"/>
      <c r="NJN23" s="23"/>
      <c r="NJO23" s="23"/>
      <c r="NJP23" s="23"/>
      <c r="NJQ23" s="23"/>
      <c r="NJR23" s="23"/>
      <c r="NJS23" s="23"/>
      <c r="NJT23" s="23"/>
      <c r="NJU23" s="23"/>
      <c r="NJV23" s="23"/>
      <c r="NJW23" s="23"/>
      <c r="NJX23" s="23"/>
      <c r="NJY23" s="23"/>
      <c r="NJZ23" s="23"/>
      <c r="NKA23" s="23"/>
      <c r="NKB23" s="23"/>
      <c r="NKC23" s="23"/>
      <c r="NKD23" s="23"/>
      <c r="NKE23" s="23"/>
      <c r="NKF23" s="23"/>
      <c r="NKG23" s="23"/>
      <c r="NKH23" s="23"/>
      <c r="NKI23" s="23"/>
      <c r="NKJ23" s="23"/>
      <c r="NKK23" s="23"/>
      <c r="NKL23" s="23"/>
      <c r="NKM23" s="23"/>
      <c r="NKN23" s="23"/>
      <c r="NKO23" s="23"/>
      <c r="NKP23" s="23"/>
      <c r="NKQ23" s="23"/>
      <c r="NKR23" s="23"/>
      <c r="NKS23" s="23"/>
      <c r="NKT23" s="23"/>
      <c r="NKU23" s="23"/>
      <c r="NKV23" s="23"/>
      <c r="NKW23" s="23"/>
      <c r="NKX23" s="23"/>
      <c r="NKY23" s="23"/>
      <c r="NKZ23" s="23"/>
      <c r="NLA23" s="23"/>
      <c r="NLB23" s="23"/>
      <c r="NLC23" s="23"/>
      <c r="NLD23" s="23"/>
      <c r="NLE23" s="23"/>
      <c r="NLF23" s="23"/>
      <c r="NLG23" s="23"/>
      <c r="NLH23" s="23"/>
      <c r="NLI23" s="23"/>
      <c r="NLJ23" s="23"/>
      <c r="NLK23" s="23"/>
      <c r="NLL23" s="23"/>
      <c r="NLM23" s="23"/>
      <c r="NLN23" s="23"/>
      <c r="NLO23" s="23"/>
      <c r="NLP23" s="23"/>
      <c r="NLQ23" s="23"/>
      <c r="NLR23" s="23"/>
      <c r="NLS23" s="23"/>
      <c r="NLT23" s="23"/>
      <c r="NLU23" s="23"/>
      <c r="NLV23" s="23"/>
      <c r="NLW23" s="23"/>
      <c r="NLX23" s="23"/>
      <c r="NLY23" s="23"/>
      <c r="NLZ23" s="23"/>
      <c r="NMA23" s="23"/>
      <c r="NMB23" s="23"/>
      <c r="NMC23" s="23"/>
      <c r="NMD23" s="23"/>
      <c r="NME23" s="23"/>
      <c r="NMF23" s="23"/>
      <c r="NMG23" s="23"/>
      <c r="NMH23" s="23"/>
      <c r="NMI23" s="23"/>
      <c r="NMJ23" s="23"/>
      <c r="NMK23" s="23"/>
      <c r="NML23" s="23"/>
      <c r="NMM23" s="23"/>
      <c r="NMN23" s="23"/>
      <c r="NMO23" s="23"/>
      <c r="NMP23" s="23"/>
      <c r="NMQ23" s="23"/>
      <c r="NMR23" s="23"/>
      <c r="NMS23" s="23"/>
      <c r="NMT23" s="23"/>
      <c r="NMU23" s="23"/>
      <c r="NMV23" s="23"/>
      <c r="NMW23" s="23"/>
      <c r="NMX23" s="23"/>
      <c r="NMY23" s="23"/>
      <c r="NMZ23" s="23"/>
      <c r="NNA23" s="23"/>
      <c r="NNB23" s="23"/>
      <c r="NNC23" s="23"/>
      <c r="NND23" s="23"/>
      <c r="NNE23" s="23"/>
      <c r="NNF23" s="23"/>
      <c r="NNG23" s="23"/>
      <c r="NNH23" s="23"/>
      <c r="NNI23" s="23"/>
      <c r="NNJ23" s="23"/>
      <c r="NNK23" s="23"/>
      <c r="NNL23" s="23"/>
      <c r="NNM23" s="23"/>
      <c r="NNN23" s="23"/>
      <c r="NNO23" s="23"/>
      <c r="NNP23" s="23"/>
      <c r="NNQ23" s="23"/>
      <c r="NNR23" s="23"/>
      <c r="NNS23" s="23"/>
      <c r="NNT23" s="23"/>
      <c r="NNU23" s="23"/>
      <c r="NNV23" s="23"/>
      <c r="NNW23" s="23"/>
      <c r="NNX23" s="23"/>
      <c r="NNY23" s="23"/>
      <c r="NNZ23" s="23"/>
      <c r="NOA23" s="23"/>
      <c r="NOB23" s="23"/>
      <c r="NOC23" s="23"/>
      <c r="NOD23" s="23"/>
      <c r="NOE23" s="23"/>
      <c r="NOF23" s="23"/>
      <c r="NOG23" s="23"/>
      <c r="NOH23" s="23"/>
      <c r="NOI23" s="23"/>
      <c r="NOJ23" s="23"/>
      <c r="NOK23" s="23"/>
      <c r="NOL23" s="23"/>
      <c r="NOM23" s="23"/>
      <c r="NON23" s="23"/>
      <c r="NOO23" s="23"/>
      <c r="NOP23" s="23"/>
      <c r="NOQ23" s="23"/>
      <c r="NOR23" s="23"/>
      <c r="NOS23" s="23"/>
      <c r="NOT23" s="23"/>
      <c r="NOU23" s="23"/>
      <c r="NOV23" s="23"/>
      <c r="NOW23" s="23"/>
      <c r="NOX23" s="23"/>
      <c r="NOY23" s="23"/>
      <c r="NOZ23" s="23"/>
      <c r="NPA23" s="23"/>
      <c r="NPB23" s="23"/>
      <c r="NPC23" s="23"/>
      <c r="NPD23" s="23"/>
      <c r="NPE23" s="23"/>
      <c r="NPF23" s="23"/>
      <c r="NPG23" s="23"/>
      <c r="NPH23" s="23"/>
      <c r="NPI23" s="23"/>
      <c r="NPJ23" s="23"/>
      <c r="NPK23" s="23"/>
      <c r="NPL23" s="23"/>
      <c r="NPM23" s="23"/>
      <c r="NPN23" s="23"/>
      <c r="NPO23" s="23"/>
      <c r="NPP23" s="23"/>
      <c r="NPQ23" s="23"/>
      <c r="NPR23" s="23"/>
      <c r="NPS23" s="23"/>
      <c r="NPT23" s="23"/>
      <c r="NPU23" s="23"/>
      <c r="NPV23" s="23"/>
      <c r="NPW23" s="23"/>
      <c r="NPX23" s="23"/>
      <c r="NPY23" s="23"/>
      <c r="NPZ23" s="23"/>
      <c r="NQA23" s="23"/>
      <c r="NQB23" s="23"/>
      <c r="NQC23" s="23"/>
      <c r="NQD23" s="23"/>
      <c r="NQE23" s="23"/>
      <c r="NQF23" s="23"/>
      <c r="NQG23" s="23"/>
      <c r="NQH23" s="23"/>
      <c r="NQI23" s="23"/>
      <c r="NQJ23" s="23"/>
      <c r="NQK23" s="23"/>
      <c r="NQL23" s="23"/>
      <c r="NQM23" s="23"/>
      <c r="NQN23" s="23"/>
      <c r="NQO23" s="23"/>
      <c r="NQP23" s="23"/>
      <c r="NQQ23" s="23"/>
      <c r="NQR23" s="23"/>
      <c r="NQS23" s="23"/>
      <c r="NQT23" s="23"/>
      <c r="NQU23" s="23"/>
      <c r="NQV23" s="23"/>
      <c r="NQW23" s="23"/>
      <c r="NQX23" s="23"/>
      <c r="NQY23" s="23"/>
      <c r="NQZ23" s="23"/>
      <c r="NRA23" s="23"/>
      <c r="NRB23" s="23"/>
      <c r="NRC23" s="23"/>
      <c r="NRD23" s="23"/>
      <c r="NRE23" s="23"/>
      <c r="NRF23" s="23"/>
      <c r="NRG23" s="23"/>
      <c r="NRH23" s="23"/>
      <c r="NRI23" s="23"/>
      <c r="NRJ23" s="23"/>
      <c r="NRK23" s="23"/>
      <c r="NRL23" s="23"/>
      <c r="NRM23" s="23"/>
      <c r="NRN23" s="23"/>
      <c r="NRO23" s="23"/>
      <c r="NRP23" s="23"/>
      <c r="NRQ23" s="23"/>
      <c r="NRR23" s="23"/>
      <c r="NRS23" s="23"/>
      <c r="NRT23" s="23"/>
      <c r="NRU23" s="23"/>
      <c r="NRV23" s="23"/>
      <c r="NRW23" s="23"/>
      <c r="NRX23" s="23"/>
      <c r="NRY23" s="23"/>
      <c r="NRZ23" s="23"/>
      <c r="NSA23" s="23"/>
      <c r="NSB23" s="23"/>
      <c r="NSC23" s="23"/>
      <c r="NSD23" s="23"/>
      <c r="NSE23" s="23"/>
      <c r="NSF23" s="23"/>
      <c r="NSG23" s="23"/>
      <c r="NSH23" s="23"/>
      <c r="NSI23" s="23"/>
      <c r="NSJ23" s="23"/>
      <c r="NSK23" s="23"/>
      <c r="NSL23" s="23"/>
      <c r="NSM23" s="23"/>
      <c r="NSN23" s="23"/>
      <c r="NSO23" s="23"/>
      <c r="NSP23" s="23"/>
      <c r="NSQ23" s="23"/>
      <c r="NSR23" s="23"/>
      <c r="NSS23" s="23"/>
      <c r="NST23" s="23"/>
      <c r="NSU23" s="23"/>
      <c r="NSV23" s="23"/>
      <c r="NSW23" s="23"/>
      <c r="NSX23" s="23"/>
      <c r="NSY23" s="23"/>
      <c r="NSZ23" s="23"/>
      <c r="NTA23" s="23"/>
      <c r="NTB23" s="23"/>
      <c r="NTC23" s="23"/>
      <c r="NTD23" s="23"/>
      <c r="NTE23" s="23"/>
      <c r="NTF23" s="23"/>
      <c r="NTG23" s="23"/>
      <c r="NTH23" s="23"/>
      <c r="NTI23" s="23"/>
      <c r="NTJ23" s="23"/>
      <c r="NTK23" s="23"/>
      <c r="NTL23" s="23"/>
      <c r="NTM23" s="23"/>
      <c r="NTN23" s="23"/>
      <c r="NTO23" s="23"/>
      <c r="NTP23" s="23"/>
      <c r="NTQ23" s="23"/>
      <c r="NTR23" s="23"/>
      <c r="NTS23" s="23"/>
      <c r="NTT23" s="23"/>
      <c r="NTU23" s="23"/>
      <c r="NTV23" s="23"/>
      <c r="NTW23" s="23"/>
      <c r="NTX23" s="23"/>
      <c r="NTY23" s="23"/>
      <c r="NTZ23" s="23"/>
      <c r="NUA23" s="23"/>
      <c r="NUB23" s="23"/>
      <c r="NUC23" s="23"/>
      <c r="NUD23" s="23"/>
      <c r="NUE23" s="23"/>
      <c r="NUF23" s="23"/>
      <c r="NUG23" s="23"/>
      <c r="NUH23" s="23"/>
      <c r="NUI23" s="23"/>
      <c r="NUJ23" s="23"/>
      <c r="NUK23" s="23"/>
      <c r="NUL23" s="23"/>
      <c r="NUM23" s="23"/>
      <c r="NUN23" s="23"/>
      <c r="NUO23" s="23"/>
      <c r="NUP23" s="23"/>
      <c r="NUQ23" s="23"/>
      <c r="NUR23" s="23"/>
      <c r="NUS23" s="23"/>
      <c r="NUT23" s="23"/>
      <c r="NUU23" s="23"/>
      <c r="NUV23" s="23"/>
      <c r="NUW23" s="23"/>
      <c r="NUX23" s="23"/>
      <c r="NUY23" s="23"/>
      <c r="NUZ23" s="23"/>
      <c r="NVA23" s="23"/>
      <c r="NVB23" s="23"/>
      <c r="NVC23" s="23"/>
      <c r="NVD23" s="23"/>
      <c r="NVE23" s="23"/>
      <c r="NVF23" s="23"/>
      <c r="NVG23" s="23"/>
      <c r="NVH23" s="23"/>
      <c r="NVI23" s="23"/>
      <c r="NVJ23" s="23"/>
      <c r="NVK23" s="23"/>
      <c r="NVL23" s="23"/>
      <c r="NVM23" s="23"/>
      <c r="NVN23" s="23"/>
      <c r="NVO23" s="23"/>
      <c r="NVP23" s="23"/>
      <c r="NVQ23" s="23"/>
      <c r="NVR23" s="23"/>
      <c r="NVS23" s="23"/>
      <c r="NVT23" s="23"/>
      <c r="NVU23" s="23"/>
      <c r="NVV23" s="23"/>
      <c r="NVW23" s="23"/>
      <c r="NVX23" s="23"/>
      <c r="NVY23" s="23"/>
      <c r="NVZ23" s="23"/>
      <c r="NWA23" s="23"/>
      <c r="NWB23" s="23"/>
      <c r="NWC23" s="23"/>
      <c r="NWD23" s="23"/>
      <c r="NWE23" s="23"/>
      <c r="NWF23" s="23"/>
      <c r="NWG23" s="23"/>
      <c r="NWH23" s="23"/>
      <c r="NWI23" s="23"/>
      <c r="NWJ23" s="23"/>
      <c r="NWK23" s="23"/>
      <c r="NWL23" s="23"/>
      <c r="NWM23" s="23"/>
      <c r="NWN23" s="23"/>
      <c r="NWO23" s="23"/>
      <c r="NWP23" s="23"/>
      <c r="NWQ23" s="23"/>
      <c r="NWR23" s="23"/>
      <c r="NWS23" s="23"/>
      <c r="NWT23" s="23"/>
      <c r="NWU23" s="23"/>
      <c r="NWV23" s="23"/>
      <c r="NWW23" s="23"/>
      <c r="NWX23" s="23"/>
      <c r="NWY23" s="23"/>
      <c r="NWZ23" s="23"/>
      <c r="NXA23" s="23"/>
      <c r="NXB23" s="23"/>
      <c r="NXC23" s="23"/>
      <c r="NXD23" s="23"/>
      <c r="NXE23" s="23"/>
      <c r="NXF23" s="23"/>
      <c r="NXG23" s="23"/>
      <c r="NXH23" s="23"/>
      <c r="NXI23" s="23"/>
      <c r="NXJ23" s="23"/>
      <c r="NXK23" s="23"/>
      <c r="NXL23" s="23"/>
      <c r="NXM23" s="23"/>
      <c r="NXN23" s="23"/>
      <c r="NXO23" s="23"/>
      <c r="NXP23" s="23"/>
      <c r="NXQ23" s="23"/>
      <c r="NXR23" s="23"/>
      <c r="NXS23" s="23"/>
      <c r="NXT23" s="23"/>
      <c r="NXU23" s="23"/>
      <c r="NXV23" s="23"/>
      <c r="NXW23" s="23"/>
      <c r="NXX23" s="23"/>
      <c r="NXY23" s="23"/>
      <c r="NXZ23" s="23"/>
      <c r="NYA23" s="23"/>
      <c r="NYB23" s="23"/>
      <c r="NYC23" s="23"/>
      <c r="NYD23" s="23"/>
      <c r="NYE23" s="23"/>
      <c r="NYF23" s="23"/>
      <c r="NYG23" s="23"/>
      <c r="NYH23" s="23"/>
      <c r="NYI23" s="23"/>
      <c r="NYJ23" s="23"/>
      <c r="NYK23" s="23"/>
      <c r="NYL23" s="23"/>
      <c r="NYM23" s="23"/>
      <c r="NYN23" s="23"/>
      <c r="NYO23" s="23"/>
      <c r="NYP23" s="23"/>
      <c r="NYQ23" s="23"/>
      <c r="NYR23" s="23"/>
      <c r="NYS23" s="23"/>
      <c r="NYT23" s="23"/>
      <c r="NYU23" s="23"/>
      <c r="NYV23" s="23"/>
      <c r="NYW23" s="23"/>
      <c r="NYX23" s="23"/>
      <c r="NYY23" s="23"/>
      <c r="NYZ23" s="23"/>
      <c r="NZA23" s="23"/>
      <c r="NZB23" s="23"/>
      <c r="NZC23" s="23"/>
      <c r="NZD23" s="23"/>
      <c r="NZE23" s="23"/>
      <c r="NZF23" s="23"/>
      <c r="NZG23" s="23"/>
      <c r="NZH23" s="23"/>
      <c r="NZI23" s="23"/>
      <c r="NZJ23" s="23"/>
      <c r="NZK23" s="23"/>
      <c r="NZL23" s="23"/>
      <c r="NZM23" s="23"/>
      <c r="NZN23" s="23"/>
      <c r="NZO23" s="23"/>
      <c r="NZP23" s="23"/>
      <c r="NZQ23" s="23"/>
      <c r="NZR23" s="23"/>
      <c r="NZS23" s="23"/>
      <c r="NZT23" s="23"/>
      <c r="NZU23" s="23"/>
      <c r="NZV23" s="23"/>
      <c r="NZW23" s="23"/>
      <c r="NZX23" s="23"/>
      <c r="NZY23" s="23"/>
      <c r="NZZ23" s="23"/>
      <c r="OAA23" s="23"/>
      <c r="OAB23" s="23"/>
      <c r="OAC23" s="23"/>
      <c r="OAD23" s="23"/>
      <c r="OAE23" s="23"/>
      <c r="OAF23" s="23"/>
      <c r="OAG23" s="23"/>
      <c r="OAH23" s="23"/>
      <c r="OAI23" s="23"/>
      <c r="OAJ23" s="23"/>
      <c r="OAK23" s="23"/>
      <c r="OAL23" s="23"/>
      <c r="OAM23" s="23"/>
      <c r="OAN23" s="23"/>
      <c r="OAO23" s="23"/>
      <c r="OAP23" s="23"/>
      <c r="OAQ23" s="23"/>
      <c r="OAR23" s="23"/>
      <c r="OAS23" s="23"/>
      <c r="OAT23" s="23"/>
      <c r="OAU23" s="23"/>
      <c r="OAV23" s="23"/>
      <c r="OAW23" s="23"/>
      <c r="OAX23" s="23"/>
      <c r="OAY23" s="23"/>
      <c r="OAZ23" s="23"/>
      <c r="OBA23" s="23"/>
      <c r="OBB23" s="23"/>
      <c r="OBC23" s="23"/>
      <c r="OBD23" s="23"/>
      <c r="OBE23" s="23"/>
      <c r="OBF23" s="23"/>
      <c r="OBG23" s="23"/>
      <c r="OBH23" s="23"/>
      <c r="OBI23" s="23"/>
      <c r="OBJ23" s="23"/>
      <c r="OBK23" s="23"/>
      <c r="OBL23" s="23"/>
      <c r="OBM23" s="23"/>
      <c r="OBN23" s="23"/>
      <c r="OBO23" s="23"/>
      <c r="OBP23" s="23"/>
      <c r="OBQ23" s="23"/>
      <c r="OBR23" s="23"/>
      <c r="OBS23" s="23"/>
      <c r="OBT23" s="23"/>
      <c r="OBU23" s="23"/>
      <c r="OBV23" s="23"/>
      <c r="OBW23" s="23"/>
      <c r="OBX23" s="23"/>
      <c r="OBY23" s="23"/>
      <c r="OBZ23" s="23"/>
      <c r="OCA23" s="23"/>
      <c r="OCB23" s="23"/>
      <c r="OCC23" s="23"/>
      <c r="OCD23" s="23"/>
      <c r="OCE23" s="23"/>
      <c r="OCF23" s="23"/>
      <c r="OCG23" s="23"/>
      <c r="OCH23" s="23"/>
      <c r="OCI23" s="23"/>
      <c r="OCJ23" s="23"/>
      <c r="OCK23" s="23"/>
      <c r="OCL23" s="23"/>
      <c r="OCM23" s="23"/>
      <c r="OCN23" s="23"/>
      <c r="OCO23" s="23"/>
      <c r="OCP23" s="23"/>
      <c r="OCQ23" s="23"/>
      <c r="OCR23" s="23"/>
      <c r="OCS23" s="23"/>
      <c r="OCT23" s="23"/>
      <c r="OCU23" s="23"/>
      <c r="OCV23" s="23"/>
      <c r="OCW23" s="23"/>
      <c r="OCX23" s="23"/>
      <c r="OCY23" s="23"/>
      <c r="OCZ23" s="23"/>
      <c r="ODA23" s="23"/>
      <c r="ODB23" s="23"/>
      <c r="ODC23" s="23"/>
      <c r="ODD23" s="23"/>
      <c r="ODE23" s="23"/>
      <c r="ODF23" s="23"/>
      <c r="ODG23" s="23"/>
      <c r="ODH23" s="23"/>
      <c r="ODI23" s="23"/>
      <c r="ODJ23" s="23"/>
      <c r="ODK23" s="23"/>
      <c r="ODL23" s="23"/>
      <c r="ODM23" s="23"/>
      <c r="ODN23" s="23"/>
      <c r="ODO23" s="23"/>
      <c r="ODP23" s="23"/>
      <c r="ODQ23" s="23"/>
      <c r="ODR23" s="23"/>
      <c r="ODS23" s="23"/>
      <c r="ODT23" s="23"/>
      <c r="ODU23" s="23"/>
      <c r="ODV23" s="23"/>
      <c r="ODW23" s="23"/>
      <c r="ODX23" s="23"/>
      <c r="ODY23" s="23"/>
      <c r="ODZ23" s="23"/>
      <c r="OEA23" s="23"/>
      <c r="OEB23" s="23"/>
      <c r="OEC23" s="23"/>
      <c r="OED23" s="23"/>
      <c r="OEE23" s="23"/>
      <c r="OEF23" s="23"/>
      <c r="OEG23" s="23"/>
      <c r="OEH23" s="23"/>
      <c r="OEI23" s="23"/>
      <c r="OEJ23" s="23"/>
      <c r="OEK23" s="23"/>
      <c r="OEL23" s="23"/>
      <c r="OEM23" s="23"/>
      <c r="OEN23" s="23"/>
      <c r="OEO23" s="23"/>
      <c r="OEP23" s="23"/>
      <c r="OEQ23" s="23"/>
      <c r="OER23" s="23"/>
      <c r="OES23" s="23"/>
      <c r="OET23" s="23"/>
      <c r="OEU23" s="23"/>
      <c r="OEV23" s="23"/>
      <c r="OEW23" s="23"/>
      <c r="OEX23" s="23"/>
      <c r="OEY23" s="23"/>
      <c r="OEZ23" s="23"/>
      <c r="OFA23" s="23"/>
      <c r="OFB23" s="23"/>
      <c r="OFC23" s="23"/>
      <c r="OFD23" s="23"/>
      <c r="OFE23" s="23"/>
      <c r="OFF23" s="23"/>
      <c r="OFG23" s="23"/>
      <c r="OFH23" s="23"/>
      <c r="OFI23" s="23"/>
      <c r="OFJ23" s="23"/>
      <c r="OFK23" s="23"/>
      <c r="OFL23" s="23"/>
      <c r="OFM23" s="23"/>
      <c r="OFN23" s="23"/>
      <c r="OFO23" s="23"/>
      <c r="OFP23" s="23"/>
      <c r="OFQ23" s="23"/>
      <c r="OFR23" s="23"/>
      <c r="OFS23" s="23"/>
      <c r="OFT23" s="23"/>
      <c r="OFU23" s="23"/>
      <c r="OFV23" s="23"/>
      <c r="OFW23" s="23"/>
      <c r="OFX23" s="23"/>
      <c r="OFY23" s="23"/>
      <c r="OFZ23" s="23"/>
      <c r="OGA23" s="23"/>
      <c r="OGB23" s="23"/>
      <c r="OGC23" s="23"/>
      <c r="OGD23" s="23"/>
      <c r="OGE23" s="23"/>
      <c r="OGF23" s="23"/>
      <c r="OGG23" s="23"/>
      <c r="OGH23" s="23"/>
      <c r="OGI23" s="23"/>
      <c r="OGJ23" s="23"/>
      <c r="OGK23" s="23"/>
      <c r="OGL23" s="23"/>
      <c r="OGM23" s="23"/>
      <c r="OGN23" s="23"/>
      <c r="OGO23" s="23"/>
      <c r="OGP23" s="23"/>
      <c r="OGQ23" s="23"/>
      <c r="OGR23" s="23"/>
      <c r="OGS23" s="23"/>
      <c r="OGT23" s="23"/>
      <c r="OGU23" s="23"/>
      <c r="OGV23" s="23"/>
      <c r="OGW23" s="23"/>
      <c r="OGX23" s="23"/>
      <c r="OGY23" s="23"/>
      <c r="OGZ23" s="23"/>
      <c r="OHA23" s="23"/>
      <c r="OHB23" s="23"/>
      <c r="OHC23" s="23"/>
      <c r="OHD23" s="23"/>
      <c r="OHE23" s="23"/>
      <c r="OHF23" s="23"/>
      <c r="OHG23" s="23"/>
      <c r="OHH23" s="23"/>
      <c r="OHI23" s="23"/>
      <c r="OHJ23" s="23"/>
      <c r="OHK23" s="23"/>
      <c r="OHL23" s="23"/>
      <c r="OHM23" s="23"/>
      <c r="OHN23" s="23"/>
      <c r="OHO23" s="23"/>
      <c r="OHP23" s="23"/>
      <c r="OHQ23" s="23"/>
      <c r="OHR23" s="23"/>
      <c r="OHS23" s="23"/>
      <c r="OHT23" s="23"/>
      <c r="OHU23" s="23"/>
      <c r="OHV23" s="23"/>
      <c r="OHW23" s="23"/>
      <c r="OHX23" s="23"/>
      <c r="OHY23" s="23"/>
      <c r="OHZ23" s="23"/>
      <c r="OIA23" s="23"/>
      <c r="OIB23" s="23"/>
      <c r="OIC23" s="23"/>
      <c r="OID23" s="23"/>
      <c r="OIE23" s="23"/>
      <c r="OIF23" s="23"/>
      <c r="OIG23" s="23"/>
      <c r="OIH23" s="23"/>
      <c r="OII23" s="23"/>
      <c r="OIJ23" s="23"/>
      <c r="OIK23" s="23"/>
      <c r="OIL23" s="23"/>
      <c r="OIM23" s="23"/>
      <c r="OIN23" s="23"/>
      <c r="OIO23" s="23"/>
      <c r="OIP23" s="23"/>
      <c r="OIQ23" s="23"/>
      <c r="OIR23" s="23"/>
      <c r="OIS23" s="23"/>
      <c r="OIT23" s="23"/>
      <c r="OIU23" s="23"/>
      <c r="OIV23" s="23"/>
      <c r="OIW23" s="23"/>
      <c r="OIX23" s="23"/>
      <c r="OIY23" s="23"/>
      <c r="OIZ23" s="23"/>
      <c r="OJA23" s="23"/>
      <c r="OJB23" s="23"/>
      <c r="OJC23" s="23"/>
      <c r="OJD23" s="23"/>
      <c r="OJE23" s="23"/>
      <c r="OJF23" s="23"/>
      <c r="OJG23" s="23"/>
      <c r="OJH23" s="23"/>
      <c r="OJI23" s="23"/>
      <c r="OJJ23" s="23"/>
      <c r="OJK23" s="23"/>
      <c r="OJL23" s="23"/>
      <c r="OJM23" s="23"/>
      <c r="OJN23" s="23"/>
      <c r="OJO23" s="23"/>
      <c r="OJP23" s="23"/>
      <c r="OJQ23" s="23"/>
      <c r="OJR23" s="23"/>
      <c r="OJS23" s="23"/>
      <c r="OJT23" s="23"/>
      <c r="OJU23" s="23"/>
      <c r="OJV23" s="23"/>
      <c r="OJW23" s="23"/>
      <c r="OJX23" s="23"/>
      <c r="OJY23" s="23"/>
      <c r="OJZ23" s="23"/>
      <c r="OKA23" s="23"/>
      <c r="OKB23" s="23"/>
      <c r="OKC23" s="23"/>
      <c r="OKD23" s="23"/>
      <c r="OKE23" s="23"/>
      <c r="OKF23" s="23"/>
      <c r="OKG23" s="23"/>
      <c r="OKH23" s="23"/>
      <c r="OKI23" s="23"/>
      <c r="OKJ23" s="23"/>
      <c r="OKK23" s="23"/>
      <c r="OKL23" s="23"/>
      <c r="OKM23" s="23"/>
      <c r="OKN23" s="23"/>
      <c r="OKO23" s="23"/>
      <c r="OKP23" s="23"/>
      <c r="OKQ23" s="23"/>
      <c r="OKR23" s="23"/>
      <c r="OKS23" s="23"/>
      <c r="OKT23" s="23"/>
      <c r="OKU23" s="23"/>
      <c r="OKV23" s="23"/>
      <c r="OKW23" s="23"/>
      <c r="OKX23" s="23"/>
      <c r="OKY23" s="23"/>
      <c r="OKZ23" s="23"/>
      <c r="OLA23" s="23"/>
      <c r="OLB23" s="23"/>
      <c r="OLC23" s="23"/>
      <c r="OLD23" s="23"/>
      <c r="OLE23" s="23"/>
      <c r="OLF23" s="23"/>
      <c r="OLG23" s="23"/>
      <c r="OLH23" s="23"/>
      <c r="OLI23" s="23"/>
      <c r="OLJ23" s="23"/>
      <c r="OLK23" s="23"/>
      <c r="OLL23" s="23"/>
      <c r="OLM23" s="23"/>
      <c r="OLN23" s="23"/>
      <c r="OLO23" s="23"/>
      <c r="OLP23" s="23"/>
      <c r="OLQ23" s="23"/>
      <c r="OLR23" s="23"/>
      <c r="OLS23" s="23"/>
      <c r="OLT23" s="23"/>
      <c r="OLU23" s="23"/>
      <c r="OLV23" s="23"/>
      <c r="OLW23" s="23"/>
      <c r="OLX23" s="23"/>
      <c r="OLY23" s="23"/>
      <c r="OLZ23" s="23"/>
      <c r="OMA23" s="23"/>
      <c r="OMB23" s="23"/>
      <c r="OMC23" s="23"/>
      <c r="OMD23" s="23"/>
      <c r="OME23" s="23"/>
      <c r="OMF23" s="23"/>
      <c r="OMG23" s="23"/>
      <c r="OMH23" s="23"/>
      <c r="OMI23" s="23"/>
      <c r="OMJ23" s="23"/>
      <c r="OMK23" s="23"/>
      <c r="OML23" s="23"/>
      <c r="OMM23" s="23"/>
      <c r="OMN23" s="23"/>
      <c r="OMO23" s="23"/>
      <c r="OMP23" s="23"/>
      <c r="OMQ23" s="23"/>
      <c r="OMR23" s="23"/>
      <c r="OMS23" s="23"/>
      <c r="OMT23" s="23"/>
      <c r="OMU23" s="23"/>
      <c r="OMV23" s="23"/>
      <c r="OMW23" s="23"/>
      <c r="OMX23" s="23"/>
      <c r="OMY23" s="23"/>
      <c r="OMZ23" s="23"/>
      <c r="ONA23" s="23"/>
      <c r="ONB23" s="23"/>
      <c r="ONC23" s="23"/>
      <c r="OND23" s="23"/>
      <c r="ONE23" s="23"/>
      <c r="ONF23" s="23"/>
      <c r="ONG23" s="23"/>
      <c r="ONH23" s="23"/>
      <c r="ONI23" s="23"/>
      <c r="ONJ23" s="23"/>
      <c r="ONK23" s="23"/>
      <c r="ONL23" s="23"/>
      <c r="ONM23" s="23"/>
      <c r="ONN23" s="23"/>
      <c r="ONO23" s="23"/>
      <c r="ONP23" s="23"/>
      <c r="ONQ23" s="23"/>
      <c r="ONR23" s="23"/>
      <c r="ONS23" s="23"/>
      <c r="ONT23" s="23"/>
      <c r="ONU23" s="23"/>
      <c r="ONV23" s="23"/>
      <c r="ONW23" s="23"/>
      <c r="ONX23" s="23"/>
      <c r="ONY23" s="23"/>
      <c r="ONZ23" s="23"/>
      <c r="OOA23" s="23"/>
      <c r="OOB23" s="23"/>
      <c r="OOC23" s="23"/>
      <c r="OOD23" s="23"/>
      <c r="OOE23" s="23"/>
      <c r="OOF23" s="23"/>
      <c r="OOG23" s="23"/>
      <c r="OOH23" s="23"/>
      <c r="OOI23" s="23"/>
      <c r="OOJ23" s="23"/>
      <c r="OOK23" s="23"/>
      <c r="OOL23" s="23"/>
      <c r="OOM23" s="23"/>
      <c r="OON23" s="23"/>
      <c r="OOO23" s="23"/>
      <c r="OOP23" s="23"/>
      <c r="OOQ23" s="23"/>
      <c r="OOR23" s="23"/>
      <c r="OOS23" s="23"/>
      <c r="OOT23" s="23"/>
      <c r="OOU23" s="23"/>
      <c r="OOV23" s="23"/>
      <c r="OOW23" s="23"/>
      <c r="OOX23" s="23"/>
      <c r="OOY23" s="23"/>
      <c r="OOZ23" s="23"/>
      <c r="OPA23" s="23"/>
      <c r="OPB23" s="23"/>
      <c r="OPC23" s="23"/>
      <c r="OPD23" s="23"/>
      <c r="OPE23" s="23"/>
      <c r="OPF23" s="23"/>
      <c r="OPG23" s="23"/>
      <c r="OPH23" s="23"/>
      <c r="OPI23" s="23"/>
      <c r="OPJ23" s="23"/>
      <c r="OPK23" s="23"/>
      <c r="OPL23" s="23"/>
      <c r="OPM23" s="23"/>
      <c r="OPN23" s="23"/>
      <c r="OPO23" s="23"/>
      <c r="OPP23" s="23"/>
      <c r="OPQ23" s="23"/>
      <c r="OPR23" s="23"/>
      <c r="OPS23" s="23"/>
      <c r="OPT23" s="23"/>
      <c r="OPU23" s="23"/>
      <c r="OPV23" s="23"/>
      <c r="OPW23" s="23"/>
      <c r="OPX23" s="23"/>
      <c r="OPY23" s="23"/>
      <c r="OPZ23" s="23"/>
      <c r="OQA23" s="23"/>
      <c r="OQB23" s="23"/>
      <c r="OQC23" s="23"/>
      <c r="OQD23" s="23"/>
      <c r="OQE23" s="23"/>
      <c r="OQF23" s="23"/>
      <c r="OQG23" s="23"/>
      <c r="OQH23" s="23"/>
      <c r="OQI23" s="23"/>
      <c r="OQJ23" s="23"/>
      <c r="OQK23" s="23"/>
      <c r="OQL23" s="23"/>
      <c r="OQM23" s="23"/>
      <c r="OQN23" s="23"/>
      <c r="OQO23" s="23"/>
      <c r="OQP23" s="23"/>
      <c r="OQQ23" s="23"/>
      <c r="OQR23" s="23"/>
      <c r="OQS23" s="23"/>
      <c r="OQT23" s="23"/>
      <c r="OQU23" s="23"/>
      <c r="OQV23" s="23"/>
      <c r="OQW23" s="23"/>
      <c r="OQX23" s="23"/>
      <c r="OQY23" s="23"/>
      <c r="OQZ23" s="23"/>
      <c r="ORA23" s="23"/>
      <c r="ORB23" s="23"/>
      <c r="ORC23" s="23"/>
      <c r="ORD23" s="23"/>
      <c r="ORE23" s="23"/>
      <c r="ORF23" s="23"/>
      <c r="ORG23" s="23"/>
      <c r="ORH23" s="23"/>
      <c r="ORI23" s="23"/>
      <c r="ORJ23" s="23"/>
      <c r="ORK23" s="23"/>
      <c r="ORL23" s="23"/>
      <c r="ORM23" s="23"/>
      <c r="ORN23" s="23"/>
      <c r="ORO23" s="23"/>
      <c r="ORP23" s="23"/>
      <c r="ORQ23" s="23"/>
      <c r="ORR23" s="23"/>
      <c r="ORS23" s="23"/>
      <c r="ORT23" s="23"/>
      <c r="ORU23" s="23"/>
      <c r="ORV23" s="23"/>
      <c r="ORW23" s="23"/>
      <c r="ORX23" s="23"/>
      <c r="ORY23" s="23"/>
      <c r="ORZ23" s="23"/>
      <c r="OSA23" s="23"/>
      <c r="OSB23" s="23"/>
      <c r="OSC23" s="23"/>
      <c r="OSD23" s="23"/>
      <c r="OSE23" s="23"/>
      <c r="OSF23" s="23"/>
      <c r="OSG23" s="23"/>
      <c r="OSH23" s="23"/>
      <c r="OSI23" s="23"/>
      <c r="OSJ23" s="23"/>
      <c r="OSK23" s="23"/>
      <c r="OSL23" s="23"/>
      <c r="OSM23" s="23"/>
      <c r="OSN23" s="23"/>
      <c r="OSO23" s="23"/>
      <c r="OSP23" s="23"/>
      <c r="OSQ23" s="23"/>
      <c r="OSR23" s="23"/>
      <c r="OSS23" s="23"/>
      <c r="OST23" s="23"/>
      <c r="OSU23" s="23"/>
      <c r="OSV23" s="23"/>
      <c r="OSW23" s="23"/>
      <c r="OSX23" s="23"/>
      <c r="OSY23" s="23"/>
      <c r="OSZ23" s="23"/>
      <c r="OTA23" s="23"/>
      <c r="OTB23" s="23"/>
      <c r="OTC23" s="23"/>
      <c r="OTD23" s="23"/>
      <c r="OTE23" s="23"/>
      <c r="OTF23" s="23"/>
      <c r="OTG23" s="23"/>
      <c r="OTH23" s="23"/>
      <c r="OTI23" s="23"/>
      <c r="OTJ23" s="23"/>
      <c r="OTK23" s="23"/>
      <c r="OTL23" s="23"/>
      <c r="OTM23" s="23"/>
      <c r="OTN23" s="23"/>
      <c r="OTO23" s="23"/>
      <c r="OTP23" s="23"/>
      <c r="OTQ23" s="23"/>
      <c r="OTR23" s="23"/>
      <c r="OTS23" s="23"/>
      <c r="OTT23" s="23"/>
      <c r="OTU23" s="23"/>
      <c r="OTV23" s="23"/>
      <c r="OTW23" s="23"/>
      <c r="OTX23" s="23"/>
      <c r="OTY23" s="23"/>
      <c r="OTZ23" s="23"/>
      <c r="OUA23" s="23"/>
      <c r="OUB23" s="23"/>
      <c r="OUC23" s="23"/>
      <c r="OUD23" s="23"/>
      <c r="OUE23" s="23"/>
      <c r="OUF23" s="23"/>
      <c r="OUG23" s="23"/>
      <c r="OUH23" s="23"/>
      <c r="OUI23" s="23"/>
      <c r="OUJ23" s="23"/>
      <c r="OUK23" s="23"/>
      <c r="OUL23" s="23"/>
      <c r="OUM23" s="23"/>
      <c r="OUN23" s="23"/>
      <c r="OUO23" s="23"/>
      <c r="OUP23" s="23"/>
      <c r="OUQ23" s="23"/>
      <c r="OUR23" s="23"/>
      <c r="OUS23" s="23"/>
      <c r="OUT23" s="23"/>
      <c r="OUU23" s="23"/>
      <c r="OUV23" s="23"/>
      <c r="OUW23" s="23"/>
      <c r="OUX23" s="23"/>
      <c r="OUY23" s="23"/>
      <c r="OUZ23" s="23"/>
      <c r="OVA23" s="23"/>
      <c r="OVB23" s="23"/>
      <c r="OVC23" s="23"/>
      <c r="OVD23" s="23"/>
      <c r="OVE23" s="23"/>
      <c r="OVF23" s="23"/>
      <c r="OVG23" s="23"/>
      <c r="OVH23" s="23"/>
      <c r="OVI23" s="23"/>
      <c r="OVJ23" s="23"/>
      <c r="OVK23" s="23"/>
      <c r="OVL23" s="23"/>
      <c r="OVM23" s="23"/>
      <c r="OVN23" s="23"/>
      <c r="OVO23" s="23"/>
      <c r="OVP23" s="23"/>
      <c r="OVQ23" s="23"/>
      <c r="OVR23" s="23"/>
      <c r="OVS23" s="23"/>
      <c r="OVT23" s="23"/>
      <c r="OVU23" s="23"/>
      <c r="OVV23" s="23"/>
      <c r="OVW23" s="23"/>
      <c r="OVX23" s="23"/>
      <c r="OVY23" s="23"/>
      <c r="OVZ23" s="23"/>
      <c r="OWA23" s="23"/>
      <c r="OWB23" s="23"/>
      <c r="OWC23" s="23"/>
      <c r="OWD23" s="23"/>
      <c r="OWE23" s="23"/>
      <c r="OWF23" s="23"/>
      <c r="OWG23" s="23"/>
      <c r="OWH23" s="23"/>
      <c r="OWI23" s="23"/>
      <c r="OWJ23" s="23"/>
      <c r="OWK23" s="23"/>
      <c r="OWL23" s="23"/>
      <c r="OWM23" s="23"/>
      <c r="OWN23" s="23"/>
      <c r="OWO23" s="23"/>
      <c r="OWP23" s="23"/>
      <c r="OWQ23" s="23"/>
      <c r="OWR23" s="23"/>
      <c r="OWS23" s="23"/>
      <c r="OWT23" s="23"/>
      <c r="OWU23" s="23"/>
      <c r="OWV23" s="23"/>
      <c r="OWW23" s="23"/>
      <c r="OWX23" s="23"/>
      <c r="OWY23" s="23"/>
      <c r="OWZ23" s="23"/>
      <c r="OXA23" s="23"/>
      <c r="OXB23" s="23"/>
      <c r="OXC23" s="23"/>
      <c r="OXD23" s="23"/>
      <c r="OXE23" s="23"/>
      <c r="OXF23" s="23"/>
      <c r="OXG23" s="23"/>
      <c r="OXH23" s="23"/>
      <c r="OXI23" s="23"/>
      <c r="OXJ23" s="23"/>
      <c r="OXK23" s="23"/>
      <c r="OXL23" s="23"/>
      <c r="OXM23" s="23"/>
      <c r="OXN23" s="23"/>
      <c r="OXO23" s="23"/>
      <c r="OXP23" s="23"/>
      <c r="OXQ23" s="23"/>
      <c r="OXR23" s="23"/>
      <c r="OXS23" s="23"/>
      <c r="OXT23" s="23"/>
      <c r="OXU23" s="23"/>
      <c r="OXV23" s="23"/>
      <c r="OXW23" s="23"/>
      <c r="OXX23" s="23"/>
      <c r="OXY23" s="23"/>
      <c r="OXZ23" s="23"/>
      <c r="OYA23" s="23"/>
      <c r="OYB23" s="23"/>
      <c r="OYC23" s="23"/>
      <c r="OYD23" s="23"/>
      <c r="OYE23" s="23"/>
      <c r="OYF23" s="23"/>
      <c r="OYG23" s="23"/>
      <c r="OYH23" s="23"/>
      <c r="OYI23" s="23"/>
      <c r="OYJ23" s="23"/>
      <c r="OYK23" s="23"/>
      <c r="OYL23" s="23"/>
      <c r="OYM23" s="23"/>
      <c r="OYN23" s="23"/>
      <c r="OYO23" s="23"/>
      <c r="OYP23" s="23"/>
      <c r="OYQ23" s="23"/>
      <c r="OYR23" s="23"/>
      <c r="OYS23" s="23"/>
      <c r="OYT23" s="23"/>
      <c r="OYU23" s="23"/>
      <c r="OYV23" s="23"/>
      <c r="OYW23" s="23"/>
      <c r="OYX23" s="23"/>
      <c r="OYY23" s="23"/>
      <c r="OYZ23" s="23"/>
      <c r="OZA23" s="23"/>
      <c r="OZB23" s="23"/>
      <c r="OZC23" s="23"/>
      <c r="OZD23" s="23"/>
      <c r="OZE23" s="23"/>
      <c r="OZF23" s="23"/>
      <c r="OZG23" s="23"/>
      <c r="OZH23" s="23"/>
      <c r="OZI23" s="23"/>
      <c r="OZJ23" s="23"/>
      <c r="OZK23" s="23"/>
      <c r="OZL23" s="23"/>
      <c r="OZM23" s="23"/>
      <c r="OZN23" s="23"/>
      <c r="OZO23" s="23"/>
      <c r="OZP23" s="23"/>
      <c r="OZQ23" s="23"/>
      <c r="OZR23" s="23"/>
      <c r="OZS23" s="23"/>
      <c r="OZT23" s="23"/>
      <c r="OZU23" s="23"/>
      <c r="OZV23" s="23"/>
      <c r="OZW23" s="23"/>
      <c r="OZX23" s="23"/>
      <c r="OZY23" s="23"/>
      <c r="OZZ23" s="23"/>
      <c r="PAA23" s="23"/>
      <c r="PAB23" s="23"/>
      <c r="PAC23" s="23"/>
      <c r="PAD23" s="23"/>
      <c r="PAE23" s="23"/>
      <c r="PAF23" s="23"/>
      <c r="PAG23" s="23"/>
      <c r="PAH23" s="23"/>
      <c r="PAI23" s="23"/>
      <c r="PAJ23" s="23"/>
      <c r="PAK23" s="23"/>
      <c r="PAL23" s="23"/>
      <c r="PAM23" s="23"/>
      <c r="PAN23" s="23"/>
      <c r="PAO23" s="23"/>
      <c r="PAP23" s="23"/>
      <c r="PAQ23" s="23"/>
      <c r="PAR23" s="23"/>
      <c r="PAS23" s="23"/>
      <c r="PAT23" s="23"/>
      <c r="PAU23" s="23"/>
      <c r="PAV23" s="23"/>
      <c r="PAW23" s="23"/>
      <c r="PAX23" s="23"/>
      <c r="PAY23" s="23"/>
      <c r="PAZ23" s="23"/>
      <c r="PBA23" s="23"/>
      <c r="PBB23" s="23"/>
      <c r="PBC23" s="23"/>
      <c r="PBD23" s="23"/>
      <c r="PBE23" s="23"/>
      <c r="PBF23" s="23"/>
      <c r="PBG23" s="23"/>
      <c r="PBH23" s="23"/>
      <c r="PBI23" s="23"/>
      <c r="PBJ23" s="23"/>
      <c r="PBK23" s="23"/>
      <c r="PBL23" s="23"/>
      <c r="PBM23" s="23"/>
      <c r="PBN23" s="23"/>
      <c r="PBO23" s="23"/>
      <c r="PBP23" s="23"/>
      <c r="PBQ23" s="23"/>
      <c r="PBR23" s="23"/>
      <c r="PBS23" s="23"/>
      <c r="PBT23" s="23"/>
      <c r="PBU23" s="23"/>
      <c r="PBV23" s="23"/>
      <c r="PBW23" s="23"/>
      <c r="PBX23" s="23"/>
      <c r="PBY23" s="23"/>
      <c r="PBZ23" s="23"/>
      <c r="PCA23" s="23"/>
      <c r="PCB23" s="23"/>
      <c r="PCC23" s="23"/>
      <c r="PCD23" s="23"/>
      <c r="PCE23" s="23"/>
      <c r="PCF23" s="23"/>
      <c r="PCG23" s="23"/>
      <c r="PCH23" s="23"/>
      <c r="PCI23" s="23"/>
      <c r="PCJ23" s="23"/>
      <c r="PCK23" s="23"/>
      <c r="PCL23" s="23"/>
      <c r="PCM23" s="23"/>
      <c r="PCN23" s="23"/>
      <c r="PCO23" s="23"/>
      <c r="PCP23" s="23"/>
      <c r="PCQ23" s="23"/>
      <c r="PCR23" s="23"/>
      <c r="PCS23" s="23"/>
      <c r="PCT23" s="23"/>
      <c r="PCU23" s="23"/>
      <c r="PCV23" s="23"/>
      <c r="PCW23" s="23"/>
      <c r="PCX23" s="23"/>
      <c r="PCY23" s="23"/>
      <c r="PCZ23" s="23"/>
      <c r="PDA23" s="23"/>
      <c r="PDB23" s="23"/>
      <c r="PDC23" s="23"/>
      <c r="PDD23" s="23"/>
      <c r="PDE23" s="23"/>
      <c r="PDF23" s="23"/>
      <c r="PDG23" s="23"/>
      <c r="PDH23" s="23"/>
      <c r="PDI23" s="23"/>
      <c r="PDJ23" s="23"/>
      <c r="PDK23" s="23"/>
      <c r="PDL23" s="23"/>
      <c r="PDM23" s="23"/>
      <c r="PDN23" s="23"/>
      <c r="PDO23" s="23"/>
      <c r="PDP23" s="23"/>
      <c r="PDQ23" s="23"/>
      <c r="PDR23" s="23"/>
      <c r="PDS23" s="23"/>
      <c r="PDT23" s="23"/>
      <c r="PDU23" s="23"/>
      <c r="PDV23" s="23"/>
      <c r="PDW23" s="23"/>
      <c r="PDX23" s="23"/>
      <c r="PDY23" s="23"/>
      <c r="PDZ23" s="23"/>
      <c r="PEA23" s="23"/>
      <c r="PEB23" s="23"/>
      <c r="PEC23" s="23"/>
      <c r="PED23" s="23"/>
      <c r="PEE23" s="23"/>
      <c r="PEF23" s="23"/>
      <c r="PEG23" s="23"/>
      <c r="PEH23" s="23"/>
      <c r="PEI23" s="23"/>
      <c r="PEJ23" s="23"/>
      <c r="PEK23" s="23"/>
      <c r="PEL23" s="23"/>
      <c r="PEM23" s="23"/>
      <c r="PEN23" s="23"/>
      <c r="PEO23" s="23"/>
      <c r="PEP23" s="23"/>
      <c r="PEQ23" s="23"/>
      <c r="PER23" s="23"/>
      <c r="PES23" s="23"/>
      <c r="PET23" s="23"/>
      <c r="PEU23" s="23"/>
      <c r="PEV23" s="23"/>
      <c r="PEW23" s="23"/>
      <c r="PEX23" s="23"/>
      <c r="PEY23" s="23"/>
      <c r="PEZ23" s="23"/>
      <c r="PFA23" s="23"/>
      <c r="PFB23" s="23"/>
      <c r="PFC23" s="23"/>
      <c r="PFD23" s="23"/>
      <c r="PFE23" s="23"/>
      <c r="PFF23" s="23"/>
      <c r="PFG23" s="23"/>
      <c r="PFH23" s="23"/>
      <c r="PFI23" s="23"/>
      <c r="PFJ23" s="23"/>
      <c r="PFK23" s="23"/>
      <c r="PFL23" s="23"/>
      <c r="PFM23" s="23"/>
      <c r="PFN23" s="23"/>
      <c r="PFO23" s="23"/>
      <c r="PFP23" s="23"/>
      <c r="PFQ23" s="23"/>
      <c r="PFR23" s="23"/>
      <c r="PFS23" s="23"/>
      <c r="PFT23" s="23"/>
      <c r="PFU23" s="23"/>
      <c r="PFV23" s="23"/>
      <c r="PFW23" s="23"/>
      <c r="PFX23" s="23"/>
      <c r="PFY23" s="23"/>
      <c r="PFZ23" s="23"/>
      <c r="PGA23" s="23"/>
      <c r="PGB23" s="23"/>
      <c r="PGC23" s="23"/>
      <c r="PGD23" s="23"/>
      <c r="PGE23" s="23"/>
      <c r="PGF23" s="23"/>
      <c r="PGG23" s="23"/>
      <c r="PGH23" s="23"/>
      <c r="PGI23" s="23"/>
      <c r="PGJ23" s="23"/>
      <c r="PGK23" s="23"/>
      <c r="PGL23" s="23"/>
      <c r="PGM23" s="23"/>
      <c r="PGN23" s="23"/>
      <c r="PGO23" s="23"/>
      <c r="PGP23" s="23"/>
      <c r="PGQ23" s="23"/>
      <c r="PGR23" s="23"/>
      <c r="PGS23" s="23"/>
      <c r="PGT23" s="23"/>
      <c r="PGU23" s="23"/>
      <c r="PGV23" s="23"/>
      <c r="PGW23" s="23"/>
      <c r="PGX23" s="23"/>
      <c r="PGY23" s="23"/>
      <c r="PGZ23" s="23"/>
      <c r="PHA23" s="23"/>
      <c r="PHB23" s="23"/>
      <c r="PHC23" s="23"/>
      <c r="PHD23" s="23"/>
      <c r="PHE23" s="23"/>
      <c r="PHF23" s="23"/>
      <c r="PHG23" s="23"/>
      <c r="PHH23" s="23"/>
      <c r="PHI23" s="23"/>
      <c r="PHJ23" s="23"/>
      <c r="PHK23" s="23"/>
      <c r="PHL23" s="23"/>
      <c r="PHM23" s="23"/>
      <c r="PHN23" s="23"/>
      <c r="PHO23" s="23"/>
      <c r="PHP23" s="23"/>
      <c r="PHQ23" s="23"/>
      <c r="PHR23" s="23"/>
      <c r="PHS23" s="23"/>
      <c r="PHT23" s="23"/>
      <c r="PHU23" s="23"/>
      <c r="PHV23" s="23"/>
      <c r="PHW23" s="23"/>
      <c r="PHX23" s="23"/>
      <c r="PHY23" s="23"/>
      <c r="PHZ23" s="23"/>
      <c r="PIA23" s="23"/>
      <c r="PIB23" s="23"/>
      <c r="PIC23" s="23"/>
      <c r="PID23" s="23"/>
      <c r="PIE23" s="23"/>
      <c r="PIF23" s="23"/>
      <c r="PIG23" s="23"/>
      <c r="PIH23" s="23"/>
      <c r="PII23" s="23"/>
      <c r="PIJ23" s="23"/>
      <c r="PIK23" s="23"/>
      <c r="PIL23" s="23"/>
      <c r="PIM23" s="23"/>
      <c r="PIN23" s="23"/>
      <c r="PIO23" s="23"/>
      <c r="PIP23" s="23"/>
      <c r="PIQ23" s="23"/>
      <c r="PIR23" s="23"/>
      <c r="PIS23" s="23"/>
      <c r="PIT23" s="23"/>
      <c r="PIU23" s="23"/>
      <c r="PIV23" s="23"/>
      <c r="PIW23" s="23"/>
      <c r="PIX23" s="23"/>
      <c r="PIY23" s="23"/>
      <c r="PIZ23" s="23"/>
      <c r="PJA23" s="23"/>
      <c r="PJB23" s="23"/>
      <c r="PJC23" s="23"/>
      <c r="PJD23" s="23"/>
      <c r="PJE23" s="23"/>
      <c r="PJF23" s="23"/>
      <c r="PJG23" s="23"/>
      <c r="PJH23" s="23"/>
      <c r="PJI23" s="23"/>
      <c r="PJJ23" s="23"/>
      <c r="PJK23" s="23"/>
      <c r="PJL23" s="23"/>
      <c r="PJM23" s="23"/>
      <c r="PJN23" s="23"/>
      <c r="PJO23" s="23"/>
      <c r="PJP23" s="23"/>
      <c r="PJQ23" s="23"/>
      <c r="PJR23" s="23"/>
      <c r="PJS23" s="23"/>
      <c r="PJT23" s="23"/>
      <c r="PJU23" s="23"/>
      <c r="PJV23" s="23"/>
      <c r="PJW23" s="23"/>
      <c r="PJX23" s="23"/>
      <c r="PJY23" s="23"/>
      <c r="PJZ23" s="23"/>
      <c r="PKA23" s="23"/>
      <c r="PKB23" s="23"/>
      <c r="PKC23" s="23"/>
      <c r="PKD23" s="23"/>
      <c r="PKE23" s="23"/>
      <c r="PKF23" s="23"/>
      <c r="PKG23" s="23"/>
      <c r="PKH23" s="23"/>
      <c r="PKI23" s="23"/>
      <c r="PKJ23" s="23"/>
      <c r="PKK23" s="23"/>
      <c r="PKL23" s="23"/>
      <c r="PKM23" s="23"/>
      <c r="PKN23" s="23"/>
      <c r="PKO23" s="23"/>
      <c r="PKP23" s="23"/>
      <c r="PKQ23" s="23"/>
      <c r="PKR23" s="23"/>
      <c r="PKS23" s="23"/>
      <c r="PKT23" s="23"/>
      <c r="PKU23" s="23"/>
      <c r="PKV23" s="23"/>
      <c r="PKW23" s="23"/>
      <c r="PKX23" s="23"/>
      <c r="PKY23" s="23"/>
      <c r="PKZ23" s="23"/>
      <c r="PLA23" s="23"/>
      <c r="PLB23" s="23"/>
      <c r="PLC23" s="23"/>
      <c r="PLD23" s="23"/>
      <c r="PLE23" s="23"/>
      <c r="PLF23" s="23"/>
      <c r="PLG23" s="23"/>
      <c r="PLH23" s="23"/>
      <c r="PLI23" s="23"/>
      <c r="PLJ23" s="23"/>
      <c r="PLK23" s="23"/>
      <c r="PLL23" s="23"/>
      <c r="PLM23" s="23"/>
      <c r="PLN23" s="23"/>
      <c r="PLO23" s="23"/>
      <c r="PLP23" s="23"/>
      <c r="PLQ23" s="23"/>
      <c r="PLR23" s="23"/>
      <c r="PLS23" s="23"/>
      <c r="PLT23" s="23"/>
      <c r="PLU23" s="23"/>
      <c r="PLV23" s="23"/>
      <c r="PLW23" s="23"/>
      <c r="PLX23" s="23"/>
      <c r="PLY23" s="23"/>
      <c r="PLZ23" s="23"/>
      <c r="PMA23" s="23"/>
      <c r="PMB23" s="23"/>
      <c r="PMC23" s="23"/>
      <c r="PMD23" s="23"/>
      <c r="PME23" s="23"/>
      <c r="PMF23" s="23"/>
      <c r="PMG23" s="23"/>
      <c r="PMH23" s="23"/>
      <c r="PMI23" s="23"/>
      <c r="PMJ23" s="23"/>
      <c r="PMK23" s="23"/>
      <c r="PML23" s="23"/>
      <c r="PMM23" s="23"/>
      <c r="PMN23" s="23"/>
      <c r="PMO23" s="23"/>
      <c r="PMP23" s="23"/>
      <c r="PMQ23" s="23"/>
      <c r="PMR23" s="23"/>
      <c r="PMS23" s="23"/>
      <c r="PMT23" s="23"/>
      <c r="PMU23" s="23"/>
      <c r="PMV23" s="23"/>
      <c r="PMW23" s="23"/>
      <c r="PMX23" s="23"/>
      <c r="PMY23" s="23"/>
      <c r="PMZ23" s="23"/>
      <c r="PNA23" s="23"/>
      <c r="PNB23" s="23"/>
      <c r="PNC23" s="23"/>
      <c r="PND23" s="23"/>
      <c r="PNE23" s="23"/>
      <c r="PNF23" s="23"/>
      <c r="PNG23" s="23"/>
      <c r="PNH23" s="23"/>
      <c r="PNI23" s="23"/>
      <c r="PNJ23" s="23"/>
      <c r="PNK23" s="23"/>
      <c r="PNL23" s="23"/>
      <c r="PNM23" s="23"/>
      <c r="PNN23" s="23"/>
      <c r="PNO23" s="23"/>
      <c r="PNP23" s="23"/>
      <c r="PNQ23" s="23"/>
      <c r="PNR23" s="23"/>
      <c r="PNS23" s="23"/>
      <c r="PNT23" s="23"/>
      <c r="PNU23" s="23"/>
      <c r="PNV23" s="23"/>
      <c r="PNW23" s="23"/>
      <c r="PNX23" s="23"/>
      <c r="PNY23" s="23"/>
      <c r="PNZ23" s="23"/>
      <c r="POA23" s="23"/>
      <c r="POB23" s="23"/>
      <c r="POC23" s="23"/>
      <c r="POD23" s="23"/>
      <c r="POE23" s="23"/>
      <c r="POF23" s="23"/>
      <c r="POG23" s="23"/>
      <c r="POH23" s="23"/>
      <c r="POI23" s="23"/>
      <c r="POJ23" s="23"/>
      <c r="POK23" s="23"/>
      <c r="POL23" s="23"/>
      <c r="POM23" s="23"/>
      <c r="PON23" s="23"/>
      <c r="POO23" s="23"/>
      <c r="POP23" s="23"/>
      <c r="POQ23" s="23"/>
      <c r="POR23" s="23"/>
      <c r="POS23" s="23"/>
      <c r="POT23" s="23"/>
      <c r="POU23" s="23"/>
      <c r="POV23" s="23"/>
      <c r="POW23" s="23"/>
      <c r="POX23" s="23"/>
      <c r="POY23" s="23"/>
      <c r="POZ23" s="23"/>
      <c r="PPA23" s="23"/>
      <c r="PPB23" s="23"/>
      <c r="PPC23" s="23"/>
      <c r="PPD23" s="23"/>
      <c r="PPE23" s="23"/>
      <c r="PPF23" s="23"/>
      <c r="PPG23" s="23"/>
      <c r="PPH23" s="23"/>
      <c r="PPI23" s="23"/>
      <c r="PPJ23" s="23"/>
      <c r="PPK23" s="23"/>
      <c r="PPL23" s="23"/>
      <c r="PPM23" s="23"/>
      <c r="PPN23" s="23"/>
      <c r="PPO23" s="23"/>
      <c r="PPP23" s="23"/>
      <c r="PPQ23" s="23"/>
      <c r="PPR23" s="23"/>
      <c r="PPS23" s="23"/>
      <c r="PPT23" s="23"/>
      <c r="PPU23" s="23"/>
      <c r="PPV23" s="23"/>
      <c r="PPW23" s="23"/>
      <c r="PPX23" s="23"/>
      <c r="PPY23" s="23"/>
      <c r="PPZ23" s="23"/>
      <c r="PQA23" s="23"/>
      <c r="PQB23" s="23"/>
      <c r="PQC23" s="23"/>
      <c r="PQD23" s="23"/>
      <c r="PQE23" s="23"/>
      <c r="PQF23" s="23"/>
      <c r="PQG23" s="23"/>
      <c r="PQH23" s="23"/>
      <c r="PQI23" s="23"/>
      <c r="PQJ23" s="23"/>
      <c r="PQK23" s="23"/>
      <c r="PQL23" s="23"/>
      <c r="PQM23" s="23"/>
      <c r="PQN23" s="23"/>
      <c r="PQO23" s="23"/>
      <c r="PQP23" s="23"/>
      <c r="PQQ23" s="23"/>
      <c r="PQR23" s="23"/>
      <c r="PQS23" s="23"/>
      <c r="PQT23" s="23"/>
      <c r="PQU23" s="23"/>
      <c r="PQV23" s="23"/>
      <c r="PQW23" s="23"/>
      <c r="PQX23" s="23"/>
      <c r="PQY23" s="23"/>
      <c r="PQZ23" s="23"/>
      <c r="PRA23" s="23"/>
      <c r="PRB23" s="23"/>
      <c r="PRC23" s="23"/>
      <c r="PRD23" s="23"/>
      <c r="PRE23" s="23"/>
      <c r="PRF23" s="23"/>
      <c r="PRG23" s="23"/>
      <c r="PRH23" s="23"/>
      <c r="PRI23" s="23"/>
      <c r="PRJ23" s="23"/>
      <c r="PRK23" s="23"/>
      <c r="PRL23" s="23"/>
      <c r="PRM23" s="23"/>
      <c r="PRN23" s="23"/>
      <c r="PRO23" s="23"/>
      <c r="PRP23" s="23"/>
      <c r="PRQ23" s="23"/>
      <c r="PRR23" s="23"/>
      <c r="PRS23" s="23"/>
      <c r="PRT23" s="23"/>
      <c r="PRU23" s="23"/>
      <c r="PRV23" s="23"/>
      <c r="PRW23" s="23"/>
      <c r="PRX23" s="23"/>
      <c r="PRY23" s="23"/>
      <c r="PRZ23" s="23"/>
      <c r="PSA23" s="23"/>
      <c r="PSB23" s="23"/>
      <c r="PSC23" s="23"/>
      <c r="PSD23" s="23"/>
      <c r="PSE23" s="23"/>
      <c r="PSF23" s="23"/>
      <c r="PSG23" s="23"/>
      <c r="PSH23" s="23"/>
      <c r="PSI23" s="23"/>
      <c r="PSJ23" s="23"/>
      <c r="PSK23" s="23"/>
      <c r="PSL23" s="23"/>
      <c r="PSM23" s="23"/>
      <c r="PSN23" s="23"/>
      <c r="PSO23" s="23"/>
      <c r="PSP23" s="23"/>
      <c r="PSQ23" s="23"/>
      <c r="PSR23" s="23"/>
      <c r="PSS23" s="23"/>
      <c r="PST23" s="23"/>
      <c r="PSU23" s="23"/>
      <c r="PSV23" s="23"/>
      <c r="PSW23" s="23"/>
      <c r="PSX23" s="23"/>
      <c r="PSY23" s="23"/>
      <c r="PSZ23" s="23"/>
      <c r="PTA23" s="23"/>
      <c r="PTB23" s="23"/>
      <c r="PTC23" s="23"/>
      <c r="PTD23" s="23"/>
      <c r="PTE23" s="23"/>
      <c r="PTF23" s="23"/>
      <c r="PTG23" s="23"/>
      <c r="PTH23" s="23"/>
      <c r="PTI23" s="23"/>
      <c r="PTJ23" s="23"/>
      <c r="PTK23" s="23"/>
      <c r="PTL23" s="23"/>
      <c r="PTM23" s="23"/>
      <c r="PTN23" s="23"/>
      <c r="PTO23" s="23"/>
      <c r="PTP23" s="23"/>
      <c r="PTQ23" s="23"/>
      <c r="PTR23" s="23"/>
      <c r="PTS23" s="23"/>
      <c r="PTT23" s="23"/>
      <c r="PTU23" s="23"/>
      <c r="PTV23" s="23"/>
      <c r="PTW23" s="23"/>
      <c r="PTX23" s="23"/>
      <c r="PTY23" s="23"/>
      <c r="PTZ23" s="23"/>
      <c r="PUA23" s="23"/>
      <c r="PUB23" s="23"/>
      <c r="PUC23" s="23"/>
      <c r="PUD23" s="23"/>
      <c r="PUE23" s="23"/>
      <c r="PUF23" s="23"/>
      <c r="PUG23" s="23"/>
      <c r="PUH23" s="23"/>
      <c r="PUI23" s="23"/>
      <c r="PUJ23" s="23"/>
      <c r="PUK23" s="23"/>
      <c r="PUL23" s="23"/>
      <c r="PUM23" s="23"/>
      <c r="PUN23" s="23"/>
      <c r="PUO23" s="23"/>
      <c r="PUP23" s="23"/>
      <c r="PUQ23" s="23"/>
      <c r="PUR23" s="23"/>
      <c r="PUS23" s="23"/>
      <c r="PUT23" s="23"/>
      <c r="PUU23" s="23"/>
      <c r="PUV23" s="23"/>
      <c r="PUW23" s="23"/>
      <c r="PUX23" s="23"/>
      <c r="PUY23" s="23"/>
      <c r="PUZ23" s="23"/>
      <c r="PVA23" s="23"/>
      <c r="PVB23" s="23"/>
      <c r="PVC23" s="23"/>
      <c r="PVD23" s="23"/>
      <c r="PVE23" s="23"/>
      <c r="PVF23" s="23"/>
      <c r="PVG23" s="23"/>
      <c r="PVH23" s="23"/>
      <c r="PVI23" s="23"/>
      <c r="PVJ23" s="23"/>
      <c r="PVK23" s="23"/>
      <c r="PVL23" s="23"/>
      <c r="PVM23" s="23"/>
      <c r="PVN23" s="23"/>
      <c r="PVO23" s="23"/>
      <c r="PVP23" s="23"/>
      <c r="PVQ23" s="23"/>
      <c r="PVR23" s="23"/>
      <c r="PVS23" s="23"/>
      <c r="PVT23" s="23"/>
      <c r="PVU23" s="23"/>
      <c r="PVV23" s="23"/>
      <c r="PVW23" s="23"/>
      <c r="PVX23" s="23"/>
      <c r="PVY23" s="23"/>
      <c r="PVZ23" s="23"/>
      <c r="PWA23" s="23"/>
      <c r="PWB23" s="23"/>
      <c r="PWC23" s="23"/>
      <c r="PWD23" s="23"/>
      <c r="PWE23" s="23"/>
      <c r="PWF23" s="23"/>
      <c r="PWG23" s="23"/>
      <c r="PWH23" s="23"/>
      <c r="PWI23" s="23"/>
      <c r="PWJ23" s="23"/>
      <c r="PWK23" s="23"/>
      <c r="PWL23" s="23"/>
      <c r="PWM23" s="23"/>
      <c r="PWN23" s="23"/>
      <c r="PWO23" s="23"/>
      <c r="PWP23" s="23"/>
      <c r="PWQ23" s="23"/>
      <c r="PWR23" s="23"/>
      <c r="PWS23" s="23"/>
      <c r="PWT23" s="23"/>
      <c r="PWU23" s="23"/>
      <c r="PWV23" s="23"/>
      <c r="PWW23" s="23"/>
      <c r="PWX23" s="23"/>
      <c r="PWY23" s="23"/>
      <c r="PWZ23" s="23"/>
      <c r="PXA23" s="23"/>
      <c r="PXB23" s="23"/>
      <c r="PXC23" s="23"/>
      <c r="PXD23" s="23"/>
      <c r="PXE23" s="23"/>
      <c r="PXF23" s="23"/>
      <c r="PXG23" s="23"/>
      <c r="PXH23" s="23"/>
      <c r="PXI23" s="23"/>
      <c r="PXJ23" s="23"/>
      <c r="PXK23" s="23"/>
      <c r="PXL23" s="23"/>
      <c r="PXM23" s="23"/>
      <c r="PXN23" s="23"/>
      <c r="PXO23" s="23"/>
      <c r="PXP23" s="23"/>
      <c r="PXQ23" s="23"/>
      <c r="PXR23" s="23"/>
      <c r="PXS23" s="23"/>
      <c r="PXT23" s="23"/>
      <c r="PXU23" s="23"/>
      <c r="PXV23" s="23"/>
      <c r="PXW23" s="23"/>
      <c r="PXX23" s="23"/>
      <c r="PXY23" s="23"/>
      <c r="PXZ23" s="23"/>
      <c r="PYA23" s="23"/>
      <c r="PYB23" s="23"/>
      <c r="PYC23" s="23"/>
      <c r="PYD23" s="23"/>
      <c r="PYE23" s="23"/>
      <c r="PYF23" s="23"/>
      <c r="PYG23" s="23"/>
      <c r="PYH23" s="23"/>
      <c r="PYI23" s="23"/>
      <c r="PYJ23" s="23"/>
      <c r="PYK23" s="23"/>
      <c r="PYL23" s="23"/>
      <c r="PYM23" s="23"/>
      <c r="PYN23" s="23"/>
      <c r="PYO23" s="23"/>
      <c r="PYP23" s="23"/>
      <c r="PYQ23" s="23"/>
      <c r="PYR23" s="23"/>
      <c r="PYS23" s="23"/>
      <c r="PYT23" s="23"/>
      <c r="PYU23" s="23"/>
      <c r="PYV23" s="23"/>
      <c r="PYW23" s="23"/>
      <c r="PYX23" s="23"/>
      <c r="PYY23" s="23"/>
      <c r="PYZ23" s="23"/>
      <c r="PZA23" s="23"/>
      <c r="PZB23" s="23"/>
      <c r="PZC23" s="23"/>
      <c r="PZD23" s="23"/>
      <c r="PZE23" s="23"/>
      <c r="PZF23" s="23"/>
      <c r="PZG23" s="23"/>
      <c r="PZH23" s="23"/>
      <c r="PZI23" s="23"/>
      <c r="PZJ23" s="23"/>
      <c r="PZK23" s="23"/>
      <c r="PZL23" s="23"/>
      <c r="PZM23" s="23"/>
      <c r="PZN23" s="23"/>
      <c r="PZO23" s="23"/>
      <c r="PZP23" s="23"/>
      <c r="PZQ23" s="23"/>
      <c r="PZR23" s="23"/>
      <c r="PZS23" s="23"/>
      <c r="PZT23" s="23"/>
      <c r="PZU23" s="23"/>
      <c r="PZV23" s="23"/>
      <c r="PZW23" s="23"/>
      <c r="PZX23" s="23"/>
      <c r="PZY23" s="23"/>
      <c r="PZZ23" s="23"/>
      <c r="QAA23" s="23"/>
      <c r="QAB23" s="23"/>
      <c r="QAC23" s="23"/>
      <c r="QAD23" s="23"/>
      <c r="QAE23" s="23"/>
      <c r="QAF23" s="23"/>
      <c r="QAG23" s="23"/>
      <c r="QAH23" s="23"/>
      <c r="QAI23" s="23"/>
      <c r="QAJ23" s="23"/>
      <c r="QAK23" s="23"/>
      <c r="QAL23" s="23"/>
      <c r="QAM23" s="23"/>
      <c r="QAN23" s="23"/>
      <c r="QAO23" s="23"/>
      <c r="QAP23" s="23"/>
      <c r="QAQ23" s="23"/>
      <c r="QAR23" s="23"/>
      <c r="QAS23" s="23"/>
      <c r="QAT23" s="23"/>
      <c r="QAU23" s="23"/>
      <c r="QAV23" s="23"/>
      <c r="QAW23" s="23"/>
      <c r="QAX23" s="23"/>
      <c r="QAY23" s="23"/>
      <c r="QAZ23" s="23"/>
      <c r="QBA23" s="23"/>
      <c r="QBB23" s="23"/>
      <c r="QBC23" s="23"/>
      <c r="QBD23" s="23"/>
      <c r="QBE23" s="23"/>
      <c r="QBF23" s="23"/>
      <c r="QBG23" s="23"/>
      <c r="QBH23" s="23"/>
      <c r="QBI23" s="23"/>
      <c r="QBJ23" s="23"/>
      <c r="QBK23" s="23"/>
      <c r="QBL23" s="23"/>
      <c r="QBM23" s="23"/>
      <c r="QBN23" s="23"/>
      <c r="QBO23" s="23"/>
      <c r="QBP23" s="23"/>
      <c r="QBQ23" s="23"/>
      <c r="QBR23" s="23"/>
      <c r="QBS23" s="23"/>
      <c r="QBT23" s="23"/>
      <c r="QBU23" s="23"/>
      <c r="QBV23" s="23"/>
      <c r="QBW23" s="23"/>
      <c r="QBX23" s="23"/>
      <c r="QBY23" s="23"/>
      <c r="QBZ23" s="23"/>
      <c r="QCA23" s="23"/>
      <c r="QCB23" s="23"/>
      <c r="QCC23" s="23"/>
      <c r="QCD23" s="23"/>
      <c r="QCE23" s="23"/>
      <c r="QCF23" s="23"/>
      <c r="QCG23" s="23"/>
      <c r="QCH23" s="23"/>
      <c r="QCI23" s="23"/>
      <c r="QCJ23" s="23"/>
      <c r="QCK23" s="23"/>
      <c r="QCL23" s="23"/>
      <c r="QCM23" s="23"/>
      <c r="QCN23" s="23"/>
      <c r="QCO23" s="23"/>
      <c r="QCP23" s="23"/>
      <c r="QCQ23" s="23"/>
      <c r="QCR23" s="23"/>
      <c r="QCS23" s="23"/>
      <c r="QCT23" s="23"/>
      <c r="QCU23" s="23"/>
      <c r="QCV23" s="23"/>
      <c r="QCW23" s="23"/>
      <c r="QCX23" s="23"/>
      <c r="QCY23" s="23"/>
      <c r="QCZ23" s="23"/>
      <c r="QDA23" s="23"/>
      <c r="QDB23" s="23"/>
      <c r="QDC23" s="23"/>
      <c r="QDD23" s="23"/>
      <c r="QDE23" s="23"/>
      <c r="QDF23" s="23"/>
      <c r="QDG23" s="23"/>
      <c r="QDH23" s="23"/>
      <c r="QDI23" s="23"/>
      <c r="QDJ23" s="23"/>
      <c r="QDK23" s="23"/>
      <c r="QDL23" s="23"/>
      <c r="QDM23" s="23"/>
      <c r="QDN23" s="23"/>
      <c r="QDO23" s="23"/>
      <c r="QDP23" s="23"/>
      <c r="QDQ23" s="23"/>
      <c r="QDR23" s="23"/>
      <c r="QDS23" s="23"/>
      <c r="QDT23" s="23"/>
      <c r="QDU23" s="23"/>
      <c r="QDV23" s="23"/>
      <c r="QDW23" s="23"/>
      <c r="QDX23" s="23"/>
      <c r="QDY23" s="23"/>
      <c r="QDZ23" s="23"/>
      <c r="QEA23" s="23"/>
      <c r="QEB23" s="23"/>
      <c r="QEC23" s="23"/>
      <c r="QED23" s="23"/>
      <c r="QEE23" s="23"/>
      <c r="QEF23" s="23"/>
      <c r="QEG23" s="23"/>
      <c r="QEH23" s="23"/>
      <c r="QEI23" s="23"/>
      <c r="QEJ23" s="23"/>
      <c r="QEK23" s="23"/>
      <c r="QEL23" s="23"/>
      <c r="QEM23" s="23"/>
      <c r="QEN23" s="23"/>
      <c r="QEO23" s="23"/>
      <c r="QEP23" s="23"/>
      <c r="QEQ23" s="23"/>
      <c r="QER23" s="23"/>
      <c r="QES23" s="23"/>
      <c r="QET23" s="23"/>
      <c r="QEU23" s="23"/>
      <c r="QEV23" s="23"/>
      <c r="QEW23" s="23"/>
      <c r="QEX23" s="23"/>
      <c r="QEY23" s="23"/>
      <c r="QEZ23" s="23"/>
      <c r="QFA23" s="23"/>
      <c r="QFB23" s="23"/>
      <c r="QFC23" s="23"/>
      <c r="QFD23" s="23"/>
      <c r="QFE23" s="23"/>
      <c r="QFF23" s="23"/>
      <c r="QFG23" s="23"/>
      <c r="QFH23" s="23"/>
      <c r="QFI23" s="23"/>
      <c r="QFJ23" s="23"/>
      <c r="QFK23" s="23"/>
      <c r="QFL23" s="23"/>
      <c r="QFM23" s="23"/>
      <c r="QFN23" s="23"/>
      <c r="QFO23" s="23"/>
      <c r="QFP23" s="23"/>
      <c r="QFQ23" s="23"/>
      <c r="QFR23" s="23"/>
      <c r="QFS23" s="23"/>
      <c r="QFT23" s="23"/>
      <c r="QFU23" s="23"/>
      <c r="QFV23" s="23"/>
      <c r="QFW23" s="23"/>
      <c r="QFX23" s="23"/>
      <c r="QFY23" s="23"/>
      <c r="QFZ23" s="23"/>
      <c r="QGA23" s="23"/>
      <c r="QGB23" s="23"/>
      <c r="QGC23" s="23"/>
      <c r="QGD23" s="23"/>
      <c r="QGE23" s="23"/>
      <c r="QGF23" s="23"/>
      <c r="QGG23" s="23"/>
      <c r="QGH23" s="23"/>
      <c r="QGI23" s="23"/>
      <c r="QGJ23" s="23"/>
      <c r="QGK23" s="23"/>
      <c r="QGL23" s="23"/>
      <c r="QGM23" s="23"/>
      <c r="QGN23" s="23"/>
      <c r="QGO23" s="23"/>
      <c r="QGP23" s="23"/>
      <c r="QGQ23" s="23"/>
      <c r="QGR23" s="23"/>
      <c r="QGS23" s="23"/>
      <c r="QGT23" s="23"/>
      <c r="QGU23" s="23"/>
      <c r="QGV23" s="23"/>
      <c r="QGW23" s="23"/>
      <c r="QGX23" s="23"/>
      <c r="QGY23" s="23"/>
      <c r="QGZ23" s="23"/>
      <c r="QHA23" s="23"/>
      <c r="QHB23" s="23"/>
      <c r="QHC23" s="23"/>
      <c r="QHD23" s="23"/>
      <c r="QHE23" s="23"/>
      <c r="QHF23" s="23"/>
      <c r="QHG23" s="23"/>
      <c r="QHH23" s="23"/>
      <c r="QHI23" s="23"/>
      <c r="QHJ23" s="23"/>
      <c r="QHK23" s="23"/>
      <c r="QHL23" s="23"/>
      <c r="QHM23" s="23"/>
      <c r="QHN23" s="23"/>
      <c r="QHO23" s="23"/>
      <c r="QHP23" s="23"/>
      <c r="QHQ23" s="23"/>
      <c r="QHR23" s="23"/>
      <c r="QHS23" s="23"/>
      <c r="QHT23" s="23"/>
      <c r="QHU23" s="23"/>
      <c r="QHV23" s="23"/>
      <c r="QHW23" s="23"/>
      <c r="QHX23" s="23"/>
      <c r="QHY23" s="23"/>
      <c r="QHZ23" s="23"/>
      <c r="QIA23" s="23"/>
      <c r="QIB23" s="23"/>
      <c r="QIC23" s="23"/>
      <c r="QID23" s="23"/>
      <c r="QIE23" s="23"/>
      <c r="QIF23" s="23"/>
      <c r="QIG23" s="23"/>
      <c r="QIH23" s="23"/>
      <c r="QII23" s="23"/>
      <c r="QIJ23" s="23"/>
      <c r="QIK23" s="23"/>
      <c r="QIL23" s="23"/>
      <c r="QIM23" s="23"/>
      <c r="QIN23" s="23"/>
      <c r="QIO23" s="23"/>
      <c r="QIP23" s="23"/>
      <c r="QIQ23" s="23"/>
      <c r="QIR23" s="23"/>
      <c r="QIS23" s="23"/>
      <c r="QIT23" s="23"/>
      <c r="QIU23" s="23"/>
      <c r="QIV23" s="23"/>
      <c r="QIW23" s="23"/>
      <c r="QIX23" s="23"/>
      <c r="QIY23" s="23"/>
      <c r="QIZ23" s="23"/>
      <c r="QJA23" s="23"/>
      <c r="QJB23" s="23"/>
      <c r="QJC23" s="23"/>
      <c r="QJD23" s="23"/>
      <c r="QJE23" s="23"/>
      <c r="QJF23" s="23"/>
      <c r="QJG23" s="23"/>
      <c r="QJH23" s="23"/>
      <c r="QJI23" s="23"/>
      <c r="QJJ23" s="23"/>
      <c r="QJK23" s="23"/>
      <c r="QJL23" s="23"/>
      <c r="QJM23" s="23"/>
      <c r="QJN23" s="23"/>
      <c r="QJO23" s="23"/>
      <c r="QJP23" s="23"/>
      <c r="QJQ23" s="23"/>
      <c r="QJR23" s="23"/>
      <c r="QJS23" s="23"/>
      <c r="QJT23" s="23"/>
      <c r="QJU23" s="23"/>
      <c r="QJV23" s="23"/>
      <c r="QJW23" s="23"/>
      <c r="QJX23" s="23"/>
      <c r="QJY23" s="23"/>
      <c r="QJZ23" s="23"/>
      <c r="QKA23" s="23"/>
      <c r="QKB23" s="23"/>
      <c r="QKC23" s="23"/>
      <c r="QKD23" s="23"/>
      <c r="QKE23" s="23"/>
      <c r="QKF23" s="23"/>
      <c r="QKG23" s="23"/>
      <c r="QKH23" s="23"/>
      <c r="QKI23" s="23"/>
      <c r="QKJ23" s="23"/>
      <c r="QKK23" s="23"/>
      <c r="QKL23" s="23"/>
      <c r="QKM23" s="23"/>
      <c r="QKN23" s="23"/>
      <c r="QKO23" s="23"/>
      <c r="QKP23" s="23"/>
      <c r="QKQ23" s="23"/>
      <c r="QKR23" s="23"/>
      <c r="QKS23" s="23"/>
      <c r="QKT23" s="23"/>
      <c r="QKU23" s="23"/>
      <c r="QKV23" s="23"/>
      <c r="QKW23" s="23"/>
      <c r="QKX23" s="23"/>
      <c r="QKY23" s="23"/>
      <c r="QKZ23" s="23"/>
      <c r="QLA23" s="23"/>
      <c r="QLB23" s="23"/>
      <c r="QLC23" s="23"/>
      <c r="QLD23" s="23"/>
      <c r="QLE23" s="23"/>
      <c r="QLF23" s="23"/>
      <c r="QLG23" s="23"/>
      <c r="QLH23" s="23"/>
      <c r="QLI23" s="23"/>
      <c r="QLJ23" s="23"/>
      <c r="QLK23" s="23"/>
      <c r="QLL23" s="23"/>
      <c r="QLM23" s="23"/>
      <c r="QLN23" s="23"/>
      <c r="QLO23" s="23"/>
      <c r="QLP23" s="23"/>
      <c r="QLQ23" s="23"/>
      <c r="QLR23" s="23"/>
      <c r="QLS23" s="23"/>
      <c r="QLT23" s="23"/>
      <c r="QLU23" s="23"/>
      <c r="QLV23" s="23"/>
      <c r="QLW23" s="23"/>
      <c r="QLX23" s="23"/>
      <c r="QLY23" s="23"/>
      <c r="QLZ23" s="23"/>
      <c r="QMA23" s="23"/>
      <c r="QMB23" s="23"/>
      <c r="QMC23" s="23"/>
      <c r="QMD23" s="23"/>
      <c r="QME23" s="23"/>
      <c r="QMF23" s="23"/>
      <c r="QMG23" s="23"/>
      <c r="QMH23" s="23"/>
      <c r="QMI23" s="23"/>
      <c r="QMJ23" s="23"/>
      <c r="QMK23" s="23"/>
      <c r="QML23" s="23"/>
      <c r="QMM23" s="23"/>
      <c r="QMN23" s="23"/>
      <c r="QMO23" s="23"/>
      <c r="QMP23" s="23"/>
      <c r="QMQ23" s="23"/>
      <c r="QMR23" s="23"/>
      <c r="QMS23" s="23"/>
      <c r="QMT23" s="23"/>
      <c r="QMU23" s="23"/>
      <c r="QMV23" s="23"/>
      <c r="QMW23" s="23"/>
      <c r="QMX23" s="23"/>
      <c r="QMY23" s="23"/>
      <c r="QMZ23" s="23"/>
      <c r="QNA23" s="23"/>
      <c r="QNB23" s="23"/>
      <c r="QNC23" s="23"/>
      <c r="QND23" s="23"/>
      <c r="QNE23" s="23"/>
      <c r="QNF23" s="23"/>
      <c r="QNG23" s="23"/>
      <c r="QNH23" s="23"/>
      <c r="QNI23" s="23"/>
      <c r="QNJ23" s="23"/>
      <c r="QNK23" s="23"/>
      <c r="QNL23" s="23"/>
      <c r="QNM23" s="23"/>
      <c r="QNN23" s="23"/>
      <c r="QNO23" s="23"/>
      <c r="QNP23" s="23"/>
      <c r="QNQ23" s="23"/>
      <c r="QNR23" s="23"/>
      <c r="QNS23" s="23"/>
      <c r="QNT23" s="23"/>
      <c r="QNU23" s="23"/>
      <c r="QNV23" s="23"/>
      <c r="QNW23" s="23"/>
      <c r="QNX23" s="23"/>
      <c r="QNY23" s="23"/>
      <c r="QNZ23" s="23"/>
      <c r="QOA23" s="23"/>
      <c r="QOB23" s="23"/>
      <c r="QOC23" s="23"/>
      <c r="QOD23" s="23"/>
      <c r="QOE23" s="23"/>
      <c r="QOF23" s="23"/>
      <c r="QOG23" s="23"/>
      <c r="QOH23" s="23"/>
      <c r="QOI23" s="23"/>
      <c r="QOJ23" s="23"/>
      <c r="QOK23" s="23"/>
      <c r="QOL23" s="23"/>
      <c r="QOM23" s="23"/>
      <c r="QON23" s="23"/>
      <c r="QOO23" s="23"/>
      <c r="QOP23" s="23"/>
      <c r="QOQ23" s="23"/>
      <c r="QOR23" s="23"/>
      <c r="QOS23" s="23"/>
      <c r="QOT23" s="23"/>
      <c r="QOU23" s="23"/>
      <c r="QOV23" s="23"/>
      <c r="QOW23" s="23"/>
      <c r="QOX23" s="23"/>
      <c r="QOY23" s="23"/>
      <c r="QOZ23" s="23"/>
      <c r="QPA23" s="23"/>
      <c r="QPB23" s="23"/>
      <c r="QPC23" s="23"/>
      <c r="QPD23" s="23"/>
      <c r="QPE23" s="23"/>
      <c r="QPF23" s="23"/>
      <c r="QPG23" s="23"/>
      <c r="QPH23" s="23"/>
      <c r="QPI23" s="23"/>
      <c r="QPJ23" s="23"/>
      <c r="QPK23" s="23"/>
      <c r="QPL23" s="23"/>
      <c r="QPM23" s="23"/>
      <c r="QPN23" s="23"/>
      <c r="QPO23" s="23"/>
      <c r="QPP23" s="23"/>
      <c r="QPQ23" s="23"/>
      <c r="QPR23" s="23"/>
      <c r="QPS23" s="23"/>
      <c r="QPT23" s="23"/>
      <c r="QPU23" s="23"/>
      <c r="QPV23" s="23"/>
      <c r="QPW23" s="23"/>
      <c r="QPX23" s="23"/>
      <c r="QPY23" s="23"/>
      <c r="QPZ23" s="23"/>
      <c r="QQA23" s="23"/>
      <c r="QQB23" s="23"/>
      <c r="QQC23" s="23"/>
      <c r="QQD23" s="23"/>
      <c r="QQE23" s="23"/>
      <c r="QQF23" s="23"/>
      <c r="QQG23" s="23"/>
      <c r="QQH23" s="23"/>
      <c r="QQI23" s="23"/>
      <c r="QQJ23" s="23"/>
      <c r="QQK23" s="23"/>
      <c r="QQL23" s="23"/>
      <c r="QQM23" s="23"/>
      <c r="QQN23" s="23"/>
      <c r="QQO23" s="23"/>
      <c r="QQP23" s="23"/>
      <c r="QQQ23" s="23"/>
      <c r="QQR23" s="23"/>
      <c r="QQS23" s="23"/>
      <c r="QQT23" s="23"/>
      <c r="QQU23" s="23"/>
      <c r="QQV23" s="23"/>
      <c r="QQW23" s="23"/>
      <c r="QQX23" s="23"/>
      <c r="QQY23" s="23"/>
      <c r="QQZ23" s="23"/>
      <c r="QRA23" s="23"/>
      <c r="QRB23" s="23"/>
      <c r="QRC23" s="23"/>
      <c r="QRD23" s="23"/>
      <c r="QRE23" s="23"/>
      <c r="QRF23" s="23"/>
      <c r="QRG23" s="23"/>
      <c r="QRH23" s="23"/>
      <c r="QRI23" s="23"/>
      <c r="QRJ23" s="23"/>
      <c r="QRK23" s="23"/>
      <c r="QRL23" s="23"/>
      <c r="QRM23" s="23"/>
      <c r="QRN23" s="23"/>
      <c r="QRO23" s="23"/>
      <c r="QRP23" s="23"/>
      <c r="QRQ23" s="23"/>
      <c r="QRR23" s="23"/>
      <c r="QRS23" s="23"/>
      <c r="QRT23" s="23"/>
      <c r="QRU23" s="23"/>
      <c r="QRV23" s="23"/>
      <c r="QRW23" s="23"/>
      <c r="QRX23" s="23"/>
      <c r="QRY23" s="23"/>
      <c r="QRZ23" s="23"/>
      <c r="QSA23" s="23"/>
      <c r="QSB23" s="23"/>
      <c r="QSC23" s="23"/>
      <c r="QSD23" s="23"/>
      <c r="QSE23" s="23"/>
      <c r="QSF23" s="23"/>
      <c r="QSG23" s="23"/>
      <c r="QSH23" s="23"/>
      <c r="QSI23" s="23"/>
      <c r="QSJ23" s="23"/>
      <c r="QSK23" s="23"/>
      <c r="QSL23" s="23"/>
      <c r="QSM23" s="23"/>
      <c r="QSN23" s="23"/>
      <c r="QSO23" s="23"/>
      <c r="QSP23" s="23"/>
      <c r="QSQ23" s="23"/>
      <c r="QSR23" s="23"/>
      <c r="QSS23" s="23"/>
      <c r="QST23" s="23"/>
      <c r="QSU23" s="23"/>
      <c r="QSV23" s="23"/>
      <c r="QSW23" s="23"/>
      <c r="QSX23" s="23"/>
      <c r="QSY23" s="23"/>
      <c r="QSZ23" s="23"/>
      <c r="QTA23" s="23"/>
      <c r="QTB23" s="23"/>
      <c r="QTC23" s="23"/>
      <c r="QTD23" s="23"/>
      <c r="QTE23" s="23"/>
      <c r="QTF23" s="23"/>
      <c r="QTG23" s="23"/>
      <c r="QTH23" s="23"/>
      <c r="QTI23" s="23"/>
      <c r="QTJ23" s="23"/>
      <c r="QTK23" s="23"/>
      <c r="QTL23" s="23"/>
      <c r="QTM23" s="23"/>
      <c r="QTN23" s="23"/>
      <c r="QTO23" s="23"/>
      <c r="QTP23" s="23"/>
      <c r="QTQ23" s="23"/>
      <c r="QTR23" s="23"/>
      <c r="QTS23" s="23"/>
      <c r="QTT23" s="23"/>
      <c r="QTU23" s="23"/>
      <c r="QTV23" s="23"/>
      <c r="QTW23" s="23"/>
      <c r="QTX23" s="23"/>
      <c r="QTY23" s="23"/>
      <c r="QTZ23" s="23"/>
      <c r="QUA23" s="23"/>
      <c r="QUB23" s="23"/>
      <c r="QUC23" s="23"/>
      <c r="QUD23" s="23"/>
      <c r="QUE23" s="23"/>
      <c r="QUF23" s="23"/>
      <c r="QUG23" s="23"/>
      <c r="QUH23" s="23"/>
      <c r="QUI23" s="23"/>
      <c r="QUJ23" s="23"/>
      <c r="QUK23" s="23"/>
      <c r="QUL23" s="23"/>
      <c r="QUM23" s="23"/>
      <c r="QUN23" s="23"/>
      <c r="QUO23" s="23"/>
      <c r="QUP23" s="23"/>
      <c r="QUQ23" s="23"/>
      <c r="QUR23" s="23"/>
      <c r="QUS23" s="23"/>
      <c r="QUT23" s="23"/>
      <c r="QUU23" s="23"/>
      <c r="QUV23" s="23"/>
      <c r="QUW23" s="23"/>
      <c r="QUX23" s="23"/>
      <c r="QUY23" s="23"/>
      <c r="QUZ23" s="23"/>
      <c r="QVA23" s="23"/>
      <c r="QVB23" s="23"/>
      <c r="QVC23" s="23"/>
      <c r="QVD23" s="23"/>
      <c r="QVE23" s="23"/>
      <c r="QVF23" s="23"/>
      <c r="QVG23" s="23"/>
      <c r="QVH23" s="23"/>
      <c r="QVI23" s="23"/>
      <c r="QVJ23" s="23"/>
      <c r="QVK23" s="23"/>
      <c r="QVL23" s="23"/>
      <c r="QVM23" s="23"/>
      <c r="QVN23" s="23"/>
      <c r="QVO23" s="23"/>
      <c r="QVP23" s="23"/>
      <c r="QVQ23" s="23"/>
      <c r="QVR23" s="23"/>
      <c r="QVS23" s="23"/>
      <c r="QVT23" s="23"/>
      <c r="QVU23" s="23"/>
      <c r="QVV23" s="23"/>
      <c r="QVW23" s="23"/>
      <c r="QVX23" s="23"/>
      <c r="QVY23" s="23"/>
      <c r="QVZ23" s="23"/>
      <c r="QWA23" s="23"/>
      <c r="QWB23" s="23"/>
      <c r="QWC23" s="23"/>
      <c r="QWD23" s="23"/>
      <c r="QWE23" s="23"/>
      <c r="QWF23" s="23"/>
      <c r="QWG23" s="23"/>
      <c r="QWH23" s="23"/>
      <c r="QWI23" s="23"/>
      <c r="QWJ23" s="23"/>
      <c r="QWK23" s="23"/>
      <c r="QWL23" s="23"/>
      <c r="QWM23" s="23"/>
      <c r="QWN23" s="23"/>
      <c r="QWO23" s="23"/>
      <c r="QWP23" s="23"/>
      <c r="QWQ23" s="23"/>
      <c r="QWR23" s="23"/>
      <c r="QWS23" s="23"/>
      <c r="QWT23" s="23"/>
      <c r="QWU23" s="23"/>
      <c r="QWV23" s="23"/>
      <c r="QWW23" s="23"/>
      <c r="QWX23" s="23"/>
      <c r="QWY23" s="23"/>
      <c r="QWZ23" s="23"/>
      <c r="QXA23" s="23"/>
      <c r="QXB23" s="23"/>
      <c r="QXC23" s="23"/>
      <c r="QXD23" s="23"/>
      <c r="QXE23" s="23"/>
      <c r="QXF23" s="23"/>
      <c r="QXG23" s="23"/>
      <c r="QXH23" s="23"/>
      <c r="QXI23" s="23"/>
      <c r="QXJ23" s="23"/>
      <c r="QXK23" s="23"/>
      <c r="QXL23" s="23"/>
      <c r="QXM23" s="23"/>
      <c r="QXN23" s="23"/>
      <c r="QXO23" s="23"/>
      <c r="QXP23" s="23"/>
      <c r="QXQ23" s="23"/>
      <c r="QXR23" s="23"/>
      <c r="QXS23" s="23"/>
      <c r="QXT23" s="23"/>
      <c r="QXU23" s="23"/>
      <c r="QXV23" s="23"/>
      <c r="QXW23" s="23"/>
      <c r="QXX23" s="23"/>
      <c r="QXY23" s="23"/>
      <c r="QXZ23" s="23"/>
      <c r="QYA23" s="23"/>
      <c r="QYB23" s="23"/>
      <c r="QYC23" s="23"/>
      <c r="QYD23" s="23"/>
      <c r="QYE23" s="23"/>
      <c r="QYF23" s="23"/>
      <c r="QYG23" s="23"/>
      <c r="QYH23" s="23"/>
      <c r="QYI23" s="23"/>
      <c r="QYJ23" s="23"/>
      <c r="QYK23" s="23"/>
      <c r="QYL23" s="23"/>
      <c r="QYM23" s="23"/>
      <c r="QYN23" s="23"/>
      <c r="QYO23" s="23"/>
      <c r="QYP23" s="23"/>
      <c r="QYQ23" s="23"/>
      <c r="QYR23" s="23"/>
      <c r="QYS23" s="23"/>
      <c r="QYT23" s="23"/>
      <c r="QYU23" s="23"/>
      <c r="QYV23" s="23"/>
      <c r="QYW23" s="23"/>
      <c r="QYX23" s="23"/>
      <c r="QYY23" s="23"/>
      <c r="QYZ23" s="23"/>
      <c r="QZA23" s="23"/>
      <c r="QZB23" s="23"/>
      <c r="QZC23" s="23"/>
      <c r="QZD23" s="23"/>
      <c r="QZE23" s="23"/>
      <c r="QZF23" s="23"/>
      <c r="QZG23" s="23"/>
      <c r="QZH23" s="23"/>
      <c r="QZI23" s="23"/>
      <c r="QZJ23" s="23"/>
      <c r="QZK23" s="23"/>
      <c r="QZL23" s="23"/>
      <c r="QZM23" s="23"/>
      <c r="QZN23" s="23"/>
      <c r="QZO23" s="23"/>
      <c r="QZP23" s="23"/>
      <c r="QZQ23" s="23"/>
      <c r="QZR23" s="23"/>
      <c r="QZS23" s="23"/>
      <c r="QZT23" s="23"/>
      <c r="QZU23" s="23"/>
      <c r="QZV23" s="23"/>
      <c r="QZW23" s="23"/>
      <c r="QZX23" s="23"/>
      <c r="QZY23" s="23"/>
      <c r="QZZ23" s="23"/>
      <c r="RAA23" s="23"/>
      <c r="RAB23" s="23"/>
      <c r="RAC23" s="23"/>
      <c r="RAD23" s="23"/>
      <c r="RAE23" s="23"/>
      <c r="RAF23" s="23"/>
      <c r="RAG23" s="23"/>
      <c r="RAH23" s="23"/>
      <c r="RAI23" s="23"/>
      <c r="RAJ23" s="23"/>
      <c r="RAK23" s="23"/>
      <c r="RAL23" s="23"/>
      <c r="RAM23" s="23"/>
      <c r="RAN23" s="23"/>
      <c r="RAO23" s="23"/>
      <c r="RAP23" s="23"/>
      <c r="RAQ23" s="23"/>
      <c r="RAR23" s="23"/>
      <c r="RAS23" s="23"/>
      <c r="RAT23" s="23"/>
      <c r="RAU23" s="23"/>
      <c r="RAV23" s="23"/>
      <c r="RAW23" s="23"/>
      <c r="RAX23" s="23"/>
      <c r="RAY23" s="23"/>
      <c r="RAZ23" s="23"/>
      <c r="RBA23" s="23"/>
      <c r="RBB23" s="23"/>
      <c r="RBC23" s="23"/>
      <c r="RBD23" s="23"/>
      <c r="RBE23" s="23"/>
      <c r="RBF23" s="23"/>
      <c r="RBG23" s="23"/>
      <c r="RBH23" s="23"/>
      <c r="RBI23" s="23"/>
      <c r="RBJ23" s="23"/>
      <c r="RBK23" s="23"/>
      <c r="RBL23" s="23"/>
      <c r="RBM23" s="23"/>
      <c r="RBN23" s="23"/>
      <c r="RBO23" s="23"/>
      <c r="RBP23" s="23"/>
      <c r="RBQ23" s="23"/>
      <c r="RBR23" s="23"/>
      <c r="RBS23" s="23"/>
      <c r="RBT23" s="23"/>
      <c r="RBU23" s="23"/>
      <c r="RBV23" s="23"/>
      <c r="RBW23" s="23"/>
      <c r="RBX23" s="23"/>
      <c r="RBY23" s="23"/>
      <c r="RBZ23" s="23"/>
      <c r="RCA23" s="23"/>
      <c r="RCB23" s="23"/>
      <c r="RCC23" s="23"/>
      <c r="RCD23" s="23"/>
      <c r="RCE23" s="23"/>
      <c r="RCF23" s="23"/>
      <c r="RCG23" s="23"/>
      <c r="RCH23" s="23"/>
      <c r="RCI23" s="23"/>
      <c r="RCJ23" s="23"/>
      <c r="RCK23" s="23"/>
      <c r="RCL23" s="23"/>
      <c r="RCM23" s="23"/>
      <c r="RCN23" s="23"/>
      <c r="RCO23" s="23"/>
      <c r="RCP23" s="23"/>
      <c r="RCQ23" s="23"/>
      <c r="RCR23" s="23"/>
      <c r="RCS23" s="23"/>
      <c r="RCT23" s="23"/>
      <c r="RCU23" s="23"/>
      <c r="RCV23" s="23"/>
      <c r="RCW23" s="23"/>
      <c r="RCX23" s="23"/>
      <c r="RCY23" s="23"/>
      <c r="RCZ23" s="23"/>
      <c r="RDA23" s="23"/>
      <c r="RDB23" s="23"/>
      <c r="RDC23" s="23"/>
      <c r="RDD23" s="23"/>
      <c r="RDE23" s="23"/>
      <c r="RDF23" s="23"/>
      <c r="RDG23" s="23"/>
      <c r="RDH23" s="23"/>
      <c r="RDI23" s="23"/>
      <c r="RDJ23" s="23"/>
      <c r="RDK23" s="23"/>
      <c r="RDL23" s="23"/>
      <c r="RDM23" s="23"/>
      <c r="RDN23" s="23"/>
      <c r="RDO23" s="23"/>
      <c r="RDP23" s="23"/>
      <c r="RDQ23" s="23"/>
      <c r="RDR23" s="23"/>
      <c r="RDS23" s="23"/>
      <c r="RDT23" s="23"/>
      <c r="RDU23" s="23"/>
      <c r="RDV23" s="23"/>
      <c r="RDW23" s="23"/>
      <c r="RDX23" s="23"/>
      <c r="RDY23" s="23"/>
      <c r="RDZ23" s="23"/>
      <c r="REA23" s="23"/>
      <c r="REB23" s="23"/>
      <c r="REC23" s="23"/>
      <c r="RED23" s="23"/>
      <c r="REE23" s="23"/>
      <c r="REF23" s="23"/>
      <c r="REG23" s="23"/>
      <c r="REH23" s="23"/>
      <c r="REI23" s="23"/>
      <c r="REJ23" s="23"/>
      <c r="REK23" s="23"/>
      <c r="REL23" s="23"/>
      <c r="REM23" s="23"/>
      <c r="REN23" s="23"/>
      <c r="REO23" s="23"/>
      <c r="REP23" s="23"/>
      <c r="REQ23" s="23"/>
      <c r="RER23" s="23"/>
      <c r="RES23" s="23"/>
      <c r="RET23" s="23"/>
      <c r="REU23" s="23"/>
      <c r="REV23" s="23"/>
      <c r="REW23" s="23"/>
      <c r="REX23" s="23"/>
      <c r="REY23" s="23"/>
      <c r="REZ23" s="23"/>
      <c r="RFA23" s="23"/>
      <c r="RFB23" s="23"/>
      <c r="RFC23" s="23"/>
      <c r="RFD23" s="23"/>
      <c r="RFE23" s="23"/>
      <c r="RFF23" s="23"/>
      <c r="RFG23" s="23"/>
      <c r="RFH23" s="23"/>
      <c r="RFI23" s="23"/>
      <c r="RFJ23" s="23"/>
      <c r="RFK23" s="23"/>
      <c r="RFL23" s="23"/>
      <c r="RFM23" s="23"/>
      <c r="RFN23" s="23"/>
      <c r="RFO23" s="23"/>
      <c r="RFP23" s="23"/>
      <c r="RFQ23" s="23"/>
      <c r="RFR23" s="23"/>
      <c r="RFS23" s="23"/>
      <c r="RFT23" s="23"/>
      <c r="RFU23" s="23"/>
      <c r="RFV23" s="23"/>
      <c r="RFW23" s="23"/>
      <c r="RFX23" s="23"/>
      <c r="RFY23" s="23"/>
      <c r="RFZ23" s="23"/>
      <c r="RGA23" s="23"/>
      <c r="RGB23" s="23"/>
      <c r="RGC23" s="23"/>
      <c r="RGD23" s="23"/>
      <c r="RGE23" s="23"/>
      <c r="RGF23" s="23"/>
      <c r="RGG23" s="23"/>
      <c r="RGH23" s="23"/>
      <c r="RGI23" s="23"/>
      <c r="RGJ23" s="23"/>
      <c r="RGK23" s="23"/>
      <c r="RGL23" s="23"/>
      <c r="RGM23" s="23"/>
      <c r="RGN23" s="23"/>
      <c r="RGO23" s="23"/>
      <c r="RGP23" s="23"/>
      <c r="RGQ23" s="23"/>
      <c r="RGR23" s="23"/>
      <c r="RGS23" s="23"/>
      <c r="RGT23" s="23"/>
      <c r="RGU23" s="23"/>
      <c r="RGV23" s="23"/>
      <c r="RGW23" s="23"/>
      <c r="RGX23" s="23"/>
      <c r="RGY23" s="23"/>
      <c r="RGZ23" s="23"/>
      <c r="RHA23" s="23"/>
      <c r="RHB23" s="23"/>
      <c r="RHC23" s="23"/>
      <c r="RHD23" s="23"/>
      <c r="RHE23" s="23"/>
      <c r="RHF23" s="23"/>
      <c r="RHG23" s="23"/>
      <c r="RHH23" s="23"/>
      <c r="RHI23" s="23"/>
      <c r="RHJ23" s="23"/>
      <c r="RHK23" s="23"/>
      <c r="RHL23" s="23"/>
      <c r="RHM23" s="23"/>
      <c r="RHN23" s="23"/>
      <c r="RHO23" s="23"/>
      <c r="RHP23" s="23"/>
      <c r="RHQ23" s="23"/>
      <c r="RHR23" s="23"/>
      <c r="RHS23" s="23"/>
      <c r="RHT23" s="23"/>
      <c r="RHU23" s="23"/>
      <c r="RHV23" s="23"/>
      <c r="RHW23" s="23"/>
      <c r="RHX23" s="23"/>
      <c r="RHY23" s="23"/>
      <c r="RHZ23" s="23"/>
      <c r="RIA23" s="23"/>
      <c r="RIB23" s="23"/>
      <c r="RIC23" s="23"/>
      <c r="RID23" s="23"/>
      <c r="RIE23" s="23"/>
      <c r="RIF23" s="23"/>
      <c r="RIG23" s="23"/>
      <c r="RIH23" s="23"/>
      <c r="RII23" s="23"/>
      <c r="RIJ23" s="23"/>
      <c r="RIK23" s="23"/>
      <c r="RIL23" s="23"/>
      <c r="RIM23" s="23"/>
      <c r="RIN23" s="23"/>
      <c r="RIO23" s="23"/>
      <c r="RIP23" s="23"/>
      <c r="RIQ23" s="23"/>
      <c r="RIR23" s="23"/>
      <c r="RIS23" s="23"/>
      <c r="RIT23" s="23"/>
      <c r="RIU23" s="23"/>
      <c r="RIV23" s="23"/>
      <c r="RIW23" s="23"/>
      <c r="RIX23" s="23"/>
      <c r="RIY23" s="23"/>
      <c r="RIZ23" s="23"/>
      <c r="RJA23" s="23"/>
      <c r="RJB23" s="23"/>
      <c r="RJC23" s="23"/>
      <c r="RJD23" s="23"/>
      <c r="RJE23" s="23"/>
      <c r="RJF23" s="23"/>
      <c r="RJG23" s="23"/>
      <c r="RJH23" s="23"/>
      <c r="RJI23" s="23"/>
      <c r="RJJ23" s="23"/>
      <c r="RJK23" s="23"/>
      <c r="RJL23" s="23"/>
      <c r="RJM23" s="23"/>
      <c r="RJN23" s="23"/>
      <c r="RJO23" s="23"/>
      <c r="RJP23" s="23"/>
      <c r="RJQ23" s="23"/>
      <c r="RJR23" s="23"/>
      <c r="RJS23" s="23"/>
      <c r="RJT23" s="23"/>
      <c r="RJU23" s="23"/>
      <c r="RJV23" s="23"/>
      <c r="RJW23" s="23"/>
      <c r="RJX23" s="23"/>
      <c r="RJY23" s="23"/>
      <c r="RJZ23" s="23"/>
      <c r="RKA23" s="23"/>
      <c r="RKB23" s="23"/>
      <c r="RKC23" s="23"/>
      <c r="RKD23" s="23"/>
      <c r="RKE23" s="23"/>
      <c r="RKF23" s="23"/>
      <c r="RKG23" s="23"/>
      <c r="RKH23" s="23"/>
      <c r="RKI23" s="23"/>
      <c r="RKJ23" s="23"/>
      <c r="RKK23" s="23"/>
      <c r="RKL23" s="23"/>
      <c r="RKM23" s="23"/>
      <c r="RKN23" s="23"/>
      <c r="RKO23" s="23"/>
      <c r="RKP23" s="23"/>
      <c r="RKQ23" s="23"/>
      <c r="RKR23" s="23"/>
      <c r="RKS23" s="23"/>
      <c r="RKT23" s="23"/>
      <c r="RKU23" s="23"/>
      <c r="RKV23" s="23"/>
      <c r="RKW23" s="23"/>
      <c r="RKX23" s="23"/>
      <c r="RKY23" s="23"/>
      <c r="RKZ23" s="23"/>
      <c r="RLA23" s="23"/>
      <c r="RLB23" s="23"/>
      <c r="RLC23" s="23"/>
      <c r="RLD23" s="23"/>
      <c r="RLE23" s="23"/>
      <c r="RLF23" s="23"/>
      <c r="RLG23" s="23"/>
      <c r="RLH23" s="23"/>
      <c r="RLI23" s="23"/>
      <c r="RLJ23" s="23"/>
      <c r="RLK23" s="23"/>
      <c r="RLL23" s="23"/>
      <c r="RLM23" s="23"/>
      <c r="RLN23" s="23"/>
      <c r="RLO23" s="23"/>
      <c r="RLP23" s="23"/>
      <c r="RLQ23" s="23"/>
      <c r="RLR23" s="23"/>
      <c r="RLS23" s="23"/>
      <c r="RLT23" s="23"/>
      <c r="RLU23" s="23"/>
      <c r="RLV23" s="23"/>
      <c r="RLW23" s="23"/>
      <c r="RLX23" s="23"/>
      <c r="RLY23" s="23"/>
      <c r="RLZ23" s="23"/>
      <c r="RMA23" s="23"/>
      <c r="RMB23" s="23"/>
      <c r="RMC23" s="23"/>
      <c r="RMD23" s="23"/>
      <c r="RME23" s="23"/>
      <c r="RMF23" s="23"/>
      <c r="RMG23" s="23"/>
      <c r="RMH23" s="23"/>
      <c r="RMI23" s="23"/>
      <c r="RMJ23" s="23"/>
      <c r="RMK23" s="23"/>
      <c r="RML23" s="23"/>
      <c r="RMM23" s="23"/>
      <c r="RMN23" s="23"/>
      <c r="RMO23" s="23"/>
      <c r="RMP23" s="23"/>
      <c r="RMQ23" s="23"/>
      <c r="RMR23" s="23"/>
      <c r="RMS23" s="23"/>
      <c r="RMT23" s="23"/>
      <c r="RMU23" s="23"/>
      <c r="RMV23" s="23"/>
      <c r="RMW23" s="23"/>
      <c r="RMX23" s="23"/>
      <c r="RMY23" s="23"/>
      <c r="RMZ23" s="23"/>
      <c r="RNA23" s="23"/>
      <c r="RNB23" s="23"/>
      <c r="RNC23" s="23"/>
      <c r="RND23" s="23"/>
      <c r="RNE23" s="23"/>
      <c r="RNF23" s="23"/>
      <c r="RNG23" s="23"/>
      <c r="RNH23" s="23"/>
      <c r="RNI23" s="23"/>
      <c r="RNJ23" s="23"/>
      <c r="RNK23" s="23"/>
      <c r="RNL23" s="23"/>
      <c r="RNM23" s="23"/>
      <c r="RNN23" s="23"/>
      <c r="RNO23" s="23"/>
      <c r="RNP23" s="23"/>
      <c r="RNQ23" s="23"/>
      <c r="RNR23" s="23"/>
      <c r="RNS23" s="23"/>
      <c r="RNT23" s="23"/>
      <c r="RNU23" s="23"/>
      <c r="RNV23" s="23"/>
      <c r="RNW23" s="23"/>
      <c r="RNX23" s="23"/>
      <c r="RNY23" s="23"/>
      <c r="RNZ23" s="23"/>
      <c r="ROA23" s="23"/>
      <c r="ROB23" s="23"/>
      <c r="ROC23" s="23"/>
      <c r="ROD23" s="23"/>
      <c r="ROE23" s="23"/>
      <c r="ROF23" s="23"/>
      <c r="ROG23" s="23"/>
      <c r="ROH23" s="23"/>
      <c r="ROI23" s="23"/>
      <c r="ROJ23" s="23"/>
      <c r="ROK23" s="23"/>
      <c r="ROL23" s="23"/>
      <c r="ROM23" s="23"/>
      <c r="RON23" s="23"/>
      <c r="ROO23" s="23"/>
      <c r="ROP23" s="23"/>
      <c r="ROQ23" s="23"/>
      <c r="ROR23" s="23"/>
      <c r="ROS23" s="23"/>
      <c r="ROT23" s="23"/>
      <c r="ROU23" s="23"/>
      <c r="ROV23" s="23"/>
      <c r="ROW23" s="23"/>
      <c r="ROX23" s="23"/>
      <c r="ROY23" s="23"/>
      <c r="ROZ23" s="23"/>
      <c r="RPA23" s="23"/>
      <c r="RPB23" s="23"/>
      <c r="RPC23" s="23"/>
      <c r="RPD23" s="23"/>
      <c r="RPE23" s="23"/>
      <c r="RPF23" s="23"/>
      <c r="RPG23" s="23"/>
      <c r="RPH23" s="23"/>
      <c r="RPI23" s="23"/>
      <c r="RPJ23" s="23"/>
      <c r="RPK23" s="23"/>
      <c r="RPL23" s="23"/>
      <c r="RPM23" s="23"/>
      <c r="RPN23" s="23"/>
      <c r="RPO23" s="23"/>
      <c r="RPP23" s="23"/>
      <c r="RPQ23" s="23"/>
      <c r="RPR23" s="23"/>
      <c r="RPS23" s="23"/>
      <c r="RPT23" s="23"/>
      <c r="RPU23" s="23"/>
      <c r="RPV23" s="23"/>
      <c r="RPW23" s="23"/>
      <c r="RPX23" s="23"/>
      <c r="RPY23" s="23"/>
      <c r="RPZ23" s="23"/>
      <c r="RQA23" s="23"/>
      <c r="RQB23" s="23"/>
      <c r="RQC23" s="23"/>
      <c r="RQD23" s="23"/>
      <c r="RQE23" s="23"/>
      <c r="RQF23" s="23"/>
      <c r="RQG23" s="23"/>
      <c r="RQH23" s="23"/>
      <c r="RQI23" s="23"/>
      <c r="RQJ23" s="23"/>
      <c r="RQK23" s="23"/>
      <c r="RQL23" s="23"/>
      <c r="RQM23" s="23"/>
      <c r="RQN23" s="23"/>
      <c r="RQO23" s="23"/>
      <c r="RQP23" s="23"/>
      <c r="RQQ23" s="23"/>
      <c r="RQR23" s="23"/>
      <c r="RQS23" s="23"/>
      <c r="RQT23" s="23"/>
      <c r="RQU23" s="23"/>
      <c r="RQV23" s="23"/>
      <c r="RQW23" s="23"/>
      <c r="RQX23" s="23"/>
      <c r="RQY23" s="23"/>
      <c r="RQZ23" s="23"/>
      <c r="RRA23" s="23"/>
      <c r="RRB23" s="23"/>
      <c r="RRC23" s="23"/>
      <c r="RRD23" s="23"/>
      <c r="RRE23" s="23"/>
      <c r="RRF23" s="23"/>
      <c r="RRG23" s="23"/>
      <c r="RRH23" s="23"/>
      <c r="RRI23" s="23"/>
      <c r="RRJ23" s="23"/>
      <c r="RRK23" s="23"/>
      <c r="RRL23" s="23"/>
      <c r="RRM23" s="23"/>
      <c r="RRN23" s="23"/>
      <c r="RRO23" s="23"/>
      <c r="RRP23" s="23"/>
      <c r="RRQ23" s="23"/>
      <c r="RRR23" s="23"/>
      <c r="RRS23" s="23"/>
      <c r="RRT23" s="23"/>
      <c r="RRU23" s="23"/>
      <c r="RRV23" s="23"/>
      <c r="RRW23" s="23"/>
      <c r="RRX23" s="23"/>
      <c r="RRY23" s="23"/>
      <c r="RRZ23" s="23"/>
      <c r="RSA23" s="23"/>
      <c r="RSB23" s="23"/>
      <c r="RSC23" s="23"/>
      <c r="RSD23" s="23"/>
      <c r="RSE23" s="23"/>
      <c r="RSF23" s="23"/>
      <c r="RSG23" s="23"/>
      <c r="RSH23" s="23"/>
      <c r="RSI23" s="23"/>
      <c r="RSJ23" s="23"/>
      <c r="RSK23" s="23"/>
      <c r="RSL23" s="23"/>
      <c r="RSM23" s="23"/>
      <c r="RSN23" s="23"/>
      <c r="RSO23" s="23"/>
      <c r="RSP23" s="23"/>
      <c r="RSQ23" s="23"/>
      <c r="RSR23" s="23"/>
      <c r="RSS23" s="23"/>
      <c r="RST23" s="23"/>
      <c r="RSU23" s="23"/>
      <c r="RSV23" s="23"/>
      <c r="RSW23" s="23"/>
      <c r="RSX23" s="23"/>
      <c r="RSY23" s="23"/>
      <c r="RSZ23" s="23"/>
      <c r="RTA23" s="23"/>
      <c r="RTB23" s="23"/>
      <c r="RTC23" s="23"/>
      <c r="RTD23" s="23"/>
      <c r="RTE23" s="23"/>
      <c r="RTF23" s="23"/>
      <c r="RTG23" s="23"/>
      <c r="RTH23" s="23"/>
      <c r="RTI23" s="23"/>
      <c r="RTJ23" s="23"/>
      <c r="RTK23" s="23"/>
      <c r="RTL23" s="23"/>
      <c r="RTM23" s="23"/>
      <c r="RTN23" s="23"/>
      <c r="RTO23" s="23"/>
      <c r="RTP23" s="23"/>
      <c r="RTQ23" s="23"/>
      <c r="RTR23" s="23"/>
      <c r="RTS23" s="23"/>
      <c r="RTT23" s="23"/>
      <c r="RTU23" s="23"/>
      <c r="RTV23" s="23"/>
      <c r="RTW23" s="23"/>
      <c r="RTX23" s="23"/>
      <c r="RTY23" s="23"/>
      <c r="RTZ23" s="23"/>
      <c r="RUA23" s="23"/>
      <c r="RUB23" s="23"/>
      <c r="RUC23" s="23"/>
      <c r="RUD23" s="23"/>
      <c r="RUE23" s="23"/>
      <c r="RUF23" s="23"/>
      <c r="RUG23" s="23"/>
      <c r="RUH23" s="23"/>
      <c r="RUI23" s="23"/>
      <c r="RUJ23" s="23"/>
      <c r="RUK23" s="23"/>
      <c r="RUL23" s="23"/>
      <c r="RUM23" s="23"/>
      <c r="RUN23" s="23"/>
      <c r="RUO23" s="23"/>
      <c r="RUP23" s="23"/>
      <c r="RUQ23" s="23"/>
      <c r="RUR23" s="23"/>
      <c r="RUS23" s="23"/>
      <c r="RUT23" s="23"/>
      <c r="RUU23" s="23"/>
      <c r="RUV23" s="23"/>
      <c r="RUW23" s="23"/>
      <c r="RUX23" s="23"/>
      <c r="RUY23" s="23"/>
      <c r="RUZ23" s="23"/>
      <c r="RVA23" s="23"/>
      <c r="RVB23" s="23"/>
      <c r="RVC23" s="23"/>
      <c r="RVD23" s="23"/>
      <c r="RVE23" s="23"/>
      <c r="RVF23" s="23"/>
      <c r="RVG23" s="23"/>
      <c r="RVH23" s="23"/>
      <c r="RVI23" s="23"/>
      <c r="RVJ23" s="23"/>
      <c r="RVK23" s="23"/>
      <c r="RVL23" s="23"/>
      <c r="RVM23" s="23"/>
      <c r="RVN23" s="23"/>
      <c r="RVO23" s="23"/>
      <c r="RVP23" s="23"/>
      <c r="RVQ23" s="23"/>
      <c r="RVR23" s="23"/>
      <c r="RVS23" s="23"/>
      <c r="RVT23" s="23"/>
      <c r="RVU23" s="23"/>
      <c r="RVV23" s="23"/>
      <c r="RVW23" s="23"/>
      <c r="RVX23" s="23"/>
      <c r="RVY23" s="23"/>
      <c r="RVZ23" s="23"/>
      <c r="RWA23" s="23"/>
      <c r="RWB23" s="23"/>
      <c r="RWC23" s="23"/>
      <c r="RWD23" s="23"/>
      <c r="RWE23" s="23"/>
      <c r="RWF23" s="23"/>
      <c r="RWG23" s="23"/>
      <c r="RWH23" s="23"/>
      <c r="RWI23" s="23"/>
      <c r="RWJ23" s="23"/>
      <c r="RWK23" s="23"/>
      <c r="RWL23" s="23"/>
      <c r="RWM23" s="23"/>
      <c r="RWN23" s="23"/>
      <c r="RWO23" s="23"/>
      <c r="RWP23" s="23"/>
      <c r="RWQ23" s="23"/>
      <c r="RWR23" s="23"/>
      <c r="RWS23" s="23"/>
      <c r="RWT23" s="23"/>
      <c r="RWU23" s="23"/>
      <c r="RWV23" s="23"/>
      <c r="RWW23" s="23"/>
      <c r="RWX23" s="23"/>
      <c r="RWY23" s="23"/>
      <c r="RWZ23" s="23"/>
      <c r="RXA23" s="23"/>
      <c r="RXB23" s="23"/>
      <c r="RXC23" s="23"/>
      <c r="RXD23" s="23"/>
      <c r="RXE23" s="23"/>
      <c r="RXF23" s="23"/>
      <c r="RXG23" s="23"/>
      <c r="RXH23" s="23"/>
      <c r="RXI23" s="23"/>
      <c r="RXJ23" s="23"/>
      <c r="RXK23" s="23"/>
      <c r="RXL23" s="23"/>
      <c r="RXM23" s="23"/>
      <c r="RXN23" s="23"/>
      <c r="RXO23" s="23"/>
      <c r="RXP23" s="23"/>
      <c r="RXQ23" s="23"/>
      <c r="RXR23" s="23"/>
      <c r="RXS23" s="23"/>
      <c r="RXT23" s="23"/>
      <c r="RXU23" s="23"/>
      <c r="RXV23" s="23"/>
      <c r="RXW23" s="23"/>
      <c r="RXX23" s="23"/>
      <c r="RXY23" s="23"/>
      <c r="RXZ23" s="23"/>
      <c r="RYA23" s="23"/>
      <c r="RYB23" s="23"/>
      <c r="RYC23" s="23"/>
      <c r="RYD23" s="23"/>
      <c r="RYE23" s="23"/>
      <c r="RYF23" s="23"/>
      <c r="RYG23" s="23"/>
      <c r="RYH23" s="23"/>
      <c r="RYI23" s="23"/>
      <c r="RYJ23" s="23"/>
      <c r="RYK23" s="23"/>
      <c r="RYL23" s="23"/>
      <c r="RYM23" s="23"/>
      <c r="RYN23" s="23"/>
      <c r="RYO23" s="23"/>
      <c r="RYP23" s="23"/>
      <c r="RYQ23" s="23"/>
      <c r="RYR23" s="23"/>
      <c r="RYS23" s="23"/>
      <c r="RYT23" s="23"/>
      <c r="RYU23" s="23"/>
      <c r="RYV23" s="23"/>
      <c r="RYW23" s="23"/>
      <c r="RYX23" s="23"/>
      <c r="RYY23" s="23"/>
      <c r="RYZ23" s="23"/>
      <c r="RZA23" s="23"/>
      <c r="RZB23" s="23"/>
      <c r="RZC23" s="23"/>
      <c r="RZD23" s="23"/>
      <c r="RZE23" s="23"/>
      <c r="RZF23" s="23"/>
      <c r="RZG23" s="23"/>
      <c r="RZH23" s="23"/>
      <c r="RZI23" s="23"/>
      <c r="RZJ23" s="23"/>
      <c r="RZK23" s="23"/>
      <c r="RZL23" s="23"/>
      <c r="RZM23" s="23"/>
      <c r="RZN23" s="23"/>
      <c r="RZO23" s="23"/>
      <c r="RZP23" s="23"/>
      <c r="RZQ23" s="23"/>
      <c r="RZR23" s="23"/>
      <c r="RZS23" s="23"/>
      <c r="RZT23" s="23"/>
      <c r="RZU23" s="23"/>
      <c r="RZV23" s="23"/>
      <c r="RZW23" s="23"/>
      <c r="RZX23" s="23"/>
      <c r="RZY23" s="23"/>
      <c r="RZZ23" s="23"/>
      <c r="SAA23" s="23"/>
      <c r="SAB23" s="23"/>
      <c r="SAC23" s="23"/>
      <c r="SAD23" s="23"/>
      <c r="SAE23" s="23"/>
      <c r="SAF23" s="23"/>
      <c r="SAG23" s="23"/>
      <c r="SAH23" s="23"/>
      <c r="SAI23" s="23"/>
      <c r="SAJ23" s="23"/>
      <c r="SAK23" s="23"/>
      <c r="SAL23" s="23"/>
      <c r="SAM23" s="23"/>
      <c r="SAN23" s="23"/>
      <c r="SAO23" s="23"/>
      <c r="SAP23" s="23"/>
      <c r="SAQ23" s="23"/>
      <c r="SAR23" s="23"/>
      <c r="SAS23" s="23"/>
      <c r="SAT23" s="23"/>
      <c r="SAU23" s="23"/>
      <c r="SAV23" s="23"/>
      <c r="SAW23" s="23"/>
      <c r="SAX23" s="23"/>
      <c r="SAY23" s="23"/>
      <c r="SAZ23" s="23"/>
      <c r="SBA23" s="23"/>
      <c r="SBB23" s="23"/>
      <c r="SBC23" s="23"/>
      <c r="SBD23" s="23"/>
      <c r="SBE23" s="23"/>
      <c r="SBF23" s="23"/>
      <c r="SBG23" s="23"/>
      <c r="SBH23" s="23"/>
      <c r="SBI23" s="23"/>
      <c r="SBJ23" s="23"/>
      <c r="SBK23" s="23"/>
      <c r="SBL23" s="23"/>
      <c r="SBM23" s="23"/>
      <c r="SBN23" s="23"/>
      <c r="SBO23" s="23"/>
      <c r="SBP23" s="23"/>
      <c r="SBQ23" s="23"/>
      <c r="SBR23" s="23"/>
      <c r="SBS23" s="23"/>
      <c r="SBT23" s="23"/>
      <c r="SBU23" s="23"/>
      <c r="SBV23" s="23"/>
      <c r="SBW23" s="23"/>
      <c r="SBX23" s="23"/>
      <c r="SBY23" s="23"/>
      <c r="SBZ23" s="23"/>
      <c r="SCA23" s="23"/>
      <c r="SCB23" s="23"/>
      <c r="SCC23" s="23"/>
      <c r="SCD23" s="23"/>
      <c r="SCE23" s="23"/>
      <c r="SCF23" s="23"/>
      <c r="SCG23" s="23"/>
      <c r="SCH23" s="23"/>
      <c r="SCI23" s="23"/>
      <c r="SCJ23" s="23"/>
      <c r="SCK23" s="23"/>
      <c r="SCL23" s="23"/>
      <c r="SCM23" s="23"/>
      <c r="SCN23" s="23"/>
      <c r="SCO23" s="23"/>
      <c r="SCP23" s="23"/>
      <c r="SCQ23" s="23"/>
      <c r="SCR23" s="23"/>
      <c r="SCS23" s="23"/>
      <c r="SCT23" s="23"/>
      <c r="SCU23" s="23"/>
      <c r="SCV23" s="23"/>
      <c r="SCW23" s="23"/>
      <c r="SCX23" s="23"/>
      <c r="SCY23" s="23"/>
      <c r="SCZ23" s="23"/>
      <c r="SDA23" s="23"/>
      <c r="SDB23" s="23"/>
      <c r="SDC23" s="23"/>
      <c r="SDD23" s="23"/>
      <c r="SDE23" s="23"/>
      <c r="SDF23" s="23"/>
      <c r="SDG23" s="23"/>
      <c r="SDH23" s="23"/>
      <c r="SDI23" s="23"/>
      <c r="SDJ23" s="23"/>
      <c r="SDK23" s="23"/>
      <c r="SDL23" s="23"/>
      <c r="SDM23" s="23"/>
      <c r="SDN23" s="23"/>
      <c r="SDO23" s="23"/>
      <c r="SDP23" s="23"/>
      <c r="SDQ23" s="23"/>
      <c r="SDR23" s="23"/>
      <c r="SDS23" s="23"/>
      <c r="SDT23" s="23"/>
      <c r="SDU23" s="23"/>
      <c r="SDV23" s="23"/>
      <c r="SDW23" s="23"/>
      <c r="SDX23" s="23"/>
      <c r="SDY23" s="23"/>
      <c r="SDZ23" s="23"/>
      <c r="SEA23" s="23"/>
      <c r="SEB23" s="23"/>
      <c r="SEC23" s="23"/>
      <c r="SED23" s="23"/>
      <c r="SEE23" s="23"/>
      <c r="SEF23" s="23"/>
      <c r="SEG23" s="23"/>
      <c r="SEH23" s="23"/>
      <c r="SEI23" s="23"/>
      <c r="SEJ23" s="23"/>
      <c r="SEK23" s="23"/>
      <c r="SEL23" s="23"/>
      <c r="SEM23" s="23"/>
      <c r="SEN23" s="23"/>
      <c r="SEO23" s="23"/>
      <c r="SEP23" s="23"/>
      <c r="SEQ23" s="23"/>
      <c r="SER23" s="23"/>
      <c r="SES23" s="23"/>
      <c r="SET23" s="23"/>
      <c r="SEU23" s="23"/>
      <c r="SEV23" s="23"/>
      <c r="SEW23" s="23"/>
      <c r="SEX23" s="23"/>
      <c r="SEY23" s="23"/>
      <c r="SEZ23" s="23"/>
      <c r="SFA23" s="23"/>
      <c r="SFB23" s="23"/>
      <c r="SFC23" s="23"/>
      <c r="SFD23" s="23"/>
      <c r="SFE23" s="23"/>
      <c r="SFF23" s="23"/>
      <c r="SFG23" s="23"/>
      <c r="SFH23" s="23"/>
      <c r="SFI23" s="23"/>
      <c r="SFJ23" s="23"/>
      <c r="SFK23" s="23"/>
      <c r="SFL23" s="23"/>
      <c r="SFM23" s="23"/>
      <c r="SFN23" s="23"/>
      <c r="SFO23" s="23"/>
      <c r="SFP23" s="23"/>
      <c r="SFQ23" s="23"/>
      <c r="SFR23" s="23"/>
      <c r="SFS23" s="23"/>
      <c r="SFT23" s="23"/>
      <c r="SFU23" s="23"/>
      <c r="SFV23" s="23"/>
      <c r="SFW23" s="23"/>
      <c r="SFX23" s="23"/>
      <c r="SFY23" s="23"/>
      <c r="SFZ23" s="23"/>
      <c r="SGA23" s="23"/>
      <c r="SGB23" s="23"/>
      <c r="SGC23" s="23"/>
      <c r="SGD23" s="23"/>
      <c r="SGE23" s="23"/>
      <c r="SGF23" s="23"/>
      <c r="SGG23" s="23"/>
      <c r="SGH23" s="23"/>
      <c r="SGI23" s="23"/>
      <c r="SGJ23" s="23"/>
      <c r="SGK23" s="23"/>
      <c r="SGL23" s="23"/>
      <c r="SGM23" s="23"/>
      <c r="SGN23" s="23"/>
      <c r="SGO23" s="23"/>
      <c r="SGP23" s="23"/>
      <c r="SGQ23" s="23"/>
      <c r="SGR23" s="23"/>
      <c r="SGS23" s="23"/>
      <c r="SGT23" s="23"/>
      <c r="SGU23" s="23"/>
      <c r="SGV23" s="23"/>
      <c r="SGW23" s="23"/>
      <c r="SGX23" s="23"/>
      <c r="SGY23" s="23"/>
      <c r="SGZ23" s="23"/>
      <c r="SHA23" s="23"/>
      <c r="SHB23" s="23"/>
      <c r="SHC23" s="23"/>
      <c r="SHD23" s="23"/>
      <c r="SHE23" s="23"/>
      <c r="SHF23" s="23"/>
      <c r="SHG23" s="23"/>
      <c r="SHH23" s="23"/>
      <c r="SHI23" s="23"/>
      <c r="SHJ23" s="23"/>
      <c r="SHK23" s="23"/>
      <c r="SHL23" s="23"/>
      <c r="SHM23" s="23"/>
      <c r="SHN23" s="23"/>
      <c r="SHO23" s="23"/>
      <c r="SHP23" s="23"/>
      <c r="SHQ23" s="23"/>
      <c r="SHR23" s="23"/>
      <c r="SHS23" s="23"/>
      <c r="SHT23" s="23"/>
      <c r="SHU23" s="23"/>
      <c r="SHV23" s="23"/>
      <c r="SHW23" s="23"/>
      <c r="SHX23" s="23"/>
      <c r="SHY23" s="23"/>
      <c r="SHZ23" s="23"/>
      <c r="SIA23" s="23"/>
      <c r="SIB23" s="23"/>
      <c r="SIC23" s="23"/>
      <c r="SID23" s="23"/>
      <c r="SIE23" s="23"/>
      <c r="SIF23" s="23"/>
      <c r="SIG23" s="23"/>
      <c r="SIH23" s="23"/>
      <c r="SII23" s="23"/>
      <c r="SIJ23" s="23"/>
      <c r="SIK23" s="23"/>
      <c r="SIL23" s="23"/>
      <c r="SIM23" s="23"/>
      <c r="SIN23" s="23"/>
      <c r="SIO23" s="23"/>
      <c r="SIP23" s="23"/>
      <c r="SIQ23" s="23"/>
      <c r="SIR23" s="23"/>
      <c r="SIS23" s="23"/>
      <c r="SIT23" s="23"/>
      <c r="SIU23" s="23"/>
      <c r="SIV23" s="23"/>
      <c r="SIW23" s="23"/>
      <c r="SIX23" s="23"/>
      <c r="SIY23" s="23"/>
      <c r="SIZ23" s="23"/>
      <c r="SJA23" s="23"/>
      <c r="SJB23" s="23"/>
      <c r="SJC23" s="23"/>
      <c r="SJD23" s="23"/>
      <c r="SJE23" s="23"/>
      <c r="SJF23" s="23"/>
      <c r="SJG23" s="23"/>
      <c r="SJH23" s="23"/>
      <c r="SJI23" s="23"/>
      <c r="SJJ23" s="23"/>
      <c r="SJK23" s="23"/>
      <c r="SJL23" s="23"/>
      <c r="SJM23" s="23"/>
      <c r="SJN23" s="23"/>
      <c r="SJO23" s="23"/>
      <c r="SJP23" s="23"/>
      <c r="SJQ23" s="23"/>
      <c r="SJR23" s="23"/>
      <c r="SJS23" s="23"/>
      <c r="SJT23" s="23"/>
      <c r="SJU23" s="23"/>
      <c r="SJV23" s="23"/>
      <c r="SJW23" s="23"/>
      <c r="SJX23" s="23"/>
      <c r="SJY23" s="23"/>
      <c r="SJZ23" s="23"/>
      <c r="SKA23" s="23"/>
      <c r="SKB23" s="23"/>
      <c r="SKC23" s="23"/>
      <c r="SKD23" s="23"/>
      <c r="SKE23" s="23"/>
      <c r="SKF23" s="23"/>
      <c r="SKG23" s="23"/>
      <c r="SKH23" s="23"/>
      <c r="SKI23" s="23"/>
      <c r="SKJ23" s="23"/>
      <c r="SKK23" s="23"/>
      <c r="SKL23" s="23"/>
      <c r="SKM23" s="23"/>
      <c r="SKN23" s="23"/>
      <c r="SKO23" s="23"/>
      <c r="SKP23" s="23"/>
      <c r="SKQ23" s="23"/>
      <c r="SKR23" s="23"/>
      <c r="SKS23" s="23"/>
      <c r="SKT23" s="23"/>
      <c r="SKU23" s="23"/>
      <c r="SKV23" s="23"/>
      <c r="SKW23" s="23"/>
      <c r="SKX23" s="23"/>
      <c r="SKY23" s="23"/>
      <c r="SKZ23" s="23"/>
      <c r="SLA23" s="23"/>
      <c r="SLB23" s="23"/>
      <c r="SLC23" s="23"/>
      <c r="SLD23" s="23"/>
      <c r="SLE23" s="23"/>
      <c r="SLF23" s="23"/>
      <c r="SLG23" s="23"/>
      <c r="SLH23" s="23"/>
      <c r="SLI23" s="23"/>
      <c r="SLJ23" s="23"/>
      <c r="SLK23" s="23"/>
      <c r="SLL23" s="23"/>
      <c r="SLM23" s="23"/>
      <c r="SLN23" s="23"/>
      <c r="SLO23" s="23"/>
      <c r="SLP23" s="23"/>
      <c r="SLQ23" s="23"/>
      <c r="SLR23" s="23"/>
      <c r="SLS23" s="23"/>
      <c r="SLT23" s="23"/>
      <c r="SLU23" s="23"/>
      <c r="SLV23" s="23"/>
      <c r="SLW23" s="23"/>
      <c r="SLX23" s="23"/>
      <c r="SLY23" s="23"/>
      <c r="SLZ23" s="23"/>
      <c r="SMA23" s="23"/>
      <c r="SMB23" s="23"/>
      <c r="SMC23" s="23"/>
      <c r="SMD23" s="23"/>
      <c r="SME23" s="23"/>
      <c r="SMF23" s="23"/>
      <c r="SMG23" s="23"/>
      <c r="SMH23" s="23"/>
      <c r="SMI23" s="23"/>
      <c r="SMJ23" s="23"/>
      <c r="SMK23" s="23"/>
      <c r="SML23" s="23"/>
      <c r="SMM23" s="23"/>
      <c r="SMN23" s="23"/>
      <c r="SMO23" s="23"/>
      <c r="SMP23" s="23"/>
      <c r="SMQ23" s="23"/>
      <c r="SMR23" s="23"/>
      <c r="SMS23" s="23"/>
      <c r="SMT23" s="23"/>
      <c r="SMU23" s="23"/>
      <c r="SMV23" s="23"/>
      <c r="SMW23" s="23"/>
      <c r="SMX23" s="23"/>
      <c r="SMY23" s="23"/>
      <c r="SMZ23" s="23"/>
      <c r="SNA23" s="23"/>
      <c r="SNB23" s="23"/>
      <c r="SNC23" s="23"/>
      <c r="SND23" s="23"/>
      <c r="SNE23" s="23"/>
      <c r="SNF23" s="23"/>
      <c r="SNG23" s="23"/>
      <c r="SNH23" s="23"/>
      <c r="SNI23" s="23"/>
      <c r="SNJ23" s="23"/>
      <c r="SNK23" s="23"/>
      <c r="SNL23" s="23"/>
      <c r="SNM23" s="23"/>
      <c r="SNN23" s="23"/>
      <c r="SNO23" s="23"/>
      <c r="SNP23" s="23"/>
      <c r="SNQ23" s="23"/>
      <c r="SNR23" s="23"/>
      <c r="SNS23" s="23"/>
      <c r="SNT23" s="23"/>
      <c r="SNU23" s="23"/>
      <c r="SNV23" s="23"/>
      <c r="SNW23" s="23"/>
      <c r="SNX23" s="23"/>
      <c r="SNY23" s="23"/>
      <c r="SNZ23" s="23"/>
      <c r="SOA23" s="23"/>
      <c r="SOB23" s="23"/>
      <c r="SOC23" s="23"/>
      <c r="SOD23" s="23"/>
      <c r="SOE23" s="23"/>
      <c r="SOF23" s="23"/>
      <c r="SOG23" s="23"/>
      <c r="SOH23" s="23"/>
      <c r="SOI23" s="23"/>
      <c r="SOJ23" s="23"/>
      <c r="SOK23" s="23"/>
      <c r="SOL23" s="23"/>
      <c r="SOM23" s="23"/>
      <c r="SON23" s="23"/>
      <c r="SOO23" s="23"/>
      <c r="SOP23" s="23"/>
      <c r="SOQ23" s="23"/>
      <c r="SOR23" s="23"/>
      <c r="SOS23" s="23"/>
      <c r="SOT23" s="23"/>
      <c r="SOU23" s="23"/>
      <c r="SOV23" s="23"/>
      <c r="SOW23" s="23"/>
      <c r="SOX23" s="23"/>
      <c r="SOY23" s="23"/>
      <c r="SOZ23" s="23"/>
      <c r="SPA23" s="23"/>
      <c r="SPB23" s="23"/>
      <c r="SPC23" s="23"/>
      <c r="SPD23" s="23"/>
      <c r="SPE23" s="23"/>
      <c r="SPF23" s="23"/>
      <c r="SPG23" s="23"/>
      <c r="SPH23" s="23"/>
      <c r="SPI23" s="23"/>
      <c r="SPJ23" s="23"/>
      <c r="SPK23" s="23"/>
      <c r="SPL23" s="23"/>
      <c r="SPM23" s="23"/>
      <c r="SPN23" s="23"/>
      <c r="SPO23" s="23"/>
      <c r="SPP23" s="23"/>
      <c r="SPQ23" s="23"/>
      <c r="SPR23" s="23"/>
      <c r="SPS23" s="23"/>
      <c r="SPT23" s="23"/>
      <c r="SPU23" s="23"/>
      <c r="SPV23" s="23"/>
      <c r="SPW23" s="23"/>
      <c r="SPX23" s="23"/>
      <c r="SPY23" s="23"/>
      <c r="SPZ23" s="23"/>
      <c r="SQA23" s="23"/>
      <c r="SQB23" s="23"/>
      <c r="SQC23" s="23"/>
      <c r="SQD23" s="23"/>
      <c r="SQE23" s="23"/>
      <c r="SQF23" s="23"/>
      <c r="SQG23" s="23"/>
      <c r="SQH23" s="23"/>
      <c r="SQI23" s="23"/>
      <c r="SQJ23" s="23"/>
      <c r="SQK23" s="23"/>
      <c r="SQL23" s="23"/>
      <c r="SQM23" s="23"/>
      <c r="SQN23" s="23"/>
      <c r="SQO23" s="23"/>
      <c r="SQP23" s="23"/>
      <c r="SQQ23" s="23"/>
      <c r="SQR23" s="23"/>
      <c r="SQS23" s="23"/>
      <c r="SQT23" s="23"/>
      <c r="SQU23" s="23"/>
      <c r="SQV23" s="23"/>
      <c r="SQW23" s="23"/>
      <c r="SQX23" s="23"/>
      <c r="SQY23" s="23"/>
      <c r="SQZ23" s="23"/>
      <c r="SRA23" s="23"/>
      <c r="SRB23" s="23"/>
      <c r="SRC23" s="23"/>
      <c r="SRD23" s="23"/>
      <c r="SRE23" s="23"/>
      <c r="SRF23" s="23"/>
      <c r="SRG23" s="23"/>
      <c r="SRH23" s="23"/>
      <c r="SRI23" s="23"/>
      <c r="SRJ23" s="23"/>
      <c r="SRK23" s="23"/>
      <c r="SRL23" s="23"/>
      <c r="SRM23" s="23"/>
      <c r="SRN23" s="23"/>
      <c r="SRO23" s="23"/>
      <c r="SRP23" s="23"/>
      <c r="SRQ23" s="23"/>
      <c r="SRR23" s="23"/>
      <c r="SRS23" s="23"/>
      <c r="SRT23" s="23"/>
      <c r="SRU23" s="23"/>
      <c r="SRV23" s="23"/>
      <c r="SRW23" s="23"/>
      <c r="SRX23" s="23"/>
      <c r="SRY23" s="23"/>
      <c r="SRZ23" s="23"/>
      <c r="SSA23" s="23"/>
      <c r="SSB23" s="23"/>
      <c r="SSC23" s="23"/>
      <c r="SSD23" s="23"/>
      <c r="SSE23" s="23"/>
      <c r="SSF23" s="23"/>
      <c r="SSG23" s="23"/>
      <c r="SSH23" s="23"/>
      <c r="SSI23" s="23"/>
      <c r="SSJ23" s="23"/>
      <c r="SSK23" s="23"/>
      <c r="SSL23" s="23"/>
      <c r="SSM23" s="23"/>
      <c r="SSN23" s="23"/>
      <c r="SSO23" s="23"/>
      <c r="SSP23" s="23"/>
      <c r="SSQ23" s="23"/>
      <c r="SSR23" s="23"/>
      <c r="SSS23" s="23"/>
      <c r="SST23" s="23"/>
      <c r="SSU23" s="23"/>
      <c r="SSV23" s="23"/>
      <c r="SSW23" s="23"/>
      <c r="SSX23" s="23"/>
      <c r="SSY23" s="23"/>
      <c r="SSZ23" s="23"/>
      <c r="STA23" s="23"/>
      <c r="STB23" s="23"/>
      <c r="STC23" s="23"/>
      <c r="STD23" s="23"/>
      <c r="STE23" s="23"/>
      <c r="STF23" s="23"/>
      <c r="STG23" s="23"/>
      <c r="STH23" s="23"/>
      <c r="STI23" s="23"/>
      <c r="STJ23" s="23"/>
      <c r="STK23" s="23"/>
      <c r="STL23" s="23"/>
      <c r="STM23" s="23"/>
      <c r="STN23" s="23"/>
      <c r="STO23" s="23"/>
      <c r="STP23" s="23"/>
      <c r="STQ23" s="23"/>
      <c r="STR23" s="23"/>
      <c r="STS23" s="23"/>
      <c r="STT23" s="23"/>
      <c r="STU23" s="23"/>
      <c r="STV23" s="23"/>
      <c r="STW23" s="23"/>
      <c r="STX23" s="23"/>
      <c r="STY23" s="23"/>
      <c r="STZ23" s="23"/>
      <c r="SUA23" s="23"/>
      <c r="SUB23" s="23"/>
      <c r="SUC23" s="23"/>
      <c r="SUD23" s="23"/>
      <c r="SUE23" s="23"/>
      <c r="SUF23" s="23"/>
      <c r="SUG23" s="23"/>
      <c r="SUH23" s="23"/>
      <c r="SUI23" s="23"/>
      <c r="SUJ23" s="23"/>
      <c r="SUK23" s="23"/>
      <c r="SUL23" s="23"/>
      <c r="SUM23" s="23"/>
      <c r="SUN23" s="23"/>
      <c r="SUO23" s="23"/>
      <c r="SUP23" s="23"/>
      <c r="SUQ23" s="23"/>
      <c r="SUR23" s="23"/>
      <c r="SUS23" s="23"/>
      <c r="SUT23" s="23"/>
      <c r="SUU23" s="23"/>
      <c r="SUV23" s="23"/>
      <c r="SUW23" s="23"/>
      <c r="SUX23" s="23"/>
      <c r="SUY23" s="23"/>
      <c r="SUZ23" s="23"/>
      <c r="SVA23" s="23"/>
      <c r="SVB23" s="23"/>
      <c r="SVC23" s="23"/>
      <c r="SVD23" s="23"/>
      <c r="SVE23" s="23"/>
      <c r="SVF23" s="23"/>
      <c r="SVG23" s="23"/>
      <c r="SVH23" s="23"/>
      <c r="SVI23" s="23"/>
      <c r="SVJ23" s="23"/>
      <c r="SVK23" s="23"/>
      <c r="SVL23" s="23"/>
      <c r="SVM23" s="23"/>
      <c r="SVN23" s="23"/>
      <c r="SVO23" s="23"/>
      <c r="SVP23" s="23"/>
      <c r="SVQ23" s="23"/>
      <c r="SVR23" s="23"/>
      <c r="SVS23" s="23"/>
      <c r="SVT23" s="23"/>
      <c r="SVU23" s="23"/>
      <c r="SVV23" s="23"/>
      <c r="SVW23" s="23"/>
      <c r="SVX23" s="23"/>
      <c r="SVY23" s="23"/>
      <c r="SVZ23" s="23"/>
      <c r="SWA23" s="23"/>
      <c r="SWB23" s="23"/>
      <c r="SWC23" s="23"/>
      <c r="SWD23" s="23"/>
      <c r="SWE23" s="23"/>
      <c r="SWF23" s="23"/>
      <c r="SWG23" s="23"/>
      <c r="SWH23" s="23"/>
      <c r="SWI23" s="23"/>
      <c r="SWJ23" s="23"/>
      <c r="SWK23" s="23"/>
      <c r="SWL23" s="23"/>
      <c r="SWM23" s="23"/>
      <c r="SWN23" s="23"/>
      <c r="SWO23" s="23"/>
      <c r="SWP23" s="23"/>
      <c r="SWQ23" s="23"/>
      <c r="SWR23" s="23"/>
      <c r="SWS23" s="23"/>
      <c r="SWT23" s="23"/>
      <c r="SWU23" s="23"/>
      <c r="SWV23" s="23"/>
      <c r="SWW23" s="23"/>
      <c r="SWX23" s="23"/>
      <c r="SWY23" s="23"/>
      <c r="SWZ23" s="23"/>
      <c r="SXA23" s="23"/>
      <c r="SXB23" s="23"/>
      <c r="SXC23" s="23"/>
      <c r="SXD23" s="23"/>
      <c r="SXE23" s="23"/>
      <c r="SXF23" s="23"/>
      <c r="SXG23" s="23"/>
      <c r="SXH23" s="23"/>
      <c r="SXI23" s="23"/>
      <c r="SXJ23" s="23"/>
      <c r="SXK23" s="23"/>
      <c r="SXL23" s="23"/>
      <c r="SXM23" s="23"/>
      <c r="SXN23" s="23"/>
      <c r="SXO23" s="23"/>
      <c r="SXP23" s="23"/>
      <c r="SXQ23" s="23"/>
      <c r="SXR23" s="23"/>
      <c r="SXS23" s="23"/>
      <c r="SXT23" s="23"/>
      <c r="SXU23" s="23"/>
      <c r="SXV23" s="23"/>
      <c r="SXW23" s="23"/>
      <c r="SXX23" s="23"/>
      <c r="SXY23" s="23"/>
      <c r="SXZ23" s="23"/>
      <c r="SYA23" s="23"/>
      <c r="SYB23" s="23"/>
      <c r="SYC23" s="23"/>
      <c r="SYD23" s="23"/>
      <c r="SYE23" s="23"/>
      <c r="SYF23" s="23"/>
      <c r="SYG23" s="23"/>
      <c r="SYH23" s="23"/>
      <c r="SYI23" s="23"/>
      <c r="SYJ23" s="23"/>
      <c r="SYK23" s="23"/>
      <c r="SYL23" s="23"/>
      <c r="SYM23" s="23"/>
      <c r="SYN23" s="23"/>
      <c r="SYO23" s="23"/>
      <c r="SYP23" s="23"/>
      <c r="SYQ23" s="23"/>
      <c r="SYR23" s="23"/>
      <c r="SYS23" s="23"/>
      <c r="SYT23" s="23"/>
      <c r="SYU23" s="23"/>
      <c r="SYV23" s="23"/>
      <c r="SYW23" s="23"/>
      <c r="SYX23" s="23"/>
      <c r="SYY23" s="23"/>
      <c r="SYZ23" s="23"/>
      <c r="SZA23" s="23"/>
      <c r="SZB23" s="23"/>
      <c r="SZC23" s="23"/>
      <c r="SZD23" s="23"/>
      <c r="SZE23" s="23"/>
      <c r="SZF23" s="23"/>
      <c r="SZG23" s="23"/>
      <c r="SZH23" s="23"/>
      <c r="SZI23" s="23"/>
      <c r="SZJ23" s="23"/>
      <c r="SZK23" s="23"/>
      <c r="SZL23" s="23"/>
      <c r="SZM23" s="23"/>
      <c r="SZN23" s="23"/>
      <c r="SZO23" s="23"/>
      <c r="SZP23" s="23"/>
      <c r="SZQ23" s="23"/>
      <c r="SZR23" s="23"/>
      <c r="SZS23" s="23"/>
      <c r="SZT23" s="23"/>
      <c r="SZU23" s="23"/>
      <c r="SZV23" s="23"/>
      <c r="SZW23" s="23"/>
      <c r="SZX23" s="23"/>
      <c r="SZY23" s="23"/>
      <c r="SZZ23" s="23"/>
      <c r="TAA23" s="23"/>
      <c r="TAB23" s="23"/>
      <c r="TAC23" s="23"/>
      <c r="TAD23" s="23"/>
      <c r="TAE23" s="23"/>
      <c r="TAF23" s="23"/>
      <c r="TAG23" s="23"/>
      <c r="TAH23" s="23"/>
      <c r="TAI23" s="23"/>
      <c r="TAJ23" s="23"/>
      <c r="TAK23" s="23"/>
      <c r="TAL23" s="23"/>
      <c r="TAM23" s="23"/>
      <c r="TAN23" s="23"/>
      <c r="TAO23" s="23"/>
      <c r="TAP23" s="23"/>
      <c r="TAQ23" s="23"/>
      <c r="TAR23" s="23"/>
      <c r="TAS23" s="23"/>
      <c r="TAT23" s="23"/>
      <c r="TAU23" s="23"/>
      <c r="TAV23" s="23"/>
      <c r="TAW23" s="23"/>
      <c r="TAX23" s="23"/>
      <c r="TAY23" s="23"/>
      <c r="TAZ23" s="23"/>
      <c r="TBA23" s="23"/>
      <c r="TBB23" s="23"/>
      <c r="TBC23" s="23"/>
      <c r="TBD23" s="23"/>
      <c r="TBE23" s="23"/>
      <c r="TBF23" s="23"/>
      <c r="TBG23" s="23"/>
      <c r="TBH23" s="23"/>
      <c r="TBI23" s="23"/>
      <c r="TBJ23" s="23"/>
      <c r="TBK23" s="23"/>
      <c r="TBL23" s="23"/>
      <c r="TBM23" s="23"/>
      <c r="TBN23" s="23"/>
      <c r="TBO23" s="23"/>
      <c r="TBP23" s="23"/>
      <c r="TBQ23" s="23"/>
      <c r="TBR23" s="23"/>
      <c r="TBS23" s="23"/>
      <c r="TBT23" s="23"/>
      <c r="TBU23" s="23"/>
      <c r="TBV23" s="23"/>
      <c r="TBW23" s="23"/>
      <c r="TBX23" s="23"/>
      <c r="TBY23" s="23"/>
      <c r="TBZ23" s="23"/>
      <c r="TCA23" s="23"/>
      <c r="TCB23" s="23"/>
      <c r="TCC23" s="23"/>
      <c r="TCD23" s="23"/>
      <c r="TCE23" s="23"/>
      <c r="TCF23" s="23"/>
      <c r="TCG23" s="23"/>
      <c r="TCH23" s="23"/>
      <c r="TCI23" s="23"/>
      <c r="TCJ23" s="23"/>
      <c r="TCK23" s="23"/>
      <c r="TCL23" s="23"/>
      <c r="TCM23" s="23"/>
      <c r="TCN23" s="23"/>
      <c r="TCO23" s="23"/>
      <c r="TCP23" s="23"/>
      <c r="TCQ23" s="23"/>
      <c r="TCR23" s="23"/>
      <c r="TCS23" s="23"/>
      <c r="TCT23" s="23"/>
      <c r="TCU23" s="23"/>
      <c r="TCV23" s="23"/>
      <c r="TCW23" s="23"/>
      <c r="TCX23" s="23"/>
      <c r="TCY23" s="23"/>
      <c r="TCZ23" s="23"/>
      <c r="TDA23" s="23"/>
      <c r="TDB23" s="23"/>
      <c r="TDC23" s="23"/>
      <c r="TDD23" s="23"/>
      <c r="TDE23" s="23"/>
      <c r="TDF23" s="23"/>
      <c r="TDG23" s="23"/>
      <c r="TDH23" s="23"/>
      <c r="TDI23" s="23"/>
      <c r="TDJ23" s="23"/>
      <c r="TDK23" s="23"/>
      <c r="TDL23" s="23"/>
      <c r="TDM23" s="23"/>
      <c r="TDN23" s="23"/>
      <c r="TDO23" s="23"/>
      <c r="TDP23" s="23"/>
      <c r="TDQ23" s="23"/>
      <c r="TDR23" s="23"/>
      <c r="TDS23" s="23"/>
      <c r="TDT23" s="23"/>
      <c r="TDU23" s="23"/>
      <c r="TDV23" s="23"/>
      <c r="TDW23" s="23"/>
      <c r="TDX23" s="23"/>
      <c r="TDY23" s="23"/>
      <c r="TDZ23" s="23"/>
      <c r="TEA23" s="23"/>
      <c r="TEB23" s="23"/>
      <c r="TEC23" s="23"/>
      <c r="TED23" s="23"/>
      <c r="TEE23" s="23"/>
      <c r="TEF23" s="23"/>
      <c r="TEG23" s="23"/>
      <c r="TEH23" s="23"/>
      <c r="TEI23" s="23"/>
      <c r="TEJ23" s="23"/>
      <c r="TEK23" s="23"/>
      <c r="TEL23" s="23"/>
      <c r="TEM23" s="23"/>
      <c r="TEN23" s="23"/>
      <c r="TEO23" s="23"/>
      <c r="TEP23" s="23"/>
      <c r="TEQ23" s="23"/>
      <c r="TER23" s="23"/>
      <c r="TES23" s="23"/>
      <c r="TET23" s="23"/>
      <c r="TEU23" s="23"/>
      <c r="TEV23" s="23"/>
      <c r="TEW23" s="23"/>
      <c r="TEX23" s="23"/>
      <c r="TEY23" s="23"/>
      <c r="TEZ23" s="23"/>
      <c r="TFA23" s="23"/>
      <c r="TFB23" s="23"/>
      <c r="TFC23" s="23"/>
      <c r="TFD23" s="23"/>
      <c r="TFE23" s="23"/>
      <c r="TFF23" s="23"/>
      <c r="TFG23" s="23"/>
      <c r="TFH23" s="23"/>
      <c r="TFI23" s="23"/>
      <c r="TFJ23" s="23"/>
      <c r="TFK23" s="23"/>
      <c r="TFL23" s="23"/>
      <c r="TFM23" s="23"/>
      <c r="TFN23" s="23"/>
      <c r="TFO23" s="23"/>
      <c r="TFP23" s="23"/>
      <c r="TFQ23" s="23"/>
      <c r="TFR23" s="23"/>
      <c r="TFS23" s="23"/>
      <c r="TFT23" s="23"/>
      <c r="TFU23" s="23"/>
      <c r="TFV23" s="23"/>
      <c r="TFW23" s="23"/>
      <c r="TFX23" s="23"/>
      <c r="TFY23" s="23"/>
      <c r="TFZ23" s="23"/>
      <c r="TGA23" s="23"/>
      <c r="TGB23" s="23"/>
      <c r="TGC23" s="23"/>
      <c r="TGD23" s="23"/>
      <c r="TGE23" s="23"/>
      <c r="TGF23" s="23"/>
      <c r="TGG23" s="23"/>
      <c r="TGH23" s="23"/>
      <c r="TGI23" s="23"/>
      <c r="TGJ23" s="23"/>
      <c r="TGK23" s="23"/>
      <c r="TGL23" s="23"/>
      <c r="TGM23" s="23"/>
      <c r="TGN23" s="23"/>
      <c r="TGO23" s="23"/>
      <c r="TGP23" s="23"/>
      <c r="TGQ23" s="23"/>
      <c r="TGR23" s="23"/>
      <c r="TGS23" s="23"/>
      <c r="TGT23" s="23"/>
      <c r="TGU23" s="23"/>
      <c r="TGV23" s="23"/>
      <c r="TGW23" s="23"/>
      <c r="TGX23" s="23"/>
      <c r="TGY23" s="23"/>
      <c r="TGZ23" s="23"/>
      <c r="THA23" s="23"/>
      <c r="THB23" s="23"/>
      <c r="THC23" s="23"/>
      <c r="THD23" s="23"/>
      <c r="THE23" s="23"/>
      <c r="THF23" s="23"/>
      <c r="THG23" s="23"/>
      <c r="THH23" s="23"/>
      <c r="THI23" s="23"/>
      <c r="THJ23" s="23"/>
      <c r="THK23" s="23"/>
      <c r="THL23" s="23"/>
      <c r="THM23" s="23"/>
      <c r="THN23" s="23"/>
      <c r="THO23" s="23"/>
      <c r="THP23" s="23"/>
      <c r="THQ23" s="23"/>
      <c r="THR23" s="23"/>
      <c r="THS23" s="23"/>
      <c r="THT23" s="23"/>
      <c r="THU23" s="23"/>
      <c r="THV23" s="23"/>
      <c r="THW23" s="23"/>
      <c r="THX23" s="23"/>
      <c r="THY23" s="23"/>
      <c r="THZ23" s="23"/>
      <c r="TIA23" s="23"/>
      <c r="TIB23" s="23"/>
      <c r="TIC23" s="23"/>
      <c r="TID23" s="23"/>
      <c r="TIE23" s="23"/>
      <c r="TIF23" s="23"/>
      <c r="TIG23" s="23"/>
      <c r="TIH23" s="23"/>
      <c r="TII23" s="23"/>
      <c r="TIJ23" s="23"/>
      <c r="TIK23" s="23"/>
      <c r="TIL23" s="23"/>
      <c r="TIM23" s="23"/>
      <c r="TIN23" s="23"/>
      <c r="TIO23" s="23"/>
      <c r="TIP23" s="23"/>
      <c r="TIQ23" s="23"/>
      <c r="TIR23" s="23"/>
      <c r="TIS23" s="23"/>
      <c r="TIT23" s="23"/>
      <c r="TIU23" s="23"/>
      <c r="TIV23" s="23"/>
      <c r="TIW23" s="23"/>
      <c r="TIX23" s="23"/>
      <c r="TIY23" s="23"/>
      <c r="TIZ23" s="23"/>
      <c r="TJA23" s="23"/>
      <c r="TJB23" s="23"/>
      <c r="TJC23" s="23"/>
      <c r="TJD23" s="23"/>
      <c r="TJE23" s="23"/>
      <c r="TJF23" s="23"/>
      <c r="TJG23" s="23"/>
      <c r="TJH23" s="23"/>
      <c r="TJI23" s="23"/>
      <c r="TJJ23" s="23"/>
      <c r="TJK23" s="23"/>
      <c r="TJL23" s="23"/>
      <c r="TJM23" s="23"/>
      <c r="TJN23" s="23"/>
      <c r="TJO23" s="23"/>
      <c r="TJP23" s="23"/>
      <c r="TJQ23" s="23"/>
      <c r="TJR23" s="23"/>
      <c r="TJS23" s="23"/>
      <c r="TJT23" s="23"/>
      <c r="TJU23" s="23"/>
      <c r="TJV23" s="23"/>
      <c r="TJW23" s="23"/>
      <c r="TJX23" s="23"/>
      <c r="TJY23" s="23"/>
      <c r="TJZ23" s="23"/>
      <c r="TKA23" s="23"/>
      <c r="TKB23" s="23"/>
      <c r="TKC23" s="23"/>
      <c r="TKD23" s="23"/>
      <c r="TKE23" s="23"/>
      <c r="TKF23" s="23"/>
      <c r="TKG23" s="23"/>
      <c r="TKH23" s="23"/>
      <c r="TKI23" s="23"/>
      <c r="TKJ23" s="23"/>
      <c r="TKK23" s="23"/>
      <c r="TKL23" s="23"/>
      <c r="TKM23" s="23"/>
      <c r="TKN23" s="23"/>
      <c r="TKO23" s="23"/>
      <c r="TKP23" s="23"/>
      <c r="TKQ23" s="23"/>
      <c r="TKR23" s="23"/>
      <c r="TKS23" s="23"/>
      <c r="TKT23" s="23"/>
      <c r="TKU23" s="23"/>
      <c r="TKV23" s="23"/>
      <c r="TKW23" s="23"/>
      <c r="TKX23" s="23"/>
      <c r="TKY23" s="23"/>
      <c r="TKZ23" s="23"/>
      <c r="TLA23" s="23"/>
      <c r="TLB23" s="23"/>
      <c r="TLC23" s="23"/>
      <c r="TLD23" s="23"/>
      <c r="TLE23" s="23"/>
      <c r="TLF23" s="23"/>
      <c r="TLG23" s="23"/>
      <c r="TLH23" s="23"/>
      <c r="TLI23" s="23"/>
      <c r="TLJ23" s="23"/>
      <c r="TLK23" s="23"/>
      <c r="TLL23" s="23"/>
      <c r="TLM23" s="23"/>
      <c r="TLN23" s="23"/>
      <c r="TLO23" s="23"/>
      <c r="TLP23" s="23"/>
      <c r="TLQ23" s="23"/>
      <c r="TLR23" s="23"/>
      <c r="TLS23" s="23"/>
      <c r="TLT23" s="23"/>
      <c r="TLU23" s="23"/>
      <c r="TLV23" s="23"/>
      <c r="TLW23" s="23"/>
      <c r="TLX23" s="23"/>
      <c r="TLY23" s="23"/>
      <c r="TLZ23" s="23"/>
      <c r="TMA23" s="23"/>
      <c r="TMB23" s="23"/>
      <c r="TMC23" s="23"/>
      <c r="TMD23" s="23"/>
      <c r="TME23" s="23"/>
      <c r="TMF23" s="23"/>
      <c r="TMG23" s="23"/>
      <c r="TMH23" s="23"/>
      <c r="TMI23" s="23"/>
      <c r="TMJ23" s="23"/>
      <c r="TMK23" s="23"/>
      <c r="TML23" s="23"/>
      <c r="TMM23" s="23"/>
      <c r="TMN23" s="23"/>
      <c r="TMO23" s="23"/>
      <c r="TMP23" s="23"/>
      <c r="TMQ23" s="23"/>
      <c r="TMR23" s="23"/>
      <c r="TMS23" s="23"/>
      <c r="TMT23" s="23"/>
      <c r="TMU23" s="23"/>
      <c r="TMV23" s="23"/>
      <c r="TMW23" s="23"/>
      <c r="TMX23" s="23"/>
      <c r="TMY23" s="23"/>
      <c r="TMZ23" s="23"/>
      <c r="TNA23" s="23"/>
      <c r="TNB23" s="23"/>
      <c r="TNC23" s="23"/>
      <c r="TND23" s="23"/>
      <c r="TNE23" s="23"/>
      <c r="TNF23" s="23"/>
      <c r="TNG23" s="23"/>
      <c r="TNH23" s="23"/>
      <c r="TNI23" s="23"/>
      <c r="TNJ23" s="23"/>
      <c r="TNK23" s="23"/>
      <c r="TNL23" s="23"/>
      <c r="TNM23" s="23"/>
      <c r="TNN23" s="23"/>
      <c r="TNO23" s="23"/>
      <c r="TNP23" s="23"/>
      <c r="TNQ23" s="23"/>
      <c r="TNR23" s="23"/>
      <c r="TNS23" s="23"/>
      <c r="TNT23" s="23"/>
      <c r="TNU23" s="23"/>
      <c r="TNV23" s="23"/>
      <c r="TNW23" s="23"/>
      <c r="TNX23" s="23"/>
      <c r="TNY23" s="23"/>
      <c r="TNZ23" s="23"/>
      <c r="TOA23" s="23"/>
      <c r="TOB23" s="23"/>
      <c r="TOC23" s="23"/>
      <c r="TOD23" s="23"/>
      <c r="TOE23" s="23"/>
      <c r="TOF23" s="23"/>
      <c r="TOG23" s="23"/>
      <c r="TOH23" s="23"/>
      <c r="TOI23" s="23"/>
      <c r="TOJ23" s="23"/>
      <c r="TOK23" s="23"/>
      <c r="TOL23" s="23"/>
      <c r="TOM23" s="23"/>
      <c r="TON23" s="23"/>
      <c r="TOO23" s="23"/>
      <c r="TOP23" s="23"/>
      <c r="TOQ23" s="23"/>
      <c r="TOR23" s="23"/>
      <c r="TOS23" s="23"/>
      <c r="TOT23" s="23"/>
      <c r="TOU23" s="23"/>
      <c r="TOV23" s="23"/>
      <c r="TOW23" s="23"/>
      <c r="TOX23" s="23"/>
      <c r="TOY23" s="23"/>
      <c r="TOZ23" s="23"/>
      <c r="TPA23" s="23"/>
      <c r="TPB23" s="23"/>
      <c r="TPC23" s="23"/>
      <c r="TPD23" s="23"/>
      <c r="TPE23" s="23"/>
      <c r="TPF23" s="23"/>
      <c r="TPG23" s="23"/>
      <c r="TPH23" s="23"/>
      <c r="TPI23" s="23"/>
      <c r="TPJ23" s="23"/>
      <c r="TPK23" s="23"/>
      <c r="TPL23" s="23"/>
      <c r="TPM23" s="23"/>
      <c r="TPN23" s="23"/>
      <c r="TPO23" s="23"/>
      <c r="TPP23" s="23"/>
      <c r="TPQ23" s="23"/>
      <c r="TPR23" s="23"/>
      <c r="TPS23" s="23"/>
      <c r="TPT23" s="23"/>
      <c r="TPU23" s="23"/>
      <c r="TPV23" s="23"/>
      <c r="TPW23" s="23"/>
      <c r="TPX23" s="23"/>
      <c r="TPY23" s="23"/>
      <c r="TPZ23" s="23"/>
      <c r="TQA23" s="23"/>
      <c r="TQB23" s="23"/>
      <c r="TQC23" s="23"/>
      <c r="TQD23" s="23"/>
      <c r="TQE23" s="23"/>
      <c r="TQF23" s="23"/>
      <c r="TQG23" s="23"/>
      <c r="TQH23" s="23"/>
      <c r="TQI23" s="23"/>
      <c r="TQJ23" s="23"/>
      <c r="TQK23" s="23"/>
      <c r="TQL23" s="23"/>
      <c r="TQM23" s="23"/>
      <c r="TQN23" s="23"/>
      <c r="TQO23" s="23"/>
      <c r="TQP23" s="23"/>
      <c r="TQQ23" s="23"/>
      <c r="TQR23" s="23"/>
      <c r="TQS23" s="23"/>
      <c r="TQT23" s="23"/>
      <c r="TQU23" s="23"/>
      <c r="TQV23" s="23"/>
      <c r="TQW23" s="23"/>
      <c r="TQX23" s="23"/>
      <c r="TQY23" s="23"/>
      <c r="TQZ23" s="23"/>
      <c r="TRA23" s="23"/>
      <c r="TRB23" s="23"/>
      <c r="TRC23" s="23"/>
      <c r="TRD23" s="23"/>
      <c r="TRE23" s="23"/>
      <c r="TRF23" s="23"/>
      <c r="TRG23" s="23"/>
      <c r="TRH23" s="23"/>
      <c r="TRI23" s="23"/>
      <c r="TRJ23" s="23"/>
      <c r="TRK23" s="23"/>
      <c r="TRL23" s="23"/>
      <c r="TRM23" s="23"/>
      <c r="TRN23" s="23"/>
      <c r="TRO23" s="23"/>
      <c r="TRP23" s="23"/>
      <c r="TRQ23" s="23"/>
      <c r="TRR23" s="23"/>
      <c r="TRS23" s="23"/>
      <c r="TRT23" s="23"/>
      <c r="TRU23" s="23"/>
      <c r="TRV23" s="23"/>
      <c r="TRW23" s="23"/>
      <c r="TRX23" s="23"/>
      <c r="TRY23" s="23"/>
      <c r="TRZ23" s="23"/>
      <c r="TSA23" s="23"/>
      <c r="TSB23" s="23"/>
      <c r="TSC23" s="23"/>
      <c r="TSD23" s="23"/>
      <c r="TSE23" s="23"/>
      <c r="TSF23" s="23"/>
      <c r="TSG23" s="23"/>
      <c r="TSH23" s="23"/>
      <c r="TSI23" s="23"/>
      <c r="TSJ23" s="23"/>
      <c r="TSK23" s="23"/>
      <c r="TSL23" s="23"/>
      <c r="TSM23" s="23"/>
      <c r="TSN23" s="23"/>
      <c r="TSO23" s="23"/>
      <c r="TSP23" s="23"/>
      <c r="TSQ23" s="23"/>
      <c r="TSR23" s="23"/>
      <c r="TSS23" s="23"/>
      <c r="TST23" s="23"/>
      <c r="TSU23" s="23"/>
      <c r="TSV23" s="23"/>
      <c r="TSW23" s="23"/>
      <c r="TSX23" s="23"/>
      <c r="TSY23" s="23"/>
      <c r="TSZ23" s="23"/>
      <c r="TTA23" s="23"/>
      <c r="TTB23" s="23"/>
      <c r="TTC23" s="23"/>
      <c r="TTD23" s="23"/>
      <c r="TTE23" s="23"/>
      <c r="TTF23" s="23"/>
      <c r="TTG23" s="23"/>
      <c r="TTH23" s="23"/>
      <c r="TTI23" s="23"/>
      <c r="TTJ23" s="23"/>
      <c r="TTK23" s="23"/>
      <c r="TTL23" s="23"/>
      <c r="TTM23" s="23"/>
      <c r="TTN23" s="23"/>
      <c r="TTO23" s="23"/>
      <c r="TTP23" s="23"/>
      <c r="TTQ23" s="23"/>
      <c r="TTR23" s="23"/>
      <c r="TTS23" s="23"/>
      <c r="TTT23" s="23"/>
      <c r="TTU23" s="23"/>
      <c r="TTV23" s="23"/>
      <c r="TTW23" s="23"/>
      <c r="TTX23" s="23"/>
      <c r="TTY23" s="23"/>
      <c r="TTZ23" s="23"/>
      <c r="TUA23" s="23"/>
      <c r="TUB23" s="23"/>
      <c r="TUC23" s="23"/>
      <c r="TUD23" s="23"/>
      <c r="TUE23" s="23"/>
      <c r="TUF23" s="23"/>
      <c r="TUG23" s="23"/>
      <c r="TUH23" s="23"/>
      <c r="TUI23" s="23"/>
      <c r="TUJ23" s="23"/>
      <c r="TUK23" s="23"/>
      <c r="TUL23" s="23"/>
      <c r="TUM23" s="23"/>
      <c r="TUN23" s="23"/>
      <c r="TUO23" s="23"/>
      <c r="TUP23" s="23"/>
      <c r="TUQ23" s="23"/>
      <c r="TUR23" s="23"/>
      <c r="TUS23" s="23"/>
      <c r="TUT23" s="23"/>
      <c r="TUU23" s="23"/>
      <c r="TUV23" s="23"/>
      <c r="TUW23" s="23"/>
      <c r="TUX23" s="23"/>
      <c r="TUY23" s="23"/>
      <c r="TUZ23" s="23"/>
      <c r="TVA23" s="23"/>
      <c r="TVB23" s="23"/>
      <c r="TVC23" s="23"/>
      <c r="TVD23" s="23"/>
      <c r="TVE23" s="23"/>
      <c r="TVF23" s="23"/>
      <c r="TVG23" s="23"/>
      <c r="TVH23" s="23"/>
      <c r="TVI23" s="23"/>
      <c r="TVJ23" s="23"/>
      <c r="TVK23" s="23"/>
      <c r="TVL23" s="23"/>
      <c r="TVM23" s="23"/>
      <c r="TVN23" s="23"/>
      <c r="TVO23" s="23"/>
      <c r="TVP23" s="23"/>
      <c r="TVQ23" s="23"/>
      <c r="TVR23" s="23"/>
      <c r="TVS23" s="23"/>
      <c r="TVT23" s="23"/>
      <c r="TVU23" s="23"/>
      <c r="TVV23" s="23"/>
      <c r="TVW23" s="23"/>
      <c r="TVX23" s="23"/>
      <c r="TVY23" s="23"/>
      <c r="TVZ23" s="23"/>
      <c r="TWA23" s="23"/>
      <c r="TWB23" s="23"/>
      <c r="TWC23" s="23"/>
      <c r="TWD23" s="23"/>
      <c r="TWE23" s="23"/>
      <c r="TWF23" s="23"/>
      <c r="TWG23" s="23"/>
      <c r="TWH23" s="23"/>
      <c r="TWI23" s="23"/>
      <c r="TWJ23" s="23"/>
      <c r="TWK23" s="23"/>
      <c r="TWL23" s="23"/>
      <c r="TWM23" s="23"/>
      <c r="TWN23" s="23"/>
      <c r="TWO23" s="23"/>
      <c r="TWP23" s="23"/>
      <c r="TWQ23" s="23"/>
      <c r="TWR23" s="23"/>
      <c r="TWS23" s="23"/>
      <c r="TWT23" s="23"/>
      <c r="TWU23" s="23"/>
      <c r="TWV23" s="23"/>
      <c r="TWW23" s="23"/>
      <c r="TWX23" s="23"/>
      <c r="TWY23" s="23"/>
      <c r="TWZ23" s="23"/>
      <c r="TXA23" s="23"/>
      <c r="TXB23" s="23"/>
      <c r="TXC23" s="23"/>
      <c r="TXD23" s="23"/>
      <c r="TXE23" s="23"/>
      <c r="TXF23" s="23"/>
      <c r="TXG23" s="23"/>
      <c r="TXH23" s="23"/>
      <c r="TXI23" s="23"/>
      <c r="TXJ23" s="23"/>
      <c r="TXK23" s="23"/>
      <c r="TXL23" s="23"/>
      <c r="TXM23" s="23"/>
      <c r="TXN23" s="23"/>
      <c r="TXO23" s="23"/>
      <c r="TXP23" s="23"/>
      <c r="TXQ23" s="23"/>
      <c r="TXR23" s="23"/>
      <c r="TXS23" s="23"/>
      <c r="TXT23" s="23"/>
      <c r="TXU23" s="23"/>
      <c r="TXV23" s="23"/>
      <c r="TXW23" s="23"/>
      <c r="TXX23" s="23"/>
      <c r="TXY23" s="23"/>
      <c r="TXZ23" s="23"/>
      <c r="TYA23" s="23"/>
      <c r="TYB23" s="23"/>
      <c r="TYC23" s="23"/>
      <c r="TYD23" s="23"/>
      <c r="TYE23" s="23"/>
      <c r="TYF23" s="23"/>
      <c r="TYG23" s="23"/>
      <c r="TYH23" s="23"/>
      <c r="TYI23" s="23"/>
      <c r="TYJ23" s="23"/>
      <c r="TYK23" s="23"/>
      <c r="TYL23" s="23"/>
      <c r="TYM23" s="23"/>
      <c r="TYN23" s="23"/>
      <c r="TYO23" s="23"/>
      <c r="TYP23" s="23"/>
      <c r="TYQ23" s="23"/>
      <c r="TYR23" s="23"/>
      <c r="TYS23" s="23"/>
      <c r="TYT23" s="23"/>
      <c r="TYU23" s="23"/>
      <c r="TYV23" s="23"/>
      <c r="TYW23" s="23"/>
      <c r="TYX23" s="23"/>
      <c r="TYY23" s="23"/>
      <c r="TYZ23" s="23"/>
      <c r="TZA23" s="23"/>
      <c r="TZB23" s="23"/>
      <c r="TZC23" s="23"/>
      <c r="TZD23" s="23"/>
      <c r="TZE23" s="23"/>
      <c r="TZF23" s="23"/>
      <c r="TZG23" s="23"/>
      <c r="TZH23" s="23"/>
      <c r="TZI23" s="23"/>
      <c r="TZJ23" s="23"/>
      <c r="TZK23" s="23"/>
      <c r="TZL23" s="23"/>
      <c r="TZM23" s="23"/>
      <c r="TZN23" s="23"/>
      <c r="TZO23" s="23"/>
      <c r="TZP23" s="23"/>
      <c r="TZQ23" s="23"/>
      <c r="TZR23" s="23"/>
      <c r="TZS23" s="23"/>
      <c r="TZT23" s="23"/>
      <c r="TZU23" s="23"/>
      <c r="TZV23" s="23"/>
      <c r="TZW23" s="23"/>
      <c r="TZX23" s="23"/>
      <c r="TZY23" s="23"/>
      <c r="TZZ23" s="23"/>
      <c r="UAA23" s="23"/>
      <c r="UAB23" s="23"/>
      <c r="UAC23" s="23"/>
      <c r="UAD23" s="23"/>
      <c r="UAE23" s="23"/>
      <c r="UAF23" s="23"/>
      <c r="UAG23" s="23"/>
      <c r="UAH23" s="23"/>
      <c r="UAI23" s="23"/>
      <c r="UAJ23" s="23"/>
      <c r="UAK23" s="23"/>
      <c r="UAL23" s="23"/>
      <c r="UAM23" s="23"/>
      <c r="UAN23" s="23"/>
      <c r="UAO23" s="23"/>
      <c r="UAP23" s="23"/>
      <c r="UAQ23" s="23"/>
      <c r="UAR23" s="23"/>
      <c r="UAS23" s="23"/>
      <c r="UAT23" s="23"/>
      <c r="UAU23" s="23"/>
      <c r="UAV23" s="23"/>
      <c r="UAW23" s="23"/>
      <c r="UAX23" s="23"/>
      <c r="UAY23" s="23"/>
      <c r="UAZ23" s="23"/>
      <c r="UBA23" s="23"/>
      <c r="UBB23" s="23"/>
      <c r="UBC23" s="23"/>
      <c r="UBD23" s="23"/>
      <c r="UBE23" s="23"/>
      <c r="UBF23" s="23"/>
      <c r="UBG23" s="23"/>
      <c r="UBH23" s="23"/>
      <c r="UBI23" s="23"/>
      <c r="UBJ23" s="23"/>
      <c r="UBK23" s="23"/>
      <c r="UBL23" s="23"/>
      <c r="UBM23" s="23"/>
      <c r="UBN23" s="23"/>
      <c r="UBO23" s="23"/>
      <c r="UBP23" s="23"/>
      <c r="UBQ23" s="23"/>
      <c r="UBR23" s="23"/>
      <c r="UBS23" s="23"/>
      <c r="UBT23" s="23"/>
      <c r="UBU23" s="23"/>
      <c r="UBV23" s="23"/>
      <c r="UBW23" s="23"/>
      <c r="UBX23" s="23"/>
      <c r="UBY23" s="23"/>
      <c r="UBZ23" s="23"/>
      <c r="UCA23" s="23"/>
      <c r="UCB23" s="23"/>
      <c r="UCC23" s="23"/>
      <c r="UCD23" s="23"/>
      <c r="UCE23" s="23"/>
      <c r="UCF23" s="23"/>
      <c r="UCG23" s="23"/>
      <c r="UCH23" s="23"/>
      <c r="UCI23" s="23"/>
      <c r="UCJ23" s="23"/>
      <c r="UCK23" s="23"/>
      <c r="UCL23" s="23"/>
      <c r="UCM23" s="23"/>
      <c r="UCN23" s="23"/>
      <c r="UCO23" s="23"/>
      <c r="UCP23" s="23"/>
      <c r="UCQ23" s="23"/>
      <c r="UCR23" s="23"/>
      <c r="UCS23" s="23"/>
      <c r="UCT23" s="23"/>
      <c r="UCU23" s="23"/>
      <c r="UCV23" s="23"/>
      <c r="UCW23" s="23"/>
      <c r="UCX23" s="23"/>
      <c r="UCY23" s="23"/>
      <c r="UCZ23" s="23"/>
      <c r="UDA23" s="23"/>
      <c r="UDB23" s="23"/>
      <c r="UDC23" s="23"/>
      <c r="UDD23" s="23"/>
      <c r="UDE23" s="23"/>
      <c r="UDF23" s="23"/>
      <c r="UDG23" s="23"/>
      <c r="UDH23" s="23"/>
      <c r="UDI23" s="23"/>
      <c r="UDJ23" s="23"/>
      <c r="UDK23" s="23"/>
      <c r="UDL23" s="23"/>
      <c r="UDM23" s="23"/>
      <c r="UDN23" s="23"/>
      <c r="UDO23" s="23"/>
      <c r="UDP23" s="23"/>
      <c r="UDQ23" s="23"/>
      <c r="UDR23" s="23"/>
      <c r="UDS23" s="23"/>
      <c r="UDT23" s="23"/>
      <c r="UDU23" s="23"/>
      <c r="UDV23" s="23"/>
      <c r="UDW23" s="23"/>
      <c r="UDX23" s="23"/>
      <c r="UDY23" s="23"/>
      <c r="UDZ23" s="23"/>
      <c r="UEA23" s="23"/>
      <c r="UEB23" s="23"/>
      <c r="UEC23" s="23"/>
      <c r="UED23" s="23"/>
      <c r="UEE23" s="23"/>
      <c r="UEF23" s="23"/>
      <c r="UEG23" s="23"/>
      <c r="UEH23" s="23"/>
      <c r="UEI23" s="23"/>
      <c r="UEJ23" s="23"/>
      <c r="UEK23" s="23"/>
      <c r="UEL23" s="23"/>
      <c r="UEM23" s="23"/>
      <c r="UEN23" s="23"/>
      <c r="UEO23" s="23"/>
      <c r="UEP23" s="23"/>
      <c r="UEQ23" s="23"/>
      <c r="UER23" s="23"/>
      <c r="UES23" s="23"/>
      <c r="UET23" s="23"/>
      <c r="UEU23" s="23"/>
      <c r="UEV23" s="23"/>
      <c r="UEW23" s="23"/>
      <c r="UEX23" s="23"/>
      <c r="UEY23" s="23"/>
      <c r="UEZ23" s="23"/>
      <c r="UFA23" s="23"/>
      <c r="UFB23" s="23"/>
      <c r="UFC23" s="23"/>
      <c r="UFD23" s="23"/>
      <c r="UFE23" s="23"/>
      <c r="UFF23" s="23"/>
      <c r="UFG23" s="23"/>
      <c r="UFH23" s="23"/>
      <c r="UFI23" s="23"/>
      <c r="UFJ23" s="23"/>
      <c r="UFK23" s="23"/>
      <c r="UFL23" s="23"/>
      <c r="UFM23" s="23"/>
      <c r="UFN23" s="23"/>
      <c r="UFO23" s="23"/>
      <c r="UFP23" s="23"/>
      <c r="UFQ23" s="23"/>
      <c r="UFR23" s="23"/>
      <c r="UFS23" s="23"/>
      <c r="UFT23" s="23"/>
      <c r="UFU23" s="23"/>
      <c r="UFV23" s="23"/>
      <c r="UFW23" s="23"/>
      <c r="UFX23" s="23"/>
      <c r="UFY23" s="23"/>
      <c r="UFZ23" s="23"/>
      <c r="UGA23" s="23"/>
      <c r="UGB23" s="23"/>
      <c r="UGC23" s="23"/>
      <c r="UGD23" s="23"/>
      <c r="UGE23" s="23"/>
      <c r="UGF23" s="23"/>
      <c r="UGG23" s="23"/>
      <c r="UGH23" s="23"/>
      <c r="UGI23" s="23"/>
      <c r="UGJ23" s="23"/>
      <c r="UGK23" s="23"/>
      <c r="UGL23" s="23"/>
      <c r="UGM23" s="23"/>
      <c r="UGN23" s="23"/>
      <c r="UGO23" s="23"/>
      <c r="UGP23" s="23"/>
      <c r="UGQ23" s="23"/>
      <c r="UGR23" s="23"/>
      <c r="UGS23" s="23"/>
      <c r="UGT23" s="23"/>
      <c r="UGU23" s="23"/>
      <c r="UGV23" s="23"/>
      <c r="UGW23" s="23"/>
      <c r="UGX23" s="23"/>
      <c r="UGY23" s="23"/>
      <c r="UGZ23" s="23"/>
      <c r="UHA23" s="23"/>
      <c r="UHB23" s="23"/>
      <c r="UHC23" s="23"/>
      <c r="UHD23" s="23"/>
      <c r="UHE23" s="23"/>
      <c r="UHF23" s="23"/>
      <c r="UHG23" s="23"/>
      <c r="UHH23" s="23"/>
      <c r="UHI23" s="23"/>
      <c r="UHJ23" s="23"/>
      <c r="UHK23" s="23"/>
      <c r="UHL23" s="23"/>
      <c r="UHM23" s="23"/>
      <c r="UHN23" s="23"/>
      <c r="UHO23" s="23"/>
      <c r="UHP23" s="23"/>
      <c r="UHQ23" s="23"/>
      <c r="UHR23" s="23"/>
      <c r="UHS23" s="23"/>
      <c r="UHT23" s="23"/>
      <c r="UHU23" s="23"/>
      <c r="UHV23" s="23"/>
      <c r="UHW23" s="23"/>
      <c r="UHX23" s="23"/>
      <c r="UHY23" s="23"/>
      <c r="UHZ23" s="23"/>
      <c r="UIA23" s="23"/>
      <c r="UIB23" s="23"/>
      <c r="UIC23" s="23"/>
      <c r="UID23" s="23"/>
      <c r="UIE23" s="23"/>
      <c r="UIF23" s="23"/>
      <c r="UIG23" s="23"/>
      <c r="UIH23" s="23"/>
      <c r="UII23" s="23"/>
      <c r="UIJ23" s="23"/>
      <c r="UIK23" s="23"/>
      <c r="UIL23" s="23"/>
      <c r="UIM23" s="23"/>
      <c r="UIN23" s="23"/>
      <c r="UIO23" s="23"/>
      <c r="UIP23" s="23"/>
      <c r="UIQ23" s="23"/>
      <c r="UIR23" s="23"/>
      <c r="UIS23" s="23"/>
      <c r="UIT23" s="23"/>
      <c r="UIU23" s="23"/>
      <c r="UIV23" s="23"/>
      <c r="UIW23" s="23"/>
      <c r="UIX23" s="23"/>
      <c r="UIY23" s="23"/>
      <c r="UIZ23" s="23"/>
      <c r="UJA23" s="23"/>
      <c r="UJB23" s="23"/>
      <c r="UJC23" s="23"/>
      <c r="UJD23" s="23"/>
      <c r="UJE23" s="23"/>
      <c r="UJF23" s="23"/>
      <c r="UJG23" s="23"/>
      <c r="UJH23" s="23"/>
      <c r="UJI23" s="23"/>
      <c r="UJJ23" s="23"/>
      <c r="UJK23" s="23"/>
      <c r="UJL23" s="23"/>
      <c r="UJM23" s="23"/>
      <c r="UJN23" s="23"/>
      <c r="UJO23" s="23"/>
      <c r="UJP23" s="23"/>
      <c r="UJQ23" s="23"/>
      <c r="UJR23" s="23"/>
      <c r="UJS23" s="23"/>
      <c r="UJT23" s="23"/>
      <c r="UJU23" s="23"/>
      <c r="UJV23" s="23"/>
      <c r="UJW23" s="23"/>
      <c r="UJX23" s="23"/>
      <c r="UJY23" s="23"/>
      <c r="UJZ23" s="23"/>
      <c r="UKA23" s="23"/>
      <c r="UKB23" s="23"/>
      <c r="UKC23" s="23"/>
      <c r="UKD23" s="23"/>
      <c r="UKE23" s="23"/>
      <c r="UKF23" s="23"/>
      <c r="UKG23" s="23"/>
      <c r="UKH23" s="23"/>
      <c r="UKI23" s="23"/>
      <c r="UKJ23" s="23"/>
      <c r="UKK23" s="23"/>
      <c r="UKL23" s="23"/>
      <c r="UKM23" s="23"/>
      <c r="UKN23" s="23"/>
      <c r="UKO23" s="23"/>
      <c r="UKP23" s="23"/>
      <c r="UKQ23" s="23"/>
      <c r="UKR23" s="23"/>
      <c r="UKS23" s="23"/>
      <c r="UKT23" s="23"/>
      <c r="UKU23" s="23"/>
      <c r="UKV23" s="23"/>
      <c r="UKW23" s="23"/>
      <c r="UKX23" s="23"/>
      <c r="UKY23" s="23"/>
      <c r="UKZ23" s="23"/>
      <c r="ULA23" s="23"/>
      <c r="ULB23" s="23"/>
      <c r="ULC23" s="23"/>
      <c r="ULD23" s="23"/>
      <c r="ULE23" s="23"/>
      <c r="ULF23" s="23"/>
      <c r="ULG23" s="23"/>
      <c r="ULH23" s="23"/>
      <c r="ULI23" s="23"/>
      <c r="ULJ23" s="23"/>
      <c r="ULK23" s="23"/>
      <c r="ULL23" s="23"/>
      <c r="ULM23" s="23"/>
      <c r="ULN23" s="23"/>
      <c r="ULO23" s="23"/>
      <c r="ULP23" s="23"/>
      <c r="ULQ23" s="23"/>
      <c r="ULR23" s="23"/>
      <c r="ULS23" s="23"/>
      <c r="ULT23" s="23"/>
      <c r="ULU23" s="23"/>
      <c r="ULV23" s="23"/>
      <c r="ULW23" s="23"/>
      <c r="ULX23" s="23"/>
      <c r="ULY23" s="23"/>
      <c r="ULZ23" s="23"/>
      <c r="UMA23" s="23"/>
      <c r="UMB23" s="23"/>
      <c r="UMC23" s="23"/>
      <c r="UMD23" s="23"/>
      <c r="UME23" s="23"/>
      <c r="UMF23" s="23"/>
      <c r="UMG23" s="23"/>
      <c r="UMH23" s="23"/>
      <c r="UMI23" s="23"/>
      <c r="UMJ23" s="23"/>
      <c r="UMK23" s="23"/>
      <c r="UML23" s="23"/>
      <c r="UMM23" s="23"/>
      <c r="UMN23" s="23"/>
      <c r="UMO23" s="23"/>
      <c r="UMP23" s="23"/>
      <c r="UMQ23" s="23"/>
      <c r="UMR23" s="23"/>
      <c r="UMS23" s="23"/>
      <c r="UMT23" s="23"/>
      <c r="UMU23" s="23"/>
      <c r="UMV23" s="23"/>
      <c r="UMW23" s="23"/>
      <c r="UMX23" s="23"/>
      <c r="UMY23" s="23"/>
      <c r="UMZ23" s="23"/>
      <c r="UNA23" s="23"/>
      <c r="UNB23" s="23"/>
      <c r="UNC23" s="23"/>
      <c r="UND23" s="23"/>
      <c r="UNE23" s="23"/>
      <c r="UNF23" s="23"/>
      <c r="UNG23" s="23"/>
      <c r="UNH23" s="23"/>
      <c r="UNI23" s="23"/>
      <c r="UNJ23" s="23"/>
      <c r="UNK23" s="23"/>
      <c r="UNL23" s="23"/>
      <c r="UNM23" s="23"/>
      <c r="UNN23" s="23"/>
      <c r="UNO23" s="23"/>
      <c r="UNP23" s="23"/>
      <c r="UNQ23" s="23"/>
      <c r="UNR23" s="23"/>
      <c r="UNS23" s="23"/>
      <c r="UNT23" s="23"/>
      <c r="UNU23" s="23"/>
      <c r="UNV23" s="23"/>
      <c r="UNW23" s="23"/>
      <c r="UNX23" s="23"/>
      <c r="UNY23" s="23"/>
      <c r="UNZ23" s="23"/>
      <c r="UOA23" s="23"/>
      <c r="UOB23" s="23"/>
      <c r="UOC23" s="23"/>
      <c r="UOD23" s="23"/>
      <c r="UOE23" s="23"/>
      <c r="UOF23" s="23"/>
      <c r="UOG23" s="23"/>
      <c r="UOH23" s="23"/>
      <c r="UOI23" s="23"/>
      <c r="UOJ23" s="23"/>
      <c r="UOK23" s="23"/>
      <c r="UOL23" s="23"/>
      <c r="UOM23" s="23"/>
      <c r="UON23" s="23"/>
      <c r="UOO23" s="23"/>
      <c r="UOP23" s="23"/>
      <c r="UOQ23" s="23"/>
      <c r="UOR23" s="23"/>
      <c r="UOS23" s="23"/>
      <c r="UOT23" s="23"/>
      <c r="UOU23" s="23"/>
      <c r="UOV23" s="23"/>
      <c r="UOW23" s="23"/>
      <c r="UOX23" s="23"/>
      <c r="UOY23" s="23"/>
      <c r="UOZ23" s="23"/>
      <c r="UPA23" s="23"/>
      <c r="UPB23" s="23"/>
      <c r="UPC23" s="23"/>
      <c r="UPD23" s="23"/>
      <c r="UPE23" s="23"/>
      <c r="UPF23" s="23"/>
      <c r="UPG23" s="23"/>
      <c r="UPH23" s="23"/>
      <c r="UPI23" s="23"/>
      <c r="UPJ23" s="23"/>
      <c r="UPK23" s="23"/>
      <c r="UPL23" s="23"/>
      <c r="UPM23" s="23"/>
      <c r="UPN23" s="23"/>
      <c r="UPO23" s="23"/>
      <c r="UPP23" s="23"/>
      <c r="UPQ23" s="23"/>
      <c r="UPR23" s="23"/>
      <c r="UPS23" s="23"/>
      <c r="UPT23" s="23"/>
      <c r="UPU23" s="23"/>
      <c r="UPV23" s="23"/>
      <c r="UPW23" s="23"/>
      <c r="UPX23" s="23"/>
      <c r="UPY23" s="23"/>
      <c r="UPZ23" s="23"/>
      <c r="UQA23" s="23"/>
      <c r="UQB23" s="23"/>
      <c r="UQC23" s="23"/>
      <c r="UQD23" s="23"/>
      <c r="UQE23" s="23"/>
      <c r="UQF23" s="23"/>
      <c r="UQG23" s="23"/>
      <c r="UQH23" s="23"/>
      <c r="UQI23" s="23"/>
      <c r="UQJ23" s="23"/>
      <c r="UQK23" s="23"/>
      <c r="UQL23" s="23"/>
      <c r="UQM23" s="23"/>
      <c r="UQN23" s="23"/>
      <c r="UQO23" s="23"/>
      <c r="UQP23" s="23"/>
      <c r="UQQ23" s="23"/>
      <c r="UQR23" s="23"/>
      <c r="UQS23" s="23"/>
      <c r="UQT23" s="23"/>
      <c r="UQU23" s="23"/>
      <c r="UQV23" s="23"/>
      <c r="UQW23" s="23"/>
      <c r="UQX23" s="23"/>
      <c r="UQY23" s="23"/>
      <c r="UQZ23" s="23"/>
      <c r="URA23" s="23"/>
      <c r="URB23" s="23"/>
      <c r="URC23" s="23"/>
      <c r="URD23" s="23"/>
      <c r="URE23" s="23"/>
      <c r="URF23" s="23"/>
      <c r="URG23" s="23"/>
      <c r="URH23" s="23"/>
      <c r="URI23" s="23"/>
      <c r="URJ23" s="23"/>
      <c r="URK23" s="23"/>
      <c r="URL23" s="23"/>
      <c r="URM23" s="23"/>
      <c r="URN23" s="23"/>
      <c r="URO23" s="23"/>
      <c r="URP23" s="23"/>
      <c r="URQ23" s="23"/>
      <c r="URR23" s="23"/>
      <c r="URS23" s="23"/>
      <c r="URT23" s="23"/>
      <c r="URU23" s="23"/>
      <c r="URV23" s="23"/>
      <c r="URW23" s="23"/>
      <c r="URX23" s="23"/>
      <c r="URY23" s="23"/>
      <c r="URZ23" s="23"/>
      <c r="USA23" s="23"/>
      <c r="USB23" s="23"/>
      <c r="USC23" s="23"/>
      <c r="USD23" s="23"/>
      <c r="USE23" s="23"/>
      <c r="USF23" s="23"/>
      <c r="USG23" s="23"/>
      <c r="USH23" s="23"/>
      <c r="USI23" s="23"/>
      <c r="USJ23" s="23"/>
      <c r="USK23" s="23"/>
      <c r="USL23" s="23"/>
      <c r="USM23" s="23"/>
      <c r="USN23" s="23"/>
      <c r="USO23" s="23"/>
      <c r="USP23" s="23"/>
      <c r="USQ23" s="23"/>
      <c r="USR23" s="23"/>
      <c r="USS23" s="23"/>
      <c r="UST23" s="23"/>
      <c r="USU23" s="23"/>
      <c r="USV23" s="23"/>
      <c r="USW23" s="23"/>
      <c r="USX23" s="23"/>
      <c r="USY23" s="23"/>
      <c r="USZ23" s="23"/>
      <c r="UTA23" s="23"/>
      <c r="UTB23" s="23"/>
      <c r="UTC23" s="23"/>
      <c r="UTD23" s="23"/>
      <c r="UTE23" s="23"/>
      <c r="UTF23" s="23"/>
      <c r="UTG23" s="23"/>
      <c r="UTH23" s="23"/>
      <c r="UTI23" s="23"/>
      <c r="UTJ23" s="23"/>
      <c r="UTK23" s="23"/>
      <c r="UTL23" s="23"/>
      <c r="UTM23" s="23"/>
      <c r="UTN23" s="23"/>
      <c r="UTO23" s="23"/>
      <c r="UTP23" s="23"/>
      <c r="UTQ23" s="23"/>
      <c r="UTR23" s="23"/>
      <c r="UTS23" s="23"/>
      <c r="UTT23" s="23"/>
      <c r="UTU23" s="23"/>
      <c r="UTV23" s="23"/>
      <c r="UTW23" s="23"/>
      <c r="UTX23" s="23"/>
      <c r="UTY23" s="23"/>
      <c r="UTZ23" s="23"/>
      <c r="UUA23" s="23"/>
      <c r="UUB23" s="23"/>
      <c r="UUC23" s="23"/>
      <c r="UUD23" s="23"/>
      <c r="UUE23" s="23"/>
      <c r="UUF23" s="23"/>
      <c r="UUG23" s="23"/>
      <c r="UUH23" s="23"/>
      <c r="UUI23" s="23"/>
      <c r="UUJ23" s="23"/>
      <c r="UUK23" s="23"/>
      <c r="UUL23" s="23"/>
      <c r="UUM23" s="23"/>
      <c r="UUN23" s="23"/>
      <c r="UUO23" s="23"/>
      <c r="UUP23" s="23"/>
      <c r="UUQ23" s="23"/>
      <c r="UUR23" s="23"/>
      <c r="UUS23" s="23"/>
      <c r="UUT23" s="23"/>
      <c r="UUU23" s="23"/>
      <c r="UUV23" s="23"/>
      <c r="UUW23" s="23"/>
      <c r="UUX23" s="23"/>
      <c r="UUY23" s="23"/>
      <c r="UUZ23" s="23"/>
      <c r="UVA23" s="23"/>
      <c r="UVB23" s="23"/>
      <c r="UVC23" s="23"/>
      <c r="UVD23" s="23"/>
      <c r="UVE23" s="23"/>
      <c r="UVF23" s="23"/>
      <c r="UVG23" s="23"/>
      <c r="UVH23" s="23"/>
      <c r="UVI23" s="23"/>
      <c r="UVJ23" s="23"/>
      <c r="UVK23" s="23"/>
      <c r="UVL23" s="23"/>
      <c r="UVM23" s="23"/>
      <c r="UVN23" s="23"/>
      <c r="UVO23" s="23"/>
      <c r="UVP23" s="23"/>
      <c r="UVQ23" s="23"/>
      <c r="UVR23" s="23"/>
      <c r="UVS23" s="23"/>
      <c r="UVT23" s="23"/>
      <c r="UVU23" s="23"/>
      <c r="UVV23" s="23"/>
      <c r="UVW23" s="23"/>
      <c r="UVX23" s="23"/>
      <c r="UVY23" s="23"/>
      <c r="UVZ23" s="23"/>
      <c r="UWA23" s="23"/>
      <c r="UWB23" s="23"/>
      <c r="UWC23" s="23"/>
      <c r="UWD23" s="23"/>
      <c r="UWE23" s="23"/>
      <c r="UWF23" s="23"/>
      <c r="UWG23" s="23"/>
      <c r="UWH23" s="23"/>
      <c r="UWI23" s="23"/>
      <c r="UWJ23" s="23"/>
      <c r="UWK23" s="23"/>
      <c r="UWL23" s="23"/>
      <c r="UWM23" s="23"/>
      <c r="UWN23" s="23"/>
      <c r="UWO23" s="23"/>
      <c r="UWP23" s="23"/>
      <c r="UWQ23" s="23"/>
      <c r="UWR23" s="23"/>
      <c r="UWS23" s="23"/>
      <c r="UWT23" s="23"/>
      <c r="UWU23" s="23"/>
      <c r="UWV23" s="23"/>
      <c r="UWW23" s="23"/>
      <c r="UWX23" s="23"/>
      <c r="UWY23" s="23"/>
      <c r="UWZ23" s="23"/>
      <c r="UXA23" s="23"/>
      <c r="UXB23" s="23"/>
      <c r="UXC23" s="23"/>
      <c r="UXD23" s="23"/>
      <c r="UXE23" s="23"/>
      <c r="UXF23" s="23"/>
      <c r="UXG23" s="23"/>
      <c r="UXH23" s="23"/>
      <c r="UXI23" s="23"/>
      <c r="UXJ23" s="23"/>
      <c r="UXK23" s="23"/>
      <c r="UXL23" s="23"/>
      <c r="UXM23" s="23"/>
      <c r="UXN23" s="23"/>
      <c r="UXO23" s="23"/>
      <c r="UXP23" s="23"/>
      <c r="UXQ23" s="23"/>
      <c r="UXR23" s="23"/>
      <c r="UXS23" s="23"/>
      <c r="UXT23" s="23"/>
      <c r="UXU23" s="23"/>
      <c r="UXV23" s="23"/>
      <c r="UXW23" s="23"/>
      <c r="UXX23" s="23"/>
      <c r="UXY23" s="23"/>
      <c r="UXZ23" s="23"/>
      <c r="UYA23" s="23"/>
      <c r="UYB23" s="23"/>
      <c r="UYC23" s="23"/>
      <c r="UYD23" s="23"/>
      <c r="UYE23" s="23"/>
      <c r="UYF23" s="23"/>
      <c r="UYG23" s="23"/>
      <c r="UYH23" s="23"/>
      <c r="UYI23" s="23"/>
      <c r="UYJ23" s="23"/>
      <c r="UYK23" s="23"/>
      <c r="UYL23" s="23"/>
      <c r="UYM23" s="23"/>
      <c r="UYN23" s="23"/>
      <c r="UYO23" s="23"/>
      <c r="UYP23" s="23"/>
      <c r="UYQ23" s="23"/>
      <c r="UYR23" s="23"/>
      <c r="UYS23" s="23"/>
      <c r="UYT23" s="23"/>
      <c r="UYU23" s="23"/>
      <c r="UYV23" s="23"/>
      <c r="UYW23" s="23"/>
      <c r="UYX23" s="23"/>
      <c r="UYY23" s="23"/>
      <c r="UYZ23" s="23"/>
      <c r="UZA23" s="23"/>
      <c r="UZB23" s="23"/>
      <c r="UZC23" s="23"/>
      <c r="UZD23" s="23"/>
      <c r="UZE23" s="23"/>
      <c r="UZF23" s="23"/>
      <c r="UZG23" s="23"/>
      <c r="UZH23" s="23"/>
      <c r="UZI23" s="23"/>
      <c r="UZJ23" s="23"/>
      <c r="UZK23" s="23"/>
      <c r="UZL23" s="23"/>
      <c r="UZM23" s="23"/>
      <c r="UZN23" s="23"/>
      <c r="UZO23" s="23"/>
      <c r="UZP23" s="23"/>
      <c r="UZQ23" s="23"/>
      <c r="UZR23" s="23"/>
      <c r="UZS23" s="23"/>
      <c r="UZT23" s="23"/>
      <c r="UZU23" s="23"/>
      <c r="UZV23" s="23"/>
      <c r="UZW23" s="23"/>
      <c r="UZX23" s="23"/>
      <c r="UZY23" s="23"/>
      <c r="UZZ23" s="23"/>
      <c r="VAA23" s="23"/>
      <c r="VAB23" s="23"/>
      <c r="VAC23" s="23"/>
      <c r="VAD23" s="23"/>
      <c r="VAE23" s="23"/>
      <c r="VAF23" s="23"/>
      <c r="VAG23" s="23"/>
      <c r="VAH23" s="23"/>
      <c r="VAI23" s="23"/>
      <c r="VAJ23" s="23"/>
      <c r="VAK23" s="23"/>
      <c r="VAL23" s="23"/>
      <c r="VAM23" s="23"/>
      <c r="VAN23" s="23"/>
      <c r="VAO23" s="23"/>
      <c r="VAP23" s="23"/>
      <c r="VAQ23" s="23"/>
      <c r="VAR23" s="23"/>
      <c r="VAS23" s="23"/>
      <c r="VAT23" s="23"/>
      <c r="VAU23" s="23"/>
      <c r="VAV23" s="23"/>
      <c r="VAW23" s="23"/>
      <c r="VAX23" s="23"/>
      <c r="VAY23" s="23"/>
      <c r="VAZ23" s="23"/>
      <c r="VBA23" s="23"/>
      <c r="VBB23" s="23"/>
      <c r="VBC23" s="23"/>
      <c r="VBD23" s="23"/>
      <c r="VBE23" s="23"/>
      <c r="VBF23" s="23"/>
      <c r="VBG23" s="23"/>
      <c r="VBH23" s="23"/>
      <c r="VBI23" s="23"/>
      <c r="VBJ23" s="23"/>
      <c r="VBK23" s="23"/>
      <c r="VBL23" s="23"/>
      <c r="VBM23" s="23"/>
      <c r="VBN23" s="23"/>
      <c r="VBO23" s="23"/>
      <c r="VBP23" s="23"/>
      <c r="VBQ23" s="23"/>
      <c r="VBR23" s="23"/>
      <c r="VBS23" s="23"/>
      <c r="VBT23" s="23"/>
      <c r="VBU23" s="23"/>
      <c r="VBV23" s="23"/>
      <c r="VBW23" s="23"/>
      <c r="VBX23" s="23"/>
      <c r="VBY23" s="23"/>
      <c r="VBZ23" s="23"/>
      <c r="VCA23" s="23"/>
      <c r="VCB23" s="23"/>
      <c r="VCC23" s="23"/>
      <c r="VCD23" s="23"/>
      <c r="VCE23" s="23"/>
      <c r="VCF23" s="23"/>
      <c r="VCG23" s="23"/>
      <c r="VCH23" s="23"/>
      <c r="VCI23" s="23"/>
      <c r="VCJ23" s="23"/>
      <c r="VCK23" s="23"/>
      <c r="VCL23" s="23"/>
      <c r="VCM23" s="23"/>
      <c r="VCN23" s="23"/>
      <c r="VCO23" s="23"/>
      <c r="VCP23" s="23"/>
      <c r="VCQ23" s="23"/>
      <c r="VCR23" s="23"/>
      <c r="VCS23" s="23"/>
      <c r="VCT23" s="23"/>
      <c r="VCU23" s="23"/>
      <c r="VCV23" s="23"/>
      <c r="VCW23" s="23"/>
      <c r="VCX23" s="23"/>
      <c r="VCY23" s="23"/>
      <c r="VCZ23" s="23"/>
      <c r="VDA23" s="23"/>
      <c r="VDB23" s="23"/>
      <c r="VDC23" s="23"/>
      <c r="VDD23" s="23"/>
      <c r="VDE23" s="23"/>
      <c r="VDF23" s="23"/>
      <c r="VDG23" s="23"/>
      <c r="VDH23" s="23"/>
      <c r="VDI23" s="23"/>
      <c r="VDJ23" s="23"/>
      <c r="VDK23" s="23"/>
      <c r="VDL23" s="23"/>
      <c r="VDM23" s="23"/>
      <c r="VDN23" s="23"/>
      <c r="VDO23" s="23"/>
      <c r="VDP23" s="23"/>
      <c r="VDQ23" s="23"/>
      <c r="VDR23" s="23"/>
      <c r="VDS23" s="23"/>
      <c r="VDT23" s="23"/>
      <c r="VDU23" s="23"/>
      <c r="VDV23" s="23"/>
      <c r="VDW23" s="23"/>
      <c r="VDX23" s="23"/>
      <c r="VDY23" s="23"/>
      <c r="VDZ23" s="23"/>
      <c r="VEA23" s="23"/>
      <c r="VEB23" s="23"/>
      <c r="VEC23" s="23"/>
      <c r="VED23" s="23"/>
      <c r="VEE23" s="23"/>
      <c r="VEF23" s="23"/>
      <c r="VEG23" s="23"/>
      <c r="VEH23" s="23"/>
      <c r="VEI23" s="23"/>
      <c r="VEJ23" s="23"/>
      <c r="VEK23" s="23"/>
      <c r="VEL23" s="23"/>
      <c r="VEM23" s="23"/>
      <c r="VEN23" s="23"/>
      <c r="VEO23" s="23"/>
      <c r="VEP23" s="23"/>
      <c r="VEQ23" s="23"/>
      <c r="VER23" s="23"/>
      <c r="VES23" s="23"/>
      <c r="VET23" s="23"/>
      <c r="VEU23" s="23"/>
      <c r="VEV23" s="23"/>
      <c r="VEW23" s="23"/>
      <c r="VEX23" s="23"/>
      <c r="VEY23" s="23"/>
      <c r="VEZ23" s="23"/>
      <c r="VFA23" s="23"/>
      <c r="VFB23" s="23"/>
      <c r="VFC23" s="23"/>
      <c r="VFD23" s="23"/>
      <c r="VFE23" s="23"/>
      <c r="VFF23" s="23"/>
      <c r="VFG23" s="23"/>
      <c r="VFH23" s="23"/>
      <c r="VFI23" s="23"/>
      <c r="VFJ23" s="23"/>
      <c r="VFK23" s="23"/>
      <c r="VFL23" s="23"/>
      <c r="VFM23" s="23"/>
      <c r="VFN23" s="23"/>
      <c r="VFO23" s="23"/>
      <c r="VFP23" s="23"/>
      <c r="VFQ23" s="23"/>
      <c r="VFR23" s="23"/>
      <c r="VFS23" s="23"/>
      <c r="VFT23" s="23"/>
      <c r="VFU23" s="23"/>
      <c r="VFV23" s="23"/>
      <c r="VFW23" s="23"/>
      <c r="VFX23" s="23"/>
      <c r="VFY23" s="23"/>
      <c r="VFZ23" s="23"/>
      <c r="VGA23" s="23"/>
      <c r="VGB23" s="23"/>
      <c r="VGC23" s="23"/>
      <c r="VGD23" s="23"/>
      <c r="VGE23" s="23"/>
      <c r="VGF23" s="23"/>
      <c r="VGG23" s="23"/>
      <c r="VGH23" s="23"/>
      <c r="VGI23" s="23"/>
      <c r="VGJ23" s="23"/>
      <c r="VGK23" s="23"/>
      <c r="VGL23" s="23"/>
      <c r="VGM23" s="23"/>
      <c r="VGN23" s="23"/>
      <c r="VGO23" s="23"/>
      <c r="VGP23" s="23"/>
      <c r="VGQ23" s="23"/>
      <c r="VGR23" s="23"/>
      <c r="VGS23" s="23"/>
      <c r="VGT23" s="23"/>
      <c r="VGU23" s="23"/>
      <c r="VGV23" s="23"/>
      <c r="VGW23" s="23"/>
      <c r="VGX23" s="23"/>
      <c r="VGY23" s="23"/>
      <c r="VGZ23" s="23"/>
      <c r="VHA23" s="23"/>
      <c r="VHB23" s="23"/>
      <c r="VHC23" s="23"/>
      <c r="VHD23" s="23"/>
      <c r="VHE23" s="23"/>
      <c r="VHF23" s="23"/>
      <c r="VHG23" s="23"/>
      <c r="VHH23" s="23"/>
      <c r="VHI23" s="23"/>
      <c r="VHJ23" s="23"/>
      <c r="VHK23" s="23"/>
      <c r="VHL23" s="23"/>
      <c r="VHM23" s="23"/>
      <c r="VHN23" s="23"/>
      <c r="VHO23" s="23"/>
      <c r="VHP23" s="23"/>
      <c r="VHQ23" s="23"/>
      <c r="VHR23" s="23"/>
      <c r="VHS23" s="23"/>
      <c r="VHT23" s="23"/>
      <c r="VHU23" s="23"/>
      <c r="VHV23" s="23"/>
      <c r="VHW23" s="23"/>
      <c r="VHX23" s="23"/>
      <c r="VHY23" s="23"/>
      <c r="VHZ23" s="23"/>
      <c r="VIA23" s="23"/>
      <c r="VIB23" s="23"/>
      <c r="VIC23" s="23"/>
      <c r="VID23" s="23"/>
      <c r="VIE23" s="23"/>
      <c r="VIF23" s="23"/>
      <c r="VIG23" s="23"/>
      <c r="VIH23" s="23"/>
      <c r="VII23" s="23"/>
      <c r="VIJ23" s="23"/>
      <c r="VIK23" s="23"/>
      <c r="VIL23" s="23"/>
      <c r="VIM23" s="23"/>
      <c r="VIN23" s="23"/>
      <c r="VIO23" s="23"/>
      <c r="VIP23" s="23"/>
      <c r="VIQ23" s="23"/>
      <c r="VIR23" s="23"/>
      <c r="VIS23" s="23"/>
      <c r="VIT23" s="23"/>
      <c r="VIU23" s="23"/>
      <c r="VIV23" s="23"/>
      <c r="VIW23" s="23"/>
      <c r="VIX23" s="23"/>
      <c r="VIY23" s="23"/>
      <c r="VIZ23" s="23"/>
      <c r="VJA23" s="23"/>
      <c r="VJB23" s="23"/>
      <c r="VJC23" s="23"/>
      <c r="VJD23" s="23"/>
      <c r="VJE23" s="23"/>
      <c r="VJF23" s="23"/>
      <c r="VJG23" s="23"/>
      <c r="VJH23" s="23"/>
      <c r="VJI23" s="23"/>
      <c r="VJJ23" s="23"/>
      <c r="VJK23" s="23"/>
      <c r="VJL23" s="23"/>
      <c r="VJM23" s="23"/>
      <c r="VJN23" s="23"/>
      <c r="VJO23" s="23"/>
      <c r="VJP23" s="23"/>
      <c r="VJQ23" s="23"/>
      <c r="VJR23" s="23"/>
      <c r="VJS23" s="23"/>
      <c r="VJT23" s="23"/>
      <c r="VJU23" s="23"/>
      <c r="VJV23" s="23"/>
      <c r="VJW23" s="23"/>
      <c r="VJX23" s="23"/>
      <c r="VJY23" s="23"/>
      <c r="VJZ23" s="23"/>
      <c r="VKA23" s="23"/>
      <c r="VKB23" s="23"/>
      <c r="VKC23" s="23"/>
      <c r="VKD23" s="23"/>
      <c r="VKE23" s="23"/>
      <c r="VKF23" s="23"/>
      <c r="VKG23" s="23"/>
      <c r="VKH23" s="23"/>
      <c r="VKI23" s="23"/>
      <c r="VKJ23" s="23"/>
      <c r="VKK23" s="23"/>
      <c r="VKL23" s="23"/>
      <c r="VKM23" s="23"/>
      <c r="VKN23" s="23"/>
      <c r="VKO23" s="23"/>
      <c r="VKP23" s="23"/>
      <c r="VKQ23" s="23"/>
      <c r="VKR23" s="23"/>
      <c r="VKS23" s="23"/>
      <c r="VKT23" s="23"/>
      <c r="VKU23" s="23"/>
      <c r="VKV23" s="23"/>
      <c r="VKW23" s="23"/>
      <c r="VKX23" s="23"/>
      <c r="VKY23" s="23"/>
      <c r="VKZ23" s="23"/>
      <c r="VLA23" s="23"/>
      <c r="VLB23" s="23"/>
      <c r="VLC23" s="23"/>
      <c r="VLD23" s="23"/>
      <c r="VLE23" s="23"/>
      <c r="VLF23" s="23"/>
      <c r="VLG23" s="23"/>
      <c r="VLH23" s="23"/>
      <c r="VLI23" s="23"/>
      <c r="VLJ23" s="23"/>
      <c r="VLK23" s="23"/>
      <c r="VLL23" s="23"/>
      <c r="VLM23" s="23"/>
      <c r="VLN23" s="23"/>
      <c r="VLO23" s="23"/>
      <c r="VLP23" s="23"/>
      <c r="VLQ23" s="23"/>
      <c r="VLR23" s="23"/>
      <c r="VLS23" s="23"/>
      <c r="VLT23" s="23"/>
      <c r="VLU23" s="23"/>
      <c r="VLV23" s="23"/>
      <c r="VLW23" s="23"/>
      <c r="VLX23" s="23"/>
      <c r="VLY23" s="23"/>
      <c r="VLZ23" s="23"/>
      <c r="VMA23" s="23"/>
      <c r="VMB23" s="23"/>
      <c r="VMC23" s="23"/>
      <c r="VMD23" s="23"/>
      <c r="VME23" s="23"/>
      <c r="VMF23" s="23"/>
      <c r="VMG23" s="23"/>
      <c r="VMH23" s="23"/>
      <c r="VMI23" s="23"/>
      <c r="VMJ23" s="23"/>
      <c r="VMK23" s="23"/>
      <c r="VML23" s="23"/>
      <c r="VMM23" s="23"/>
      <c r="VMN23" s="23"/>
      <c r="VMO23" s="23"/>
      <c r="VMP23" s="23"/>
      <c r="VMQ23" s="23"/>
      <c r="VMR23" s="23"/>
      <c r="VMS23" s="23"/>
      <c r="VMT23" s="23"/>
      <c r="VMU23" s="23"/>
      <c r="VMV23" s="23"/>
      <c r="VMW23" s="23"/>
      <c r="VMX23" s="23"/>
      <c r="VMY23" s="23"/>
      <c r="VMZ23" s="23"/>
      <c r="VNA23" s="23"/>
      <c r="VNB23" s="23"/>
      <c r="VNC23" s="23"/>
      <c r="VND23" s="23"/>
      <c r="VNE23" s="23"/>
      <c r="VNF23" s="23"/>
      <c r="VNG23" s="23"/>
      <c r="VNH23" s="23"/>
      <c r="VNI23" s="23"/>
      <c r="VNJ23" s="23"/>
      <c r="VNK23" s="23"/>
      <c r="VNL23" s="23"/>
      <c r="VNM23" s="23"/>
      <c r="VNN23" s="23"/>
      <c r="VNO23" s="23"/>
      <c r="VNP23" s="23"/>
      <c r="VNQ23" s="23"/>
      <c r="VNR23" s="23"/>
      <c r="VNS23" s="23"/>
      <c r="VNT23" s="23"/>
      <c r="VNU23" s="23"/>
      <c r="VNV23" s="23"/>
      <c r="VNW23" s="23"/>
      <c r="VNX23" s="23"/>
      <c r="VNY23" s="23"/>
      <c r="VNZ23" s="23"/>
      <c r="VOA23" s="23"/>
      <c r="VOB23" s="23"/>
      <c r="VOC23" s="23"/>
      <c r="VOD23" s="23"/>
      <c r="VOE23" s="23"/>
      <c r="VOF23" s="23"/>
      <c r="VOG23" s="23"/>
      <c r="VOH23" s="23"/>
      <c r="VOI23" s="23"/>
      <c r="VOJ23" s="23"/>
      <c r="VOK23" s="23"/>
      <c r="VOL23" s="23"/>
      <c r="VOM23" s="23"/>
      <c r="VON23" s="23"/>
      <c r="VOO23" s="23"/>
      <c r="VOP23" s="23"/>
      <c r="VOQ23" s="23"/>
      <c r="VOR23" s="23"/>
      <c r="VOS23" s="23"/>
      <c r="VOT23" s="23"/>
      <c r="VOU23" s="23"/>
      <c r="VOV23" s="23"/>
      <c r="VOW23" s="23"/>
      <c r="VOX23" s="23"/>
      <c r="VOY23" s="23"/>
      <c r="VOZ23" s="23"/>
      <c r="VPA23" s="23"/>
      <c r="VPB23" s="23"/>
      <c r="VPC23" s="23"/>
      <c r="VPD23" s="23"/>
      <c r="VPE23" s="23"/>
      <c r="VPF23" s="23"/>
      <c r="VPG23" s="23"/>
      <c r="VPH23" s="23"/>
      <c r="VPI23" s="23"/>
      <c r="VPJ23" s="23"/>
      <c r="VPK23" s="23"/>
      <c r="VPL23" s="23"/>
      <c r="VPM23" s="23"/>
      <c r="VPN23" s="23"/>
      <c r="VPO23" s="23"/>
      <c r="VPP23" s="23"/>
      <c r="VPQ23" s="23"/>
      <c r="VPR23" s="23"/>
      <c r="VPS23" s="23"/>
      <c r="VPT23" s="23"/>
      <c r="VPU23" s="23"/>
      <c r="VPV23" s="23"/>
      <c r="VPW23" s="23"/>
      <c r="VPX23" s="23"/>
      <c r="VPY23" s="23"/>
      <c r="VPZ23" s="23"/>
      <c r="VQA23" s="23"/>
      <c r="VQB23" s="23"/>
      <c r="VQC23" s="23"/>
      <c r="VQD23" s="23"/>
      <c r="VQE23" s="23"/>
      <c r="VQF23" s="23"/>
      <c r="VQG23" s="23"/>
      <c r="VQH23" s="23"/>
      <c r="VQI23" s="23"/>
      <c r="VQJ23" s="23"/>
      <c r="VQK23" s="23"/>
      <c r="VQL23" s="23"/>
      <c r="VQM23" s="23"/>
      <c r="VQN23" s="23"/>
      <c r="VQO23" s="23"/>
      <c r="VQP23" s="23"/>
      <c r="VQQ23" s="23"/>
      <c r="VQR23" s="23"/>
      <c r="VQS23" s="23"/>
      <c r="VQT23" s="23"/>
      <c r="VQU23" s="23"/>
      <c r="VQV23" s="23"/>
      <c r="VQW23" s="23"/>
      <c r="VQX23" s="23"/>
      <c r="VQY23" s="23"/>
      <c r="VQZ23" s="23"/>
      <c r="VRA23" s="23"/>
      <c r="VRB23" s="23"/>
      <c r="VRC23" s="23"/>
      <c r="VRD23" s="23"/>
      <c r="VRE23" s="23"/>
      <c r="VRF23" s="23"/>
      <c r="VRG23" s="23"/>
      <c r="VRH23" s="23"/>
      <c r="VRI23" s="23"/>
      <c r="VRJ23" s="23"/>
      <c r="VRK23" s="23"/>
      <c r="VRL23" s="23"/>
      <c r="VRM23" s="23"/>
      <c r="VRN23" s="23"/>
      <c r="VRO23" s="23"/>
      <c r="VRP23" s="23"/>
      <c r="VRQ23" s="23"/>
      <c r="VRR23" s="23"/>
      <c r="VRS23" s="23"/>
      <c r="VRT23" s="23"/>
      <c r="VRU23" s="23"/>
      <c r="VRV23" s="23"/>
      <c r="VRW23" s="23"/>
      <c r="VRX23" s="23"/>
      <c r="VRY23" s="23"/>
      <c r="VRZ23" s="23"/>
      <c r="VSA23" s="23"/>
      <c r="VSB23" s="23"/>
      <c r="VSC23" s="23"/>
      <c r="VSD23" s="23"/>
      <c r="VSE23" s="23"/>
      <c r="VSF23" s="23"/>
      <c r="VSG23" s="23"/>
      <c r="VSH23" s="23"/>
      <c r="VSI23" s="23"/>
      <c r="VSJ23" s="23"/>
      <c r="VSK23" s="23"/>
      <c r="VSL23" s="23"/>
      <c r="VSM23" s="23"/>
      <c r="VSN23" s="23"/>
      <c r="VSO23" s="23"/>
      <c r="VSP23" s="23"/>
      <c r="VSQ23" s="23"/>
      <c r="VSR23" s="23"/>
      <c r="VSS23" s="23"/>
      <c r="VST23" s="23"/>
      <c r="VSU23" s="23"/>
      <c r="VSV23" s="23"/>
      <c r="VSW23" s="23"/>
      <c r="VSX23" s="23"/>
      <c r="VSY23" s="23"/>
      <c r="VSZ23" s="23"/>
      <c r="VTA23" s="23"/>
      <c r="VTB23" s="23"/>
      <c r="VTC23" s="23"/>
      <c r="VTD23" s="23"/>
      <c r="VTE23" s="23"/>
      <c r="VTF23" s="23"/>
      <c r="VTG23" s="23"/>
      <c r="VTH23" s="23"/>
      <c r="VTI23" s="23"/>
      <c r="VTJ23" s="23"/>
      <c r="VTK23" s="23"/>
      <c r="VTL23" s="23"/>
      <c r="VTM23" s="23"/>
      <c r="VTN23" s="23"/>
      <c r="VTO23" s="23"/>
      <c r="VTP23" s="23"/>
      <c r="VTQ23" s="23"/>
      <c r="VTR23" s="23"/>
      <c r="VTS23" s="23"/>
      <c r="VTT23" s="23"/>
      <c r="VTU23" s="23"/>
      <c r="VTV23" s="23"/>
      <c r="VTW23" s="23"/>
      <c r="VTX23" s="23"/>
      <c r="VTY23" s="23"/>
      <c r="VTZ23" s="23"/>
      <c r="VUA23" s="23"/>
      <c r="VUB23" s="23"/>
      <c r="VUC23" s="23"/>
      <c r="VUD23" s="23"/>
      <c r="VUE23" s="23"/>
      <c r="VUF23" s="23"/>
      <c r="VUG23" s="23"/>
      <c r="VUH23" s="23"/>
      <c r="VUI23" s="23"/>
      <c r="VUJ23" s="23"/>
      <c r="VUK23" s="23"/>
      <c r="VUL23" s="23"/>
      <c r="VUM23" s="23"/>
      <c r="VUN23" s="23"/>
      <c r="VUO23" s="23"/>
      <c r="VUP23" s="23"/>
      <c r="VUQ23" s="23"/>
      <c r="VUR23" s="23"/>
      <c r="VUS23" s="23"/>
      <c r="VUT23" s="23"/>
      <c r="VUU23" s="23"/>
      <c r="VUV23" s="23"/>
      <c r="VUW23" s="23"/>
      <c r="VUX23" s="23"/>
      <c r="VUY23" s="23"/>
      <c r="VUZ23" s="23"/>
      <c r="VVA23" s="23"/>
      <c r="VVB23" s="23"/>
      <c r="VVC23" s="23"/>
      <c r="VVD23" s="23"/>
      <c r="VVE23" s="23"/>
      <c r="VVF23" s="23"/>
      <c r="VVG23" s="23"/>
      <c r="VVH23" s="23"/>
      <c r="VVI23" s="23"/>
      <c r="VVJ23" s="23"/>
      <c r="VVK23" s="23"/>
      <c r="VVL23" s="23"/>
      <c r="VVM23" s="23"/>
      <c r="VVN23" s="23"/>
      <c r="VVO23" s="23"/>
      <c r="VVP23" s="23"/>
      <c r="VVQ23" s="23"/>
      <c r="VVR23" s="23"/>
      <c r="VVS23" s="23"/>
      <c r="VVT23" s="23"/>
      <c r="VVU23" s="23"/>
      <c r="VVV23" s="23"/>
      <c r="VVW23" s="23"/>
      <c r="VVX23" s="23"/>
      <c r="VVY23" s="23"/>
      <c r="VVZ23" s="23"/>
      <c r="VWA23" s="23"/>
      <c r="VWB23" s="23"/>
      <c r="VWC23" s="23"/>
      <c r="VWD23" s="23"/>
      <c r="VWE23" s="23"/>
      <c r="VWF23" s="23"/>
      <c r="VWG23" s="23"/>
      <c r="VWH23" s="23"/>
      <c r="VWI23" s="23"/>
      <c r="VWJ23" s="23"/>
      <c r="VWK23" s="23"/>
      <c r="VWL23" s="23"/>
      <c r="VWM23" s="23"/>
      <c r="VWN23" s="23"/>
      <c r="VWO23" s="23"/>
      <c r="VWP23" s="23"/>
      <c r="VWQ23" s="23"/>
      <c r="VWR23" s="23"/>
      <c r="VWS23" s="23"/>
      <c r="VWT23" s="23"/>
      <c r="VWU23" s="23"/>
      <c r="VWV23" s="23"/>
      <c r="VWW23" s="23"/>
      <c r="VWX23" s="23"/>
      <c r="VWY23" s="23"/>
      <c r="VWZ23" s="23"/>
      <c r="VXA23" s="23"/>
      <c r="VXB23" s="23"/>
      <c r="VXC23" s="23"/>
      <c r="VXD23" s="23"/>
      <c r="VXE23" s="23"/>
      <c r="VXF23" s="23"/>
      <c r="VXG23" s="23"/>
      <c r="VXH23" s="23"/>
      <c r="VXI23" s="23"/>
      <c r="VXJ23" s="23"/>
      <c r="VXK23" s="23"/>
      <c r="VXL23" s="23"/>
      <c r="VXM23" s="23"/>
      <c r="VXN23" s="23"/>
      <c r="VXO23" s="23"/>
      <c r="VXP23" s="23"/>
      <c r="VXQ23" s="23"/>
      <c r="VXR23" s="23"/>
      <c r="VXS23" s="23"/>
      <c r="VXT23" s="23"/>
      <c r="VXU23" s="23"/>
      <c r="VXV23" s="23"/>
      <c r="VXW23" s="23"/>
      <c r="VXX23" s="23"/>
      <c r="VXY23" s="23"/>
      <c r="VXZ23" s="23"/>
      <c r="VYA23" s="23"/>
      <c r="VYB23" s="23"/>
      <c r="VYC23" s="23"/>
      <c r="VYD23" s="23"/>
      <c r="VYE23" s="23"/>
      <c r="VYF23" s="23"/>
      <c r="VYG23" s="23"/>
      <c r="VYH23" s="23"/>
      <c r="VYI23" s="23"/>
      <c r="VYJ23" s="23"/>
      <c r="VYK23" s="23"/>
      <c r="VYL23" s="23"/>
      <c r="VYM23" s="23"/>
      <c r="VYN23" s="23"/>
      <c r="VYO23" s="23"/>
      <c r="VYP23" s="23"/>
      <c r="VYQ23" s="23"/>
      <c r="VYR23" s="23"/>
      <c r="VYS23" s="23"/>
      <c r="VYT23" s="23"/>
      <c r="VYU23" s="23"/>
      <c r="VYV23" s="23"/>
      <c r="VYW23" s="23"/>
      <c r="VYX23" s="23"/>
      <c r="VYY23" s="23"/>
      <c r="VYZ23" s="23"/>
      <c r="VZA23" s="23"/>
      <c r="VZB23" s="23"/>
      <c r="VZC23" s="23"/>
      <c r="VZD23" s="23"/>
      <c r="VZE23" s="23"/>
      <c r="VZF23" s="23"/>
      <c r="VZG23" s="23"/>
      <c r="VZH23" s="23"/>
      <c r="VZI23" s="23"/>
      <c r="VZJ23" s="23"/>
      <c r="VZK23" s="23"/>
      <c r="VZL23" s="23"/>
      <c r="VZM23" s="23"/>
      <c r="VZN23" s="23"/>
      <c r="VZO23" s="23"/>
      <c r="VZP23" s="23"/>
      <c r="VZQ23" s="23"/>
      <c r="VZR23" s="23"/>
      <c r="VZS23" s="23"/>
      <c r="VZT23" s="23"/>
      <c r="VZU23" s="23"/>
      <c r="VZV23" s="23"/>
      <c r="VZW23" s="23"/>
      <c r="VZX23" s="23"/>
      <c r="VZY23" s="23"/>
      <c r="VZZ23" s="23"/>
      <c r="WAA23" s="23"/>
      <c r="WAB23" s="23"/>
      <c r="WAC23" s="23"/>
      <c r="WAD23" s="23"/>
      <c r="WAE23" s="23"/>
      <c r="WAF23" s="23"/>
      <c r="WAG23" s="23"/>
      <c r="WAH23" s="23"/>
      <c r="WAI23" s="23"/>
      <c r="WAJ23" s="23"/>
      <c r="WAK23" s="23"/>
      <c r="WAL23" s="23"/>
      <c r="WAM23" s="23"/>
      <c r="WAN23" s="23"/>
      <c r="WAO23" s="23"/>
      <c r="WAP23" s="23"/>
      <c r="WAQ23" s="23"/>
      <c r="WAR23" s="23"/>
      <c r="WAS23" s="23"/>
      <c r="WAT23" s="23"/>
      <c r="WAU23" s="23"/>
      <c r="WAV23" s="23"/>
      <c r="WAW23" s="23"/>
      <c r="WAX23" s="23"/>
      <c r="WAY23" s="23"/>
      <c r="WAZ23" s="23"/>
      <c r="WBA23" s="23"/>
      <c r="WBB23" s="23"/>
      <c r="WBC23" s="23"/>
      <c r="WBD23" s="23"/>
      <c r="WBE23" s="23"/>
      <c r="WBF23" s="23"/>
      <c r="WBG23" s="23"/>
      <c r="WBH23" s="23"/>
      <c r="WBI23" s="23"/>
      <c r="WBJ23" s="23"/>
      <c r="WBK23" s="23"/>
      <c r="WBL23" s="23"/>
      <c r="WBM23" s="23"/>
      <c r="WBN23" s="23"/>
      <c r="WBO23" s="23"/>
      <c r="WBP23" s="23"/>
      <c r="WBQ23" s="23"/>
      <c r="WBR23" s="23"/>
      <c r="WBS23" s="23"/>
      <c r="WBT23" s="23"/>
      <c r="WBU23" s="23"/>
      <c r="WBV23" s="23"/>
      <c r="WBW23" s="23"/>
      <c r="WBX23" s="23"/>
      <c r="WBY23" s="23"/>
      <c r="WBZ23" s="23"/>
      <c r="WCA23" s="23"/>
      <c r="WCB23" s="23"/>
      <c r="WCC23" s="23"/>
      <c r="WCD23" s="23"/>
      <c r="WCE23" s="23"/>
      <c r="WCF23" s="23"/>
      <c r="WCG23" s="23"/>
      <c r="WCH23" s="23"/>
      <c r="WCI23" s="23"/>
      <c r="WCJ23" s="23"/>
      <c r="WCK23" s="23"/>
      <c r="WCL23" s="23"/>
      <c r="WCM23" s="23"/>
      <c r="WCN23" s="23"/>
      <c r="WCO23" s="23"/>
      <c r="WCP23" s="23"/>
      <c r="WCQ23" s="23"/>
      <c r="WCR23" s="23"/>
      <c r="WCS23" s="23"/>
      <c r="WCT23" s="23"/>
      <c r="WCU23" s="23"/>
      <c r="WCV23" s="23"/>
      <c r="WCW23" s="23"/>
      <c r="WCX23" s="23"/>
      <c r="WCY23" s="23"/>
      <c r="WCZ23" s="23"/>
      <c r="WDA23" s="23"/>
      <c r="WDB23" s="23"/>
      <c r="WDC23" s="23"/>
      <c r="WDD23" s="23"/>
      <c r="WDE23" s="23"/>
      <c r="WDF23" s="23"/>
      <c r="WDG23" s="23"/>
      <c r="WDH23" s="23"/>
      <c r="WDI23" s="23"/>
      <c r="WDJ23" s="23"/>
      <c r="WDK23" s="23"/>
      <c r="WDL23" s="23"/>
      <c r="WDM23" s="23"/>
      <c r="WDN23" s="23"/>
      <c r="WDO23" s="23"/>
      <c r="WDP23" s="23"/>
      <c r="WDQ23" s="23"/>
      <c r="WDR23" s="23"/>
      <c r="WDS23" s="23"/>
      <c r="WDT23" s="23"/>
      <c r="WDU23" s="23"/>
      <c r="WDV23" s="23"/>
      <c r="WDW23" s="23"/>
      <c r="WDX23" s="23"/>
      <c r="WDY23" s="23"/>
      <c r="WDZ23" s="23"/>
      <c r="WEA23" s="23"/>
      <c r="WEB23" s="23"/>
      <c r="WEC23" s="23"/>
      <c r="WED23" s="23"/>
      <c r="WEE23" s="23"/>
      <c r="WEF23" s="23"/>
      <c r="WEG23" s="23"/>
      <c r="WEH23" s="23"/>
      <c r="WEI23" s="23"/>
      <c r="WEJ23" s="23"/>
      <c r="WEK23" s="23"/>
      <c r="WEL23" s="23"/>
      <c r="WEM23" s="23"/>
      <c r="WEN23" s="23"/>
      <c r="WEO23" s="23"/>
      <c r="WEP23" s="23"/>
      <c r="WEQ23" s="23"/>
      <c r="WER23" s="23"/>
      <c r="WES23" s="23"/>
      <c r="WET23" s="23"/>
      <c r="WEU23" s="23"/>
      <c r="WEV23" s="23"/>
      <c r="WEW23" s="23"/>
      <c r="WEX23" s="23"/>
      <c r="WEY23" s="23"/>
      <c r="WEZ23" s="23"/>
      <c r="WFA23" s="23"/>
      <c r="WFB23" s="23"/>
      <c r="WFC23" s="23"/>
      <c r="WFD23" s="23"/>
      <c r="WFE23" s="23"/>
      <c r="WFF23" s="23"/>
      <c r="WFG23" s="23"/>
      <c r="WFH23" s="23"/>
      <c r="WFI23" s="23"/>
      <c r="WFJ23" s="23"/>
      <c r="WFK23" s="23"/>
      <c r="WFL23" s="23"/>
      <c r="WFM23" s="23"/>
      <c r="WFN23" s="23"/>
      <c r="WFO23" s="23"/>
      <c r="WFP23" s="23"/>
      <c r="WFQ23" s="23"/>
      <c r="WFR23" s="23"/>
      <c r="WFS23" s="23"/>
      <c r="WFT23" s="23"/>
      <c r="WFU23" s="23"/>
      <c r="WFV23" s="23"/>
      <c r="WFW23" s="23"/>
      <c r="WFX23" s="23"/>
      <c r="WFY23" s="23"/>
      <c r="WFZ23" s="23"/>
      <c r="WGA23" s="23"/>
      <c r="WGB23" s="23"/>
      <c r="WGC23" s="23"/>
      <c r="WGD23" s="23"/>
      <c r="WGE23" s="23"/>
      <c r="WGF23" s="23"/>
      <c r="WGG23" s="23"/>
      <c r="WGH23" s="23"/>
      <c r="WGI23" s="23"/>
      <c r="WGJ23" s="23"/>
      <c r="WGK23" s="23"/>
      <c r="WGL23" s="23"/>
      <c r="WGM23" s="23"/>
      <c r="WGN23" s="23"/>
      <c r="WGO23" s="23"/>
      <c r="WGP23" s="23"/>
      <c r="WGQ23" s="23"/>
      <c r="WGR23" s="23"/>
      <c r="WGS23" s="23"/>
      <c r="WGT23" s="23"/>
      <c r="WGU23" s="23"/>
      <c r="WGV23" s="23"/>
      <c r="WGW23" s="23"/>
      <c r="WGX23" s="23"/>
      <c r="WGY23" s="23"/>
      <c r="WGZ23" s="23"/>
      <c r="WHA23" s="23"/>
      <c r="WHB23" s="23"/>
      <c r="WHC23" s="23"/>
      <c r="WHD23" s="23"/>
      <c r="WHE23" s="23"/>
      <c r="WHF23" s="23"/>
      <c r="WHG23" s="23"/>
      <c r="WHH23" s="23"/>
      <c r="WHI23" s="23"/>
      <c r="WHJ23" s="23"/>
      <c r="WHK23" s="23"/>
      <c r="WHL23" s="23"/>
      <c r="WHM23" s="23"/>
      <c r="WHN23" s="23"/>
      <c r="WHO23" s="23"/>
      <c r="WHP23" s="23"/>
      <c r="WHQ23" s="23"/>
      <c r="WHR23" s="23"/>
      <c r="WHS23" s="23"/>
      <c r="WHT23" s="23"/>
      <c r="WHU23" s="23"/>
      <c r="WHV23" s="23"/>
      <c r="WHW23" s="23"/>
      <c r="WHX23" s="23"/>
      <c r="WHY23" s="23"/>
      <c r="WHZ23" s="23"/>
      <c r="WIA23" s="23"/>
      <c r="WIB23" s="23"/>
      <c r="WIC23" s="23"/>
      <c r="WID23" s="23"/>
      <c r="WIE23" s="23"/>
      <c r="WIF23" s="23"/>
      <c r="WIG23" s="23"/>
      <c r="WIH23" s="23"/>
      <c r="WII23" s="23"/>
      <c r="WIJ23" s="23"/>
      <c r="WIK23" s="23"/>
      <c r="WIL23" s="23"/>
      <c r="WIM23" s="23"/>
      <c r="WIN23" s="23"/>
      <c r="WIO23" s="23"/>
      <c r="WIP23" s="23"/>
      <c r="WIQ23" s="23"/>
      <c r="WIR23" s="23"/>
      <c r="WIS23" s="23"/>
      <c r="WIT23" s="23"/>
      <c r="WIU23" s="23"/>
      <c r="WIV23" s="23"/>
      <c r="WIW23" s="23"/>
      <c r="WIX23" s="23"/>
      <c r="WIY23" s="23"/>
      <c r="WIZ23" s="23"/>
      <c r="WJA23" s="23"/>
      <c r="WJB23" s="23"/>
      <c r="WJC23" s="23"/>
      <c r="WJD23" s="23"/>
      <c r="WJE23" s="23"/>
      <c r="WJF23" s="23"/>
      <c r="WJG23" s="23"/>
      <c r="WJH23" s="23"/>
      <c r="WJI23" s="23"/>
      <c r="WJJ23" s="23"/>
      <c r="WJK23" s="23"/>
      <c r="WJL23" s="23"/>
      <c r="WJM23" s="23"/>
      <c r="WJN23" s="23"/>
      <c r="WJO23" s="23"/>
      <c r="WJP23" s="23"/>
      <c r="WJQ23" s="23"/>
      <c r="WJR23" s="23"/>
      <c r="WJS23" s="23"/>
      <c r="WJT23" s="23"/>
      <c r="WJU23" s="23"/>
      <c r="WJV23" s="23"/>
      <c r="WJW23" s="23"/>
      <c r="WJX23" s="23"/>
      <c r="WJY23" s="23"/>
      <c r="WJZ23" s="23"/>
      <c r="WKA23" s="23"/>
      <c r="WKB23" s="23"/>
      <c r="WKC23" s="23"/>
      <c r="WKD23" s="23"/>
      <c r="WKE23" s="23"/>
      <c r="WKF23" s="23"/>
      <c r="WKG23" s="23"/>
      <c r="WKH23" s="23"/>
      <c r="WKI23" s="23"/>
      <c r="WKJ23" s="23"/>
      <c r="WKK23" s="23"/>
      <c r="WKL23" s="23"/>
      <c r="WKM23" s="23"/>
      <c r="WKN23" s="23"/>
      <c r="WKO23" s="23"/>
      <c r="WKP23" s="23"/>
      <c r="WKQ23" s="23"/>
      <c r="WKR23" s="23"/>
      <c r="WKS23" s="23"/>
      <c r="WKT23" s="23"/>
      <c r="WKU23" s="23"/>
      <c r="WKV23" s="23"/>
      <c r="WKW23" s="23"/>
      <c r="WKX23" s="23"/>
      <c r="WKY23" s="23"/>
      <c r="WKZ23" s="23"/>
      <c r="WLA23" s="23"/>
      <c r="WLB23" s="23"/>
      <c r="WLC23" s="23"/>
      <c r="WLD23" s="23"/>
      <c r="WLE23" s="23"/>
      <c r="WLF23" s="23"/>
      <c r="WLG23" s="23"/>
      <c r="WLH23" s="23"/>
      <c r="WLI23" s="23"/>
      <c r="WLJ23" s="23"/>
      <c r="WLK23" s="23"/>
      <c r="WLL23" s="23"/>
      <c r="WLM23" s="23"/>
      <c r="WLN23" s="23"/>
      <c r="WLO23" s="23"/>
      <c r="WLP23" s="23"/>
      <c r="WLQ23" s="23"/>
      <c r="WLR23" s="23"/>
      <c r="WLS23" s="23"/>
      <c r="WLT23" s="23"/>
      <c r="WLU23" s="23"/>
      <c r="WLV23" s="23"/>
      <c r="WLW23" s="23"/>
      <c r="WLX23" s="23"/>
      <c r="WLY23" s="23"/>
      <c r="WLZ23" s="23"/>
      <c r="WMA23" s="23"/>
      <c r="WMB23" s="23"/>
      <c r="WMC23" s="23"/>
      <c r="WMD23" s="23"/>
      <c r="WME23" s="23"/>
      <c r="WMF23" s="23"/>
      <c r="WMG23" s="23"/>
      <c r="WMH23" s="23"/>
      <c r="WMI23" s="23"/>
      <c r="WMJ23" s="23"/>
      <c r="WMK23" s="23"/>
      <c r="WML23" s="23"/>
      <c r="WMM23" s="23"/>
      <c r="WMN23" s="23"/>
      <c r="WMO23" s="23"/>
      <c r="WMP23" s="23"/>
      <c r="WMQ23" s="23"/>
      <c r="WMR23" s="23"/>
      <c r="WMS23" s="23"/>
      <c r="WMT23" s="23"/>
      <c r="WMU23" s="23"/>
      <c r="WMV23" s="23"/>
      <c r="WMW23" s="23"/>
      <c r="WMX23" s="23"/>
      <c r="WMY23" s="23"/>
      <c r="WMZ23" s="23"/>
      <c r="WNA23" s="23"/>
      <c r="WNB23" s="23"/>
      <c r="WNC23" s="23"/>
      <c r="WND23" s="23"/>
      <c r="WNE23" s="23"/>
      <c r="WNF23" s="23"/>
      <c r="WNG23" s="23"/>
      <c r="WNH23" s="23"/>
      <c r="WNI23" s="23"/>
      <c r="WNJ23" s="23"/>
      <c r="WNK23" s="23"/>
      <c r="WNL23" s="23"/>
      <c r="WNM23" s="23"/>
      <c r="WNN23" s="23"/>
      <c r="WNO23" s="23"/>
      <c r="WNP23" s="23"/>
      <c r="WNQ23" s="23"/>
      <c r="WNR23" s="23"/>
      <c r="WNS23" s="23"/>
      <c r="WNT23" s="23"/>
      <c r="WNU23" s="23"/>
      <c r="WNV23" s="23"/>
      <c r="WNW23" s="23"/>
      <c r="WNX23" s="23"/>
      <c r="WNY23" s="23"/>
      <c r="WNZ23" s="23"/>
      <c r="WOA23" s="23"/>
      <c r="WOB23" s="23"/>
      <c r="WOC23" s="23"/>
      <c r="WOD23" s="23"/>
      <c r="WOE23" s="23"/>
      <c r="WOF23" s="23"/>
      <c r="WOG23" s="23"/>
      <c r="WOH23" s="23"/>
      <c r="WOI23" s="23"/>
      <c r="WOJ23" s="23"/>
      <c r="WOK23" s="23"/>
      <c r="WOL23" s="23"/>
      <c r="WOM23" s="23"/>
      <c r="WON23" s="23"/>
      <c r="WOO23" s="23"/>
      <c r="WOP23" s="23"/>
      <c r="WOQ23" s="23"/>
      <c r="WOR23" s="23"/>
      <c r="WOS23" s="23"/>
      <c r="WOT23" s="23"/>
      <c r="WOU23" s="23"/>
      <c r="WOV23" s="23"/>
      <c r="WOW23" s="23"/>
      <c r="WOX23" s="23"/>
      <c r="WOY23" s="23"/>
      <c r="WOZ23" s="23"/>
      <c r="WPA23" s="23"/>
      <c r="WPB23" s="23"/>
      <c r="WPC23" s="23"/>
      <c r="WPD23" s="23"/>
      <c r="WPE23" s="23"/>
      <c r="WPF23" s="23"/>
      <c r="WPG23" s="23"/>
      <c r="WPH23" s="23"/>
      <c r="WPI23" s="23"/>
      <c r="WPJ23" s="23"/>
      <c r="WPK23" s="23"/>
      <c r="WPL23" s="23"/>
      <c r="WPM23" s="23"/>
      <c r="WPN23" s="23"/>
      <c r="WPO23" s="23"/>
      <c r="WPP23" s="23"/>
      <c r="WPQ23" s="23"/>
      <c r="WPR23" s="23"/>
      <c r="WPS23" s="23"/>
      <c r="WPT23" s="23"/>
      <c r="WPU23" s="23"/>
      <c r="WPV23" s="23"/>
      <c r="WPW23" s="23"/>
      <c r="WPX23" s="23"/>
      <c r="WPY23" s="23"/>
      <c r="WPZ23" s="23"/>
      <c r="WQA23" s="23"/>
      <c r="WQB23" s="23"/>
      <c r="WQC23" s="23"/>
      <c r="WQD23" s="23"/>
      <c r="WQE23" s="23"/>
      <c r="WQF23" s="23"/>
      <c r="WQG23" s="23"/>
      <c r="WQH23" s="23"/>
      <c r="WQI23" s="23"/>
      <c r="WQJ23" s="23"/>
      <c r="WQK23" s="23"/>
      <c r="WQL23" s="23"/>
      <c r="WQM23" s="23"/>
      <c r="WQN23" s="23"/>
      <c r="WQO23" s="23"/>
      <c r="WQP23" s="23"/>
      <c r="WQQ23" s="23"/>
      <c r="WQR23" s="23"/>
      <c r="WQS23" s="23"/>
      <c r="WQT23" s="23"/>
      <c r="WQU23" s="23"/>
      <c r="WQV23" s="23"/>
      <c r="WQW23" s="23"/>
      <c r="WQX23" s="23"/>
      <c r="WQY23" s="23"/>
      <c r="WQZ23" s="23"/>
      <c r="WRA23" s="23"/>
      <c r="WRB23" s="23"/>
      <c r="WRC23" s="23"/>
      <c r="WRD23" s="23"/>
      <c r="WRE23" s="23"/>
      <c r="WRF23" s="23"/>
      <c r="WRG23" s="23"/>
      <c r="WRH23" s="23"/>
      <c r="WRI23" s="23"/>
      <c r="WRJ23" s="23"/>
      <c r="WRK23" s="23"/>
      <c r="WRL23" s="23"/>
      <c r="WRM23" s="23"/>
      <c r="WRN23" s="23"/>
      <c r="WRO23" s="23"/>
      <c r="WRP23" s="23"/>
      <c r="WRQ23" s="23"/>
      <c r="WRR23" s="23"/>
      <c r="WRS23" s="23"/>
      <c r="WRT23" s="23"/>
      <c r="WRU23" s="23"/>
      <c r="WRV23" s="23"/>
      <c r="WRW23" s="23"/>
      <c r="WRX23" s="23"/>
      <c r="WRY23" s="23"/>
      <c r="WRZ23" s="23"/>
      <c r="WSA23" s="23"/>
      <c r="WSB23" s="23"/>
      <c r="WSC23" s="23"/>
      <c r="WSD23" s="23"/>
      <c r="WSE23" s="23"/>
      <c r="WSF23" s="23"/>
      <c r="WSG23" s="23"/>
      <c r="WSH23" s="23"/>
      <c r="WSI23" s="23"/>
      <c r="WSJ23" s="23"/>
      <c r="WSK23" s="23"/>
      <c r="WSL23" s="23"/>
      <c r="WSM23" s="23"/>
      <c r="WSN23" s="23"/>
      <c r="WSO23" s="23"/>
      <c r="WSP23" s="23"/>
      <c r="WSQ23" s="23"/>
      <c r="WSR23" s="23"/>
      <c r="WSS23" s="23"/>
      <c r="WST23" s="23"/>
      <c r="WSU23" s="23"/>
      <c r="WSV23" s="23"/>
      <c r="WSW23" s="23"/>
      <c r="WSX23" s="23"/>
      <c r="WSY23" s="23"/>
      <c r="WSZ23" s="23"/>
      <c r="WTA23" s="23"/>
      <c r="WTB23" s="23"/>
      <c r="WTC23" s="23"/>
      <c r="WTD23" s="23"/>
      <c r="WTE23" s="23"/>
      <c r="WTF23" s="23"/>
      <c r="WTG23" s="23"/>
      <c r="WTH23" s="23"/>
      <c r="WTI23" s="23"/>
      <c r="WTJ23" s="23"/>
      <c r="WTK23" s="23"/>
      <c r="WTL23" s="23"/>
      <c r="WTM23" s="23"/>
      <c r="WTN23" s="23"/>
      <c r="WTO23" s="23"/>
      <c r="WTP23" s="23"/>
      <c r="WTQ23" s="23"/>
      <c r="WTR23" s="23"/>
      <c r="WTS23" s="23"/>
      <c r="WTT23" s="23"/>
      <c r="WTU23" s="23"/>
      <c r="WTV23" s="23"/>
      <c r="WTW23" s="23"/>
      <c r="WTX23" s="23"/>
      <c r="WTY23" s="23"/>
      <c r="WTZ23" s="23"/>
      <c r="WUA23" s="23"/>
      <c r="WUB23" s="23"/>
      <c r="WUC23" s="23"/>
      <c r="WUD23" s="23"/>
      <c r="WUE23" s="23"/>
      <c r="WUF23" s="23"/>
      <c r="WUG23" s="23"/>
      <c r="WUH23" s="23"/>
      <c r="WUI23" s="23"/>
      <c r="WUJ23" s="23"/>
      <c r="WUK23" s="23"/>
      <c r="WUL23" s="23"/>
      <c r="WUM23" s="23"/>
      <c r="WUN23" s="23"/>
      <c r="WUO23" s="23"/>
      <c r="WUP23" s="23"/>
      <c r="WUQ23" s="23"/>
      <c r="WUR23" s="23"/>
      <c r="WUS23" s="23"/>
      <c r="WUT23" s="23"/>
      <c r="WUU23" s="23"/>
      <c r="WUV23" s="23"/>
      <c r="WUW23" s="23"/>
      <c r="WUX23" s="23"/>
      <c r="WUY23" s="23"/>
      <c r="WUZ23" s="23"/>
      <c r="WVA23" s="23"/>
      <c r="WVB23" s="23"/>
      <c r="WVC23" s="23"/>
      <c r="WVD23" s="23"/>
      <c r="WVE23" s="23"/>
      <c r="WVF23" s="23"/>
      <c r="WVG23" s="23"/>
      <c r="WVH23" s="23"/>
      <c r="WVI23" s="23"/>
      <c r="WVJ23" s="23"/>
      <c r="WVK23" s="23"/>
      <c r="WVL23" s="23"/>
      <c r="WVM23" s="23"/>
      <c r="WVN23" s="23"/>
      <c r="WVO23" s="23"/>
      <c r="WVP23" s="23"/>
      <c r="WVQ23" s="23"/>
      <c r="WVR23" s="23"/>
      <c r="WVS23" s="23"/>
      <c r="WVT23" s="23"/>
      <c r="WVU23" s="23"/>
      <c r="WVV23" s="23"/>
      <c r="WVW23" s="23"/>
      <c r="WVX23" s="23"/>
      <c r="WVY23" s="23"/>
      <c r="WVZ23" s="23"/>
      <c r="WWA23" s="23"/>
      <c r="WWB23" s="23"/>
      <c r="WWC23" s="23"/>
      <c r="WWD23" s="23"/>
      <c r="WWE23" s="23"/>
      <c r="WWF23" s="23"/>
      <c r="WWG23" s="23"/>
      <c r="WWH23" s="23"/>
      <c r="WWI23" s="23"/>
      <c r="WWJ23" s="23"/>
      <c r="WWK23" s="23"/>
      <c r="WWL23" s="23"/>
      <c r="WWM23" s="23"/>
      <c r="WWN23" s="23"/>
      <c r="WWO23" s="23"/>
      <c r="WWP23" s="23"/>
      <c r="WWQ23" s="23"/>
      <c r="WWR23" s="23"/>
      <c r="WWS23" s="23"/>
      <c r="WWT23" s="23"/>
      <c r="WWU23" s="23"/>
      <c r="WWV23" s="23"/>
      <c r="WWW23" s="23"/>
      <c r="WWX23" s="23"/>
      <c r="WWY23" s="23"/>
      <c r="WWZ23" s="23"/>
      <c r="WXA23" s="23"/>
      <c r="WXB23" s="23"/>
      <c r="WXC23" s="23"/>
      <c r="WXD23" s="23"/>
      <c r="WXE23" s="23"/>
      <c r="WXF23" s="23"/>
      <c r="WXG23" s="23"/>
      <c r="WXH23" s="23"/>
      <c r="WXI23" s="23"/>
      <c r="WXJ23" s="23"/>
      <c r="WXK23" s="23"/>
      <c r="WXL23" s="23"/>
      <c r="WXM23" s="23"/>
      <c r="WXN23" s="23"/>
      <c r="WXO23" s="23"/>
      <c r="WXP23" s="23"/>
      <c r="WXQ23" s="23"/>
      <c r="WXR23" s="23"/>
      <c r="WXS23" s="23"/>
      <c r="WXT23" s="23"/>
      <c r="WXU23" s="23"/>
      <c r="WXV23" s="23"/>
      <c r="WXW23" s="23"/>
      <c r="WXX23" s="23"/>
      <c r="WXY23" s="23"/>
      <c r="WXZ23" s="23"/>
      <c r="WYA23" s="23"/>
      <c r="WYB23" s="23"/>
      <c r="WYC23" s="23"/>
      <c r="WYD23" s="23"/>
      <c r="WYE23" s="23"/>
      <c r="WYF23" s="23"/>
      <c r="WYG23" s="23"/>
      <c r="WYH23" s="23"/>
      <c r="WYI23" s="23"/>
      <c r="WYJ23" s="23"/>
      <c r="WYK23" s="23"/>
      <c r="WYL23" s="23"/>
      <c r="WYM23" s="23"/>
      <c r="WYN23" s="23"/>
      <c r="WYO23" s="23"/>
      <c r="WYP23" s="23"/>
      <c r="WYQ23" s="23"/>
      <c r="WYR23" s="23"/>
      <c r="WYS23" s="23"/>
      <c r="WYT23" s="23"/>
      <c r="WYU23" s="23"/>
      <c r="WYV23" s="23"/>
      <c r="WYW23" s="23"/>
      <c r="WYX23" s="23"/>
      <c r="WYY23" s="23"/>
      <c r="WYZ23" s="23"/>
      <c r="WZA23" s="23"/>
      <c r="WZB23" s="23"/>
      <c r="WZC23" s="23"/>
      <c r="WZD23" s="23"/>
      <c r="WZE23" s="23"/>
      <c r="WZF23" s="23"/>
      <c r="WZG23" s="23"/>
      <c r="WZH23" s="23"/>
      <c r="WZI23" s="23"/>
      <c r="WZJ23" s="23"/>
      <c r="WZK23" s="23"/>
      <c r="WZL23" s="23"/>
      <c r="WZM23" s="23"/>
      <c r="WZN23" s="23"/>
      <c r="WZO23" s="23"/>
      <c r="WZP23" s="23"/>
      <c r="WZQ23" s="23"/>
      <c r="WZR23" s="23"/>
      <c r="WZS23" s="23"/>
      <c r="WZT23" s="23"/>
      <c r="WZU23" s="23"/>
      <c r="WZV23" s="23"/>
      <c r="WZW23" s="23"/>
      <c r="WZX23" s="23"/>
      <c r="WZY23" s="23"/>
      <c r="WZZ23" s="23"/>
      <c r="XAA23" s="23"/>
      <c r="XAB23" s="23"/>
      <c r="XAC23" s="23"/>
      <c r="XAD23" s="23"/>
      <c r="XAE23" s="23"/>
      <c r="XAF23" s="23"/>
      <c r="XAG23" s="23"/>
      <c r="XAH23" s="23"/>
      <c r="XAI23" s="23"/>
      <c r="XAJ23" s="23"/>
      <c r="XAK23" s="23"/>
      <c r="XAL23" s="23"/>
      <c r="XAM23" s="23"/>
      <c r="XAN23" s="23"/>
      <c r="XAO23" s="23"/>
      <c r="XAP23" s="23"/>
      <c r="XAQ23" s="23"/>
      <c r="XAR23" s="23"/>
      <c r="XAS23" s="23"/>
      <c r="XAT23" s="23"/>
      <c r="XAU23" s="23"/>
      <c r="XAV23" s="23"/>
      <c r="XAW23" s="23"/>
      <c r="XAX23" s="23"/>
      <c r="XAY23" s="23"/>
      <c r="XAZ23" s="23"/>
      <c r="XBA23" s="23"/>
      <c r="XBB23" s="23"/>
      <c r="XBC23" s="23"/>
      <c r="XBD23" s="23"/>
      <c r="XBE23" s="23"/>
      <c r="XBF23" s="23"/>
      <c r="XBG23" s="23"/>
      <c r="XBH23" s="23"/>
      <c r="XBI23" s="23"/>
      <c r="XBJ23" s="23"/>
      <c r="XBK23" s="23"/>
      <c r="XBL23" s="23"/>
      <c r="XBM23" s="23"/>
      <c r="XBN23" s="23"/>
      <c r="XBO23" s="23"/>
      <c r="XBP23" s="23"/>
      <c r="XBQ23" s="23"/>
      <c r="XBR23" s="23"/>
      <c r="XBS23" s="23"/>
      <c r="XBT23" s="23"/>
      <c r="XBU23" s="23"/>
      <c r="XBV23" s="23"/>
      <c r="XBW23" s="23"/>
      <c r="XBX23" s="23"/>
      <c r="XBY23" s="23"/>
      <c r="XBZ23" s="23"/>
      <c r="XCA23" s="23"/>
      <c r="XCB23" s="23"/>
      <c r="XCC23" s="23"/>
      <c r="XCD23" s="23"/>
      <c r="XCE23" s="23"/>
      <c r="XCF23" s="23"/>
      <c r="XCG23" s="23"/>
      <c r="XCH23" s="23"/>
      <c r="XCI23" s="23"/>
      <c r="XCJ23" s="23"/>
      <c r="XCK23" s="23"/>
      <c r="XCL23" s="23"/>
      <c r="XCM23" s="23"/>
      <c r="XCN23" s="23"/>
      <c r="XCO23" s="23"/>
      <c r="XCP23" s="23"/>
      <c r="XCQ23" s="23"/>
      <c r="XCR23" s="23"/>
      <c r="XCS23" s="23"/>
      <c r="XCT23" s="23"/>
      <c r="XCU23" s="23"/>
      <c r="XCV23" s="23"/>
      <c r="XCW23" s="23"/>
      <c r="XCX23" s="23"/>
      <c r="XCY23" s="23"/>
      <c r="XCZ23" s="23"/>
      <c r="XDA23" s="23"/>
      <c r="XDB23" s="23"/>
      <c r="XDC23" s="23"/>
      <c r="XDD23" s="23"/>
      <c r="XDE23" s="23"/>
      <c r="XDF23" s="23"/>
      <c r="XDG23" s="23"/>
      <c r="XDH23" s="23"/>
      <c r="XDI23" s="23"/>
      <c r="XDJ23" s="23"/>
      <c r="XDK23" s="23"/>
      <c r="XDL23" s="23"/>
      <c r="XDM23" s="23"/>
      <c r="XDN23" s="23"/>
      <c r="XDO23" s="23"/>
      <c r="XDP23" s="23"/>
      <c r="XDQ23" s="23"/>
      <c r="XDR23" s="23"/>
      <c r="XDS23" s="23"/>
      <c r="XDT23" s="23"/>
      <c r="XDU23" s="23"/>
      <c r="XDV23" s="23"/>
      <c r="XDW23" s="23"/>
      <c r="XDX23" s="23"/>
      <c r="XDY23" s="23"/>
      <c r="XDZ23" s="23"/>
      <c r="XEA23" s="23"/>
      <c r="XEB23" s="23"/>
      <c r="XEC23" s="23"/>
      <c r="XED23" s="23"/>
      <c r="XEE23" s="23"/>
      <c r="XEF23" s="23"/>
      <c r="XEG23" s="23"/>
      <c r="XEH23" s="23"/>
      <c r="XEI23" s="23"/>
      <c r="XEJ23" s="23"/>
      <c r="XEK23" s="23"/>
      <c r="XEL23" s="23"/>
      <c r="XEM23" s="23"/>
      <c r="XEN23" s="23"/>
      <c r="XEO23" s="23"/>
      <c r="XEP23" s="23"/>
      <c r="XEQ23" s="23"/>
      <c r="XER23" s="23"/>
      <c r="XES23" s="23"/>
      <c r="XET23" s="23"/>
      <c r="XEU23" s="23"/>
      <c r="XEV23" s="23"/>
      <c r="XEW23" s="23"/>
      <c r="XEX23" s="23"/>
      <c r="XEY23" s="23"/>
    </row>
    <row r="24" spans="1:16379" ht="12.75" customHeight="1" x14ac:dyDescent="0.25">
      <c r="E24" s="575" t="s">
        <v>147</v>
      </c>
      <c r="F24" s="575"/>
      <c r="G24" s="575"/>
      <c r="H24" s="575"/>
      <c r="I24" s="617" t="s">
        <v>148</v>
      </c>
      <c r="J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24"/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24"/>
      <c r="EC24" s="24"/>
      <c r="ED24" s="24"/>
      <c r="EE24" s="24"/>
      <c r="EF24" s="24"/>
      <c r="EG24" s="24"/>
      <c r="EH24" s="24"/>
      <c r="EI24" s="24"/>
      <c r="EJ24" s="24"/>
      <c r="EK24" s="24"/>
      <c r="EL24" s="24"/>
      <c r="EM24" s="24"/>
      <c r="EN24" s="24"/>
      <c r="EO24" s="24"/>
      <c r="EP24" s="24"/>
      <c r="EQ24" s="24"/>
      <c r="ER24" s="24"/>
      <c r="ES24" s="24"/>
      <c r="ET24" s="24"/>
      <c r="EU24" s="24"/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24"/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24"/>
      <c r="GG24" s="24"/>
      <c r="GH24" s="24"/>
      <c r="GI24" s="24"/>
      <c r="GJ24" s="24"/>
      <c r="GK24" s="24"/>
      <c r="GL24" s="24"/>
      <c r="GM24" s="24"/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24"/>
      <c r="HD24" s="24"/>
      <c r="HE24" s="24"/>
      <c r="HF24" s="24"/>
      <c r="HG24" s="24"/>
      <c r="HH24" s="24"/>
      <c r="HI24" s="24"/>
      <c r="HJ24" s="24"/>
      <c r="HK24" s="24"/>
      <c r="HL24" s="24"/>
      <c r="HM24" s="24"/>
      <c r="HN24" s="24"/>
      <c r="HO24" s="24"/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24"/>
      <c r="IV24" s="24"/>
      <c r="IW24" s="24"/>
      <c r="IX24" s="24"/>
      <c r="IY24" s="24"/>
      <c r="IZ24" s="24"/>
      <c r="JA24" s="24"/>
      <c r="JB24" s="24"/>
      <c r="JC24" s="24"/>
      <c r="JD24" s="24"/>
      <c r="JE24" s="24"/>
      <c r="JF24" s="24"/>
      <c r="JG24" s="24"/>
      <c r="JH24" s="24"/>
      <c r="JI24" s="24"/>
      <c r="JJ24" s="24"/>
      <c r="JK24" s="24"/>
      <c r="JL24" s="24"/>
      <c r="JM24" s="24"/>
      <c r="JN24" s="24"/>
      <c r="JO24" s="24"/>
      <c r="JP24" s="24"/>
      <c r="JQ24" s="24"/>
      <c r="JR24" s="24"/>
      <c r="JS24" s="24"/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24"/>
      <c r="KO24" s="24"/>
      <c r="KP24" s="24"/>
      <c r="KQ24" s="24"/>
      <c r="KR24" s="24"/>
      <c r="KS24" s="24"/>
      <c r="KT24" s="24"/>
      <c r="KU24" s="24"/>
      <c r="KV24" s="24"/>
      <c r="KW24" s="24"/>
      <c r="KX24" s="24"/>
      <c r="KY24" s="24"/>
      <c r="KZ24" s="24"/>
      <c r="LA24" s="24"/>
      <c r="LB24" s="24"/>
      <c r="LC24" s="24"/>
      <c r="LD24" s="24"/>
      <c r="LE24" s="24"/>
      <c r="LF24" s="24"/>
      <c r="LG24" s="24"/>
      <c r="LH24" s="24"/>
      <c r="LI24" s="24"/>
      <c r="LJ24" s="24"/>
      <c r="LK24" s="24"/>
      <c r="LL24" s="24"/>
      <c r="LM24" s="24"/>
      <c r="LN24" s="24"/>
      <c r="LO24" s="24"/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24"/>
      <c r="MS24" s="24"/>
      <c r="MT24" s="24"/>
      <c r="MU24" s="24"/>
      <c r="MV24" s="24"/>
      <c r="MW24" s="24"/>
      <c r="MX24" s="24"/>
      <c r="MY24" s="24"/>
      <c r="MZ24" s="24"/>
      <c r="NA24" s="24"/>
      <c r="NB24" s="24"/>
      <c r="NC24" s="24"/>
      <c r="ND24" s="24"/>
      <c r="NE24" s="24"/>
      <c r="NF24" s="24"/>
      <c r="NG24" s="24"/>
      <c r="NH24" s="24"/>
      <c r="NI24" s="24"/>
      <c r="NJ24" s="24"/>
      <c r="NK24" s="24"/>
      <c r="NL24" s="24"/>
      <c r="NM24" s="24"/>
      <c r="NN24" s="24"/>
      <c r="NO24" s="24"/>
      <c r="NP24" s="24"/>
      <c r="NQ24" s="24"/>
      <c r="NR24" s="24"/>
      <c r="NS24" s="24"/>
      <c r="NT24" s="24"/>
      <c r="NU24" s="24"/>
      <c r="NV24" s="24"/>
      <c r="NW24" s="24"/>
      <c r="NX24" s="24"/>
      <c r="NY24" s="24"/>
      <c r="NZ24" s="24"/>
      <c r="OA24" s="24"/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24"/>
      <c r="OW24" s="24"/>
      <c r="OX24" s="24"/>
      <c r="OY24" s="24"/>
      <c r="OZ24" s="24"/>
      <c r="PA24" s="24"/>
      <c r="PB24" s="24"/>
      <c r="PC24" s="24"/>
      <c r="PD24" s="24"/>
      <c r="PE24" s="24"/>
      <c r="PF24" s="24"/>
      <c r="PG24" s="24"/>
      <c r="PH24" s="24"/>
      <c r="PI24" s="24"/>
      <c r="PJ24" s="24"/>
      <c r="PK24" s="24"/>
      <c r="PL24" s="24"/>
      <c r="PM24" s="24"/>
      <c r="PN24" s="24"/>
      <c r="PO24" s="24"/>
      <c r="PP24" s="24"/>
      <c r="PQ24" s="24"/>
      <c r="PR24" s="24"/>
      <c r="PS24" s="24"/>
      <c r="PT24" s="24"/>
      <c r="PU24" s="24"/>
      <c r="PV24" s="24"/>
      <c r="PW24" s="24"/>
      <c r="PX24" s="24"/>
      <c r="PY24" s="24"/>
      <c r="PZ24" s="24"/>
      <c r="QA24" s="24"/>
      <c r="QB24" s="24"/>
      <c r="QC24" s="24"/>
      <c r="QD24" s="24"/>
      <c r="QE24" s="24"/>
      <c r="QF24" s="24"/>
      <c r="QG24" s="24"/>
      <c r="QH24" s="24"/>
      <c r="QI24" s="24"/>
      <c r="QJ24" s="24"/>
      <c r="QK24" s="24"/>
      <c r="QL24" s="24"/>
      <c r="QM24" s="24"/>
      <c r="QN24" s="24"/>
      <c r="QO24" s="24"/>
      <c r="QP24" s="24"/>
      <c r="QQ24" s="24"/>
      <c r="QR24" s="24"/>
      <c r="QS24" s="24"/>
      <c r="QT24" s="24"/>
      <c r="QU24" s="24"/>
      <c r="QV24" s="24"/>
      <c r="QW24" s="24"/>
      <c r="QX24" s="24"/>
      <c r="QY24" s="24"/>
      <c r="QZ24" s="24"/>
      <c r="RA24" s="24"/>
      <c r="RB24" s="24"/>
      <c r="RC24" s="24"/>
      <c r="RD24" s="24"/>
      <c r="RE24" s="24"/>
      <c r="RF24" s="24"/>
      <c r="RG24" s="24"/>
      <c r="RH24" s="24"/>
      <c r="RI24" s="24"/>
      <c r="RJ24" s="24"/>
      <c r="RK24" s="24"/>
      <c r="RL24" s="24"/>
      <c r="RM24" s="24"/>
      <c r="RN24" s="24"/>
      <c r="RO24" s="24"/>
      <c r="RP24" s="24"/>
      <c r="RQ24" s="24"/>
      <c r="RR24" s="24"/>
      <c r="RS24" s="24"/>
      <c r="RT24" s="24"/>
      <c r="RU24" s="24"/>
      <c r="RV24" s="24"/>
      <c r="RW24" s="24"/>
      <c r="RX24" s="24"/>
      <c r="RY24" s="24"/>
      <c r="RZ24" s="24"/>
      <c r="SA24" s="24"/>
      <c r="SB24" s="24"/>
      <c r="SC24" s="24"/>
      <c r="SD24" s="24"/>
      <c r="SE24" s="24"/>
      <c r="SF24" s="24"/>
      <c r="SG24" s="24"/>
      <c r="SH24" s="24"/>
      <c r="SI24" s="24"/>
      <c r="SJ24" s="24"/>
      <c r="SK24" s="24"/>
      <c r="SL24" s="24"/>
      <c r="SM24" s="24"/>
      <c r="SN24" s="24"/>
      <c r="SO24" s="24"/>
      <c r="SP24" s="24"/>
      <c r="SQ24" s="24"/>
      <c r="SR24" s="24"/>
      <c r="SS24" s="24"/>
      <c r="ST24" s="24"/>
      <c r="SU24" s="24"/>
      <c r="SV24" s="24"/>
      <c r="SW24" s="24"/>
      <c r="SX24" s="24"/>
      <c r="SY24" s="24"/>
      <c r="SZ24" s="24"/>
      <c r="TA24" s="24"/>
      <c r="TB24" s="24"/>
      <c r="TC24" s="24"/>
      <c r="TD24" s="24"/>
      <c r="TE24" s="24"/>
      <c r="TF24" s="24"/>
      <c r="TG24" s="24"/>
      <c r="TH24" s="24"/>
      <c r="TI24" s="24"/>
      <c r="TJ24" s="24"/>
      <c r="TK24" s="24"/>
      <c r="TL24" s="24"/>
      <c r="TM24" s="24"/>
      <c r="TN24" s="24"/>
      <c r="TO24" s="24"/>
      <c r="TP24" s="24"/>
      <c r="TQ24" s="24"/>
      <c r="TR24" s="24"/>
      <c r="TS24" s="24"/>
      <c r="TT24" s="24"/>
      <c r="TU24" s="24"/>
      <c r="TV24" s="24"/>
      <c r="TW24" s="24"/>
      <c r="TX24" s="24"/>
      <c r="TY24" s="24"/>
      <c r="TZ24" s="24"/>
      <c r="UA24" s="24"/>
      <c r="UB24" s="24"/>
      <c r="UC24" s="24"/>
      <c r="UD24" s="24"/>
      <c r="UE24" s="24"/>
      <c r="UF24" s="24"/>
      <c r="UG24" s="24"/>
      <c r="UH24" s="24"/>
      <c r="UI24" s="24"/>
      <c r="UJ24" s="24"/>
      <c r="UK24" s="24"/>
      <c r="UL24" s="24"/>
      <c r="UM24" s="24"/>
      <c r="UN24" s="24"/>
      <c r="UO24" s="24"/>
      <c r="UP24" s="24"/>
      <c r="UQ24" s="24"/>
      <c r="UR24" s="24"/>
      <c r="US24" s="24"/>
      <c r="UT24" s="24"/>
      <c r="UU24" s="24"/>
      <c r="UV24" s="24"/>
      <c r="UW24" s="24"/>
      <c r="UX24" s="24"/>
      <c r="UY24" s="24"/>
      <c r="UZ24" s="24"/>
      <c r="VA24" s="24"/>
      <c r="VB24" s="24"/>
      <c r="VC24" s="24"/>
      <c r="VD24" s="24"/>
      <c r="VE24" s="24"/>
      <c r="VF24" s="24"/>
      <c r="VG24" s="24"/>
      <c r="VH24" s="24"/>
      <c r="VI24" s="24"/>
      <c r="VJ24" s="24"/>
      <c r="VK24" s="24"/>
      <c r="VL24" s="24"/>
      <c r="VM24" s="24"/>
      <c r="VN24" s="24"/>
      <c r="VO24" s="24"/>
      <c r="VP24" s="24"/>
      <c r="VQ24" s="24"/>
      <c r="VR24" s="24"/>
      <c r="VS24" s="24"/>
      <c r="VT24" s="24"/>
      <c r="VU24" s="24"/>
      <c r="VV24" s="24"/>
      <c r="VW24" s="24"/>
      <c r="VX24" s="24"/>
      <c r="VY24" s="24"/>
      <c r="VZ24" s="24"/>
      <c r="WA24" s="24"/>
      <c r="WB24" s="24"/>
      <c r="WC24" s="24"/>
      <c r="WD24" s="24"/>
      <c r="WE24" s="24"/>
      <c r="WF24" s="24"/>
      <c r="WG24" s="24"/>
      <c r="WH24" s="24"/>
      <c r="WI24" s="24"/>
      <c r="WJ24" s="24"/>
      <c r="WK24" s="24"/>
      <c r="WL24" s="24"/>
      <c r="WM24" s="24"/>
      <c r="WN24" s="24"/>
      <c r="WO24" s="24"/>
      <c r="WP24" s="24"/>
      <c r="WQ24" s="24"/>
      <c r="WR24" s="24"/>
      <c r="WS24" s="24"/>
      <c r="WT24" s="24"/>
      <c r="WU24" s="24"/>
      <c r="WV24" s="24"/>
      <c r="WW24" s="24"/>
      <c r="WX24" s="24"/>
      <c r="WY24" s="24"/>
      <c r="WZ24" s="24"/>
      <c r="XA24" s="24"/>
      <c r="XB24" s="24"/>
      <c r="XC24" s="24"/>
      <c r="XD24" s="24"/>
      <c r="XE24" s="24"/>
      <c r="XF24" s="24"/>
      <c r="XG24" s="24"/>
      <c r="XH24" s="24"/>
      <c r="XI24" s="24"/>
      <c r="XJ24" s="24"/>
      <c r="XK24" s="24"/>
      <c r="XL24" s="24"/>
      <c r="XM24" s="24"/>
      <c r="XN24" s="24"/>
      <c r="XO24" s="24"/>
      <c r="XP24" s="24"/>
      <c r="XQ24" s="24"/>
      <c r="XR24" s="24"/>
      <c r="XS24" s="24"/>
      <c r="XT24" s="24"/>
      <c r="XU24" s="24"/>
      <c r="XV24" s="24"/>
      <c r="XW24" s="24"/>
      <c r="XX24" s="24"/>
      <c r="XY24" s="24"/>
      <c r="XZ24" s="24"/>
      <c r="YA24" s="24"/>
      <c r="YB24" s="24"/>
      <c r="YC24" s="24"/>
      <c r="YD24" s="24"/>
      <c r="YE24" s="24"/>
      <c r="YF24" s="24"/>
      <c r="YG24" s="24"/>
      <c r="YH24" s="24"/>
      <c r="YI24" s="24"/>
      <c r="YJ24" s="24"/>
      <c r="YK24" s="24"/>
      <c r="YL24" s="24"/>
      <c r="YM24" s="24"/>
      <c r="YN24" s="24"/>
      <c r="YO24" s="24"/>
      <c r="YP24" s="24"/>
      <c r="YQ24" s="24"/>
      <c r="YR24" s="24"/>
      <c r="YS24" s="24"/>
      <c r="YT24" s="24"/>
      <c r="YU24" s="24"/>
      <c r="YV24" s="24"/>
      <c r="YW24" s="24"/>
      <c r="YX24" s="24"/>
      <c r="YY24" s="24"/>
      <c r="YZ24" s="24"/>
      <c r="ZA24" s="24"/>
      <c r="ZB24" s="24"/>
      <c r="ZC24" s="24"/>
      <c r="ZD24" s="24"/>
      <c r="ZE24" s="24"/>
      <c r="ZF24" s="24"/>
      <c r="ZG24" s="24"/>
      <c r="ZH24" s="24"/>
      <c r="ZI24" s="24"/>
      <c r="ZJ24" s="24"/>
      <c r="ZK24" s="24"/>
      <c r="ZL24" s="24"/>
      <c r="ZM24" s="24"/>
      <c r="ZN24" s="24"/>
      <c r="ZO24" s="24"/>
      <c r="ZP24" s="24"/>
      <c r="ZQ24" s="24"/>
      <c r="ZR24" s="24"/>
      <c r="ZS24" s="24"/>
      <c r="ZT24" s="24"/>
      <c r="ZU24" s="24"/>
      <c r="ZV24" s="24"/>
      <c r="ZW24" s="24"/>
      <c r="ZX24" s="24"/>
      <c r="ZY24" s="24"/>
      <c r="ZZ24" s="24"/>
      <c r="AAA24" s="24"/>
      <c r="AAB24" s="24"/>
      <c r="AAC24" s="24"/>
      <c r="AAD24" s="24"/>
      <c r="AAE24" s="24"/>
      <c r="AAF24" s="24"/>
      <c r="AAG24" s="24"/>
      <c r="AAH24" s="24"/>
      <c r="AAI24" s="24"/>
      <c r="AAJ24" s="24"/>
      <c r="AAK24" s="24"/>
      <c r="AAL24" s="24"/>
      <c r="AAM24" s="24"/>
      <c r="AAN24" s="24"/>
      <c r="AAO24" s="24"/>
      <c r="AAP24" s="24"/>
      <c r="AAQ24" s="24"/>
      <c r="AAR24" s="24"/>
      <c r="AAS24" s="24"/>
      <c r="AAT24" s="24"/>
      <c r="AAU24" s="24"/>
      <c r="AAV24" s="24"/>
      <c r="AAW24" s="24"/>
      <c r="AAX24" s="24"/>
      <c r="AAY24" s="24"/>
      <c r="AAZ24" s="24"/>
      <c r="ABA24" s="24"/>
      <c r="ABB24" s="24"/>
      <c r="ABC24" s="24"/>
      <c r="ABD24" s="24"/>
      <c r="ABE24" s="24"/>
      <c r="ABF24" s="24"/>
      <c r="ABG24" s="24"/>
      <c r="ABH24" s="24"/>
      <c r="ABI24" s="24"/>
      <c r="ABJ24" s="24"/>
      <c r="ABK24" s="24"/>
      <c r="ABL24" s="24"/>
      <c r="ABM24" s="24"/>
      <c r="ABN24" s="24"/>
      <c r="ABO24" s="24"/>
      <c r="ABP24" s="24"/>
      <c r="ABQ24" s="24"/>
      <c r="ABR24" s="24"/>
      <c r="ABS24" s="24"/>
      <c r="ABT24" s="24"/>
      <c r="ABU24" s="24"/>
      <c r="ABV24" s="24"/>
      <c r="ABW24" s="24"/>
      <c r="ABX24" s="24"/>
      <c r="ABY24" s="24"/>
      <c r="ABZ24" s="24"/>
      <c r="ACA24" s="24"/>
      <c r="ACB24" s="24"/>
      <c r="ACC24" s="24"/>
      <c r="ACD24" s="24"/>
      <c r="ACE24" s="24"/>
      <c r="ACF24" s="24"/>
      <c r="ACG24" s="24"/>
      <c r="ACH24" s="24"/>
      <c r="ACI24" s="24"/>
      <c r="ACJ24" s="24"/>
      <c r="ACK24" s="24"/>
      <c r="ACL24" s="24"/>
      <c r="ACM24" s="24"/>
      <c r="ACN24" s="24"/>
      <c r="ACO24" s="24"/>
      <c r="ACP24" s="24"/>
      <c r="ACQ24" s="24"/>
      <c r="ACR24" s="24"/>
      <c r="ACS24" s="24"/>
      <c r="ACT24" s="24"/>
      <c r="ACU24" s="24"/>
      <c r="ACV24" s="24"/>
      <c r="ACW24" s="24"/>
      <c r="ACX24" s="24"/>
      <c r="ACY24" s="24"/>
      <c r="ACZ24" s="24"/>
      <c r="ADA24" s="24"/>
      <c r="ADB24" s="24"/>
      <c r="ADC24" s="24"/>
      <c r="ADD24" s="24"/>
      <c r="ADE24" s="24"/>
      <c r="ADF24" s="24"/>
      <c r="ADG24" s="24"/>
      <c r="ADH24" s="24"/>
      <c r="ADI24" s="24"/>
      <c r="ADJ24" s="24"/>
      <c r="ADK24" s="24"/>
      <c r="ADL24" s="24"/>
      <c r="ADM24" s="24"/>
      <c r="ADN24" s="24"/>
      <c r="ADO24" s="24"/>
      <c r="ADP24" s="24"/>
      <c r="ADQ24" s="24"/>
      <c r="ADR24" s="24"/>
      <c r="ADS24" s="24"/>
      <c r="ADT24" s="24"/>
      <c r="ADU24" s="24"/>
      <c r="ADV24" s="24"/>
      <c r="ADW24" s="24"/>
      <c r="ADX24" s="24"/>
      <c r="ADY24" s="24"/>
      <c r="ADZ24" s="24"/>
      <c r="AEA24" s="24"/>
      <c r="AEB24" s="24"/>
      <c r="AEC24" s="24"/>
      <c r="AED24" s="24"/>
      <c r="AEE24" s="24"/>
      <c r="AEF24" s="24"/>
      <c r="AEG24" s="24"/>
      <c r="AEH24" s="24"/>
      <c r="AEI24" s="24"/>
      <c r="AEJ24" s="24"/>
      <c r="AEK24" s="24"/>
      <c r="AEL24" s="24"/>
      <c r="AEM24" s="24"/>
      <c r="AEN24" s="24"/>
      <c r="AEO24" s="24"/>
      <c r="AEP24" s="24"/>
      <c r="AEQ24" s="24"/>
      <c r="AER24" s="24"/>
      <c r="AES24" s="24"/>
      <c r="AET24" s="24"/>
      <c r="AEU24" s="24"/>
      <c r="AEV24" s="24"/>
      <c r="AEW24" s="24"/>
      <c r="AEX24" s="24"/>
      <c r="AEY24" s="24"/>
      <c r="AEZ24" s="24"/>
      <c r="AFA24" s="24"/>
      <c r="AFB24" s="24"/>
      <c r="AFC24" s="24"/>
      <c r="AFD24" s="24"/>
      <c r="AFE24" s="24"/>
      <c r="AFF24" s="24"/>
      <c r="AFG24" s="24"/>
      <c r="AFH24" s="24"/>
      <c r="AFI24" s="24"/>
      <c r="AFJ24" s="24"/>
      <c r="AFK24" s="24"/>
      <c r="AFL24" s="24"/>
      <c r="AFM24" s="24"/>
      <c r="AFN24" s="24"/>
      <c r="AFO24" s="24"/>
      <c r="AFP24" s="24"/>
      <c r="AFQ24" s="24"/>
      <c r="AFR24" s="24"/>
      <c r="AFS24" s="24"/>
      <c r="AFT24" s="24"/>
      <c r="AFU24" s="24"/>
      <c r="AFV24" s="24"/>
      <c r="AFW24" s="24"/>
      <c r="AFX24" s="24"/>
      <c r="AFY24" s="24"/>
      <c r="AFZ24" s="24"/>
      <c r="AGA24" s="24"/>
      <c r="AGB24" s="24"/>
      <c r="AGC24" s="24"/>
      <c r="AGD24" s="24"/>
      <c r="AGE24" s="24"/>
      <c r="AGF24" s="24"/>
      <c r="AGG24" s="24"/>
      <c r="AGH24" s="24"/>
      <c r="AGI24" s="24"/>
      <c r="AGJ24" s="24"/>
      <c r="AGK24" s="24"/>
      <c r="AGL24" s="24"/>
      <c r="AGM24" s="24"/>
      <c r="AGN24" s="24"/>
      <c r="AGO24" s="24"/>
      <c r="AGP24" s="24"/>
      <c r="AGQ24" s="24"/>
      <c r="AGR24" s="24"/>
      <c r="AGS24" s="24"/>
      <c r="AGT24" s="24"/>
      <c r="AGU24" s="24"/>
      <c r="AGV24" s="24"/>
      <c r="AGW24" s="24"/>
      <c r="AGX24" s="24"/>
      <c r="AGY24" s="24"/>
      <c r="AGZ24" s="24"/>
      <c r="AHA24" s="24"/>
      <c r="AHB24" s="24"/>
      <c r="AHC24" s="24"/>
      <c r="AHD24" s="24"/>
      <c r="AHE24" s="24"/>
      <c r="AHF24" s="24"/>
      <c r="AHG24" s="24"/>
      <c r="AHH24" s="24"/>
      <c r="AHI24" s="24"/>
      <c r="AHJ24" s="24"/>
      <c r="AHK24" s="24"/>
      <c r="AHL24" s="24"/>
      <c r="AHM24" s="24"/>
      <c r="AHN24" s="24"/>
      <c r="AHO24" s="24"/>
      <c r="AHP24" s="24"/>
      <c r="AHQ24" s="24"/>
      <c r="AHR24" s="24"/>
      <c r="AHS24" s="24"/>
      <c r="AHT24" s="24"/>
      <c r="AHU24" s="24"/>
      <c r="AHV24" s="24"/>
      <c r="AHW24" s="24"/>
      <c r="AHX24" s="24"/>
      <c r="AHY24" s="24"/>
      <c r="AHZ24" s="24"/>
      <c r="AIA24" s="24"/>
      <c r="AIB24" s="24"/>
      <c r="AIC24" s="24"/>
      <c r="AID24" s="24"/>
      <c r="AIE24" s="24"/>
      <c r="AIF24" s="24"/>
      <c r="AIG24" s="24"/>
      <c r="AIH24" s="24"/>
      <c r="AII24" s="24"/>
      <c r="AIJ24" s="24"/>
      <c r="AIK24" s="24"/>
      <c r="AIL24" s="24"/>
      <c r="AIM24" s="24"/>
      <c r="AIN24" s="24"/>
      <c r="AIO24" s="24"/>
      <c r="AIP24" s="24"/>
      <c r="AIQ24" s="24"/>
      <c r="AIR24" s="24"/>
      <c r="AIS24" s="24"/>
      <c r="AIT24" s="24"/>
      <c r="AIU24" s="24"/>
      <c r="AIV24" s="24"/>
      <c r="AIW24" s="24"/>
      <c r="AIX24" s="24"/>
      <c r="AIY24" s="24"/>
      <c r="AIZ24" s="24"/>
      <c r="AJA24" s="24"/>
      <c r="AJB24" s="24"/>
      <c r="AJC24" s="24"/>
      <c r="AJD24" s="24"/>
      <c r="AJE24" s="24"/>
      <c r="AJF24" s="24"/>
      <c r="AJG24" s="24"/>
      <c r="AJH24" s="24"/>
      <c r="AJI24" s="24"/>
      <c r="AJJ24" s="24"/>
      <c r="AJK24" s="24"/>
      <c r="AJL24" s="24"/>
      <c r="AJM24" s="24"/>
      <c r="AJN24" s="24"/>
      <c r="AJO24" s="24"/>
      <c r="AJP24" s="24"/>
      <c r="AJQ24" s="24"/>
      <c r="AJR24" s="24"/>
      <c r="AJS24" s="24"/>
      <c r="AJT24" s="24"/>
      <c r="AJU24" s="24"/>
      <c r="AJV24" s="24"/>
      <c r="AJW24" s="24"/>
      <c r="AJX24" s="24"/>
      <c r="AJY24" s="24"/>
      <c r="AJZ24" s="24"/>
      <c r="AKA24" s="24"/>
      <c r="AKB24" s="24"/>
      <c r="AKC24" s="24"/>
      <c r="AKD24" s="24"/>
      <c r="AKE24" s="24"/>
      <c r="AKF24" s="24"/>
      <c r="AKG24" s="24"/>
      <c r="AKH24" s="24"/>
      <c r="AKI24" s="24"/>
      <c r="AKJ24" s="24"/>
      <c r="AKK24" s="24"/>
      <c r="AKL24" s="24"/>
      <c r="AKM24" s="24"/>
      <c r="AKN24" s="24"/>
      <c r="AKO24" s="24"/>
      <c r="AKP24" s="24"/>
      <c r="AKQ24" s="24"/>
      <c r="AKR24" s="24"/>
      <c r="AKS24" s="24"/>
      <c r="AKT24" s="24"/>
      <c r="AKU24" s="24"/>
      <c r="AKV24" s="24"/>
      <c r="AKW24" s="24"/>
      <c r="AKX24" s="24"/>
      <c r="AKY24" s="24"/>
      <c r="AKZ24" s="24"/>
      <c r="ALA24" s="24"/>
      <c r="ALB24" s="24"/>
      <c r="ALC24" s="24"/>
      <c r="ALD24" s="24"/>
      <c r="ALE24" s="24"/>
      <c r="ALF24" s="24"/>
      <c r="ALG24" s="24"/>
      <c r="ALH24" s="24"/>
      <c r="ALI24" s="24"/>
      <c r="ALJ24" s="24"/>
      <c r="ALK24" s="24"/>
      <c r="ALL24" s="24"/>
      <c r="ALM24" s="24"/>
      <c r="ALN24" s="24"/>
      <c r="ALO24" s="24"/>
      <c r="ALP24" s="24"/>
      <c r="ALQ24" s="24"/>
      <c r="ALR24" s="24"/>
      <c r="ALS24" s="24"/>
      <c r="ALT24" s="24"/>
      <c r="ALU24" s="24"/>
      <c r="ALV24" s="24"/>
      <c r="ALW24" s="24"/>
      <c r="ALX24" s="24"/>
      <c r="ALY24" s="24"/>
      <c r="ALZ24" s="24"/>
      <c r="AMA24" s="24"/>
      <c r="AMB24" s="24"/>
      <c r="AMC24" s="24"/>
      <c r="AMD24" s="24"/>
      <c r="AME24" s="24"/>
      <c r="AMF24" s="24"/>
      <c r="AMG24" s="24"/>
      <c r="AMH24" s="24"/>
      <c r="AMI24" s="24"/>
      <c r="AMJ24" s="24"/>
      <c r="AMK24" s="24"/>
      <c r="AML24" s="24"/>
      <c r="AMM24" s="24"/>
      <c r="AMN24" s="24"/>
      <c r="AMO24" s="24"/>
      <c r="AMP24" s="24"/>
      <c r="AMQ24" s="24"/>
      <c r="AMR24" s="24"/>
      <c r="AMS24" s="24"/>
      <c r="AMT24" s="24"/>
      <c r="AMU24" s="24"/>
      <c r="AMV24" s="24"/>
      <c r="AMW24" s="24"/>
      <c r="AMX24" s="24"/>
      <c r="AMY24" s="24"/>
      <c r="AMZ24" s="24"/>
      <c r="ANA24" s="24"/>
      <c r="ANB24" s="24"/>
      <c r="ANC24" s="24"/>
      <c r="AND24" s="24"/>
      <c r="ANE24" s="24"/>
      <c r="ANF24" s="24"/>
      <c r="ANG24" s="24"/>
      <c r="ANH24" s="24"/>
      <c r="ANI24" s="24"/>
      <c r="ANJ24" s="24"/>
      <c r="ANK24" s="24"/>
      <c r="ANL24" s="24"/>
      <c r="ANM24" s="24"/>
      <c r="ANN24" s="24"/>
      <c r="ANO24" s="24"/>
      <c r="ANP24" s="24"/>
      <c r="ANQ24" s="24"/>
      <c r="ANR24" s="24"/>
      <c r="ANS24" s="24"/>
      <c r="ANT24" s="24"/>
      <c r="ANU24" s="24"/>
      <c r="ANV24" s="24"/>
      <c r="ANW24" s="24"/>
      <c r="ANX24" s="24"/>
      <c r="ANY24" s="24"/>
      <c r="ANZ24" s="24"/>
      <c r="AOA24" s="24"/>
      <c r="AOB24" s="24"/>
      <c r="AOC24" s="24"/>
      <c r="AOD24" s="24"/>
      <c r="AOE24" s="24"/>
      <c r="AOF24" s="24"/>
      <c r="AOG24" s="24"/>
      <c r="AOH24" s="24"/>
      <c r="AOI24" s="24"/>
      <c r="AOJ24" s="24"/>
      <c r="AOK24" s="24"/>
      <c r="AOL24" s="24"/>
      <c r="AOM24" s="24"/>
      <c r="AON24" s="24"/>
      <c r="AOO24" s="24"/>
      <c r="AOP24" s="24"/>
      <c r="AOQ24" s="24"/>
      <c r="AOR24" s="24"/>
      <c r="AOS24" s="24"/>
      <c r="AOT24" s="24"/>
      <c r="AOU24" s="24"/>
      <c r="AOV24" s="24"/>
      <c r="AOW24" s="24"/>
      <c r="AOX24" s="24"/>
      <c r="AOY24" s="24"/>
      <c r="AOZ24" s="24"/>
      <c r="APA24" s="24"/>
      <c r="APB24" s="24"/>
      <c r="APC24" s="24"/>
      <c r="APD24" s="24"/>
      <c r="APE24" s="24"/>
      <c r="APF24" s="24"/>
      <c r="APG24" s="24"/>
      <c r="APH24" s="24"/>
      <c r="API24" s="24"/>
      <c r="APJ24" s="24"/>
      <c r="APK24" s="24"/>
      <c r="APL24" s="24"/>
      <c r="APM24" s="24"/>
      <c r="APN24" s="24"/>
      <c r="APO24" s="24"/>
      <c r="APP24" s="24"/>
      <c r="APQ24" s="24"/>
      <c r="APR24" s="24"/>
      <c r="APS24" s="24"/>
      <c r="APT24" s="24"/>
      <c r="APU24" s="24"/>
      <c r="APV24" s="24"/>
      <c r="APW24" s="24"/>
      <c r="APX24" s="24"/>
      <c r="APY24" s="24"/>
      <c r="APZ24" s="24"/>
      <c r="AQA24" s="24"/>
      <c r="AQB24" s="24"/>
      <c r="AQC24" s="24"/>
      <c r="AQD24" s="24"/>
      <c r="AQE24" s="24"/>
      <c r="AQF24" s="24"/>
      <c r="AQG24" s="24"/>
      <c r="AQH24" s="24"/>
      <c r="AQI24" s="24"/>
      <c r="AQJ24" s="24"/>
      <c r="AQK24" s="24"/>
      <c r="AQL24" s="24"/>
      <c r="AQM24" s="24"/>
      <c r="AQN24" s="24"/>
      <c r="AQO24" s="24"/>
      <c r="AQP24" s="24"/>
      <c r="AQQ24" s="24"/>
      <c r="AQR24" s="24"/>
      <c r="AQS24" s="24"/>
      <c r="AQT24" s="24"/>
      <c r="AQU24" s="24"/>
      <c r="AQV24" s="24"/>
      <c r="AQW24" s="24"/>
      <c r="AQX24" s="24"/>
      <c r="AQY24" s="24"/>
      <c r="AQZ24" s="24"/>
      <c r="ARA24" s="24"/>
      <c r="ARB24" s="24"/>
      <c r="ARC24" s="24"/>
      <c r="ARD24" s="24"/>
      <c r="ARE24" s="24"/>
      <c r="ARF24" s="24"/>
      <c r="ARG24" s="24"/>
      <c r="ARH24" s="24"/>
      <c r="ARI24" s="24"/>
      <c r="ARJ24" s="24"/>
      <c r="ARK24" s="24"/>
      <c r="ARL24" s="24"/>
      <c r="ARM24" s="24"/>
      <c r="ARN24" s="24"/>
      <c r="ARO24" s="24"/>
      <c r="ARP24" s="24"/>
      <c r="ARQ24" s="24"/>
      <c r="ARR24" s="24"/>
      <c r="ARS24" s="24"/>
      <c r="ART24" s="24"/>
      <c r="ARU24" s="24"/>
      <c r="ARV24" s="24"/>
      <c r="ARW24" s="24"/>
      <c r="ARX24" s="24"/>
      <c r="ARY24" s="24"/>
      <c r="ARZ24" s="24"/>
      <c r="ASA24" s="24"/>
      <c r="ASB24" s="24"/>
      <c r="ASC24" s="24"/>
      <c r="ASD24" s="24"/>
      <c r="ASE24" s="24"/>
      <c r="ASF24" s="24"/>
      <c r="ASG24" s="24"/>
      <c r="ASH24" s="24"/>
      <c r="ASI24" s="24"/>
      <c r="ASJ24" s="24"/>
      <c r="ASK24" s="24"/>
      <c r="ASL24" s="24"/>
      <c r="ASM24" s="24"/>
      <c r="ASN24" s="24"/>
      <c r="ASO24" s="24"/>
      <c r="ASP24" s="24"/>
      <c r="ASQ24" s="24"/>
      <c r="ASR24" s="24"/>
      <c r="ASS24" s="24"/>
      <c r="AST24" s="24"/>
      <c r="ASU24" s="24"/>
      <c r="ASV24" s="24"/>
      <c r="ASW24" s="24"/>
      <c r="ASX24" s="24"/>
      <c r="ASY24" s="24"/>
      <c r="ASZ24" s="24"/>
      <c r="ATA24" s="24"/>
      <c r="ATB24" s="24"/>
      <c r="ATC24" s="24"/>
      <c r="ATD24" s="24"/>
      <c r="ATE24" s="24"/>
      <c r="ATF24" s="24"/>
      <c r="ATG24" s="24"/>
      <c r="ATH24" s="24"/>
      <c r="ATI24" s="24"/>
      <c r="ATJ24" s="24"/>
      <c r="ATK24" s="24"/>
      <c r="ATL24" s="24"/>
      <c r="ATM24" s="24"/>
      <c r="ATN24" s="24"/>
      <c r="ATO24" s="24"/>
      <c r="ATP24" s="24"/>
      <c r="ATQ24" s="24"/>
      <c r="ATR24" s="24"/>
      <c r="ATS24" s="24"/>
      <c r="ATT24" s="24"/>
      <c r="ATU24" s="24"/>
      <c r="ATV24" s="24"/>
      <c r="ATW24" s="24"/>
      <c r="ATX24" s="24"/>
      <c r="ATY24" s="24"/>
      <c r="ATZ24" s="24"/>
      <c r="AUA24" s="24"/>
      <c r="AUB24" s="24"/>
      <c r="AUC24" s="24"/>
      <c r="AUD24" s="24"/>
      <c r="AUE24" s="24"/>
      <c r="AUF24" s="24"/>
      <c r="AUG24" s="24"/>
      <c r="AUH24" s="24"/>
      <c r="AUI24" s="24"/>
      <c r="AUJ24" s="24"/>
      <c r="AUK24" s="24"/>
      <c r="AUL24" s="24"/>
      <c r="AUM24" s="24"/>
      <c r="AUN24" s="24"/>
      <c r="AUO24" s="24"/>
      <c r="AUP24" s="24"/>
      <c r="AUQ24" s="24"/>
      <c r="AUR24" s="24"/>
      <c r="AUS24" s="24"/>
      <c r="AUT24" s="24"/>
      <c r="AUU24" s="24"/>
      <c r="AUV24" s="24"/>
      <c r="AUW24" s="24"/>
      <c r="AUX24" s="24"/>
      <c r="AUY24" s="24"/>
      <c r="AUZ24" s="24"/>
      <c r="AVA24" s="24"/>
      <c r="AVB24" s="24"/>
      <c r="AVC24" s="24"/>
      <c r="AVD24" s="24"/>
      <c r="AVE24" s="24"/>
      <c r="AVF24" s="24"/>
      <c r="AVG24" s="24"/>
      <c r="AVH24" s="24"/>
      <c r="AVI24" s="24"/>
      <c r="AVJ24" s="24"/>
      <c r="AVK24" s="24"/>
      <c r="AVL24" s="24"/>
      <c r="AVM24" s="24"/>
      <c r="AVN24" s="24"/>
      <c r="AVO24" s="24"/>
      <c r="AVP24" s="24"/>
      <c r="AVQ24" s="24"/>
      <c r="AVR24" s="24"/>
      <c r="AVS24" s="24"/>
      <c r="AVT24" s="24"/>
      <c r="AVU24" s="24"/>
      <c r="AVV24" s="24"/>
      <c r="AVW24" s="24"/>
      <c r="AVX24" s="24"/>
      <c r="AVY24" s="24"/>
      <c r="AVZ24" s="24"/>
      <c r="AWA24" s="24"/>
      <c r="AWB24" s="24"/>
      <c r="AWC24" s="24"/>
      <c r="AWD24" s="24"/>
      <c r="AWE24" s="24"/>
      <c r="AWF24" s="24"/>
      <c r="AWG24" s="24"/>
      <c r="AWH24" s="24"/>
      <c r="AWI24" s="24"/>
      <c r="AWJ24" s="24"/>
      <c r="AWK24" s="24"/>
      <c r="AWL24" s="24"/>
      <c r="AWM24" s="24"/>
      <c r="AWN24" s="24"/>
      <c r="AWO24" s="24"/>
      <c r="AWP24" s="24"/>
      <c r="AWQ24" s="24"/>
      <c r="AWR24" s="24"/>
      <c r="AWS24" s="24"/>
      <c r="AWT24" s="24"/>
      <c r="AWU24" s="24"/>
      <c r="AWV24" s="24"/>
      <c r="AWW24" s="24"/>
      <c r="AWX24" s="24"/>
      <c r="AWY24" s="24"/>
      <c r="AWZ24" s="24"/>
      <c r="AXA24" s="24"/>
      <c r="AXB24" s="24"/>
      <c r="AXC24" s="24"/>
      <c r="AXD24" s="24"/>
      <c r="AXE24" s="24"/>
      <c r="AXF24" s="24"/>
      <c r="AXG24" s="24"/>
      <c r="AXH24" s="24"/>
      <c r="AXI24" s="24"/>
      <c r="AXJ24" s="24"/>
      <c r="AXK24" s="24"/>
      <c r="AXL24" s="24"/>
      <c r="AXM24" s="24"/>
      <c r="AXN24" s="24"/>
      <c r="AXO24" s="24"/>
      <c r="AXP24" s="24"/>
      <c r="AXQ24" s="24"/>
      <c r="AXR24" s="24"/>
      <c r="AXS24" s="24"/>
      <c r="AXT24" s="24"/>
      <c r="AXU24" s="24"/>
      <c r="AXV24" s="24"/>
      <c r="AXW24" s="24"/>
      <c r="AXX24" s="24"/>
      <c r="AXY24" s="24"/>
      <c r="AXZ24" s="24"/>
      <c r="AYA24" s="24"/>
      <c r="AYB24" s="24"/>
      <c r="AYC24" s="24"/>
      <c r="AYD24" s="24"/>
      <c r="AYE24" s="24"/>
      <c r="AYF24" s="24"/>
      <c r="AYG24" s="24"/>
      <c r="AYH24" s="24"/>
      <c r="AYI24" s="24"/>
      <c r="AYJ24" s="24"/>
      <c r="AYK24" s="24"/>
      <c r="AYL24" s="24"/>
      <c r="AYM24" s="24"/>
      <c r="AYN24" s="24"/>
      <c r="AYO24" s="24"/>
      <c r="AYP24" s="24"/>
      <c r="AYQ24" s="24"/>
      <c r="AYR24" s="24"/>
      <c r="AYS24" s="24"/>
      <c r="AYT24" s="24"/>
      <c r="AYU24" s="24"/>
      <c r="AYV24" s="24"/>
      <c r="AYW24" s="24"/>
      <c r="AYX24" s="24"/>
      <c r="AYY24" s="24"/>
      <c r="AYZ24" s="24"/>
      <c r="AZA24" s="24"/>
      <c r="AZB24" s="24"/>
      <c r="AZC24" s="24"/>
      <c r="AZD24" s="24"/>
      <c r="AZE24" s="24"/>
      <c r="AZF24" s="24"/>
      <c r="AZG24" s="24"/>
      <c r="AZH24" s="24"/>
      <c r="AZI24" s="24"/>
      <c r="AZJ24" s="24"/>
      <c r="AZK24" s="24"/>
      <c r="AZL24" s="24"/>
      <c r="AZM24" s="24"/>
      <c r="AZN24" s="24"/>
      <c r="AZO24" s="24"/>
      <c r="AZP24" s="24"/>
      <c r="AZQ24" s="24"/>
      <c r="AZR24" s="24"/>
      <c r="AZS24" s="24"/>
      <c r="AZT24" s="24"/>
      <c r="AZU24" s="24"/>
      <c r="AZV24" s="24"/>
      <c r="AZW24" s="24"/>
      <c r="AZX24" s="24"/>
      <c r="AZY24" s="24"/>
      <c r="AZZ24" s="24"/>
      <c r="BAA24" s="24"/>
      <c r="BAB24" s="24"/>
      <c r="BAC24" s="24"/>
      <c r="BAD24" s="24"/>
      <c r="BAE24" s="24"/>
      <c r="BAF24" s="24"/>
      <c r="BAG24" s="24"/>
      <c r="BAH24" s="24"/>
      <c r="BAI24" s="24"/>
      <c r="BAJ24" s="24"/>
      <c r="BAK24" s="24"/>
      <c r="BAL24" s="24"/>
      <c r="BAM24" s="24"/>
      <c r="BAN24" s="24"/>
      <c r="BAO24" s="24"/>
      <c r="BAP24" s="24"/>
      <c r="BAQ24" s="24"/>
      <c r="BAR24" s="24"/>
      <c r="BAS24" s="24"/>
      <c r="BAT24" s="24"/>
      <c r="BAU24" s="24"/>
      <c r="BAV24" s="24"/>
      <c r="BAW24" s="24"/>
      <c r="BAX24" s="24"/>
      <c r="BAY24" s="24"/>
      <c r="BAZ24" s="24"/>
      <c r="BBA24" s="24"/>
      <c r="BBB24" s="24"/>
      <c r="BBC24" s="24"/>
      <c r="BBD24" s="24"/>
      <c r="BBE24" s="24"/>
      <c r="BBF24" s="24"/>
      <c r="BBG24" s="24"/>
      <c r="BBH24" s="24"/>
      <c r="BBI24" s="24"/>
      <c r="BBJ24" s="24"/>
      <c r="BBK24" s="24"/>
      <c r="BBL24" s="24"/>
      <c r="BBM24" s="24"/>
      <c r="BBN24" s="24"/>
      <c r="BBO24" s="24"/>
      <c r="BBP24" s="24"/>
      <c r="BBQ24" s="24"/>
      <c r="BBR24" s="24"/>
      <c r="BBS24" s="24"/>
      <c r="BBT24" s="24"/>
      <c r="BBU24" s="24"/>
      <c r="BBV24" s="24"/>
      <c r="BBW24" s="24"/>
      <c r="BBX24" s="24"/>
      <c r="BBY24" s="24"/>
      <c r="BBZ24" s="24"/>
      <c r="BCA24" s="24"/>
      <c r="BCB24" s="24"/>
      <c r="BCC24" s="24"/>
      <c r="BCD24" s="24"/>
      <c r="BCE24" s="24"/>
      <c r="BCF24" s="24"/>
      <c r="BCG24" s="24"/>
      <c r="BCH24" s="24"/>
      <c r="BCI24" s="24"/>
      <c r="BCJ24" s="24"/>
      <c r="BCK24" s="24"/>
      <c r="BCL24" s="24"/>
      <c r="BCM24" s="24"/>
      <c r="BCN24" s="24"/>
      <c r="BCO24" s="24"/>
      <c r="BCP24" s="24"/>
      <c r="BCQ24" s="24"/>
      <c r="BCR24" s="24"/>
      <c r="BCS24" s="24"/>
      <c r="BCT24" s="24"/>
      <c r="BCU24" s="24"/>
      <c r="BCV24" s="24"/>
      <c r="BCW24" s="24"/>
      <c r="BCX24" s="24"/>
      <c r="BCY24" s="24"/>
      <c r="BCZ24" s="24"/>
      <c r="BDA24" s="24"/>
      <c r="BDB24" s="24"/>
      <c r="BDC24" s="24"/>
      <c r="BDD24" s="24"/>
      <c r="BDE24" s="24"/>
      <c r="BDF24" s="24"/>
      <c r="BDG24" s="24"/>
      <c r="BDH24" s="24"/>
      <c r="BDI24" s="24"/>
      <c r="BDJ24" s="24"/>
      <c r="BDK24" s="24"/>
      <c r="BDL24" s="24"/>
      <c r="BDM24" s="24"/>
      <c r="BDN24" s="24"/>
      <c r="BDO24" s="24"/>
      <c r="BDP24" s="24"/>
      <c r="BDQ24" s="24"/>
      <c r="BDR24" s="24"/>
      <c r="BDS24" s="24"/>
      <c r="BDT24" s="24"/>
      <c r="BDU24" s="24"/>
      <c r="BDV24" s="24"/>
      <c r="BDW24" s="24"/>
      <c r="BDX24" s="24"/>
      <c r="BDY24" s="24"/>
      <c r="BDZ24" s="24"/>
      <c r="BEA24" s="24"/>
      <c r="BEB24" s="24"/>
      <c r="BEC24" s="24"/>
      <c r="BED24" s="24"/>
      <c r="BEE24" s="24"/>
      <c r="BEF24" s="24"/>
      <c r="BEG24" s="24"/>
      <c r="BEH24" s="24"/>
      <c r="BEI24" s="24"/>
      <c r="BEJ24" s="24"/>
      <c r="BEK24" s="24"/>
      <c r="BEL24" s="24"/>
      <c r="BEM24" s="24"/>
      <c r="BEN24" s="24"/>
      <c r="BEO24" s="24"/>
      <c r="BEP24" s="24"/>
      <c r="BEQ24" s="24"/>
      <c r="BER24" s="24"/>
      <c r="BES24" s="24"/>
      <c r="BET24" s="24"/>
      <c r="BEU24" s="24"/>
      <c r="BEV24" s="24"/>
      <c r="BEW24" s="24"/>
      <c r="BEX24" s="24"/>
      <c r="BEY24" s="24"/>
      <c r="BEZ24" s="24"/>
      <c r="BFA24" s="24"/>
      <c r="BFB24" s="24"/>
      <c r="BFC24" s="24"/>
      <c r="BFD24" s="24"/>
      <c r="BFE24" s="24"/>
      <c r="BFF24" s="24"/>
      <c r="BFG24" s="24"/>
      <c r="BFH24" s="24"/>
      <c r="BFI24" s="24"/>
      <c r="BFJ24" s="24"/>
      <c r="BFK24" s="24"/>
      <c r="BFL24" s="24"/>
      <c r="BFM24" s="24"/>
      <c r="BFN24" s="24"/>
      <c r="BFO24" s="24"/>
      <c r="BFP24" s="24"/>
      <c r="BFQ24" s="24"/>
      <c r="BFR24" s="24"/>
      <c r="BFS24" s="24"/>
      <c r="BFT24" s="24"/>
      <c r="BFU24" s="24"/>
      <c r="BFV24" s="24"/>
      <c r="BFW24" s="24"/>
      <c r="BFX24" s="24"/>
      <c r="BFY24" s="24"/>
      <c r="BFZ24" s="24"/>
      <c r="BGA24" s="24"/>
      <c r="BGB24" s="24"/>
      <c r="BGC24" s="24"/>
      <c r="BGD24" s="24"/>
      <c r="BGE24" s="24"/>
      <c r="BGF24" s="24"/>
      <c r="BGG24" s="24"/>
      <c r="BGH24" s="24"/>
      <c r="BGI24" s="24"/>
      <c r="BGJ24" s="24"/>
      <c r="BGK24" s="24"/>
      <c r="BGL24" s="24"/>
      <c r="BGM24" s="24"/>
      <c r="BGN24" s="24"/>
      <c r="BGO24" s="24"/>
      <c r="BGP24" s="24"/>
      <c r="BGQ24" s="24"/>
      <c r="BGR24" s="24"/>
      <c r="BGS24" s="24"/>
      <c r="BGT24" s="24"/>
      <c r="BGU24" s="24"/>
      <c r="BGV24" s="24"/>
      <c r="BGW24" s="24"/>
      <c r="BGX24" s="24"/>
      <c r="BGY24" s="24"/>
      <c r="BGZ24" s="24"/>
      <c r="BHA24" s="24"/>
      <c r="BHB24" s="24"/>
      <c r="BHC24" s="24"/>
      <c r="BHD24" s="24"/>
      <c r="BHE24" s="24"/>
      <c r="BHF24" s="24"/>
      <c r="BHG24" s="24"/>
      <c r="BHH24" s="24"/>
      <c r="BHI24" s="24"/>
      <c r="BHJ24" s="24"/>
      <c r="BHK24" s="24"/>
      <c r="BHL24" s="24"/>
      <c r="BHM24" s="24"/>
      <c r="BHN24" s="24"/>
      <c r="BHO24" s="24"/>
      <c r="BHP24" s="24"/>
      <c r="BHQ24" s="24"/>
      <c r="BHR24" s="24"/>
      <c r="BHS24" s="24"/>
      <c r="BHT24" s="24"/>
      <c r="BHU24" s="24"/>
      <c r="BHV24" s="24"/>
      <c r="BHW24" s="24"/>
      <c r="BHX24" s="24"/>
      <c r="BHY24" s="24"/>
      <c r="BHZ24" s="24"/>
      <c r="BIA24" s="24"/>
      <c r="BIB24" s="24"/>
      <c r="BIC24" s="24"/>
      <c r="BID24" s="24"/>
      <c r="BIE24" s="24"/>
      <c r="BIF24" s="24"/>
      <c r="BIG24" s="24"/>
      <c r="BIH24" s="24"/>
      <c r="BII24" s="24"/>
      <c r="BIJ24" s="24"/>
      <c r="BIK24" s="24"/>
      <c r="BIL24" s="24"/>
      <c r="BIM24" s="24"/>
      <c r="BIN24" s="24"/>
      <c r="BIO24" s="24"/>
      <c r="BIP24" s="24"/>
      <c r="BIQ24" s="24"/>
      <c r="BIR24" s="24"/>
      <c r="BIS24" s="24"/>
      <c r="BIT24" s="24"/>
      <c r="BIU24" s="24"/>
      <c r="BIV24" s="24"/>
      <c r="BIW24" s="24"/>
      <c r="BIX24" s="24"/>
      <c r="BIY24" s="24"/>
      <c r="BIZ24" s="24"/>
      <c r="BJA24" s="24"/>
      <c r="BJB24" s="24"/>
      <c r="BJC24" s="24"/>
      <c r="BJD24" s="24"/>
      <c r="BJE24" s="24"/>
      <c r="BJF24" s="24"/>
      <c r="BJG24" s="24"/>
      <c r="BJH24" s="24"/>
      <c r="BJI24" s="24"/>
      <c r="BJJ24" s="24"/>
      <c r="BJK24" s="24"/>
      <c r="BJL24" s="24"/>
      <c r="BJM24" s="24"/>
      <c r="BJN24" s="24"/>
      <c r="BJO24" s="24"/>
      <c r="BJP24" s="24"/>
      <c r="BJQ24" s="24"/>
      <c r="BJR24" s="24"/>
      <c r="BJS24" s="24"/>
      <c r="BJT24" s="24"/>
      <c r="BJU24" s="24"/>
      <c r="BJV24" s="24"/>
      <c r="BJW24" s="24"/>
      <c r="BJX24" s="24"/>
      <c r="BJY24" s="24"/>
      <c r="BJZ24" s="24"/>
      <c r="BKA24" s="24"/>
      <c r="BKB24" s="24"/>
      <c r="BKC24" s="24"/>
      <c r="BKD24" s="24"/>
      <c r="BKE24" s="24"/>
      <c r="BKF24" s="24"/>
      <c r="BKG24" s="24"/>
      <c r="BKH24" s="24"/>
      <c r="BKI24" s="24"/>
      <c r="BKJ24" s="24"/>
      <c r="BKK24" s="24"/>
      <c r="BKL24" s="24"/>
      <c r="BKM24" s="24"/>
      <c r="BKN24" s="24"/>
      <c r="BKO24" s="24"/>
      <c r="BKP24" s="24"/>
      <c r="BKQ24" s="24"/>
      <c r="BKR24" s="24"/>
      <c r="BKS24" s="24"/>
      <c r="BKT24" s="24"/>
      <c r="BKU24" s="24"/>
      <c r="BKV24" s="24"/>
      <c r="BKW24" s="24"/>
      <c r="BKX24" s="24"/>
      <c r="BKY24" s="24"/>
      <c r="BKZ24" s="24"/>
      <c r="BLA24" s="24"/>
      <c r="BLB24" s="24"/>
      <c r="BLC24" s="24"/>
      <c r="BLD24" s="24"/>
      <c r="BLE24" s="24"/>
      <c r="BLF24" s="24"/>
      <c r="BLG24" s="24"/>
      <c r="BLH24" s="24"/>
      <c r="BLI24" s="24"/>
      <c r="BLJ24" s="24"/>
      <c r="BLK24" s="24"/>
      <c r="BLL24" s="24"/>
      <c r="BLM24" s="24"/>
      <c r="BLN24" s="24"/>
      <c r="BLO24" s="24"/>
      <c r="BLP24" s="24"/>
      <c r="BLQ24" s="24"/>
      <c r="BLR24" s="24"/>
      <c r="BLS24" s="24"/>
      <c r="BLT24" s="24"/>
      <c r="BLU24" s="24"/>
      <c r="BLV24" s="24"/>
      <c r="BLW24" s="24"/>
      <c r="BLX24" s="24"/>
      <c r="BLY24" s="24"/>
      <c r="BLZ24" s="24"/>
      <c r="BMA24" s="24"/>
      <c r="BMB24" s="24"/>
      <c r="BMC24" s="24"/>
      <c r="BMD24" s="24"/>
      <c r="BME24" s="24"/>
      <c r="BMF24" s="24"/>
      <c r="BMG24" s="24"/>
      <c r="BMH24" s="24"/>
      <c r="BMI24" s="24"/>
      <c r="BMJ24" s="24"/>
      <c r="BMK24" s="24"/>
      <c r="BML24" s="24"/>
      <c r="BMM24" s="24"/>
      <c r="BMN24" s="24"/>
      <c r="BMO24" s="24"/>
      <c r="BMP24" s="24"/>
      <c r="BMQ24" s="24"/>
      <c r="BMR24" s="24"/>
      <c r="BMS24" s="24"/>
      <c r="BMT24" s="24"/>
      <c r="BMU24" s="24"/>
      <c r="BMV24" s="24"/>
      <c r="BMW24" s="24"/>
      <c r="BMX24" s="24"/>
      <c r="BMY24" s="24"/>
      <c r="BMZ24" s="24"/>
      <c r="BNA24" s="24"/>
      <c r="BNB24" s="24"/>
      <c r="BNC24" s="24"/>
      <c r="BND24" s="24"/>
      <c r="BNE24" s="24"/>
      <c r="BNF24" s="24"/>
      <c r="BNG24" s="24"/>
      <c r="BNH24" s="24"/>
      <c r="BNI24" s="24"/>
      <c r="BNJ24" s="24"/>
      <c r="BNK24" s="24"/>
      <c r="BNL24" s="24"/>
      <c r="BNM24" s="24"/>
      <c r="BNN24" s="24"/>
      <c r="BNO24" s="24"/>
      <c r="BNP24" s="24"/>
      <c r="BNQ24" s="24"/>
      <c r="BNR24" s="24"/>
      <c r="BNS24" s="24"/>
      <c r="BNT24" s="24"/>
      <c r="BNU24" s="24"/>
      <c r="BNV24" s="24"/>
      <c r="BNW24" s="24"/>
      <c r="BNX24" s="24"/>
      <c r="BNY24" s="24"/>
      <c r="BNZ24" s="24"/>
      <c r="BOA24" s="24"/>
      <c r="BOB24" s="24"/>
      <c r="BOC24" s="24"/>
      <c r="BOD24" s="24"/>
      <c r="BOE24" s="24"/>
      <c r="BOF24" s="24"/>
      <c r="BOG24" s="24"/>
      <c r="BOH24" s="24"/>
      <c r="BOI24" s="24"/>
      <c r="BOJ24" s="24"/>
      <c r="BOK24" s="24"/>
      <c r="BOL24" s="24"/>
      <c r="BOM24" s="24"/>
      <c r="BON24" s="24"/>
      <c r="BOO24" s="24"/>
      <c r="BOP24" s="24"/>
      <c r="BOQ24" s="24"/>
      <c r="BOR24" s="24"/>
      <c r="BOS24" s="24"/>
      <c r="BOT24" s="24"/>
      <c r="BOU24" s="24"/>
      <c r="BOV24" s="24"/>
      <c r="BOW24" s="24"/>
      <c r="BOX24" s="24"/>
      <c r="BOY24" s="24"/>
      <c r="BOZ24" s="24"/>
      <c r="BPA24" s="24"/>
      <c r="BPB24" s="24"/>
      <c r="BPC24" s="24"/>
      <c r="BPD24" s="24"/>
      <c r="BPE24" s="24"/>
      <c r="BPF24" s="24"/>
      <c r="BPG24" s="24"/>
      <c r="BPH24" s="24"/>
      <c r="BPI24" s="24"/>
      <c r="BPJ24" s="24"/>
      <c r="BPK24" s="24"/>
      <c r="BPL24" s="24"/>
      <c r="BPM24" s="24"/>
      <c r="BPN24" s="24"/>
      <c r="BPO24" s="24"/>
      <c r="BPP24" s="24"/>
      <c r="BPQ24" s="24"/>
      <c r="BPR24" s="24"/>
      <c r="BPS24" s="24"/>
      <c r="BPT24" s="24"/>
      <c r="BPU24" s="24"/>
      <c r="BPV24" s="24"/>
      <c r="BPW24" s="24"/>
      <c r="BPX24" s="24"/>
      <c r="BPY24" s="24"/>
      <c r="BPZ24" s="24"/>
      <c r="BQA24" s="24"/>
      <c r="BQB24" s="24"/>
      <c r="BQC24" s="24"/>
      <c r="BQD24" s="24"/>
      <c r="BQE24" s="24"/>
      <c r="BQF24" s="24"/>
      <c r="BQG24" s="24"/>
      <c r="BQH24" s="24"/>
      <c r="BQI24" s="24"/>
      <c r="BQJ24" s="24"/>
      <c r="BQK24" s="24"/>
      <c r="BQL24" s="24"/>
      <c r="BQM24" s="24"/>
      <c r="BQN24" s="24"/>
      <c r="BQO24" s="24"/>
      <c r="BQP24" s="24"/>
      <c r="BQQ24" s="24"/>
      <c r="BQR24" s="24"/>
      <c r="BQS24" s="24"/>
      <c r="BQT24" s="24"/>
      <c r="BQU24" s="24"/>
      <c r="BQV24" s="24"/>
      <c r="BQW24" s="24"/>
      <c r="BQX24" s="24"/>
      <c r="BQY24" s="24"/>
      <c r="BQZ24" s="24"/>
      <c r="BRA24" s="24"/>
      <c r="BRB24" s="24"/>
      <c r="BRC24" s="24"/>
      <c r="BRD24" s="24"/>
      <c r="BRE24" s="24"/>
      <c r="BRF24" s="24"/>
      <c r="BRG24" s="24"/>
      <c r="BRH24" s="24"/>
      <c r="BRI24" s="24"/>
      <c r="BRJ24" s="24"/>
      <c r="BRK24" s="24"/>
      <c r="BRL24" s="24"/>
      <c r="BRM24" s="24"/>
      <c r="BRN24" s="24"/>
      <c r="BRO24" s="24"/>
      <c r="BRP24" s="24"/>
      <c r="BRQ24" s="24"/>
      <c r="BRR24" s="24"/>
      <c r="BRS24" s="24"/>
      <c r="BRT24" s="24"/>
      <c r="BRU24" s="24"/>
      <c r="BRV24" s="24"/>
      <c r="BRW24" s="24"/>
      <c r="BRX24" s="24"/>
      <c r="BRY24" s="24"/>
      <c r="BRZ24" s="24"/>
      <c r="BSA24" s="24"/>
      <c r="BSB24" s="24"/>
      <c r="BSC24" s="24"/>
      <c r="BSD24" s="24"/>
      <c r="BSE24" s="24"/>
      <c r="BSF24" s="24"/>
      <c r="BSG24" s="24"/>
      <c r="BSH24" s="24"/>
      <c r="BSI24" s="24"/>
      <c r="BSJ24" s="24"/>
      <c r="BSK24" s="24"/>
      <c r="BSL24" s="24"/>
      <c r="BSM24" s="24"/>
      <c r="BSN24" s="24"/>
      <c r="BSO24" s="24"/>
      <c r="BSP24" s="24"/>
      <c r="BSQ24" s="24"/>
      <c r="BSR24" s="24"/>
      <c r="BSS24" s="24"/>
      <c r="BST24" s="24"/>
      <c r="BSU24" s="24"/>
      <c r="BSV24" s="24"/>
      <c r="BSW24" s="24"/>
      <c r="BSX24" s="24"/>
      <c r="BSY24" s="24"/>
      <c r="BSZ24" s="24"/>
      <c r="BTA24" s="24"/>
      <c r="BTB24" s="24"/>
      <c r="BTC24" s="24"/>
      <c r="BTD24" s="24"/>
      <c r="BTE24" s="24"/>
      <c r="BTF24" s="24"/>
      <c r="BTG24" s="24"/>
      <c r="BTH24" s="24"/>
      <c r="BTI24" s="24"/>
      <c r="BTJ24" s="24"/>
      <c r="BTK24" s="24"/>
      <c r="BTL24" s="24"/>
      <c r="BTM24" s="24"/>
      <c r="BTN24" s="24"/>
      <c r="BTO24" s="24"/>
      <c r="BTP24" s="24"/>
      <c r="BTQ24" s="24"/>
      <c r="BTR24" s="24"/>
      <c r="BTS24" s="24"/>
      <c r="BTT24" s="24"/>
      <c r="BTU24" s="24"/>
      <c r="BTV24" s="24"/>
      <c r="BTW24" s="24"/>
      <c r="BTX24" s="24"/>
      <c r="BTY24" s="24"/>
      <c r="BTZ24" s="24"/>
      <c r="BUA24" s="24"/>
      <c r="BUB24" s="24"/>
      <c r="BUC24" s="24"/>
      <c r="BUD24" s="24"/>
      <c r="BUE24" s="24"/>
      <c r="BUF24" s="24"/>
      <c r="BUG24" s="24"/>
      <c r="BUH24" s="24"/>
      <c r="BUI24" s="24"/>
      <c r="BUJ24" s="24"/>
      <c r="BUK24" s="24"/>
      <c r="BUL24" s="24"/>
      <c r="BUM24" s="24"/>
      <c r="BUN24" s="24"/>
      <c r="BUO24" s="24"/>
      <c r="BUP24" s="24"/>
      <c r="BUQ24" s="24"/>
      <c r="BUR24" s="24"/>
      <c r="BUS24" s="24"/>
      <c r="BUT24" s="24"/>
      <c r="BUU24" s="24"/>
      <c r="BUV24" s="24"/>
      <c r="BUW24" s="24"/>
      <c r="BUX24" s="24"/>
      <c r="BUY24" s="24"/>
      <c r="BUZ24" s="24"/>
      <c r="BVA24" s="24"/>
      <c r="BVB24" s="24"/>
      <c r="BVC24" s="24"/>
      <c r="BVD24" s="24"/>
      <c r="BVE24" s="24"/>
      <c r="BVF24" s="24"/>
      <c r="BVG24" s="24"/>
      <c r="BVH24" s="24"/>
      <c r="BVI24" s="24"/>
      <c r="BVJ24" s="24"/>
      <c r="BVK24" s="24"/>
      <c r="BVL24" s="24"/>
      <c r="BVM24" s="24"/>
      <c r="BVN24" s="24"/>
      <c r="BVO24" s="24"/>
      <c r="BVP24" s="24"/>
      <c r="BVQ24" s="24"/>
      <c r="BVR24" s="24"/>
      <c r="BVS24" s="24"/>
      <c r="BVT24" s="24"/>
      <c r="BVU24" s="24"/>
      <c r="BVV24" s="24"/>
      <c r="BVW24" s="24"/>
      <c r="BVX24" s="24"/>
      <c r="BVY24" s="24"/>
      <c r="BVZ24" s="24"/>
      <c r="BWA24" s="24"/>
      <c r="BWB24" s="24"/>
      <c r="BWC24" s="24"/>
      <c r="BWD24" s="24"/>
      <c r="BWE24" s="24"/>
      <c r="BWF24" s="24"/>
      <c r="BWG24" s="24"/>
      <c r="BWH24" s="24"/>
      <c r="BWI24" s="24"/>
      <c r="BWJ24" s="24"/>
      <c r="BWK24" s="24"/>
      <c r="BWL24" s="24"/>
      <c r="BWM24" s="24"/>
      <c r="BWN24" s="24"/>
      <c r="BWO24" s="24"/>
      <c r="BWP24" s="24"/>
      <c r="BWQ24" s="24"/>
      <c r="BWR24" s="24"/>
      <c r="BWS24" s="24"/>
      <c r="BWT24" s="24"/>
      <c r="BWU24" s="24"/>
      <c r="BWV24" s="24"/>
      <c r="BWW24" s="24"/>
      <c r="BWX24" s="24"/>
      <c r="BWY24" s="24"/>
      <c r="BWZ24" s="24"/>
      <c r="BXA24" s="24"/>
      <c r="BXB24" s="24"/>
      <c r="BXC24" s="24"/>
      <c r="BXD24" s="24"/>
      <c r="BXE24" s="24"/>
      <c r="BXF24" s="24"/>
      <c r="BXG24" s="24"/>
      <c r="BXH24" s="24"/>
      <c r="BXI24" s="24"/>
      <c r="BXJ24" s="24"/>
      <c r="BXK24" s="24"/>
      <c r="BXL24" s="24"/>
      <c r="BXM24" s="24"/>
      <c r="BXN24" s="24"/>
      <c r="BXO24" s="24"/>
      <c r="BXP24" s="24"/>
      <c r="BXQ24" s="24"/>
      <c r="BXR24" s="24"/>
      <c r="BXS24" s="24"/>
      <c r="BXT24" s="24"/>
      <c r="BXU24" s="24"/>
      <c r="BXV24" s="24"/>
      <c r="BXW24" s="24"/>
      <c r="BXX24" s="24"/>
      <c r="BXY24" s="24"/>
      <c r="BXZ24" s="24"/>
      <c r="BYA24" s="24"/>
      <c r="BYB24" s="24"/>
      <c r="BYC24" s="24"/>
      <c r="BYD24" s="24"/>
      <c r="BYE24" s="24"/>
      <c r="BYF24" s="24"/>
      <c r="BYG24" s="24"/>
      <c r="BYH24" s="24"/>
      <c r="BYI24" s="24"/>
      <c r="BYJ24" s="24"/>
      <c r="BYK24" s="24"/>
      <c r="BYL24" s="24"/>
      <c r="BYM24" s="24"/>
      <c r="BYN24" s="24"/>
      <c r="BYO24" s="24"/>
      <c r="BYP24" s="24"/>
      <c r="BYQ24" s="24"/>
      <c r="BYR24" s="24"/>
      <c r="BYS24" s="24"/>
      <c r="BYT24" s="24"/>
      <c r="BYU24" s="24"/>
      <c r="BYV24" s="24"/>
      <c r="BYW24" s="24"/>
      <c r="BYX24" s="24"/>
      <c r="BYY24" s="24"/>
      <c r="BYZ24" s="24"/>
      <c r="BZA24" s="24"/>
      <c r="BZB24" s="24"/>
      <c r="BZC24" s="24"/>
      <c r="BZD24" s="24"/>
      <c r="BZE24" s="24"/>
      <c r="BZF24" s="24"/>
      <c r="BZG24" s="24"/>
      <c r="BZH24" s="24"/>
      <c r="BZI24" s="24"/>
      <c r="BZJ24" s="24"/>
      <c r="BZK24" s="24"/>
      <c r="BZL24" s="24"/>
      <c r="BZM24" s="24"/>
      <c r="BZN24" s="24"/>
      <c r="BZO24" s="24"/>
      <c r="BZP24" s="24"/>
      <c r="BZQ24" s="24"/>
      <c r="BZR24" s="24"/>
      <c r="BZS24" s="24"/>
      <c r="BZT24" s="24"/>
      <c r="BZU24" s="24"/>
      <c r="BZV24" s="24"/>
      <c r="BZW24" s="24"/>
      <c r="BZX24" s="24"/>
      <c r="BZY24" s="24"/>
      <c r="BZZ24" s="24"/>
      <c r="CAA24" s="24"/>
      <c r="CAB24" s="24"/>
      <c r="CAC24" s="24"/>
      <c r="CAD24" s="24"/>
      <c r="CAE24" s="24"/>
      <c r="CAF24" s="24"/>
      <c r="CAG24" s="24"/>
      <c r="CAH24" s="24"/>
      <c r="CAI24" s="24"/>
      <c r="CAJ24" s="24"/>
      <c r="CAK24" s="24"/>
      <c r="CAL24" s="24"/>
      <c r="CAM24" s="24"/>
      <c r="CAN24" s="24"/>
      <c r="CAO24" s="24"/>
      <c r="CAP24" s="24"/>
      <c r="CAQ24" s="24"/>
      <c r="CAR24" s="24"/>
      <c r="CAS24" s="24"/>
      <c r="CAT24" s="24"/>
      <c r="CAU24" s="24"/>
      <c r="CAV24" s="24"/>
      <c r="CAW24" s="24"/>
      <c r="CAX24" s="24"/>
      <c r="CAY24" s="24"/>
      <c r="CAZ24" s="24"/>
      <c r="CBA24" s="24"/>
      <c r="CBB24" s="24"/>
      <c r="CBC24" s="24"/>
      <c r="CBD24" s="24"/>
      <c r="CBE24" s="24"/>
      <c r="CBF24" s="24"/>
      <c r="CBG24" s="24"/>
      <c r="CBH24" s="24"/>
      <c r="CBI24" s="24"/>
      <c r="CBJ24" s="24"/>
      <c r="CBK24" s="24"/>
      <c r="CBL24" s="24"/>
      <c r="CBM24" s="24"/>
      <c r="CBN24" s="24"/>
      <c r="CBO24" s="24"/>
      <c r="CBP24" s="24"/>
      <c r="CBQ24" s="24"/>
      <c r="CBR24" s="24"/>
      <c r="CBS24" s="24"/>
      <c r="CBT24" s="24"/>
      <c r="CBU24" s="24"/>
      <c r="CBV24" s="24"/>
      <c r="CBW24" s="24"/>
      <c r="CBX24" s="24"/>
      <c r="CBY24" s="24"/>
      <c r="CBZ24" s="24"/>
      <c r="CCA24" s="24"/>
      <c r="CCB24" s="24"/>
      <c r="CCC24" s="24"/>
      <c r="CCD24" s="24"/>
      <c r="CCE24" s="24"/>
      <c r="CCF24" s="24"/>
      <c r="CCG24" s="24"/>
      <c r="CCH24" s="24"/>
      <c r="CCI24" s="24"/>
      <c r="CCJ24" s="24"/>
      <c r="CCK24" s="24"/>
      <c r="CCL24" s="24"/>
      <c r="CCM24" s="24"/>
      <c r="CCN24" s="24"/>
      <c r="CCO24" s="24"/>
      <c r="CCP24" s="24"/>
      <c r="CCQ24" s="24"/>
      <c r="CCR24" s="24"/>
      <c r="CCS24" s="24"/>
      <c r="CCT24" s="24"/>
      <c r="CCU24" s="24"/>
      <c r="CCV24" s="24"/>
      <c r="CCW24" s="24"/>
      <c r="CCX24" s="24"/>
      <c r="CCY24" s="24"/>
      <c r="CCZ24" s="24"/>
      <c r="CDA24" s="24"/>
      <c r="CDB24" s="24"/>
      <c r="CDC24" s="24"/>
      <c r="CDD24" s="24"/>
      <c r="CDE24" s="24"/>
      <c r="CDF24" s="24"/>
      <c r="CDG24" s="24"/>
      <c r="CDH24" s="24"/>
      <c r="CDI24" s="24"/>
      <c r="CDJ24" s="24"/>
      <c r="CDK24" s="24"/>
      <c r="CDL24" s="24"/>
      <c r="CDM24" s="24"/>
      <c r="CDN24" s="24"/>
      <c r="CDO24" s="24"/>
      <c r="CDP24" s="24"/>
      <c r="CDQ24" s="24"/>
      <c r="CDR24" s="24"/>
      <c r="CDS24" s="24"/>
      <c r="CDT24" s="24"/>
      <c r="CDU24" s="24"/>
      <c r="CDV24" s="24"/>
      <c r="CDW24" s="24"/>
      <c r="CDX24" s="24"/>
      <c r="CDY24" s="24"/>
      <c r="CDZ24" s="24"/>
      <c r="CEA24" s="24"/>
      <c r="CEB24" s="24"/>
      <c r="CEC24" s="24"/>
      <c r="CED24" s="24"/>
      <c r="CEE24" s="24"/>
      <c r="CEF24" s="24"/>
      <c r="CEG24" s="24"/>
      <c r="CEH24" s="24"/>
      <c r="CEI24" s="24"/>
      <c r="CEJ24" s="24"/>
      <c r="CEK24" s="24"/>
      <c r="CEL24" s="24"/>
      <c r="CEM24" s="24"/>
      <c r="CEN24" s="24"/>
      <c r="CEO24" s="24"/>
      <c r="CEP24" s="24"/>
      <c r="CEQ24" s="24"/>
      <c r="CER24" s="24"/>
      <c r="CES24" s="24"/>
      <c r="CET24" s="24"/>
      <c r="CEU24" s="24"/>
      <c r="CEV24" s="24"/>
      <c r="CEW24" s="24"/>
      <c r="CEX24" s="24"/>
      <c r="CEY24" s="24"/>
      <c r="CEZ24" s="24"/>
      <c r="CFA24" s="24"/>
      <c r="CFB24" s="24"/>
      <c r="CFC24" s="24"/>
      <c r="CFD24" s="24"/>
      <c r="CFE24" s="24"/>
      <c r="CFF24" s="24"/>
      <c r="CFG24" s="24"/>
      <c r="CFH24" s="24"/>
      <c r="CFI24" s="24"/>
      <c r="CFJ24" s="24"/>
      <c r="CFK24" s="24"/>
      <c r="CFL24" s="24"/>
      <c r="CFM24" s="24"/>
      <c r="CFN24" s="24"/>
      <c r="CFO24" s="24"/>
      <c r="CFP24" s="24"/>
      <c r="CFQ24" s="24"/>
      <c r="CFR24" s="24"/>
      <c r="CFS24" s="24"/>
      <c r="CFT24" s="24"/>
      <c r="CFU24" s="24"/>
      <c r="CFV24" s="24"/>
      <c r="CFW24" s="24"/>
      <c r="CFX24" s="24"/>
      <c r="CFY24" s="24"/>
      <c r="CFZ24" s="24"/>
      <c r="CGA24" s="24"/>
      <c r="CGB24" s="24"/>
      <c r="CGC24" s="24"/>
      <c r="CGD24" s="24"/>
      <c r="CGE24" s="24"/>
      <c r="CGF24" s="24"/>
      <c r="CGG24" s="24"/>
      <c r="CGH24" s="24"/>
      <c r="CGI24" s="24"/>
      <c r="CGJ24" s="24"/>
      <c r="CGK24" s="24"/>
      <c r="CGL24" s="24"/>
      <c r="CGM24" s="24"/>
      <c r="CGN24" s="24"/>
      <c r="CGO24" s="24"/>
      <c r="CGP24" s="24"/>
      <c r="CGQ24" s="24"/>
      <c r="CGR24" s="24"/>
      <c r="CGS24" s="24"/>
      <c r="CGT24" s="24"/>
      <c r="CGU24" s="24"/>
      <c r="CGV24" s="24"/>
      <c r="CGW24" s="24"/>
      <c r="CGX24" s="24"/>
      <c r="CGY24" s="24"/>
      <c r="CGZ24" s="24"/>
      <c r="CHA24" s="24"/>
      <c r="CHB24" s="24"/>
      <c r="CHC24" s="24"/>
      <c r="CHD24" s="24"/>
      <c r="CHE24" s="24"/>
      <c r="CHF24" s="24"/>
      <c r="CHG24" s="24"/>
      <c r="CHH24" s="24"/>
      <c r="CHI24" s="24"/>
      <c r="CHJ24" s="24"/>
      <c r="CHK24" s="24"/>
      <c r="CHL24" s="24"/>
      <c r="CHM24" s="24"/>
      <c r="CHN24" s="24"/>
      <c r="CHO24" s="24"/>
      <c r="CHP24" s="24"/>
      <c r="CHQ24" s="24"/>
      <c r="CHR24" s="24"/>
      <c r="CHS24" s="24"/>
      <c r="CHT24" s="24"/>
      <c r="CHU24" s="24"/>
      <c r="CHV24" s="24"/>
      <c r="CHW24" s="24"/>
      <c r="CHX24" s="24"/>
      <c r="CHY24" s="24"/>
      <c r="CHZ24" s="24"/>
      <c r="CIA24" s="24"/>
      <c r="CIB24" s="24"/>
      <c r="CIC24" s="24"/>
      <c r="CID24" s="24"/>
      <c r="CIE24" s="24"/>
      <c r="CIF24" s="24"/>
      <c r="CIG24" s="24"/>
      <c r="CIH24" s="24"/>
      <c r="CII24" s="24"/>
      <c r="CIJ24" s="24"/>
      <c r="CIK24" s="24"/>
      <c r="CIL24" s="24"/>
      <c r="CIM24" s="24"/>
      <c r="CIN24" s="24"/>
      <c r="CIO24" s="24"/>
      <c r="CIP24" s="24"/>
      <c r="CIQ24" s="24"/>
      <c r="CIR24" s="24"/>
      <c r="CIS24" s="24"/>
      <c r="CIT24" s="24"/>
      <c r="CIU24" s="24"/>
      <c r="CIV24" s="24"/>
      <c r="CIW24" s="24"/>
      <c r="CIX24" s="24"/>
      <c r="CIY24" s="24"/>
      <c r="CIZ24" s="24"/>
      <c r="CJA24" s="24"/>
      <c r="CJB24" s="24"/>
      <c r="CJC24" s="24"/>
      <c r="CJD24" s="24"/>
      <c r="CJE24" s="24"/>
      <c r="CJF24" s="24"/>
      <c r="CJG24" s="24"/>
      <c r="CJH24" s="24"/>
      <c r="CJI24" s="24"/>
      <c r="CJJ24" s="24"/>
      <c r="CJK24" s="24"/>
      <c r="CJL24" s="24"/>
      <c r="CJM24" s="24"/>
      <c r="CJN24" s="24"/>
      <c r="CJO24" s="24"/>
      <c r="CJP24" s="24"/>
      <c r="CJQ24" s="24"/>
      <c r="CJR24" s="24"/>
      <c r="CJS24" s="24"/>
      <c r="CJT24" s="24"/>
      <c r="CJU24" s="24"/>
      <c r="CJV24" s="24"/>
      <c r="CJW24" s="24"/>
      <c r="CJX24" s="24"/>
      <c r="CJY24" s="24"/>
      <c r="CJZ24" s="24"/>
      <c r="CKA24" s="24"/>
      <c r="CKB24" s="24"/>
      <c r="CKC24" s="24"/>
      <c r="CKD24" s="24"/>
      <c r="CKE24" s="24"/>
      <c r="CKF24" s="24"/>
      <c r="CKG24" s="24"/>
      <c r="CKH24" s="24"/>
      <c r="CKI24" s="24"/>
      <c r="CKJ24" s="24"/>
      <c r="CKK24" s="24"/>
      <c r="CKL24" s="24"/>
      <c r="CKM24" s="24"/>
      <c r="CKN24" s="24"/>
      <c r="CKO24" s="24"/>
      <c r="CKP24" s="24"/>
      <c r="CKQ24" s="24"/>
      <c r="CKR24" s="24"/>
      <c r="CKS24" s="24"/>
      <c r="CKT24" s="24"/>
      <c r="CKU24" s="24"/>
      <c r="CKV24" s="24"/>
      <c r="CKW24" s="24"/>
      <c r="CKX24" s="24"/>
      <c r="CKY24" s="24"/>
      <c r="CKZ24" s="24"/>
      <c r="CLA24" s="24"/>
      <c r="CLB24" s="24"/>
      <c r="CLC24" s="24"/>
      <c r="CLD24" s="24"/>
      <c r="CLE24" s="24"/>
      <c r="CLF24" s="24"/>
      <c r="CLG24" s="24"/>
      <c r="CLH24" s="24"/>
      <c r="CLI24" s="24"/>
      <c r="CLJ24" s="24"/>
      <c r="CLK24" s="24"/>
      <c r="CLL24" s="24"/>
      <c r="CLM24" s="24"/>
      <c r="CLN24" s="24"/>
      <c r="CLO24" s="24"/>
      <c r="CLP24" s="24"/>
      <c r="CLQ24" s="24"/>
      <c r="CLR24" s="24"/>
      <c r="CLS24" s="24"/>
      <c r="CLT24" s="24"/>
      <c r="CLU24" s="24"/>
      <c r="CLV24" s="24"/>
      <c r="CLW24" s="24"/>
      <c r="CLX24" s="24"/>
      <c r="CLY24" s="24"/>
      <c r="CLZ24" s="24"/>
      <c r="CMA24" s="24"/>
      <c r="CMB24" s="24"/>
      <c r="CMC24" s="24"/>
      <c r="CMD24" s="24"/>
      <c r="CME24" s="24"/>
      <c r="CMF24" s="24"/>
      <c r="CMG24" s="24"/>
      <c r="CMH24" s="24"/>
      <c r="CMI24" s="24"/>
      <c r="CMJ24" s="24"/>
      <c r="CMK24" s="24"/>
      <c r="CML24" s="24"/>
      <c r="CMM24" s="24"/>
      <c r="CMN24" s="24"/>
      <c r="CMO24" s="24"/>
      <c r="CMP24" s="24"/>
      <c r="CMQ24" s="24"/>
      <c r="CMR24" s="24"/>
      <c r="CMS24" s="24"/>
      <c r="CMT24" s="24"/>
      <c r="CMU24" s="24"/>
      <c r="CMV24" s="24"/>
      <c r="CMW24" s="24"/>
      <c r="CMX24" s="24"/>
      <c r="CMY24" s="24"/>
      <c r="CMZ24" s="24"/>
      <c r="CNA24" s="24"/>
      <c r="CNB24" s="24"/>
      <c r="CNC24" s="24"/>
      <c r="CND24" s="24"/>
      <c r="CNE24" s="24"/>
      <c r="CNF24" s="24"/>
      <c r="CNG24" s="24"/>
      <c r="CNH24" s="24"/>
      <c r="CNI24" s="24"/>
      <c r="CNJ24" s="24"/>
      <c r="CNK24" s="24"/>
      <c r="CNL24" s="24"/>
      <c r="CNM24" s="24"/>
      <c r="CNN24" s="24"/>
      <c r="CNO24" s="24"/>
      <c r="CNP24" s="24"/>
      <c r="CNQ24" s="24"/>
      <c r="CNR24" s="24"/>
      <c r="CNS24" s="24"/>
      <c r="CNT24" s="24"/>
      <c r="CNU24" s="24"/>
      <c r="CNV24" s="24"/>
      <c r="CNW24" s="24"/>
      <c r="CNX24" s="24"/>
      <c r="CNY24" s="24"/>
      <c r="CNZ24" s="24"/>
      <c r="COA24" s="24"/>
      <c r="COB24" s="24"/>
      <c r="COC24" s="24"/>
      <c r="COD24" s="24"/>
      <c r="COE24" s="24"/>
      <c r="COF24" s="24"/>
      <c r="COG24" s="24"/>
      <c r="COH24" s="24"/>
      <c r="COI24" s="24"/>
      <c r="COJ24" s="24"/>
      <c r="COK24" s="24"/>
      <c r="COL24" s="24"/>
      <c r="COM24" s="24"/>
      <c r="CON24" s="24"/>
      <c r="COO24" s="24"/>
      <c r="COP24" s="24"/>
      <c r="COQ24" s="24"/>
      <c r="COR24" s="24"/>
      <c r="COS24" s="24"/>
      <c r="COT24" s="24"/>
      <c r="COU24" s="24"/>
      <c r="COV24" s="24"/>
      <c r="COW24" s="24"/>
      <c r="COX24" s="24"/>
      <c r="COY24" s="24"/>
      <c r="COZ24" s="24"/>
      <c r="CPA24" s="24"/>
      <c r="CPB24" s="24"/>
      <c r="CPC24" s="24"/>
      <c r="CPD24" s="24"/>
      <c r="CPE24" s="24"/>
      <c r="CPF24" s="24"/>
      <c r="CPG24" s="24"/>
      <c r="CPH24" s="24"/>
      <c r="CPI24" s="24"/>
      <c r="CPJ24" s="24"/>
      <c r="CPK24" s="24"/>
      <c r="CPL24" s="24"/>
      <c r="CPM24" s="24"/>
      <c r="CPN24" s="24"/>
      <c r="CPO24" s="24"/>
      <c r="CPP24" s="24"/>
      <c r="CPQ24" s="24"/>
      <c r="CPR24" s="24"/>
      <c r="CPS24" s="24"/>
      <c r="CPT24" s="24"/>
      <c r="CPU24" s="24"/>
      <c r="CPV24" s="24"/>
      <c r="CPW24" s="24"/>
      <c r="CPX24" s="24"/>
      <c r="CPY24" s="24"/>
      <c r="CPZ24" s="24"/>
      <c r="CQA24" s="24"/>
      <c r="CQB24" s="24"/>
      <c r="CQC24" s="24"/>
      <c r="CQD24" s="24"/>
      <c r="CQE24" s="24"/>
      <c r="CQF24" s="24"/>
      <c r="CQG24" s="24"/>
      <c r="CQH24" s="24"/>
      <c r="CQI24" s="24"/>
      <c r="CQJ24" s="24"/>
      <c r="CQK24" s="24"/>
      <c r="CQL24" s="24"/>
      <c r="CQM24" s="24"/>
      <c r="CQN24" s="24"/>
      <c r="CQO24" s="24"/>
      <c r="CQP24" s="24"/>
      <c r="CQQ24" s="24"/>
      <c r="CQR24" s="24"/>
      <c r="CQS24" s="24"/>
      <c r="CQT24" s="24"/>
      <c r="CQU24" s="24"/>
      <c r="CQV24" s="24"/>
      <c r="CQW24" s="24"/>
      <c r="CQX24" s="24"/>
      <c r="CQY24" s="24"/>
      <c r="CQZ24" s="24"/>
      <c r="CRA24" s="24"/>
      <c r="CRB24" s="24"/>
      <c r="CRC24" s="24"/>
      <c r="CRD24" s="24"/>
      <c r="CRE24" s="24"/>
      <c r="CRF24" s="24"/>
      <c r="CRG24" s="24"/>
      <c r="CRH24" s="24"/>
      <c r="CRI24" s="24"/>
      <c r="CRJ24" s="24"/>
      <c r="CRK24" s="24"/>
      <c r="CRL24" s="24"/>
      <c r="CRM24" s="24"/>
      <c r="CRN24" s="24"/>
      <c r="CRO24" s="24"/>
      <c r="CRP24" s="24"/>
      <c r="CRQ24" s="24"/>
      <c r="CRR24" s="24"/>
      <c r="CRS24" s="24"/>
      <c r="CRT24" s="24"/>
      <c r="CRU24" s="24"/>
      <c r="CRV24" s="24"/>
      <c r="CRW24" s="24"/>
      <c r="CRX24" s="24"/>
      <c r="CRY24" s="24"/>
      <c r="CRZ24" s="24"/>
      <c r="CSA24" s="24"/>
      <c r="CSB24" s="24"/>
      <c r="CSC24" s="24"/>
      <c r="CSD24" s="24"/>
      <c r="CSE24" s="24"/>
      <c r="CSF24" s="24"/>
      <c r="CSG24" s="24"/>
      <c r="CSH24" s="24"/>
      <c r="CSI24" s="24"/>
      <c r="CSJ24" s="24"/>
      <c r="CSK24" s="24"/>
      <c r="CSL24" s="24"/>
      <c r="CSM24" s="24"/>
      <c r="CSN24" s="24"/>
      <c r="CSO24" s="24"/>
      <c r="CSP24" s="24"/>
      <c r="CSQ24" s="24"/>
      <c r="CSR24" s="24"/>
      <c r="CSS24" s="24"/>
      <c r="CST24" s="24"/>
      <c r="CSU24" s="24"/>
      <c r="CSV24" s="24"/>
      <c r="CSW24" s="24"/>
      <c r="CSX24" s="24"/>
      <c r="CSY24" s="24"/>
      <c r="CSZ24" s="24"/>
      <c r="CTA24" s="24"/>
      <c r="CTB24" s="24"/>
      <c r="CTC24" s="24"/>
      <c r="CTD24" s="24"/>
      <c r="CTE24" s="24"/>
      <c r="CTF24" s="24"/>
      <c r="CTG24" s="24"/>
      <c r="CTH24" s="24"/>
      <c r="CTI24" s="24"/>
      <c r="CTJ24" s="24"/>
      <c r="CTK24" s="24"/>
      <c r="CTL24" s="24"/>
      <c r="CTM24" s="24"/>
      <c r="CTN24" s="24"/>
      <c r="CTO24" s="24"/>
      <c r="CTP24" s="24"/>
      <c r="CTQ24" s="24"/>
      <c r="CTR24" s="24"/>
      <c r="CTS24" s="24"/>
      <c r="CTT24" s="24"/>
      <c r="CTU24" s="24"/>
      <c r="CTV24" s="24"/>
      <c r="CTW24" s="24"/>
      <c r="CTX24" s="24"/>
      <c r="CTY24" s="24"/>
      <c r="CTZ24" s="24"/>
      <c r="CUA24" s="24"/>
      <c r="CUB24" s="24"/>
      <c r="CUC24" s="24"/>
      <c r="CUD24" s="24"/>
      <c r="CUE24" s="24"/>
      <c r="CUF24" s="24"/>
      <c r="CUG24" s="24"/>
      <c r="CUH24" s="24"/>
      <c r="CUI24" s="24"/>
      <c r="CUJ24" s="24"/>
      <c r="CUK24" s="24"/>
      <c r="CUL24" s="24"/>
      <c r="CUM24" s="24"/>
      <c r="CUN24" s="24"/>
      <c r="CUO24" s="24"/>
      <c r="CUP24" s="24"/>
      <c r="CUQ24" s="24"/>
      <c r="CUR24" s="24"/>
      <c r="CUS24" s="24"/>
      <c r="CUT24" s="24"/>
      <c r="CUU24" s="24"/>
      <c r="CUV24" s="24"/>
      <c r="CUW24" s="24"/>
      <c r="CUX24" s="24"/>
      <c r="CUY24" s="24"/>
      <c r="CUZ24" s="24"/>
      <c r="CVA24" s="24"/>
      <c r="CVB24" s="24"/>
      <c r="CVC24" s="24"/>
      <c r="CVD24" s="24"/>
      <c r="CVE24" s="24"/>
      <c r="CVF24" s="24"/>
      <c r="CVG24" s="24"/>
      <c r="CVH24" s="24"/>
      <c r="CVI24" s="24"/>
      <c r="CVJ24" s="24"/>
      <c r="CVK24" s="24"/>
      <c r="CVL24" s="24"/>
      <c r="CVM24" s="24"/>
      <c r="CVN24" s="24"/>
      <c r="CVO24" s="24"/>
      <c r="CVP24" s="24"/>
      <c r="CVQ24" s="24"/>
      <c r="CVR24" s="24"/>
      <c r="CVS24" s="24"/>
      <c r="CVT24" s="24"/>
      <c r="CVU24" s="24"/>
      <c r="CVV24" s="24"/>
      <c r="CVW24" s="24"/>
      <c r="CVX24" s="24"/>
      <c r="CVY24" s="24"/>
      <c r="CVZ24" s="24"/>
      <c r="CWA24" s="24"/>
      <c r="CWB24" s="24"/>
      <c r="CWC24" s="24"/>
      <c r="CWD24" s="24"/>
      <c r="CWE24" s="24"/>
      <c r="CWF24" s="24"/>
      <c r="CWG24" s="24"/>
      <c r="CWH24" s="24"/>
      <c r="CWI24" s="24"/>
      <c r="CWJ24" s="24"/>
      <c r="CWK24" s="24"/>
      <c r="CWL24" s="24"/>
      <c r="CWM24" s="24"/>
      <c r="CWN24" s="24"/>
      <c r="CWO24" s="24"/>
      <c r="CWP24" s="24"/>
      <c r="CWQ24" s="24"/>
      <c r="CWR24" s="24"/>
      <c r="CWS24" s="24"/>
      <c r="CWT24" s="24"/>
      <c r="CWU24" s="24"/>
      <c r="CWV24" s="24"/>
      <c r="CWW24" s="24"/>
      <c r="CWX24" s="24"/>
      <c r="CWY24" s="24"/>
      <c r="CWZ24" s="24"/>
      <c r="CXA24" s="24"/>
      <c r="CXB24" s="24"/>
      <c r="CXC24" s="24"/>
      <c r="CXD24" s="24"/>
      <c r="CXE24" s="24"/>
      <c r="CXF24" s="24"/>
      <c r="CXG24" s="24"/>
      <c r="CXH24" s="24"/>
      <c r="CXI24" s="24"/>
      <c r="CXJ24" s="24"/>
      <c r="CXK24" s="24"/>
      <c r="CXL24" s="24"/>
      <c r="CXM24" s="24"/>
      <c r="CXN24" s="24"/>
      <c r="CXO24" s="24"/>
      <c r="CXP24" s="24"/>
      <c r="CXQ24" s="24"/>
      <c r="CXR24" s="24"/>
      <c r="CXS24" s="24"/>
      <c r="CXT24" s="24"/>
      <c r="CXU24" s="24"/>
      <c r="CXV24" s="24"/>
      <c r="CXW24" s="24"/>
      <c r="CXX24" s="24"/>
      <c r="CXY24" s="24"/>
      <c r="CXZ24" s="24"/>
      <c r="CYA24" s="24"/>
      <c r="CYB24" s="24"/>
      <c r="CYC24" s="24"/>
      <c r="CYD24" s="24"/>
      <c r="CYE24" s="24"/>
      <c r="CYF24" s="24"/>
      <c r="CYG24" s="24"/>
      <c r="CYH24" s="24"/>
      <c r="CYI24" s="24"/>
      <c r="CYJ24" s="24"/>
      <c r="CYK24" s="24"/>
      <c r="CYL24" s="24"/>
      <c r="CYM24" s="24"/>
      <c r="CYN24" s="24"/>
      <c r="CYO24" s="24"/>
      <c r="CYP24" s="24"/>
      <c r="CYQ24" s="24"/>
      <c r="CYR24" s="24"/>
      <c r="CYS24" s="24"/>
      <c r="CYT24" s="24"/>
      <c r="CYU24" s="24"/>
      <c r="CYV24" s="24"/>
      <c r="CYW24" s="24"/>
      <c r="CYX24" s="24"/>
      <c r="CYY24" s="24"/>
      <c r="CYZ24" s="24"/>
      <c r="CZA24" s="24"/>
      <c r="CZB24" s="24"/>
      <c r="CZC24" s="24"/>
      <c r="CZD24" s="24"/>
      <c r="CZE24" s="24"/>
      <c r="CZF24" s="24"/>
      <c r="CZG24" s="24"/>
      <c r="CZH24" s="24"/>
      <c r="CZI24" s="24"/>
      <c r="CZJ24" s="24"/>
      <c r="CZK24" s="24"/>
      <c r="CZL24" s="24"/>
      <c r="CZM24" s="24"/>
      <c r="CZN24" s="24"/>
      <c r="CZO24" s="24"/>
      <c r="CZP24" s="24"/>
      <c r="CZQ24" s="24"/>
      <c r="CZR24" s="24"/>
      <c r="CZS24" s="24"/>
      <c r="CZT24" s="24"/>
      <c r="CZU24" s="24"/>
      <c r="CZV24" s="24"/>
      <c r="CZW24" s="24"/>
      <c r="CZX24" s="24"/>
      <c r="CZY24" s="24"/>
      <c r="CZZ24" s="24"/>
      <c r="DAA24" s="24"/>
      <c r="DAB24" s="24"/>
      <c r="DAC24" s="24"/>
      <c r="DAD24" s="24"/>
      <c r="DAE24" s="24"/>
      <c r="DAF24" s="24"/>
      <c r="DAG24" s="24"/>
      <c r="DAH24" s="24"/>
      <c r="DAI24" s="24"/>
      <c r="DAJ24" s="24"/>
      <c r="DAK24" s="24"/>
      <c r="DAL24" s="24"/>
      <c r="DAM24" s="24"/>
      <c r="DAN24" s="24"/>
      <c r="DAO24" s="24"/>
      <c r="DAP24" s="24"/>
      <c r="DAQ24" s="24"/>
      <c r="DAR24" s="24"/>
      <c r="DAS24" s="24"/>
      <c r="DAT24" s="24"/>
      <c r="DAU24" s="24"/>
      <c r="DAV24" s="24"/>
      <c r="DAW24" s="24"/>
      <c r="DAX24" s="24"/>
      <c r="DAY24" s="24"/>
      <c r="DAZ24" s="24"/>
      <c r="DBA24" s="24"/>
      <c r="DBB24" s="24"/>
      <c r="DBC24" s="24"/>
      <c r="DBD24" s="24"/>
      <c r="DBE24" s="24"/>
      <c r="DBF24" s="24"/>
      <c r="DBG24" s="24"/>
      <c r="DBH24" s="24"/>
      <c r="DBI24" s="24"/>
      <c r="DBJ24" s="24"/>
      <c r="DBK24" s="24"/>
      <c r="DBL24" s="24"/>
      <c r="DBM24" s="24"/>
      <c r="DBN24" s="24"/>
      <c r="DBO24" s="24"/>
      <c r="DBP24" s="24"/>
      <c r="DBQ24" s="24"/>
      <c r="DBR24" s="24"/>
      <c r="DBS24" s="24"/>
      <c r="DBT24" s="24"/>
      <c r="DBU24" s="24"/>
      <c r="DBV24" s="24"/>
      <c r="DBW24" s="24"/>
      <c r="DBX24" s="24"/>
      <c r="DBY24" s="24"/>
      <c r="DBZ24" s="24"/>
      <c r="DCA24" s="24"/>
      <c r="DCB24" s="24"/>
      <c r="DCC24" s="24"/>
      <c r="DCD24" s="24"/>
      <c r="DCE24" s="24"/>
      <c r="DCF24" s="24"/>
      <c r="DCG24" s="24"/>
      <c r="DCH24" s="24"/>
      <c r="DCI24" s="24"/>
      <c r="DCJ24" s="24"/>
      <c r="DCK24" s="24"/>
      <c r="DCL24" s="24"/>
      <c r="DCM24" s="24"/>
      <c r="DCN24" s="24"/>
      <c r="DCO24" s="24"/>
      <c r="DCP24" s="24"/>
      <c r="DCQ24" s="24"/>
      <c r="DCR24" s="24"/>
      <c r="DCS24" s="24"/>
      <c r="DCT24" s="24"/>
      <c r="DCU24" s="24"/>
      <c r="DCV24" s="24"/>
      <c r="DCW24" s="24"/>
      <c r="DCX24" s="24"/>
      <c r="DCY24" s="24"/>
      <c r="DCZ24" s="24"/>
      <c r="DDA24" s="24"/>
      <c r="DDB24" s="24"/>
      <c r="DDC24" s="24"/>
      <c r="DDD24" s="24"/>
      <c r="DDE24" s="24"/>
      <c r="DDF24" s="24"/>
      <c r="DDG24" s="24"/>
      <c r="DDH24" s="24"/>
      <c r="DDI24" s="24"/>
      <c r="DDJ24" s="24"/>
      <c r="DDK24" s="24"/>
      <c r="DDL24" s="24"/>
      <c r="DDM24" s="24"/>
      <c r="DDN24" s="24"/>
      <c r="DDO24" s="24"/>
      <c r="DDP24" s="24"/>
      <c r="DDQ24" s="24"/>
      <c r="DDR24" s="24"/>
      <c r="DDS24" s="24"/>
      <c r="DDT24" s="24"/>
      <c r="DDU24" s="24"/>
      <c r="DDV24" s="24"/>
      <c r="DDW24" s="24"/>
      <c r="DDX24" s="24"/>
      <c r="DDY24" s="24"/>
      <c r="DDZ24" s="24"/>
      <c r="DEA24" s="24"/>
      <c r="DEB24" s="24"/>
      <c r="DEC24" s="24"/>
      <c r="DED24" s="24"/>
      <c r="DEE24" s="24"/>
      <c r="DEF24" s="24"/>
      <c r="DEG24" s="24"/>
      <c r="DEH24" s="24"/>
      <c r="DEI24" s="24"/>
      <c r="DEJ24" s="24"/>
      <c r="DEK24" s="24"/>
      <c r="DEL24" s="24"/>
      <c r="DEM24" s="24"/>
      <c r="DEN24" s="24"/>
      <c r="DEO24" s="24"/>
      <c r="DEP24" s="24"/>
      <c r="DEQ24" s="24"/>
      <c r="DER24" s="24"/>
      <c r="DES24" s="24"/>
      <c r="DET24" s="24"/>
      <c r="DEU24" s="24"/>
      <c r="DEV24" s="24"/>
      <c r="DEW24" s="24"/>
      <c r="DEX24" s="24"/>
      <c r="DEY24" s="24"/>
      <c r="DEZ24" s="24"/>
      <c r="DFA24" s="24"/>
      <c r="DFB24" s="24"/>
      <c r="DFC24" s="24"/>
      <c r="DFD24" s="24"/>
      <c r="DFE24" s="24"/>
      <c r="DFF24" s="24"/>
      <c r="DFG24" s="24"/>
      <c r="DFH24" s="24"/>
      <c r="DFI24" s="24"/>
      <c r="DFJ24" s="24"/>
      <c r="DFK24" s="24"/>
      <c r="DFL24" s="24"/>
      <c r="DFM24" s="24"/>
      <c r="DFN24" s="24"/>
      <c r="DFO24" s="24"/>
      <c r="DFP24" s="24"/>
      <c r="DFQ24" s="24"/>
      <c r="DFR24" s="24"/>
      <c r="DFS24" s="24"/>
      <c r="DFT24" s="24"/>
      <c r="DFU24" s="24"/>
      <c r="DFV24" s="24"/>
      <c r="DFW24" s="24"/>
      <c r="DFX24" s="24"/>
      <c r="DFY24" s="24"/>
      <c r="DFZ24" s="24"/>
      <c r="DGA24" s="24"/>
      <c r="DGB24" s="24"/>
      <c r="DGC24" s="24"/>
      <c r="DGD24" s="24"/>
      <c r="DGE24" s="24"/>
      <c r="DGF24" s="24"/>
      <c r="DGG24" s="24"/>
      <c r="DGH24" s="24"/>
      <c r="DGI24" s="24"/>
      <c r="DGJ24" s="24"/>
      <c r="DGK24" s="24"/>
      <c r="DGL24" s="24"/>
      <c r="DGM24" s="24"/>
      <c r="DGN24" s="24"/>
      <c r="DGO24" s="24"/>
      <c r="DGP24" s="24"/>
      <c r="DGQ24" s="24"/>
      <c r="DGR24" s="24"/>
      <c r="DGS24" s="24"/>
      <c r="DGT24" s="24"/>
      <c r="DGU24" s="24"/>
      <c r="DGV24" s="24"/>
      <c r="DGW24" s="24"/>
      <c r="DGX24" s="24"/>
      <c r="DGY24" s="24"/>
      <c r="DGZ24" s="24"/>
      <c r="DHA24" s="24"/>
      <c r="DHB24" s="24"/>
      <c r="DHC24" s="24"/>
      <c r="DHD24" s="24"/>
      <c r="DHE24" s="24"/>
      <c r="DHF24" s="24"/>
      <c r="DHG24" s="24"/>
      <c r="DHH24" s="24"/>
      <c r="DHI24" s="24"/>
      <c r="DHJ24" s="24"/>
      <c r="DHK24" s="24"/>
      <c r="DHL24" s="24"/>
      <c r="DHM24" s="24"/>
      <c r="DHN24" s="24"/>
      <c r="DHO24" s="24"/>
      <c r="DHP24" s="24"/>
      <c r="DHQ24" s="24"/>
      <c r="DHR24" s="24"/>
      <c r="DHS24" s="24"/>
      <c r="DHT24" s="24"/>
      <c r="DHU24" s="24"/>
      <c r="DHV24" s="24"/>
      <c r="DHW24" s="24"/>
      <c r="DHX24" s="24"/>
      <c r="DHY24" s="24"/>
      <c r="DHZ24" s="24"/>
      <c r="DIA24" s="24"/>
      <c r="DIB24" s="24"/>
      <c r="DIC24" s="24"/>
      <c r="DID24" s="24"/>
      <c r="DIE24" s="24"/>
      <c r="DIF24" s="24"/>
      <c r="DIG24" s="24"/>
      <c r="DIH24" s="24"/>
      <c r="DII24" s="24"/>
      <c r="DIJ24" s="24"/>
      <c r="DIK24" s="24"/>
      <c r="DIL24" s="24"/>
      <c r="DIM24" s="24"/>
      <c r="DIN24" s="24"/>
      <c r="DIO24" s="24"/>
      <c r="DIP24" s="24"/>
      <c r="DIQ24" s="24"/>
      <c r="DIR24" s="24"/>
      <c r="DIS24" s="24"/>
      <c r="DIT24" s="24"/>
      <c r="DIU24" s="24"/>
      <c r="DIV24" s="24"/>
      <c r="DIW24" s="24"/>
      <c r="DIX24" s="24"/>
      <c r="DIY24" s="24"/>
      <c r="DIZ24" s="24"/>
      <c r="DJA24" s="24"/>
      <c r="DJB24" s="24"/>
      <c r="DJC24" s="24"/>
      <c r="DJD24" s="24"/>
      <c r="DJE24" s="24"/>
      <c r="DJF24" s="24"/>
      <c r="DJG24" s="24"/>
      <c r="DJH24" s="24"/>
      <c r="DJI24" s="24"/>
      <c r="DJJ24" s="24"/>
      <c r="DJK24" s="24"/>
      <c r="DJL24" s="24"/>
      <c r="DJM24" s="24"/>
      <c r="DJN24" s="24"/>
      <c r="DJO24" s="24"/>
      <c r="DJP24" s="24"/>
      <c r="DJQ24" s="24"/>
      <c r="DJR24" s="24"/>
      <c r="DJS24" s="24"/>
      <c r="DJT24" s="24"/>
      <c r="DJU24" s="24"/>
      <c r="DJV24" s="24"/>
      <c r="DJW24" s="24"/>
      <c r="DJX24" s="24"/>
      <c r="DJY24" s="24"/>
      <c r="DJZ24" s="24"/>
      <c r="DKA24" s="24"/>
      <c r="DKB24" s="24"/>
      <c r="DKC24" s="24"/>
      <c r="DKD24" s="24"/>
      <c r="DKE24" s="24"/>
      <c r="DKF24" s="24"/>
      <c r="DKG24" s="24"/>
      <c r="DKH24" s="24"/>
      <c r="DKI24" s="24"/>
      <c r="DKJ24" s="24"/>
      <c r="DKK24" s="24"/>
      <c r="DKL24" s="24"/>
      <c r="DKM24" s="24"/>
      <c r="DKN24" s="24"/>
      <c r="DKO24" s="24"/>
      <c r="DKP24" s="24"/>
      <c r="DKQ24" s="24"/>
      <c r="DKR24" s="24"/>
      <c r="DKS24" s="24"/>
      <c r="DKT24" s="24"/>
      <c r="DKU24" s="24"/>
      <c r="DKV24" s="24"/>
      <c r="DKW24" s="24"/>
      <c r="DKX24" s="24"/>
      <c r="DKY24" s="24"/>
      <c r="DKZ24" s="24"/>
      <c r="DLA24" s="24"/>
      <c r="DLB24" s="24"/>
      <c r="DLC24" s="24"/>
      <c r="DLD24" s="24"/>
      <c r="DLE24" s="24"/>
      <c r="DLF24" s="24"/>
      <c r="DLG24" s="24"/>
      <c r="DLH24" s="24"/>
      <c r="DLI24" s="24"/>
      <c r="DLJ24" s="24"/>
      <c r="DLK24" s="24"/>
      <c r="DLL24" s="24"/>
      <c r="DLM24" s="24"/>
      <c r="DLN24" s="24"/>
      <c r="DLO24" s="24"/>
      <c r="DLP24" s="24"/>
      <c r="DLQ24" s="24"/>
      <c r="DLR24" s="24"/>
      <c r="DLS24" s="24"/>
      <c r="DLT24" s="24"/>
      <c r="DLU24" s="24"/>
      <c r="DLV24" s="24"/>
      <c r="DLW24" s="24"/>
      <c r="DLX24" s="24"/>
      <c r="DLY24" s="24"/>
      <c r="DLZ24" s="24"/>
      <c r="DMA24" s="24"/>
      <c r="DMB24" s="24"/>
      <c r="DMC24" s="24"/>
      <c r="DMD24" s="24"/>
      <c r="DME24" s="24"/>
      <c r="DMF24" s="24"/>
      <c r="DMG24" s="24"/>
      <c r="DMH24" s="24"/>
      <c r="DMI24" s="24"/>
      <c r="DMJ24" s="24"/>
      <c r="DMK24" s="24"/>
      <c r="DML24" s="24"/>
      <c r="DMM24" s="24"/>
      <c r="DMN24" s="24"/>
      <c r="DMO24" s="24"/>
      <c r="DMP24" s="24"/>
      <c r="DMQ24" s="24"/>
      <c r="DMR24" s="24"/>
      <c r="DMS24" s="24"/>
      <c r="DMT24" s="24"/>
      <c r="DMU24" s="24"/>
      <c r="DMV24" s="24"/>
      <c r="DMW24" s="24"/>
      <c r="DMX24" s="24"/>
      <c r="DMY24" s="24"/>
      <c r="DMZ24" s="24"/>
      <c r="DNA24" s="24"/>
      <c r="DNB24" s="24"/>
      <c r="DNC24" s="24"/>
      <c r="DND24" s="24"/>
      <c r="DNE24" s="24"/>
      <c r="DNF24" s="24"/>
      <c r="DNG24" s="24"/>
      <c r="DNH24" s="24"/>
      <c r="DNI24" s="24"/>
      <c r="DNJ24" s="24"/>
      <c r="DNK24" s="24"/>
      <c r="DNL24" s="24"/>
      <c r="DNM24" s="24"/>
      <c r="DNN24" s="24"/>
      <c r="DNO24" s="24"/>
      <c r="DNP24" s="24"/>
      <c r="DNQ24" s="24"/>
      <c r="DNR24" s="24"/>
      <c r="DNS24" s="24"/>
      <c r="DNT24" s="24"/>
      <c r="DNU24" s="24"/>
      <c r="DNV24" s="24"/>
      <c r="DNW24" s="24"/>
      <c r="DNX24" s="24"/>
      <c r="DNY24" s="24"/>
      <c r="DNZ24" s="24"/>
      <c r="DOA24" s="24"/>
      <c r="DOB24" s="24"/>
      <c r="DOC24" s="24"/>
      <c r="DOD24" s="24"/>
      <c r="DOE24" s="24"/>
      <c r="DOF24" s="24"/>
      <c r="DOG24" s="24"/>
      <c r="DOH24" s="24"/>
      <c r="DOI24" s="24"/>
      <c r="DOJ24" s="24"/>
      <c r="DOK24" s="24"/>
      <c r="DOL24" s="24"/>
      <c r="DOM24" s="24"/>
      <c r="DON24" s="24"/>
      <c r="DOO24" s="24"/>
      <c r="DOP24" s="24"/>
      <c r="DOQ24" s="24"/>
      <c r="DOR24" s="24"/>
      <c r="DOS24" s="24"/>
      <c r="DOT24" s="24"/>
      <c r="DOU24" s="24"/>
      <c r="DOV24" s="24"/>
      <c r="DOW24" s="24"/>
      <c r="DOX24" s="24"/>
      <c r="DOY24" s="24"/>
      <c r="DOZ24" s="24"/>
      <c r="DPA24" s="24"/>
      <c r="DPB24" s="24"/>
      <c r="DPC24" s="24"/>
      <c r="DPD24" s="24"/>
      <c r="DPE24" s="24"/>
      <c r="DPF24" s="24"/>
      <c r="DPG24" s="24"/>
      <c r="DPH24" s="24"/>
      <c r="DPI24" s="24"/>
      <c r="DPJ24" s="24"/>
      <c r="DPK24" s="24"/>
      <c r="DPL24" s="24"/>
      <c r="DPM24" s="24"/>
      <c r="DPN24" s="24"/>
      <c r="DPO24" s="24"/>
      <c r="DPP24" s="24"/>
      <c r="DPQ24" s="24"/>
      <c r="DPR24" s="24"/>
      <c r="DPS24" s="24"/>
      <c r="DPT24" s="24"/>
      <c r="DPU24" s="24"/>
      <c r="DPV24" s="24"/>
      <c r="DPW24" s="24"/>
      <c r="DPX24" s="24"/>
      <c r="DPY24" s="24"/>
      <c r="DPZ24" s="24"/>
      <c r="DQA24" s="24"/>
      <c r="DQB24" s="24"/>
      <c r="DQC24" s="24"/>
      <c r="DQD24" s="24"/>
      <c r="DQE24" s="24"/>
      <c r="DQF24" s="24"/>
      <c r="DQG24" s="24"/>
      <c r="DQH24" s="24"/>
      <c r="DQI24" s="24"/>
      <c r="DQJ24" s="24"/>
      <c r="DQK24" s="24"/>
      <c r="DQL24" s="24"/>
      <c r="DQM24" s="24"/>
      <c r="DQN24" s="24"/>
      <c r="DQO24" s="24"/>
      <c r="DQP24" s="24"/>
      <c r="DQQ24" s="24"/>
      <c r="DQR24" s="24"/>
      <c r="DQS24" s="24"/>
      <c r="DQT24" s="24"/>
      <c r="DQU24" s="24"/>
      <c r="DQV24" s="24"/>
      <c r="DQW24" s="24"/>
      <c r="DQX24" s="24"/>
      <c r="DQY24" s="24"/>
      <c r="DQZ24" s="24"/>
      <c r="DRA24" s="24"/>
      <c r="DRB24" s="24"/>
      <c r="DRC24" s="24"/>
      <c r="DRD24" s="24"/>
      <c r="DRE24" s="24"/>
      <c r="DRF24" s="24"/>
      <c r="DRG24" s="24"/>
      <c r="DRH24" s="24"/>
      <c r="DRI24" s="24"/>
      <c r="DRJ24" s="24"/>
      <c r="DRK24" s="24"/>
      <c r="DRL24" s="24"/>
      <c r="DRM24" s="24"/>
      <c r="DRN24" s="24"/>
      <c r="DRO24" s="24"/>
      <c r="DRP24" s="24"/>
      <c r="DRQ24" s="24"/>
      <c r="DRR24" s="24"/>
      <c r="DRS24" s="24"/>
      <c r="DRT24" s="24"/>
      <c r="DRU24" s="24"/>
      <c r="DRV24" s="24"/>
      <c r="DRW24" s="24"/>
      <c r="DRX24" s="24"/>
      <c r="DRY24" s="24"/>
      <c r="DRZ24" s="24"/>
      <c r="DSA24" s="24"/>
      <c r="DSB24" s="24"/>
      <c r="DSC24" s="24"/>
      <c r="DSD24" s="24"/>
      <c r="DSE24" s="24"/>
      <c r="DSF24" s="24"/>
      <c r="DSG24" s="24"/>
      <c r="DSH24" s="24"/>
      <c r="DSI24" s="24"/>
      <c r="DSJ24" s="24"/>
      <c r="DSK24" s="24"/>
      <c r="DSL24" s="24"/>
      <c r="DSM24" s="24"/>
      <c r="DSN24" s="24"/>
      <c r="DSO24" s="24"/>
      <c r="DSP24" s="24"/>
      <c r="DSQ24" s="24"/>
      <c r="DSR24" s="24"/>
      <c r="DSS24" s="24"/>
      <c r="DST24" s="24"/>
      <c r="DSU24" s="24"/>
      <c r="DSV24" s="24"/>
      <c r="DSW24" s="24"/>
      <c r="DSX24" s="24"/>
      <c r="DSY24" s="24"/>
      <c r="DSZ24" s="24"/>
      <c r="DTA24" s="24"/>
      <c r="DTB24" s="24"/>
      <c r="DTC24" s="24"/>
      <c r="DTD24" s="24"/>
      <c r="DTE24" s="24"/>
      <c r="DTF24" s="24"/>
      <c r="DTG24" s="24"/>
      <c r="DTH24" s="24"/>
      <c r="DTI24" s="24"/>
      <c r="DTJ24" s="24"/>
      <c r="DTK24" s="24"/>
      <c r="DTL24" s="24"/>
      <c r="DTM24" s="24"/>
      <c r="DTN24" s="24"/>
      <c r="DTO24" s="24"/>
      <c r="DTP24" s="24"/>
      <c r="DTQ24" s="24"/>
      <c r="DTR24" s="24"/>
      <c r="DTS24" s="24"/>
      <c r="DTT24" s="24"/>
      <c r="DTU24" s="24"/>
      <c r="DTV24" s="24"/>
      <c r="DTW24" s="24"/>
      <c r="DTX24" s="24"/>
      <c r="DTY24" s="24"/>
      <c r="DTZ24" s="24"/>
      <c r="DUA24" s="24"/>
      <c r="DUB24" s="24"/>
      <c r="DUC24" s="24"/>
      <c r="DUD24" s="24"/>
      <c r="DUE24" s="24"/>
      <c r="DUF24" s="24"/>
      <c r="DUG24" s="24"/>
      <c r="DUH24" s="24"/>
      <c r="DUI24" s="24"/>
      <c r="DUJ24" s="24"/>
      <c r="DUK24" s="24"/>
      <c r="DUL24" s="24"/>
      <c r="DUM24" s="24"/>
      <c r="DUN24" s="24"/>
      <c r="DUO24" s="24"/>
      <c r="DUP24" s="24"/>
      <c r="DUQ24" s="24"/>
      <c r="DUR24" s="24"/>
      <c r="DUS24" s="24"/>
      <c r="DUT24" s="24"/>
      <c r="DUU24" s="24"/>
      <c r="DUV24" s="24"/>
      <c r="DUW24" s="24"/>
      <c r="DUX24" s="24"/>
      <c r="DUY24" s="24"/>
      <c r="DUZ24" s="24"/>
      <c r="DVA24" s="24"/>
      <c r="DVB24" s="24"/>
      <c r="DVC24" s="24"/>
      <c r="DVD24" s="24"/>
      <c r="DVE24" s="24"/>
      <c r="DVF24" s="24"/>
      <c r="DVG24" s="24"/>
      <c r="DVH24" s="24"/>
      <c r="DVI24" s="24"/>
      <c r="DVJ24" s="24"/>
      <c r="DVK24" s="24"/>
      <c r="DVL24" s="24"/>
      <c r="DVM24" s="24"/>
      <c r="DVN24" s="24"/>
      <c r="DVO24" s="24"/>
      <c r="DVP24" s="24"/>
      <c r="DVQ24" s="24"/>
      <c r="DVR24" s="24"/>
      <c r="DVS24" s="24"/>
      <c r="DVT24" s="24"/>
      <c r="DVU24" s="24"/>
      <c r="DVV24" s="24"/>
      <c r="DVW24" s="24"/>
      <c r="DVX24" s="24"/>
      <c r="DVY24" s="24"/>
      <c r="DVZ24" s="24"/>
      <c r="DWA24" s="24"/>
      <c r="DWB24" s="24"/>
      <c r="DWC24" s="24"/>
      <c r="DWD24" s="24"/>
      <c r="DWE24" s="24"/>
      <c r="DWF24" s="24"/>
      <c r="DWG24" s="24"/>
      <c r="DWH24" s="24"/>
      <c r="DWI24" s="24"/>
      <c r="DWJ24" s="24"/>
      <c r="DWK24" s="24"/>
      <c r="DWL24" s="24"/>
      <c r="DWM24" s="24"/>
      <c r="DWN24" s="24"/>
      <c r="DWO24" s="24"/>
      <c r="DWP24" s="24"/>
      <c r="DWQ24" s="24"/>
      <c r="DWR24" s="24"/>
      <c r="DWS24" s="24"/>
      <c r="DWT24" s="24"/>
      <c r="DWU24" s="24"/>
      <c r="DWV24" s="24"/>
      <c r="DWW24" s="24"/>
      <c r="DWX24" s="24"/>
      <c r="DWY24" s="24"/>
      <c r="DWZ24" s="24"/>
      <c r="DXA24" s="24"/>
      <c r="DXB24" s="24"/>
      <c r="DXC24" s="24"/>
      <c r="DXD24" s="24"/>
      <c r="DXE24" s="24"/>
      <c r="DXF24" s="24"/>
      <c r="DXG24" s="24"/>
      <c r="DXH24" s="24"/>
      <c r="DXI24" s="24"/>
      <c r="DXJ24" s="24"/>
      <c r="DXK24" s="24"/>
      <c r="DXL24" s="24"/>
      <c r="DXM24" s="24"/>
      <c r="DXN24" s="24"/>
      <c r="DXO24" s="24"/>
      <c r="DXP24" s="24"/>
      <c r="DXQ24" s="24"/>
      <c r="DXR24" s="24"/>
      <c r="DXS24" s="24"/>
      <c r="DXT24" s="24"/>
      <c r="DXU24" s="24"/>
      <c r="DXV24" s="24"/>
      <c r="DXW24" s="24"/>
      <c r="DXX24" s="24"/>
      <c r="DXY24" s="24"/>
      <c r="DXZ24" s="24"/>
      <c r="DYA24" s="24"/>
      <c r="DYB24" s="24"/>
      <c r="DYC24" s="24"/>
      <c r="DYD24" s="24"/>
      <c r="DYE24" s="24"/>
      <c r="DYF24" s="24"/>
      <c r="DYG24" s="24"/>
      <c r="DYH24" s="24"/>
      <c r="DYI24" s="24"/>
      <c r="DYJ24" s="24"/>
      <c r="DYK24" s="24"/>
      <c r="DYL24" s="24"/>
      <c r="DYM24" s="24"/>
      <c r="DYN24" s="24"/>
      <c r="DYO24" s="24"/>
      <c r="DYP24" s="24"/>
      <c r="DYQ24" s="24"/>
      <c r="DYR24" s="24"/>
      <c r="DYS24" s="24"/>
      <c r="DYT24" s="24"/>
      <c r="DYU24" s="24"/>
      <c r="DYV24" s="24"/>
      <c r="DYW24" s="24"/>
      <c r="DYX24" s="24"/>
      <c r="DYY24" s="24"/>
      <c r="DYZ24" s="24"/>
      <c r="DZA24" s="24"/>
      <c r="DZB24" s="24"/>
      <c r="DZC24" s="24"/>
      <c r="DZD24" s="24"/>
      <c r="DZE24" s="24"/>
      <c r="DZF24" s="24"/>
      <c r="DZG24" s="24"/>
      <c r="DZH24" s="24"/>
      <c r="DZI24" s="24"/>
      <c r="DZJ24" s="24"/>
      <c r="DZK24" s="24"/>
      <c r="DZL24" s="24"/>
      <c r="DZM24" s="24"/>
      <c r="DZN24" s="24"/>
      <c r="DZO24" s="24"/>
      <c r="DZP24" s="24"/>
      <c r="DZQ24" s="24"/>
      <c r="DZR24" s="24"/>
      <c r="DZS24" s="24"/>
      <c r="DZT24" s="24"/>
      <c r="DZU24" s="24"/>
      <c r="DZV24" s="24"/>
      <c r="DZW24" s="24"/>
      <c r="DZX24" s="24"/>
      <c r="DZY24" s="24"/>
      <c r="DZZ24" s="24"/>
      <c r="EAA24" s="24"/>
      <c r="EAB24" s="24"/>
      <c r="EAC24" s="24"/>
      <c r="EAD24" s="24"/>
      <c r="EAE24" s="24"/>
      <c r="EAF24" s="24"/>
      <c r="EAG24" s="24"/>
      <c r="EAH24" s="24"/>
      <c r="EAI24" s="24"/>
      <c r="EAJ24" s="24"/>
      <c r="EAK24" s="24"/>
      <c r="EAL24" s="24"/>
      <c r="EAM24" s="24"/>
      <c r="EAN24" s="24"/>
      <c r="EAO24" s="24"/>
      <c r="EAP24" s="24"/>
      <c r="EAQ24" s="24"/>
      <c r="EAR24" s="24"/>
      <c r="EAS24" s="24"/>
      <c r="EAT24" s="24"/>
      <c r="EAU24" s="24"/>
      <c r="EAV24" s="24"/>
      <c r="EAW24" s="24"/>
      <c r="EAX24" s="24"/>
      <c r="EAY24" s="24"/>
      <c r="EAZ24" s="24"/>
      <c r="EBA24" s="24"/>
      <c r="EBB24" s="24"/>
      <c r="EBC24" s="24"/>
      <c r="EBD24" s="24"/>
      <c r="EBE24" s="24"/>
      <c r="EBF24" s="24"/>
      <c r="EBG24" s="24"/>
      <c r="EBH24" s="24"/>
      <c r="EBI24" s="24"/>
      <c r="EBJ24" s="24"/>
      <c r="EBK24" s="24"/>
      <c r="EBL24" s="24"/>
      <c r="EBM24" s="24"/>
      <c r="EBN24" s="24"/>
      <c r="EBO24" s="24"/>
      <c r="EBP24" s="24"/>
      <c r="EBQ24" s="24"/>
      <c r="EBR24" s="24"/>
      <c r="EBS24" s="24"/>
      <c r="EBT24" s="24"/>
      <c r="EBU24" s="24"/>
      <c r="EBV24" s="24"/>
      <c r="EBW24" s="24"/>
      <c r="EBX24" s="24"/>
      <c r="EBY24" s="24"/>
      <c r="EBZ24" s="24"/>
      <c r="ECA24" s="24"/>
      <c r="ECB24" s="24"/>
      <c r="ECC24" s="24"/>
      <c r="ECD24" s="24"/>
      <c r="ECE24" s="24"/>
      <c r="ECF24" s="24"/>
      <c r="ECG24" s="24"/>
      <c r="ECH24" s="24"/>
      <c r="ECI24" s="24"/>
      <c r="ECJ24" s="24"/>
      <c r="ECK24" s="24"/>
      <c r="ECL24" s="24"/>
      <c r="ECM24" s="24"/>
      <c r="ECN24" s="24"/>
      <c r="ECO24" s="24"/>
      <c r="ECP24" s="24"/>
      <c r="ECQ24" s="24"/>
      <c r="ECR24" s="24"/>
      <c r="ECS24" s="24"/>
      <c r="ECT24" s="24"/>
      <c r="ECU24" s="24"/>
      <c r="ECV24" s="24"/>
      <c r="ECW24" s="24"/>
      <c r="ECX24" s="24"/>
      <c r="ECY24" s="24"/>
      <c r="ECZ24" s="24"/>
      <c r="EDA24" s="24"/>
      <c r="EDB24" s="24"/>
      <c r="EDC24" s="24"/>
      <c r="EDD24" s="24"/>
      <c r="EDE24" s="24"/>
      <c r="EDF24" s="24"/>
      <c r="EDG24" s="24"/>
      <c r="EDH24" s="24"/>
      <c r="EDI24" s="24"/>
      <c r="EDJ24" s="24"/>
      <c r="EDK24" s="24"/>
      <c r="EDL24" s="24"/>
      <c r="EDM24" s="24"/>
      <c r="EDN24" s="24"/>
      <c r="EDO24" s="24"/>
      <c r="EDP24" s="24"/>
      <c r="EDQ24" s="24"/>
      <c r="EDR24" s="24"/>
      <c r="EDS24" s="24"/>
      <c r="EDT24" s="24"/>
      <c r="EDU24" s="24"/>
      <c r="EDV24" s="24"/>
      <c r="EDW24" s="24"/>
      <c r="EDX24" s="24"/>
      <c r="EDY24" s="24"/>
      <c r="EDZ24" s="24"/>
      <c r="EEA24" s="24"/>
      <c r="EEB24" s="24"/>
      <c r="EEC24" s="24"/>
      <c r="EED24" s="24"/>
      <c r="EEE24" s="24"/>
      <c r="EEF24" s="24"/>
      <c r="EEG24" s="24"/>
      <c r="EEH24" s="24"/>
      <c r="EEI24" s="24"/>
      <c r="EEJ24" s="24"/>
      <c r="EEK24" s="24"/>
      <c r="EEL24" s="24"/>
      <c r="EEM24" s="24"/>
      <c r="EEN24" s="24"/>
      <c r="EEO24" s="24"/>
      <c r="EEP24" s="24"/>
      <c r="EEQ24" s="24"/>
      <c r="EER24" s="24"/>
      <c r="EES24" s="24"/>
      <c r="EET24" s="24"/>
      <c r="EEU24" s="24"/>
      <c r="EEV24" s="24"/>
      <c r="EEW24" s="24"/>
      <c r="EEX24" s="24"/>
      <c r="EEY24" s="24"/>
      <c r="EEZ24" s="24"/>
      <c r="EFA24" s="24"/>
      <c r="EFB24" s="24"/>
      <c r="EFC24" s="24"/>
      <c r="EFD24" s="24"/>
      <c r="EFE24" s="24"/>
      <c r="EFF24" s="24"/>
      <c r="EFG24" s="24"/>
      <c r="EFH24" s="24"/>
      <c r="EFI24" s="24"/>
      <c r="EFJ24" s="24"/>
      <c r="EFK24" s="24"/>
      <c r="EFL24" s="24"/>
      <c r="EFM24" s="24"/>
      <c r="EFN24" s="24"/>
      <c r="EFO24" s="24"/>
      <c r="EFP24" s="24"/>
      <c r="EFQ24" s="24"/>
      <c r="EFR24" s="24"/>
      <c r="EFS24" s="24"/>
      <c r="EFT24" s="24"/>
      <c r="EFU24" s="24"/>
      <c r="EFV24" s="24"/>
      <c r="EFW24" s="24"/>
      <c r="EFX24" s="24"/>
      <c r="EFY24" s="24"/>
      <c r="EFZ24" s="24"/>
      <c r="EGA24" s="24"/>
      <c r="EGB24" s="24"/>
      <c r="EGC24" s="24"/>
      <c r="EGD24" s="24"/>
      <c r="EGE24" s="24"/>
      <c r="EGF24" s="24"/>
      <c r="EGG24" s="24"/>
      <c r="EGH24" s="24"/>
      <c r="EGI24" s="24"/>
      <c r="EGJ24" s="24"/>
      <c r="EGK24" s="24"/>
      <c r="EGL24" s="24"/>
      <c r="EGM24" s="24"/>
      <c r="EGN24" s="24"/>
      <c r="EGO24" s="24"/>
      <c r="EGP24" s="24"/>
      <c r="EGQ24" s="24"/>
      <c r="EGR24" s="24"/>
      <c r="EGS24" s="24"/>
      <c r="EGT24" s="24"/>
      <c r="EGU24" s="24"/>
      <c r="EGV24" s="24"/>
      <c r="EGW24" s="24"/>
      <c r="EGX24" s="24"/>
      <c r="EGY24" s="24"/>
      <c r="EGZ24" s="24"/>
      <c r="EHA24" s="24"/>
      <c r="EHB24" s="24"/>
      <c r="EHC24" s="24"/>
      <c r="EHD24" s="24"/>
      <c r="EHE24" s="24"/>
      <c r="EHF24" s="24"/>
      <c r="EHG24" s="24"/>
      <c r="EHH24" s="24"/>
      <c r="EHI24" s="24"/>
      <c r="EHJ24" s="24"/>
      <c r="EHK24" s="24"/>
      <c r="EHL24" s="24"/>
      <c r="EHM24" s="24"/>
      <c r="EHN24" s="24"/>
      <c r="EHO24" s="24"/>
      <c r="EHP24" s="24"/>
      <c r="EHQ24" s="24"/>
      <c r="EHR24" s="24"/>
      <c r="EHS24" s="24"/>
      <c r="EHT24" s="24"/>
      <c r="EHU24" s="24"/>
      <c r="EHV24" s="24"/>
      <c r="EHW24" s="24"/>
      <c r="EHX24" s="24"/>
      <c r="EHY24" s="24"/>
      <c r="EHZ24" s="24"/>
      <c r="EIA24" s="24"/>
      <c r="EIB24" s="24"/>
      <c r="EIC24" s="24"/>
      <c r="EID24" s="24"/>
      <c r="EIE24" s="24"/>
      <c r="EIF24" s="24"/>
      <c r="EIG24" s="24"/>
      <c r="EIH24" s="24"/>
      <c r="EII24" s="24"/>
      <c r="EIJ24" s="24"/>
      <c r="EIK24" s="24"/>
      <c r="EIL24" s="24"/>
      <c r="EIM24" s="24"/>
      <c r="EIN24" s="24"/>
      <c r="EIO24" s="24"/>
      <c r="EIP24" s="24"/>
      <c r="EIQ24" s="24"/>
      <c r="EIR24" s="24"/>
      <c r="EIS24" s="24"/>
      <c r="EIT24" s="24"/>
      <c r="EIU24" s="24"/>
      <c r="EIV24" s="24"/>
      <c r="EIW24" s="24"/>
      <c r="EIX24" s="24"/>
      <c r="EIY24" s="24"/>
      <c r="EIZ24" s="24"/>
      <c r="EJA24" s="24"/>
      <c r="EJB24" s="24"/>
      <c r="EJC24" s="24"/>
      <c r="EJD24" s="24"/>
      <c r="EJE24" s="24"/>
      <c r="EJF24" s="24"/>
      <c r="EJG24" s="24"/>
      <c r="EJH24" s="24"/>
      <c r="EJI24" s="24"/>
      <c r="EJJ24" s="24"/>
      <c r="EJK24" s="24"/>
      <c r="EJL24" s="24"/>
      <c r="EJM24" s="24"/>
      <c r="EJN24" s="24"/>
      <c r="EJO24" s="24"/>
      <c r="EJP24" s="24"/>
      <c r="EJQ24" s="24"/>
      <c r="EJR24" s="24"/>
      <c r="EJS24" s="24"/>
      <c r="EJT24" s="24"/>
      <c r="EJU24" s="24"/>
      <c r="EJV24" s="24"/>
      <c r="EJW24" s="24"/>
      <c r="EJX24" s="24"/>
      <c r="EJY24" s="24"/>
      <c r="EJZ24" s="24"/>
      <c r="EKA24" s="24"/>
      <c r="EKB24" s="24"/>
      <c r="EKC24" s="24"/>
      <c r="EKD24" s="24"/>
      <c r="EKE24" s="24"/>
      <c r="EKF24" s="24"/>
      <c r="EKG24" s="24"/>
      <c r="EKH24" s="24"/>
      <c r="EKI24" s="24"/>
      <c r="EKJ24" s="24"/>
      <c r="EKK24" s="24"/>
      <c r="EKL24" s="24"/>
      <c r="EKM24" s="24"/>
      <c r="EKN24" s="24"/>
      <c r="EKO24" s="24"/>
      <c r="EKP24" s="24"/>
      <c r="EKQ24" s="24"/>
      <c r="EKR24" s="24"/>
      <c r="EKS24" s="24"/>
      <c r="EKT24" s="24"/>
      <c r="EKU24" s="24"/>
      <c r="EKV24" s="24"/>
      <c r="EKW24" s="24"/>
      <c r="EKX24" s="24"/>
      <c r="EKY24" s="24"/>
      <c r="EKZ24" s="24"/>
      <c r="ELA24" s="24"/>
      <c r="ELB24" s="24"/>
      <c r="ELC24" s="24"/>
      <c r="ELD24" s="24"/>
      <c r="ELE24" s="24"/>
      <c r="ELF24" s="24"/>
      <c r="ELG24" s="24"/>
      <c r="ELH24" s="24"/>
      <c r="ELI24" s="24"/>
      <c r="ELJ24" s="24"/>
      <c r="ELK24" s="24"/>
      <c r="ELL24" s="24"/>
      <c r="ELM24" s="24"/>
      <c r="ELN24" s="24"/>
      <c r="ELO24" s="24"/>
      <c r="ELP24" s="24"/>
      <c r="ELQ24" s="24"/>
      <c r="ELR24" s="24"/>
      <c r="ELS24" s="24"/>
      <c r="ELT24" s="24"/>
      <c r="ELU24" s="24"/>
      <c r="ELV24" s="24"/>
      <c r="ELW24" s="24"/>
      <c r="ELX24" s="24"/>
      <c r="ELY24" s="24"/>
      <c r="ELZ24" s="24"/>
      <c r="EMA24" s="24"/>
      <c r="EMB24" s="24"/>
      <c r="EMC24" s="24"/>
      <c r="EMD24" s="24"/>
      <c r="EME24" s="24"/>
      <c r="EMF24" s="24"/>
      <c r="EMG24" s="24"/>
      <c r="EMH24" s="24"/>
      <c r="EMI24" s="24"/>
      <c r="EMJ24" s="24"/>
      <c r="EMK24" s="24"/>
      <c r="EML24" s="24"/>
      <c r="EMM24" s="24"/>
      <c r="EMN24" s="24"/>
      <c r="EMO24" s="24"/>
      <c r="EMP24" s="24"/>
      <c r="EMQ24" s="24"/>
      <c r="EMR24" s="24"/>
      <c r="EMS24" s="24"/>
      <c r="EMT24" s="24"/>
      <c r="EMU24" s="24"/>
      <c r="EMV24" s="24"/>
      <c r="EMW24" s="24"/>
      <c r="EMX24" s="24"/>
      <c r="EMY24" s="24"/>
      <c r="EMZ24" s="24"/>
      <c r="ENA24" s="24"/>
      <c r="ENB24" s="24"/>
      <c r="ENC24" s="24"/>
      <c r="END24" s="24"/>
      <c r="ENE24" s="24"/>
      <c r="ENF24" s="24"/>
      <c r="ENG24" s="24"/>
      <c r="ENH24" s="24"/>
      <c r="ENI24" s="24"/>
      <c r="ENJ24" s="24"/>
      <c r="ENK24" s="24"/>
      <c r="ENL24" s="24"/>
      <c r="ENM24" s="24"/>
      <c r="ENN24" s="24"/>
      <c r="ENO24" s="24"/>
      <c r="ENP24" s="24"/>
      <c r="ENQ24" s="24"/>
      <c r="ENR24" s="24"/>
      <c r="ENS24" s="24"/>
      <c r="ENT24" s="24"/>
      <c r="ENU24" s="24"/>
      <c r="ENV24" s="24"/>
      <c r="ENW24" s="24"/>
      <c r="ENX24" s="24"/>
      <c r="ENY24" s="24"/>
      <c r="ENZ24" s="24"/>
      <c r="EOA24" s="24"/>
      <c r="EOB24" s="24"/>
      <c r="EOC24" s="24"/>
      <c r="EOD24" s="24"/>
      <c r="EOE24" s="24"/>
      <c r="EOF24" s="24"/>
      <c r="EOG24" s="24"/>
      <c r="EOH24" s="24"/>
      <c r="EOI24" s="24"/>
      <c r="EOJ24" s="24"/>
      <c r="EOK24" s="24"/>
      <c r="EOL24" s="24"/>
      <c r="EOM24" s="24"/>
      <c r="EON24" s="24"/>
      <c r="EOO24" s="24"/>
      <c r="EOP24" s="24"/>
      <c r="EOQ24" s="24"/>
      <c r="EOR24" s="24"/>
      <c r="EOS24" s="24"/>
      <c r="EOT24" s="24"/>
      <c r="EOU24" s="24"/>
      <c r="EOV24" s="24"/>
      <c r="EOW24" s="24"/>
      <c r="EOX24" s="24"/>
      <c r="EOY24" s="24"/>
      <c r="EOZ24" s="24"/>
      <c r="EPA24" s="24"/>
      <c r="EPB24" s="24"/>
      <c r="EPC24" s="24"/>
      <c r="EPD24" s="24"/>
      <c r="EPE24" s="24"/>
      <c r="EPF24" s="24"/>
      <c r="EPG24" s="24"/>
      <c r="EPH24" s="24"/>
      <c r="EPI24" s="24"/>
      <c r="EPJ24" s="24"/>
      <c r="EPK24" s="24"/>
      <c r="EPL24" s="24"/>
      <c r="EPM24" s="24"/>
      <c r="EPN24" s="24"/>
      <c r="EPO24" s="24"/>
      <c r="EPP24" s="24"/>
      <c r="EPQ24" s="24"/>
      <c r="EPR24" s="24"/>
      <c r="EPS24" s="24"/>
      <c r="EPT24" s="24"/>
      <c r="EPU24" s="24"/>
      <c r="EPV24" s="24"/>
      <c r="EPW24" s="24"/>
      <c r="EPX24" s="24"/>
      <c r="EPY24" s="24"/>
      <c r="EPZ24" s="24"/>
      <c r="EQA24" s="24"/>
      <c r="EQB24" s="24"/>
      <c r="EQC24" s="24"/>
      <c r="EQD24" s="24"/>
      <c r="EQE24" s="24"/>
      <c r="EQF24" s="24"/>
      <c r="EQG24" s="24"/>
      <c r="EQH24" s="24"/>
      <c r="EQI24" s="24"/>
      <c r="EQJ24" s="24"/>
      <c r="EQK24" s="24"/>
      <c r="EQL24" s="24"/>
      <c r="EQM24" s="24"/>
      <c r="EQN24" s="24"/>
      <c r="EQO24" s="24"/>
      <c r="EQP24" s="24"/>
      <c r="EQQ24" s="24"/>
      <c r="EQR24" s="24"/>
      <c r="EQS24" s="24"/>
      <c r="EQT24" s="24"/>
      <c r="EQU24" s="24"/>
      <c r="EQV24" s="24"/>
      <c r="EQW24" s="24"/>
      <c r="EQX24" s="24"/>
      <c r="EQY24" s="24"/>
      <c r="EQZ24" s="24"/>
      <c r="ERA24" s="24"/>
      <c r="ERB24" s="24"/>
      <c r="ERC24" s="24"/>
      <c r="ERD24" s="24"/>
      <c r="ERE24" s="24"/>
      <c r="ERF24" s="24"/>
      <c r="ERG24" s="24"/>
      <c r="ERH24" s="24"/>
      <c r="ERI24" s="24"/>
      <c r="ERJ24" s="24"/>
      <c r="ERK24" s="24"/>
      <c r="ERL24" s="24"/>
      <c r="ERM24" s="24"/>
      <c r="ERN24" s="24"/>
      <c r="ERO24" s="24"/>
      <c r="ERP24" s="24"/>
      <c r="ERQ24" s="24"/>
      <c r="ERR24" s="24"/>
      <c r="ERS24" s="24"/>
      <c r="ERT24" s="24"/>
      <c r="ERU24" s="24"/>
      <c r="ERV24" s="24"/>
      <c r="ERW24" s="24"/>
      <c r="ERX24" s="24"/>
      <c r="ERY24" s="24"/>
      <c r="ERZ24" s="24"/>
      <c r="ESA24" s="24"/>
      <c r="ESB24" s="24"/>
      <c r="ESC24" s="24"/>
      <c r="ESD24" s="24"/>
      <c r="ESE24" s="24"/>
      <c r="ESF24" s="24"/>
      <c r="ESG24" s="24"/>
      <c r="ESH24" s="24"/>
      <c r="ESI24" s="24"/>
      <c r="ESJ24" s="24"/>
      <c r="ESK24" s="24"/>
      <c r="ESL24" s="24"/>
      <c r="ESM24" s="24"/>
      <c r="ESN24" s="24"/>
      <c r="ESO24" s="24"/>
      <c r="ESP24" s="24"/>
      <c r="ESQ24" s="24"/>
      <c r="ESR24" s="24"/>
      <c r="ESS24" s="24"/>
      <c r="EST24" s="24"/>
      <c r="ESU24" s="24"/>
      <c r="ESV24" s="24"/>
      <c r="ESW24" s="24"/>
      <c r="ESX24" s="24"/>
      <c r="ESY24" s="24"/>
      <c r="ESZ24" s="24"/>
      <c r="ETA24" s="24"/>
      <c r="ETB24" s="24"/>
      <c r="ETC24" s="24"/>
      <c r="ETD24" s="24"/>
      <c r="ETE24" s="24"/>
      <c r="ETF24" s="24"/>
      <c r="ETG24" s="24"/>
      <c r="ETH24" s="24"/>
      <c r="ETI24" s="24"/>
      <c r="ETJ24" s="24"/>
      <c r="ETK24" s="24"/>
      <c r="ETL24" s="24"/>
      <c r="ETM24" s="24"/>
      <c r="ETN24" s="24"/>
      <c r="ETO24" s="24"/>
      <c r="ETP24" s="24"/>
      <c r="ETQ24" s="24"/>
      <c r="ETR24" s="24"/>
      <c r="ETS24" s="24"/>
      <c r="ETT24" s="24"/>
      <c r="ETU24" s="24"/>
      <c r="ETV24" s="24"/>
      <c r="ETW24" s="24"/>
      <c r="ETX24" s="24"/>
      <c r="ETY24" s="24"/>
      <c r="ETZ24" s="24"/>
      <c r="EUA24" s="24"/>
      <c r="EUB24" s="24"/>
      <c r="EUC24" s="24"/>
      <c r="EUD24" s="24"/>
      <c r="EUE24" s="24"/>
      <c r="EUF24" s="24"/>
      <c r="EUG24" s="24"/>
      <c r="EUH24" s="24"/>
      <c r="EUI24" s="24"/>
      <c r="EUJ24" s="24"/>
      <c r="EUK24" s="24"/>
      <c r="EUL24" s="24"/>
      <c r="EUM24" s="24"/>
      <c r="EUN24" s="24"/>
      <c r="EUO24" s="24"/>
      <c r="EUP24" s="24"/>
      <c r="EUQ24" s="24"/>
      <c r="EUR24" s="24"/>
      <c r="EUS24" s="24"/>
      <c r="EUT24" s="24"/>
      <c r="EUU24" s="24"/>
      <c r="EUV24" s="24"/>
      <c r="EUW24" s="24"/>
      <c r="EUX24" s="24"/>
      <c r="EUY24" s="24"/>
      <c r="EUZ24" s="24"/>
      <c r="EVA24" s="24"/>
      <c r="EVB24" s="24"/>
      <c r="EVC24" s="24"/>
      <c r="EVD24" s="24"/>
      <c r="EVE24" s="24"/>
      <c r="EVF24" s="24"/>
      <c r="EVG24" s="24"/>
      <c r="EVH24" s="24"/>
      <c r="EVI24" s="24"/>
      <c r="EVJ24" s="24"/>
      <c r="EVK24" s="24"/>
      <c r="EVL24" s="24"/>
      <c r="EVM24" s="24"/>
      <c r="EVN24" s="24"/>
      <c r="EVO24" s="24"/>
      <c r="EVP24" s="24"/>
      <c r="EVQ24" s="24"/>
      <c r="EVR24" s="24"/>
      <c r="EVS24" s="24"/>
      <c r="EVT24" s="24"/>
      <c r="EVU24" s="24"/>
      <c r="EVV24" s="24"/>
      <c r="EVW24" s="24"/>
      <c r="EVX24" s="24"/>
      <c r="EVY24" s="24"/>
      <c r="EVZ24" s="24"/>
      <c r="EWA24" s="24"/>
      <c r="EWB24" s="24"/>
      <c r="EWC24" s="24"/>
      <c r="EWD24" s="24"/>
      <c r="EWE24" s="24"/>
      <c r="EWF24" s="24"/>
      <c r="EWG24" s="24"/>
      <c r="EWH24" s="24"/>
      <c r="EWI24" s="24"/>
      <c r="EWJ24" s="24"/>
      <c r="EWK24" s="24"/>
      <c r="EWL24" s="24"/>
      <c r="EWM24" s="24"/>
      <c r="EWN24" s="24"/>
      <c r="EWO24" s="24"/>
      <c r="EWP24" s="24"/>
      <c r="EWQ24" s="24"/>
      <c r="EWR24" s="24"/>
      <c r="EWS24" s="24"/>
      <c r="EWT24" s="24"/>
      <c r="EWU24" s="24"/>
      <c r="EWV24" s="24"/>
      <c r="EWW24" s="24"/>
      <c r="EWX24" s="24"/>
      <c r="EWY24" s="24"/>
      <c r="EWZ24" s="24"/>
      <c r="EXA24" s="24"/>
      <c r="EXB24" s="24"/>
      <c r="EXC24" s="24"/>
      <c r="EXD24" s="24"/>
      <c r="EXE24" s="24"/>
      <c r="EXF24" s="24"/>
      <c r="EXG24" s="24"/>
      <c r="EXH24" s="24"/>
      <c r="EXI24" s="24"/>
      <c r="EXJ24" s="24"/>
      <c r="EXK24" s="24"/>
      <c r="EXL24" s="24"/>
      <c r="EXM24" s="24"/>
      <c r="EXN24" s="24"/>
      <c r="EXO24" s="24"/>
      <c r="EXP24" s="24"/>
      <c r="EXQ24" s="24"/>
      <c r="EXR24" s="24"/>
      <c r="EXS24" s="24"/>
      <c r="EXT24" s="24"/>
      <c r="EXU24" s="24"/>
      <c r="EXV24" s="24"/>
      <c r="EXW24" s="24"/>
      <c r="EXX24" s="24"/>
      <c r="EXY24" s="24"/>
      <c r="EXZ24" s="24"/>
      <c r="EYA24" s="24"/>
      <c r="EYB24" s="24"/>
      <c r="EYC24" s="24"/>
      <c r="EYD24" s="24"/>
      <c r="EYE24" s="24"/>
      <c r="EYF24" s="24"/>
      <c r="EYG24" s="24"/>
      <c r="EYH24" s="24"/>
      <c r="EYI24" s="24"/>
      <c r="EYJ24" s="24"/>
      <c r="EYK24" s="24"/>
      <c r="EYL24" s="24"/>
      <c r="EYM24" s="24"/>
      <c r="EYN24" s="24"/>
      <c r="EYO24" s="24"/>
      <c r="EYP24" s="24"/>
      <c r="EYQ24" s="24"/>
      <c r="EYR24" s="24"/>
      <c r="EYS24" s="24"/>
      <c r="EYT24" s="24"/>
      <c r="EYU24" s="24"/>
      <c r="EYV24" s="24"/>
      <c r="EYW24" s="24"/>
      <c r="EYX24" s="24"/>
      <c r="EYY24" s="24"/>
      <c r="EYZ24" s="24"/>
      <c r="EZA24" s="24"/>
      <c r="EZB24" s="24"/>
      <c r="EZC24" s="24"/>
      <c r="EZD24" s="24"/>
      <c r="EZE24" s="24"/>
      <c r="EZF24" s="24"/>
      <c r="EZG24" s="24"/>
      <c r="EZH24" s="24"/>
      <c r="EZI24" s="24"/>
      <c r="EZJ24" s="24"/>
      <c r="EZK24" s="24"/>
      <c r="EZL24" s="24"/>
      <c r="EZM24" s="24"/>
      <c r="EZN24" s="24"/>
      <c r="EZO24" s="24"/>
      <c r="EZP24" s="24"/>
      <c r="EZQ24" s="24"/>
      <c r="EZR24" s="24"/>
      <c r="EZS24" s="24"/>
      <c r="EZT24" s="24"/>
      <c r="EZU24" s="24"/>
      <c r="EZV24" s="24"/>
      <c r="EZW24" s="24"/>
      <c r="EZX24" s="24"/>
      <c r="EZY24" s="24"/>
      <c r="EZZ24" s="24"/>
      <c r="FAA24" s="24"/>
      <c r="FAB24" s="24"/>
      <c r="FAC24" s="24"/>
      <c r="FAD24" s="24"/>
      <c r="FAE24" s="24"/>
      <c r="FAF24" s="24"/>
      <c r="FAG24" s="24"/>
      <c r="FAH24" s="24"/>
      <c r="FAI24" s="24"/>
      <c r="FAJ24" s="24"/>
      <c r="FAK24" s="24"/>
      <c r="FAL24" s="24"/>
      <c r="FAM24" s="24"/>
      <c r="FAN24" s="24"/>
      <c r="FAO24" s="24"/>
      <c r="FAP24" s="24"/>
      <c r="FAQ24" s="24"/>
      <c r="FAR24" s="24"/>
      <c r="FAS24" s="24"/>
      <c r="FAT24" s="24"/>
      <c r="FAU24" s="24"/>
      <c r="FAV24" s="24"/>
      <c r="FAW24" s="24"/>
      <c r="FAX24" s="24"/>
      <c r="FAY24" s="24"/>
      <c r="FAZ24" s="24"/>
      <c r="FBA24" s="24"/>
      <c r="FBB24" s="24"/>
      <c r="FBC24" s="24"/>
      <c r="FBD24" s="24"/>
      <c r="FBE24" s="24"/>
      <c r="FBF24" s="24"/>
      <c r="FBG24" s="24"/>
      <c r="FBH24" s="24"/>
      <c r="FBI24" s="24"/>
      <c r="FBJ24" s="24"/>
      <c r="FBK24" s="24"/>
      <c r="FBL24" s="24"/>
      <c r="FBM24" s="24"/>
      <c r="FBN24" s="24"/>
      <c r="FBO24" s="24"/>
      <c r="FBP24" s="24"/>
      <c r="FBQ24" s="24"/>
      <c r="FBR24" s="24"/>
      <c r="FBS24" s="24"/>
      <c r="FBT24" s="24"/>
      <c r="FBU24" s="24"/>
      <c r="FBV24" s="24"/>
      <c r="FBW24" s="24"/>
      <c r="FBX24" s="24"/>
      <c r="FBY24" s="24"/>
      <c r="FBZ24" s="24"/>
      <c r="FCA24" s="24"/>
      <c r="FCB24" s="24"/>
      <c r="FCC24" s="24"/>
      <c r="FCD24" s="24"/>
      <c r="FCE24" s="24"/>
      <c r="FCF24" s="24"/>
      <c r="FCG24" s="24"/>
      <c r="FCH24" s="24"/>
      <c r="FCI24" s="24"/>
      <c r="FCJ24" s="24"/>
      <c r="FCK24" s="24"/>
      <c r="FCL24" s="24"/>
      <c r="FCM24" s="24"/>
      <c r="FCN24" s="24"/>
      <c r="FCO24" s="24"/>
      <c r="FCP24" s="24"/>
      <c r="FCQ24" s="24"/>
      <c r="FCR24" s="24"/>
      <c r="FCS24" s="24"/>
      <c r="FCT24" s="24"/>
      <c r="FCU24" s="24"/>
      <c r="FCV24" s="24"/>
      <c r="FCW24" s="24"/>
      <c r="FCX24" s="24"/>
      <c r="FCY24" s="24"/>
      <c r="FCZ24" s="24"/>
      <c r="FDA24" s="24"/>
      <c r="FDB24" s="24"/>
      <c r="FDC24" s="24"/>
      <c r="FDD24" s="24"/>
      <c r="FDE24" s="24"/>
      <c r="FDF24" s="24"/>
      <c r="FDG24" s="24"/>
      <c r="FDH24" s="24"/>
      <c r="FDI24" s="24"/>
      <c r="FDJ24" s="24"/>
      <c r="FDK24" s="24"/>
      <c r="FDL24" s="24"/>
      <c r="FDM24" s="24"/>
      <c r="FDN24" s="24"/>
      <c r="FDO24" s="24"/>
      <c r="FDP24" s="24"/>
      <c r="FDQ24" s="24"/>
      <c r="FDR24" s="24"/>
      <c r="FDS24" s="24"/>
      <c r="FDT24" s="24"/>
      <c r="FDU24" s="24"/>
      <c r="FDV24" s="24"/>
      <c r="FDW24" s="24"/>
      <c r="FDX24" s="24"/>
      <c r="FDY24" s="24"/>
      <c r="FDZ24" s="24"/>
      <c r="FEA24" s="24"/>
      <c r="FEB24" s="24"/>
      <c r="FEC24" s="24"/>
      <c r="FED24" s="24"/>
      <c r="FEE24" s="24"/>
      <c r="FEF24" s="24"/>
      <c r="FEG24" s="24"/>
      <c r="FEH24" s="24"/>
      <c r="FEI24" s="24"/>
      <c r="FEJ24" s="24"/>
      <c r="FEK24" s="24"/>
      <c r="FEL24" s="24"/>
      <c r="FEM24" s="24"/>
      <c r="FEN24" s="24"/>
      <c r="FEO24" s="24"/>
      <c r="FEP24" s="24"/>
      <c r="FEQ24" s="24"/>
      <c r="FER24" s="24"/>
      <c r="FES24" s="24"/>
      <c r="FET24" s="24"/>
      <c r="FEU24" s="24"/>
      <c r="FEV24" s="24"/>
      <c r="FEW24" s="24"/>
      <c r="FEX24" s="24"/>
      <c r="FEY24" s="24"/>
      <c r="FEZ24" s="24"/>
      <c r="FFA24" s="24"/>
      <c r="FFB24" s="24"/>
      <c r="FFC24" s="24"/>
      <c r="FFD24" s="24"/>
      <c r="FFE24" s="24"/>
      <c r="FFF24" s="24"/>
      <c r="FFG24" s="24"/>
      <c r="FFH24" s="24"/>
      <c r="FFI24" s="24"/>
      <c r="FFJ24" s="24"/>
      <c r="FFK24" s="24"/>
      <c r="FFL24" s="24"/>
      <c r="FFM24" s="24"/>
      <c r="FFN24" s="24"/>
      <c r="FFO24" s="24"/>
      <c r="FFP24" s="24"/>
      <c r="FFQ24" s="24"/>
      <c r="FFR24" s="24"/>
      <c r="FFS24" s="24"/>
      <c r="FFT24" s="24"/>
      <c r="FFU24" s="24"/>
      <c r="FFV24" s="24"/>
      <c r="FFW24" s="24"/>
      <c r="FFX24" s="24"/>
      <c r="FFY24" s="24"/>
      <c r="FFZ24" s="24"/>
      <c r="FGA24" s="24"/>
      <c r="FGB24" s="24"/>
      <c r="FGC24" s="24"/>
      <c r="FGD24" s="24"/>
      <c r="FGE24" s="24"/>
      <c r="FGF24" s="24"/>
      <c r="FGG24" s="24"/>
      <c r="FGH24" s="24"/>
      <c r="FGI24" s="24"/>
      <c r="FGJ24" s="24"/>
      <c r="FGK24" s="24"/>
      <c r="FGL24" s="24"/>
      <c r="FGM24" s="24"/>
      <c r="FGN24" s="24"/>
      <c r="FGO24" s="24"/>
      <c r="FGP24" s="24"/>
      <c r="FGQ24" s="24"/>
      <c r="FGR24" s="24"/>
      <c r="FGS24" s="24"/>
      <c r="FGT24" s="24"/>
      <c r="FGU24" s="24"/>
      <c r="FGV24" s="24"/>
      <c r="FGW24" s="24"/>
      <c r="FGX24" s="24"/>
      <c r="FGY24" s="24"/>
      <c r="FGZ24" s="24"/>
      <c r="FHA24" s="24"/>
      <c r="FHB24" s="24"/>
      <c r="FHC24" s="24"/>
      <c r="FHD24" s="24"/>
      <c r="FHE24" s="24"/>
      <c r="FHF24" s="24"/>
      <c r="FHG24" s="24"/>
      <c r="FHH24" s="24"/>
      <c r="FHI24" s="24"/>
      <c r="FHJ24" s="24"/>
      <c r="FHK24" s="24"/>
      <c r="FHL24" s="24"/>
      <c r="FHM24" s="24"/>
      <c r="FHN24" s="24"/>
      <c r="FHO24" s="24"/>
      <c r="FHP24" s="24"/>
      <c r="FHQ24" s="24"/>
      <c r="FHR24" s="24"/>
      <c r="FHS24" s="24"/>
      <c r="FHT24" s="24"/>
      <c r="FHU24" s="24"/>
      <c r="FHV24" s="24"/>
      <c r="FHW24" s="24"/>
      <c r="FHX24" s="24"/>
      <c r="FHY24" s="24"/>
      <c r="FHZ24" s="24"/>
      <c r="FIA24" s="24"/>
      <c r="FIB24" s="24"/>
      <c r="FIC24" s="24"/>
      <c r="FID24" s="24"/>
      <c r="FIE24" s="24"/>
      <c r="FIF24" s="24"/>
      <c r="FIG24" s="24"/>
      <c r="FIH24" s="24"/>
      <c r="FII24" s="24"/>
      <c r="FIJ24" s="24"/>
      <c r="FIK24" s="24"/>
      <c r="FIL24" s="24"/>
      <c r="FIM24" s="24"/>
      <c r="FIN24" s="24"/>
      <c r="FIO24" s="24"/>
      <c r="FIP24" s="24"/>
      <c r="FIQ24" s="24"/>
      <c r="FIR24" s="24"/>
      <c r="FIS24" s="24"/>
      <c r="FIT24" s="24"/>
      <c r="FIU24" s="24"/>
      <c r="FIV24" s="24"/>
      <c r="FIW24" s="24"/>
      <c r="FIX24" s="24"/>
      <c r="FIY24" s="24"/>
      <c r="FIZ24" s="24"/>
      <c r="FJA24" s="24"/>
      <c r="FJB24" s="24"/>
      <c r="FJC24" s="24"/>
      <c r="FJD24" s="24"/>
      <c r="FJE24" s="24"/>
      <c r="FJF24" s="24"/>
      <c r="FJG24" s="24"/>
      <c r="FJH24" s="24"/>
      <c r="FJI24" s="24"/>
      <c r="FJJ24" s="24"/>
      <c r="FJK24" s="24"/>
      <c r="FJL24" s="24"/>
      <c r="FJM24" s="24"/>
      <c r="FJN24" s="24"/>
      <c r="FJO24" s="24"/>
      <c r="FJP24" s="24"/>
      <c r="FJQ24" s="24"/>
      <c r="FJR24" s="24"/>
      <c r="FJS24" s="24"/>
      <c r="FJT24" s="24"/>
      <c r="FJU24" s="24"/>
      <c r="FJV24" s="24"/>
      <c r="FJW24" s="24"/>
      <c r="FJX24" s="24"/>
      <c r="FJY24" s="24"/>
      <c r="FJZ24" s="24"/>
      <c r="FKA24" s="24"/>
      <c r="FKB24" s="24"/>
      <c r="FKC24" s="24"/>
      <c r="FKD24" s="24"/>
      <c r="FKE24" s="24"/>
      <c r="FKF24" s="24"/>
      <c r="FKG24" s="24"/>
      <c r="FKH24" s="24"/>
      <c r="FKI24" s="24"/>
      <c r="FKJ24" s="24"/>
      <c r="FKK24" s="24"/>
      <c r="FKL24" s="24"/>
      <c r="FKM24" s="24"/>
      <c r="FKN24" s="24"/>
      <c r="FKO24" s="24"/>
      <c r="FKP24" s="24"/>
      <c r="FKQ24" s="24"/>
      <c r="FKR24" s="24"/>
      <c r="FKS24" s="24"/>
      <c r="FKT24" s="24"/>
      <c r="FKU24" s="24"/>
      <c r="FKV24" s="24"/>
      <c r="FKW24" s="24"/>
      <c r="FKX24" s="24"/>
      <c r="FKY24" s="24"/>
      <c r="FKZ24" s="24"/>
      <c r="FLA24" s="24"/>
      <c r="FLB24" s="24"/>
      <c r="FLC24" s="24"/>
      <c r="FLD24" s="24"/>
      <c r="FLE24" s="24"/>
      <c r="FLF24" s="24"/>
      <c r="FLG24" s="24"/>
      <c r="FLH24" s="24"/>
      <c r="FLI24" s="24"/>
      <c r="FLJ24" s="24"/>
      <c r="FLK24" s="24"/>
      <c r="FLL24" s="24"/>
      <c r="FLM24" s="24"/>
      <c r="FLN24" s="24"/>
      <c r="FLO24" s="24"/>
      <c r="FLP24" s="24"/>
      <c r="FLQ24" s="24"/>
      <c r="FLR24" s="24"/>
      <c r="FLS24" s="24"/>
      <c r="FLT24" s="24"/>
      <c r="FLU24" s="24"/>
      <c r="FLV24" s="24"/>
      <c r="FLW24" s="24"/>
      <c r="FLX24" s="24"/>
      <c r="FLY24" s="24"/>
      <c r="FLZ24" s="24"/>
      <c r="FMA24" s="24"/>
      <c r="FMB24" s="24"/>
      <c r="FMC24" s="24"/>
      <c r="FMD24" s="24"/>
      <c r="FME24" s="24"/>
      <c r="FMF24" s="24"/>
      <c r="FMG24" s="24"/>
      <c r="FMH24" s="24"/>
      <c r="FMI24" s="24"/>
      <c r="FMJ24" s="24"/>
      <c r="FMK24" s="24"/>
      <c r="FML24" s="24"/>
      <c r="FMM24" s="24"/>
      <c r="FMN24" s="24"/>
      <c r="FMO24" s="24"/>
      <c r="FMP24" s="24"/>
      <c r="FMQ24" s="24"/>
      <c r="FMR24" s="24"/>
      <c r="FMS24" s="24"/>
      <c r="FMT24" s="24"/>
      <c r="FMU24" s="24"/>
      <c r="FMV24" s="24"/>
      <c r="FMW24" s="24"/>
      <c r="FMX24" s="24"/>
      <c r="FMY24" s="24"/>
      <c r="FMZ24" s="24"/>
      <c r="FNA24" s="24"/>
      <c r="FNB24" s="24"/>
      <c r="FNC24" s="24"/>
      <c r="FND24" s="24"/>
      <c r="FNE24" s="24"/>
      <c r="FNF24" s="24"/>
      <c r="FNG24" s="24"/>
      <c r="FNH24" s="24"/>
      <c r="FNI24" s="24"/>
      <c r="FNJ24" s="24"/>
      <c r="FNK24" s="24"/>
      <c r="FNL24" s="24"/>
      <c r="FNM24" s="24"/>
      <c r="FNN24" s="24"/>
      <c r="FNO24" s="24"/>
      <c r="FNP24" s="24"/>
      <c r="FNQ24" s="24"/>
      <c r="FNR24" s="24"/>
      <c r="FNS24" s="24"/>
      <c r="FNT24" s="24"/>
      <c r="FNU24" s="24"/>
      <c r="FNV24" s="24"/>
      <c r="FNW24" s="24"/>
      <c r="FNX24" s="24"/>
      <c r="FNY24" s="24"/>
      <c r="FNZ24" s="24"/>
      <c r="FOA24" s="24"/>
      <c r="FOB24" s="24"/>
      <c r="FOC24" s="24"/>
      <c r="FOD24" s="24"/>
      <c r="FOE24" s="24"/>
      <c r="FOF24" s="24"/>
      <c r="FOG24" s="24"/>
      <c r="FOH24" s="24"/>
      <c r="FOI24" s="24"/>
      <c r="FOJ24" s="24"/>
      <c r="FOK24" s="24"/>
      <c r="FOL24" s="24"/>
      <c r="FOM24" s="24"/>
      <c r="FON24" s="24"/>
      <c r="FOO24" s="24"/>
      <c r="FOP24" s="24"/>
      <c r="FOQ24" s="24"/>
      <c r="FOR24" s="24"/>
      <c r="FOS24" s="24"/>
      <c r="FOT24" s="24"/>
      <c r="FOU24" s="24"/>
      <c r="FOV24" s="24"/>
      <c r="FOW24" s="24"/>
      <c r="FOX24" s="24"/>
      <c r="FOY24" s="24"/>
      <c r="FOZ24" s="24"/>
      <c r="FPA24" s="24"/>
      <c r="FPB24" s="24"/>
      <c r="FPC24" s="24"/>
      <c r="FPD24" s="24"/>
      <c r="FPE24" s="24"/>
      <c r="FPF24" s="24"/>
      <c r="FPG24" s="24"/>
      <c r="FPH24" s="24"/>
      <c r="FPI24" s="24"/>
      <c r="FPJ24" s="24"/>
      <c r="FPK24" s="24"/>
      <c r="FPL24" s="24"/>
      <c r="FPM24" s="24"/>
      <c r="FPN24" s="24"/>
      <c r="FPO24" s="24"/>
      <c r="FPP24" s="24"/>
      <c r="FPQ24" s="24"/>
      <c r="FPR24" s="24"/>
      <c r="FPS24" s="24"/>
      <c r="FPT24" s="24"/>
      <c r="FPU24" s="24"/>
      <c r="FPV24" s="24"/>
      <c r="FPW24" s="24"/>
      <c r="FPX24" s="24"/>
      <c r="FPY24" s="24"/>
      <c r="FPZ24" s="24"/>
      <c r="FQA24" s="24"/>
      <c r="FQB24" s="24"/>
      <c r="FQC24" s="24"/>
      <c r="FQD24" s="24"/>
      <c r="FQE24" s="24"/>
      <c r="FQF24" s="24"/>
      <c r="FQG24" s="24"/>
      <c r="FQH24" s="24"/>
      <c r="FQI24" s="24"/>
      <c r="FQJ24" s="24"/>
      <c r="FQK24" s="24"/>
      <c r="FQL24" s="24"/>
      <c r="FQM24" s="24"/>
      <c r="FQN24" s="24"/>
      <c r="FQO24" s="24"/>
      <c r="FQP24" s="24"/>
      <c r="FQQ24" s="24"/>
      <c r="FQR24" s="24"/>
      <c r="FQS24" s="24"/>
      <c r="FQT24" s="24"/>
      <c r="FQU24" s="24"/>
      <c r="FQV24" s="24"/>
      <c r="FQW24" s="24"/>
      <c r="FQX24" s="24"/>
      <c r="FQY24" s="24"/>
      <c r="FQZ24" s="24"/>
      <c r="FRA24" s="24"/>
      <c r="FRB24" s="24"/>
      <c r="FRC24" s="24"/>
      <c r="FRD24" s="24"/>
      <c r="FRE24" s="24"/>
      <c r="FRF24" s="24"/>
      <c r="FRG24" s="24"/>
      <c r="FRH24" s="24"/>
      <c r="FRI24" s="24"/>
      <c r="FRJ24" s="24"/>
      <c r="FRK24" s="24"/>
      <c r="FRL24" s="24"/>
      <c r="FRM24" s="24"/>
      <c r="FRN24" s="24"/>
      <c r="FRO24" s="24"/>
      <c r="FRP24" s="24"/>
      <c r="FRQ24" s="24"/>
      <c r="FRR24" s="24"/>
      <c r="FRS24" s="24"/>
      <c r="FRT24" s="24"/>
      <c r="FRU24" s="24"/>
      <c r="FRV24" s="24"/>
      <c r="FRW24" s="24"/>
      <c r="FRX24" s="24"/>
      <c r="FRY24" s="24"/>
      <c r="FRZ24" s="24"/>
      <c r="FSA24" s="24"/>
      <c r="FSB24" s="24"/>
      <c r="FSC24" s="24"/>
      <c r="FSD24" s="24"/>
      <c r="FSE24" s="24"/>
      <c r="FSF24" s="24"/>
      <c r="FSG24" s="24"/>
      <c r="FSH24" s="24"/>
      <c r="FSI24" s="24"/>
      <c r="FSJ24" s="24"/>
      <c r="FSK24" s="24"/>
      <c r="FSL24" s="24"/>
      <c r="FSM24" s="24"/>
      <c r="FSN24" s="24"/>
      <c r="FSO24" s="24"/>
      <c r="FSP24" s="24"/>
      <c r="FSQ24" s="24"/>
      <c r="FSR24" s="24"/>
      <c r="FSS24" s="24"/>
      <c r="FST24" s="24"/>
      <c r="FSU24" s="24"/>
      <c r="FSV24" s="24"/>
      <c r="FSW24" s="24"/>
      <c r="FSX24" s="24"/>
      <c r="FSY24" s="24"/>
      <c r="FSZ24" s="24"/>
      <c r="FTA24" s="24"/>
      <c r="FTB24" s="24"/>
      <c r="FTC24" s="24"/>
      <c r="FTD24" s="24"/>
      <c r="FTE24" s="24"/>
      <c r="FTF24" s="24"/>
      <c r="FTG24" s="24"/>
      <c r="FTH24" s="24"/>
      <c r="FTI24" s="24"/>
      <c r="FTJ24" s="24"/>
      <c r="FTK24" s="24"/>
      <c r="FTL24" s="24"/>
      <c r="FTM24" s="24"/>
      <c r="FTN24" s="24"/>
      <c r="FTO24" s="24"/>
      <c r="FTP24" s="24"/>
      <c r="FTQ24" s="24"/>
      <c r="FTR24" s="24"/>
      <c r="FTS24" s="24"/>
      <c r="FTT24" s="24"/>
      <c r="FTU24" s="24"/>
      <c r="FTV24" s="24"/>
      <c r="FTW24" s="24"/>
      <c r="FTX24" s="24"/>
      <c r="FTY24" s="24"/>
      <c r="FTZ24" s="24"/>
      <c r="FUA24" s="24"/>
      <c r="FUB24" s="24"/>
      <c r="FUC24" s="24"/>
      <c r="FUD24" s="24"/>
      <c r="FUE24" s="24"/>
      <c r="FUF24" s="24"/>
      <c r="FUG24" s="24"/>
      <c r="FUH24" s="24"/>
      <c r="FUI24" s="24"/>
      <c r="FUJ24" s="24"/>
      <c r="FUK24" s="24"/>
      <c r="FUL24" s="24"/>
      <c r="FUM24" s="24"/>
      <c r="FUN24" s="24"/>
      <c r="FUO24" s="24"/>
      <c r="FUP24" s="24"/>
      <c r="FUQ24" s="24"/>
      <c r="FUR24" s="24"/>
      <c r="FUS24" s="24"/>
      <c r="FUT24" s="24"/>
      <c r="FUU24" s="24"/>
      <c r="FUV24" s="24"/>
      <c r="FUW24" s="24"/>
      <c r="FUX24" s="24"/>
      <c r="FUY24" s="24"/>
      <c r="FUZ24" s="24"/>
      <c r="FVA24" s="24"/>
      <c r="FVB24" s="24"/>
      <c r="FVC24" s="24"/>
      <c r="FVD24" s="24"/>
      <c r="FVE24" s="24"/>
      <c r="FVF24" s="24"/>
      <c r="FVG24" s="24"/>
      <c r="FVH24" s="24"/>
      <c r="FVI24" s="24"/>
      <c r="FVJ24" s="24"/>
      <c r="FVK24" s="24"/>
      <c r="FVL24" s="24"/>
      <c r="FVM24" s="24"/>
      <c r="FVN24" s="24"/>
      <c r="FVO24" s="24"/>
      <c r="FVP24" s="24"/>
      <c r="FVQ24" s="24"/>
      <c r="FVR24" s="24"/>
      <c r="FVS24" s="24"/>
      <c r="FVT24" s="24"/>
      <c r="FVU24" s="24"/>
      <c r="FVV24" s="24"/>
      <c r="FVW24" s="24"/>
      <c r="FVX24" s="24"/>
      <c r="FVY24" s="24"/>
      <c r="FVZ24" s="24"/>
      <c r="FWA24" s="24"/>
      <c r="FWB24" s="24"/>
      <c r="FWC24" s="24"/>
      <c r="FWD24" s="24"/>
      <c r="FWE24" s="24"/>
      <c r="FWF24" s="24"/>
      <c r="FWG24" s="24"/>
      <c r="FWH24" s="24"/>
      <c r="FWI24" s="24"/>
      <c r="FWJ24" s="24"/>
      <c r="FWK24" s="24"/>
      <c r="FWL24" s="24"/>
      <c r="FWM24" s="24"/>
      <c r="FWN24" s="24"/>
      <c r="FWO24" s="24"/>
      <c r="FWP24" s="24"/>
      <c r="FWQ24" s="24"/>
      <c r="FWR24" s="24"/>
      <c r="FWS24" s="24"/>
      <c r="FWT24" s="24"/>
      <c r="FWU24" s="24"/>
      <c r="FWV24" s="24"/>
      <c r="FWW24" s="24"/>
      <c r="FWX24" s="24"/>
      <c r="FWY24" s="24"/>
      <c r="FWZ24" s="24"/>
      <c r="FXA24" s="24"/>
      <c r="FXB24" s="24"/>
      <c r="FXC24" s="24"/>
      <c r="FXD24" s="24"/>
      <c r="FXE24" s="24"/>
      <c r="FXF24" s="24"/>
      <c r="FXG24" s="24"/>
      <c r="FXH24" s="24"/>
      <c r="FXI24" s="24"/>
      <c r="FXJ24" s="24"/>
      <c r="FXK24" s="24"/>
      <c r="FXL24" s="24"/>
      <c r="FXM24" s="24"/>
      <c r="FXN24" s="24"/>
      <c r="FXO24" s="24"/>
      <c r="FXP24" s="24"/>
      <c r="FXQ24" s="24"/>
      <c r="FXR24" s="24"/>
      <c r="FXS24" s="24"/>
      <c r="FXT24" s="24"/>
      <c r="FXU24" s="24"/>
      <c r="FXV24" s="24"/>
      <c r="FXW24" s="24"/>
      <c r="FXX24" s="24"/>
      <c r="FXY24" s="24"/>
      <c r="FXZ24" s="24"/>
      <c r="FYA24" s="24"/>
      <c r="FYB24" s="24"/>
      <c r="FYC24" s="24"/>
      <c r="FYD24" s="24"/>
      <c r="FYE24" s="24"/>
      <c r="FYF24" s="24"/>
      <c r="FYG24" s="24"/>
      <c r="FYH24" s="24"/>
      <c r="FYI24" s="24"/>
      <c r="FYJ24" s="24"/>
      <c r="FYK24" s="24"/>
      <c r="FYL24" s="24"/>
      <c r="FYM24" s="24"/>
      <c r="FYN24" s="24"/>
      <c r="FYO24" s="24"/>
      <c r="FYP24" s="24"/>
      <c r="FYQ24" s="24"/>
      <c r="FYR24" s="24"/>
      <c r="FYS24" s="24"/>
      <c r="FYT24" s="24"/>
      <c r="FYU24" s="24"/>
      <c r="FYV24" s="24"/>
      <c r="FYW24" s="24"/>
      <c r="FYX24" s="24"/>
      <c r="FYY24" s="24"/>
      <c r="FYZ24" s="24"/>
      <c r="FZA24" s="24"/>
      <c r="FZB24" s="24"/>
      <c r="FZC24" s="24"/>
      <c r="FZD24" s="24"/>
      <c r="FZE24" s="24"/>
      <c r="FZF24" s="24"/>
      <c r="FZG24" s="24"/>
      <c r="FZH24" s="24"/>
      <c r="FZI24" s="24"/>
      <c r="FZJ24" s="24"/>
      <c r="FZK24" s="24"/>
      <c r="FZL24" s="24"/>
      <c r="FZM24" s="24"/>
      <c r="FZN24" s="24"/>
      <c r="FZO24" s="24"/>
      <c r="FZP24" s="24"/>
      <c r="FZQ24" s="24"/>
      <c r="FZR24" s="24"/>
      <c r="FZS24" s="24"/>
      <c r="FZT24" s="24"/>
      <c r="FZU24" s="24"/>
      <c r="FZV24" s="24"/>
      <c r="FZW24" s="24"/>
      <c r="FZX24" s="24"/>
      <c r="FZY24" s="24"/>
      <c r="FZZ24" s="24"/>
      <c r="GAA24" s="24"/>
      <c r="GAB24" s="24"/>
      <c r="GAC24" s="24"/>
      <c r="GAD24" s="24"/>
      <c r="GAE24" s="24"/>
      <c r="GAF24" s="24"/>
      <c r="GAG24" s="24"/>
      <c r="GAH24" s="24"/>
      <c r="GAI24" s="24"/>
      <c r="GAJ24" s="24"/>
      <c r="GAK24" s="24"/>
      <c r="GAL24" s="24"/>
      <c r="GAM24" s="24"/>
      <c r="GAN24" s="24"/>
      <c r="GAO24" s="24"/>
      <c r="GAP24" s="24"/>
      <c r="GAQ24" s="24"/>
      <c r="GAR24" s="24"/>
      <c r="GAS24" s="24"/>
      <c r="GAT24" s="24"/>
      <c r="GAU24" s="24"/>
      <c r="GAV24" s="24"/>
      <c r="GAW24" s="24"/>
      <c r="GAX24" s="24"/>
      <c r="GAY24" s="24"/>
      <c r="GAZ24" s="24"/>
      <c r="GBA24" s="24"/>
      <c r="GBB24" s="24"/>
      <c r="GBC24" s="24"/>
      <c r="GBD24" s="24"/>
      <c r="GBE24" s="24"/>
      <c r="GBF24" s="24"/>
      <c r="GBG24" s="24"/>
      <c r="GBH24" s="24"/>
      <c r="GBI24" s="24"/>
      <c r="GBJ24" s="24"/>
      <c r="GBK24" s="24"/>
      <c r="GBL24" s="24"/>
      <c r="GBM24" s="24"/>
      <c r="GBN24" s="24"/>
      <c r="GBO24" s="24"/>
      <c r="GBP24" s="24"/>
      <c r="GBQ24" s="24"/>
      <c r="GBR24" s="24"/>
      <c r="GBS24" s="24"/>
      <c r="GBT24" s="24"/>
      <c r="GBU24" s="24"/>
      <c r="GBV24" s="24"/>
      <c r="GBW24" s="24"/>
      <c r="GBX24" s="24"/>
      <c r="GBY24" s="24"/>
      <c r="GBZ24" s="24"/>
      <c r="GCA24" s="24"/>
      <c r="GCB24" s="24"/>
      <c r="GCC24" s="24"/>
      <c r="GCD24" s="24"/>
      <c r="GCE24" s="24"/>
      <c r="GCF24" s="24"/>
      <c r="GCG24" s="24"/>
      <c r="GCH24" s="24"/>
      <c r="GCI24" s="24"/>
      <c r="GCJ24" s="24"/>
      <c r="GCK24" s="24"/>
      <c r="GCL24" s="24"/>
      <c r="GCM24" s="24"/>
      <c r="GCN24" s="24"/>
      <c r="GCO24" s="24"/>
      <c r="GCP24" s="24"/>
      <c r="GCQ24" s="24"/>
      <c r="GCR24" s="24"/>
      <c r="GCS24" s="24"/>
      <c r="GCT24" s="24"/>
      <c r="GCU24" s="24"/>
      <c r="GCV24" s="24"/>
      <c r="GCW24" s="24"/>
      <c r="GCX24" s="24"/>
      <c r="GCY24" s="24"/>
      <c r="GCZ24" s="24"/>
      <c r="GDA24" s="24"/>
      <c r="GDB24" s="24"/>
      <c r="GDC24" s="24"/>
      <c r="GDD24" s="24"/>
      <c r="GDE24" s="24"/>
      <c r="GDF24" s="24"/>
      <c r="GDG24" s="24"/>
      <c r="GDH24" s="24"/>
      <c r="GDI24" s="24"/>
      <c r="GDJ24" s="24"/>
      <c r="GDK24" s="24"/>
      <c r="GDL24" s="24"/>
      <c r="GDM24" s="24"/>
      <c r="GDN24" s="24"/>
      <c r="GDO24" s="24"/>
      <c r="GDP24" s="24"/>
      <c r="GDQ24" s="24"/>
      <c r="GDR24" s="24"/>
      <c r="GDS24" s="24"/>
      <c r="GDT24" s="24"/>
      <c r="GDU24" s="24"/>
      <c r="GDV24" s="24"/>
      <c r="GDW24" s="24"/>
      <c r="GDX24" s="24"/>
      <c r="GDY24" s="24"/>
      <c r="GDZ24" s="24"/>
      <c r="GEA24" s="24"/>
      <c r="GEB24" s="24"/>
      <c r="GEC24" s="24"/>
      <c r="GED24" s="24"/>
      <c r="GEE24" s="24"/>
      <c r="GEF24" s="24"/>
      <c r="GEG24" s="24"/>
      <c r="GEH24" s="24"/>
      <c r="GEI24" s="24"/>
      <c r="GEJ24" s="24"/>
      <c r="GEK24" s="24"/>
      <c r="GEL24" s="24"/>
      <c r="GEM24" s="24"/>
      <c r="GEN24" s="24"/>
      <c r="GEO24" s="24"/>
      <c r="GEP24" s="24"/>
      <c r="GEQ24" s="24"/>
      <c r="GER24" s="24"/>
      <c r="GES24" s="24"/>
      <c r="GET24" s="24"/>
      <c r="GEU24" s="24"/>
      <c r="GEV24" s="24"/>
      <c r="GEW24" s="24"/>
      <c r="GEX24" s="24"/>
      <c r="GEY24" s="24"/>
      <c r="GEZ24" s="24"/>
      <c r="GFA24" s="24"/>
      <c r="GFB24" s="24"/>
      <c r="GFC24" s="24"/>
      <c r="GFD24" s="24"/>
      <c r="GFE24" s="24"/>
      <c r="GFF24" s="24"/>
      <c r="GFG24" s="24"/>
      <c r="GFH24" s="24"/>
      <c r="GFI24" s="24"/>
      <c r="GFJ24" s="24"/>
      <c r="GFK24" s="24"/>
      <c r="GFL24" s="24"/>
      <c r="GFM24" s="24"/>
      <c r="GFN24" s="24"/>
      <c r="GFO24" s="24"/>
      <c r="GFP24" s="24"/>
      <c r="GFQ24" s="24"/>
      <c r="GFR24" s="24"/>
      <c r="GFS24" s="24"/>
      <c r="GFT24" s="24"/>
      <c r="GFU24" s="24"/>
      <c r="GFV24" s="24"/>
      <c r="GFW24" s="24"/>
      <c r="GFX24" s="24"/>
      <c r="GFY24" s="24"/>
      <c r="GFZ24" s="24"/>
      <c r="GGA24" s="24"/>
      <c r="GGB24" s="24"/>
      <c r="GGC24" s="24"/>
      <c r="GGD24" s="24"/>
      <c r="GGE24" s="24"/>
      <c r="GGF24" s="24"/>
      <c r="GGG24" s="24"/>
      <c r="GGH24" s="24"/>
      <c r="GGI24" s="24"/>
      <c r="GGJ24" s="24"/>
      <c r="GGK24" s="24"/>
      <c r="GGL24" s="24"/>
      <c r="GGM24" s="24"/>
      <c r="GGN24" s="24"/>
      <c r="GGO24" s="24"/>
      <c r="GGP24" s="24"/>
      <c r="GGQ24" s="24"/>
      <c r="GGR24" s="24"/>
      <c r="GGS24" s="24"/>
      <c r="GGT24" s="24"/>
      <c r="GGU24" s="24"/>
      <c r="GGV24" s="24"/>
      <c r="GGW24" s="24"/>
      <c r="GGX24" s="24"/>
      <c r="GGY24" s="24"/>
      <c r="GGZ24" s="24"/>
      <c r="GHA24" s="24"/>
      <c r="GHB24" s="24"/>
      <c r="GHC24" s="24"/>
      <c r="GHD24" s="24"/>
      <c r="GHE24" s="24"/>
      <c r="GHF24" s="24"/>
      <c r="GHG24" s="24"/>
      <c r="GHH24" s="24"/>
      <c r="GHI24" s="24"/>
      <c r="GHJ24" s="24"/>
      <c r="GHK24" s="24"/>
      <c r="GHL24" s="24"/>
      <c r="GHM24" s="24"/>
      <c r="GHN24" s="24"/>
      <c r="GHO24" s="24"/>
      <c r="GHP24" s="24"/>
      <c r="GHQ24" s="24"/>
      <c r="GHR24" s="24"/>
      <c r="GHS24" s="24"/>
      <c r="GHT24" s="24"/>
      <c r="GHU24" s="24"/>
      <c r="GHV24" s="24"/>
      <c r="GHW24" s="24"/>
      <c r="GHX24" s="24"/>
      <c r="GHY24" s="24"/>
      <c r="GHZ24" s="24"/>
      <c r="GIA24" s="24"/>
      <c r="GIB24" s="24"/>
      <c r="GIC24" s="24"/>
      <c r="GID24" s="24"/>
      <c r="GIE24" s="24"/>
      <c r="GIF24" s="24"/>
      <c r="GIG24" s="24"/>
      <c r="GIH24" s="24"/>
      <c r="GII24" s="24"/>
      <c r="GIJ24" s="24"/>
      <c r="GIK24" s="24"/>
      <c r="GIL24" s="24"/>
      <c r="GIM24" s="24"/>
      <c r="GIN24" s="24"/>
      <c r="GIO24" s="24"/>
      <c r="GIP24" s="24"/>
      <c r="GIQ24" s="24"/>
      <c r="GIR24" s="24"/>
      <c r="GIS24" s="24"/>
      <c r="GIT24" s="24"/>
      <c r="GIU24" s="24"/>
      <c r="GIV24" s="24"/>
      <c r="GIW24" s="24"/>
      <c r="GIX24" s="24"/>
      <c r="GIY24" s="24"/>
      <c r="GIZ24" s="24"/>
      <c r="GJA24" s="24"/>
      <c r="GJB24" s="24"/>
      <c r="GJC24" s="24"/>
      <c r="GJD24" s="24"/>
      <c r="GJE24" s="24"/>
      <c r="GJF24" s="24"/>
      <c r="GJG24" s="24"/>
      <c r="GJH24" s="24"/>
      <c r="GJI24" s="24"/>
      <c r="GJJ24" s="24"/>
      <c r="GJK24" s="24"/>
      <c r="GJL24" s="24"/>
      <c r="GJM24" s="24"/>
      <c r="GJN24" s="24"/>
      <c r="GJO24" s="24"/>
      <c r="GJP24" s="24"/>
      <c r="GJQ24" s="24"/>
      <c r="GJR24" s="24"/>
      <c r="GJS24" s="24"/>
      <c r="GJT24" s="24"/>
      <c r="GJU24" s="24"/>
      <c r="GJV24" s="24"/>
      <c r="GJW24" s="24"/>
      <c r="GJX24" s="24"/>
      <c r="GJY24" s="24"/>
      <c r="GJZ24" s="24"/>
      <c r="GKA24" s="24"/>
      <c r="GKB24" s="24"/>
      <c r="GKC24" s="24"/>
      <c r="GKD24" s="24"/>
      <c r="GKE24" s="24"/>
      <c r="GKF24" s="24"/>
      <c r="GKG24" s="24"/>
      <c r="GKH24" s="24"/>
      <c r="GKI24" s="24"/>
      <c r="GKJ24" s="24"/>
      <c r="GKK24" s="24"/>
      <c r="GKL24" s="24"/>
      <c r="GKM24" s="24"/>
      <c r="GKN24" s="24"/>
      <c r="GKO24" s="24"/>
      <c r="GKP24" s="24"/>
      <c r="GKQ24" s="24"/>
      <c r="GKR24" s="24"/>
      <c r="GKS24" s="24"/>
      <c r="GKT24" s="24"/>
      <c r="GKU24" s="24"/>
      <c r="GKV24" s="24"/>
      <c r="GKW24" s="24"/>
      <c r="GKX24" s="24"/>
      <c r="GKY24" s="24"/>
      <c r="GKZ24" s="24"/>
      <c r="GLA24" s="24"/>
      <c r="GLB24" s="24"/>
      <c r="GLC24" s="24"/>
      <c r="GLD24" s="24"/>
      <c r="GLE24" s="24"/>
      <c r="GLF24" s="24"/>
      <c r="GLG24" s="24"/>
      <c r="GLH24" s="24"/>
      <c r="GLI24" s="24"/>
      <c r="GLJ24" s="24"/>
      <c r="GLK24" s="24"/>
      <c r="GLL24" s="24"/>
      <c r="GLM24" s="24"/>
      <c r="GLN24" s="24"/>
      <c r="GLO24" s="24"/>
      <c r="GLP24" s="24"/>
      <c r="GLQ24" s="24"/>
      <c r="GLR24" s="24"/>
      <c r="GLS24" s="24"/>
      <c r="GLT24" s="24"/>
      <c r="GLU24" s="24"/>
      <c r="GLV24" s="24"/>
      <c r="GLW24" s="24"/>
      <c r="GLX24" s="24"/>
      <c r="GLY24" s="24"/>
      <c r="GLZ24" s="24"/>
      <c r="GMA24" s="24"/>
      <c r="GMB24" s="24"/>
      <c r="GMC24" s="24"/>
      <c r="GMD24" s="24"/>
      <c r="GME24" s="24"/>
      <c r="GMF24" s="24"/>
      <c r="GMG24" s="24"/>
      <c r="GMH24" s="24"/>
      <c r="GMI24" s="24"/>
      <c r="GMJ24" s="24"/>
      <c r="GMK24" s="24"/>
      <c r="GML24" s="24"/>
      <c r="GMM24" s="24"/>
      <c r="GMN24" s="24"/>
      <c r="GMO24" s="24"/>
      <c r="GMP24" s="24"/>
      <c r="GMQ24" s="24"/>
      <c r="GMR24" s="24"/>
      <c r="GMS24" s="24"/>
      <c r="GMT24" s="24"/>
      <c r="GMU24" s="24"/>
      <c r="GMV24" s="24"/>
      <c r="GMW24" s="24"/>
      <c r="GMX24" s="24"/>
      <c r="GMY24" s="24"/>
      <c r="GMZ24" s="24"/>
      <c r="GNA24" s="24"/>
      <c r="GNB24" s="24"/>
      <c r="GNC24" s="24"/>
      <c r="GND24" s="24"/>
      <c r="GNE24" s="24"/>
      <c r="GNF24" s="24"/>
      <c r="GNG24" s="24"/>
      <c r="GNH24" s="24"/>
      <c r="GNI24" s="24"/>
      <c r="GNJ24" s="24"/>
      <c r="GNK24" s="24"/>
      <c r="GNL24" s="24"/>
      <c r="GNM24" s="24"/>
      <c r="GNN24" s="24"/>
      <c r="GNO24" s="24"/>
      <c r="GNP24" s="24"/>
      <c r="GNQ24" s="24"/>
      <c r="GNR24" s="24"/>
      <c r="GNS24" s="24"/>
      <c r="GNT24" s="24"/>
      <c r="GNU24" s="24"/>
      <c r="GNV24" s="24"/>
      <c r="GNW24" s="24"/>
      <c r="GNX24" s="24"/>
      <c r="GNY24" s="24"/>
      <c r="GNZ24" s="24"/>
      <c r="GOA24" s="24"/>
      <c r="GOB24" s="24"/>
      <c r="GOC24" s="24"/>
      <c r="GOD24" s="24"/>
      <c r="GOE24" s="24"/>
      <c r="GOF24" s="24"/>
      <c r="GOG24" s="24"/>
      <c r="GOH24" s="24"/>
      <c r="GOI24" s="24"/>
      <c r="GOJ24" s="24"/>
      <c r="GOK24" s="24"/>
      <c r="GOL24" s="24"/>
      <c r="GOM24" s="24"/>
      <c r="GON24" s="24"/>
      <c r="GOO24" s="24"/>
      <c r="GOP24" s="24"/>
      <c r="GOQ24" s="24"/>
      <c r="GOR24" s="24"/>
      <c r="GOS24" s="24"/>
      <c r="GOT24" s="24"/>
      <c r="GOU24" s="24"/>
      <c r="GOV24" s="24"/>
      <c r="GOW24" s="24"/>
      <c r="GOX24" s="24"/>
      <c r="GOY24" s="24"/>
      <c r="GOZ24" s="24"/>
      <c r="GPA24" s="24"/>
      <c r="GPB24" s="24"/>
      <c r="GPC24" s="24"/>
      <c r="GPD24" s="24"/>
      <c r="GPE24" s="24"/>
      <c r="GPF24" s="24"/>
      <c r="GPG24" s="24"/>
      <c r="GPH24" s="24"/>
      <c r="GPI24" s="24"/>
      <c r="GPJ24" s="24"/>
      <c r="GPK24" s="24"/>
      <c r="GPL24" s="24"/>
      <c r="GPM24" s="24"/>
      <c r="GPN24" s="24"/>
      <c r="GPO24" s="24"/>
      <c r="GPP24" s="24"/>
      <c r="GPQ24" s="24"/>
      <c r="GPR24" s="24"/>
      <c r="GPS24" s="24"/>
      <c r="GPT24" s="24"/>
      <c r="GPU24" s="24"/>
      <c r="GPV24" s="24"/>
      <c r="GPW24" s="24"/>
      <c r="GPX24" s="24"/>
      <c r="GPY24" s="24"/>
      <c r="GPZ24" s="24"/>
      <c r="GQA24" s="24"/>
      <c r="GQB24" s="24"/>
      <c r="GQC24" s="24"/>
      <c r="GQD24" s="24"/>
      <c r="GQE24" s="24"/>
      <c r="GQF24" s="24"/>
      <c r="GQG24" s="24"/>
      <c r="GQH24" s="24"/>
      <c r="GQI24" s="24"/>
      <c r="GQJ24" s="24"/>
      <c r="GQK24" s="24"/>
      <c r="GQL24" s="24"/>
      <c r="GQM24" s="24"/>
      <c r="GQN24" s="24"/>
      <c r="GQO24" s="24"/>
      <c r="GQP24" s="24"/>
      <c r="GQQ24" s="24"/>
      <c r="GQR24" s="24"/>
      <c r="GQS24" s="24"/>
      <c r="GQT24" s="24"/>
      <c r="GQU24" s="24"/>
      <c r="GQV24" s="24"/>
      <c r="GQW24" s="24"/>
      <c r="GQX24" s="24"/>
      <c r="GQY24" s="24"/>
      <c r="GQZ24" s="24"/>
      <c r="GRA24" s="24"/>
      <c r="GRB24" s="24"/>
      <c r="GRC24" s="24"/>
      <c r="GRD24" s="24"/>
      <c r="GRE24" s="24"/>
      <c r="GRF24" s="24"/>
      <c r="GRG24" s="24"/>
      <c r="GRH24" s="24"/>
      <c r="GRI24" s="24"/>
      <c r="GRJ24" s="24"/>
      <c r="GRK24" s="24"/>
      <c r="GRL24" s="24"/>
      <c r="GRM24" s="24"/>
      <c r="GRN24" s="24"/>
      <c r="GRO24" s="24"/>
      <c r="GRP24" s="24"/>
      <c r="GRQ24" s="24"/>
      <c r="GRR24" s="24"/>
      <c r="GRS24" s="24"/>
      <c r="GRT24" s="24"/>
      <c r="GRU24" s="24"/>
      <c r="GRV24" s="24"/>
      <c r="GRW24" s="24"/>
      <c r="GRX24" s="24"/>
      <c r="GRY24" s="24"/>
      <c r="GRZ24" s="24"/>
      <c r="GSA24" s="24"/>
      <c r="GSB24" s="24"/>
      <c r="GSC24" s="24"/>
      <c r="GSD24" s="24"/>
      <c r="GSE24" s="24"/>
      <c r="GSF24" s="24"/>
      <c r="GSG24" s="24"/>
      <c r="GSH24" s="24"/>
      <c r="GSI24" s="24"/>
      <c r="GSJ24" s="24"/>
      <c r="GSK24" s="24"/>
      <c r="GSL24" s="24"/>
      <c r="GSM24" s="24"/>
      <c r="GSN24" s="24"/>
      <c r="GSO24" s="24"/>
      <c r="GSP24" s="24"/>
      <c r="GSQ24" s="24"/>
      <c r="GSR24" s="24"/>
      <c r="GSS24" s="24"/>
      <c r="GST24" s="24"/>
      <c r="GSU24" s="24"/>
      <c r="GSV24" s="24"/>
      <c r="GSW24" s="24"/>
      <c r="GSX24" s="24"/>
      <c r="GSY24" s="24"/>
      <c r="GSZ24" s="24"/>
      <c r="GTA24" s="24"/>
      <c r="GTB24" s="24"/>
      <c r="GTC24" s="24"/>
      <c r="GTD24" s="24"/>
      <c r="GTE24" s="24"/>
      <c r="GTF24" s="24"/>
      <c r="GTG24" s="24"/>
      <c r="GTH24" s="24"/>
      <c r="GTI24" s="24"/>
      <c r="GTJ24" s="24"/>
      <c r="GTK24" s="24"/>
      <c r="GTL24" s="24"/>
      <c r="GTM24" s="24"/>
      <c r="GTN24" s="24"/>
      <c r="GTO24" s="24"/>
      <c r="GTP24" s="24"/>
      <c r="GTQ24" s="24"/>
      <c r="GTR24" s="24"/>
      <c r="GTS24" s="24"/>
      <c r="GTT24" s="24"/>
      <c r="GTU24" s="24"/>
      <c r="GTV24" s="24"/>
      <c r="GTW24" s="24"/>
      <c r="GTX24" s="24"/>
      <c r="GTY24" s="24"/>
      <c r="GTZ24" s="24"/>
      <c r="GUA24" s="24"/>
      <c r="GUB24" s="24"/>
      <c r="GUC24" s="24"/>
      <c r="GUD24" s="24"/>
      <c r="GUE24" s="24"/>
      <c r="GUF24" s="24"/>
      <c r="GUG24" s="24"/>
      <c r="GUH24" s="24"/>
      <c r="GUI24" s="24"/>
      <c r="GUJ24" s="24"/>
      <c r="GUK24" s="24"/>
      <c r="GUL24" s="24"/>
      <c r="GUM24" s="24"/>
      <c r="GUN24" s="24"/>
      <c r="GUO24" s="24"/>
      <c r="GUP24" s="24"/>
      <c r="GUQ24" s="24"/>
      <c r="GUR24" s="24"/>
      <c r="GUS24" s="24"/>
      <c r="GUT24" s="24"/>
      <c r="GUU24" s="24"/>
      <c r="GUV24" s="24"/>
      <c r="GUW24" s="24"/>
      <c r="GUX24" s="24"/>
      <c r="GUY24" s="24"/>
      <c r="GUZ24" s="24"/>
      <c r="GVA24" s="24"/>
      <c r="GVB24" s="24"/>
      <c r="GVC24" s="24"/>
      <c r="GVD24" s="24"/>
      <c r="GVE24" s="24"/>
      <c r="GVF24" s="24"/>
      <c r="GVG24" s="24"/>
      <c r="GVH24" s="24"/>
      <c r="GVI24" s="24"/>
      <c r="GVJ24" s="24"/>
      <c r="GVK24" s="24"/>
      <c r="GVL24" s="24"/>
      <c r="GVM24" s="24"/>
      <c r="GVN24" s="24"/>
      <c r="GVO24" s="24"/>
      <c r="GVP24" s="24"/>
      <c r="GVQ24" s="24"/>
      <c r="GVR24" s="24"/>
      <c r="GVS24" s="24"/>
      <c r="GVT24" s="24"/>
      <c r="GVU24" s="24"/>
      <c r="GVV24" s="24"/>
      <c r="GVW24" s="24"/>
      <c r="GVX24" s="24"/>
      <c r="GVY24" s="24"/>
      <c r="GVZ24" s="24"/>
      <c r="GWA24" s="24"/>
      <c r="GWB24" s="24"/>
      <c r="GWC24" s="24"/>
      <c r="GWD24" s="24"/>
      <c r="GWE24" s="24"/>
      <c r="GWF24" s="24"/>
      <c r="GWG24" s="24"/>
      <c r="GWH24" s="24"/>
      <c r="GWI24" s="24"/>
      <c r="GWJ24" s="24"/>
      <c r="GWK24" s="24"/>
      <c r="GWL24" s="24"/>
      <c r="GWM24" s="24"/>
      <c r="GWN24" s="24"/>
      <c r="GWO24" s="24"/>
      <c r="GWP24" s="24"/>
      <c r="GWQ24" s="24"/>
      <c r="GWR24" s="24"/>
      <c r="GWS24" s="24"/>
      <c r="GWT24" s="24"/>
      <c r="GWU24" s="24"/>
      <c r="GWV24" s="24"/>
      <c r="GWW24" s="24"/>
      <c r="GWX24" s="24"/>
      <c r="GWY24" s="24"/>
      <c r="GWZ24" s="24"/>
      <c r="GXA24" s="24"/>
      <c r="GXB24" s="24"/>
      <c r="GXC24" s="24"/>
      <c r="GXD24" s="24"/>
      <c r="GXE24" s="24"/>
      <c r="GXF24" s="24"/>
      <c r="GXG24" s="24"/>
      <c r="GXH24" s="24"/>
      <c r="GXI24" s="24"/>
      <c r="GXJ24" s="24"/>
      <c r="GXK24" s="24"/>
      <c r="GXL24" s="24"/>
      <c r="GXM24" s="24"/>
      <c r="GXN24" s="24"/>
      <c r="GXO24" s="24"/>
      <c r="GXP24" s="24"/>
      <c r="GXQ24" s="24"/>
      <c r="GXR24" s="24"/>
      <c r="GXS24" s="24"/>
      <c r="GXT24" s="24"/>
      <c r="GXU24" s="24"/>
      <c r="GXV24" s="24"/>
      <c r="GXW24" s="24"/>
      <c r="GXX24" s="24"/>
      <c r="GXY24" s="24"/>
      <c r="GXZ24" s="24"/>
      <c r="GYA24" s="24"/>
      <c r="GYB24" s="24"/>
      <c r="GYC24" s="24"/>
      <c r="GYD24" s="24"/>
      <c r="GYE24" s="24"/>
      <c r="GYF24" s="24"/>
      <c r="GYG24" s="24"/>
      <c r="GYH24" s="24"/>
      <c r="GYI24" s="24"/>
      <c r="GYJ24" s="24"/>
      <c r="GYK24" s="24"/>
      <c r="GYL24" s="24"/>
      <c r="GYM24" s="24"/>
      <c r="GYN24" s="24"/>
      <c r="GYO24" s="24"/>
      <c r="GYP24" s="24"/>
      <c r="GYQ24" s="24"/>
      <c r="GYR24" s="24"/>
      <c r="GYS24" s="24"/>
      <c r="GYT24" s="24"/>
      <c r="GYU24" s="24"/>
      <c r="GYV24" s="24"/>
      <c r="GYW24" s="24"/>
      <c r="GYX24" s="24"/>
      <c r="GYY24" s="24"/>
      <c r="GYZ24" s="24"/>
      <c r="GZA24" s="24"/>
      <c r="GZB24" s="24"/>
      <c r="GZC24" s="24"/>
      <c r="GZD24" s="24"/>
      <c r="GZE24" s="24"/>
      <c r="GZF24" s="24"/>
      <c r="GZG24" s="24"/>
      <c r="GZH24" s="24"/>
      <c r="GZI24" s="24"/>
      <c r="GZJ24" s="24"/>
      <c r="GZK24" s="24"/>
      <c r="GZL24" s="24"/>
      <c r="GZM24" s="24"/>
      <c r="GZN24" s="24"/>
      <c r="GZO24" s="24"/>
      <c r="GZP24" s="24"/>
      <c r="GZQ24" s="24"/>
      <c r="GZR24" s="24"/>
      <c r="GZS24" s="24"/>
      <c r="GZT24" s="24"/>
      <c r="GZU24" s="24"/>
      <c r="GZV24" s="24"/>
      <c r="GZW24" s="24"/>
      <c r="GZX24" s="24"/>
      <c r="GZY24" s="24"/>
      <c r="GZZ24" s="24"/>
      <c r="HAA24" s="24"/>
      <c r="HAB24" s="24"/>
      <c r="HAC24" s="24"/>
      <c r="HAD24" s="24"/>
      <c r="HAE24" s="24"/>
      <c r="HAF24" s="24"/>
      <c r="HAG24" s="24"/>
      <c r="HAH24" s="24"/>
      <c r="HAI24" s="24"/>
      <c r="HAJ24" s="24"/>
      <c r="HAK24" s="24"/>
      <c r="HAL24" s="24"/>
      <c r="HAM24" s="24"/>
      <c r="HAN24" s="24"/>
      <c r="HAO24" s="24"/>
      <c r="HAP24" s="24"/>
      <c r="HAQ24" s="24"/>
      <c r="HAR24" s="24"/>
      <c r="HAS24" s="24"/>
      <c r="HAT24" s="24"/>
      <c r="HAU24" s="24"/>
      <c r="HAV24" s="24"/>
      <c r="HAW24" s="24"/>
      <c r="HAX24" s="24"/>
      <c r="HAY24" s="24"/>
      <c r="HAZ24" s="24"/>
      <c r="HBA24" s="24"/>
      <c r="HBB24" s="24"/>
      <c r="HBC24" s="24"/>
      <c r="HBD24" s="24"/>
      <c r="HBE24" s="24"/>
      <c r="HBF24" s="24"/>
      <c r="HBG24" s="24"/>
      <c r="HBH24" s="24"/>
      <c r="HBI24" s="24"/>
      <c r="HBJ24" s="24"/>
      <c r="HBK24" s="24"/>
      <c r="HBL24" s="24"/>
      <c r="HBM24" s="24"/>
      <c r="HBN24" s="24"/>
      <c r="HBO24" s="24"/>
      <c r="HBP24" s="24"/>
      <c r="HBQ24" s="24"/>
      <c r="HBR24" s="24"/>
      <c r="HBS24" s="24"/>
      <c r="HBT24" s="24"/>
      <c r="HBU24" s="24"/>
      <c r="HBV24" s="24"/>
      <c r="HBW24" s="24"/>
      <c r="HBX24" s="24"/>
      <c r="HBY24" s="24"/>
      <c r="HBZ24" s="24"/>
      <c r="HCA24" s="24"/>
      <c r="HCB24" s="24"/>
      <c r="HCC24" s="24"/>
      <c r="HCD24" s="24"/>
      <c r="HCE24" s="24"/>
      <c r="HCF24" s="24"/>
      <c r="HCG24" s="24"/>
      <c r="HCH24" s="24"/>
      <c r="HCI24" s="24"/>
      <c r="HCJ24" s="24"/>
      <c r="HCK24" s="24"/>
      <c r="HCL24" s="24"/>
      <c r="HCM24" s="24"/>
      <c r="HCN24" s="24"/>
      <c r="HCO24" s="24"/>
      <c r="HCP24" s="24"/>
      <c r="HCQ24" s="24"/>
      <c r="HCR24" s="24"/>
      <c r="HCS24" s="24"/>
      <c r="HCT24" s="24"/>
      <c r="HCU24" s="24"/>
      <c r="HCV24" s="24"/>
      <c r="HCW24" s="24"/>
      <c r="HCX24" s="24"/>
      <c r="HCY24" s="24"/>
      <c r="HCZ24" s="24"/>
      <c r="HDA24" s="24"/>
      <c r="HDB24" s="24"/>
      <c r="HDC24" s="24"/>
      <c r="HDD24" s="24"/>
      <c r="HDE24" s="24"/>
      <c r="HDF24" s="24"/>
      <c r="HDG24" s="24"/>
      <c r="HDH24" s="24"/>
      <c r="HDI24" s="24"/>
      <c r="HDJ24" s="24"/>
      <c r="HDK24" s="24"/>
      <c r="HDL24" s="24"/>
      <c r="HDM24" s="24"/>
      <c r="HDN24" s="24"/>
      <c r="HDO24" s="24"/>
      <c r="HDP24" s="24"/>
      <c r="HDQ24" s="24"/>
      <c r="HDR24" s="24"/>
      <c r="HDS24" s="24"/>
      <c r="HDT24" s="24"/>
      <c r="HDU24" s="24"/>
      <c r="HDV24" s="24"/>
      <c r="HDW24" s="24"/>
      <c r="HDX24" s="24"/>
      <c r="HDY24" s="24"/>
      <c r="HDZ24" s="24"/>
      <c r="HEA24" s="24"/>
      <c r="HEB24" s="24"/>
      <c r="HEC24" s="24"/>
      <c r="HED24" s="24"/>
      <c r="HEE24" s="24"/>
      <c r="HEF24" s="24"/>
      <c r="HEG24" s="24"/>
      <c r="HEH24" s="24"/>
      <c r="HEI24" s="24"/>
      <c r="HEJ24" s="24"/>
      <c r="HEK24" s="24"/>
      <c r="HEL24" s="24"/>
      <c r="HEM24" s="24"/>
      <c r="HEN24" s="24"/>
      <c r="HEO24" s="24"/>
      <c r="HEP24" s="24"/>
      <c r="HEQ24" s="24"/>
      <c r="HER24" s="24"/>
      <c r="HES24" s="24"/>
      <c r="HET24" s="24"/>
      <c r="HEU24" s="24"/>
      <c r="HEV24" s="24"/>
      <c r="HEW24" s="24"/>
      <c r="HEX24" s="24"/>
      <c r="HEY24" s="24"/>
      <c r="HEZ24" s="24"/>
      <c r="HFA24" s="24"/>
      <c r="HFB24" s="24"/>
      <c r="HFC24" s="24"/>
      <c r="HFD24" s="24"/>
      <c r="HFE24" s="24"/>
      <c r="HFF24" s="24"/>
      <c r="HFG24" s="24"/>
      <c r="HFH24" s="24"/>
      <c r="HFI24" s="24"/>
      <c r="HFJ24" s="24"/>
      <c r="HFK24" s="24"/>
      <c r="HFL24" s="24"/>
      <c r="HFM24" s="24"/>
      <c r="HFN24" s="24"/>
      <c r="HFO24" s="24"/>
      <c r="HFP24" s="24"/>
      <c r="HFQ24" s="24"/>
      <c r="HFR24" s="24"/>
      <c r="HFS24" s="24"/>
      <c r="HFT24" s="24"/>
      <c r="HFU24" s="24"/>
      <c r="HFV24" s="24"/>
      <c r="HFW24" s="24"/>
      <c r="HFX24" s="24"/>
      <c r="HFY24" s="24"/>
      <c r="HFZ24" s="24"/>
      <c r="HGA24" s="24"/>
      <c r="HGB24" s="24"/>
      <c r="HGC24" s="24"/>
      <c r="HGD24" s="24"/>
      <c r="HGE24" s="24"/>
      <c r="HGF24" s="24"/>
      <c r="HGG24" s="24"/>
      <c r="HGH24" s="24"/>
      <c r="HGI24" s="24"/>
      <c r="HGJ24" s="24"/>
      <c r="HGK24" s="24"/>
      <c r="HGL24" s="24"/>
      <c r="HGM24" s="24"/>
      <c r="HGN24" s="24"/>
      <c r="HGO24" s="24"/>
      <c r="HGP24" s="24"/>
      <c r="HGQ24" s="24"/>
      <c r="HGR24" s="24"/>
      <c r="HGS24" s="24"/>
      <c r="HGT24" s="24"/>
      <c r="HGU24" s="24"/>
      <c r="HGV24" s="24"/>
      <c r="HGW24" s="24"/>
      <c r="HGX24" s="24"/>
      <c r="HGY24" s="24"/>
      <c r="HGZ24" s="24"/>
      <c r="HHA24" s="24"/>
      <c r="HHB24" s="24"/>
      <c r="HHC24" s="24"/>
      <c r="HHD24" s="24"/>
      <c r="HHE24" s="24"/>
      <c r="HHF24" s="24"/>
      <c r="HHG24" s="24"/>
      <c r="HHH24" s="24"/>
      <c r="HHI24" s="24"/>
      <c r="HHJ24" s="24"/>
      <c r="HHK24" s="24"/>
      <c r="HHL24" s="24"/>
      <c r="HHM24" s="24"/>
      <c r="HHN24" s="24"/>
      <c r="HHO24" s="24"/>
      <c r="HHP24" s="24"/>
      <c r="HHQ24" s="24"/>
      <c r="HHR24" s="24"/>
      <c r="HHS24" s="24"/>
      <c r="HHT24" s="24"/>
      <c r="HHU24" s="24"/>
      <c r="HHV24" s="24"/>
      <c r="HHW24" s="24"/>
      <c r="HHX24" s="24"/>
      <c r="HHY24" s="24"/>
      <c r="HHZ24" s="24"/>
      <c r="HIA24" s="24"/>
      <c r="HIB24" s="24"/>
      <c r="HIC24" s="24"/>
      <c r="HID24" s="24"/>
      <c r="HIE24" s="24"/>
      <c r="HIF24" s="24"/>
      <c r="HIG24" s="24"/>
      <c r="HIH24" s="24"/>
      <c r="HII24" s="24"/>
      <c r="HIJ24" s="24"/>
      <c r="HIK24" s="24"/>
      <c r="HIL24" s="24"/>
      <c r="HIM24" s="24"/>
      <c r="HIN24" s="24"/>
      <c r="HIO24" s="24"/>
      <c r="HIP24" s="24"/>
      <c r="HIQ24" s="24"/>
      <c r="HIR24" s="24"/>
      <c r="HIS24" s="24"/>
      <c r="HIT24" s="24"/>
      <c r="HIU24" s="24"/>
      <c r="HIV24" s="24"/>
      <c r="HIW24" s="24"/>
      <c r="HIX24" s="24"/>
      <c r="HIY24" s="24"/>
      <c r="HIZ24" s="24"/>
      <c r="HJA24" s="24"/>
      <c r="HJB24" s="24"/>
      <c r="HJC24" s="24"/>
      <c r="HJD24" s="24"/>
      <c r="HJE24" s="24"/>
      <c r="HJF24" s="24"/>
      <c r="HJG24" s="24"/>
      <c r="HJH24" s="24"/>
      <c r="HJI24" s="24"/>
      <c r="HJJ24" s="24"/>
      <c r="HJK24" s="24"/>
      <c r="HJL24" s="24"/>
      <c r="HJM24" s="24"/>
      <c r="HJN24" s="24"/>
      <c r="HJO24" s="24"/>
      <c r="HJP24" s="24"/>
      <c r="HJQ24" s="24"/>
      <c r="HJR24" s="24"/>
      <c r="HJS24" s="24"/>
      <c r="HJT24" s="24"/>
      <c r="HJU24" s="24"/>
      <c r="HJV24" s="24"/>
      <c r="HJW24" s="24"/>
      <c r="HJX24" s="24"/>
      <c r="HJY24" s="24"/>
      <c r="HJZ24" s="24"/>
      <c r="HKA24" s="24"/>
      <c r="HKB24" s="24"/>
      <c r="HKC24" s="24"/>
      <c r="HKD24" s="24"/>
      <c r="HKE24" s="24"/>
      <c r="HKF24" s="24"/>
      <c r="HKG24" s="24"/>
      <c r="HKH24" s="24"/>
      <c r="HKI24" s="24"/>
      <c r="HKJ24" s="24"/>
      <c r="HKK24" s="24"/>
      <c r="HKL24" s="24"/>
      <c r="HKM24" s="24"/>
      <c r="HKN24" s="24"/>
      <c r="HKO24" s="24"/>
      <c r="HKP24" s="24"/>
      <c r="HKQ24" s="24"/>
      <c r="HKR24" s="24"/>
      <c r="HKS24" s="24"/>
      <c r="HKT24" s="24"/>
      <c r="HKU24" s="24"/>
      <c r="HKV24" s="24"/>
      <c r="HKW24" s="24"/>
      <c r="HKX24" s="24"/>
      <c r="HKY24" s="24"/>
      <c r="HKZ24" s="24"/>
      <c r="HLA24" s="24"/>
      <c r="HLB24" s="24"/>
      <c r="HLC24" s="24"/>
      <c r="HLD24" s="24"/>
      <c r="HLE24" s="24"/>
      <c r="HLF24" s="24"/>
      <c r="HLG24" s="24"/>
      <c r="HLH24" s="24"/>
      <c r="HLI24" s="24"/>
      <c r="HLJ24" s="24"/>
      <c r="HLK24" s="24"/>
      <c r="HLL24" s="24"/>
      <c r="HLM24" s="24"/>
      <c r="HLN24" s="24"/>
      <c r="HLO24" s="24"/>
      <c r="HLP24" s="24"/>
      <c r="HLQ24" s="24"/>
      <c r="HLR24" s="24"/>
      <c r="HLS24" s="24"/>
      <c r="HLT24" s="24"/>
      <c r="HLU24" s="24"/>
      <c r="HLV24" s="24"/>
      <c r="HLW24" s="24"/>
      <c r="HLX24" s="24"/>
      <c r="HLY24" s="24"/>
      <c r="HLZ24" s="24"/>
      <c r="HMA24" s="24"/>
      <c r="HMB24" s="24"/>
      <c r="HMC24" s="24"/>
      <c r="HMD24" s="24"/>
      <c r="HME24" s="24"/>
      <c r="HMF24" s="24"/>
      <c r="HMG24" s="24"/>
      <c r="HMH24" s="24"/>
      <c r="HMI24" s="24"/>
      <c r="HMJ24" s="24"/>
      <c r="HMK24" s="24"/>
      <c r="HML24" s="24"/>
      <c r="HMM24" s="24"/>
      <c r="HMN24" s="24"/>
      <c r="HMO24" s="24"/>
      <c r="HMP24" s="24"/>
      <c r="HMQ24" s="24"/>
      <c r="HMR24" s="24"/>
      <c r="HMS24" s="24"/>
      <c r="HMT24" s="24"/>
      <c r="HMU24" s="24"/>
      <c r="HMV24" s="24"/>
      <c r="HMW24" s="24"/>
      <c r="HMX24" s="24"/>
      <c r="HMY24" s="24"/>
      <c r="HMZ24" s="24"/>
      <c r="HNA24" s="24"/>
      <c r="HNB24" s="24"/>
      <c r="HNC24" s="24"/>
      <c r="HND24" s="24"/>
      <c r="HNE24" s="24"/>
      <c r="HNF24" s="24"/>
      <c r="HNG24" s="24"/>
      <c r="HNH24" s="24"/>
      <c r="HNI24" s="24"/>
      <c r="HNJ24" s="24"/>
      <c r="HNK24" s="24"/>
      <c r="HNL24" s="24"/>
      <c r="HNM24" s="24"/>
      <c r="HNN24" s="24"/>
      <c r="HNO24" s="24"/>
      <c r="HNP24" s="24"/>
      <c r="HNQ24" s="24"/>
      <c r="HNR24" s="24"/>
      <c r="HNS24" s="24"/>
      <c r="HNT24" s="24"/>
      <c r="HNU24" s="24"/>
      <c r="HNV24" s="24"/>
      <c r="HNW24" s="24"/>
      <c r="HNX24" s="24"/>
      <c r="HNY24" s="24"/>
      <c r="HNZ24" s="24"/>
      <c r="HOA24" s="24"/>
      <c r="HOB24" s="24"/>
      <c r="HOC24" s="24"/>
      <c r="HOD24" s="24"/>
      <c r="HOE24" s="24"/>
      <c r="HOF24" s="24"/>
      <c r="HOG24" s="24"/>
      <c r="HOH24" s="24"/>
      <c r="HOI24" s="24"/>
      <c r="HOJ24" s="24"/>
      <c r="HOK24" s="24"/>
      <c r="HOL24" s="24"/>
      <c r="HOM24" s="24"/>
      <c r="HON24" s="24"/>
      <c r="HOO24" s="24"/>
      <c r="HOP24" s="24"/>
      <c r="HOQ24" s="24"/>
      <c r="HOR24" s="24"/>
      <c r="HOS24" s="24"/>
      <c r="HOT24" s="24"/>
      <c r="HOU24" s="24"/>
      <c r="HOV24" s="24"/>
      <c r="HOW24" s="24"/>
      <c r="HOX24" s="24"/>
      <c r="HOY24" s="24"/>
      <c r="HOZ24" s="24"/>
      <c r="HPA24" s="24"/>
      <c r="HPB24" s="24"/>
      <c r="HPC24" s="24"/>
      <c r="HPD24" s="24"/>
      <c r="HPE24" s="24"/>
      <c r="HPF24" s="24"/>
      <c r="HPG24" s="24"/>
      <c r="HPH24" s="24"/>
      <c r="HPI24" s="24"/>
      <c r="HPJ24" s="24"/>
      <c r="HPK24" s="24"/>
      <c r="HPL24" s="24"/>
      <c r="HPM24" s="24"/>
      <c r="HPN24" s="24"/>
      <c r="HPO24" s="24"/>
      <c r="HPP24" s="24"/>
      <c r="HPQ24" s="24"/>
      <c r="HPR24" s="24"/>
      <c r="HPS24" s="24"/>
      <c r="HPT24" s="24"/>
      <c r="HPU24" s="24"/>
      <c r="HPV24" s="24"/>
      <c r="HPW24" s="24"/>
      <c r="HPX24" s="24"/>
      <c r="HPY24" s="24"/>
      <c r="HPZ24" s="24"/>
      <c r="HQA24" s="24"/>
      <c r="HQB24" s="24"/>
      <c r="HQC24" s="24"/>
      <c r="HQD24" s="24"/>
      <c r="HQE24" s="24"/>
      <c r="HQF24" s="24"/>
      <c r="HQG24" s="24"/>
      <c r="HQH24" s="24"/>
      <c r="HQI24" s="24"/>
      <c r="HQJ24" s="24"/>
      <c r="HQK24" s="24"/>
      <c r="HQL24" s="24"/>
      <c r="HQM24" s="24"/>
      <c r="HQN24" s="24"/>
      <c r="HQO24" s="24"/>
      <c r="HQP24" s="24"/>
      <c r="HQQ24" s="24"/>
      <c r="HQR24" s="24"/>
      <c r="HQS24" s="24"/>
      <c r="HQT24" s="24"/>
      <c r="HQU24" s="24"/>
      <c r="HQV24" s="24"/>
      <c r="HQW24" s="24"/>
      <c r="HQX24" s="24"/>
      <c r="HQY24" s="24"/>
      <c r="HQZ24" s="24"/>
      <c r="HRA24" s="24"/>
      <c r="HRB24" s="24"/>
      <c r="HRC24" s="24"/>
      <c r="HRD24" s="24"/>
      <c r="HRE24" s="24"/>
      <c r="HRF24" s="24"/>
      <c r="HRG24" s="24"/>
      <c r="HRH24" s="24"/>
      <c r="HRI24" s="24"/>
      <c r="HRJ24" s="24"/>
      <c r="HRK24" s="24"/>
      <c r="HRL24" s="24"/>
      <c r="HRM24" s="24"/>
      <c r="HRN24" s="24"/>
      <c r="HRO24" s="24"/>
      <c r="HRP24" s="24"/>
      <c r="HRQ24" s="24"/>
      <c r="HRR24" s="24"/>
      <c r="HRS24" s="24"/>
      <c r="HRT24" s="24"/>
      <c r="HRU24" s="24"/>
      <c r="HRV24" s="24"/>
      <c r="HRW24" s="24"/>
      <c r="HRX24" s="24"/>
      <c r="HRY24" s="24"/>
      <c r="HRZ24" s="24"/>
      <c r="HSA24" s="24"/>
      <c r="HSB24" s="24"/>
      <c r="HSC24" s="24"/>
      <c r="HSD24" s="24"/>
      <c r="HSE24" s="24"/>
      <c r="HSF24" s="24"/>
      <c r="HSG24" s="24"/>
      <c r="HSH24" s="24"/>
      <c r="HSI24" s="24"/>
      <c r="HSJ24" s="24"/>
      <c r="HSK24" s="24"/>
      <c r="HSL24" s="24"/>
      <c r="HSM24" s="24"/>
      <c r="HSN24" s="24"/>
      <c r="HSO24" s="24"/>
      <c r="HSP24" s="24"/>
      <c r="HSQ24" s="24"/>
      <c r="HSR24" s="24"/>
      <c r="HSS24" s="24"/>
      <c r="HST24" s="24"/>
      <c r="HSU24" s="24"/>
      <c r="HSV24" s="24"/>
      <c r="HSW24" s="24"/>
      <c r="HSX24" s="24"/>
      <c r="HSY24" s="24"/>
      <c r="HSZ24" s="24"/>
      <c r="HTA24" s="24"/>
      <c r="HTB24" s="24"/>
      <c r="HTC24" s="24"/>
      <c r="HTD24" s="24"/>
      <c r="HTE24" s="24"/>
      <c r="HTF24" s="24"/>
      <c r="HTG24" s="24"/>
      <c r="HTH24" s="24"/>
      <c r="HTI24" s="24"/>
      <c r="HTJ24" s="24"/>
      <c r="HTK24" s="24"/>
      <c r="HTL24" s="24"/>
      <c r="HTM24" s="24"/>
      <c r="HTN24" s="24"/>
      <c r="HTO24" s="24"/>
      <c r="HTP24" s="24"/>
      <c r="HTQ24" s="24"/>
      <c r="HTR24" s="24"/>
      <c r="HTS24" s="24"/>
      <c r="HTT24" s="24"/>
      <c r="HTU24" s="24"/>
      <c r="HTV24" s="24"/>
      <c r="HTW24" s="24"/>
      <c r="HTX24" s="24"/>
      <c r="HTY24" s="24"/>
      <c r="HTZ24" s="24"/>
      <c r="HUA24" s="24"/>
      <c r="HUB24" s="24"/>
      <c r="HUC24" s="24"/>
      <c r="HUD24" s="24"/>
      <c r="HUE24" s="24"/>
      <c r="HUF24" s="24"/>
      <c r="HUG24" s="24"/>
      <c r="HUH24" s="24"/>
      <c r="HUI24" s="24"/>
      <c r="HUJ24" s="24"/>
      <c r="HUK24" s="24"/>
      <c r="HUL24" s="24"/>
      <c r="HUM24" s="24"/>
      <c r="HUN24" s="24"/>
      <c r="HUO24" s="24"/>
      <c r="HUP24" s="24"/>
      <c r="HUQ24" s="24"/>
      <c r="HUR24" s="24"/>
      <c r="HUS24" s="24"/>
      <c r="HUT24" s="24"/>
      <c r="HUU24" s="24"/>
      <c r="HUV24" s="24"/>
      <c r="HUW24" s="24"/>
      <c r="HUX24" s="24"/>
      <c r="HUY24" s="24"/>
      <c r="HUZ24" s="24"/>
      <c r="HVA24" s="24"/>
      <c r="HVB24" s="24"/>
      <c r="HVC24" s="24"/>
      <c r="HVD24" s="24"/>
      <c r="HVE24" s="24"/>
      <c r="HVF24" s="24"/>
      <c r="HVG24" s="24"/>
      <c r="HVH24" s="24"/>
      <c r="HVI24" s="24"/>
      <c r="HVJ24" s="24"/>
      <c r="HVK24" s="24"/>
      <c r="HVL24" s="24"/>
      <c r="HVM24" s="24"/>
      <c r="HVN24" s="24"/>
      <c r="HVO24" s="24"/>
      <c r="HVP24" s="24"/>
      <c r="HVQ24" s="24"/>
      <c r="HVR24" s="24"/>
      <c r="HVS24" s="24"/>
      <c r="HVT24" s="24"/>
      <c r="HVU24" s="24"/>
      <c r="HVV24" s="24"/>
      <c r="HVW24" s="24"/>
      <c r="HVX24" s="24"/>
      <c r="HVY24" s="24"/>
      <c r="HVZ24" s="24"/>
      <c r="HWA24" s="24"/>
      <c r="HWB24" s="24"/>
      <c r="HWC24" s="24"/>
      <c r="HWD24" s="24"/>
      <c r="HWE24" s="24"/>
      <c r="HWF24" s="24"/>
      <c r="HWG24" s="24"/>
      <c r="HWH24" s="24"/>
      <c r="HWI24" s="24"/>
      <c r="HWJ24" s="24"/>
      <c r="HWK24" s="24"/>
      <c r="HWL24" s="24"/>
      <c r="HWM24" s="24"/>
      <c r="HWN24" s="24"/>
      <c r="HWO24" s="24"/>
      <c r="HWP24" s="24"/>
      <c r="HWQ24" s="24"/>
      <c r="HWR24" s="24"/>
      <c r="HWS24" s="24"/>
      <c r="HWT24" s="24"/>
      <c r="HWU24" s="24"/>
      <c r="HWV24" s="24"/>
      <c r="HWW24" s="24"/>
      <c r="HWX24" s="24"/>
      <c r="HWY24" s="24"/>
      <c r="HWZ24" s="24"/>
      <c r="HXA24" s="24"/>
      <c r="HXB24" s="24"/>
      <c r="HXC24" s="24"/>
      <c r="HXD24" s="24"/>
      <c r="HXE24" s="24"/>
      <c r="HXF24" s="24"/>
      <c r="HXG24" s="24"/>
      <c r="HXH24" s="24"/>
      <c r="HXI24" s="24"/>
      <c r="HXJ24" s="24"/>
      <c r="HXK24" s="24"/>
      <c r="HXL24" s="24"/>
      <c r="HXM24" s="24"/>
      <c r="HXN24" s="24"/>
      <c r="HXO24" s="24"/>
      <c r="HXP24" s="24"/>
      <c r="HXQ24" s="24"/>
      <c r="HXR24" s="24"/>
      <c r="HXS24" s="24"/>
      <c r="HXT24" s="24"/>
      <c r="HXU24" s="24"/>
      <c r="HXV24" s="24"/>
      <c r="HXW24" s="24"/>
      <c r="HXX24" s="24"/>
      <c r="HXY24" s="24"/>
      <c r="HXZ24" s="24"/>
      <c r="HYA24" s="24"/>
      <c r="HYB24" s="24"/>
      <c r="HYC24" s="24"/>
      <c r="HYD24" s="24"/>
      <c r="HYE24" s="24"/>
      <c r="HYF24" s="24"/>
      <c r="HYG24" s="24"/>
      <c r="HYH24" s="24"/>
      <c r="HYI24" s="24"/>
      <c r="HYJ24" s="24"/>
      <c r="HYK24" s="24"/>
      <c r="HYL24" s="24"/>
      <c r="HYM24" s="24"/>
      <c r="HYN24" s="24"/>
      <c r="HYO24" s="24"/>
      <c r="HYP24" s="24"/>
      <c r="HYQ24" s="24"/>
      <c r="HYR24" s="24"/>
      <c r="HYS24" s="24"/>
      <c r="HYT24" s="24"/>
      <c r="HYU24" s="24"/>
      <c r="HYV24" s="24"/>
      <c r="HYW24" s="24"/>
      <c r="HYX24" s="24"/>
      <c r="HYY24" s="24"/>
      <c r="HYZ24" s="24"/>
      <c r="HZA24" s="24"/>
      <c r="HZB24" s="24"/>
      <c r="HZC24" s="24"/>
      <c r="HZD24" s="24"/>
      <c r="HZE24" s="24"/>
      <c r="HZF24" s="24"/>
      <c r="HZG24" s="24"/>
      <c r="HZH24" s="24"/>
      <c r="HZI24" s="24"/>
      <c r="HZJ24" s="24"/>
      <c r="HZK24" s="24"/>
      <c r="HZL24" s="24"/>
      <c r="HZM24" s="24"/>
      <c r="HZN24" s="24"/>
      <c r="HZO24" s="24"/>
      <c r="HZP24" s="24"/>
      <c r="HZQ24" s="24"/>
      <c r="HZR24" s="24"/>
      <c r="HZS24" s="24"/>
      <c r="HZT24" s="24"/>
      <c r="HZU24" s="24"/>
      <c r="HZV24" s="24"/>
      <c r="HZW24" s="24"/>
      <c r="HZX24" s="24"/>
      <c r="HZY24" s="24"/>
      <c r="HZZ24" s="24"/>
      <c r="IAA24" s="24"/>
      <c r="IAB24" s="24"/>
      <c r="IAC24" s="24"/>
      <c r="IAD24" s="24"/>
      <c r="IAE24" s="24"/>
      <c r="IAF24" s="24"/>
      <c r="IAG24" s="24"/>
      <c r="IAH24" s="24"/>
      <c r="IAI24" s="24"/>
      <c r="IAJ24" s="24"/>
      <c r="IAK24" s="24"/>
      <c r="IAL24" s="24"/>
      <c r="IAM24" s="24"/>
      <c r="IAN24" s="24"/>
      <c r="IAO24" s="24"/>
      <c r="IAP24" s="24"/>
      <c r="IAQ24" s="24"/>
      <c r="IAR24" s="24"/>
      <c r="IAS24" s="24"/>
      <c r="IAT24" s="24"/>
      <c r="IAU24" s="24"/>
      <c r="IAV24" s="24"/>
      <c r="IAW24" s="24"/>
      <c r="IAX24" s="24"/>
      <c r="IAY24" s="24"/>
      <c r="IAZ24" s="24"/>
      <c r="IBA24" s="24"/>
      <c r="IBB24" s="24"/>
      <c r="IBC24" s="24"/>
      <c r="IBD24" s="24"/>
      <c r="IBE24" s="24"/>
      <c r="IBF24" s="24"/>
      <c r="IBG24" s="24"/>
      <c r="IBH24" s="24"/>
      <c r="IBI24" s="24"/>
      <c r="IBJ24" s="24"/>
      <c r="IBK24" s="24"/>
      <c r="IBL24" s="24"/>
      <c r="IBM24" s="24"/>
      <c r="IBN24" s="24"/>
      <c r="IBO24" s="24"/>
      <c r="IBP24" s="24"/>
      <c r="IBQ24" s="24"/>
      <c r="IBR24" s="24"/>
      <c r="IBS24" s="24"/>
      <c r="IBT24" s="24"/>
      <c r="IBU24" s="24"/>
      <c r="IBV24" s="24"/>
      <c r="IBW24" s="24"/>
      <c r="IBX24" s="24"/>
      <c r="IBY24" s="24"/>
      <c r="IBZ24" s="24"/>
      <c r="ICA24" s="24"/>
      <c r="ICB24" s="24"/>
      <c r="ICC24" s="24"/>
      <c r="ICD24" s="24"/>
      <c r="ICE24" s="24"/>
      <c r="ICF24" s="24"/>
      <c r="ICG24" s="24"/>
      <c r="ICH24" s="24"/>
      <c r="ICI24" s="24"/>
      <c r="ICJ24" s="24"/>
      <c r="ICK24" s="24"/>
      <c r="ICL24" s="24"/>
      <c r="ICM24" s="24"/>
      <c r="ICN24" s="24"/>
      <c r="ICO24" s="24"/>
      <c r="ICP24" s="24"/>
      <c r="ICQ24" s="24"/>
      <c r="ICR24" s="24"/>
      <c r="ICS24" s="24"/>
      <c r="ICT24" s="24"/>
      <c r="ICU24" s="24"/>
      <c r="ICV24" s="24"/>
      <c r="ICW24" s="24"/>
      <c r="ICX24" s="24"/>
      <c r="ICY24" s="24"/>
      <c r="ICZ24" s="24"/>
      <c r="IDA24" s="24"/>
      <c r="IDB24" s="24"/>
      <c r="IDC24" s="24"/>
      <c r="IDD24" s="24"/>
      <c r="IDE24" s="24"/>
      <c r="IDF24" s="24"/>
      <c r="IDG24" s="24"/>
      <c r="IDH24" s="24"/>
      <c r="IDI24" s="24"/>
      <c r="IDJ24" s="24"/>
      <c r="IDK24" s="24"/>
      <c r="IDL24" s="24"/>
      <c r="IDM24" s="24"/>
      <c r="IDN24" s="24"/>
      <c r="IDO24" s="24"/>
      <c r="IDP24" s="24"/>
      <c r="IDQ24" s="24"/>
      <c r="IDR24" s="24"/>
      <c r="IDS24" s="24"/>
      <c r="IDT24" s="24"/>
      <c r="IDU24" s="24"/>
      <c r="IDV24" s="24"/>
      <c r="IDW24" s="24"/>
      <c r="IDX24" s="24"/>
      <c r="IDY24" s="24"/>
      <c r="IDZ24" s="24"/>
      <c r="IEA24" s="24"/>
      <c r="IEB24" s="24"/>
      <c r="IEC24" s="24"/>
      <c r="IED24" s="24"/>
      <c r="IEE24" s="24"/>
      <c r="IEF24" s="24"/>
      <c r="IEG24" s="24"/>
      <c r="IEH24" s="24"/>
      <c r="IEI24" s="24"/>
      <c r="IEJ24" s="24"/>
      <c r="IEK24" s="24"/>
      <c r="IEL24" s="24"/>
      <c r="IEM24" s="24"/>
      <c r="IEN24" s="24"/>
      <c r="IEO24" s="24"/>
      <c r="IEP24" s="24"/>
      <c r="IEQ24" s="24"/>
      <c r="IER24" s="24"/>
      <c r="IES24" s="24"/>
      <c r="IET24" s="24"/>
      <c r="IEU24" s="24"/>
      <c r="IEV24" s="24"/>
      <c r="IEW24" s="24"/>
      <c r="IEX24" s="24"/>
      <c r="IEY24" s="24"/>
      <c r="IEZ24" s="24"/>
      <c r="IFA24" s="24"/>
      <c r="IFB24" s="24"/>
      <c r="IFC24" s="24"/>
      <c r="IFD24" s="24"/>
      <c r="IFE24" s="24"/>
      <c r="IFF24" s="24"/>
      <c r="IFG24" s="24"/>
      <c r="IFH24" s="24"/>
      <c r="IFI24" s="24"/>
      <c r="IFJ24" s="24"/>
      <c r="IFK24" s="24"/>
      <c r="IFL24" s="24"/>
      <c r="IFM24" s="24"/>
      <c r="IFN24" s="24"/>
      <c r="IFO24" s="24"/>
      <c r="IFP24" s="24"/>
      <c r="IFQ24" s="24"/>
      <c r="IFR24" s="24"/>
      <c r="IFS24" s="24"/>
      <c r="IFT24" s="24"/>
      <c r="IFU24" s="24"/>
      <c r="IFV24" s="24"/>
      <c r="IFW24" s="24"/>
      <c r="IFX24" s="24"/>
      <c r="IFY24" s="24"/>
      <c r="IFZ24" s="24"/>
      <c r="IGA24" s="24"/>
      <c r="IGB24" s="24"/>
      <c r="IGC24" s="24"/>
      <c r="IGD24" s="24"/>
      <c r="IGE24" s="24"/>
      <c r="IGF24" s="24"/>
      <c r="IGG24" s="24"/>
      <c r="IGH24" s="24"/>
      <c r="IGI24" s="24"/>
      <c r="IGJ24" s="24"/>
      <c r="IGK24" s="24"/>
      <c r="IGL24" s="24"/>
      <c r="IGM24" s="24"/>
      <c r="IGN24" s="24"/>
      <c r="IGO24" s="24"/>
      <c r="IGP24" s="24"/>
      <c r="IGQ24" s="24"/>
      <c r="IGR24" s="24"/>
      <c r="IGS24" s="24"/>
      <c r="IGT24" s="24"/>
      <c r="IGU24" s="24"/>
      <c r="IGV24" s="24"/>
      <c r="IGW24" s="24"/>
      <c r="IGX24" s="24"/>
      <c r="IGY24" s="24"/>
      <c r="IGZ24" s="24"/>
      <c r="IHA24" s="24"/>
      <c r="IHB24" s="24"/>
      <c r="IHC24" s="24"/>
      <c r="IHD24" s="24"/>
      <c r="IHE24" s="24"/>
      <c r="IHF24" s="24"/>
      <c r="IHG24" s="24"/>
      <c r="IHH24" s="24"/>
      <c r="IHI24" s="24"/>
      <c r="IHJ24" s="24"/>
      <c r="IHK24" s="24"/>
      <c r="IHL24" s="24"/>
      <c r="IHM24" s="24"/>
      <c r="IHN24" s="24"/>
      <c r="IHO24" s="24"/>
      <c r="IHP24" s="24"/>
      <c r="IHQ24" s="24"/>
      <c r="IHR24" s="24"/>
      <c r="IHS24" s="24"/>
      <c r="IHT24" s="24"/>
      <c r="IHU24" s="24"/>
      <c r="IHV24" s="24"/>
      <c r="IHW24" s="24"/>
      <c r="IHX24" s="24"/>
      <c r="IHY24" s="24"/>
      <c r="IHZ24" s="24"/>
      <c r="IIA24" s="24"/>
      <c r="IIB24" s="24"/>
      <c r="IIC24" s="24"/>
      <c r="IID24" s="24"/>
      <c r="IIE24" s="24"/>
      <c r="IIF24" s="24"/>
      <c r="IIG24" s="24"/>
      <c r="IIH24" s="24"/>
      <c r="III24" s="24"/>
      <c r="IIJ24" s="24"/>
      <c r="IIK24" s="24"/>
      <c r="IIL24" s="24"/>
      <c r="IIM24" s="24"/>
      <c r="IIN24" s="24"/>
      <c r="IIO24" s="24"/>
      <c r="IIP24" s="24"/>
      <c r="IIQ24" s="24"/>
      <c r="IIR24" s="24"/>
      <c r="IIS24" s="24"/>
      <c r="IIT24" s="24"/>
      <c r="IIU24" s="24"/>
      <c r="IIV24" s="24"/>
      <c r="IIW24" s="24"/>
      <c r="IIX24" s="24"/>
      <c r="IIY24" s="24"/>
      <c r="IIZ24" s="24"/>
      <c r="IJA24" s="24"/>
      <c r="IJB24" s="24"/>
      <c r="IJC24" s="24"/>
      <c r="IJD24" s="24"/>
      <c r="IJE24" s="24"/>
      <c r="IJF24" s="24"/>
      <c r="IJG24" s="24"/>
      <c r="IJH24" s="24"/>
      <c r="IJI24" s="24"/>
      <c r="IJJ24" s="24"/>
      <c r="IJK24" s="24"/>
      <c r="IJL24" s="24"/>
      <c r="IJM24" s="24"/>
      <c r="IJN24" s="24"/>
      <c r="IJO24" s="24"/>
      <c r="IJP24" s="24"/>
      <c r="IJQ24" s="24"/>
      <c r="IJR24" s="24"/>
      <c r="IJS24" s="24"/>
      <c r="IJT24" s="24"/>
      <c r="IJU24" s="24"/>
      <c r="IJV24" s="24"/>
      <c r="IJW24" s="24"/>
      <c r="IJX24" s="24"/>
      <c r="IJY24" s="24"/>
      <c r="IJZ24" s="24"/>
      <c r="IKA24" s="24"/>
      <c r="IKB24" s="24"/>
      <c r="IKC24" s="24"/>
      <c r="IKD24" s="24"/>
      <c r="IKE24" s="24"/>
      <c r="IKF24" s="24"/>
      <c r="IKG24" s="24"/>
      <c r="IKH24" s="24"/>
      <c r="IKI24" s="24"/>
      <c r="IKJ24" s="24"/>
      <c r="IKK24" s="24"/>
      <c r="IKL24" s="24"/>
      <c r="IKM24" s="24"/>
      <c r="IKN24" s="24"/>
      <c r="IKO24" s="24"/>
      <c r="IKP24" s="24"/>
      <c r="IKQ24" s="24"/>
      <c r="IKR24" s="24"/>
      <c r="IKS24" s="24"/>
      <c r="IKT24" s="24"/>
      <c r="IKU24" s="24"/>
      <c r="IKV24" s="24"/>
      <c r="IKW24" s="24"/>
      <c r="IKX24" s="24"/>
      <c r="IKY24" s="24"/>
      <c r="IKZ24" s="24"/>
      <c r="ILA24" s="24"/>
      <c r="ILB24" s="24"/>
      <c r="ILC24" s="24"/>
      <c r="ILD24" s="24"/>
      <c r="ILE24" s="24"/>
      <c r="ILF24" s="24"/>
      <c r="ILG24" s="24"/>
      <c r="ILH24" s="24"/>
      <c r="ILI24" s="24"/>
      <c r="ILJ24" s="24"/>
      <c r="ILK24" s="24"/>
      <c r="ILL24" s="24"/>
      <c r="ILM24" s="24"/>
      <c r="ILN24" s="24"/>
      <c r="ILO24" s="24"/>
      <c r="ILP24" s="24"/>
      <c r="ILQ24" s="24"/>
      <c r="ILR24" s="24"/>
      <c r="ILS24" s="24"/>
      <c r="ILT24" s="24"/>
      <c r="ILU24" s="24"/>
      <c r="ILV24" s="24"/>
      <c r="ILW24" s="24"/>
      <c r="ILX24" s="24"/>
      <c r="ILY24" s="24"/>
      <c r="ILZ24" s="24"/>
      <c r="IMA24" s="24"/>
      <c r="IMB24" s="24"/>
      <c r="IMC24" s="24"/>
      <c r="IMD24" s="24"/>
      <c r="IME24" s="24"/>
      <c r="IMF24" s="24"/>
      <c r="IMG24" s="24"/>
      <c r="IMH24" s="24"/>
      <c r="IMI24" s="24"/>
      <c r="IMJ24" s="24"/>
      <c r="IMK24" s="24"/>
      <c r="IML24" s="24"/>
      <c r="IMM24" s="24"/>
      <c r="IMN24" s="24"/>
      <c r="IMO24" s="24"/>
      <c r="IMP24" s="24"/>
      <c r="IMQ24" s="24"/>
      <c r="IMR24" s="24"/>
      <c r="IMS24" s="24"/>
      <c r="IMT24" s="24"/>
      <c r="IMU24" s="24"/>
      <c r="IMV24" s="24"/>
      <c r="IMW24" s="24"/>
      <c r="IMX24" s="24"/>
      <c r="IMY24" s="24"/>
      <c r="IMZ24" s="24"/>
      <c r="INA24" s="24"/>
      <c r="INB24" s="24"/>
      <c r="INC24" s="24"/>
      <c r="IND24" s="24"/>
      <c r="INE24" s="24"/>
      <c r="INF24" s="24"/>
      <c r="ING24" s="24"/>
      <c r="INH24" s="24"/>
      <c r="INI24" s="24"/>
      <c r="INJ24" s="24"/>
      <c r="INK24" s="24"/>
      <c r="INL24" s="24"/>
      <c r="INM24" s="24"/>
      <c r="INN24" s="24"/>
      <c r="INO24" s="24"/>
      <c r="INP24" s="24"/>
      <c r="INQ24" s="24"/>
      <c r="INR24" s="24"/>
      <c r="INS24" s="24"/>
      <c r="INT24" s="24"/>
      <c r="INU24" s="24"/>
      <c r="INV24" s="24"/>
      <c r="INW24" s="24"/>
      <c r="INX24" s="24"/>
      <c r="INY24" s="24"/>
      <c r="INZ24" s="24"/>
      <c r="IOA24" s="24"/>
      <c r="IOB24" s="24"/>
      <c r="IOC24" s="24"/>
      <c r="IOD24" s="24"/>
      <c r="IOE24" s="24"/>
      <c r="IOF24" s="24"/>
      <c r="IOG24" s="24"/>
      <c r="IOH24" s="24"/>
      <c r="IOI24" s="24"/>
      <c r="IOJ24" s="24"/>
      <c r="IOK24" s="24"/>
      <c r="IOL24" s="24"/>
      <c r="IOM24" s="24"/>
      <c r="ION24" s="24"/>
      <c r="IOO24" s="24"/>
      <c r="IOP24" s="24"/>
      <c r="IOQ24" s="24"/>
      <c r="IOR24" s="24"/>
      <c r="IOS24" s="24"/>
      <c r="IOT24" s="24"/>
      <c r="IOU24" s="24"/>
      <c r="IOV24" s="24"/>
      <c r="IOW24" s="24"/>
      <c r="IOX24" s="24"/>
      <c r="IOY24" s="24"/>
      <c r="IOZ24" s="24"/>
      <c r="IPA24" s="24"/>
      <c r="IPB24" s="24"/>
      <c r="IPC24" s="24"/>
      <c r="IPD24" s="24"/>
      <c r="IPE24" s="24"/>
      <c r="IPF24" s="24"/>
      <c r="IPG24" s="24"/>
      <c r="IPH24" s="24"/>
      <c r="IPI24" s="24"/>
      <c r="IPJ24" s="24"/>
      <c r="IPK24" s="24"/>
      <c r="IPL24" s="24"/>
      <c r="IPM24" s="24"/>
      <c r="IPN24" s="24"/>
      <c r="IPO24" s="24"/>
      <c r="IPP24" s="24"/>
      <c r="IPQ24" s="24"/>
      <c r="IPR24" s="24"/>
      <c r="IPS24" s="24"/>
      <c r="IPT24" s="24"/>
      <c r="IPU24" s="24"/>
      <c r="IPV24" s="24"/>
      <c r="IPW24" s="24"/>
      <c r="IPX24" s="24"/>
      <c r="IPY24" s="24"/>
      <c r="IPZ24" s="24"/>
      <c r="IQA24" s="24"/>
      <c r="IQB24" s="24"/>
      <c r="IQC24" s="24"/>
      <c r="IQD24" s="24"/>
      <c r="IQE24" s="24"/>
      <c r="IQF24" s="24"/>
      <c r="IQG24" s="24"/>
      <c r="IQH24" s="24"/>
      <c r="IQI24" s="24"/>
      <c r="IQJ24" s="24"/>
      <c r="IQK24" s="24"/>
      <c r="IQL24" s="24"/>
      <c r="IQM24" s="24"/>
      <c r="IQN24" s="24"/>
      <c r="IQO24" s="24"/>
      <c r="IQP24" s="24"/>
      <c r="IQQ24" s="24"/>
      <c r="IQR24" s="24"/>
      <c r="IQS24" s="24"/>
      <c r="IQT24" s="24"/>
      <c r="IQU24" s="24"/>
      <c r="IQV24" s="24"/>
      <c r="IQW24" s="24"/>
      <c r="IQX24" s="24"/>
      <c r="IQY24" s="24"/>
      <c r="IQZ24" s="24"/>
      <c r="IRA24" s="24"/>
      <c r="IRB24" s="24"/>
      <c r="IRC24" s="24"/>
      <c r="IRD24" s="24"/>
      <c r="IRE24" s="24"/>
      <c r="IRF24" s="24"/>
      <c r="IRG24" s="24"/>
      <c r="IRH24" s="24"/>
      <c r="IRI24" s="24"/>
      <c r="IRJ24" s="24"/>
      <c r="IRK24" s="24"/>
      <c r="IRL24" s="24"/>
      <c r="IRM24" s="24"/>
      <c r="IRN24" s="24"/>
      <c r="IRO24" s="24"/>
      <c r="IRP24" s="24"/>
      <c r="IRQ24" s="24"/>
      <c r="IRR24" s="24"/>
      <c r="IRS24" s="24"/>
      <c r="IRT24" s="24"/>
      <c r="IRU24" s="24"/>
      <c r="IRV24" s="24"/>
      <c r="IRW24" s="24"/>
      <c r="IRX24" s="24"/>
      <c r="IRY24" s="24"/>
      <c r="IRZ24" s="24"/>
      <c r="ISA24" s="24"/>
      <c r="ISB24" s="24"/>
      <c r="ISC24" s="24"/>
      <c r="ISD24" s="24"/>
      <c r="ISE24" s="24"/>
      <c r="ISF24" s="24"/>
      <c r="ISG24" s="24"/>
      <c r="ISH24" s="24"/>
      <c r="ISI24" s="24"/>
      <c r="ISJ24" s="24"/>
      <c r="ISK24" s="24"/>
      <c r="ISL24" s="24"/>
      <c r="ISM24" s="24"/>
      <c r="ISN24" s="24"/>
      <c r="ISO24" s="24"/>
      <c r="ISP24" s="24"/>
      <c r="ISQ24" s="24"/>
      <c r="ISR24" s="24"/>
      <c r="ISS24" s="24"/>
      <c r="IST24" s="24"/>
      <c r="ISU24" s="24"/>
      <c r="ISV24" s="24"/>
      <c r="ISW24" s="24"/>
      <c r="ISX24" s="24"/>
      <c r="ISY24" s="24"/>
      <c r="ISZ24" s="24"/>
      <c r="ITA24" s="24"/>
      <c r="ITB24" s="24"/>
      <c r="ITC24" s="24"/>
      <c r="ITD24" s="24"/>
      <c r="ITE24" s="24"/>
      <c r="ITF24" s="24"/>
      <c r="ITG24" s="24"/>
      <c r="ITH24" s="24"/>
      <c r="ITI24" s="24"/>
      <c r="ITJ24" s="24"/>
      <c r="ITK24" s="24"/>
      <c r="ITL24" s="24"/>
      <c r="ITM24" s="24"/>
      <c r="ITN24" s="24"/>
      <c r="ITO24" s="24"/>
      <c r="ITP24" s="24"/>
      <c r="ITQ24" s="24"/>
      <c r="ITR24" s="24"/>
      <c r="ITS24" s="24"/>
      <c r="ITT24" s="24"/>
      <c r="ITU24" s="24"/>
      <c r="ITV24" s="24"/>
      <c r="ITW24" s="24"/>
      <c r="ITX24" s="24"/>
      <c r="ITY24" s="24"/>
      <c r="ITZ24" s="24"/>
      <c r="IUA24" s="24"/>
      <c r="IUB24" s="24"/>
      <c r="IUC24" s="24"/>
      <c r="IUD24" s="24"/>
      <c r="IUE24" s="24"/>
      <c r="IUF24" s="24"/>
      <c r="IUG24" s="24"/>
      <c r="IUH24" s="24"/>
      <c r="IUI24" s="24"/>
      <c r="IUJ24" s="24"/>
      <c r="IUK24" s="24"/>
      <c r="IUL24" s="24"/>
      <c r="IUM24" s="24"/>
      <c r="IUN24" s="24"/>
      <c r="IUO24" s="24"/>
      <c r="IUP24" s="24"/>
      <c r="IUQ24" s="24"/>
      <c r="IUR24" s="24"/>
      <c r="IUS24" s="24"/>
      <c r="IUT24" s="24"/>
      <c r="IUU24" s="24"/>
      <c r="IUV24" s="24"/>
      <c r="IUW24" s="24"/>
      <c r="IUX24" s="24"/>
      <c r="IUY24" s="24"/>
      <c r="IUZ24" s="24"/>
      <c r="IVA24" s="24"/>
      <c r="IVB24" s="24"/>
      <c r="IVC24" s="24"/>
      <c r="IVD24" s="24"/>
      <c r="IVE24" s="24"/>
      <c r="IVF24" s="24"/>
      <c r="IVG24" s="24"/>
      <c r="IVH24" s="24"/>
      <c r="IVI24" s="24"/>
      <c r="IVJ24" s="24"/>
      <c r="IVK24" s="24"/>
      <c r="IVL24" s="24"/>
      <c r="IVM24" s="24"/>
      <c r="IVN24" s="24"/>
      <c r="IVO24" s="24"/>
      <c r="IVP24" s="24"/>
      <c r="IVQ24" s="24"/>
      <c r="IVR24" s="24"/>
      <c r="IVS24" s="24"/>
      <c r="IVT24" s="24"/>
      <c r="IVU24" s="24"/>
      <c r="IVV24" s="24"/>
      <c r="IVW24" s="24"/>
      <c r="IVX24" s="24"/>
      <c r="IVY24" s="24"/>
      <c r="IVZ24" s="24"/>
      <c r="IWA24" s="24"/>
      <c r="IWB24" s="24"/>
      <c r="IWC24" s="24"/>
      <c r="IWD24" s="24"/>
      <c r="IWE24" s="24"/>
      <c r="IWF24" s="24"/>
      <c r="IWG24" s="24"/>
      <c r="IWH24" s="24"/>
      <c r="IWI24" s="24"/>
      <c r="IWJ24" s="24"/>
      <c r="IWK24" s="24"/>
      <c r="IWL24" s="24"/>
      <c r="IWM24" s="24"/>
      <c r="IWN24" s="24"/>
      <c r="IWO24" s="24"/>
      <c r="IWP24" s="24"/>
      <c r="IWQ24" s="24"/>
      <c r="IWR24" s="24"/>
      <c r="IWS24" s="24"/>
      <c r="IWT24" s="24"/>
      <c r="IWU24" s="24"/>
      <c r="IWV24" s="24"/>
      <c r="IWW24" s="24"/>
      <c r="IWX24" s="24"/>
      <c r="IWY24" s="24"/>
      <c r="IWZ24" s="24"/>
      <c r="IXA24" s="24"/>
      <c r="IXB24" s="24"/>
      <c r="IXC24" s="24"/>
      <c r="IXD24" s="24"/>
      <c r="IXE24" s="24"/>
      <c r="IXF24" s="24"/>
      <c r="IXG24" s="24"/>
      <c r="IXH24" s="24"/>
      <c r="IXI24" s="24"/>
      <c r="IXJ24" s="24"/>
      <c r="IXK24" s="24"/>
      <c r="IXL24" s="24"/>
      <c r="IXM24" s="24"/>
      <c r="IXN24" s="24"/>
      <c r="IXO24" s="24"/>
      <c r="IXP24" s="24"/>
      <c r="IXQ24" s="24"/>
      <c r="IXR24" s="24"/>
      <c r="IXS24" s="24"/>
      <c r="IXT24" s="24"/>
      <c r="IXU24" s="24"/>
      <c r="IXV24" s="24"/>
      <c r="IXW24" s="24"/>
      <c r="IXX24" s="24"/>
      <c r="IXY24" s="24"/>
      <c r="IXZ24" s="24"/>
      <c r="IYA24" s="24"/>
      <c r="IYB24" s="24"/>
      <c r="IYC24" s="24"/>
      <c r="IYD24" s="24"/>
      <c r="IYE24" s="24"/>
      <c r="IYF24" s="24"/>
      <c r="IYG24" s="24"/>
      <c r="IYH24" s="24"/>
      <c r="IYI24" s="24"/>
      <c r="IYJ24" s="24"/>
      <c r="IYK24" s="24"/>
      <c r="IYL24" s="24"/>
      <c r="IYM24" s="24"/>
      <c r="IYN24" s="24"/>
      <c r="IYO24" s="24"/>
      <c r="IYP24" s="24"/>
      <c r="IYQ24" s="24"/>
      <c r="IYR24" s="24"/>
      <c r="IYS24" s="24"/>
      <c r="IYT24" s="24"/>
      <c r="IYU24" s="24"/>
      <c r="IYV24" s="24"/>
      <c r="IYW24" s="24"/>
      <c r="IYX24" s="24"/>
      <c r="IYY24" s="24"/>
      <c r="IYZ24" s="24"/>
      <c r="IZA24" s="24"/>
      <c r="IZB24" s="24"/>
      <c r="IZC24" s="24"/>
      <c r="IZD24" s="24"/>
      <c r="IZE24" s="24"/>
      <c r="IZF24" s="24"/>
      <c r="IZG24" s="24"/>
      <c r="IZH24" s="24"/>
      <c r="IZI24" s="24"/>
      <c r="IZJ24" s="24"/>
      <c r="IZK24" s="24"/>
      <c r="IZL24" s="24"/>
      <c r="IZM24" s="24"/>
      <c r="IZN24" s="24"/>
      <c r="IZO24" s="24"/>
      <c r="IZP24" s="24"/>
      <c r="IZQ24" s="24"/>
      <c r="IZR24" s="24"/>
      <c r="IZS24" s="24"/>
      <c r="IZT24" s="24"/>
      <c r="IZU24" s="24"/>
      <c r="IZV24" s="24"/>
      <c r="IZW24" s="24"/>
      <c r="IZX24" s="24"/>
      <c r="IZY24" s="24"/>
      <c r="IZZ24" s="24"/>
      <c r="JAA24" s="24"/>
      <c r="JAB24" s="24"/>
      <c r="JAC24" s="24"/>
      <c r="JAD24" s="24"/>
      <c r="JAE24" s="24"/>
      <c r="JAF24" s="24"/>
      <c r="JAG24" s="24"/>
      <c r="JAH24" s="24"/>
      <c r="JAI24" s="24"/>
      <c r="JAJ24" s="24"/>
      <c r="JAK24" s="24"/>
      <c r="JAL24" s="24"/>
      <c r="JAM24" s="24"/>
      <c r="JAN24" s="24"/>
      <c r="JAO24" s="24"/>
      <c r="JAP24" s="24"/>
      <c r="JAQ24" s="24"/>
      <c r="JAR24" s="24"/>
      <c r="JAS24" s="24"/>
      <c r="JAT24" s="24"/>
      <c r="JAU24" s="24"/>
      <c r="JAV24" s="24"/>
      <c r="JAW24" s="24"/>
      <c r="JAX24" s="24"/>
      <c r="JAY24" s="24"/>
      <c r="JAZ24" s="24"/>
      <c r="JBA24" s="24"/>
      <c r="JBB24" s="24"/>
      <c r="JBC24" s="24"/>
      <c r="JBD24" s="24"/>
      <c r="JBE24" s="24"/>
      <c r="JBF24" s="24"/>
      <c r="JBG24" s="24"/>
      <c r="JBH24" s="24"/>
      <c r="JBI24" s="24"/>
      <c r="JBJ24" s="24"/>
      <c r="JBK24" s="24"/>
      <c r="JBL24" s="24"/>
      <c r="JBM24" s="24"/>
      <c r="JBN24" s="24"/>
      <c r="JBO24" s="24"/>
      <c r="JBP24" s="24"/>
      <c r="JBQ24" s="24"/>
      <c r="JBR24" s="24"/>
      <c r="JBS24" s="24"/>
      <c r="JBT24" s="24"/>
      <c r="JBU24" s="24"/>
      <c r="JBV24" s="24"/>
      <c r="JBW24" s="24"/>
      <c r="JBX24" s="24"/>
      <c r="JBY24" s="24"/>
      <c r="JBZ24" s="24"/>
      <c r="JCA24" s="24"/>
      <c r="JCB24" s="24"/>
      <c r="JCC24" s="24"/>
      <c r="JCD24" s="24"/>
      <c r="JCE24" s="24"/>
      <c r="JCF24" s="24"/>
      <c r="JCG24" s="24"/>
      <c r="JCH24" s="24"/>
      <c r="JCI24" s="24"/>
      <c r="JCJ24" s="24"/>
      <c r="JCK24" s="24"/>
      <c r="JCL24" s="24"/>
      <c r="JCM24" s="24"/>
      <c r="JCN24" s="24"/>
      <c r="JCO24" s="24"/>
      <c r="JCP24" s="24"/>
      <c r="JCQ24" s="24"/>
      <c r="JCR24" s="24"/>
      <c r="JCS24" s="24"/>
      <c r="JCT24" s="24"/>
      <c r="JCU24" s="24"/>
      <c r="JCV24" s="24"/>
      <c r="JCW24" s="24"/>
      <c r="JCX24" s="24"/>
      <c r="JCY24" s="24"/>
      <c r="JCZ24" s="24"/>
      <c r="JDA24" s="24"/>
      <c r="JDB24" s="24"/>
      <c r="JDC24" s="24"/>
      <c r="JDD24" s="24"/>
      <c r="JDE24" s="24"/>
      <c r="JDF24" s="24"/>
      <c r="JDG24" s="24"/>
      <c r="JDH24" s="24"/>
      <c r="JDI24" s="24"/>
      <c r="JDJ24" s="24"/>
      <c r="JDK24" s="24"/>
      <c r="JDL24" s="24"/>
      <c r="JDM24" s="24"/>
      <c r="JDN24" s="24"/>
      <c r="JDO24" s="24"/>
      <c r="JDP24" s="24"/>
      <c r="JDQ24" s="24"/>
      <c r="JDR24" s="24"/>
      <c r="JDS24" s="24"/>
      <c r="JDT24" s="24"/>
      <c r="JDU24" s="24"/>
      <c r="JDV24" s="24"/>
      <c r="JDW24" s="24"/>
      <c r="JDX24" s="24"/>
      <c r="JDY24" s="24"/>
      <c r="JDZ24" s="24"/>
      <c r="JEA24" s="24"/>
      <c r="JEB24" s="24"/>
      <c r="JEC24" s="24"/>
      <c r="JED24" s="24"/>
      <c r="JEE24" s="24"/>
      <c r="JEF24" s="24"/>
      <c r="JEG24" s="24"/>
      <c r="JEH24" s="24"/>
      <c r="JEI24" s="24"/>
      <c r="JEJ24" s="24"/>
      <c r="JEK24" s="24"/>
      <c r="JEL24" s="24"/>
      <c r="JEM24" s="24"/>
      <c r="JEN24" s="24"/>
      <c r="JEO24" s="24"/>
      <c r="JEP24" s="24"/>
      <c r="JEQ24" s="24"/>
      <c r="JER24" s="24"/>
      <c r="JES24" s="24"/>
      <c r="JET24" s="24"/>
      <c r="JEU24" s="24"/>
      <c r="JEV24" s="24"/>
      <c r="JEW24" s="24"/>
      <c r="JEX24" s="24"/>
      <c r="JEY24" s="24"/>
      <c r="JEZ24" s="24"/>
      <c r="JFA24" s="24"/>
      <c r="JFB24" s="24"/>
      <c r="JFC24" s="24"/>
      <c r="JFD24" s="24"/>
      <c r="JFE24" s="24"/>
      <c r="JFF24" s="24"/>
      <c r="JFG24" s="24"/>
      <c r="JFH24" s="24"/>
      <c r="JFI24" s="24"/>
      <c r="JFJ24" s="24"/>
      <c r="JFK24" s="24"/>
      <c r="JFL24" s="24"/>
      <c r="JFM24" s="24"/>
      <c r="JFN24" s="24"/>
      <c r="JFO24" s="24"/>
      <c r="JFP24" s="24"/>
      <c r="JFQ24" s="24"/>
      <c r="JFR24" s="24"/>
      <c r="JFS24" s="24"/>
      <c r="JFT24" s="24"/>
      <c r="JFU24" s="24"/>
      <c r="JFV24" s="24"/>
      <c r="JFW24" s="24"/>
      <c r="JFX24" s="24"/>
      <c r="JFY24" s="24"/>
      <c r="JFZ24" s="24"/>
      <c r="JGA24" s="24"/>
      <c r="JGB24" s="24"/>
      <c r="JGC24" s="24"/>
      <c r="JGD24" s="24"/>
      <c r="JGE24" s="24"/>
      <c r="JGF24" s="24"/>
      <c r="JGG24" s="24"/>
      <c r="JGH24" s="24"/>
      <c r="JGI24" s="24"/>
      <c r="JGJ24" s="24"/>
      <c r="JGK24" s="24"/>
      <c r="JGL24" s="24"/>
      <c r="JGM24" s="24"/>
      <c r="JGN24" s="24"/>
      <c r="JGO24" s="24"/>
      <c r="JGP24" s="24"/>
      <c r="JGQ24" s="24"/>
      <c r="JGR24" s="24"/>
      <c r="JGS24" s="24"/>
      <c r="JGT24" s="24"/>
      <c r="JGU24" s="24"/>
      <c r="JGV24" s="24"/>
      <c r="JGW24" s="24"/>
      <c r="JGX24" s="24"/>
      <c r="JGY24" s="24"/>
      <c r="JGZ24" s="24"/>
      <c r="JHA24" s="24"/>
      <c r="JHB24" s="24"/>
      <c r="JHC24" s="24"/>
      <c r="JHD24" s="24"/>
      <c r="JHE24" s="24"/>
      <c r="JHF24" s="24"/>
      <c r="JHG24" s="24"/>
      <c r="JHH24" s="24"/>
      <c r="JHI24" s="24"/>
      <c r="JHJ24" s="24"/>
      <c r="JHK24" s="24"/>
      <c r="JHL24" s="24"/>
      <c r="JHM24" s="24"/>
      <c r="JHN24" s="24"/>
      <c r="JHO24" s="24"/>
      <c r="JHP24" s="24"/>
      <c r="JHQ24" s="24"/>
      <c r="JHR24" s="24"/>
      <c r="JHS24" s="24"/>
      <c r="JHT24" s="24"/>
      <c r="JHU24" s="24"/>
      <c r="JHV24" s="24"/>
      <c r="JHW24" s="24"/>
      <c r="JHX24" s="24"/>
      <c r="JHY24" s="24"/>
      <c r="JHZ24" s="24"/>
      <c r="JIA24" s="24"/>
      <c r="JIB24" s="24"/>
      <c r="JIC24" s="24"/>
      <c r="JID24" s="24"/>
      <c r="JIE24" s="24"/>
      <c r="JIF24" s="24"/>
      <c r="JIG24" s="24"/>
      <c r="JIH24" s="24"/>
      <c r="JII24" s="24"/>
      <c r="JIJ24" s="24"/>
      <c r="JIK24" s="24"/>
      <c r="JIL24" s="24"/>
      <c r="JIM24" s="24"/>
      <c r="JIN24" s="24"/>
      <c r="JIO24" s="24"/>
      <c r="JIP24" s="24"/>
      <c r="JIQ24" s="24"/>
      <c r="JIR24" s="24"/>
      <c r="JIS24" s="24"/>
      <c r="JIT24" s="24"/>
      <c r="JIU24" s="24"/>
      <c r="JIV24" s="24"/>
      <c r="JIW24" s="24"/>
      <c r="JIX24" s="24"/>
      <c r="JIY24" s="24"/>
      <c r="JIZ24" s="24"/>
      <c r="JJA24" s="24"/>
      <c r="JJB24" s="24"/>
      <c r="JJC24" s="24"/>
      <c r="JJD24" s="24"/>
      <c r="JJE24" s="24"/>
      <c r="JJF24" s="24"/>
      <c r="JJG24" s="24"/>
      <c r="JJH24" s="24"/>
      <c r="JJI24" s="24"/>
      <c r="JJJ24" s="24"/>
      <c r="JJK24" s="24"/>
      <c r="JJL24" s="24"/>
      <c r="JJM24" s="24"/>
      <c r="JJN24" s="24"/>
      <c r="JJO24" s="24"/>
      <c r="JJP24" s="24"/>
      <c r="JJQ24" s="24"/>
      <c r="JJR24" s="24"/>
      <c r="JJS24" s="24"/>
      <c r="JJT24" s="24"/>
      <c r="JJU24" s="24"/>
      <c r="JJV24" s="24"/>
      <c r="JJW24" s="24"/>
      <c r="JJX24" s="24"/>
      <c r="JJY24" s="24"/>
      <c r="JJZ24" s="24"/>
      <c r="JKA24" s="24"/>
      <c r="JKB24" s="24"/>
      <c r="JKC24" s="24"/>
      <c r="JKD24" s="24"/>
      <c r="JKE24" s="24"/>
      <c r="JKF24" s="24"/>
      <c r="JKG24" s="24"/>
      <c r="JKH24" s="24"/>
      <c r="JKI24" s="24"/>
      <c r="JKJ24" s="24"/>
      <c r="JKK24" s="24"/>
      <c r="JKL24" s="24"/>
      <c r="JKM24" s="24"/>
      <c r="JKN24" s="24"/>
      <c r="JKO24" s="24"/>
      <c r="JKP24" s="24"/>
      <c r="JKQ24" s="24"/>
      <c r="JKR24" s="24"/>
      <c r="JKS24" s="24"/>
      <c r="JKT24" s="24"/>
      <c r="JKU24" s="24"/>
      <c r="JKV24" s="24"/>
      <c r="JKW24" s="24"/>
      <c r="JKX24" s="24"/>
      <c r="JKY24" s="24"/>
      <c r="JKZ24" s="24"/>
      <c r="JLA24" s="24"/>
      <c r="JLB24" s="24"/>
      <c r="JLC24" s="24"/>
      <c r="JLD24" s="24"/>
      <c r="JLE24" s="24"/>
      <c r="JLF24" s="24"/>
      <c r="JLG24" s="24"/>
      <c r="JLH24" s="24"/>
      <c r="JLI24" s="24"/>
      <c r="JLJ24" s="24"/>
      <c r="JLK24" s="24"/>
      <c r="JLL24" s="24"/>
      <c r="JLM24" s="24"/>
      <c r="JLN24" s="24"/>
      <c r="JLO24" s="24"/>
      <c r="JLP24" s="24"/>
      <c r="JLQ24" s="24"/>
      <c r="JLR24" s="24"/>
      <c r="JLS24" s="24"/>
      <c r="JLT24" s="24"/>
      <c r="JLU24" s="24"/>
      <c r="JLV24" s="24"/>
      <c r="JLW24" s="24"/>
      <c r="JLX24" s="24"/>
      <c r="JLY24" s="24"/>
      <c r="JLZ24" s="24"/>
      <c r="JMA24" s="24"/>
      <c r="JMB24" s="24"/>
      <c r="JMC24" s="24"/>
      <c r="JMD24" s="24"/>
      <c r="JME24" s="24"/>
      <c r="JMF24" s="24"/>
      <c r="JMG24" s="24"/>
      <c r="JMH24" s="24"/>
      <c r="JMI24" s="24"/>
      <c r="JMJ24" s="24"/>
      <c r="JMK24" s="24"/>
      <c r="JML24" s="24"/>
      <c r="JMM24" s="24"/>
      <c r="JMN24" s="24"/>
      <c r="JMO24" s="24"/>
      <c r="JMP24" s="24"/>
      <c r="JMQ24" s="24"/>
      <c r="JMR24" s="24"/>
      <c r="JMS24" s="24"/>
      <c r="JMT24" s="24"/>
      <c r="JMU24" s="24"/>
      <c r="JMV24" s="24"/>
      <c r="JMW24" s="24"/>
      <c r="JMX24" s="24"/>
      <c r="JMY24" s="24"/>
      <c r="JMZ24" s="24"/>
      <c r="JNA24" s="24"/>
      <c r="JNB24" s="24"/>
      <c r="JNC24" s="24"/>
      <c r="JND24" s="24"/>
      <c r="JNE24" s="24"/>
      <c r="JNF24" s="24"/>
      <c r="JNG24" s="24"/>
      <c r="JNH24" s="24"/>
      <c r="JNI24" s="24"/>
      <c r="JNJ24" s="24"/>
      <c r="JNK24" s="24"/>
      <c r="JNL24" s="24"/>
      <c r="JNM24" s="24"/>
      <c r="JNN24" s="24"/>
      <c r="JNO24" s="24"/>
      <c r="JNP24" s="24"/>
      <c r="JNQ24" s="24"/>
      <c r="JNR24" s="24"/>
      <c r="JNS24" s="24"/>
      <c r="JNT24" s="24"/>
      <c r="JNU24" s="24"/>
      <c r="JNV24" s="24"/>
      <c r="JNW24" s="24"/>
      <c r="JNX24" s="24"/>
      <c r="JNY24" s="24"/>
      <c r="JNZ24" s="24"/>
      <c r="JOA24" s="24"/>
      <c r="JOB24" s="24"/>
      <c r="JOC24" s="24"/>
      <c r="JOD24" s="24"/>
      <c r="JOE24" s="24"/>
      <c r="JOF24" s="24"/>
      <c r="JOG24" s="24"/>
      <c r="JOH24" s="24"/>
      <c r="JOI24" s="24"/>
      <c r="JOJ24" s="24"/>
      <c r="JOK24" s="24"/>
      <c r="JOL24" s="24"/>
      <c r="JOM24" s="24"/>
      <c r="JON24" s="24"/>
      <c r="JOO24" s="24"/>
      <c r="JOP24" s="24"/>
      <c r="JOQ24" s="24"/>
      <c r="JOR24" s="24"/>
      <c r="JOS24" s="24"/>
      <c r="JOT24" s="24"/>
      <c r="JOU24" s="24"/>
      <c r="JOV24" s="24"/>
      <c r="JOW24" s="24"/>
      <c r="JOX24" s="24"/>
      <c r="JOY24" s="24"/>
      <c r="JOZ24" s="24"/>
      <c r="JPA24" s="24"/>
      <c r="JPB24" s="24"/>
      <c r="JPC24" s="24"/>
      <c r="JPD24" s="24"/>
      <c r="JPE24" s="24"/>
      <c r="JPF24" s="24"/>
      <c r="JPG24" s="24"/>
      <c r="JPH24" s="24"/>
      <c r="JPI24" s="24"/>
      <c r="JPJ24" s="24"/>
      <c r="JPK24" s="24"/>
      <c r="JPL24" s="24"/>
      <c r="JPM24" s="24"/>
      <c r="JPN24" s="24"/>
      <c r="JPO24" s="24"/>
      <c r="JPP24" s="24"/>
      <c r="JPQ24" s="24"/>
      <c r="JPR24" s="24"/>
      <c r="JPS24" s="24"/>
      <c r="JPT24" s="24"/>
      <c r="JPU24" s="24"/>
      <c r="JPV24" s="24"/>
      <c r="JPW24" s="24"/>
      <c r="JPX24" s="24"/>
      <c r="JPY24" s="24"/>
      <c r="JPZ24" s="24"/>
      <c r="JQA24" s="24"/>
      <c r="JQB24" s="24"/>
      <c r="JQC24" s="24"/>
      <c r="JQD24" s="24"/>
      <c r="JQE24" s="24"/>
      <c r="JQF24" s="24"/>
      <c r="JQG24" s="24"/>
      <c r="JQH24" s="24"/>
      <c r="JQI24" s="24"/>
      <c r="JQJ24" s="24"/>
      <c r="JQK24" s="24"/>
      <c r="JQL24" s="24"/>
      <c r="JQM24" s="24"/>
      <c r="JQN24" s="24"/>
      <c r="JQO24" s="24"/>
      <c r="JQP24" s="24"/>
      <c r="JQQ24" s="24"/>
      <c r="JQR24" s="24"/>
      <c r="JQS24" s="24"/>
      <c r="JQT24" s="24"/>
      <c r="JQU24" s="24"/>
      <c r="JQV24" s="24"/>
      <c r="JQW24" s="24"/>
      <c r="JQX24" s="24"/>
      <c r="JQY24" s="24"/>
      <c r="JQZ24" s="24"/>
      <c r="JRA24" s="24"/>
      <c r="JRB24" s="24"/>
      <c r="JRC24" s="24"/>
      <c r="JRD24" s="24"/>
      <c r="JRE24" s="24"/>
      <c r="JRF24" s="24"/>
      <c r="JRG24" s="24"/>
      <c r="JRH24" s="24"/>
      <c r="JRI24" s="24"/>
      <c r="JRJ24" s="24"/>
      <c r="JRK24" s="24"/>
      <c r="JRL24" s="24"/>
      <c r="JRM24" s="24"/>
      <c r="JRN24" s="24"/>
      <c r="JRO24" s="24"/>
      <c r="JRP24" s="24"/>
      <c r="JRQ24" s="24"/>
      <c r="JRR24" s="24"/>
      <c r="JRS24" s="24"/>
      <c r="JRT24" s="24"/>
      <c r="JRU24" s="24"/>
      <c r="JRV24" s="24"/>
      <c r="JRW24" s="24"/>
      <c r="JRX24" s="24"/>
      <c r="JRY24" s="24"/>
      <c r="JRZ24" s="24"/>
      <c r="JSA24" s="24"/>
      <c r="JSB24" s="24"/>
      <c r="JSC24" s="24"/>
      <c r="JSD24" s="24"/>
      <c r="JSE24" s="24"/>
      <c r="JSF24" s="24"/>
      <c r="JSG24" s="24"/>
      <c r="JSH24" s="24"/>
      <c r="JSI24" s="24"/>
      <c r="JSJ24" s="24"/>
      <c r="JSK24" s="24"/>
      <c r="JSL24" s="24"/>
      <c r="JSM24" s="24"/>
      <c r="JSN24" s="24"/>
      <c r="JSO24" s="24"/>
      <c r="JSP24" s="24"/>
      <c r="JSQ24" s="24"/>
      <c r="JSR24" s="24"/>
      <c r="JSS24" s="24"/>
      <c r="JST24" s="24"/>
      <c r="JSU24" s="24"/>
      <c r="JSV24" s="24"/>
      <c r="JSW24" s="24"/>
      <c r="JSX24" s="24"/>
      <c r="JSY24" s="24"/>
      <c r="JSZ24" s="24"/>
      <c r="JTA24" s="24"/>
      <c r="JTB24" s="24"/>
      <c r="JTC24" s="24"/>
      <c r="JTD24" s="24"/>
      <c r="JTE24" s="24"/>
      <c r="JTF24" s="24"/>
      <c r="JTG24" s="24"/>
      <c r="JTH24" s="24"/>
      <c r="JTI24" s="24"/>
      <c r="JTJ24" s="24"/>
      <c r="JTK24" s="24"/>
      <c r="JTL24" s="24"/>
      <c r="JTM24" s="24"/>
      <c r="JTN24" s="24"/>
      <c r="JTO24" s="24"/>
      <c r="JTP24" s="24"/>
      <c r="JTQ24" s="24"/>
      <c r="JTR24" s="24"/>
      <c r="JTS24" s="24"/>
      <c r="JTT24" s="24"/>
      <c r="JTU24" s="24"/>
      <c r="JTV24" s="24"/>
      <c r="JTW24" s="24"/>
      <c r="JTX24" s="24"/>
      <c r="JTY24" s="24"/>
      <c r="JTZ24" s="24"/>
      <c r="JUA24" s="24"/>
      <c r="JUB24" s="24"/>
      <c r="JUC24" s="24"/>
      <c r="JUD24" s="24"/>
      <c r="JUE24" s="24"/>
      <c r="JUF24" s="24"/>
      <c r="JUG24" s="24"/>
      <c r="JUH24" s="24"/>
      <c r="JUI24" s="24"/>
      <c r="JUJ24" s="24"/>
      <c r="JUK24" s="24"/>
      <c r="JUL24" s="24"/>
      <c r="JUM24" s="24"/>
      <c r="JUN24" s="24"/>
      <c r="JUO24" s="24"/>
      <c r="JUP24" s="24"/>
      <c r="JUQ24" s="24"/>
      <c r="JUR24" s="24"/>
      <c r="JUS24" s="24"/>
      <c r="JUT24" s="24"/>
      <c r="JUU24" s="24"/>
      <c r="JUV24" s="24"/>
      <c r="JUW24" s="24"/>
      <c r="JUX24" s="24"/>
      <c r="JUY24" s="24"/>
      <c r="JUZ24" s="24"/>
      <c r="JVA24" s="24"/>
      <c r="JVB24" s="24"/>
      <c r="JVC24" s="24"/>
      <c r="JVD24" s="24"/>
      <c r="JVE24" s="24"/>
      <c r="JVF24" s="24"/>
      <c r="JVG24" s="24"/>
      <c r="JVH24" s="24"/>
      <c r="JVI24" s="24"/>
      <c r="JVJ24" s="24"/>
      <c r="JVK24" s="24"/>
      <c r="JVL24" s="24"/>
      <c r="JVM24" s="24"/>
      <c r="JVN24" s="24"/>
      <c r="JVO24" s="24"/>
      <c r="JVP24" s="24"/>
      <c r="JVQ24" s="24"/>
      <c r="JVR24" s="24"/>
      <c r="JVS24" s="24"/>
      <c r="JVT24" s="24"/>
      <c r="JVU24" s="24"/>
      <c r="JVV24" s="24"/>
      <c r="JVW24" s="24"/>
      <c r="JVX24" s="24"/>
      <c r="JVY24" s="24"/>
      <c r="JVZ24" s="24"/>
      <c r="JWA24" s="24"/>
      <c r="JWB24" s="24"/>
      <c r="JWC24" s="24"/>
      <c r="JWD24" s="24"/>
      <c r="JWE24" s="24"/>
      <c r="JWF24" s="24"/>
      <c r="JWG24" s="24"/>
      <c r="JWH24" s="24"/>
      <c r="JWI24" s="24"/>
      <c r="JWJ24" s="24"/>
      <c r="JWK24" s="24"/>
      <c r="JWL24" s="24"/>
      <c r="JWM24" s="24"/>
      <c r="JWN24" s="24"/>
      <c r="JWO24" s="24"/>
      <c r="JWP24" s="24"/>
      <c r="JWQ24" s="24"/>
      <c r="JWR24" s="24"/>
      <c r="JWS24" s="24"/>
      <c r="JWT24" s="24"/>
      <c r="JWU24" s="24"/>
      <c r="JWV24" s="24"/>
      <c r="JWW24" s="24"/>
      <c r="JWX24" s="24"/>
      <c r="JWY24" s="24"/>
      <c r="JWZ24" s="24"/>
      <c r="JXA24" s="24"/>
      <c r="JXB24" s="24"/>
      <c r="JXC24" s="24"/>
      <c r="JXD24" s="24"/>
      <c r="JXE24" s="24"/>
      <c r="JXF24" s="24"/>
      <c r="JXG24" s="24"/>
      <c r="JXH24" s="24"/>
      <c r="JXI24" s="24"/>
      <c r="JXJ24" s="24"/>
      <c r="JXK24" s="24"/>
      <c r="JXL24" s="24"/>
      <c r="JXM24" s="24"/>
      <c r="JXN24" s="24"/>
      <c r="JXO24" s="24"/>
      <c r="JXP24" s="24"/>
      <c r="JXQ24" s="24"/>
      <c r="JXR24" s="24"/>
      <c r="JXS24" s="24"/>
      <c r="JXT24" s="24"/>
      <c r="JXU24" s="24"/>
      <c r="JXV24" s="24"/>
      <c r="JXW24" s="24"/>
      <c r="JXX24" s="24"/>
      <c r="JXY24" s="24"/>
      <c r="JXZ24" s="24"/>
      <c r="JYA24" s="24"/>
      <c r="JYB24" s="24"/>
      <c r="JYC24" s="24"/>
      <c r="JYD24" s="24"/>
      <c r="JYE24" s="24"/>
      <c r="JYF24" s="24"/>
      <c r="JYG24" s="24"/>
      <c r="JYH24" s="24"/>
      <c r="JYI24" s="24"/>
      <c r="JYJ24" s="24"/>
      <c r="JYK24" s="24"/>
      <c r="JYL24" s="24"/>
      <c r="JYM24" s="24"/>
      <c r="JYN24" s="24"/>
      <c r="JYO24" s="24"/>
      <c r="JYP24" s="24"/>
      <c r="JYQ24" s="24"/>
      <c r="JYR24" s="24"/>
      <c r="JYS24" s="24"/>
      <c r="JYT24" s="24"/>
      <c r="JYU24" s="24"/>
      <c r="JYV24" s="24"/>
      <c r="JYW24" s="24"/>
      <c r="JYX24" s="24"/>
      <c r="JYY24" s="24"/>
      <c r="JYZ24" s="24"/>
      <c r="JZA24" s="24"/>
      <c r="JZB24" s="24"/>
      <c r="JZC24" s="24"/>
      <c r="JZD24" s="24"/>
      <c r="JZE24" s="24"/>
      <c r="JZF24" s="24"/>
      <c r="JZG24" s="24"/>
      <c r="JZH24" s="24"/>
      <c r="JZI24" s="24"/>
      <c r="JZJ24" s="24"/>
      <c r="JZK24" s="24"/>
      <c r="JZL24" s="24"/>
      <c r="JZM24" s="24"/>
      <c r="JZN24" s="24"/>
      <c r="JZO24" s="24"/>
      <c r="JZP24" s="24"/>
      <c r="JZQ24" s="24"/>
      <c r="JZR24" s="24"/>
      <c r="JZS24" s="24"/>
      <c r="JZT24" s="24"/>
      <c r="JZU24" s="24"/>
      <c r="JZV24" s="24"/>
      <c r="JZW24" s="24"/>
      <c r="JZX24" s="24"/>
      <c r="JZY24" s="24"/>
      <c r="JZZ24" s="24"/>
      <c r="KAA24" s="24"/>
      <c r="KAB24" s="24"/>
      <c r="KAC24" s="24"/>
      <c r="KAD24" s="24"/>
      <c r="KAE24" s="24"/>
      <c r="KAF24" s="24"/>
      <c r="KAG24" s="24"/>
      <c r="KAH24" s="24"/>
      <c r="KAI24" s="24"/>
      <c r="KAJ24" s="24"/>
      <c r="KAK24" s="24"/>
      <c r="KAL24" s="24"/>
      <c r="KAM24" s="24"/>
      <c r="KAN24" s="24"/>
      <c r="KAO24" s="24"/>
      <c r="KAP24" s="24"/>
      <c r="KAQ24" s="24"/>
      <c r="KAR24" s="24"/>
      <c r="KAS24" s="24"/>
      <c r="KAT24" s="24"/>
      <c r="KAU24" s="24"/>
      <c r="KAV24" s="24"/>
      <c r="KAW24" s="24"/>
      <c r="KAX24" s="24"/>
      <c r="KAY24" s="24"/>
      <c r="KAZ24" s="24"/>
      <c r="KBA24" s="24"/>
      <c r="KBB24" s="24"/>
      <c r="KBC24" s="24"/>
      <c r="KBD24" s="24"/>
      <c r="KBE24" s="24"/>
      <c r="KBF24" s="24"/>
      <c r="KBG24" s="24"/>
      <c r="KBH24" s="24"/>
      <c r="KBI24" s="24"/>
      <c r="KBJ24" s="24"/>
      <c r="KBK24" s="24"/>
      <c r="KBL24" s="24"/>
      <c r="KBM24" s="24"/>
      <c r="KBN24" s="24"/>
      <c r="KBO24" s="24"/>
      <c r="KBP24" s="24"/>
      <c r="KBQ24" s="24"/>
      <c r="KBR24" s="24"/>
      <c r="KBS24" s="24"/>
      <c r="KBT24" s="24"/>
      <c r="KBU24" s="24"/>
      <c r="KBV24" s="24"/>
      <c r="KBW24" s="24"/>
      <c r="KBX24" s="24"/>
      <c r="KBY24" s="24"/>
      <c r="KBZ24" s="24"/>
      <c r="KCA24" s="24"/>
      <c r="KCB24" s="24"/>
      <c r="KCC24" s="24"/>
      <c r="KCD24" s="24"/>
      <c r="KCE24" s="24"/>
      <c r="KCF24" s="24"/>
      <c r="KCG24" s="24"/>
      <c r="KCH24" s="24"/>
      <c r="KCI24" s="24"/>
      <c r="KCJ24" s="24"/>
      <c r="KCK24" s="24"/>
      <c r="KCL24" s="24"/>
      <c r="KCM24" s="24"/>
      <c r="KCN24" s="24"/>
      <c r="KCO24" s="24"/>
      <c r="KCP24" s="24"/>
      <c r="KCQ24" s="24"/>
      <c r="KCR24" s="24"/>
      <c r="KCS24" s="24"/>
      <c r="KCT24" s="24"/>
      <c r="KCU24" s="24"/>
      <c r="KCV24" s="24"/>
      <c r="KCW24" s="24"/>
      <c r="KCX24" s="24"/>
      <c r="KCY24" s="24"/>
      <c r="KCZ24" s="24"/>
      <c r="KDA24" s="24"/>
      <c r="KDB24" s="24"/>
      <c r="KDC24" s="24"/>
      <c r="KDD24" s="24"/>
      <c r="KDE24" s="24"/>
      <c r="KDF24" s="24"/>
      <c r="KDG24" s="24"/>
      <c r="KDH24" s="24"/>
      <c r="KDI24" s="24"/>
      <c r="KDJ24" s="24"/>
      <c r="KDK24" s="24"/>
      <c r="KDL24" s="24"/>
      <c r="KDM24" s="24"/>
      <c r="KDN24" s="24"/>
      <c r="KDO24" s="24"/>
      <c r="KDP24" s="24"/>
      <c r="KDQ24" s="24"/>
      <c r="KDR24" s="24"/>
      <c r="KDS24" s="24"/>
      <c r="KDT24" s="24"/>
      <c r="KDU24" s="24"/>
      <c r="KDV24" s="24"/>
      <c r="KDW24" s="24"/>
      <c r="KDX24" s="24"/>
      <c r="KDY24" s="24"/>
      <c r="KDZ24" s="24"/>
      <c r="KEA24" s="24"/>
      <c r="KEB24" s="24"/>
      <c r="KEC24" s="24"/>
      <c r="KED24" s="24"/>
      <c r="KEE24" s="24"/>
      <c r="KEF24" s="24"/>
      <c r="KEG24" s="24"/>
      <c r="KEH24" s="24"/>
      <c r="KEI24" s="24"/>
      <c r="KEJ24" s="24"/>
      <c r="KEK24" s="24"/>
      <c r="KEL24" s="24"/>
      <c r="KEM24" s="24"/>
      <c r="KEN24" s="24"/>
      <c r="KEO24" s="24"/>
      <c r="KEP24" s="24"/>
      <c r="KEQ24" s="24"/>
      <c r="KER24" s="24"/>
      <c r="KES24" s="24"/>
      <c r="KET24" s="24"/>
      <c r="KEU24" s="24"/>
      <c r="KEV24" s="24"/>
      <c r="KEW24" s="24"/>
      <c r="KEX24" s="24"/>
      <c r="KEY24" s="24"/>
      <c r="KEZ24" s="24"/>
      <c r="KFA24" s="24"/>
      <c r="KFB24" s="24"/>
      <c r="KFC24" s="24"/>
      <c r="KFD24" s="24"/>
      <c r="KFE24" s="24"/>
      <c r="KFF24" s="24"/>
      <c r="KFG24" s="24"/>
      <c r="KFH24" s="24"/>
      <c r="KFI24" s="24"/>
      <c r="KFJ24" s="24"/>
      <c r="KFK24" s="24"/>
      <c r="KFL24" s="24"/>
      <c r="KFM24" s="24"/>
      <c r="KFN24" s="24"/>
      <c r="KFO24" s="24"/>
      <c r="KFP24" s="24"/>
      <c r="KFQ24" s="24"/>
      <c r="KFR24" s="24"/>
      <c r="KFS24" s="24"/>
      <c r="KFT24" s="24"/>
      <c r="KFU24" s="24"/>
      <c r="KFV24" s="24"/>
      <c r="KFW24" s="24"/>
      <c r="KFX24" s="24"/>
      <c r="KFY24" s="24"/>
      <c r="KFZ24" s="24"/>
      <c r="KGA24" s="24"/>
      <c r="KGB24" s="24"/>
      <c r="KGC24" s="24"/>
      <c r="KGD24" s="24"/>
      <c r="KGE24" s="24"/>
      <c r="KGF24" s="24"/>
      <c r="KGG24" s="24"/>
      <c r="KGH24" s="24"/>
      <c r="KGI24" s="24"/>
      <c r="KGJ24" s="24"/>
      <c r="KGK24" s="24"/>
      <c r="KGL24" s="24"/>
      <c r="KGM24" s="24"/>
      <c r="KGN24" s="24"/>
      <c r="KGO24" s="24"/>
      <c r="KGP24" s="24"/>
      <c r="KGQ24" s="24"/>
      <c r="KGR24" s="24"/>
      <c r="KGS24" s="24"/>
      <c r="KGT24" s="24"/>
      <c r="KGU24" s="24"/>
      <c r="KGV24" s="24"/>
      <c r="KGW24" s="24"/>
      <c r="KGX24" s="24"/>
      <c r="KGY24" s="24"/>
      <c r="KGZ24" s="24"/>
      <c r="KHA24" s="24"/>
      <c r="KHB24" s="24"/>
      <c r="KHC24" s="24"/>
      <c r="KHD24" s="24"/>
      <c r="KHE24" s="24"/>
      <c r="KHF24" s="24"/>
      <c r="KHG24" s="24"/>
      <c r="KHH24" s="24"/>
      <c r="KHI24" s="24"/>
      <c r="KHJ24" s="24"/>
      <c r="KHK24" s="24"/>
      <c r="KHL24" s="24"/>
      <c r="KHM24" s="24"/>
      <c r="KHN24" s="24"/>
      <c r="KHO24" s="24"/>
      <c r="KHP24" s="24"/>
      <c r="KHQ24" s="24"/>
      <c r="KHR24" s="24"/>
      <c r="KHS24" s="24"/>
      <c r="KHT24" s="24"/>
      <c r="KHU24" s="24"/>
      <c r="KHV24" s="24"/>
      <c r="KHW24" s="24"/>
      <c r="KHX24" s="24"/>
      <c r="KHY24" s="24"/>
      <c r="KHZ24" s="24"/>
      <c r="KIA24" s="24"/>
      <c r="KIB24" s="24"/>
      <c r="KIC24" s="24"/>
      <c r="KID24" s="24"/>
      <c r="KIE24" s="24"/>
      <c r="KIF24" s="24"/>
      <c r="KIG24" s="24"/>
      <c r="KIH24" s="24"/>
      <c r="KII24" s="24"/>
      <c r="KIJ24" s="24"/>
      <c r="KIK24" s="24"/>
      <c r="KIL24" s="24"/>
      <c r="KIM24" s="24"/>
      <c r="KIN24" s="24"/>
      <c r="KIO24" s="24"/>
      <c r="KIP24" s="24"/>
      <c r="KIQ24" s="24"/>
      <c r="KIR24" s="24"/>
      <c r="KIS24" s="24"/>
      <c r="KIT24" s="24"/>
      <c r="KIU24" s="24"/>
      <c r="KIV24" s="24"/>
      <c r="KIW24" s="24"/>
      <c r="KIX24" s="24"/>
      <c r="KIY24" s="24"/>
      <c r="KIZ24" s="24"/>
      <c r="KJA24" s="24"/>
      <c r="KJB24" s="24"/>
      <c r="KJC24" s="24"/>
      <c r="KJD24" s="24"/>
      <c r="KJE24" s="24"/>
      <c r="KJF24" s="24"/>
      <c r="KJG24" s="24"/>
      <c r="KJH24" s="24"/>
      <c r="KJI24" s="24"/>
      <c r="KJJ24" s="24"/>
      <c r="KJK24" s="24"/>
      <c r="KJL24" s="24"/>
      <c r="KJM24" s="24"/>
      <c r="KJN24" s="24"/>
      <c r="KJO24" s="24"/>
      <c r="KJP24" s="24"/>
      <c r="KJQ24" s="24"/>
      <c r="KJR24" s="24"/>
      <c r="KJS24" s="24"/>
      <c r="KJT24" s="24"/>
      <c r="KJU24" s="24"/>
      <c r="KJV24" s="24"/>
      <c r="KJW24" s="24"/>
      <c r="KJX24" s="24"/>
      <c r="KJY24" s="24"/>
      <c r="KJZ24" s="24"/>
      <c r="KKA24" s="24"/>
      <c r="KKB24" s="24"/>
      <c r="KKC24" s="24"/>
      <c r="KKD24" s="24"/>
      <c r="KKE24" s="24"/>
      <c r="KKF24" s="24"/>
      <c r="KKG24" s="24"/>
      <c r="KKH24" s="24"/>
      <c r="KKI24" s="24"/>
      <c r="KKJ24" s="24"/>
      <c r="KKK24" s="24"/>
      <c r="KKL24" s="24"/>
      <c r="KKM24" s="24"/>
      <c r="KKN24" s="24"/>
      <c r="KKO24" s="24"/>
      <c r="KKP24" s="24"/>
      <c r="KKQ24" s="24"/>
      <c r="KKR24" s="24"/>
      <c r="KKS24" s="24"/>
      <c r="KKT24" s="24"/>
      <c r="KKU24" s="24"/>
      <c r="KKV24" s="24"/>
      <c r="KKW24" s="24"/>
      <c r="KKX24" s="24"/>
      <c r="KKY24" s="24"/>
      <c r="KKZ24" s="24"/>
      <c r="KLA24" s="24"/>
      <c r="KLB24" s="24"/>
      <c r="KLC24" s="24"/>
      <c r="KLD24" s="24"/>
      <c r="KLE24" s="24"/>
      <c r="KLF24" s="24"/>
      <c r="KLG24" s="24"/>
      <c r="KLH24" s="24"/>
      <c r="KLI24" s="24"/>
      <c r="KLJ24" s="24"/>
      <c r="KLK24" s="24"/>
      <c r="KLL24" s="24"/>
      <c r="KLM24" s="24"/>
      <c r="KLN24" s="24"/>
      <c r="KLO24" s="24"/>
      <c r="KLP24" s="24"/>
      <c r="KLQ24" s="24"/>
      <c r="KLR24" s="24"/>
      <c r="KLS24" s="24"/>
      <c r="KLT24" s="24"/>
      <c r="KLU24" s="24"/>
      <c r="KLV24" s="24"/>
      <c r="KLW24" s="24"/>
      <c r="KLX24" s="24"/>
      <c r="KLY24" s="24"/>
      <c r="KLZ24" s="24"/>
      <c r="KMA24" s="24"/>
      <c r="KMB24" s="24"/>
      <c r="KMC24" s="24"/>
      <c r="KMD24" s="24"/>
      <c r="KME24" s="24"/>
      <c r="KMF24" s="24"/>
      <c r="KMG24" s="24"/>
      <c r="KMH24" s="24"/>
      <c r="KMI24" s="24"/>
      <c r="KMJ24" s="24"/>
      <c r="KMK24" s="24"/>
      <c r="KML24" s="24"/>
      <c r="KMM24" s="24"/>
      <c r="KMN24" s="24"/>
      <c r="KMO24" s="24"/>
      <c r="KMP24" s="24"/>
      <c r="KMQ24" s="24"/>
      <c r="KMR24" s="24"/>
      <c r="KMS24" s="24"/>
      <c r="KMT24" s="24"/>
      <c r="KMU24" s="24"/>
      <c r="KMV24" s="24"/>
      <c r="KMW24" s="24"/>
      <c r="KMX24" s="24"/>
      <c r="KMY24" s="24"/>
      <c r="KMZ24" s="24"/>
      <c r="KNA24" s="24"/>
      <c r="KNB24" s="24"/>
      <c r="KNC24" s="24"/>
      <c r="KND24" s="24"/>
      <c r="KNE24" s="24"/>
      <c r="KNF24" s="24"/>
      <c r="KNG24" s="24"/>
      <c r="KNH24" s="24"/>
      <c r="KNI24" s="24"/>
      <c r="KNJ24" s="24"/>
      <c r="KNK24" s="24"/>
      <c r="KNL24" s="24"/>
      <c r="KNM24" s="24"/>
      <c r="KNN24" s="24"/>
      <c r="KNO24" s="24"/>
      <c r="KNP24" s="24"/>
      <c r="KNQ24" s="24"/>
      <c r="KNR24" s="24"/>
      <c r="KNS24" s="24"/>
      <c r="KNT24" s="24"/>
      <c r="KNU24" s="24"/>
      <c r="KNV24" s="24"/>
      <c r="KNW24" s="24"/>
      <c r="KNX24" s="24"/>
      <c r="KNY24" s="24"/>
      <c r="KNZ24" s="24"/>
      <c r="KOA24" s="24"/>
      <c r="KOB24" s="24"/>
      <c r="KOC24" s="24"/>
      <c r="KOD24" s="24"/>
      <c r="KOE24" s="24"/>
      <c r="KOF24" s="24"/>
      <c r="KOG24" s="24"/>
      <c r="KOH24" s="24"/>
      <c r="KOI24" s="24"/>
      <c r="KOJ24" s="24"/>
      <c r="KOK24" s="24"/>
      <c r="KOL24" s="24"/>
      <c r="KOM24" s="24"/>
      <c r="KON24" s="24"/>
      <c r="KOO24" s="24"/>
      <c r="KOP24" s="24"/>
      <c r="KOQ24" s="24"/>
      <c r="KOR24" s="24"/>
      <c r="KOS24" s="24"/>
      <c r="KOT24" s="24"/>
      <c r="KOU24" s="24"/>
      <c r="KOV24" s="24"/>
      <c r="KOW24" s="24"/>
      <c r="KOX24" s="24"/>
      <c r="KOY24" s="24"/>
      <c r="KOZ24" s="24"/>
      <c r="KPA24" s="24"/>
      <c r="KPB24" s="24"/>
      <c r="KPC24" s="24"/>
      <c r="KPD24" s="24"/>
      <c r="KPE24" s="24"/>
      <c r="KPF24" s="24"/>
      <c r="KPG24" s="24"/>
      <c r="KPH24" s="24"/>
      <c r="KPI24" s="24"/>
      <c r="KPJ24" s="24"/>
      <c r="KPK24" s="24"/>
      <c r="KPL24" s="24"/>
      <c r="KPM24" s="24"/>
      <c r="KPN24" s="24"/>
      <c r="KPO24" s="24"/>
      <c r="KPP24" s="24"/>
      <c r="KPQ24" s="24"/>
      <c r="KPR24" s="24"/>
      <c r="KPS24" s="24"/>
      <c r="KPT24" s="24"/>
      <c r="KPU24" s="24"/>
      <c r="KPV24" s="24"/>
      <c r="KPW24" s="24"/>
      <c r="KPX24" s="24"/>
      <c r="KPY24" s="24"/>
      <c r="KPZ24" s="24"/>
      <c r="KQA24" s="24"/>
      <c r="KQB24" s="24"/>
      <c r="KQC24" s="24"/>
      <c r="KQD24" s="24"/>
      <c r="KQE24" s="24"/>
      <c r="KQF24" s="24"/>
      <c r="KQG24" s="24"/>
      <c r="KQH24" s="24"/>
      <c r="KQI24" s="24"/>
      <c r="KQJ24" s="24"/>
      <c r="KQK24" s="24"/>
      <c r="KQL24" s="24"/>
      <c r="KQM24" s="24"/>
      <c r="KQN24" s="24"/>
      <c r="KQO24" s="24"/>
      <c r="KQP24" s="24"/>
      <c r="KQQ24" s="24"/>
      <c r="KQR24" s="24"/>
      <c r="KQS24" s="24"/>
      <c r="KQT24" s="24"/>
      <c r="KQU24" s="24"/>
      <c r="KQV24" s="24"/>
      <c r="KQW24" s="24"/>
      <c r="KQX24" s="24"/>
      <c r="KQY24" s="24"/>
      <c r="KQZ24" s="24"/>
      <c r="KRA24" s="24"/>
      <c r="KRB24" s="24"/>
      <c r="KRC24" s="24"/>
      <c r="KRD24" s="24"/>
      <c r="KRE24" s="24"/>
      <c r="KRF24" s="24"/>
      <c r="KRG24" s="24"/>
      <c r="KRH24" s="24"/>
      <c r="KRI24" s="24"/>
      <c r="KRJ24" s="24"/>
      <c r="KRK24" s="24"/>
      <c r="KRL24" s="24"/>
      <c r="KRM24" s="24"/>
      <c r="KRN24" s="24"/>
      <c r="KRO24" s="24"/>
      <c r="KRP24" s="24"/>
      <c r="KRQ24" s="24"/>
      <c r="KRR24" s="24"/>
      <c r="KRS24" s="24"/>
      <c r="KRT24" s="24"/>
      <c r="KRU24" s="24"/>
      <c r="KRV24" s="24"/>
      <c r="KRW24" s="24"/>
      <c r="KRX24" s="24"/>
      <c r="KRY24" s="24"/>
      <c r="KRZ24" s="24"/>
      <c r="KSA24" s="24"/>
      <c r="KSB24" s="24"/>
      <c r="KSC24" s="24"/>
      <c r="KSD24" s="24"/>
      <c r="KSE24" s="24"/>
      <c r="KSF24" s="24"/>
      <c r="KSG24" s="24"/>
      <c r="KSH24" s="24"/>
      <c r="KSI24" s="24"/>
      <c r="KSJ24" s="24"/>
      <c r="KSK24" s="24"/>
      <c r="KSL24" s="24"/>
      <c r="KSM24" s="24"/>
      <c r="KSN24" s="24"/>
      <c r="KSO24" s="24"/>
      <c r="KSP24" s="24"/>
      <c r="KSQ24" s="24"/>
      <c r="KSR24" s="24"/>
      <c r="KSS24" s="24"/>
      <c r="KST24" s="24"/>
      <c r="KSU24" s="24"/>
      <c r="KSV24" s="24"/>
      <c r="KSW24" s="24"/>
      <c r="KSX24" s="24"/>
      <c r="KSY24" s="24"/>
      <c r="KSZ24" s="24"/>
      <c r="KTA24" s="24"/>
      <c r="KTB24" s="24"/>
      <c r="KTC24" s="24"/>
      <c r="KTD24" s="24"/>
      <c r="KTE24" s="24"/>
      <c r="KTF24" s="24"/>
      <c r="KTG24" s="24"/>
      <c r="KTH24" s="24"/>
      <c r="KTI24" s="24"/>
      <c r="KTJ24" s="24"/>
      <c r="KTK24" s="24"/>
      <c r="KTL24" s="24"/>
      <c r="KTM24" s="24"/>
      <c r="KTN24" s="24"/>
      <c r="KTO24" s="24"/>
      <c r="KTP24" s="24"/>
      <c r="KTQ24" s="24"/>
      <c r="KTR24" s="24"/>
      <c r="KTS24" s="24"/>
      <c r="KTT24" s="24"/>
      <c r="KTU24" s="24"/>
      <c r="KTV24" s="24"/>
      <c r="KTW24" s="24"/>
      <c r="KTX24" s="24"/>
      <c r="KTY24" s="24"/>
      <c r="KTZ24" s="24"/>
      <c r="KUA24" s="24"/>
      <c r="KUB24" s="24"/>
      <c r="KUC24" s="24"/>
      <c r="KUD24" s="24"/>
      <c r="KUE24" s="24"/>
      <c r="KUF24" s="24"/>
      <c r="KUG24" s="24"/>
      <c r="KUH24" s="24"/>
      <c r="KUI24" s="24"/>
      <c r="KUJ24" s="24"/>
      <c r="KUK24" s="24"/>
      <c r="KUL24" s="24"/>
      <c r="KUM24" s="24"/>
      <c r="KUN24" s="24"/>
      <c r="KUO24" s="24"/>
      <c r="KUP24" s="24"/>
      <c r="KUQ24" s="24"/>
      <c r="KUR24" s="24"/>
      <c r="KUS24" s="24"/>
      <c r="KUT24" s="24"/>
      <c r="KUU24" s="24"/>
      <c r="KUV24" s="24"/>
      <c r="KUW24" s="24"/>
      <c r="KUX24" s="24"/>
      <c r="KUY24" s="24"/>
      <c r="KUZ24" s="24"/>
      <c r="KVA24" s="24"/>
      <c r="KVB24" s="24"/>
      <c r="KVC24" s="24"/>
      <c r="KVD24" s="24"/>
      <c r="KVE24" s="24"/>
      <c r="KVF24" s="24"/>
      <c r="KVG24" s="24"/>
      <c r="KVH24" s="24"/>
      <c r="KVI24" s="24"/>
      <c r="KVJ24" s="24"/>
      <c r="KVK24" s="24"/>
      <c r="KVL24" s="24"/>
      <c r="KVM24" s="24"/>
      <c r="KVN24" s="24"/>
      <c r="KVO24" s="24"/>
      <c r="KVP24" s="24"/>
      <c r="KVQ24" s="24"/>
      <c r="KVR24" s="24"/>
      <c r="KVS24" s="24"/>
      <c r="KVT24" s="24"/>
      <c r="KVU24" s="24"/>
      <c r="KVV24" s="24"/>
      <c r="KVW24" s="24"/>
      <c r="KVX24" s="24"/>
      <c r="KVY24" s="24"/>
      <c r="KVZ24" s="24"/>
      <c r="KWA24" s="24"/>
      <c r="KWB24" s="24"/>
      <c r="KWC24" s="24"/>
      <c r="KWD24" s="24"/>
      <c r="KWE24" s="24"/>
      <c r="KWF24" s="24"/>
      <c r="KWG24" s="24"/>
      <c r="KWH24" s="24"/>
      <c r="KWI24" s="24"/>
      <c r="KWJ24" s="24"/>
      <c r="KWK24" s="24"/>
      <c r="KWL24" s="24"/>
      <c r="KWM24" s="24"/>
      <c r="KWN24" s="24"/>
      <c r="KWO24" s="24"/>
      <c r="KWP24" s="24"/>
      <c r="KWQ24" s="24"/>
      <c r="KWR24" s="24"/>
      <c r="KWS24" s="24"/>
      <c r="KWT24" s="24"/>
      <c r="KWU24" s="24"/>
      <c r="KWV24" s="24"/>
      <c r="KWW24" s="24"/>
      <c r="KWX24" s="24"/>
      <c r="KWY24" s="24"/>
      <c r="KWZ24" s="24"/>
      <c r="KXA24" s="24"/>
      <c r="KXB24" s="24"/>
      <c r="KXC24" s="24"/>
      <c r="KXD24" s="24"/>
      <c r="KXE24" s="24"/>
      <c r="KXF24" s="24"/>
      <c r="KXG24" s="24"/>
      <c r="KXH24" s="24"/>
      <c r="KXI24" s="24"/>
      <c r="KXJ24" s="24"/>
      <c r="KXK24" s="24"/>
      <c r="KXL24" s="24"/>
      <c r="KXM24" s="24"/>
      <c r="KXN24" s="24"/>
      <c r="KXO24" s="24"/>
      <c r="KXP24" s="24"/>
      <c r="KXQ24" s="24"/>
      <c r="KXR24" s="24"/>
      <c r="KXS24" s="24"/>
      <c r="KXT24" s="24"/>
      <c r="KXU24" s="24"/>
      <c r="KXV24" s="24"/>
      <c r="KXW24" s="24"/>
      <c r="KXX24" s="24"/>
      <c r="KXY24" s="24"/>
      <c r="KXZ24" s="24"/>
      <c r="KYA24" s="24"/>
      <c r="KYB24" s="24"/>
      <c r="KYC24" s="24"/>
      <c r="KYD24" s="24"/>
      <c r="KYE24" s="24"/>
      <c r="KYF24" s="24"/>
      <c r="KYG24" s="24"/>
      <c r="KYH24" s="24"/>
      <c r="KYI24" s="24"/>
      <c r="KYJ24" s="24"/>
      <c r="KYK24" s="24"/>
      <c r="KYL24" s="24"/>
      <c r="KYM24" s="24"/>
      <c r="KYN24" s="24"/>
      <c r="KYO24" s="24"/>
      <c r="KYP24" s="24"/>
      <c r="KYQ24" s="24"/>
      <c r="KYR24" s="24"/>
      <c r="KYS24" s="24"/>
      <c r="KYT24" s="24"/>
      <c r="KYU24" s="24"/>
      <c r="KYV24" s="24"/>
      <c r="KYW24" s="24"/>
      <c r="KYX24" s="24"/>
      <c r="KYY24" s="24"/>
      <c r="KYZ24" s="24"/>
      <c r="KZA24" s="24"/>
      <c r="KZB24" s="24"/>
      <c r="KZC24" s="24"/>
      <c r="KZD24" s="24"/>
      <c r="KZE24" s="24"/>
      <c r="KZF24" s="24"/>
      <c r="KZG24" s="24"/>
      <c r="KZH24" s="24"/>
      <c r="KZI24" s="24"/>
      <c r="KZJ24" s="24"/>
      <c r="KZK24" s="24"/>
      <c r="KZL24" s="24"/>
      <c r="KZM24" s="24"/>
      <c r="KZN24" s="24"/>
      <c r="KZO24" s="24"/>
      <c r="KZP24" s="24"/>
      <c r="KZQ24" s="24"/>
      <c r="KZR24" s="24"/>
      <c r="KZS24" s="24"/>
      <c r="KZT24" s="24"/>
      <c r="KZU24" s="24"/>
      <c r="KZV24" s="24"/>
      <c r="KZW24" s="24"/>
      <c r="KZX24" s="24"/>
      <c r="KZY24" s="24"/>
      <c r="KZZ24" s="24"/>
      <c r="LAA24" s="24"/>
      <c r="LAB24" s="24"/>
      <c r="LAC24" s="24"/>
      <c r="LAD24" s="24"/>
      <c r="LAE24" s="24"/>
      <c r="LAF24" s="24"/>
      <c r="LAG24" s="24"/>
      <c r="LAH24" s="24"/>
      <c r="LAI24" s="24"/>
      <c r="LAJ24" s="24"/>
      <c r="LAK24" s="24"/>
      <c r="LAL24" s="24"/>
      <c r="LAM24" s="24"/>
      <c r="LAN24" s="24"/>
      <c r="LAO24" s="24"/>
      <c r="LAP24" s="24"/>
      <c r="LAQ24" s="24"/>
      <c r="LAR24" s="24"/>
      <c r="LAS24" s="24"/>
      <c r="LAT24" s="24"/>
      <c r="LAU24" s="24"/>
      <c r="LAV24" s="24"/>
      <c r="LAW24" s="24"/>
      <c r="LAX24" s="24"/>
      <c r="LAY24" s="24"/>
      <c r="LAZ24" s="24"/>
      <c r="LBA24" s="24"/>
      <c r="LBB24" s="24"/>
      <c r="LBC24" s="24"/>
      <c r="LBD24" s="24"/>
      <c r="LBE24" s="24"/>
      <c r="LBF24" s="24"/>
      <c r="LBG24" s="24"/>
      <c r="LBH24" s="24"/>
      <c r="LBI24" s="24"/>
      <c r="LBJ24" s="24"/>
      <c r="LBK24" s="24"/>
      <c r="LBL24" s="24"/>
      <c r="LBM24" s="24"/>
      <c r="LBN24" s="24"/>
      <c r="LBO24" s="24"/>
      <c r="LBP24" s="24"/>
      <c r="LBQ24" s="24"/>
      <c r="LBR24" s="24"/>
      <c r="LBS24" s="24"/>
      <c r="LBT24" s="24"/>
      <c r="LBU24" s="24"/>
      <c r="LBV24" s="24"/>
      <c r="LBW24" s="24"/>
      <c r="LBX24" s="24"/>
      <c r="LBY24" s="24"/>
      <c r="LBZ24" s="24"/>
      <c r="LCA24" s="24"/>
      <c r="LCB24" s="24"/>
      <c r="LCC24" s="24"/>
      <c r="LCD24" s="24"/>
      <c r="LCE24" s="24"/>
      <c r="LCF24" s="24"/>
      <c r="LCG24" s="24"/>
      <c r="LCH24" s="24"/>
      <c r="LCI24" s="24"/>
      <c r="LCJ24" s="24"/>
      <c r="LCK24" s="24"/>
      <c r="LCL24" s="24"/>
      <c r="LCM24" s="24"/>
      <c r="LCN24" s="24"/>
      <c r="LCO24" s="24"/>
      <c r="LCP24" s="24"/>
      <c r="LCQ24" s="24"/>
      <c r="LCR24" s="24"/>
      <c r="LCS24" s="24"/>
      <c r="LCT24" s="24"/>
      <c r="LCU24" s="24"/>
      <c r="LCV24" s="24"/>
      <c r="LCW24" s="24"/>
      <c r="LCX24" s="24"/>
      <c r="LCY24" s="24"/>
      <c r="LCZ24" s="24"/>
      <c r="LDA24" s="24"/>
      <c r="LDB24" s="24"/>
      <c r="LDC24" s="24"/>
      <c r="LDD24" s="24"/>
      <c r="LDE24" s="24"/>
      <c r="LDF24" s="24"/>
      <c r="LDG24" s="24"/>
      <c r="LDH24" s="24"/>
      <c r="LDI24" s="24"/>
      <c r="LDJ24" s="24"/>
      <c r="LDK24" s="24"/>
      <c r="LDL24" s="24"/>
      <c r="LDM24" s="24"/>
      <c r="LDN24" s="24"/>
      <c r="LDO24" s="24"/>
      <c r="LDP24" s="24"/>
      <c r="LDQ24" s="24"/>
      <c r="LDR24" s="24"/>
      <c r="LDS24" s="24"/>
      <c r="LDT24" s="24"/>
      <c r="LDU24" s="24"/>
      <c r="LDV24" s="24"/>
      <c r="LDW24" s="24"/>
      <c r="LDX24" s="24"/>
      <c r="LDY24" s="24"/>
      <c r="LDZ24" s="24"/>
      <c r="LEA24" s="24"/>
      <c r="LEB24" s="24"/>
      <c r="LEC24" s="24"/>
      <c r="LED24" s="24"/>
      <c r="LEE24" s="24"/>
      <c r="LEF24" s="24"/>
      <c r="LEG24" s="24"/>
      <c r="LEH24" s="24"/>
      <c r="LEI24" s="24"/>
      <c r="LEJ24" s="24"/>
      <c r="LEK24" s="24"/>
      <c r="LEL24" s="24"/>
      <c r="LEM24" s="24"/>
      <c r="LEN24" s="24"/>
      <c r="LEO24" s="24"/>
      <c r="LEP24" s="24"/>
      <c r="LEQ24" s="24"/>
      <c r="LER24" s="24"/>
      <c r="LES24" s="24"/>
      <c r="LET24" s="24"/>
      <c r="LEU24" s="24"/>
      <c r="LEV24" s="24"/>
      <c r="LEW24" s="24"/>
      <c r="LEX24" s="24"/>
      <c r="LEY24" s="24"/>
      <c r="LEZ24" s="24"/>
      <c r="LFA24" s="24"/>
      <c r="LFB24" s="24"/>
      <c r="LFC24" s="24"/>
      <c r="LFD24" s="24"/>
      <c r="LFE24" s="24"/>
      <c r="LFF24" s="24"/>
      <c r="LFG24" s="24"/>
      <c r="LFH24" s="24"/>
      <c r="LFI24" s="24"/>
      <c r="LFJ24" s="24"/>
      <c r="LFK24" s="24"/>
      <c r="LFL24" s="24"/>
      <c r="LFM24" s="24"/>
      <c r="LFN24" s="24"/>
      <c r="LFO24" s="24"/>
      <c r="LFP24" s="24"/>
      <c r="LFQ24" s="24"/>
      <c r="LFR24" s="24"/>
      <c r="LFS24" s="24"/>
      <c r="LFT24" s="24"/>
      <c r="LFU24" s="24"/>
      <c r="LFV24" s="24"/>
      <c r="LFW24" s="24"/>
      <c r="LFX24" s="24"/>
      <c r="LFY24" s="24"/>
      <c r="LFZ24" s="24"/>
      <c r="LGA24" s="24"/>
      <c r="LGB24" s="24"/>
      <c r="LGC24" s="24"/>
      <c r="LGD24" s="24"/>
      <c r="LGE24" s="24"/>
      <c r="LGF24" s="24"/>
      <c r="LGG24" s="24"/>
      <c r="LGH24" s="24"/>
      <c r="LGI24" s="24"/>
      <c r="LGJ24" s="24"/>
      <c r="LGK24" s="24"/>
      <c r="LGL24" s="24"/>
      <c r="LGM24" s="24"/>
      <c r="LGN24" s="24"/>
      <c r="LGO24" s="24"/>
      <c r="LGP24" s="24"/>
      <c r="LGQ24" s="24"/>
      <c r="LGR24" s="24"/>
      <c r="LGS24" s="24"/>
      <c r="LGT24" s="24"/>
      <c r="LGU24" s="24"/>
      <c r="LGV24" s="24"/>
      <c r="LGW24" s="24"/>
      <c r="LGX24" s="24"/>
      <c r="LGY24" s="24"/>
      <c r="LGZ24" s="24"/>
      <c r="LHA24" s="24"/>
      <c r="LHB24" s="24"/>
      <c r="LHC24" s="24"/>
      <c r="LHD24" s="24"/>
      <c r="LHE24" s="24"/>
      <c r="LHF24" s="24"/>
      <c r="LHG24" s="24"/>
      <c r="LHH24" s="24"/>
      <c r="LHI24" s="24"/>
      <c r="LHJ24" s="24"/>
      <c r="LHK24" s="24"/>
      <c r="LHL24" s="24"/>
      <c r="LHM24" s="24"/>
      <c r="LHN24" s="24"/>
      <c r="LHO24" s="24"/>
      <c r="LHP24" s="24"/>
      <c r="LHQ24" s="24"/>
      <c r="LHR24" s="24"/>
      <c r="LHS24" s="24"/>
      <c r="LHT24" s="24"/>
      <c r="LHU24" s="24"/>
      <c r="LHV24" s="24"/>
      <c r="LHW24" s="24"/>
      <c r="LHX24" s="24"/>
      <c r="LHY24" s="24"/>
      <c r="LHZ24" s="24"/>
      <c r="LIA24" s="24"/>
      <c r="LIB24" s="24"/>
      <c r="LIC24" s="24"/>
      <c r="LID24" s="24"/>
      <c r="LIE24" s="24"/>
      <c r="LIF24" s="24"/>
      <c r="LIG24" s="24"/>
      <c r="LIH24" s="24"/>
      <c r="LII24" s="24"/>
      <c r="LIJ24" s="24"/>
      <c r="LIK24" s="24"/>
      <c r="LIL24" s="24"/>
      <c r="LIM24" s="24"/>
      <c r="LIN24" s="24"/>
      <c r="LIO24" s="24"/>
      <c r="LIP24" s="24"/>
      <c r="LIQ24" s="24"/>
      <c r="LIR24" s="24"/>
      <c r="LIS24" s="24"/>
      <c r="LIT24" s="24"/>
      <c r="LIU24" s="24"/>
      <c r="LIV24" s="24"/>
      <c r="LIW24" s="24"/>
      <c r="LIX24" s="24"/>
      <c r="LIY24" s="24"/>
      <c r="LIZ24" s="24"/>
      <c r="LJA24" s="24"/>
      <c r="LJB24" s="24"/>
      <c r="LJC24" s="24"/>
      <c r="LJD24" s="24"/>
      <c r="LJE24" s="24"/>
      <c r="LJF24" s="24"/>
      <c r="LJG24" s="24"/>
      <c r="LJH24" s="24"/>
      <c r="LJI24" s="24"/>
      <c r="LJJ24" s="24"/>
      <c r="LJK24" s="24"/>
      <c r="LJL24" s="24"/>
      <c r="LJM24" s="24"/>
      <c r="LJN24" s="24"/>
      <c r="LJO24" s="24"/>
      <c r="LJP24" s="24"/>
      <c r="LJQ24" s="24"/>
      <c r="LJR24" s="24"/>
      <c r="LJS24" s="24"/>
      <c r="LJT24" s="24"/>
      <c r="LJU24" s="24"/>
      <c r="LJV24" s="24"/>
      <c r="LJW24" s="24"/>
      <c r="LJX24" s="24"/>
      <c r="LJY24" s="24"/>
      <c r="LJZ24" s="24"/>
      <c r="LKA24" s="24"/>
      <c r="LKB24" s="24"/>
      <c r="LKC24" s="24"/>
      <c r="LKD24" s="24"/>
      <c r="LKE24" s="24"/>
      <c r="LKF24" s="24"/>
      <c r="LKG24" s="24"/>
      <c r="LKH24" s="24"/>
      <c r="LKI24" s="24"/>
      <c r="LKJ24" s="24"/>
      <c r="LKK24" s="24"/>
      <c r="LKL24" s="24"/>
      <c r="LKM24" s="24"/>
      <c r="LKN24" s="24"/>
      <c r="LKO24" s="24"/>
      <c r="LKP24" s="24"/>
      <c r="LKQ24" s="24"/>
      <c r="LKR24" s="24"/>
      <c r="LKS24" s="24"/>
      <c r="LKT24" s="24"/>
      <c r="LKU24" s="24"/>
      <c r="LKV24" s="24"/>
      <c r="LKW24" s="24"/>
      <c r="LKX24" s="24"/>
      <c r="LKY24" s="24"/>
      <c r="LKZ24" s="24"/>
      <c r="LLA24" s="24"/>
      <c r="LLB24" s="24"/>
      <c r="LLC24" s="24"/>
      <c r="LLD24" s="24"/>
      <c r="LLE24" s="24"/>
      <c r="LLF24" s="24"/>
      <c r="LLG24" s="24"/>
      <c r="LLH24" s="24"/>
      <c r="LLI24" s="24"/>
      <c r="LLJ24" s="24"/>
      <c r="LLK24" s="24"/>
      <c r="LLL24" s="24"/>
      <c r="LLM24" s="24"/>
      <c r="LLN24" s="24"/>
      <c r="LLO24" s="24"/>
      <c r="LLP24" s="24"/>
      <c r="LLQ24" s="24"/>
      <c r="LLR24" s="24"/>
      <c r="LLS24" s="24"/>
      <c r="LLT24" s="24"/>
      <c r="LLU24" s="24"/>
      <c r="LLV24" s="24"/>
      <c r="LLW24" s="24"/>
      <c r="LLX24" s="24"/>
      <c r="LLY24" s="24"/>
      <c r="LLZ24" s="24"/>
      <c r="LMA24" s="24"/>
      <c r="LMB24" s="24"/>
      <c r="LMC24" s="24"/>
      <c r="LMD24" s="24"/>
      <c r="LME24" s="24"/>
      <c r="LMF24" s="24"/>
      <c r="LMG24" s="24"/>
      <c r="LMH24" s="24"/>
      <c r="LMI24" s="24"/>
      <c r="LMJ24" s="24"/>
      <c r="LMK24" s="24"/>
      <c r="LML24" s="24"/>
      <c r="LMM24" s="24"/>
      <c r="LMN24" s="24"/>
      <c r="LMO24" s="24"/>
      <c r="LMP24" s="24"/>
      <c r="LMQ24" s="24"/>
      <c r="LMR24" s="24"/>
      <c r="LMS24" s="24"/>
      <c r="LMT24" s="24"/>
      <c r="LMU24" s="24"/>
      <c r="LMV24" s="24"/>
      <c r="LMW24" s="24"/>
      <c r="LMX24" s="24"/>
      <c r="LMY24" s="24"/>
      <c r="LMZ24" s="24"/>
      <c r="LNA24" s="24"/>
      <c r="LNB24" s="24"/>
      <c r="LNC24" s="24"/>
      <c r="LND24" s="24"/>
      <c r="LNE24" s="24"/>
      <c r="LNF24" s="24"/>
      <c r="LNG24" s="24"/>
      <c r="LNH24" s="24"/>
      <c r="LNI24" s="24"/>
      <c r="LNJ24" s="24"/>
      <c r="LNK24" s="24"/>
      <c r="LNL24" s="24"/>
      <c r="LNM24" s="24"/>
      <c r="LNN24" s="24"/>
      <c r="LNO24" s="24"/>
      <c r="LNP24" s="24"/>
      <c r="LNQ24" s="24"/>
      <c r="LNR24" s="24"/>
      <c r="LNS24" s="24"/>
      <c r="LNT24" s="24"/>
      <c r="LNU24" s="24"/>
      <c r="LNV24" s="24"/>
      <c r="LNW24" s="24"/>
      <c r="LNX24" s="24"/>
      <c r="LNY24" s="24"/>
      <c r="LNZ24" s="24"/>
      <c r="LOA24" s="24"/>
      <c r="LOB24" s="24"/>
      <c r="LOC24" s="24"/>
      <c r="LOD24" s="24"/>
      <c r="LOE24" s="24"/>
      <c r="LOF24" s="24"/>
      <c r="LOG24" s="24"/>
      <c r="LOH24" s="24"/>
      <c r="LOI24" s="24"/>
      <c r="LOJ24" s="24"/>
      <c r="LOK24" s="24"/>
      <c r="LOL24" s="24"/>
      <c r="LOM24" s="24"/>
      <c r="LON24" s="24"/>
      <c r="LOO24" s="24"/>
      <c r="LOP24" s="24"/>
      <c r="LOQ24" s="24"/>
      <c r="LOR24" s="24"/>
      <c r="LOS24" s="24"/>
      <c r="LOT24" s="24"/>
      <c r="LOU24" s="24"/>
      <c r="LOV24" s="24"/>
      <c r="LOW24" s="24"/>
      <c r="LOX24" s="24"/>
      <c r="LOY24" s="24"/>
      <c r="LOZ24" s="24"/>
      <c r="LPA24" s="24"/>
      <c r="LPB24" s="24"/>
      <c r="LPC24" s="24"/>
      <c r="LPD24" s="24"/>
      <c r="LPE24" s="24"/>
      <c r="LPF24" s="24"/>
      <c r="LPG24" s="24"/>
      <c r="LPH24" s="24"/>
      <c r="LPI24" s="24"/>
      <c r="LPJ24" s="24"/>
      <c r="LPK24" s="24"/>
      <c r="LPL24" s="24"/>
      <c r="LPM24" s="24"/>
      <c r="LPN24" s="24"/>
      <c r="LPO24" s="24"/>
      <c r="LPP24" s="24"/>
      <c r="LPQ24" s="24"/>
      <c r="LPR24" s="24"/>
      <c r="LPS24" s="24"/>
      <c r="LPT24" s="24"/>
      <c r="LPU24" s="24"/>
      <c r="LPV24" s="24"/>
      <c r="LPW24" s="24"/>
      <c r="LPX24" s="24"/>
      <c r="LPY24" s="24"/>
      <c r="LPZ24" s="24"/>
      <c r="LQA24" s="24"/>
      <c r="LQB24" s="24"/>
      <c r="LQC24" s="24"/>
      <c r="LQD24" s="24"/>
      <c r="LQE24" s="24"/>
      <c r="LQF24" s="24"/>
      <c r="LQG24" s="24"/>
      <c r="LQH24" s="24"/>
      <c r="LQI24" s="24"/>
      <c r="LQJ24" s="24"/>
      <c r="LQK24" s="24"/>
      <c r="LQL24" s="24"/>
      <c r="LQM24" s="24"/>
      <c r="LQN24" s="24"/>
      <c r="LQO24" s="24"/>
      <c r="LQP24" s="24"/>
      <c r="LQQ24" s="24"/>
      <c r="LQR24" s="24"/>
      <c r="LQS24" s="24"/>
      <c r="LQT24" s="24"/>
      <c r="LQU24" s="24"/>
      <c r="LQV24" s="24"/>
      <c r="LQW24" s="24"/>
      <c r="LQX24" s="24"/>
      <c r="LQY24" s="24"/>
      <c r="LQZ24" s="24"/>
      <c r="LRA24" s="24"/>
      <c r="LRB24" s="24"/>
      <c r="LRC24" s="24"/>
      <c r="LRD24" s="24"/>
      <c r="LRE24" s="24"/>
      <c r="LRF24" s="24"/>
      <c r="LRG24" s="24"/>
      <c r="LRH24" s="24"/>
      <c r="LRI24" s="24"/>
      <c r="LRJ24" s="24"/>
      <c r="LRK24" s="24"/>
      <c r="LRL24" s="24"/>
      <c r="LRM24" s="24"/>
      <c r="LRN24" s="24"/>
      <c r="LRO24" s="24"/>
      <c r="LRP24" s="24"/>
      <c r="LRQ24" s="24"/>
      <c r="LRR24" s="24"/>
      <c r="LRS24" s="24"/>
      <c r="LRT24" s="24"/>
      <c r="LRU24" s="24"/>
      <c r="LRV24" s="24"/>
      <c r="LRW24" s="24"/>
      <c r="LRX24" s="24"/>
      <c r="LRY24" s="24"/>
      <c r="LRZ24" s="24"/>
      <c r="LSA24" s="24"/>
      <c r="LSB24" s="24"/>
      <c r="LSC24" s="24"/>
      <c r="LSD24" s="24"/>
      <c r="LSE24" s="24"/>
      <c r="LSF24" s="24"/>
      <c r="LSG24" s="24"/>
      <c r="LSH24" s="24"/>
      <c r="LSI24" s="24"/>
      <c r="LSJ24" s="24"/>
      <c r="LSK24" s="24"/>
      <c r="LSL24" s="24"/>
      <c r="LSM24" s="24"/>
      <c r="LSN24" s="24"/>
      <c r="LSO24" s="24"/>
      <c r="LSP24" s="24"/>
      <c r="LSQ24" s="24"/>
      <c r="LSR24" s="24"/>
      <c r="LSS24" s="24"/>
      <c r="LST24" s="24"/>
      <c r="LSU24" s="24"/>
      <c r="LSV24" s="24"/>
      <c r="LSW24" s="24"/>
      <c r="LSX24" s="24"/>
      <c r="LSY24" s="24"/>
      <c r="LSZ24" s="24"/>
      <c r="LTA24" s="24"/>
      <c r="LTB24" s="24"/>
      <c r="LTC24" s="24"/>
      <c r="LTD24" s="24"/>
      <c r="LTE24" s="24"/>
      <c r="LTF24" s="24"/>
      <c r="LTG24" s="24"/>
      <c r="LTH24" s="24"/>
      <c r="LTI24" s="24"/>
      <c r="LTJ24" s="24"/>
      <c r="LTK24" s="24"/>
      <c r="LTL24" s="24"/>
      <c r="LTM24" s="24"/>
      <c r="LTN24" s="24"/>
      <c r="LTO24" s="24"/>
      <c r="LTP24" s="24"/>
      <c r="LTQ24" s="24"/>
      <c r="LTR24" s="24"/>
      <c r="LTS24" s="24"/>
      <c r="LTT24" s="24"/>
      <c r="LTU24" s="24"/>
      <c r="LTV24" s="24"/>
      <c r="LTW24" s="24"/>
      <c r="LTX24" s="24"/>
      <c r="LTY24" s="24"/>
      <c r="LTZ24" s="24"/>
      <c r="LUA24" s="24"/>
      <c r="LUB24" s="24"/>
      <c r="LUC24" s="24"/>
      <c r="LUD24" s="24"/>
      <c r="LUE24" s="24"/>
      <c r="LUF24" s="24"/>
      <c r="LUG24" s="24"/>
      <c r="LUH24" s="24"/>
      <c r="LUI24" s="24"/>
      <c r="LUJ24" s="24"/>
      <c r="LUK24" s="24"/>
      <c r="LUL24" s="24"/>
      <c r="LUM24" s="24"/>
      <c r="LUN24" s="24"/>
      <c r="LUO24" s="24"/>
      <c r="LUP24" s="24"/>
      <c r="LUQ24" s="24"/>
      <c r="LUR24" s="24"/>
      <c r="LUS24" s="24"/>
      <c r="LUT24" s="24"/>
      <c r="LUU24" s="24"/>
      <c r="LUV24" s="24"/>
      <c r="LUW24" s="24"/>
      <c r="LUX24" s="24"/>
      <c r="LUY24" s="24"/>
      <c r="LUZ24" s="24"/>
      <c r="LVA24" s="24"/>
      <c r="LVB24" s="24"/>
      <c r="LVC24" s="24"/>
      <c r="LVD24" s="24"/>
      <c r="LVE24" s="24"/>
      <c r="LVF24" s="24"/>
      <c r="LVG24" s="24"/>
      <c r="LVH24" s="24"/>
      <c r="LVI24" s="24"/>
      <c r="LVJ24" s="24"/>
      <c r="LVK24" s="24"/>
      <c r="LVL24" s="24"/>
      <c r="LVM24" s="24"/>
      <c r="LVN24" s="24"/>
      <c r="LVO24" s="24"/>
      <c r="LVP24" s="24"/>
      <c r="LVQ24" s="24"/>
      <c r="LVR24" s="24"/>
      <c r="LVS24" s="24"/>
      <c r="LVT24" s="24"/>
      <c r="LVU24" s="24"/>
      <c r="LVV24" s="24"/>
      <c r="LVW24" s="24"/>
      <c r="LVX24" s="24"/>
      <c r="LVY24" s="24"/>
      <c r="LVZ24" s="24"/>
      <c r="LWA24" s="24"/>
      <c r="LWB24" s="24"/>
      <c r="LWC24" s="24"/>
      <c r="LWD24" s="24"/>
      <c r="LWE24" s="24"/>
      <c r="LWF24" s="24"/>
      <c r="LWG24" s="24"/>
      <c r="LWH24" s="24"/>
      <c r="LWI24" s="24"/>
      <c r="LWJ24" s="24"/>
      <c r="LWK24" s="24"/>
      <c r="LWL24" s="24"/>
      <c r="LWM24" s="24"/>
      <c r="LWN24" s="24"/>
      <c r="LWO24" s="24"/>
      <c r="LWP24" s="24"/>
      <c r="LWQ24" s="24"/>
      <c r="LWR24" s="24"/>
      <c r="LWS24" s="24"/>
      <c r="LWT24" s="24"/>
      <c r="LWU24" s="24"/>
      <c r="LWV24" s="24"/>
      <c r="LWW24" s="24"/>
      <c r="LWX24" s="24"/>
      <c r="LWY24" s="24"/>
      <c r="LWZ24" s="24"/>
      <c r="LXA24" s="24"/>
      <c r="LXB24" s="24"/>
      <c r="LXC24" s="24"/>
      <c r="LXD24" s="24"/>
      <c r="LXE24" s="24"/>
      <c r="LXF24" s="24"/>
      <c r="LXG24" s="24"/>
      <c r="LXH24" s="24"/>
      <c r="LXI24" s="24"/>
      <c r="LXJ24" s="24"/>
      <c r="LXK24" s="24"/>
      <c r="LXL24" s="24"/>
      <c r="LXM24" s="24"/>
      <c r="LXN24" s="24"/>
      <c r="LXO24" s="24"/>
      <c r="LXP24" s="24"/>
      <c r="LXQ24" s="24"/>
      <c r="LXR24" s="24"/>
      <c r="LXS24" s="24"/>
      <c r="LXT24" s="24"/>
      <c r="LXU24" s="24"/>
      <c r="LXV24" s="24"/>
      <c r="LXW24" s="24"/>
      <c r="LXX24" s="24"/>
      <c r="LXY24" s="24"/>
      <c r="LXZ24" s="24"/>
      <c r="LYA24" s="24"/>
      <c r="LYB24" s="24"/>
      <c r="LYC24" s="24"/>
      <c r="LYD24" s="24"/>
      <c r="LYE24" s="24"/>
      <c r="LYF24" s="24"/>
      <c r="LYG24" s="24"/>
      <c r="LYH24" s="24"/>
      <c r="LYI24" s="24"/>
      <c r="LYJ24" s="24"/>
      <c r="LYK24" s="24"/>
      <c r="LYL24" s="24"/>
      <c r="LYM24" s="24"/>
      <c r="LYN24" s="24"/>
      <c r="LYO24" s="24"/>
      <c r="LYP24" s="24"/>
      <c r="LYQ24" s="24"/>
      <c r="LYR24" s="24"/>
      <c r="LYS24" s="24"/>
      <c r="LYT24" s="24"/>
      <c r="LYU24" s="24"/>
      <c r="LYV24" s="24"/>
      <c r="LYW24" s="24"/>
      <c r="LYX24" s="24"/>
      <c r="LYY24" s="24"/>
      <c r="LYZ24" s="24"/>
      <c r="LZA24" s="24"/>
      <c r="LZB24" s="24"/>
      <c r="LZC24" s="24"/>
      <c r="LZD24" s="24"/>
      <c r="LZE24" s="24"/>
      <c r="LZF24" s="24"/>
      <c r="LZG24" s="24"/>
      <c r="LZH24" s="24"/>
      <c r="LZI24" s="24"/>
      <c r="LZJ24" s="24"/>
      <c r="LZK24" s="24"/>
      <c r="LZL24" s="24"/>
      <c r="LZM24" s="24"/>
      <c r="LZN24" s="24"/>
      <c r="LZO24" s="24"/>
      <c r="LZP24" s="24"/>
      <c r="LZQ24" s="24"/>
      <c r="LZR24" s="24"/>
      <c r="LZS24" s="24"/>
      <c r="LZT24" s="24"/>
      <c r="LZU24" s="24"/>
      <c r="LZV24" s="24"/>
      <c r="LZW24" s="24"/>
      <c r="LZX24" s="24"/>
      <c r="LZY24" s="24"/>
      <c r="LZZ24" s="24"/>
      <c r="MAA24" s="24"/>
      <c r="MAB24" s="24"/>
      <c r="MAC24" s="24"/>
      <c r="MAD24" s="24"/>
      <c r="MAE24" s="24"/>
      <c r="MAF24" s="24"/>
      <c r="MAG24" s="24"/>
      <c r="MAH24" s="24"/>
      <c r="MAI24" s="24"/>
      <c r="MAJ24" s="24"/>
      <c r="MAK24" s="24"/>
      <c r="MAL24" s="24"/>
      <c r="MAM24" s="24"/>
      <c r="MAN24" s="24"/>
      <c r="MAO24" s="24"/>
      <c r="MAP24" s="24"/>
      <c r="MAQ24" s="24"/>
      <c r="MAR24" s="24"/>
      <c r="MAS24" s="24"/>
      <c r="MAT24" s="24"/>
      <c r="MAU24" s="24"/>
      <c r="MAV24" s="24"/>
      <c r="MAW24" s="24"/>
      <c r="MAX24" s="24"/>
      <c r="MAY24" s="24"/>
      <c r="MAZ24" s="24"/>
      <c r="MBA24" s="24"/>
      <c r="MBB24" s="24"/>
      <c r="MBC24" s="24"/>
      <c r="MBD24" s="24"/>
      <c r="MBE24" s="24"/>
      <c r="MBF24" s="24"/>
      <c r="MBG24" s="24"/>
      <c r="MBH24" s="24"/>
      <c r="MBI24" s="24"/>
      <c r="MBJ24" s="24"/>
      <c r="MBK24" s="24"/>
      <c r="MBL24" s="24"/>
      <c r="MBM24" s="24"/>
      <c r="MBN24" s="24"/>
      <c r="MBO24" s="24"/>
      <c r="MBP24" s="24"/>
      <c r="MBQ24" s="24"/>
      <c r="MBR24" s="24"/>
      <c r="MBS24" s="24"/>
      <c r="MBT24" s="24"/>
      <c r="MBU24" s="24"/>
      <c r="MBV24" s="24"/>
      <c r="MBW24" s="24"/>
      <c r="MBX24" s="24"/>
      <c r="MBY24" s="24"/>
      <c r="MBZ24" s="24"/>
      <c r="MCA24" s="24"/>
      <c r="MCB24" s="24"/>
      <c r="MCC24" s="24"/>
      <c r="MCD24" s="24"/>
      <c r="MCE24" s="24"/>
      <c r="MCF24" s="24"/>
      <c r="MCG24" s="24"/>
      <c r="MCH24" s="24"/>
      <c r="MCI24" s="24"/>
      <c r="MCJ24" s="24"/>
      <c r="MCK24" s="24"/>
      <c r="MCL24" s="24"/>
      <c r="MCM24" s="24"/>
      <c r="MCN24" s="24"/>
      <c r="MCO24" s="24"/>
      <c r="MCP24" s="24"/>
      <c r="MCQ24" s="24"/>
      <c r="MCR24" s="24"/>
      <c r="MCS24" s="24"/>
      <c r="MCT24" s="24"/>
      <c r="MCU24" s="24"/>
      <c r="MCV24" s="24"/>
      <c r="MCW24" s="24"/>
      <c r="MCX24" s="24"/>
      <c r="MCY24" s="24"/>
      <c r="MCZ24" s="24"/>
      <c r="MDA24" s="24"/>
      <c r="MDB24" s="24"/>
      <c r="MDC24" s="24"/>
      <c r="MDD24" s="24"/>
      <c r="MDE24" s="24"/>
      <c r="MDF24" s="24"/>
      <c r="MDG24" s="24"/>
      <c r="MDH24" s="24"/>
      <c r="MDI24" s="24"/>
      <c r="MDJ24" s="24"/>
      <c r="MDK24" s="24"/>
      <c r="MDL24" s="24"/>
      <c r="MDM24" s="24"/>
      <c r="MDN24" s="24"/>
      <c r="MDO24" s="24"/>
      <c r="MDP24" s="24"/>
      <c r="MDQ24" s="24"/>
      <c r="MDR24" s="24"/>
      <c r="MDS24" s="24"/>
      <c r="MDT24" s="24"/>
      <c r="MDU24" s="24"/>
      <c r="MDV24" s="24"/>
      <c r="MDW24" s="24"/>
      <c r="MDX24" s="24"/>
      <c r="MDY24" s="24"/>
      <c r="MDZ24" s="24"/>
      <c r="MEA24" s="24"/>
      <c r="MEB24" s="24"/>
      <c r="MEC24" s="24"/>
      <c r="MED24" s="24"/>
      <c r="MEE24" s="24"/>
      <c r="MEF24" s="24"/>
      <c r="MEG24" s="24"/>
      <c r="MEH24" s="24"/>
      <c r="MEI24" s="24"/>
      <c r="MEJ24" s="24"/>
      <c r="MEK24" s="24"/>
      <c r="MEL24" s="24"/>
      <c r="MEM24" s="24"/>
      <c r="MEN24" s="24"/>
      <c r="MEO24" s="24"/>
      <c r="MEP24" s="24"/>
      <c r="MEQ24" s="24"/>
      <c r="MER24" s="24"/>
      <c r="MES24" s="24"/>
      <c r="MET24" s="24"/>
      <c r="MEU24" s="24"/>
      <c r="MEV24" s="24"/>
      <c r="MEW24" s="24"/>
      <c r="MEX24" s="24"/>
      <c r="MEY24" s="24"/>
      <c r="MEZ24" s="24"/>
      <c r="MFA24" s="24"/>
      <c r="MFB24" s="24"/>
      <c r="MFC24" s="24"/>
      <c r="MFD24" s="24"/>
      <c r="MFE24" s="24"/>
      <c r="MFF24" s="24"/>
      <c r="MFG24" s="24"/>
      <c r="MFH24" s="24"/>
      <c r="MFI24" s="24"/>
      <c r="MFJ24" s="24"/>
      <c r="MFK24" s="24"/>
      <c r="MFL24" s="24"/>
      <c r="MFM24" s="24"/>
      <c r="MFN24" s="24"/>
      <c r="MFO24" s="24"/>
      <c r="MFP24" s="24"/>
      <c r="MFQ24" s="24"/>
      <c r="MFR24" s="24"/>
      <c r="MFS24" s="24"/>
      <c r="MFT24" s="24"/>
      <c r="MFU24" s="24"/>
      <c r="MFV24" s="24"/>
      <c r="MFW24" s="24"/>
      <c r="MFX24" s="24"/>
      <c r="MFY24" s="24"/>
      <c r="MFZ24" s="24"/>
      <c r="MGA24" s="24"/>
      <c r="MGB24" s="24"/>
      <c r="MGC24" s="24"/>
      <c r="MGD24" s="24"/>
      <c r="MGE24" s="24"/>
      <c r="MGF24" s="24"/>
      <c r="MGG24" s="24"/>
      <c r="MGH24" s="24"/>
      <c r="MGI24" s="24"/>
      <c r="MGJ24" s="24"/>
      <c r="MGK24" s="24"/>
      <c r="MGL24" s="24"/>
      <c r="MGM24" s="24"/>
      <c r="MGN24" s="24"/>
      <c r="MGO24" s="24"/>
      <c r="MGP24" s="24"/>
      <c r="MGQ24" s="24"/>
      <c r="MGR24" s="24"/>
      <c r="MGS24" s="24"/>
      <c r="MGT24" s="24"/>
      <c r="MGU24" s="24"/>
      <c r="MGV24" s="24"/>
      <c r="MGW24" s="24"/>
      <c r="MGX24" s="24"/>
      <c r="MGY24" s="24"/>
      <c r="MGZ24" s="24"/>
      <c r="MHA24" s="24"/>
      <c r="MHB24" s="24"/>
      <c r="MHC24" s="24"/>
      <c r="MHD24" s="24"/>
      <c r="MHE24" s="24"/>
      <c r="MHF24" s="24"/>
      <c r="MHG24" s="24"/>
      <c r="MHH24" s="24"/>
      <c r="MHI24" s="24"/>
      <c r="MHJ24" s="24"/>
      <c r="MHK24" s="24"/>
      <c r="MHL24" s="24"/>
      <c r="MHM24" s="24"/>
      <c r="MHN24" s="24"/>
      <c r="MHO24" s="24"/>
      <c r="MHP24" s="24"/>
      <c r="MHQ24" s="24"/>
      <c r="MHR24" s="24"/>
      <c r="MHS24" s="24"/>
      <c r="MHT24" s="24"/>
      <c r="MHU24" s="24"/>
      <c r="MHV24" s="24"/>
      <c r="MHW24" s="24"/>
      <c r="MHX24" s="24"/>
      <c r="MHY24" s="24"/>
      <c r="MHZ24" s="24"/>
      <c r="MIA24" s="24"/>
      <c r="MIB24" s="24"/>
      <c r="MIC24" s="24"/>
      <c r="MID24" s="24"/>
      <c r="MIE24" s="24"/>
      <c r="MIF24" s="24"/>
      <c r="MIG24" s="24"/>
      <c r="MIH24" s="24"/>
      <c r="MII24" s="24"/>
      <c r="MIJ24" s="24"/>
      <c r="MIK24" s="24"/>
      <c r="MIL24" s="24"/>
      <c r="MIM24" s="24"/>
      <c r="MIN24" s="24"/>
      <c r="MIO24" s="24"/>
      <c r="MIP24" s="24"/>
      <c r="MIQ24" s="24"/>
      <c r="MIR24" s="24"/>
      <c r="MIS24" s="24"/>
      <c r="MIT24" s="24"/>
      <c r="MIU24" s="24"/>
      <c r="MIV24" s="24"/>
      <c r="MIW24" s="24"/>
      <c r="MIX24" s="24"/>
      <c r="MIY24" s="24"/>
      <c r="MIZ24" s="24"/>
      <c r="MJA24" s="24"/>
      <c r="MJB24" s="24"/>
      <c r="MJC24" s="24"/>
      <c r="MJD24" s="24"/>
      <c r="MJE24" s="24"/>
      <c r="MJF24" s="24"/>
      <c r="MJG24" s="24"/>
      <c r="MJH24" s="24"/>
      <c r="MJI24" s="24"/>
      <c r="MJJ24" s="24"/>
      <c r="MJK24" s="24"/>
      <c r="MJL24" s="24"/>
      <c r="MJM24" s="24"/>
      <c r="MJN24" s="24"/>
      <c r="MJO24" s="24"/>
      <c r="MJP24" s="24"/>
      <c r="MJQ24" s="24"/>
      <c r="MJR24" s="24"/>
      <c r="MJS24" s="24"/>
      <c r="MJT24" s="24"/>
      <c r="MJU24" s="24"/>
      <c r="MJV24" s="24"/>
      <c r="MJW24" s="24"/>
      <c r="MJX24" s="24"/>
      <c r="MJY24" s="24"/>
      <c r="MJZ24" s="24"/>
      <c r="MKA24" s="24"/>
      <c r="MKB24" s="24"/>
      <c r="MKC24" s="24"/>
      <c r="MKD24" s="24"/>
      <c r="MKE24" s="24"/>
      <c r="MKF24" s="24"/>
      <c r="MKG24" s="24"/>
      <c r="MKH24" s="24"/>
      <c r="MKI24" s="24"/>
      <c r="MKJ24" s="24"/>
      <c r="MKK24" s="24"/>
      <c r="MKL24" s="24"/>
      <c r="MKM24" s="24"/>
      <c r="MKN24" s="24"/>
      <c r="MKO24" s="24"/>
      <c r="MKP24" s="24"/>
      <c r="MKQ24" s="24"/>
      <c r="MKR24" s="24"/>
      <c r="MKS24" s="24"/>
      <c r="MKT24" s="24"/>
      <c r="MKU24" s="24"/>
      <c r="MKV24" s="24"/>
      <c r="MKW24" s="24"/>
      <c r="MKX24" s="24"/>
      <c r="MKY24" s="24"/>
      <c r="MKZ24" s="24"/>
      <c r="MLA24" s="24"/>
      <c r="MLB24" s="24"/>
      <c r="MLC24" s="24"/>
      <c r="MLD24" s="24"/>
      <c r="MLE24" s="24"/>
      <c r="MLF24" s="24"/>
      <c r="MLG24" s="24"/>
      <c r="MLH24" s="24"/>
      <c r="MLI24" s="24"/>
      <c r="MLJ24" s="24"/>
      <c r="MLK24" s="24"/>
      <c r="MLL24" s="24"/>
      <c r="MLM24" s="24"/>
      <c r="MLN24" s="24"/>
      <c r="MLO24" s="24"/>
      <c r="MLP24" s="24"/>
      <c r="MLQ24" s="24"/>
      <c r="MLR24" s="24"/>
      <c r="MLS24" s="24"/>
      <c r="MLT24" s="24"/>
      <c r="MLU24" s="24"/>
      <c r="MLV24" s="24"/>
      <c r="MLW24" s="24"/>
      <c r="MLX24" s="24"/>
      <c r="MLY24" s="24"/>
      <c r="MLZ24" s="24"/>
      <c r="MMA24" s="24"/>
      <c r="MMB24" s="24"/>
      <c r="MMC24" s="24"/>
      <c r="MMD24" s="24"/>
      <c r="MME24" s="24"/>
      <c r="MMF24" s="24"/>
      <c r="MMG24" s="24"/>
      <c r="MMH24" s="24"/>
      <c r="MMI24" s="24"/>
      <c r="MMJ24" s="24"/>
      <c r="MMK24" s="24"/>
      <c r="MML24" s="24"/>
      <c r="MMM24" s="24"/>
      <c r="MMN24" s="24"/>
      <c r="MMO24" s="24"/>
      <c r="MMP24" s="24"/>
      <c r="MMQ24" s="24"/>
      <c r="MMR24" s="24"/>
      <c r="MMS24" s="24"/>
      <c r="MMT24" s="24"/>
      <c r="MMU24" s="24"/>
      <c r="MMV24" s="24"/>
      <c r="MMW24" s="24"/>
      <c r="MMX24" s="24"/>
      <c r="MMY24" s="24"/>
      <c r="MMZ24" s="24"/>
      <c r="MNA24" s="24"/>
      <c r="MNB24" s="24"/>
      <c r="MNC24" s="24"/>
      <c r="MND24" s="24"/>
      <c r="MNE24" s="24"/>
      <c r="MNF24" s="24"/>
      <c r="MNG24" s="24"/>
      <c r="MNH24" s="24"/>
      <c r="MNI24" s="24"/>
      <c r="MNJ24" s="24"/>
      <c r="MNK24" s="24"/>
      <c r="MNL24" s="24"/>
      <c r="MNM24" s="24"/>
      <c r="MNN24" s="24"/>
      <c r="MNO24" s="24"/>
      <c r="MNP24" s="24"/>
      <c r="MNQ24" s="24"/>
      <c r="MNR24" s="24"/>
      <c r="MNS24" s="24"/>
      <c r="MNT24" s="24"/>
      <c r="MNU24" s="24"/>
      <c r="MNV24" s="24"/>
      <c r="MNW24" s="24"/>
      <c r="MNX24" s="24"/>
      <c r="MNY24" s="24"/>
      <c r="MNZ24" s="24"/>
      <c r="MOA24" s="24"/>
      <c r="MOB24" s="24"/>
      <c r="MOC24" s="24"/>
      <c r="MOD24" s="24"/>
      <c r="MOE24" s="24"/>
      <c r="MOF24" s="24"/>
      <c r="MOG24" s="24"/>
      <c r="MOH24" s="24"/>
      <c r="MOI24" s="24"/>
      <c r="MOJ24" s="24"/>
      <c r="MOK24" s="24"/>
      <c r="MOL24" s="24"/>
      <c r="MOM24" s="24"/>
      <c r="MON24" s="24"/>
      <c r="MOO24" s="24"/>
      <c r="MOP24" s="24"/>
      <c r="MOQ24" s="24"/>
      <c r="MOR24" s="24"/>
      <c r="MOS24" s="24"/>
      <c r="MOT24" s="24"/>
      <c r="MOU24" s="24"/>
      <c r="MOV24" s="24"/>
      <c r="MOW24" s="24"/>
      <c r="MOX24" s="24"/>
      <c r="MOY24" s="24"/>
      <c r="MOZ24" s="24"/>
      <c r="MPA24" s="24"/>
      <c r="MPB24" s="24"/>
      <c r="MPC24" s="24"/>
      <c r="MPD24" s="24"/>
      <c r="MPE24" s="24"/>
      <c r="MPF24" s="24"/>
      <c r="MPG24" s="24"/>
      <c r="MPH24" s="24"/>
      <c r="MPI24" s="24"/>
      <c r="MPJ24" s="24"/>
      <c r="MPK24" s="24"/>
      <c r="MPL24" s="24"/>
      <c r="MPM24" s="24"/>
      <c r="MPN24" s="24"/>
      <c r="MPO24" s="24"/>
      <c r="MPP24" s="24"/>
      <c r="MPQ24" s="24"/>
      <c r="MPR24" s="24"/>
      <c r="MPS24" s="24"/>
      <c r="MPT24" s="24"/>
      <c r="MPU24" s="24"/>
      <c r="MPV24" s="24"/>
      <c r="MPW24" s="24"/>
      <c r="MPX24" s="24"/>
      <c r="MPY24" s="24"/>
      <c r="MPZ24" s="24"/>
      <c r="MQA24" s="24"/>
      <c r="MQB24" s="24"/>
      <c r="MQC24" s="24"/>
      <c r="MQD24" s="24"/>
      <c r="MQE24" s="24"/>
      <c r="MQF24" s="24"/>
      <c r="MQG24" s="24"/>
      <c r="MQH24" s="24"/>
      <c r="MQI24" s="24"/>
      <c r="MQJ24" s="24"/>
      <c r="MQK24" s="24"/>
      <c r="MQL24" s="24"/>
      <c r="MQM24" s="24"/>
      <c r="MQN24" s="24"/>
      <c r="MQO24" s="24"/>
      <c r="MQP24" s="24"/>
      <c r="MQQ24" s="24"/>
      <c r="MQR24" s="24"/>
      <c r="MQS24" s="24"/>
      <c r="MQT24" s="24"/>
      <c r="MQU24" s="24"/>
      <c r="MQV24" s="24"/>
      <c r="MQW24" s="24"/>
      <c r="MQX24" s="24"/>
      <c r="MQY24" s="24"/>
      <c r="MQZ24" s="24"/>
      <c r="MRA24" s="24"/>
      <c r="MRB24" s="24"/>
      <c r="MRC24" s="24"/>
      <c r="MRD24" s="24"/>
      <c r="MRE24" s="24"/>
      <c r="MRF24" s="24"/>
      <c r="MRG24" s="24"/>
      <c r="MRH24" s="24"/>
      <c r="MRI24" s="24"/>
      <c r="MRJ24" s="24"/>
      <c r="MRK24" s="24"/>
      <c r="MRL24" s="24"/>
      <c r="MRM24" s="24"/>
      <c r="MRN24" s="24"/>
      <c r="MRO24" s="24"/>
      <c r="MRP24" s="24"/>
      <c r="MRQ24" s="24"/>
      <c r="MRR24" s="24"/>
      <c r="MRS24" s="24"/>
      <c r="MRT24" s="24"/>
      <c r="MRU24" s="24"/>
      <c r="MRV24" s="24"/>
      <c r="MRW24" s="24"/>
      <c r="MRX24" s="24"/>
      <c r="MRY24" s="24"/>
      <c r="MRZ24" s="24"/>
      <c r="MSA24" s="24"/>
      <c r="MSB24" s="24"/>
      <c r="MSC24" s="24"/>
      <c r="MSD24" s="24"/>
      <c r="MSE24" s="24"/>
      <c r="MSF24" s="24"/>
      <c r="MSG24" s="24"/>
      <c r="MSH24" s="24"/>
      <c r="MSI24" s="24"/>
      <c r="MSJ24" s="24"/>
      <c r="MSK24" s="24"/>
      <c r="MSL24" s="24"/>
      <c r="MSM24" s="24"/>
      <c r="MSN24" s="24"/>
      <c r="MSO24" s="24"/>
      <c r="MSP24" s="24"/>
      <c r="MSQ24" s="24"/>
      <c r="MSR24" s="24"/>
      <c r="MSS24" s="24"/>
      <c r="MST24" s="24"/>
      <c r="MSU24" s="24"/>
      <c r="MSV24" s="24"/>
      <c r="MSW24" s="24"/>
      <c r="MSX24" s="24"/>
      <c r="MSY24" s="24"/>
      <c r="MSZ24" s="24"/>
      <c r="MTA24" s="24"/>
      <c r="MTB24" s="24"/>
      <c r="MTC24" s="24"/>
      <c r="MTD24" s="24"/>
      <c r="MTE24" s="24"/>
      <c r="MTF24" s="24"/>
      <c r="MTG24" s="24"/>
      <c r="MTH24" s="24"/>
      <c r="MTI24" s="24"/>
      <c r="MTJ24" s="24"/>
      <c r="MTK24" s="24"/>
      <c r="MTL24" s="24"/>
      <c r="MTM24" s="24"/>
      <c r="MTN24" s="24"/>
      <c r="MTO24" s="24"/>
      <c r="MTP24" s="24"/>
      <c r="MTQ24" s="24"/>
      <c r="MTR24" s="24"/>
      <c r="MTS24" s="24"/>
      <c r="MTT24" s="24"/>
      <c r="MTU24" s="24"/>
      <c r="MTV24" s="24"/>
      <c r="MTW24" s="24"/>
      <c r="MTX24" s="24"/>
      <c r="MTY24" s="24"/>
      <c r="MTZ24" s="24"/>
      <c r="MUA24" s="24"/>
      <c r="MUB24" s="24"/>
      <c r="MUC24" s="24"/>
      <c r="MUD24" s="24"/>
      <c r="MUE24" s="24"/>
      <c r="MUF24" s="24"/>
      <c r="MUG24" s="24"/>
      <c r="MUH24" s="24"/>
      <c r="MUI24" s="24"/>
      <c r="MUJ24" s="24"/>
      <c r="MUK24" s="24"/>
      <c r="MUL24" s="24"/>
      <c r="MUM24" s="24"/>
      <c r="MUN24" s="24"/>
      <c r="MUO24" s="24"/>
      <c r="MUP24" s="24"/>
      <c r="MUQ24" s="24"/>
      <c r="MUR24" s="24"/>
      <c r="MUS24" s="24"/>
      <c r="MUT24" s="24"/>
      <c r="MUU24" s="24"/>
      <c r="MUV24" s="24"/>
      <c r="MUW24" s="24"/>
      <c r="MUX24" s="24"/>
      <c r="MUY24" s="24"/>
      <c r="MUZ24" s="24"/>
      <c r="MVA24" s="24"/>
      <c r="MVB24" s="24"/>
      <c r="MVC24" s="24"/>
      <c r="MVD24" s="24"/>
      <c r="MVE24" s="24"/>
      <c r="MVF24" s="24"/>
      <c r="MVG24" s="24"/>
      <c r="MVH24" s="24"/>
      <c r="MVI24" s="24"/>
      <c r="MVJ24" s="24"/>
      <c r="MVK24" s="24"/>
      <c r="MVL24" s="24"/>
      <c r="MVM24" s="24"/>
      <c r="MVN24" s="24"/>
      <c r="MVO24" s="24"/>
      <c r="MVP24" s="24"/>
      <c r="MVQ24" s="24"/>
      <c r="MVR24" s="24"/>
      <c r="MVS24" s="24"/>
      <c r="MVT24" s="24"/>
      <c r="MVU24" s="24"/>
      <c r="MVV24" s="24"/>
      <c r="MVW24" s="24"/>
      <c r="MVX24" s="24"/>
      <c r="MVY24" s="24"/>
      <c r="MVZ24" s="24"/>
      <c r="MWA24" s="24"/>
      <c r="MWB24" s="24"/>
      <c r="MWC24" s="24"/>
      <c r="MWD24" s="24"/>
      <c r="MWE24" s="24"/>
      <c r="MWF24" s="24"/>
      <c r="MWG24" s="24"/>
      <c r="MWH24" s="24"/>
      <c r="MWI24" s="24"/>
      <c r="MWJ24" s="24"/>
      <c r="MWK24" s="24"/>
      <c r="MWL24" s="24"/>
      <c r="MWM24" s="24"/>
      <c r="MWN24" s="24"/>
      <c r="MWO24" s="24"/>
      <c r="MWP24" s="24"/>
      <c r="MWQ24" s="24"/>
      <c r="MWR24" s="24"/>
      <c r="MWS24" s="24"/>
      <c r="MWT24" s="24"/>
      <c r="MWU24" s="24"/>
      <c r="MWV24" s="24"/>
      <c r="MWW24" s="24"/>
      <c r="MWX24" s="24"/>
      <c r="MWY24" s="24"/>
      <c r="MWZ24" s="24"/>
      <c r="MXA24" s="24"/>
      <c r="MXB24" s="24"/>
      <c r="MXC24" s="24"/>
      <c r="MXD24" s="24"/>
      <c r="MXE24" s="24"/>
      <c r="MXF24" s="24"/>
      <c r="MXG24" s="24"/>
      <c r="MXH24" s="24"/>
      <c r="MXI24" s="24"/>
      <c r="MXJ24" s="24"/>
      <c r="MXK24" s="24"/>
      <c r="MXL24" s="24"/>
      <c r="MXM24" s="24"/>
      <c r="MXN24" s="24"/>
      <c r="MXO24" s="24"/>
      <c r="MXP24" s="24"/>
      <c r="MXQ24" s="24"/>
      <c r="MXR24" s="24"/>
      <c r="MXS24" s="24"/>
      <c r="MXT24" s="24"/>
      <c r="MXU24" s="24"/>
      <c r="MXV24" s="24"/>
      <c r="MXW24" s="24"/>
      <c r="MXX24" s="24"/>
      <c r="MXY24" s="24"/>
      <c r="MXZ24" s="24"/>
      <c r="MYA24" s="24"/>
      <c r="MYB24" s="24"/>
      <c r="MYC24" s="24"/>
      <c r="MYD24" s="24"/>
      <c r="MYE24" s="24"/>
      <c r="MYF24" s="24"/>
      <c r="MYG24" s="24"/>
      <c r="MYH24" s="24"/>
      <c r="MYI24" s="24"/>
      <c r="MYJ24" s="24"/>
      <c r="MYK24" s="24"/>
      <c r="MYL24" s="24"/>
      <c r="MYM24" s="24"/>
      <c r="MYN24" s="24"/>
      <c r="MYO24" s="24"/>
      <c r="MYP24" s="24"/>
      <c r="MYQ24" s="24"/>
      <c r="MYR24" s="24"/>
      <c r="MYS24" s="24"/>
      <c r="MYT24" s="24"/>
      <c r="MYU24" s="24"/>
      <c r="MYV24" s="24"/>
      <c r="MYW24" s="24"/>
      <c r="MYX24" s="24"/>
      <c r="MYY24" s="24"/>
      <c r="MYZ24" s="24"/>
      <c r="MZA24" s="24"/>
      <c r="MZB24" s="24"/>
      <c r="MZC24" s="24"/>
      <c r="MZD24" s="24"/>
      <c r="MZE24" s="24"/>
      <c r="MZF24" s="24"/>
      <c r="MZG24" s="24"/>
      <c r="MZH24" s="24"/>
      <c r="MZI24" s="24"/>
      <c r="MZJ24" s="24"/>
      <c r="MZK24" s="24"/>
      <c r="MZL24" s="24"/>
      <c r="MZM24" s="24"/>
      <c r="MZN24" s="24"/>
      <c r="MZO24" s="24"/>
      <c r="MZP24" s="24"/>
      <c r="MZQ24" s="24"/>
      <c r="MZR24" s="24"/>
      <c r="MZS24" s="24"/>
      <c r="MZT24" s="24"/>
      <c r="MZU24" s="24"/>
      <c r="MZV24" s="24"/>
      <c r="MZW24" s="24"/>
      <c r="MZX24" s="24"/>
      <c r="MZY24" s="24"/>
      <c r="MZZ24" s="24"/>
      <c r="NAA24" s="24"/>
      <c r="NAB24" s="24"/>
      <c r="NAC24" s="24"/>
      <c r="NAD24" s="24"/>
      <c r="NAE24" s="24"/>
      <c r="NAF24" s="24"/>
      <c r="NAG24" s="24"/>
      <c r="NAH24" s="24"/>
      <c r="NAI24" s="24"/>
      <c r="NAJ24" s="24"/>
      <c r="NAK24" s="24"/>
      <c r="NAL24" s="24"/>
      <c r="NAM24" s="24"/>
      <c r="NAN24" s="24"/>
      <c r="NAO24" s="24"/>
      <c r="NAP24" s="24"/>
      <c r="NAQ24" s="24"/>
      <c r="NAR24" s="24"/>
      <c r="NAS24" s="24"/>
      <c r="NAT24" s="24"/>
      <c r="NAU24" s="24"/>
      <c r="NAV24" s="24"/>
      <c r="NAW24" s="24"/>
      <c r="NAX24" s="24"/>
      <c r="NAY24" s="24"/>
      <c r="NAZ24" s="24"/>
      <c r="NBA24" s="24"/>
      <c r="NBB24" s="24"/>
      <c r="NBC24" s="24"/>
      <c r="NBD24" s="24"/>
      <c r="NBE24" s="24"/>
      <c r="NBF24" s="24"/>
      <c r="NBG24" s="24"/>
      <c r="NBH24" s="24"/>
      <c r="NBI24" s="24"/>
      <c r="NBJ24" s="24"/>
      <c r="NBK24" s="24"/>
      <c r="NBL24" s="24"/>
      <c r="NBM24" s="24"/>
      <c r="NBN24" s="24"/>
      <c r="NBO24" s="24"/>
      <c r="NBP24" s="24"/>
      <c r="NBQ24" s="24"/>
      <c r="NBR24" s="24"/>
      <c r="NBS24" s="24"/>
      <c r="NBT24" s="24"/>
      <c r="NBU24" s="24"/>
      <c r="NBV24" s="24"/>
      <c r="NBW24" s="24"/>
      <c r="NBX24" s="24"/>
      <c r="NBY24" s="24"/>
      <c r="NBZ24" s="24"/>
      <c r="NCA24" s="24"/>
      <c r="NCB24" s="24"/>
      <c r="NCC24" s="24"/>
      <c r="NCD24" s="24"/>
      <c r="NCE24" s="24"/>
      <c r="NCF24" s="24"/>
      <c r="NCG24" s="24"/>
      <c r="NCH24" s="24"/>
      <c r="NCI24" s="24"/>
      <c r="NCJ24" s="24"/>
      <c r="NCK24" s="24"/>
      <c r="NCL24" s="24"/>
      <c r="NCM24" s="24"/>
      <c r="NCN24" s="24"/>
      <c r="NCO24" s="24"/>
      <c r="NCP24" s="24"/>
      <c r="NCQ24" s="24"/>
      <c r="NCR24" s="24"/>
      <c r="NCS24" s="24"/>
      <c r="NCT24" s="24"/>
      <c r="NCU24" s="24"/>
      <c r="NCV24" s="24"/>
      <c r="NCW24" s="24"/>
      <c r="NCX24" s="24"/>
      <c r="NCY24" s="24"/>
      <c r="NCZ24" s="24"/>
      <c r="NDA24" s="24"/>
      <c r="NDB24" s="24"/>
      <c r="NDC24" s="24"/>
      <c r="NDD24" s="24"/>
      <c r="NDE24" s="24"/>
      <c r="NDF24" s="24"/>
      <c r="NDG24" s="24"/>
      <c r="NDH24" s="24"/>
      <c r="NDI24" s="24"/>
      <c r="NDJ24" s="24"/>
      <c r="NDK24" s="24"/>
      <c r="NDL24" s="24"/>
      <c r="NDM24" s="24"/>
      <c r="NDN24" s="24"/>
      <c r="NDO24" s="24"/>
      <c r="NDP24" s="24"/>
      <c r="NDQ24" s="24"/>
      <c r="NDR24" s="24"/>
      <c r="NDS24" s="24"/>
      <c r="NDT24" s="24"/>
      <c r="NDU24" s="24"/>
      <c r="NDV24" s="24"/>
      <c r="NDW24" s="24"/>
      <c r="NDX24" s="24"/>
      <c r="NDY24" s="24"/>
      <c r="NDZ24" s="24"/>
      <c r="NEA24" s="24"/>
      <c r="NEB24" s="24"/>
      <c r="NEC24" s="24"/>
      <c r="NED24" s="24"/>
      <c r="NEE24" s="24"/>
      <c r="NEF24" s="24"/>
      <c r="NEG24" s="24"/>
      <c r="NEH24" s="24"/>
      <c r="NEI24" s="24"/>
      <c r="NEJ24" s="24"/>
      <c r="NEK24" s="24"/>
      <c r="NEL24" s="24"/>
      <c r="NEM24" s="24"/>
      <c r="NEN24" s="24"/>
      <c r="NEO24" s="24"/>
      <c r="NEP24" s="24"/>
      <c r="NEQ24" s="24"/>
      <c r="NER24" s="24"/>
      <c r="NES24" s="24"/>
      <c r="NET24" s="24"/>
      <c r="NEU24" s="24"/>
      <c r="NEV24" s="24"/>
      <c r="NEW24" s="24"/>
      <c r="NEX24" s="24"/>
      <c r="NEY24" s="24"/>
      <c r="NEZ24" s="24"/>
      <c r="NFA24" s="24"/>
      <c r="NFB24" s="24"/>
      <c r="NFC24" s="24"/>
      <c r="NFD24" s="24"/>
      <c r="NFE24" s="24"/>
      <c r="NFF24" s="24"/>
      <c r="NFG24" s="24"/>
      <c r="NFH24" s="24"/>
      <c r="NFI24" s="24"/>
      <c r="NFJ24" s="24"/>
      <c r="NFK24" s="24"/>
      <c r="NFL24" s="24"/>
      <c r="NFM24" s="24"/>
      <c r="NFN24" s="24"/>
      <c r="NFO24" s="24"/>
      <c r="NFP24" s="24"/>
      <c r="NFQ24" s="24"/>
      <c r="NFR24" s="24"/>
      <c r="NFS24" s="24"/>
      <c r="NFT24" s="24"/>
      <c r="NFU24" s="24"/>
      <c r="NFV24" s="24"/>
      <c r="NFW24" s="24"/>
      <c r="NFX24" s="24"/>
      <c r="NFY24" s="24"/>
      <c r="NFZ24" s="24"/>
      <c r="NGA24" s="24"/>
      <c r="NGB24" s="24"/>
      <c r="NGC24" s="24"/>
      <c r="NGD24" s="24"/>
      <c r="NGE24" s="24"/>
      <c r="NGF24" s="24"/>
      <c r="NGG24" s="24"/>
      <c r="NGH24" s="24"/>
      <c r="NGI24" s="24"/>
      <c r="NGJ24" s="24"/>
      <c r="NGK24" s="24"/>
      <c r="NGL24" s="24"/>
      <c r="NGM24" s="24"/>
      <c r="NGN24" s="24"/>
      <c r="NGO24" s="24"/>
      <c r="NGP24" s="24"/>
      <c r="NGQ24" s="24"/>
      <c r="NGR24" s="24"/>
      <c r="NGS24" s="24"/>
      <c r="NGT24" s="24"/>
      <c r="NGU24" s="24"/>
      <c r="NGV24" s="24"/>
      <c r="NGW24" s="24"/>
      <c r="NGX24" s="24"/>
      <c r="NGY24" s="24"/>
      <c r="NGZ24" s="24"/>
      <c r="NHA24" s="24"/>
      <c r="NHB24" s="24"/>
      <c r="NHC24" s="24"/>
      <c r="NHD24" s="24"/>
      <c r="NHE24" s="24"/>
      <c r="NHF24" s="24"/>
      <c r="NHG24" s="24"/>
      <c r="NHH24" s="24"/>
      <c r="NHI24" s="24"/>
      <c r="NHJ24" s="24"/>
      <c r="NHK24" s="24"/>
      <c r="NHL24" s="24"/>
      <c r="NHM24" s="24"/>
      <c r="NHN24" s="24"/>
      <c r="NHO24" s="24"/>
      <c r="NHP24" s="24"/>
      <c r="NHQ24" s="24"/>
      <c r="NHR24" s="24"/>
      <c r="NHS24" s="24"/>
      <c r="NHT24" s="24"/>
      <c r="NHU24" s="24"/>
      <c r="NHV24" s="24"/>
      <c r="NHW24" s="24"/>
      <c r="NHX24" s="24"/>
      <c r="NHY24" s="24"/>
      <c r="NHZ24" s="24"/>
      <c r="NIA24" s="24"/>
      <c r="NIB24" s="24"/>
      <c r="NIC24" s="24"/>
      <c r="NID24" s="24"/>
      <c r="NIE24" s="24"/>
      <c r="NIF24" s="24"/>
      <c r="NIG24" s="24"/>
      <c r="NIH24" s="24"/>
      <c r="NII24" s="24"/>
      <c r="NIJ24" s="24"/>
      <c r="NIK24" s="24"/>
      <c r="NIL24" s="24"/>
      <c r="NIM24" s="24"/>
      <c r="NIN24" s="24"/>
      <c r="NIO24" s="24"/>
      <c r="NIP24" s="24"/>
      <c r="NIQ24" s="24"/>
      <c r="NIR24" s="24"/>
      <c r="NIS24" s="24"/>
      <c r="NIT24" s="24"/>
      <c r="NIU24" s="24"/>
      <c r="NIV24" s="24"/>
      <c r="NIW24" s="24"/>
      <c r="NIX24" s="24"/>
      <c r="NIY24" s="24"/>
      <c r="NIZ24" s="24"/>
      <c r="NJA24" s="24"/>
      <c r="NJB24" s="24"/>
      <c r="NJC24" s="24"/>
      <c r="NJD24" s="24"/>
      <c r="NJE24" s="24"/>
      <c r="NJF24" s="24"/>
      <c r="NJG24" s="24"/>
      <c r="NJH24" s="24"/>
      <c r="NJI24" s="24"/>
      <c r="NJJ24" s="24"/>
      <c r="NJK24" s="24"/>
      <c r="NJL24" s="24"/>
      <c r="NJM24" s="24"/>
      <c r="NJN24" s="24"/>
      <c r="NJO24" s="24"/>
      <c r="NJP24" s="24"/>
      <c r="NJQ24" s="24"/>
      <c r="NJR24" s="24"/>
      <c r="NJS24" s="24"/>
      <c r="NJT24" s="24"/>
      <c r="NJU24" s="24"/>
      <c r="NJV24" s="24"/>
      <c r="NJW24" s="24"/>
      <c r="NJX24" s="24"/>
      <c r="NJY24" s="24"/>
      <c r="NJZ24" s="24"/>
      <c r="NKA24" s="24"/>
      <c r="NKB24" s="24"/>
      <c r="NKC24" s="24"/>
      <c r="NKD24" s="24"/>
      <c r="NKE24" s="24"/>
      <c r="NKF24" s="24"/>
      <c r="NKG24" s="24"/>
      <c r="NKH24" s="24"/>
      <c r="NKI24" s="24"/>
      <c r="NKJ24" s="24"/>
      <c r="NKK24" s="24"/>
      <c r="NKL24" s="24"/>
      <c r="NKM24" s="24"/>
      <c r="NKN24" s="24"/>
      <c r="NKO24" s="24"/>
      <c r="NKP24" s="24"/>
      <c r="NKQ24" s="24"/>
      <c r="NKR24" s="24"/>
      <c r="NKS24" s="24"/>
      <c r="NKT24" s="24"/>
      <c r="NKU24" s="24"/>
      <c r="NKV24" s="24"/>
      <c r="NKW24" s="24"/>
      <c r="NKX24" s="24"/>
      <c r="NKY24" s="24"/>
      <c r="NKZ24" s="24"/>
      <c r="NLA24" s="24"/>
      <c r="NLB24" s="24"/>
      <c r="NLC24" s="24"/>
      <c r="NLD24" s="24"/>
      <c r="NLE24" s="24"/>
      <c r="NLF24" s="24"/>
      <c r="NLG24" s="24"/>
      <c r="NLH24" s="24"/>
      <c r="NLI24" s="24"/>
      <c r="NLJ24" s="24"/>
      <c r="NLK24" s="24"/>
      <c r="NLL24" s="24"/>
      <c r="NLM24" s="24"/>
      <c r="NLN24" s="24"/>
      <c r="NLO24" s="24"/>
      <c r="NLP24" s="24"/>
      <c r="NLQ24" s="24"/>
      <c r="NLR24" s="24"/>
      <c r="NLS24" s="24"/>
      <c r="NLT24" s="24"/>
      <c r="NLU24" s="24"/>
      <c r="NLV24" s="24"/>
      <c r="NLW24" s="24"/>
      <c r="NLX24" s="24"/>
      <c r="NLY24" s="24"/>
      <c r="NLZ24" s="24"/>
      <c r="NMA24" s="24"/>
      <c r="NMB24" s="24"/>
      <c r="NMC24" s="24"/>
      <c r="NMD24" s="24"/>
      <c r="NME24" s="24"/>
      <c r="NMF24" s="24"/>
      <c r="NMG24" s="24"/>
      <c r="NMH24" s="24"/>
      <c r="NMI24" s="24"/>
      <c r="NMJ24" s="24"/>
      <c r="NMK24" s="24"/>
      <c r="NML24" s="24"/>
      <c r="NMM24" s="24"/>
      <c r="NMN24" s="24"/>
      <c r="NMO24" s="24"/>
      <c r="NMP24" s="24"/>
      <c r="NMQ24" s="24"/>
      <c r="NMR24" s="24"/>
      <c r="NMS24" s="24"/>
      <c r="NMT24" s="24"/>
      <c r="NMU24" s="24"/>
      <c r="NMV24" s="24"/>
      <c r="NMW24" s="24"/>
      <c r="NMX24" s="24"/>
      <c r="NMY24" s="24"/>
      <c r="NMZ24" s="24"/>
      <c r="NNA24" s="24"/>
      <c r="NNB24" s="24"/>
      <c r="NNC24" s="24"/>
      <c r="NND24" s="24"/>
      <c r="NNE24" s="24"/>
      <c r="NNF24" s="24"/>
      <c r="NNG24" s="24"/>
      <c r="NNH24" s="24"/>
      <c r="NNI24" s="24"/>
      <c r="NNJ24" s="24"/>
      <c r="NNK24" s="24"/>
      <c r="NNL24" s="24"/>
      <c r="NNM24" s="24"/>
      <c r="NNN24" s="24"/>
      <c r="NNO24" s="24"/>
      <c r="NNP24" s="24"/>
      <c r="NNQ24" s="24"/>
      <c r="NNR24" s="24"/>
      <c r="NNS24" s="24"/>
      <c r="NNT24" s="24"/>
      <c r="NNU24" s="24"/>
      <c r="NNV24" s="24"/>
      <c r="NNW24" s="24"/>
      <c r="NNX24" s="24"/>
      <c r="NNY24" s="24"/>
      <c r="NNZ24" s="24"/>
      <c r="NOA24" s="24"/>
      <c r="NOB24" s="24"/>
      <c r="NOC24" s="24"/>
      <c r="NOD24" s="24"/>
      <c r="NOE24" s="24"/>
      <c r="NOF24" s="24"/>
      <c r="NOG24" s="24"/>
      <c r="NOH24" s="24"/>
      <c r="NOI24" s="24"/>
      <c r="NOJ24" s="24"/>
      <c r="NOK24" s="24"/>
      <c r="NOL24" s="24"/>
      <c r="NOM24" s="24"/>
      <c r="NON24" s="24"/>
      <c r="NOO24" s="24"/>
      <c r="NOP24" s="24"/>
      <c r="NOQ24" s="24"/>
      <c r="NOR24" s="24"/>
      <c r="NOS24" s="24"/>
      <c r="NOT24" s="24"/>
      <c r="NOU24" s="24"/>
      <c r="NOV24" s="24"/>
      <c r="NOW24" s="24"/>
      <c r="NOX24" s="24"/>
      <c r="NOY24" s="24"/>
      <c r="NOZ24" s="24"/>
      <c r="NPA24" s="24"/>
      <c r="NPB24" s="24"/>
      <c r="NPC24" s="24"/>
      <c r="NPD24" s="24"/>
      <c r="NPE24" s="24"/>
      <c r="NPF24" s="24"/>
      <c r="NPG24" s="24"/>
      <c r="NPH24" s="24"/>
      <c r="NPI24" s="24"/>
      <c r="NPJ24" s="24"/>
      <c r="NPK24" s="24"/>
      <c r="NPL24" s="24"/>
      <c r="NPM24" s="24"/>
      <c r="NPN24" s="24"/>
      <c r="NPO24" s="24"/>
      <c r="NPP24" s="24"/>
      <c r="NPQ24" s="24"/>
      <c r="NPR24" s="24"/>
      <c r="NPS24" s="24"/>
      <c r="NPT24" s="24"/>
      <c r="NPU24" s="24"/>
      <c r="NPV24" s="24"/>
      <c r="NPW24" s="24"/>
      <c r="NPX24" s="24"/>
      <c r="NPY24" s="24"/>
      <c r="NPZ24" s="24"/>
      <c r="NQA24" s="24"/>
      <c r="NQB24" s="24"/>
      <c r="NQC24" s="24"/>
      <c r="NQD24" s="24"/>
      <c r="NQE24" s="24"/>
      <c r="NQF24" s="24"/>
      <c r="NQG24" s="24"/>
      <c r="NQH24" s="24"/>
      <c r="NQI24" s="24"/>
      <c r="NQJ24" s="24"/>
      <c r="NQK24" s="24"/>
      <c r="NQL24" s="24"/>
      <c r="NQM24" s="24"/>
      <c r="NQN24" s="24"/>
      <c r="NQO24" s="24"/>
      <c r="NQP24" s="24"/>
      <c r="NQQ24" s="24"/>
      <c r="NQR24" s="24"/>
      <c r="NQS24" s="24"/>
      <c r="NQT24" s="24"/>
      <c r="NQU24" s="24"/>
      <c r="NQV24" s="24"/>
      <c r="NQW24" s="24"/>
      <c r="NQX24" s="24"/>
      <c r="NQY24" s="24"/>
      <c r="NQZ24" s="24"/>
      <c r="NRA24" s="24"/>
      <c r="NRB24" s="24"/>
      <c r="NRC24" s="24"/>
      <c r="NRD24" s="24"/>
      <c r="NRE24" s="24"/>
      <c r="NRF24" s="24"/>
      <c r="NRG24" s="24"/>
      <c r="NRH24" s="24"/>
      <c r="NRI24" s="24"/>
      <c r="NRJ24" s="24"/>
      <c r="NRK24" s="24"/>
      <c r="NRL24" s="24"/>
      <c r="NRM24" s="24"/>
      <c r="NRN24" s="24"/>
      <c r="NRO24" s="24"/>
      <c r="NRP24" s="24"/>
      <c r="NRQ24" s="24"/>
      <c r="NRR24" s="24"/>
      <c r="NRS24" s="24"/>
      <c r="NRT24" s="24"/>
      <c r="NRU24" s="24"/>
      <c r="NRV24" s="24"/>
      <c r="NRW24" s="24"/>
      <c r="NRX24" s="24"/>
      <c r="NRY24" s="24"/>
      <c r="NRZ24" s="24"/>
      <c r="NSA24" s="24"/>
      <c r="NSB24" s="24"/>
      <c r="NSC24" s="24"/>
      <c r="NSD24" s="24"/>
      <c r="NSE24" s="24"/>
      <c r="NSF24" s="24"/>
      <c r="NSG24" s="24"/>
      <c r="NSH24" s="24"/>
      <c r="NSI24" s="24"/>
      <c r="NSJ24" s="24"/>
      <c r="NSK24" s="24"/>
      <c r="NSL24" s="24"/>
      <c r="NSM24" s="24"/>
      <c r="NSN24" s="24"/>
      <c r="NSO24" s="24"/>
      <c r="NSP24" s="24"/>
      <c r="NSQ24" s="24"/>
      <c r="NSR24" s="24"/>
      <c r="NSS24" s="24"/>
      <c r="NST24" s="24"/>
      <c r="NSU24" s="24"/>
      <c r="NSV24" s="24"/>
      <c r="NSW24" s="24"/>
      <c r="NSX24" s="24"/>
      <c r="NSY24" s="24"/>
      <c r="NSZ24" s="24"/>
      <c r="NTA24" s="24"/>
      <c r="NTB24" s="24"/>
      <c r="NTC24" s="24"/>
      <c r="NTD24" s="24"/>
      <c r="NTE24" s="24"/>
      <c r="NTF24" s="24"/>
      <c r="NTG24" s="24"/>
      <c r="NTH24" s="24"/>
      <c r="NTI24" s="24"/>
      <c r="NTJ24" s="24"/>
      <c r="NTK24" s="24"/>
      <c r="NTL24" s="24"/>
      <c r="NTM24" s="24"/>
      <c r="NTN24" s="24"/>
      <c r="NTO24" s="24"/>
      <c r="NTP24" s="24"/>
      <c r="NTQ24" s="24"/>
      <c r="NTR24" s="24"/>
      <c r="NTS24" s="24"/>
      <c r="NTT24" s="24"/>
      <c r="NTU24" s="24"/>
      <c r="NTV24" s="24"/>
      <c r="NTW24" s="24"/>
      <c r="NTX24" s="24"/>
      <c r="NTY24" s="24"/>
      <c r="NTZ24" s="24"/>
      <c r="NUA24" s="24"/>
      <c r="NUB24" s="24"/>
      <c r="NUC24" s="24"/>
      <c r="NUD24" s="24"/>
      <c r="NUE24" s="24"/>
      <c r="NUF24" s="24"/>
      <c r="NUG24" s="24"/>
      <c r="NUH24" s="24"/>
      <c r="NUI24" s="24"/>
      <c r="NUJ24" s="24"/>
      <c r="NUK24" s="24"/>
      <c r="NUL24" s="24"/>
      <c r="NUM24" s="24"/>
      <c r="NUN24" s="24"/>
      <c r="NUO24" s="24"/>
      <c r="NUP24" s="24"/>
      <c r="NUQ24" s="24"/>
      <c r="NUR24" s="24"/>
      <c r="NUS24" s="24"/>
      <c r="NUT24" s="24"/>
      <c r="NUU24" s="24"/>
      <c r="NUV24" s="24"/>
      <c r="NUW24" s="24"/>
      <c r="NUX24" s="24"/>
      <c r="NUY24" s="24"/>
      <c r="NUZ24" s="24"/>
      <c r="NVA24" s="24"/>
      <c r="NVB24" s="24"/>
      <c r="NVC24" s="24"/>
      <c r="NVD24" s="24"/>
      <c r="NVE24" s="24"/>
      <c r="NVF24" s="24"/>
      <c r="NVG24" s="24"/>
      <c r="NVH24" s="24"/>
      <c r="NVI24" s="24"/>
      <c r="NVJ24" s="24"/>
      <c r="NVK24" s="24"/>
      <c r="NVL24" s="24"/>
      <c r="NVM24" s="24"/>
      <c r="NVN24" s="24"/>
      <c r="NVO24" s="24"/>
      <c r="NVP24" s="24"/>
      <c r="NVQ24" s="24"/>
      <c r="NVR24" s="24"/>
      <c r="NVS24" s="24"/>
      <c r="NVT24" s="24"/>
      <c r="NVU24" s="24"/>
      <c r="NVV24" s="24"/>
      <c r="NVW24" s="24"/>
      <c r="NVX24" s="24"/>
      <c r="NVY24" s="24"/>
      <c r="NVZ24" s="24"/>
      <c r="NWA24" s="24"/>
      <c r="NWB24" s="24"/>
      <c r="NWC24" s="24"/>
      <c r="NWD24" s="24"/>
      <c r="NWE24" s="24"/>
      <c r="NWF24" s="24"/>
      <c r="NWG24" s="24"/>
      <c r="NWH24" s="24"/>
      <c r="NWI24" s="24"/>
      <c r="NWJ24" s="24"/>
      <c r="NWK24" s="24"/>
      <c r="NWL24" s="24"/>
      <c r="NWM24" s="24"/>
      <c r="NWN24" s="24"/>
      <c r="NWO24" s="24"/>
      <c r="NWP24" s="24"/>
      <c r="NWQ24" s="24"/>
      <c r="NWR24" s="24"/>
      <c r="NWS24" s="24"/>
      <c r="NWT24" s="24"/>
      <c r="NWU24" s="24"/>
      <c r="NWV24" s="24"/>
      <c r="NWW24" s="24"/>
      <c r="NWX24" s="24"/>
      <c r="NWY24" s="24"/>
      <c r="NWZ24" s="24"/>
      <c r="NXA24" s="24"/>
      <c r="NXB24" s="24"/>
      <c r="NXC24" s="24"/>
      <c r="NXD24" s="24"/>
      <c r="NXE24" s="24"/>
      <c r="NXF24" s="24"/>
      <c r="NXG24" s="24"/>
      <c r="NXH24" s="24"/>
      <c r="NXI24" s="24"/>
      <c r="NXJ24" s="24"/>
      <c r="NXK24" s="24"/>
      <c r="NXL24" s="24"/>
      <c r="NXM24" s="24"/>
      <c r="NXN24" s="24"/>
      <c r="NXO24" s="24"/>
      <c r="NXP24" s="24"/>
      <c r="NXQ24" s="24"/>
      <c r="NXR24" s="24"/>
      <c r="NXS24" s="24"/>
      <c r="NXT24" s="24"/>
      <c r="NXU24" s="24"/>
      <c r="NXV24" s="24"/>
      <c r="NXW24" s="24"/>
      <c r="NXX24" s="24"/>
      <c r="NXY24" s="24"/>
      <c r="NXZ24" s="24"/>
      <c r="NYA24" s="24"/>
      <c r="NYB24" s="24"/>
      <c r="NYC24" s="24"/>
      <c r="NYD24" s="24"/>
      <c r="NYE24" s="24"/>
      <c r="NYF24" s="24"/>
      <c r="NYG24" s="24"/>
      <c r="NYH24" s="24"/>
      <c r="NYI24" s="24"/>
      <c r="NYJ24" s="24"/>
      <c r="NYK24" s="24"/>
      <c r="NYL24" s="24"/>
      <c r="NYM24" s="24"/>
      <c r="NYN24" s="24"/>
      <c r="NYO24" s="24"/>
      <c r="NYP24" s="24"/>
      <c r="NYQ24" s="24"/>
      <c r="NYR24" s="24"/>
      <c r="NYS24" s="24"/>
      <c r="NYT24" s="24"/>
      <c r="NYU24" s="24"/>
      <c r="NYV24" s="24"/>
      <c r="NYW24" s="24"/>
      <c r="NYX24" s="24"/>
      <c r="NYY24" s="24"/>
      <c r="NYZ24" s="24"/>
      <c r="NZA24" s="24"/>
      <c r="NZB24" s="24"/>
      <c r="NZC24" s="24"/>
      <c r="NZD24" s="24"/>
      <c r="NZE24" s="24"/>
      <c r="NZF24" s="24"/>
      <c r="NZG24" s="24"/>
      <c r="NZH24" s="24"/>
      <c r="NZI24" s="24"/>
      <c r="NZJ24" s="24"/>
      <c r="NZK24" s="24"/>
      <c r="NZL24" s="24"/>
      <c r="NZM24" s="24"/>
      <c r="NZN24" s="24"/>
      <c r="NZO24" s="24"/>
      <c r="NZP24" s="24"/>
      <c r="NZQ24" s="24"/>
      <c r="NZR24" s="24"/>
      <c r="NZS24" s="24"/>
      <c r="NZT24" s="24"/>
      <c r="NZU24" s="24"/>
      <c r="NZV24" s="24"/>
      <c r="NZW24" s="24"/>
      <c r="NZX24" s="24"/>
      <c r="NZY24" s="24"/>
      <c r="NZZ24" s="24"/>
      <c r="OAA24" s="24"/>
      <c r="OAB24" s="24"/>
      <c r="OAC24" s="24"/>
      <c r="OAD24" s="24"/>
      <c r="OAE24" s="24"/>
      <c r="OAF24" s="24"/>
      <c r="OAG24" s="24"/>
      <c r="OAH24" s="24"/>
      <c r="OAI24" s="24"/>
      <c r="OAJ24" s="24"/>
      <c r="OAK24" s="24"/>
      <c r="OAL24" s="24"/>
      <c r="OAM24" s="24"/>
      <c r="OAN24" s="24"/>
      <c r="OAO24" s="24"/>
      <c r="OAP24" s="24"/>
      <c r="OAQ24" s="24"/>
      <c r="OAR24" s="24"/>
      <c r="OAS24" s="24"/>
      <c r="OAT24" s="24"/>
      <c r="OAU24" s="24"/>
      <c r="OAV24" s="24"/>
      <c r="OAW24" s="24"/>
      <c r="OAX24" s="24"/>
      <c r="OAY24" s="24"/>
      <c r="OAZ24" s="24"/>
      <c r="OBA24" s="24"/>
      <c r="OBB24" s="24"/>
      <c r="OBC24" s="24"/>
      <c r="OBD24" s="24"/>
      <c r="OBE24" s="24"/>
      <c r="OBF24" s="24"/>
      <c r="OBG24" s="24"/>
      <c r="OBH24" s="24"/>
      <c r="OBI24" s="24"/>
      <c r="OBJ24" s="24"/>
      <c r="OBK24" s="24"/>
      <c r="OBL24" s="24"/>
      <c r="OBM24" s="24"/>
      <c r="OBN24" s="24"/>
      <c r="OBO24" s="24"/>
      <c r="OBP24" s="24"/>
      <c r="OBQ24" s="24"/>
      <c r="OBR24" s="24"/>
      <c r="OBS24" s="24"/>
      <c r="OBT24" s="24"/>
      <c r="OBU24" s="24"/>
      <c r="OBV24" s="24"/>
      <c r="OBW24" s="24"/>
      <c r="OBX24" s="24"/>
      <c r="OBY24" s="24"/>
      <c r="OBZ24" s="24"/>
      <c r="OCA24" s="24"/>
      <c r="OCB24" s="24"/>
      <c r="OCC24" s="24"/>
      <c r="OCD24" s="24"/>
      <c r="OCE24" s="24"/>
      <c r="OCF24" s="24"/>
      <c r="OCG24" s="24"/>
      <c r="OCH24" s="24"/>
      <c r="OCI24" s="24"/>
      <c r="OCJ24" s="24"/>
      <c r="OCK24" s="24"/>
      <c r="OCL24" s="24"/>
      <c r="OCM24" s="24"/>
      <c r="OCN24" s="24"/>
      <c r="OCO24" s="24"/>
      <c r="OCP24" s="24"/>
      <c r="OCQ24" s="24"/>
      <c r="OCR24" s="24"/>
      <c r="OCS24" s="24"/>
      <c r="OCT24" s="24"/>
      <c r="OCU24" s="24"/>
      <c r="OCV24" s="24"/>
      <c r="OCW24" s="24"/>
      <c r="OCX24" s="24"/>
      <c r="OCY24" s="24"/>
      <c r="OCZ24" s="24"/>
      <c r="ODA24" s="24"/>
      <c r="ODB24" s="24"/>
      <c r="ODC24" s="24"/>
      <c r="ODD24" s="24"/>
      <c r="ODE24" s="24"/>
      <c r="ODF24" s="24"/>
      <c r="ODG24" s="24"/>
      <c r="ODH24" s="24"/>
      <c r="ODI24" s="24"/>
      <c r="ODJ24" s="24"/>
      <c r="ODK24" s="24"/>
      <c r="ODL24" s="24"/>
      <c r="ODM24" s="24"/>
      <c r="ODN24" s="24"/>
      <c r="ODO24" s="24"/>
      <c r="ODP24" s="24"/>
      <c r="ODQ24" s="24"/>
      <c r="ODR24" s="24"/>
      <c r="ODS24" s="24"/>
      <c r="ODT24" s="24"/>
      <c r="ODU24" s="24"/>
      <c r="ODV24" s="24"/>
      <c r="ODW24" s="24"/>
      <c r="ODX24" s="24"/>
      <c r="ODY24" s="24"/>
      <c r="ODZ24" s="24"/>
      <c r="OEA24" s="24"/>
      <c r="OEB24" s="24"/>
      <c r="OEC24" s="24"/>
      <c r="OED24" s="24"/>
      <c r="OEE24" s="24"/>
      <c r="OEF24" s="24"/>
      <c r="OEG24" s="24"/>
      <c r="OEH24" s="24"/>
      <c r="OEI24" s="24"/>
      <c r="OEJ24" s="24"/>
      <c r="OEK24" s="24"/>
      <c r="OEL24" s="24"/>
      <c r="OEM24" s="24"/>
      <c r="OEN24" s="24"/>
      <c r="OEO24" s="24"/>
      <c r="OEP24" s="24"/>
      <c r="OEQ24" s="24"/>
      <c r="OER24" s="24"/>
      <c r="OES24" s="24"/>
      <c r="OET24" s="24"/>
      <c r="OEU24" s="24"/>
      <c r="OEV24" s="24"/>
      <c r="OEW24" s="24"/>
      <c r="OEX24" s="24"/>
      <c r="OEY24" s="24"/>
      <c r="OEZ24" s="24"/>
      <c r="OFA24" s="24"/>
      <c r="OFB24" s="24"/>
      <c r="OFC24" s="24"/>
      <c r="OFD24" s="24"/>
      <c r="OFE24" s="24"/>
      <c r="OFF24" s="24"/>
      <c r="OFG24" s="24"/>
      <c r="OFH24" s="24"/>
      <c r="OFI24" s="24"/>
      <c r="OFJ24" s="24"/>
      <c r="OFK24" s="24"/>
      <c r="OFL24" s="24"/>
      <c r="OFM24" s="24"/>
      <c r="OFN24" s="24"/>
      <c r="OFO24" s="24"/>
      <c r="OFP24" s="24"/>
      <c r="OFQ24" s="24"/>
      <c r="OFR24" s="24"/>
      <c r="OFS24" s="24"/>
      <c r="OFT24" s="24"/>
      <c r="OFU24" s="24"/>
      <c r="OFV24" s="24"/>
      <c r="OFW24" s="24"/>
      <c r="OFX24" s="24"/>
      <c r="OFY24" s="24"/>
      <c r="OFZ24" s="24"/>
      <c r="OGA24" s="24"/>
      <c r="OGB24" s="24"/>
      <c r="OGC24" s="24"/>
      <c r="OGD24" s="24"/>
      <c r="OGE24" s="24"/>
      <c r="OGF24" s="24"/>
      <c r="OGG24" s="24"/>
      <c r="OGH24" s="24"/>
      <c r="OGI24" s="24"/>
      <c r="OGJ24" s="24"/>
      <c r="OGK24" s="24"/>
      <c r="OGL24" s="24"/>
      <c r="OGM24" s="24"/>
      <c r="OGN24" s="24"/>
      <c r="OGO24" s="24"/>
      <c r="OGP24" s="24"/>
      <c r="OGQ24" s="24"/>
      <c r="OGR24" s="24"/>
      <c r="OGS24" s="24"/>
      <c r="OGT24" s="24"/>
      <c r="OGU24" s="24"/>
      <c r="OGV24" s="24"/>
      <c r="OGW24" s="24"/>
      <c r="OGX24" s="24"/>
      <c r="OGY24" s="24"/>
      <c r="OGZ24" s="24"/>
      <c r="OHA24" s="24"/>
      <c r="OHB24" s="24"/>
      <c r="OHC24" s="24"/>
      <c r="OHD24" s="24"/>
      <c r="OHE24" s="24"/>
      <c r="OHF24" s="24"/>
      <c r="OHG24" s="24"/>
      <c r="OHH24" s="24"/>
      <c r="OHI24" s="24"/>
      <c r="OHJ24" s="24"/>
      <c r="OHK24" s="24"/>
      <c r="OHL24" s="24"/>
      <c r="OHM24" s="24"/>
      <c r="OHN24" s="24"/>
      <c r="OHO24" s="24"/>
      <c r="OHP24" s="24"/>
      <c r="OHQ24" s="24"/>
      <c r="OHR24" s="24"/>
      <c r="OHS24" s="24"/>
      <c r="OHT24" s="24"/>
      <c r="OHU24" s="24"/>
      <c r="OHV24" s="24"/>
      <c r="OHW24" s="24"/>
      <c r="OHX24" s="24"/>
      <c r="OHY24" s="24"/>
      <c r="OHZ24" s="24"/>
      <c r="OIA24" s="24"/>
      <c r="OIB24" s="24"/>
      <c r="OIC24" s="24"/>
      <c r="OID24" s="24"/>
      <c r="OIE24" s="24"/>
      <c r="OIF24" s="24"/>
      <c r="OIG24" s="24"/>
      <c r="OIH24" s="24"/>
      <c r="OII24" s="24"/>
      <c r="OIJ24" s="24"/>
      <c r="OIK24" s="24"/>
      <c r="OIL24" s="24"/>
      <c r="OIM24" s="24"/>
      <c r="OIN24" s="24"/>
      <c r="OIO24" s="24"/>
      <c r="OIP24" s="24"/>
      <c r="OIQ24" s="24"/>
      <c r="OIR24" s="24"/>
      <c r="OIS24" s="24"/>
      <c r="OIT24" s="24"/>
      <c r="OIU24" s="24"/>
      <c r="OIV24" s="24"/>
      <c r="OIW24" s="24"/>
      <c r="OIX24" s="24"/>
      <c r="OIY24" s="24"/>
      <c r="OIZ24" s="24"/>
      <c r="OJA24" s="24"/>
      <c r="OJB24" s="24"/>
      <c r="OJC24" s="24"/>
      <c r="OJD24" s="24"/>
      <c r="OJE24" s="24"/>
      <c r="OJF24" s="24"/>
      <c r="OJG24" s="24"/>
      <c r="OJH24" s="24"/>
      <c r="OJI24" s="24"/>
      <c r="OJJ24" s="24"/>
      <c r="OJK24" s="24"/>
      <c r="OJL24" s="24"/>
      <c r="OJM24" s="24"/>
      <c r="OJN24" s="24"/>
      <c r="OJO24" s="24"/>
      <c r="OJP24" s="24"/>
      <c r="OJQ24" s="24"/>
      <c r="OJR24" s="24"/>
      <c r="OJS24" s="24"/>
      <c r="OJT24" s="24"/>
      <c r="OJU24" s="24"/>
      <c r="OJV24" s="24"/>
      <c r="OJW24" s="24"/>
      <c r="OJX24" s="24"/>
      <c r="OJY24" s="24"/>
      <c r="OJZ24" s="24"/>
      <c r="OKA24" s="24"/>
      <c r="OKB24" s="24"/>
      <c r="OKC24" s="24"/>
      <c r="OKD24" s="24"/>
      <c r="OKE24" s="24"/>
      <c r="OKF24" s="24"/>
      <c r="OKG24" s="24"/>
      <c r="OKH24" s="24"/>
      <c r="OKI24" s="24"/>
      <c r="OKJ24" s="24"/>
      <c r="OKK24" s="24"/>
      <c r="OKL24" s="24"/>
      <c r="OKM24" s="24"/>
      <c r="OKN24" s="24"/>
      <c r="OKO24" s="24"/>
      <c r="OKP24" s="24"/>
      <c r="OKQ24" s="24"/>
      <c r="OKR24" s="24"/>
      <c r="OKS24" s="24"/>
      <c r="OKT24" s="24"/>
      <c r="OKU24" s="24"/>
      <c r="OKV24" s="24"/>
      <c r="OKW24" s="24"/>
      <c r="OKX24" s="24"/>
      <c r="OKY24" s="24"/>
      <c r="OKZ24" s="24"/>
      <c r="OLA24" s="24"/>
      <c r="OLB24" s="24"/>
      <c r="OLC24" s="24"/>
      <c r="OLD24" s="24"/>
      <c r="OLE24" s="24"/>
      <c r="OLF24" s="24"/>
      <c r="OLG24" s="24"/>
      <c r="OLH24" s="24"/>
      <c r="OLI24" s="24"/>
      <c r="OLJ24" s="24"/>
      <c r="OLK24" s="24"/>
      <c r="OLL24" s="24"/>
      <c r="OLM24" s="24"/>
      <c r="OLN24" s="24"/>
      <c r="OLO24" s="24"/>
      <c r="OLP24" s="24"/>
      <c r="OLQ24" s="24"/>
      <c r="OLR24" s="24"/>
      <c r="OLS24" s="24"/>
      <c r="OLT24" s="24"/>
      <c r="OLU24" s="24"/>
      <c r="OLV24" s="24"/>
      <c r="OLW24" s="24"/>
      <c r="OLX24" s="24"/>
      <c r="OLY24" s="24"/>
      <c r="OLZ24" s="24"/>
      <c r="OMA24" s="24"/>
      <c r="OMB24" s="24"/>
      <c r="OMC24" s="24"/>
      <c r="OMD24" s="24"/>
      <c r="OME24" s="24"/>
      <c r="OMF24" s="24"/>
      <c r="OMG24" s="24"/>
      <c r="OMH24" s="24"/>
      <c r="OMI24" s="24"/>
      <c r="OMJ24" s="24"/>
      <c r="OMK24" s="24"/>
      <c r="OML24" s="24"/>
      <c r="OMM24" s="24"/>
      <c r="OMN24" s="24"/>
      <c r="OMO24" s="24"/>
      <c r="OMP24" s="24"/>
      <c r="OMQ24" s="24"/>
      <c r="OMR24" s="24"/>
      <c r="OMS24" s="24"/>
      <c r="OMT24" s="24"/>
      <c r="OMU24" s="24"/>
      <c r="OMV24" s="24"/>
      <c r="OMW24" s="24"/>
      <c r="OMX24" s="24"/>
      <c r="OMY24" s="24"/>
      <c r="OMZ24" s="24"/>
      <c r="ONA24" s="24"/>
      <c r="ONB24" s="24"/>
      <c r="ONC24" s="24"/>
      <c r="OND24" s="24"/>
      <c r="ONE24" s="24"/>
      <c r="ONF24" s="24"/>
      <c r="ONG24" s="24"/>
      <c r="ONH24" s="24"/>
      <c r="ONI24" s="24"/>
      <c r="ONJ24" s="24"/>
      <c r="ONK24" s="24"/>
      <c r="ONL24" s="24"/>
      <c r="ONM24" s="24"/>
      <c r="ONN24" s="24"/>
      <c r="ONO24" s="24"/>
      <c r="ONP24" s="24"/>
      <c r="ONQ24" s="24"/>
      <c r="ONR24" s="24"/>
      <c r="ONS24" s="24"/>
      <c r="ONT24" s="24"/>
      <c r="ONU24" s="24"/>
      <c r="ONV24" s="24"/>
      <c r="ONW24" s="24"/>
      <c r="ONX24" s="24"/>
      <c r="ONY24" s="24"/>
      <c r="ONZ24" s="24"/>
      <c r="OOA24" s="24"/>
      <c r="OOB24" s="24"/>
      <c r="OOC24" s="24"/>
      <c r="OOD24" s="24"/>
      <c r="OOE24" s="24"/>
      <c r="OOF24" s="24"/>
      <c r="OOG24" s="24"/>
      <c r="OOH24" s="24"/>
      <c r="OOI24" s="24"/>
      <c r="OOJ24" s="24"/>
      <c r="OOK24" s="24"/>
      <c r="OOL24" s="24"/>
      <c r="OOM24" s="24"/>
      <c r="OON24" s="24"/>
      <c r="OOO24" s="24"/>
      <c r="OOP24" s="24"/>
      <c r="OOQ24" s="24"/>
      <c r="OOR24" s="24"/>
      <c r="OOS24" s="24"/>
      <c r="OOT24" s="24"/>
      <c r="OOU24" s="24"/>
      <c r="OOV24" s="24"/>
      <c r="OOW24" s="24"/>
      <c r="OOX24" s="24"/>
      <c r="OOY24" s="24"/>
      <c r="OOZ24" s="24"/>
      <c r="OPA24" s="24"/>
      <c r="OPB24" s="24"/>
      <c r="OPC24" s="24"/>
      <c r="OPD24" s="24"/>
      <c r="OPE24" s="24"/>
      <c r="OPF24" s="24"/>
      <c r="OPG24" s="24"/>
      <c r="OPH24" s="24"/>
      <c r="OPI24" s="24"/>
      <c r="OPJ24" s="24"/>
      <c r="OPK24" s="24"/>
      <c r="OPL24" s="24"/>
      <c r="OPM24" s="24"/>
      <c r="OPN24" s="24"/>
      <c r="OPO24" s="24"/>
      <c r="OPP24" s="24"/>
      <c r="OPQ24" s="24"/>
      <c r="OPR24" s="24"/>
      <c r="OPS24" s="24"/>
      <c r="OPT24" s="24"/>
      <c r="OPU24" s="24"/>
      <c r="OPV24" s="24"/>
      <c r="OPW24" s="24"/>
      <c r="OPX24" s="24"/>
      <c r="OPY24" s="24"/>
      <c r="OPZ24" s="24"/>
      <c r="OQA24" s="24"/>
      <c r="OQB24" s="24"/>
      <c r="OQC24" s="24"/>
      <c r="OQD24" s="24"/>
      <c r="OQE24" s="24"/>
      <c r="OQF24" s="24"/>
      <c r="OQG24" s="24"/>
      <c r="OQH24" s="24"/>
      <c r="OQI24" s="24"/>
      <c r="OQJ24" s="24"/>
      <c r="OQK24" s="24"/>
      <c r="OQL24" s="24"/>
      <c r="OQM24" s="24"/>
      <c r="OQN24" s="24"/>
      <c r="OQO24" s="24"/>
      <c r="OQP24" s="24"/>
      <c r="OQQ24" s="24"/>
      <c r="OQR24" s="24"/>
      <c r="OQS24" s="24"/>
      <c r="OQT24" s="24"/>
      <c r="OQU24" s="24"/>
      <c r="OQV24" s="24"/>
      <c r="OQW24" s="24"/>
      <c r="OQX24" s="24"/>
      <c r="OQY24" s="24"/>
      <c r="OQZ24" s="24"/>
      <c r="ORA24" s="24"/>
      <c r="ORB24" s="24"/>
      <c r="ORC24" s="24"/>
      <c r="ORD24" s="24"/>
      <c r="ORE24" s="24"/>
      <c r="ORF24" s="24"/>
      <c r="ORG24" s="24"/>
      <c r="ORH24" s="24"/>
      <c r="ORI24" s="24"/>
      <c r="ORJ24" s="24"/>
      <c r="ORK24" s="24"/>
      <c r="ORL24" s="24"/>
      <c r="ORM24" s="24"/>
      <c r="ORN24" s="24"/>
      <c r="ORO24" s="24"/>
      <c r="ORP24" s="24"/>
      <c r="ORQ24" s="24"/>
      <c r="ORR24" s="24"/>
      <c r="ORS24" s="24"/>
      <c r="ORT24" s="24"/>
      <c r="ORU24" s="24"/>
      <c r="ORV24" s="24"/>
      <c r="ORW24" s="24"/>
      <c r="ORX24" s="24"/>
      <c r="ORY24" s="24"/>
      <c r="ORZ24" s="24"/>
      <c r="OSA24" s="24"/>
      <c r="OSB24" s="24"/>
      <c r="OSC24" s="24"/>
      <c r="OSD24" s="24"/>
      <c r="OSE24" s="24"/>
      <c r="OSF24" s="24"/>
      <c r="OSG24" s="24"/>
      <c r="OSH24" s="24"/>
      <c r="OSI24" s="24"/>
      <c r="OSJ24" s="24"/>
      <c r="OSK24" s="24"/>
      <c r="OSL24" s="24"/>
      <c r="OSM24" s="24"/>
      <c r="OSN24" s="24"/>
      <c r="OSO24" s="24"/>
      <c r="OSP24" s="24"/>
      <c r="OSQ24" s="24"/>
      <c r="OSR24" s="24"/>
      <c r="OSS24" s="24"/>
      <c r="OST24" s="24"/>
      <c r="OSU24" s="24"/>
      <c r="OSV24" s="24"/>
      <c r="OSW24" s="24"/>
      <c r="OSX24" s="24"/>
      <c r="OSY24" s="24"/>
      <c r="OSZ24" s="24"/>
      <c r="OTA24" s="24"/>
      <c r="OTB24" s="24"/>
      <c r="OTC24" s="24"/>
      <c r="OTD24" s="24"/>
      <c r="OTE24" s="24"/>
      <c r="OTF24" s="24"/>
      <c r="OTG24" s="24"/>
      <c r="OTH24" s="24"/>
      <c r="OTI24" s="24"/>
      <c r="OTJ24" s="24"/>
      <c r="OTK24" s="24"/>
      <c r="OTL24" s="24"/>
      <c r="OTM24" s="24"/>
      <c r="OTN24" s="24"/>
      <c r="OTO24" s="24"/>
      <c r="OTP24" s="24"/>
      <c r="OTQ24" s="24"/>
      <c r="OTR24" s="24"/>
      <c r="OTS24" s="24"/>
      <c r="OTT24" s="24"/>
      <c r="OTU24" s="24"/>
      <c r="OTV24" s="24"/>
      <c r="OTW24" s="24"/>
      <c r="OTX24" s="24"/>
      <c r="OTY24" s="24"/>
      <c r="OTZ24" s="24"/>
      <c r="OUA24" s="24"/>
      <c r="OUB24" s="24"/>
      <c r="OUC24" s="24"/>
      <c r="OUD24" s="24"/>
      <c r="OUE24" s="24"/>
      <c r="OUF24" s="24"/>
      <c r="OUG24" s="24"/>
      <c r="OUH24" s="24"/>
      <c r="OUI24" s="24"/>
      <c r="OUJ24" s="24"/>
      <c r="OUK24" s="24"/>
      <c r="OUL24" s="24"/>
      <c r="OUM24" s="24"/>
      <c r="OUN24" s="24"/>
      <c r="OUO24" s="24"/>
      <c r="OUP24" s="24"/>
      <c r="OUQ24" s="24"/>
      <c r="OUR24" s="24"/>
      <c r="OUS24" s="24"/>
      <c r="OUT24" s="24"/>
      <c r="OUU24" s="24"/>
      <c r="OUV24" s="24"/>
      <c r="OUW24" s="24"/>
      <c r="OUX24" s="24"/>
      <c r="OUY24" s="24"/>
      <c r="OUZ24" s="24"/>
      <c r="OVA24" s="24"/>
      <c r="OVB24" s="24"/>
      <c r="OVC24" s="24"/>
      <c r="OVD24" s="24"/>
      <c r="OVE24" s="24"/>
      <c r="OVF24" s="24"/>
      <c r="OVG24" s="24"/>
      <c r="OVH24" s="24"/>
      <c r="OVI24" s="24"/>
      <c r="OVJ24" s="24"/>
      <c r="OVK24" s="24"/>
      <c r="OVL24" s="24"/>
      <c r="OVM24" s="24"/>
      <c r="OVN24" s="24"/>
      <c r="OVO24" s="24"/>
      <c r="OVP24" s="24"/>
      <c r="OVQ24" s="24"/>
      <c r="OVR24" s="24"/>
      <c r="OVS24" s="24"/>
      <c r="OVT24" s="24"/>
      <c r="OVU24" s="24"/>
      <c r="OVV24" s="24"/>
      <c r="OVW24" s="24"/>
      <c r="OVX24" s="24"/>
      <c r="OVY24" s="24"/>
      <c r="OVZ24" s="24"/>
      <c r="OWA24" s="24"/>
      <c r="OWB24" s="24"/>
      <c r="OWC24" s="24"/>
      <c r="OWD24" s="24"/>
      <c r="OWE24" s="24"/>
      <c r="OWF24" s="24"/>
      <c r="OWG24" s="24"/>
      <c r="OWH24" s="24"/>
      <c r="OWI24" s="24"/>
      <c r="OWJ24" s="24"/>
      <c r="OWK24" s="24"/>
      <c r="OWL24" s="24"/>
      <c r="OWM24" s="24"/>
      <c r="OWN24" s="24"/>
      <c r="OWO24" s="24"/>
      <c r="OWP24" s="24"/>
      <c r="OWQ24" s="24"/>
      <c r="OWR24" s="24"/>
      <c r="OWS24" s="24"/>
      <c r="OWT24" s="24"/>
      <c r="OWU24" s="24"/>
      <c r="OWV24" s="24"/>
      <c r="OWW24" s="24"/>
      <c r="OWX24" s="24"/>
      <c r="OWY24" s="24"/>
      <c r="OWZ24" s="24"/>
      <c r="OXA24" s="24"/>
      <c r="OXB24" s="24"/>
      <c r="OXC24" s="24"/>
      <c r="OXD24" s="24"/>
      <c r="OXE24" s="24"/>
      <c r="OXF24" s="24"/>
      <c r="OXG24" s="24"/>
      <c r="OXH24" s="24"/>
      <c r="OXI24" s="24"/>
      <c r="OXJ24" s="24"/>
      <c r="OXK24" s="24"/>
      <c r="OXL24" s="24"/>
      <c r="OXM24" s="24"/>
      <c r="OXN24" s="24"/>
      <c r="OXO24" s="24"/>
      <c r="OXP24" s="24"/>
      <c r="OXQ24" s="24"/>
      <c r="OXR24" s="24"/>
      <c r="OXS24" s="24"/>
      <c r="OXT24" s="24"/>
      <c r="OXU24" s="24"/>
      <c r="OXV24" s="24"/>
      <c r="OXW24" s="24"/>
      <c r="OXX24" s="24"/>
      <c r="OXY24" s="24"/>
      <c r="OXZ24" s="24"/>
      <c r="OYA24" s="24"/>
      <c r="OYB24" s="24"/>
      <c r="OYC24" s="24"/>
      <c r="OYD24" s="24"/>
      <c r="OYE24" s="24"/>
      <c r="OYF24" s="24"/>
      <c r="OYG24" s="24"/>
      <c r="OYH24" s="24"/>
      <c r="OYI24" s="24"/>
      <c r="OYJ24" s="24"/>
      <c r="OYK24" s="24"/>
      <c r="OYL24" s="24"/>
      <c r="OYM24" s="24"/>
      <c r="OYN24" s="24"/>
      <c r="OYO24" s="24"/>
      <c r="OYP24" s="24"/>
      <c r="OYQ24" s="24"/>
      <c r="OYR24" s="24"/>
      <c r="OYS24" s="24"/>
      <c r="OYT24" s="24"/>
      <c r="OYU24" s="24"/>
      <c r="OYV24" s="24"/>
      <c r="OYW24" s="24"/>
      <c r="OYX24" s="24"/>
      <c r="OYY24" s="24"/>
      <c r="OYZ24" s="24"/>
      <c r="OZA24" s="24"/>
      <c r="OZB24" s="24"/>
      <c r="OZC24" s="24"/>
      <c r="OZD24" s="24"/>
      <c r="OZE24" s="24"/>
      <c r="OZF24" s="24"/>
      <c r="OZG24" s="24"/>
      <c r="OZH24" s="24"/>
      <c r="OZI24" s="24"/>
      <c r="OZJ24" s="24"/>
      <c r="OZK24" s="24"/>
      <c r="OZL24" s="24"/>
      <c r="OZM24" s="24"/>
      <c r="OZN24" s="24"/>
      <c r="OZO24" s="24"/>
      <c r="OZP24" s="24"/>
      <c r="OZQ24" s="24"/>
      <c r="OZR24" s="24"/>
      <c r="OZS24" s="24"/>
      <c r="OZT24" s="24"/>
      <c r="OZU24" s="24"/>
      <c r="OZV24" s="24"/>
      <c r="OZW24" s="24"/>
      <c r="OZX24" s="24"/>
      <c r="OZY24" s="24"/>
      <c r="OZZ24" s="24"/>
      <c r="PAA24" s="24"/>
      <c r="PAB24" s="24"/>
      <c r="PAC24" s="24"/>
      <c r="PAD24" s="24"/>
      <c r="PAE24" s="24"/>
      <c r="PAF24" s="24"/>
      <c r="PAG24" s="24"/>
      <c r="PAH24" s="24"/>
      <c r="PAI24" s="24"/>
      <c r="PAJ24" s="24"/>
      <c r="PAK24" s="24"/>
      <c r="PAL24" s="24"/>
      <c r="PAM24" s="24"/>
      <c r="PAN24" s="24"/>
      <c r="PAO24" s="24"/>
      <c r="PAP24" s="24"/>
      <c r="PAQ24" s="24"/>
      <c r="PAR24" s="24"/>
      <c r="PAS24" s="24"/>
      <c r="PAT24" s="24"/>
      <c r="PAU24" s="24"/>
      <c r="PAV24" s="24"/>
      <c r="PAW24" s="24"/>
      <c r="PAX24" s="24"/>
      <c r="PAY24" s="24"/>
      <c r="PAZ24" s="24"/>
      <c r="PBA24" s="24"/>
      <c r="PBB24" s="24"/>
      <c r="PBC24" s="24"/>
      <c r="PBD24" s="24"/>
      <c r="PBE24" s="24"/>
      <c r="PBF24" s="24"/>
      <c r="PBG24" s="24"/>
      <c r="PBH24" s="24"/>
      <c r="PBI24" s="24"/>
      <c r="PBJ24" s="24"/>
      <c r="PBK24" s="24"/>
      <c r="PBL24" s="24"/>
      <c r="PBM24" s="24"/>
      <c r="PBN24" s="24"/>
      <c r="PBO24" s="24"/>
      <c r="PBP24" s="24"/>
      <c r="PBQ24" s="24"/>
      <c r="PBR24" s="24"/>
      <c r="PBS24" s="24"/>
      <c r="PBT24" s="24"/>
      <c r="PBU24" s="24"/>
      <c r="PBV24" s="24"/>
      <c r="PBW24" s="24"/>
      <c r="PBX24" s="24"/>
      <c r="PBY24" s="24"/>
      <c r="PBZ24" s="24"/>
      <c r="PCA24" s="24"/>
      <c r="PCB24" s="24"/>
      <c r="PCC24" s="24"/>
      <c r="PCD24" s="24"/>
      <c r="PCE24" s="24"/>
      <c r="PCF24" s="24"/>
      <c r="PCG24" s="24"/>
      <c r="PCH24" s="24"/>
      <c r="PCI24" s="24"/>
      <c r="PCJ24" s="24"/>
      <c r="PCK24" s="24"/>
      <c r="PCL24" s="24"/>
      <c r="PCM24" s="24"/>
      <c r="PCN24" s="24"/>
      <c r="PCO24" s="24"/>
      <c r="PCP24" s="24"/>
      <c r="PCQ24" s="24"/>
      <c r="PCR24" s="24"/>
      <c r="PCS24" s="24"/>
      <c r="PCT24" s="24"/>
      <c r="PCU24" s="24"/>
      <c r="PCV24" s="24"/>
      <c r="PCW24" s="24"/>
      <c r="PCX24" s="24"/>
      <c r="PCY24" s="24"/>
      <c r="PCZ24" s="24"/>
      <c r="PDA24" s="24"/>
      <c r="PDB24" s="24"/>
      <c r="PDC24" s="24"/>
      <c r="PDD24" s="24"/>
      <c r="PDE24" s="24"/>
      <c r="PDF24" s="24"/>
      <c r="PDG24" s="24"/>
      <c r="PDH24" s="24"/>
      <c r="PDI24" s="24"/>
      <c r="PDJ24" s="24"/>
      <c r="PDK24" s="24"/>
      <c r="PDL24" s="24"/>
      <c r="PDM24" s="24"/>
      <c r="PDN24" s="24"/>
      <c r="PDO24" s="24"/>
      <c r="PDP24" s="24"/>
      <c r="PDQ24" s="24"/>
      <c r="PDR24" s="24"/>
      <c r="PDS24" s="24"/>
      <c r="PDT24" s="24"/>
      <c r="PDU24" s="24"/>
      <c r="PDV24" s="24"/>
      <c r="PDW24" s="24"/>
      <c r="PDX24" s="24"/>
      <c r="PDY24" s="24"/>
      <c r="PDZ24" s="24"/>
      <c r="PEA24" s="24"/>
      <c r="PEB24" s="24"/>
      <c r="PEC24" s="24"/>
      <c r="PED24" s="24"/>
      <c r="PEE24" s="24"/>
      <c r="PEF24" s="24"/>
      <c r="PEG24" s="24"/>
      <c r="PEH24" s="24"/>
      <c r="PEI24" s="24"/>
      <c r="PEJ24" s="24"/>
      <c r="PEK24" s="24"/>
      <c r="PEL24" s="24"/>
      <c r="PEM24" s="24"/>
      <c r="PEN24" s="24"/>
      <c r="PEO24" s="24"/>
      <c r="PEP24" s="24"/>
      <c r="PEQ24" s="24"/>
      <c r="PER24" s="24"/>
      <c r="PES24" s="24"/>
      <c r="PET24" s="24"/>
      <c r="PEU24" s="24"/>
      <c r="PEV24" s="24"/>
      <c r="PEW24" s="24"/>
      <c r="PEX24" s="24"/>
      <c r="PEY24" s="24"/>
      <c r="PEZ24" s="24"/>
      <c r="PFA24" s="24"/>
      <c r="PFB24" s="24"/>
      <c r="PFC24" s="24"/>
      <c r="PFD24" s="24"/>
      <c r="PFE24" s="24"/>
      <c r="PFF24" s="24"/>
      <c r="PFG24" s="24"/>
      <c r="PFH24" s="24"/>
      <c r="PFI24" s="24"/>
      <c r="PFJ24" s="24"/>
      <c r="PFK24" s="24"/>
      <c r="PFL24" s="24"/>
      <c r="PFM24" s="24"/>
      <c r="PFN24" s="24"/>
      <c r="PFO24" s="24"/>
      <c r="PFP24" s="24"/>
      <c r="PFQ24" s="24"/>
      <c r="PFR24" s="24"/>
      <c r="PFS24" s="24"/>
      <c r="PFT24" s="24"/>
      <c r="PFU24" s="24"/>
      <c r="PFV24" s="24"/>
      <c r="PFW24" s="24"/>
      <c r="PFX24" s="24"/>
      <c r="PFY24" s="24"/>
      <c r="PFZ24" s="24"/>
      <c r="PGA24" s="24"/>
      <c r="PGB24" s="24"/>
      <c r="PGC24" s="24"/>
      <c r="PGD24" s="24"/>
      <c r="PGE24" s="24"/>
      <c r="PGF24" s="24"/>
      <c r="PGG24" s="24"/>
      <c r="PGH24" s="24"/>
      <c r="PGI24" s="24"/>
      <c r="PGJ24" s="24"/>
      <c r="PGK24" s="24"/>
      <c r="PGL24" s="24"/>
      <c r="PGM24" s="24"/>
      <c r="PGN24" s="24"/>
      <c r="PGO24" s="24"/>
      <c r="PGP24" s="24"/>
      <c r="PGQ24" s="24"/>
      <c r="PGR24" s="24"/>
      <c r="PGS24" s="24"/>
      <c r="PGT24" s="24"/>
      <c r="PGU24" s="24"/>
      <c r="PGV24" s="24"/>
      <c r="PGW24" s="24"/>
      <c r="PGX24" s="24"/>
      <c r="PGY24" s="24"/>
      <c r="PGZ24" s="24"/>
      <c r="PHA24" s="24"/>
      <c r="PHB24" s="24"/>
      <c r="PHC24" s="24"/>
      <c r="PHD24" s="24"/>
      <c r="PHE24" s="24"/>
      <c r="PHF24" s="24"/>
      <c r="PHG24" s="24"/>
      <c r="PHH24" s="24"/>
      <c r="PHI24" s="24"/>
      <c r="PHJ24" s="24"/>
      <c r="PHK24" s="24"/>
      <c r="PHL24" s="24"/>
      <c r="PHM24" s="24"/>
      <c r="PHN24" s="24"/>
      <c r="PHO24" s="24"/>
      <c r="PHP24" s="24"/>
      <c r="PHQ24" s="24"/>
      <c r="PHR24" s="24"/>
      <c r="PHS24" s="24"/>
      <c r="PHT24" s="24"/>
      <c r="PHU24" s="24"/>
      <c r="PHV24" s="24"/>
      <c r="PHW24" s="24"/>
      <c r="PHX24" s="24"/>
      <c r="PHY24" s="24"/>
      <c r="PHZ24" s="24"/>
      <c r="PIA24" s="24"/>
      <c r="PIB24" s="24"/>
      <c r="PIC24" s="24"/>
      <c r="PID24" s="24"/>
      <c r="PIE24" s="24"/>
      <c r="PIF24" s="24"/>
      <c r="PIG24" s="24"/>
      <c r="PIH24" s="24"/>
      <c r="PII24" s="24"/>
      <c r="PIJ24" s="24"/>
      <c r="PIK24" s="24"/>
      <c r="PIL24" s="24"/>
      <c r="PIM24" s="24"/>
      <c r="PIN24" s="24"/>
      <c r="PIO24" s="24"/>
      <c r="PIP24" s="24"/>
      <c r="PIQ24" s="24"/>
      <c r="PIR24" s="24"/>
      <c r="PIS24" s="24"/>
      <c r="PIT24" s="24"/>
      <c r="PIU24" s="24"/>
      <c r="PIV24" s="24"/>
      <c r="PIW24" s="24"/>
      <c r="PIX24" s="24"/>
      <c r="PIY24" s="24"/>
      <c r="PIZ24" s="24"/>
      <c r="PJA24" s="24"/>
      <c r="PJB24" s="24"/>
      <c r="PJC24" s="24"/>
      <c r="PJD24" s="24"/>
      <c r="PJE24" s="24"/>
      <c r="PJF24" s="24"/>
      <c r="PJG24" s="24"/>
      <c r="PJH24" s="24"/>
      <c r="PJI24" s="24"/>
      <c r="PJJ24" s="24"/>
      <c r="PJK24" s="24"/>
      <c r="PJL24" s="24"/>
      <c r="PJM24" s="24"/>
      <c r="PJN24" s="24"/>
      <c r="PJO24" s="24"/>
      <c r="PJP24" s="24"/>
      <c r="PJQ24" s="24"/>
      <c r="PJR24" s="24"/>
      <c r="PJS24" s="24"/>
      <c r="PJT24" s="24"/>
      <c r="PJU24" s="24"/>
      <c r="PJV24" s="24"/>
      <c r="PJW24" s="24"/>
      <c r="PJX24" s="24"/>
      <c r="PJY24" s="24"/>
      <c r="PJZ24" s="24"/>
      <c r="PKA24" s="24"/>
      <c r="PKB24" s="24"/>
      <c r="PKC24" s="24"/>
      <c r="PKD24" s="24"/>
      <c r="PKE24" s="24"/>
      <c r="PKF24" s="24"/>
      <c r="PKG24" s="24"/>
      <c r="PKH24" s="24"/>
      <c r="PKI24" s="24"/>
      <c r="PKJ24" s="24"/>
      <c r="PKK24" s="24"/>
      <c r="PKL24" s="24"/>
      <c r="PKM24" s="24"/>
      <c r="PKN24" s="24"/>
      <c r="PKO24" s="24"/>
      <c r="PKP24" s="24"/>
      <c r="PKQ24" s="24"/>
      <c r="PKR24" s="24"/>
      <c r="PKS24" s="24"/>
      <c r="PKT24" s="24"/>
      <c r="PKU24" s="24"/>
      <c r="PKV24" s="24"/>
      <c r="PKW24" s="24"/>
      <c r="PKX24" s="24"/>
      <c r="PKY24" s="24"/>
      <c r="PKZ24" s="24"/>
      <c r="PLA24" s="24"/>
      <c r="PLB24" s="24"/>
      <c r="PLC24" s="24"/>
      <c r="PLD24" s="24"/>
      <c r="PLE24" s="24"/>
      <c r="PLF24" s="24"/>
      <c r="PLG24" s="24"/>
      <c r="PLH24" s="24"/>
      <c r="PLI24" s="24"/>
      <c r="PLJ24" s="24"/>
      <c r="PLK24" s="24"/>
      <c r="PLL24" s="24"/>
      <c r="PLM24" s="24"/>
      <c r="PLN24" s="24"/>
      <c r="PLO24" s="24"/>
      <c r="PLP24" s="24"/>
      <c r="PLQ24" s="24"/>
      <c r="PLR24" s="24"/>
      <c r="PLS24" s="24"/>
      <c r="PLT24" s="24"/>
      <c r="PLU24" s="24"/>
      <c r="PLV24" s="24"/>
      <c r="PLW24" s="24"/>
      <c r="PLX24" s="24"/>
      <c r="PLY24" s="24"/>
      <c r="PLZ24" s="24"/>
      <c r="PMA24" s="24"/>
      <c r="PMB24" s="24"/>
      <c r="PMC24" s="24"/>
      <c r="PMD24" s="24"/>
      <c r="PME24" s="24"/>
      <c r="PMF24" s="24"/>
      <c r="PMG24" s="24"/>
      <c r="PMH24" s="24"/>
      <c r="PMI24" s="24"/>
      <c r="PMJ24" s="24"/>
      <c r="PMK24" s="24"/>
      <c r="PML24" s="24"/>
      <c r="PMM24" s="24"/>
      <c r="PMN24" s="24"/>
      <c r="PMO24" s="24"/>
      <c r="PMP24" s="24"/>
      <c r="PMQ24" s="24"/>
      <c r="PMR24" s="24"/>
      <c r="PMS24" s="24"/>
      <c r="PMT24" s="24"/>
      <c r="PMU24" s="24"/>
      <c r="PMV24" s="24"/>
      <c r="PMW24" s="24"/>
      <c r="PMX24" s="24"/>
      <c r="PMY24" s="24"/>
      <c r="PMZ24" s="24"/>
      <c r="PNA24" s="24"/>
      <c r="PNB24" s="24"/>
      <c r="PNC24" s="24"/>
      <c r="PND24" s="24"/>
      <c r="PNE24" s="24"/>
      <c r="PNF24" s="24"/>
      <c r="PNG24" s="24"/>
      <c r="PNH24" s="24"/>
      <c r="PNI24" s="24"/>
      <c r="PNJ24" s="24"/>
      <c r="PNK24" s="24"/>
      <c r="PNL24" s="24"/>
      <c r="PNM24" s="24"/>
      <c r="PNN24" s="24"/>
      <c r="PNO24" s="24"/>
      <c r="PNP24" s="24"/>
      <c r="PNQ24" s="24"/>
      <c r="PNR24" s="24"/>
      <c r="PNS24" s="24"/>
      <c r="PNT24" s="24"/>
      <c r="PNU24" s="24"/>
      <c r="PNV24" s="24"/>
      <c r="PNW24" s="24"/>
      <c r="PNX24" s="24"/>
      <c r="PNY24" s="24"/>
      <c r="PNZ24" s="24"/>
      <c r="POA24" s="24"/>
      <c r="POB24" s="24"/>
      <c r="POC24" s="24"/>
      <c r="POD24" s="24"/>
      <c r="POE24" s="24"/>
      <c r="POF24" s="24"/>
      <c r="POG24" s="24"/>
      <c r="POH24" s="24"/>
      <c r="POI24" s="24"/>
      <c r="POJ24" s="24"/>
      <c r="POK24" s="24"/>
      <c r="POL24" s="24"/>
      <c r="POM24" s="24"/>
      <c r="PON24" s="24"/>
      <c r="POO24" s="24"/>
      <c r="POP24" s="24"/>
      <c r="POQ24" s="24"/>
      <c r="POR24" s="24"/>
      <c r="POS24" s="24"/>
      <c r="POT24" s="24"/>
      <c r="POU24" s="24"/>
      <c r="POV24" s="24"/>
      <c r="POW24" s="24"/>
      <c r="POX24" s="24"/>
      <c r="POY24" s="24"/>
      <c r="POZ24" s="24"/>
      <c r="PPA24" s="24"/>
      <c r="PPB24" s="24"/>
      <c r="PPC24" s="24"/>
      <c r="PPD24" s="24"/>
      <c r="PPE24" s="24"/>
      <c r="PPF24" s="24"/>
      <c r="PPG24" s="24"/>
      <c r="PPH24" s="24"/>
      <c r="PPI24" s="24"/>
      <c r="PPJ24" s="24"/>
      <c r="PPK24" s="24"/>
      <c r="PPL24" s="24"/>
      <c r="PPM24" s="24"/>
      <c r="PPN24" s="24"/>
      <c r="PPO24" s="24"/>
      <c r="PPP24" s="24"/>
      <c r="PPQ24" s="24"/>
      <c r="PPR24" s="24"/>
      <c r="PPS24" s="24"/>
      <c r="PPT24" s="24"/>
      <c r="PPU24" s="24"/>
      <c r="PPV24" s="24"/>
      <c r="PPW24" s="24"/>
      <c r="PPX24" s="24"/>
      <c r="PPY24" s="24"/>
      <c r="PPZ24" s="24"/>
      <c r="PQA24" s="24"/>
      <c r="PQB24" s="24"/>
      <c r="PQC24" s="24"/>
      <c r="PQD24" s="24"/>
      <c r="PQE24" s="24"/>
      <c r="PQF24" s="24"/>
      <c r="PQG24" s="24"/>
      <c r="PQH24" s="24"/>
      <c r="PQI24" s="24"/>
      <c r="PQJ24" s="24"/>
      <c r="PQK24" s="24"/>
      <c r="PQL24" s="24"/>
      <c r="PQM24" s="24"/>
      <c r="PQN24" s="24"/>
      <c r="PQO24" s="24"/>
      <c r="PQP24" s="24"/>
      <c r="PQQ24" s="24"/>
      <c r="PQR24" s="24"/>
      <c r="PQS24" s="24"/>
      <c r="PQT24" s="24"/>
      <c r="PQU24" s="24"/>
      <c r="PQV24" s="24"/>
      <c r="PQW24" s="24"/>
      <c r="PQX24" s="24"/>
      <c r="PQY24" s="24"/>
      <c r="PQZ24" s="24"/>
      <c r="PRA24" s="24"/>
      <c r="PRB24" s="24"/>
      <c r="PRC24" s="24"/>
      <c r="PRD24" s="24"/>
      <c r="PRE24" s="24"/>
      <c r="PRF24" s="24"/>
      <c r="PRG24" s="24"/>
      <c r="PRH24" s="24"/>
      <c r="PRI24" s="24"/>
      <c r="PRJ24" s="24"/>
      <c r="PRK24" s="24"/>
      <c r="PRL24" s="24"/>
      <c r="PRM24" s="24"/>
      <c r="PRN24" s="24"/>
      <c r="PRO24" s="24"/>
      <c r="PRP24" s="24"/>
      <c r="PRQ24" s="24"/>
      <c r="PRR24" s="24"/>
      <c r="PRS24" s="24"/>
      <c r="PRT24" s="24"/>
      <c r="PRU24" s="24"/>
      <c r="PRV24" s="24"/>
      <c r="PRW24" s="24"/>
      <c r="PRX24" s="24"/>
      <c r="PRY24" s="24"/>
      <c r="PRZ24" s="24"/>
      <c r="PSA24" s="24"/>
      <c r="PSB24" s="24"/>
      <c r="PSC24" s="24"/>
      <c r="PSD24" s="24"/>
      <c r="PSE24" s="24"/>
      <c r="PSF24" s="24"/>
      <c r="PSG24" s="24"/>
      <c r="PSH24" s="24"/>
      <c r="PSI24" s="24"/>
      <c r="PSJ24" s="24"/>
      <c r="PSK24" s="24"/>
      <c r="PSL24" s="24"/>
      <c r="PSM24" s="24"/>
      <c r="PSN24" s="24"/>
      <c r="PSO24" s="24"/>
      <c r="PSP24" s="24"/>
      <c r="PSQ24" s="24"/>
      <c r="PSR24" s="24"/>
      <c r="PSS24" s="24"/>
      <c r="PST24" s="24"/>
      <c r="PSU24" s="24"/>
      <c r="PSV24" s="24"/>
      <c r="PSW24" s="24"/>
      <c r="PSX24" s="24"/>
      <c r="PSY24" s="24"/>
      <c r="PSZ24" s="24"/>
      <c r="PTA24" s="24"/>
      <c r="PTB24" s="24"/>
      <c r="PTC24" s="24"/>
      <c r="PTD24" s="24"/>
      <c r="PTE24" s="24"/>
      <c r="PTF24" s="24"/>
      <c r="PTG24" s="24"/>
      <c r="PTH24" s="24"/>
      <c r="PTI24" s="24"/>
      <c r="PTJ24" s="24"/>
      <c r="PTK24" s="24"/>
      <c r="PTL24" s="24"/>
      <c r="PTM24" s="24"/>
      <c r="PTN24" s="24"/>
      <c r="PTO24" s="24"/>
      <c r="PTP24" s="24"/>
      <c r="PTQ24" s="24"/>
      <c r="PTR24" s="24"/>
      <c r="PTS24" s="24"/>
      <c r="PTT24" s="24"/>
      <c r="PTU24" s="24"/>
      <c r="PTV24" s="24"/>
      <c r="PTW24" s="24"/>
      <c r="PTX24" s="24"/>
      <c r="PTY24" s="24"/>
      <c r="PTZ24" s="24"/>
      <c r="PUA24" s="24"/>
      <c r="PUB24" s="24"/>
      <c r="PUC24" s="24"/>
      <c r="PUD24" s="24"/>
      <c r="PUE24" s="24"/>
      <c r="PUF24" s="24"/>
      <c r="PUG24" s="24"/>
      <c r="PUH24" s="24"/>
      <c r="PUI24" s="24"/>
      <c r="PUJ24" s="24"/>
      <c r="PUK24" s="24"/>
      <c r="PUL24" s="24"/>
      <c r="PUM24" s="24"/>
      <c r="PUN24" s="24"/>
      <c r="PUO24" s="24"/>
      <c r="PUP24" s="24"/>
      <c r="PUQ24" s="24"/>
      <c r="PUR24" s="24"/>
      <c r="PUS24" s="24"/>
      <c r="PUT24" s="24"/>
      <c r="PUU24" s="24"/>
      <c r="PUV24" s="24"/>
      <c r="PUW24" s="24"/>
      <c r="PUX24" s="24"/>
      <c r="PUY24" s="24"/>
      <c r="PUZ24" s="24"/>
      <c r="PVA24" s="24"/>
      <c r="PVB24" s="24"/>
      <c r="PVC24" s="24"/>
      <c r="PVD24" s="24"/>
      <c r="PVE24" s="24"/>
      <c r="PVF24" s="24"/>
      <c r="PVG24" s="24"/>
      <c r="PVH24" s="24"/>
      <c r="PVI24" s="24"/>
      <c r="PVJ24" s="24"/>
      <c r="PVK24" s="24"/>
      <c r="PVL24" s="24"/>
      <c r="PVM24" s="24"/>
      <c r="PVN24" s="24"/>
      <c r="PVO24" s="24"/>
      <c r="PVP24" s="24"/>
      <c r="PVQ24" s="24"/>
      <c r="PVR24" s="24"/>
      <c r="PVS24" s="24"/>
      <c r="PVT24" s="24"/>
      <c r="PVU24" s="24"/>
      <c r="PVV24" s="24"/>
      <c r="PVW24" s="24"/>
      <c r="PVX24" s="24"/>
      <c r="PVY24" s="24"/>
      <c r="PVZ24" s="24"/>
      <c r="PWA24" s="24"/>
      <c r="PWB24" s="24"/>
      <c r="PWC24" s="24"/>
      <c r="PWD24" s="24"/>
      <c r="PWE24" s="24"/>
      <c r="PWF24" s="24"/>
      <c r="PWG24" s="24"/>
      <c r="PWH24" s="24"/>
      <c r="PWI24" s="24"/>
      <c r="PWJ24" s="24"/>
      <c r="PWK24" s="24"/>
      <c r="PWL24" s="24"/>
      <c r="PWM24" s="24"/>
      <c r="PWN24" s="24"/>
      <c r="PWO24" s="24"/>
      <c r="PWP24" s="24"/>
      <c r="PWQ24" s="24"/>
      <c r="PWR24" s="24"/>
      <c r="PWS24" s="24"/>
      <c r="PWT24" s="24"/>
      <c r="PWU24" s="24"/>
      <c r="PWV24" s="24"/>
      <c r="PWW24" s="24"/>
      <c r="PWX24" s="24"/>
      <c r="PWY24" s="24"/>
      <c r="PWZ24" s="24"/>
      <c r="PXA24" s="24"/>
      <c r="PXB24" s="24"/>
      <c r="PXC24" s="24"/>
      <c r="PXD24" s="24"/>
      <c r="PXE24" s="24"/>
      <c r="PXF24" s="24"/>
      <c r="PXG24" s="24"/>
      <c r="PXH24" s="24"/>
      <c r="PXI24" s="24"/>
      <c r="PXJ24" s="24"/>
      <c r="PXK24" s="24"/>
      <c r="PXL24" s="24"/>
      <c r="PXM24" s="24"/>
      <c r="PXN24" s="24"/>
      <c r="PXO24" s="24"/>
      <c r="PXP24" s="24"/>
      <c r="PXQ24" s="24"/>
      <c r="PXR24" s="24"/>
      <c r="PXS24" s="24"/>
      <c r="PXT24" s="24"/>
      <c r="PXU24" s="24"/>
      <c r="PXV24" s="24"/>
      <c r="PXW24" s="24"/>
      <c r="PXX24" s="24"/>
      <c r="PXY24" s="24"/>
      <c r="PXZ24" s="24"/>
      <c r="PYA24" s="24"/>
      <c r="PYB24" s="24"/>
      <c r="PYC24" s="24"/>
      <c r="PYD24" s="24"/>
      <c r="PYE24" s="24"/>
      <c r="PYF24" s="24"/>
      <c r="PYG24" s="24"/>
      <c r="PYH24" s="24"/>
      <c r="PYI24" s="24"/>
      <c r="PYJ24" s="24"/>
      <c r="PYK24" s="24"/>
      <c r="PYL24" s="24"/>
      <c r="PYM24" s="24"/>
      <c r="PYN24" s="24"/>
      <c r="PYO24" s="24"/>
      <c r="PYP24" s="24"/>
      <c r="PYQ24" s="24"/>
      <c r="PYR24" s="24"/>
      <c r="PYS24" s="24"/>
      <c r="PYT24" s="24"/>
      <c r="PYU24" s="24"/>
      <c r="PYV24" s="24"/>
      <c r="PYW24" s="24"/>
      <c r="PYX24" s="24"/>
      <c r="PYY24" s="24"/>
      <c r="PYZ24" s="24"/>
      <c r="PZA24" s="24"/>
      <c r="PZB24" s="24"/>
      <c r="PZC24" s="24"/>
      <c r="PZD24" s="24"/>
      <c r="PZE24" s="24"/>
      <c r="PZF24" s="24"/>
      <c r="PZG24" s="24"/>
      <c r="PZH24" s="24"/>
      <c r="PZI24" s="24"/>
      <c r="PZJ24" s="24"/>
      <c r="PZK24" s="24"/>
      <c r="PZL24" s="24"/>
      <c r="PZM24" s="24"/>
      <c r="PZN24" s="24"/>
      <c r="PZO24" s="24"/>
      <c r="PZP24" s="24"/>
      <c r="PZQ24" s="24"/>
      <c r="PZR24" s="24"/>
      <c r="PZS24" s="24"/>
      <c r="PZT24" s="24"/>
      <c r="PZU24" s="24"/>
      <c r="PZV24" s="24"/>
      <c r="PZW24" s="24"/>
      <c r="PZX24" s="24"/>
      <c r="PZY24" s="24"/>
      <c r="PZZ24" s="24"/>
      <c r="QAA24" s="24"/>
      <c r="QAB24" s="24"/>
      <c r="QAC24" s="24"/>
      <c r="QAD24" s="24"/>
      <c r="QAE24" s="24"/>
      <c r="QAF24" s="24"/>
      <c r="QAG24" s="24"/>
      <c r="QAH24" s="24"/>
      <c r="QAI24" s="24"/>
      <c r="QAJ24" s="24"/>
      <c r="QAK24" s="24"/>
      <c r="QAL24" s="24"/>
      <c r="QAM24" s="24"/>
      <c r="QAN24" s="24"/>
      <c r="QAO24" s="24"/>
      <c r="QAP24" s="24"/>
      <c r="QAQ24" s="24"/>
      <c r="QAR24" s="24"/>
      <c r="QAS24" s="24"/>
      <c r="QAT24" s="24"/>
      <c r="QAU24" s="24"/>
      <c r="QAV24" s="24"/>
      <c r="QAW24" s="24"/>
      <c r="QAX24" s="24"/>
      <c r="QAY24" s="24"/>
      <c r="QAZ24" s="24"/>
      <c r="QBA24" s="24"/>
      <c r="QBB24" s="24"/>
      <c r="QBC24" s="24"/>
      <c r="QBD24" s="24"/>
      <c r="QBE24" s="24"/>
      <c r="QBF24" s="24"/>
      <c r="QBG24" s="24"/>
      <c r="QBH24" s="24"/>
      <c r="QBI24" s="24"/>
      <c r="QBJ24" s="24"/>
      <c r="QBK24" s="24"/>
      <c r="QBL24" s="24"/>
      <c r="QBM24" s="24"/>
      <c r="QBN24" s="24"/>
      <c r="QBO24" s="24"/>
      <c r="QBP24" s="24"/>
      <c r="QBQ24" s="24"/>
      <c r="QBR24" s="24"/>
      <c r="QBS24" s="24"/>
      <c r="QBT24" s="24"/>
      <c r="QBU24" s="24"/>
      <c r="QBV24" s="24"/>
      <c r="QBW24" s="24"/>
      <c r="QBX24" s="24"/>
      <c r="QBY24" s="24"/>
      <c r="QBZ24" s="24"/>
      <c r="QCA24" s="24"/>
      <c r="QCB24" s="24"/>
      <c r="QCC24" s="24"/>
      <c r="QCD24" s="24"/>
      <c r="QCE24" s="24"/>
      <c r="QCF24" s="24"/>
      <c r="QCG24" s="24"/>
      <c r="QCH24" s="24"/>
      <c r="QCI24" s="24"/>
      <c r="QCJ24" s="24"/>
      <c r="QCK24" s="24"/>
      <c r="QCL24" s="24"/>
      <c r="QCM24" s="24"/>
      <c r="QCN24" s="24"/>
      <c r="QCO24" s="24"/>
      <c r="QCP24" s="24"/>
      <c r="QCQ24" s="24"/>
      <c r="QCR24" s="24"/>
      <c r="QCS24" s="24"/>
      <c r="QCT24" s="24"/>
      <c r="QCU24" s="24"/>
      <c r="QCV24" s="24"/>
      <c r="QCW24" s="24"/>
      <c r="QCX24" s="24"/>
      <c r="QCY24" s="24"/>
      <c r="QCZ24" s="24"/>
      <c r="QDA24" s="24"/>
      <c r="QDB24" s="24"/>
      <c r="QDC24" s="24"/>
      <c r="QDD24" s="24"/>
      <c r="QDE24" s="24"/>
      <c r="QDF24" s="24"/>
      <c r="QDG24" s="24"/>
      <c r="QDH24" s="24"/>
      <c r="QDI24" s="24"/>
      <c r="QDJ24" s="24"/>
      <c r="QDK24" s="24"/>
      <c r="QDL24" s="24"/>
      <c r="QDM24" s="24"/>
      <c r="QDN24" s="24"/>
      <c r="QDO24" s="24"/>
      <c r="QDP24" s="24"/>
      <c r="QDQ24" s="24"/>
      <c r="QDR24" s="24"/>
      <c r="QDS24" s="24"/>
      <c r="QDT24" s="24"/>
      <c r="QDU24" s="24"/>
      <c r="QDV24" s="24"/>
      <c r="QDW24" s="24"/>
      <c r="QDX24" s="24"/>
      <c r="QDY24" s="24"/>
      <c r="QDZ24" s="24"/>
      <c r="QEA24" s="24"/>
      <c r="QEB24" s="24"/>
      <c r="QEC24" s="24"/>
      <c r="QED24" s="24"/>
      <c r="QEE24" s="24"/>
      <c r="QEF24" s="24"/>
      <c r="QEG24" s="24"/>
      <c r="QEH24" s="24"/>
      <c r="QEI24" s="24"/>
      <c r="QEJ24" s="24"/>
      <c r="QEK24" s="24"/>
      <c r="QEL24" s="24"/>
      <c r="QEM24" s="24"/>
      <c r="QEN24" s="24"/>
      <c r="QEO24" s="24"/>
      <c r="QEP24" s="24"/>
      <c r="QEQ24" s="24"/>
      <c r="QER24" s="24"/>
      <c r="QES24" s="24"/>
      <c r="QET24" s="24"/>
      <c r="QEU24" s="24"/>
      <c r="QEV24" s="24"/>
      <c r="QEW24" s="24"/>
      <c r="QEX24" s="24"/>
      <c r="QEY24" s="24"/>
      <c r="QEZ24" s="24"/>
      <c r="QFA24" s="24"/>
      <c r="QFB24" s="24"/>
      <c r="QFC24" s="24"/>
      <c r="QFD24" s="24"/>
      <c r="QFE24" s="24"/>
      <c r="QFF24" s="24"/>
      <c r="QFG24" s="24"/>
      <c r="QFH24" s="24"/>
      <c r="QFI24" s="24"/>
      <c r="QFJ24" s="24"/>
      <c r="QFK24" s="24"/>
      <c r="QFL24" s="24"/>
      <c r="QFM24" s="24"/>
      <c r="QFN24" s="24"/>
      <c r="QFO24" s="24"/>
      <c r="QFP24" s="24"/>
      <c r="QFQ24" s="24"/>
      <c r="QFR24" s="24"/>
      <c r="QFS24" s="24"/>
      <c r="QFT24" s="24"/>
      <c r="QFU24" s="24"/>
      <c r="QFV24" s="24"/>
      <c r="QFW24" s="24"/>
      <c r="QFX24" s="24"/>
      <c r="QFY24" s="24"/>
      <c r="QFZ24" s="24"/>
      <c r="QGA24" s="24"/>
      <c r="QGB24" s="24"/>
      <c r="QGC24" s="24"/>
      <c r="QGD24" s="24"/>
      <c r="QGE24" s="24"/>
      <c r="QGF24" s="24"/>
      <c r="QGG24" s="24"/>
      <c r="QGH24" s="24"/>
      <c r="QGI24" s="24"/>
      <c r="QGJ24" s="24"/>
      <c r="QGK24" s="24"/>
      <c r="QGL24" s="24"/>
      <c r="QGM24" s="24"/>
      <c r="QGN24" s="24"/>
      <c r="QGO24" s="24"/>
      <c r="QGP24" s="24"/>
      <c r="QGQ24" s="24"/>
      <c r="QGR24" s="24"/>
      <c r="QGS24" s="24"/>
      <c r="QGT24" s="24"/>
      <c r="QGU24" s="24"/>
      <c r="QGV24" s="24"/>
      <c r="QGW24" s="24"/>
      <c r="QGX24" s="24"/>
      <c r="QGY24" s="24"/>
      <c r="QGZ24" s="24"/>
      <c r="QHA24" s="24"/>
      <c r="QHB24" s="24"/>
      <c r="QHC24" s="24"/>
      <c r="QHD24" s="24"/>
      <c r="QHE24" s="24"/>
      <c r="QHF24" s="24"/>
      <c r="QHG24" s="24"/>
      <c r="QHH24" s="24"/>
      <c r="QHI24" s="24"/>
      <c r="QHJ24" s="24"/>
      <c r="QHK24" s="24"/>
      <c r="QHL24" s="24"/>
      <c r="QHM24" s="24"/>
      <c r="QHN24" s="24"/>
      <c r="QHO24" s="24"/>
      <c r="QHP24" s="24"/>
      <c r="QHQ24" s="24"/>
      <c r="QHR24" s="24"/>
      <c r="QHS24" s="24"/>
      <c r="QHT24" s="24"/>
      <c r="QHU24" s="24"/>
      <c r="QHV24" s="24"/>
      <c r="QHW24" s="24"/>
      <c r="QHX24" s="24"/>
      <c r="QHY24" s="24"/>
      <c r="QHZ24" s="24"/>
      <c r="QIA24" s="24"/>
      <c r="QIB24" s="24"/>
      <c r="QIC24" s="24"/>
      <c r="QID24" s="24"/>
      <c r="QIE24" s="24"/>
      <c r="QIF24" s="24"/>
      <c r="QIG24" s="24"/>
      <c r="QIH24" s="24"/>
      <c r="QII24" s="24"/>
      <c r="QIJ24" s="24"/>
      <c r="QIK24" s="24"/>
      <c r="QIL24" s="24"/>
      <c r="QIM24" s="24"/>
      <c r="QIN24" s="24"/>
      <c r="QIO24" s="24"/>
      <c r="QIP24" s="24"/>
      <c r="QIQ24" s="24"/>
      <c r="QIR24" s="24"/>
      <c r="QIS24" s="24"/>
      <c r="QIT24" s="24"/>
      <c r="QIU24" s="24"/>
      <c r="QIV24" s="24"/>
      <c r="QIW24" s="24"/>
      <c r="QIX24" s="24"/>
      <c r="QIY24" s="24"/>
      <c r="QIZ24" s="24"/>
      <c r="QJA24" s="24"/>
      <c r="QJB24" s="24"/>
      <c r="QJC24" s="24"/>
      <c r="QJD24" s="24"/>
      <c r="QJE24" s="24"/>
      <c r="QJF24" s="24"/>
      <c r="QJG24" s="24"/>
      <c r="QJH24" s="24"/>
      <c r="QJI24" s="24"/>
      <c r="QJJ24" s="24"/>
      <c r="QJK24" s="24"/>
      <c r="QJL24" s="24"/>
      <c r="QJM24" s="24"/>
      <c r="QJN24" s="24"/>
      <c r="QJO24" s="24"/>
      <c r="QJP24" s="24"/>
      <c r="QJQ24" s="24"/>
      <c r="QJR24" s="24"/>
      <c r="QJS24" s="24"/>
      <c r="QJT24" s="24"/>
      <c r="QJU24" s="24"/>
      <c r="QJV24" s="24"/>
      <c r="QJW24" s="24"/>
      <c r="QJX24" s="24"/>
      <c r="QJY24" s="24"/>
      <c r="QJZ24" s="24"/>
      <c r="QKA24" s="24"/>
      <c r="QKB24" s="24"/>
      <c r="QKC24" s="24"/>
      <c r="QKD24" s="24"/>
      <c r="QKE24" s="24"/>
      <c r="QKF24" s="24"/>
      <c r="QKG24" s="24"/>
      <c r="QKH24" s="24"/>
      <c r="QKI24" s="24"/>
      <c r="QKJ24" s="24"/>
      <c r="QKK24" s="24"/>
      <c r="QKL24" s="24"/>
      <c r="QKM24" s="24"/>
      <c r="QKN24" s="24"/>
      <c r="QKO24" s="24"/>
      <c r="QKP24" s="24"/>
      <c r="QKQ24" s="24"/>
      <c r="QKR24" s="24"/>
      <c r="QKS24" s="24"/>
      <c r="QKT24" s="24"/>
      <c r="QKU24" s="24"/>
      <c r="QKV24" s="24"/>
      <c r="QKW24" s="24"/>
      <c r="QKX24" s="24"/>
      <c r="QKY24" s="24"/>
      <c r="QKZ24" s="24"/>
      <c r="QLA24" s="24"/>
      <c r="QLB24" s="24"/>
      <c r="QLC24" s="24"/>
      <c r="QLD24" s="24"/>
      <c r="QLE24" s="24"/>
      <c r="QLF24" s="24"/>
      <c r="QLG24" s="24"/>
      <c r="QLH24" s="24"/>
      <c r="QLI24" s="24"/>
      <c r="QLJ24" s="24"/>
      <c r="QLK24" s="24"/>
      <c r="QLL24" s="24"/>
      <c r="QLM24" s="24"/>
      <c r="QLN24" s="24"/>
      <c r="QLO24" s="24"/>
      <c r="QLP24" s="24"/>
      <c r="QLQ24" s="24"/>
      <c r="QLR24" s="24"/>
      <c r="QLS24" s="24"/>
      <c r="QLT24" s="24"/>
      <c r="QLU24" s="24"/>
      <c r="QLV24" s="24"/>
      <c r="QLW24" s="24"/>
      <c r="QLX24" s="24"/>
      <c r="QLY24" s="24"/>
      <c r="QLZ24" s="24"/>
      <c r="QMA24" s="24"/>
      <c r="QMB24" s="24"/>
      <c r="QMC24" s="24"/>
      <c r="QMD24" s="24"/>
      <c r="QME24" s="24"/>
      <c r="QMF24" s="24"/>
      <c r="QMG24" s="24"/>
      <c r="QMH24" s="24"/>
      <c r="QMI24" s="24"/>
      <c r="QMJ24" s="24"/>
      <c r="QMK24" s="24"/>
      <c r="QML24" s="24"/>
      <c r="QMM24" s="24"/>
      <c r="QMN24" s="24"/>
      <c r="QMO24" s="24"/>
      <c r="QMP24" s="24"/>
      <c r="QMQ24" s="24"/>
      <c r="QMR24" s="24"/>
      <c r="QMS24" s="24"/>
      <c r="QMT24" s="24"/>
      <c r="QMU24" s="24"/>
      <c r="QMV24" s="24"/>
      <c r="QMW24" s="24"/>
      <c r="QMX24" s="24"/>
      <c r="QMY24" s="24"/>
      <c r="QMZ24" s="24"/>
      <c r="QNA24" s="24"/>
      <c r="QNB24" s="24"/>
      <c r="QNC24" s="24"/>
      <c r="QND24" s="24"/>
      <c r="QNE24" s="24"/>
      <c r="QNF24" s="24"/>
      <c r="QNG24" s="24"/>
      <c r="QNH24" s="24"/>
      <c r="QNI24" s="24"/>
      <c r="QNJ24" s="24"/>
      <c r="QNK24" s="24"/>
      <c r="QNL24" s="24"/>
      <c r="QNM24" s="24"/>
      <c r="QNN24" s="24"/>
      <c r="QNO24" s="24"/>
      <c r="QNP24" s="24"/>
      <c r="QNQ24" s="24"/>
      <c r="QNR24" s="24"/>
      <c r="QNS24" s="24"/>
      <c r="QNT24" s="24"/>
      <c r="QNU24" s="24"/>
      <c r="QNV24" s="24"/>
      <c r="QNW24" s="24"/>
      <c r="QNX24" s="24"/>
      <c r="QNY24" s="24"/>
      <c r="QNZ24" s="24"/>
      <c r="QOA24" s="24"/>
      <c r="QOB24" s="24"/>
      <c r="QOC24" s="24"/>
      <c r="QOD24" s="24"/>
      <c r="QOE24" s="24"/>
      <c r="QOF24" s="24"/>
      <c r="QOG24" s="24"/>
      <c r="QOH24" s="24"/>
      <c r="QOI24" s="24"/>
      <c r="QOJ24" s="24"/>
      <c r="QOK24" s="24"/>
      <c r="QOL24" s="24"/>
      <c r="QOM24" s="24"/>
      <c r="QON24" s="24"/>
      <c r="QOO24" s="24"/>
      <c r="QOP24" s="24"/>
      <c r="QOQ24" s="24"/>
      <c r="QOR24" s="24"/>
      <c r="QOS24" s="24"/>
      <c r="QOT24" s="24"/>
      <c r="QOU24" s="24"/>
      <c r="QOV24" s="24"/>
      <c r="QOW24" s="24"/>
      <c r="QOX24" s="24"/>
      <c r="QOY24" s="24"/>
      <c r="QOZ24" s="24"/>
      <c r="QPA24" s="24"/>
      <c r="QPB24" s="24"/>
      <c r="QPC24" s="24"/>
      <c r="QPD24" s="24"/>
      <c r="QPE24" s="24"/>
      <c r="QPF24" s="24"/>
      <c r="QPG24" s="24"/>
      <c r="QPH24" s="24"/>
      <c r="QPI24" s="24"/>
      <c r="QPJ24" s="24"/>
      <c r="QPK24" s="24"/>
      <c r="QPL24" s="24"/>
      <c r="QPM24" s="24"/>
      <c r="QPN24" s="24"/>
      <c r="QPO24" s="24"/>
      <c r="QPP24" s="24"/>
      <c r="QPQ24" s="24"/>
      <c r="QPR24" s="24"/>
      <c r="QPS24" s="24"/>
      <c r="QPT24" s="24"/>
      <c r="QPU24" s="24"/>
      <c r="QPV24" s="24"/>
      <c r="QPW24" s="24"/>
      <c r="QPX24" s="24"/>
      <c r="QPY24" s="24"/>
      <c r="QPZ24" s="24"/>
      <c r="QQA24" s="24"/>
      <c r="QQB24" s="24"/>
      <c r="QQC24" s="24"/>
      <c r="QQD24" s="24"/>
      <c r="QQE24" s="24"/>
      <c r="QQF24" s="24"/>
      <c r="QQG24" s="24"/>
      <c r="QQH24" s="24"/>
      <c r="QQI24" s="24"/>
      <c r="QQJ24" s="24"/>
      <c r="QQK24" s="24"/>
      <c r="QQL24" s="24"/>
      <c r="QQM24" s="24"/>
      <c r="QQN24" s="24"/>
      <c r="QQO24" s="24"/>
      <c r="QQP24" s="24"/>
      <c r="QQQ24" s="24"/>
      <c r="QQR24" s="24"/>
      <c r="QQS24" s="24"/>
      <c r="QQT24" s="24"/>
      <c r="QQU24" s="24"/>
      <c r="QQV24" s="24"/>
      <c r="QQW24" s="24"/>
      <c r="QQX24" s="24"/>
      <c r="QQY24" s="24"/>
      <c r="QQZ24" s="24"/>
      <c r="QRA24" s="24"/>
      <c r="QRB24" s="24"/>
      <c r="QRC24" s="24"/>
      <c r="QRD24" s="24"/>
      <c r="QRE24" s="24"/>
      <c r="QRF24" s="24"/>
      <c r="QRG24" s="24"/>
      <c r="QRH24" s="24"/>
      <c r="QRI24" s="24"/>
      <c r="QRJ24" s="24"/>
      <c r="QRK24" s="24"/>
      <c r="QRL24" s="24"/>
      <c r="QRM24" s="24"/>
      <c r="QRN24" s="24"/>
      <c r="QRO24" s="24"/>
      <c r="QRP24" s="24"/>
      <c r="QRQ24" s="24"/>
      <c r="QRR24" s="24"/>
      <c r="QRS24" s="24"/>
      <c r="QRT24" s="24"/>
      <c r="QRU24" s="24"/>
      <c r="QRV24" s="24"/>
      <c r="QRW24" s="24"/>
      <c r="QRX24" s="24"/>
      <c r="QRY24" s="24"/>
      <c r="QRZ24" s="24"/>
      <c r="QSA24" s="24"/>
      <c r="QSB24" s="24"/>
      <c r="QSC24" s="24"/>
      <c r="QSD24" s="24"/>
      <c r="QSE24" s="24"/>
      <c r="QSF24" s="24"/>
      <c r="QSG24" s="24"/>
      <c r="QSH24" s="24"/>
      <c r="QSI24" s="24"/>
      <c r="QSJ24" s="24"/>
      <c r="QSK24" s="24"/>
      <c r="QSL24" s="24"/>
      <c r="QSM24" s="24"/>
      <c r="QSN24" s="24"/>
      <c r="QSO24" s="24"/>
      <c r="QSP24" s="24"/>
      <c r="QSQ24" s="24"/>
      <c r="QSR24" s="24"/>
      <c r="QSS24" s="24"/>
      <c r="QST24" s="24"/>
      <c r="QSU24" s="24"/>
      <c r="QSV24" s="24"/>
      <c r="QSW24" s="24"/>
      <c r="QSX24" s="24"/>
      <c r="QSY24" s="24"/>
      <c r="QSZ24" s="24"/>
      <c r="QTA24" s="24"/>
      <c r="QTB24" s="24"/>
      <c r="QTC24" s="24"/>
      <c r="QTD24" s="24"/>
      <c r="QTE24" s="24"/>
      <c r="QTF24" s="24"/>
      <c r="QTG24" s="24"/>
      <c r="QTH24" s="24"/>
      <c r="QTI24" s="24"/>
      <c r="QTJ24" s="24"/>
      <c r="QTK24" s="24"/>
      <c r="QTL24" s="24"/>
      <c r="QTM24" s="24"/>
      <c r="QTN24" s="24"/>
      <c r="QTO24" s="24"/>
      <c r="QTP24" s="24"/>
      <c r="QTQ24" s="24"/>
      <c r="QTR24" s="24"/>
      <c r="QTS24" s="24"/>
      <c r="QTT24" s="24"/>
      <c r="QTU24" s="24"/>
      <c r="QTV24" s="24"/>
      <c r="QTW24" s="24"/>
      <c r="QTX24" s="24"/>
      <c r="QTY24" s="24"/>
      <c r="QTZ24" s="24"/>
      <c r="QUA24" s="24"/>
      <c r="QUB24" s="24"/>
      <c r="QUC24" s="24"/>
      <c r="QUD24" s="24"/>
      <c r="QUE24" s="24"/>
      <c r="QUF24" s="24"/>
      <c r="QUG24" s="24"/>
      <c r="QUH24" s="24"/>
      <c r="QUI24" s="24"/>
      <c r="QUJ24" s="24"/>
      <c r="QUK24" s="24"/>
      <c r="QUL24" s="24"/>
      <c r="QUM24" s="24"/>
      <c r="QUN24" s="24"/>
      <c r="QUO24" s="24"/>
      <c r="QUP24" s="24"/>
      <c r="QUQ24" s="24"/>
      <c r="QUR24" s="24"/>
      <c r="QUS24" s="24"/>
      <c r="QUT24" s="24"/>
      <c r="QUU24" s="24"/>
      <c r="QUV24" s="24"/>
      <c r="QUW24" s="24"/>
      <c r="QUX24" s="24"/>
      <c r="QUY24" s="24"/>
      <c r="QUZ24" s="24"/>
      <c r="QVA24" s="24"/>
      <c r="QVB24" s="24"/>
      <c r="QVC24" s="24"/>
      <c r="QVD24" s="24"/>
      <c r="QVE24" s="24"/>
      <c r="QVF24" s="24"/>
      <c r="QVG24" s="24"/>
      <c r="QVH24" s="24"/>
      <c r="QVI24" s="24"/>
      <c r="QVJ24" s="24"/>
      <c r="QVK24" s="24"/>
      <c r="QVL24" s="24"/>
      <c r="QVM24" s="24"/>
      <c r="QVN24" s="24"/>
      <c r="QVO24" s="24"/>
      <c r="QVP24" s="24"/>
      <c r="QVQ24" s="24"/>
      <c r="QVR24" s="24"/>
      <c r="QVS24" s="24"/>
      <c r="QVT24" s="24"/>
      <c r="QVU24" s="24"/>
      <c r="QVV24" s="24"/>
      <c r="QVW24" s="24"/>
      <c r="QVX24" s="24"/>
      <c r="QVY24" s="24"/>
      <c r="QVZ24" s="24"/>
      <c r="QWA24" s="24"/>
      <c r="QWB24" s="24"/>
      <c r="QWC24" s="24"/>
      <c r="QWD24" s="24"/>
      <c r="QWE24" s="24"/>
      <c r="QWF24" s="24"/>
      <c r="QWG24" s="24"/>
      <c r="QWH24" s="24"/>
      <c r="QWI24" s="24"/>
      <c r="QWJ24" s="24"/>
      <c r="QWK24" s="24"/>
      <c r="QWL24" s="24"/>
      <c r="QWM24" s="24"/>
      <c r="QWN24" s="24"/>
      <c r="QWO24" s="24"/>
      <c r="QWP24" s="24"/>
      <c r="QWQ24" s="24"/>
      <c r="QWR24" s="24"/>
      <c r="QWS24" s="24"/>
      <c r="QWT24" s="24"/>
      <c r="QWU24" s="24"/>
      <c r="QWV24" s="24"/>
      <c r="QWW24" s="24"/>
      <c r="QWX24" s="24"/>
      <c r="QWY24" s="24"/>
      <c r="QWZ24" s="24"/>
      <c r="QXA24" s="24"/>
      <c r="QXB24" s="24"/>
      <c r="QXC24" s="24"/>
      <c r="QXD24" s="24"/>
      <c r="QXE24" s="24"/>
      <c r="QXF24" s="24"/>
      <c r="QXG24" s="24"/>
      <c r="QXH24" s="24"/>
      <c r="QXI24" s="24"/>
      <c r="QXJ24" s="24"/>
      <c r="QXK24" s="24"/>
      <c r="QXL24" s="24"/>
      <c r="QXM24" s="24"/>
      <c r="QXN24" s="24"/>
      <c r="QXO24" s="24"/>
      <c r="QXP24" s="24"/>
      <c r="QXQ24" s="24"/>
      <c r="QXR24" s="24"/>
      <c r="QXS24" s="24"/>
      <c r="QXT24" s="24"/>
      <c r="QXU24" s="24"/>
      <c r="QXV24" s="24"/>
      <c r="QXW24" s="24"/>
      <c r="QXX24" s="24"/>
      <c r="QXY24" s="24"/>
      <c r="QXZ24" s="24"/>
      <c r="QYA24" s="24"/>
      <c r="QYB24" s="24"/>
      <c r="QYC24" s="24"/>
      <c r="QYD24" s="24"/>
      <c r="QYE24" s="24"/>
      <c r="QYF24" s="24"/>
      <c r="QYG24" s="24"/>
      <c r="QYH24" s="24"/>
      <c r="QYI24" s="24"/>
      <c r="QYJ24" s="24"/>
      <c r="QYK24" s="24"/>
      <c r="QYL24" s="24"/>
      <c r="QYM24" s="24"/>
      <c r="QYN24" s="24"/>
      <c r="QYO24" s="24"/>
      <c r="QYP24" s="24"/>
      <c r="QYQ24" s="24"/>
      <c r="QYR24" s="24"/>
      <c r="QYS24" s="24"/>
      <c r="QYT24" s="24"/>
      <c r="QYU24" s="24"/>
      <c r="QYV24" s="24"/>
      <c r="QYW24" s="24"/>
      <c r="QYX24" s="24"/>
      <c r="QYY24" s="24"/>
      <c r="QYZ24" s="24"/>
      <c r="QZA24" s="24"/>
      <c r="QZB24" s="24"/>
      <c r="QZC24" s="24"/>
      <c r="QZD24" s="24"/>
      <c r="QZE24" s="24"/>
      <c r="QZF24" s="24"/>
      <c r="QZG24" s="24"/>
      <c r="QZH24" s="24"/>
      <c r="QZI24" s="24"/>
      <c r="QZJ24" s="24"/>
      <c r="QZK24" s="24"/>
      <c r="QZL24" s="24"/>
      <c r="QZM24" s="24"/>
      <c r="QZN24" s="24"/>
      <c r="QZO24" s="24"/>
      <c r="QZP24" s="24"/>
      <c r="QZQ24" s="24"/>
      <c r="QZR24" s="24"/>
      <c r="QZS24" s="24"/>
      <c r="QZT24" s="24"/>
      <c r="QZU24" s="24"/>
      <c r="QZV24" s="24"/>
      <c r="QZW24" s="24"/>
      <c r="QZX24" s="24"/>
      <c r="QZY24" s="24"/>
      <c r="QZZ24" s="24"/>
      <c r="RAA24" s="24"/>
      <c r="RAB24" s="24"/>
      <c r="RAC24" s="24"/>
      <c r="RAD24" s="24"/>
      <c r="RAE24" s="24"/>
      <c r="RAF24" s="24"/>
      <c r="RAG24" s="24"/>
      <c r="RAH24" s="24"/>
      <c r="RAI24" s="24"/>
      <c r="RAJ24" s="24"/>
      <c r="RAK24" s="24"/>
      <c r="RAL24" s="24"/>
      <c r="RAM24" s="24"/>
      <c r="RAN24" s="24"/>
      <c r="RAO24" s="24"/>
      <c r="RAP24" s="24"/>
      <c r="RAQ24" s="24"/>
      <c r="RAR24" s="24"/>
      <c r="RAS24" s="24"/>
      <c r="RAT24" s="24"/>
      <c r="RAU24" s="24"/>
      <c r="RAV24" s="24"/>
      <c r="RAW24" s="24"/>
      <c r="RAX24" s="24"/>
      <c r="RAY24" s="24"/>
      <c r="RAZ24" s="24"/>
      <c r="RBA24" s="24"/>
      <c r="RBB24" s="24"/>
      <c r="RBC24" s="24"/>
      <c r="RBD24" s="24"/>
      <c r="RBE24" s="24"/>
      <c r="RBF24" s="24"/>
      <c r="RBG24" s="24"/>
      <c r="RBH24" s="24"/>
      <c r="RBI24" s="24"/>
      <c r="RBJ24" s="24"/>
      <c r="RBK24" s="24"/>
      <c r="RBL24" s="24"/>
      <c r="RBM24" s="24"/>
      <c r="RBN24" s="24"/>
      <c r="RBO24" s="24"/>
      <c r="RBP24" s="24"/>
      <c r="RBQ24" s="24"/>
      <c r="RBR24" s="24"/>
      <c r="RBS24" s="24"/>
      <c r="RBT24" s="24"/>
      <c r="RBU24" s="24"/>
      <c r="RBV24" s="24"/>
      <c r="RBW24" s="24"/>
      <c r="RBX24" s="24"/>
      <c r="RBY24" s="24"/>
      <c r="RBZ24" s="24"/>
      <c r="RCA24" s="24"/>
      <c r="RCB24" s="24"/>
      <c r="RCC24" s="24"/>
      <c r="RCD24" s="24"/>
      <c r="RCE24" s="24"/>
      <c r="RCF24" s="24"/>
      <c r="RCG24" s="24"/>
      <c r="RCH24" s="24"/>
      <c r="RCI24" s="24"/>
      <c r="RCJ24" s="24"/>
      <c r="RCK24" s="24"/>
      <c r="RCL24" s="24"/>
      <c r="RCM24" s="24"/>
      <c r="RCN24" s="24"/>
      <c r="RCO24" s="24"/>
      <c r="RCP24" s="24"/>
      <c r="RCQ24" s="24"/>
      <c r="RCR24" s="24"/>
      <c r="RCS24" s="24"/>
      <c r="RCT24" s="24"/>
      <c r="RCU24" s="24"/>
      <c r="RCV24" s="24"/>
      <c r="RCW24" s="24"/>
      <c r="RCX24" s="24"/>
      <c r="RCY24" s="24"/>
      <c r="RCZ24" s="24"/>
      <c r="RDA24" s="24"/>
      <c r="RDB24" s="24"/>
      <c r="RDC24" s="24"/>
      <c r="RDD24" s="24"/>
      <c r="RDE24" s="24"/>
      <c r="RDF24" s="24"/>
      <c r="RDG24" s="24"/>
      <c r="RDH24" s="24"/>
      <c r="RDI24" s="24"/>
      <c r="RDJ24" s="24"/>
      <c r="RDK24" s="24"/>
      <c r="RDL24" s="24"/>
      <c r="RDM24" s="24"/>
      <c r="RDN24" s="24"/>
      <c r="RDO24" s="24"/>
      <c r="RDP24" s="24"/>
      <c r="RDQ24" s="24"/>
      <c r="RDR24" s="24"/>
      <c r="RDS24" s="24"/>
      <c r="RDT24" s="24"/>
      <c r="RDU24" s="24"/>
      <c r="RDV24" s="24"/>
      <c r="RDW24" s="24"/>
      <c r="RDX24" s="24"/>
      <c r="RDY24" s="24"/>
      <c r="RDZ24" s="24"/>
      <c r="REA24" s="24"/>
      <c r="REB24" s="24"/>
      <c r="REC24" s="24"/>
      <c r="RED24" s="24"/>
      <c r="REE24" s="24"/>
      <c r="REF24" s="24"/>
      <c r="REG24" s="24"/>
      <c r="REH24" s="24"/>
      <c r="REI24" s="24"/>
      <c r="REJ24" s="24"/>
      <c r="REK24" s="24"/>
      <c r="REL24" s="24"/>
      <c r="REM24" s="24"/>
      <c r="REN24" s="24"/>
      <c r="REO24" s="24"/>
      <c r="REP24" s="24"/>
      <c r="REQ24" s="24"/>
      <c r="RER24" s="24"/>
      <c r="RES24" s="24"/>
      <c r="RET24" s="24"/>
      <c r="REU24" s="24"/>
      <c r="REV24" s="24"/>
      <c r="REW24" s="24"/>
      <c r="REX24" s="24"/>
      <c r="REY24" s="24"/>
      <c r="REZ24" s="24"/>
      <c r="RFA24" s="24"/>
      <c r="RFB24" s="24"/>
      <c r="RFC24" s="24"/>
      <c r="RFD24" s="24"/>
      <c r="RFE24" s="24"/>
      <c r="RFF24" s="24"/>
      <c r="RFG24" s="24"/>
      <c r="RFH24" s="24"/>
      <c r="RFI24" s="24"/>
      <c r="RFJ24" s="24"/>
      <c r="RFK24" s="24"/>
      <c r="RFL24" s="24"/>
      <c r="RFM24" s="24"/>
      <c r="RFN24" s="24"/>
      <c r="RFO24" s="24"/>
      <c r="RFP24" s="24"/>
      <c r="RFQ24" s="24"/>
      <c r="RFR24" s="24"/>
      <c r="RFS24" s="24"/>
      <c r="RFT24" s="24"/>
      <c r="RFU24" s="24"/>
      <c r="RFV24" s="24"/>
      <c r="RFW24" s="24"/>
      <c r="RFX24" s="24"/>
      <c r="RFY24" s="24"/>
      <c r="RFZ24" s="24"/>
      <c r="RGA24" s="24"/>
      <c r="RGB24" s="24"/>
      <c r="RGC24" s="24"/>
      <c r="RGD24" s="24"/>
      <c r="RGE24" s="24"/>
      <c r="RGF24" s="24"/>
      <c r="RGG24" s="24"/>
      <c r="RGH24" s="24"/>
      <c r="RGI24" s="24"/>
      <c r="RGJ24" s="24"/>
      <c r="RGK24" s="24"/>
      <c r="RGL24" s="24"/>
      <c r="RGM24" s="24"/>
      <c r="RGN24" s="24"/>
      <c r="RGO24" s="24"/>
      <c r="RGP24" s="24"/>
      <c r="RGQ24" s="24"/>
      <c r="RGR24" s="24"/>
      <c r="RGS24" s="24"/>
      <c r="RGT24" s="24"/>
      <c r="RGU24" s="24"/>
      <c r="RGV24" s="24"/>
      <c r="RGW24" s="24"/>
      <c r="RGX24" s="24"/>
      <c r="RGY24" s="24"/>
      <c r="RGZ24" s="24"/>
      <c r="RHA24" s="24"/>
      <c r="RHB24" s="24"/>
      <c r="RHC24" s="24"/>
      <c r="RHD24" s="24"/>
      <c r="RHE24" s="24"/>
      <c r="RHF24" s="24"/>
      <c r="RHG24" s="24"/>
      <c r="RHH24" s="24"/>
      <c r="RHI24" s="24"/>
      <c r="RHJ24" s="24"/>
      <c r="RHK24" s="24"/>
      <c r="RHL24" s="24"/>
      <c r="RHM24" s="24"/>
      <c r="RHN24" s="24"/>
      <c r="RHO24" s="24"/>
      <c r="RHP24" s="24"/>
      <c r="RHQ24" s="24"/>
      <c r="RHR24" s="24"/>
      <c r="RHS24" s="24"/>
      <c r="RHT24" s="24"/>
      <c r="RHU24" s="24"/>
      <c r="RHV24" s="24"/>
      <c r="RHW24" s="24"/>
      <c r="RHX24" s="24"/>
      <c r="RHY24" s="24"/>
      <c r="RHZ24" s="24"/>
      <c r="RIA24" s="24"/>
      <c r="RIB24" s="24"/>
      <c r="RIC24" s="24"/>
      <c r="RID24" s="24"/>
      <c r="RIE24" s="24"/>
      <c r="RIF24" s="24"/>
      <c r="RIG24" s="24"/>
      <c r="RIH24" s="24"/>
      <c r="RII24" s="24"/>
      <c r="RIJ24" s="24"/>
      <c r="RIK24" s="24"/>
      <c r="RIL24" s="24"/>
      <c r="RIM24" s="24"/>
      <c r="RIN24" s="24"/>
      <c r="RIO24" s="24"/>
      <c r="RIP24" s="24"/>
      <c r="RIQ24" s="24"/>
      <c r="RIR24" s="24"/>
      <c r="RIS24" s="24"/>
      <c r="RIT24" s="24"/>
      <c r="RIU24" s="24"/>
      <c r="RIV24" s="24"/>
      <c r="RIW24" s="24"/>
      <c r="RIX24" s="24"/>
      <c r="RIY24" s="24"/>
      <c r="RIZ24" s="24"/>
      <c r="RJA24" s="24"/>
      <c r="RJB24" s="24"/>
      <c r="RJC24" s="24"/>
      <c r="RJD24" s="24"/>
      <c r="RJE24" s="24"/>
      <c r="RJF24" s="24"/>
      <c r="RJG24" s="24"/>
      <c r="RJH24" s="24"/>
      <c r="RJI24" s="24"/>
      <c r="RJJ24" s="24"/>
      <c r="RJK24" s="24"/>
      <c r="RJL24" s="24"/>
      <c r="RJM24" s="24"/>
      <c r="RJN24" s="24"/>
      <c r="RJO24" s="24"/>
      <c r="RJP24" s="24"/>
      <c r="RJQ24" s="24"/>
      <c r="RJR24" s="24"/>
      <c r="RJS24" s="24"/>
      <c r="RJT24" s="24"/>
      <c r="RJU24" s="24"/>
      <c r="RJV24" s="24"/>
      <c r="RJW24" s="24"/>
      <c r="RJX24" s="24"/>
      <c r="RJY24" s="24"/>
      <c r="RJZ24" s="24"/>
      <c r="RKA24" s="24"/>
      <c r="RKB24" s="24"/>
      <c r="RKC24" s="24"/>
      <c r="RKD24" s="24"/>
      <c r="RKE24" s="24"/>
      <c r="RKF24" s="24"/>
      <c r="RKG24" s="24"/>
      <c r="RKH24" s="24"/>
      <c r="RKI24" s="24"/>
      <c r="RKJ24" s="24"/>
      <c r="RKK24" s="24"/>
      <c r="RKL24" s="24"/>
      <c r="RKM24" s="24"/>
      <c r="RKN24" s="24"/>
      <c r="RKO24" s="24"/>
      <c r="RKP24" s="24"/>
      <c r="RKQ24" s="24"/>
      <c r="RKR24" s="24"/>
      <c r="RKS24" s="24"/>
      <c r="RKT24" s="24"/>
      <c r="RKU24" s="24"/>
      <c r="RKV24" s="24"/>
      <c r="RKW24" s="24"/>
      <c r="RKX24" s="24"/>
      <c r="RKY24" s="24"/>
      <c r="RKZ24" s="24"/>
      <c r="RLA24" s="24"/>
      <c r="RLB24" s="24"/>
      <c r="RLC24" s="24"/>
      <c r="RLD24" s="24"/>
      <c r="RLE24" s="24"/>
      <c r="RLF24" s="24"/>
      <c r="RLG24" s="24"/>
      <c r="RLH24" s="24"/>
      <c r="RLI24" s="24"/>
      <c r="RLJ24" s="24"/>
      <c r="RLK24" s="24"/>
      <c r="RLL24" s="24"/>
      <c r="RLM24" s="24"/>
      <c r="RLN24" s="24"/>
      <c r="RLO24" s="24"/>
      <c r="RLP24" s="24"/>
      <c r="RLQ24" s="24"/>
      <c r="RLR24" s="24"/>
      <c r="RLS24" s="24"/>
      <c r="RLT24" s="24"/>
      <c r="RLU24" s="24"/>
      <c r="RLV24" s="24"/>
      <c r="RLW24" s="24"/>
      <c r="RLX24" s="24"/>
      <c r="RLY24" s="24"/>
      <c r="RLZ24" s="24"/>
      <c r="RMA24" s="24"/>
      <c r="RMB24" s="24"/>
      <c r="RMC24" s="24"/>
      <c r="RMD24" s="24"/>
      <c r="RME24" s="24"/>
      <c r="RMF24" s="24"/>
      <c r="RMG24" s="24"/>
      <c r="RMH24" s="24"/>
      <c r="RMI24" s="24"/>
      <c r="RMJ24" s="24"/>
      <c r="RMK24" s="24"/>
      <c r="RML24" s="24"/>
      <c r="RMM24" s="24"/>
      <c r="RMN24" s="24"/>
      <c r="RMO24" s="24"/>
      <c r="RMP24" s="24"/>
      <c r="RMQ24" s="24"/>
      <c r="RMR24" s="24"/>
      <c r="RMS24" s="24"/>
      <c r="RMT24" s="24"/>
      <c r="RMU24" s="24"/>
      <c r="RMV24" s="24"/>
      <c r="RMW24" s="24"/>
      <c r="RMX24" s="24"/>
      <c r="RMY24" s="24"/>
      <c r="RMZ24" s="24"/>
      <c r="RNA24" s="24"/>
      <c r="RNB24" s="24"/>
      <c r="RNC24" s="24"/>
      <c r="RND24" s="24"/>
      <c r="RNE24" s="24"/>
      <c r="RNF24" s="24"/>
      <c r="RNG24" s="24"/>
      <c r="RNH24" s="24"/>
      <c r="RNI24" s="24"/>
      <c r="RNJ24" s="24"/>
      <c r="RNK24" s="24"/>
      <c r="RNL24" s="24"/>
      <c r="RNM24" s="24"/>
      <c r="RNN24" s="24"/>
      <c r="RNO24" s="24"/>
      <c r="RNP24" s="24"/>
      <c r="RNQ24" s="24"/>
      <c r="RNR24" s="24"/>
      <c r="RNS24" s="24"/>
      <c r="RNT24" s="24"/>
      <c r="RNU24" s="24"/>
      <c r="RNV24" s="24"/>
      <c r="RNW24" s="24"/>
      <c r="RNX24" s="24"/>
      <c r="RNY24" s="24"/>
      <c r="RNZ24" s="24"/>
      <c r="ROA24" s="24"/>
      <c r="ROB24" s="24"/>
      <c r="ROC24" s="24"/>
      <c r="ROD24" s="24"/>
      <c r="ROE24" s="24"/>
      <c r="ROF24" s="24"/>
      <c r="ROG24" s="24"/>
      <c r="ROH24" s="24"/>
      <c r="ROI24" s="24"/>
      <c r="ROJ24" s="24"/>
      <c r="ROK24" s="24"/>
      <c r="ROL24" s="24"/>
      <c r="ROM24" s="24"/>
      <c r="RON24" s="24"/>
      <c r="ROO24" s="24"/>
      <c r="ROP24" s="24"/>
      <c r="ROQ24" s="24"/>
      <c r="ROR24" s="24"/>
      <c r="ROS24" s="24"/>
      <c r="ROT24" s="24"/>
      <c r="ROU24" s="24"/>
      <c r="ROV24" s="24"/>
      <c r="ROW24" s="24"/>
      <c r="ROX24" s="24"/>
      <c r="ROY24" s="24"/>
      <c r="ROZ24" s="24"/>
      <c r="RPA24" s="24"/>
      <c r="RPB24" s="24"/>
      <c r="RPC24" s="24"/>
      <c r="RPD24" s="24"/>
      <c r="RPE24" s="24"/>
      <c r="RPF24" s="24"/>
      <c r="RPG24" s="24"/>
      <c r="RPH24" s="24"/>
      <c r="RPI24" s="24"/>
      <c r="RPJ24" s="24"/>
      <c r="RPK24" s="24"/>
      <c r="RPL24" s="24"/>
      <c r="RPM24" s="24"/>
      <c r="RPN24" s="24"/>
      <c r="RPO24" s="24"/>
      <c r="RPP24" s="24"/>
      <c r="RPQ24" s="24"/>
      <c r="RPR24" s="24"/>
      <c r="RPS24" s="24"/>
      <c r="RPT24" s="24"/>
      <c r="RPU24" s="24"/>
      <c r="RPV24" s="24"/>
      <c r="RPW24" s="24"/>
      <c r="RPX24" s="24"/>
      <c r="RPY24" s="24"/>
      <c r="RPZ24" s="24"/>
      <c r="RQA24" s="24"/>
      <c r="RQB24" s="24"/>
      <c r="RQC24" s="24"/>
      <c r="RQD24" s="24"/>
      <c r="RQE24" s="24"/>
      <c r="RQF24" s="24"/>
      <c r="RQG24" s="24"/>
      <c r="RQH24" s="24"/>
      <c r="RQI24" s="24"/>
      <c r="RQJ24" s="24"/>
      <c r="RQK24" s="24"/>
      <c r="RQL24" s="24"/>
      <c r="RQM24" s="24"/>
      <c r="RQN24" s="24"/>
      <c r="RQO24" s="24"/>
      <c r="RQP24" s="24"/>
      <c r="RQQ24" s="24"/>
      <c r="RQR24" s="24"/>
      <c r="RQS24" s="24"/>
      <c r="RQT24" s="24"/>
      <c r="RQU24" s="24"/>
      <c r="RQV24" s="24"/>
      <c r="RQW24" s="24"/>
      <c r="RQX24" s="24"/>
      <c r="RQY24" s="24"/>
      <c r="RQZ24" s="24"/>
      <c r="RRA24" s="24"/>
      <c r="RRB24" s="24"/>
      <c r="RRC24" s="24"/>
      <c r="RRD24" s="24"/>
      <c r="RRE24" s="24"/>
      <c r="RRF24" s="24"/>
      <c r="RRG24" s="24"/>
      <c r="RRH24" s="24"/>
      <c r="RRI24" s="24"/>
      <c r="RRJ24" s="24"/>
      <c r="RRK24" s="24"/>
      <c r="RRL24" s="24"/>
      <c r="RRM24" s="24"/>
      <c r="RRN24" s="24"/>
      <c r="RRO24" s="24"/>
      <c r="RRP24" s="24"/>
      <c r="RRQ24" s="24"/>
      <c r="RRR24" s="24"/>
      <c r="RRS24" s="24"/>
      <c r="RRT24" s="24"/>
      <c r="RRU24" s="24"/>
      <c r="RRV24" s="24"/>
      <c r="RRW24" s="24"/>
      <c r="RRX24" s="24"/>
      <c r="RRY24" s="24"/>
      <c r="RRZ24" s="24"/>
      <c r="RSA24" s="24"/>
      <c r="RSB24" s="24"/>
      <c r="RSC24" s="24"/>
      <c r="RSD24" s="24"/>
      <c r="RSE24" s="24"/>
      <c r="RSF24" s="24"/>
      <c r="RSG24" s="24"/>
      <c r="RSH24" s="24"/>
      <c r="RSI24" s="24"/>
      <c r="RSJ24" s="24"/>
      <c r="RSK24" s="24"/>
      <c r="RSL24" s="24"/>
      <c r="RSM24" s="24"/>
      <c r="RSN24" s="24"/>
      <c r="RSO24" s="24"/>
      <c r="RSP24" s="24"/>
      <c r="RSQ24" s="24"/>
      <c r="RSR24" s="24"/>
      <c r="RSS24" s="24"/>
      <c r="RST24" s="24"/>
      <c r="RSU24" s="24"/>
      <c r="RSV24" s="24"/>
      <c r="RSW24" s="24"/>
      <c r="RSX24" s="24"/>
      <c r="RSY24" s="24"/>
      <c r="RSZ24" s="24"/>
      <c r="RTA24" s="24"/>
      <c r="RTB24" s="24"/>
      <c r="RTC24" s="24"/>
      <c r="RTD24" s="24"/>
      <c r="RTE24" s="24"/>
      <c r="RTF24" s="24"/>
      <c r="RTG24" s="24"/>
      <c r="RTH24" s="24"/>
      <c r="RTI24" s="24"/>
      <c r="RTJ24" s="24"/>
      <c r="RTK24" s="24"/>
      <c r="RTL24" s="24"/>
      <c r="RTM24" s="24"/>
      <c r="RTN24" s="24"/>
      <c r="RTO24" s="24"/>
      <c r="RTP24" s="24"/>
      <c r="RTQ24" s="24"/>
      <c r="RTR24" s="24"/>
      <c r="RTS24" s="24"/>
      <c r="RTT24" s="24"/>
      <c r="RTU24" s="24"/>
      <c r="RTV24" s="24"/>
      <c r="RTW24" s="24"/>
      <c r="RTX24" s="24"/>
      <c r="RTY24" s="24"/>
      <c r="RTZ24" s="24"/>
      <c r="RUA24" s="24"/>
      <c r="RUB24" s="24"/>
      <c r="RUC24" s="24"/>
      <c r="RUD24" s="24"/>
      <c r="RUE24" s="24"/>
      <c r="RUF24" s="24"/>
      <c r="RUG24" s="24"/>
      <c r="RUH24" s="24"/>
      <c r="RUI24" s="24"/>
      <c r="RUJ24" s="24"/>
      <c r="RUK24" s="24"/>
      <c r="RUL24" s="24"/>
      <c r="RUM24" s="24"/>
      <c r="RUN24" s="24"/>
      <c r="RUO24" s="24"/>
      <c r="RUP24" s="24"/>
      <c r="RUQ24" s="24"/>
      <c r="RUR24" s="24"/>
      <c r="RUS24" s="24"/>
      <c r="RUT24" s="24"/>
      <c r="RUU24" s="24"/>
      <c r="RUV24" s="24"/>
      <c r="RUW24" s="24"/>
      <c r="RUX24" s="24"/>
      <c r="RUY24" s="24"/>
      <c r="RUZ24" s="24"/>
      <c r="RVA24" s="24"/>
      <c r="RVB24" s="24"/>
      <c r="RVC24" s="24"/>
      <c r="RVD24" s="24"/>
      <c r="RVE24" s="24"/>
      <c r="RVF24" s="24"/>
      <c r="RVG24" s="24"/>
      <c r="RVH24" s="24"/>
      <c r="RVI24" s="24"/>
      <c r="RVJ24" s="24"/>
      <c r="RVK24" s="24"/>
      <c r="RVL24" s="24"/>
      <c r="RVM24" s="24"/>
      <c r="RVN24" s="24"/>
      <c r="RVO24" s="24"/>
      <c r="RVP24" s="24"/>
      <c r="RVQ24" s="24"/>
      <c r="RVR24" s="24"/>
      <c r="RVS24" s="24"/>
      <c r="RVT24" s="24"/>
      <c r="RVU24" s="24"/>
      <c r="RVV24" s="24"/>
      <c r="RVW24" s="24"/>
      <c r="RVX24" s="24"/>
      <c r="RVY24" s="24"/>
      <c r="RVZ24" s="24"/>
      <c r="RWA24" s="24"/>
      <c r="RWB24" s="24"/>
      <c r="RWC24" s="24"/>
      <c r="RWD24" s="24"/>
      <c r="RWE24" s="24"/>
      <c r="RWF24" s="24"/>
      <c r="RWG24" s="24"/>
      <c r="RWH24" s="24"/>
      <c r="RWI24" s="24"/>
      <c r="RWJ24" s="24"/>
      <c r="RWK24" s="24"/>
      <c r="RWL24" s="24"/>
      <c r="RWM24" s="24"/>
      <c r="RWN24" s="24"/>
      <c r="RWO24" s="24"/>
      <c r="RWP24" s="24"/>
      <c r="RWQ24" s="24"/>
      <c r="RWR24" s="24"/>
      <c r="RWS24" s="24"/>
      <c r="RWT24" s="24"/>
      <c r="RWU24" s="24"/>
      <c r="RWV24" s="24"/>
      <c r="RWW24" s="24"/>
      <c r="RWX24" s="24"/>
      <c r="RWY24" s="24"/>
      <c r="RWZ24" s="24"/>
      <c r="RXA24" s="24"/>
      <c r="RXB24" s="24"/>
      <c r="RXC24" s="24"/>
      <c r="RXD24" s="24"/>
      <c r="RXE24" s="24"/>
      <c r="RXF24" s="24"/>
      <c r="RXG24" s="24"/>
      <c r="RXH24" s="24"/>
      <c r="RXI24" s="24"/>
      <c r="RXJ24" s="24"/>
      <c r="RXK24" s="24"/>
      <c r="RXL24" s="24"/>
      <c r="RXM24" s="24"/>
      <c r="RXN24" s="24"/>
      <c r="RXO24" s="24"/>
      <c r="RXP24" s="24"/>
      <c r="RXQ24" s="24"/>
      <c r="RXR24" s="24"/>
      <c r="RXS24" s="24"/>
      <c r="RXT24" s="24"/>
      <c r="RXU24" s="24"/>
      <c r="RXV24" s="24"/>
      <c r="RXW24" s="24"/>
      <c r="RXX24" s="24"/>
      <c r="RXY24" s="24"/>
      <c r="RXZ24" s="24"/>
      <c r="RYA24" s="24"/>
      <c r="RYB24" s="24"/>
      <c r="RYC24" s="24"/>
      <c r="RYD24" s="24"/>
      <c r="RYE24" s="24"/>
      <c r="RYF24" s="24"/>
      <c r="RYG24" s="24"/>
      <c r="RYH24" s="24"/>
      <c r="RYI24" s="24"/>
      <c r="RYJ24" s="24"/>
      <c r="RYK24" s="24"/>
      <c r="RYL24" s="24"/>
      <c r="RYM24" s="24"/>
      <c r="RYN24" s="24"/>
      <c r="RYO24" s="24"/>
      <c r="RYP24" s="24"/>
      <c r="RYQ24" s="24"/>
      <c r="RYR24" s="24"/>
      <c r="RYS24" s="24"/>
      <c r="RYT24" s="24"/>
      <c r="RYU24" s="24"/>
      <c r="RYV24" s="24"/>
      <c r="RYW24" s="24"/>
      <c r="RYX24" s="24"/>
      <c r="RYY24" s="24"/>
      <c r="RYZ24" s="24"/>
      <c r="RZA24" s="24"/>
      <c r="RZB24" s="24"/>
      <c r="RZC24" s="24"/>
      <c r="RZD24" s="24"/>
      <c r="RZE24" s="24"/>
      <c r="RZF24" s="24"/>
      <c r="RZG24" s="24"/>
      <c r="RZH24" s="24"/>
      <c r="RZI24" s="24"/>
      <c r="RZJ24" s="24"/>
      <c r="RZK24" s="24"/>
      <c r="RZL24" s="24"/>
      <c r="RZM24" s="24"/>
      <c r="RZN24" s="24"/>
      <c r="RZO24" s="24"/>
      <c r="RZP24" s="24"/>
      <c r="RZQ24" s="24"/>
      <c r="RZR24" s="24"/>
      <c r="RZS24" s="24"/>
      <c r="RZT24" s="24"/>
      <c r="RZU24" s="24"/>
      <c r="RZV24" s="24"/>
      <c r="RZW24" s="24"/>
      <c r="RZX24" s="24"/>
      <c r="RZY24" s="24"/>
      <c r="RZZ24" s="24"/>
      <c r="SAA24" s="24"/>
      <c r="SAB24" s="24"/>
      <c r="SAC24" s="24"/>
      <c r="SAD24" s="24"/>
      <c r="SAE24" s="24"/>
      <c r="SAF24" s="24"/>
      <c r="SAG24" s="24"/>
      <c r="SAH24" s="24"/>
      <c r="SAI24" s="24"/>
      <c r="SAJ24" s="24"/>
      <c r="SAK24" s="24"/>
      <c r="SAL24" s="24"/>
      <c r="SAM24" s="24"/>
      <c r="SAN24" s="24"/>
      <c r="SAO24" s="24"/>
      <c r="SAP24" s="24"/>
      <c r="SAQ24" s="24"/>
      <c r="SAR24" s="24"/>
      <c r="SAS24" s="24"/>
      <c r="SAT24" s="24"/>
      <c r="SAU24" s="24"/>
      <c r="SAV24" s="24"/>
      <c r="SAW24" s="24"/>
      <c r="SAX24" s="24"/>
      <c r="SAY24" s="24"/>
      <c r="SAZ24" s="24"/>
      <c r="SBA24" s="24"/>
      <c r="SBB24" s="24"/>
      <c r="SBC24" s="24"/>
      <c r="SBD24" s="24"/>
      <c r="SBE24" s="24"/>
      <c r="SBF24" s="24"/>
      <c r="SBG24" s="24"/>
      <c r="SBH24" s="24"/>
      <c r="SBI24" s="24"/>
      <c r="SBJ24" s="24"/>
      <c r="SBK24" s="24"/>
      <c r="SBL24" s="24"/>
      <c r="SBM24" s="24"/>
      <c r="SBN24" s="24"/>
      <c r="SBO24" s="24"/>
      <c r="SBP24" s="24"/>
      <c r="SBQ24" s="24"/>
      <c r="SBR24" s="24"/>
      <c r="SBS24" s="24"/>
      <c r="SBT24" s="24"/>
      <c r="SBU24" s="24"/>
      <c r="SBV24" s="24"/>
      <c r="SBW24" s="24"/>
      <c r="SBX24" s="24"/>
      <c r="SBY24" s="24"/>
      <c r="SBZ24" s="24"/>
      <c r="SCA24" s="24"/>
      <c r="SCB24" s="24"/>
      <c r="SCC24" s="24"/>
      <c r="SCD24" s="24"/>
      <c r="SCE24" s="24"/>
      <c r="SCF24" s="24"/>
      <c r="SCG24" s="24"/>
      <c r="SCH24" s="24"/>
      <c r="SCI24" s="24"/>
      <c r="SCJ24" s="24"/>
      <c r="SCK24" s="24"/>
      <c r="SCL24" s="24"/>
      <c r="SCM24" s="24"/>
      <c r="SCN24" s="24"/>
      <c r="SCO24" s="24"/>
      <c r="SCP24" s="24"/>
      <c r="SCQ24" s="24"/>
      <c r="SCR24" s="24"/>
      <c r="SCS24" s="24"/>
      <c r="SCT24" s="24"/>
      <c r="SCU24" s="24"/>
      <c r="SCV24" s="24"/>
      <c r="SCW24" s="24"/>
      <c r="SCX24" s="24"/>
      <c r="SCY24" s="24"/>
      <c r="SCZ24" s="24"/>
      <c r="SDA24" s="24"/>
      <c r="SDB24" s="24"/>
      <c r="SDC24" s="24"/>
      <c r="SDD24" s="24"/>
      <c r="SDE24" s="24"/>
      <c r="SDF24" s="24"/>
      <c r="SDG24" s="24"/>
      <c r="SDH24" s="24"/>
      <c r="SDI24" s="24"/>
      <c r="SDJ24" s="24"/>
      <c r="SDK24" s="24"/>
      <c r="SDL24" s="24"/>
      <c r="SDM24" s="24"/>
      <c r="SDN24" s="24"/>
      <c r="SDO24" s="24"/>
      <c r="SDP24" s="24"/>
      <c r="SDQ24" s="24"/>
      <c r="SDR24" s="24"/>
      <c r="SDS24" s="24"/>
      <c r="SDT24" s="24"/>
      <c r="SDU24" s="24"/>
      <c r="SDV24" s="24"/>
      <c r="SDW24" s="24"/>
      <c r="SDX24" s="24"/>
      <c r="SDY24" s="24"/>
      <c r="SDZ24" s="24"/>
      <c r="SEA24" s="24"/>
      <c r="SEB24" s="24"/>
      <c r="SEC24" s="24"/>
      <c r="SED24" s="24"/>
      <c r="SEE24" s="24"/>
      <c r="SEF24" s="24"/>
      <c r="SEG24" s="24"/>
      <c r="SEH24" s="24"/>
      <c r="SEI24" s="24"/>
      <c r="SEJ24" s="24"/>
      <c r="SEK24" s="24"/>
      <c r="SEL24" s="24"/>
      <c r="SEM24" s="24"/>
      <c r="SEN24" s="24"/>
      <c r="SEO24" s="24"/>
      <c r="SEP24" s="24"/>
      <c r="SEQ24" s="24"/>
      <c r="SER24" s="24"/>
      <c r="SES24" s="24"/>
      <c r="SET24" s="24"/>
      <c r="SEU24" s="24"/>
      <c r="SEV24" s="24"/>
      <c r="SEW24" s="24"/>
      <c r="SEX24" s="24"/>
      <c r="SEY24" s="24"/>
      <c r="SEZ24" s="24"/>
      <c r="SFA24" s="24"/>
      <c r="SFB24" s="24"/>
      <c r="SFC24" s="24"/>
      <c r="SFD24" s="24"/>
      <c r="SFE24" s="24"/>
      <c r="SFF24" s="24"/>
      <c r="SFG24" s="24"/>
      <c r="SFH24" s="24"/>
      <c r="SFI24" s="24"/>
      <c r="SFJ24" s="24"/>
      <c r="SFK24" s="24"/>
      <c r="SFL24" s="24"/>
      <c r="SFM24" s="24"/>
      <c r="SFN24" s="24"/>
      <c r="SFO24" s="24"/>
      <c r="SFP24" s="24"/>
      <c r="SFQ24" s="24"/>
      <c r="SFR24" s="24"/>
      <c r="SFS24" s="24"/>
      <c r="SFT24" s="24"/>
      <c r="SFU24" s="24"/>
      <c r="SFV24" s="24"/>
      <c r="SFW24" s="24"/>
      <c r="SFX24" s="24"/>
      <c r="SFY24" s="24"/>
      <c r="SFZ24" s="24"/>
      <c r="SGA24" s="24"/>
      <c r="SGB24" s="24"/>
      <c r="SGC24" s="24"/>
      <c r="SGD24" s="24"/>
      <c r="SGE24" s="24"/>
      <c r="SGF24" s="24"/>
      <c r="SGG24" s="24"/>
      <c r="SGH24" s="24"/>
      <c r="SGI24" s="24"/>
      <c r="SGJ24" s="24"/>
      <c r="SGK24" s="24"/>
      <c r="SGL24" s="24"/>
      <c r="SGM24" s="24"/>
      <c r="SGN24" s="24"/>
      <c r="SGO24" s="24"/>
      <c r="SGP24" s="24"/>
      <c r="SGQ24" s="24"/>
      <c r="SGR24" s="24"/>
      <c r="SGS24" s="24"/>
      <c r="SGT24" s="24"/>
      <c r="SGU24" s="24"/>
      <c r="SGV24" s="24"/>
      <c r="SGW24" s="24"/>
      <c r="SGX24" s="24"/>
      <c r="SGY24" s="24"/>
      <c r="SGZ24" s="24"/>
      <c r="SHA24" s="24"/>
      <c r="SHB24" s="24"/>
      <c r="SHC24" s="24"/>
      <c r="SHD24" s="24"/>
      <c r="SHE24" s="24"/>
      <c r="SHF24" s="24"/>
      <c r="SHG24" s="24"/>
      <c r="SHH24" s="24"/>
      <c r="SHI24" s="24"/>
      <c r="SHJ24" s="24"/>
      <c r="SHK24" s="24"/>
      <c r="SHL24" s="24"/>
      <c r="SHM24" s="24"/>
      <c r="SHN24" s="24"/>
      <c r="SHO24" s="24"/>
      <c r="SHP24" s="24"/>
      <c r="SHQ24" s="24"/>
      <c r="SHR24" s="24"/>
      <c r="SHS24" s="24"/>
      <c r="SHT24" s="24"/>
      <c r="SHU24" s="24"/>
      <c r="SHV24" s="24"/>
      <c r="SHW24" s="24"/>
      <c r="SHX24" s="24"/>
      <c r="SHY24" s="24"/>
      <c r="SHZ24" s="24"/>
      <c r="SIA24" s="24"/>
      <c r="SIB24" s="24"/>
      <c r="SIC24" s="24"/>
      <c r="SID24" s="24"/>
      <c r="SIE24" s="24"/>
      <c r="SIF24" s="24"/>
      <c r="SIG24" s="24"/>
      <c r="SIH24" s="24"/>
      <c r="SII24" s="24"/>
      <c r="SIJ24" s="24"/>
      <c r="SIK24" s="24"/>
      <c r="SIL24" s="24"/>
      <c r="SIM24" s="24"/>
      <c r="SIN24" s="24"/>
      <c r="SIO24" s="24"/>
      <c r="SIP24" s="24"/>
      <c r="SIQ24" s="24"/>
      <c r="SIR24" s="24"/>
      <c r="SIS24" s="24"/>
      <c r="SIT24" s="24"/>
      <c r="SIU24" s="24"/>
      <c r="SIV24" s="24"/>
      <c r="SIW24" s="24"/>
      <c r="SIX24" s="24"/>
      <c r="SIY24" s="24"/>
      <c r="SIZ24" s="24"/>
      <c r="SJA24" s="24"/>
      <c r="SJB24" s="24"/>
      <c r="SJC24" s="24"/>
      <c r="SJD24" s="24"/>
      <c r="SJE24" s="24"/>
      <c r="SJF24" s="24"/>
      <c r="SJG24" s="24"/>
      <c r="SJH24" s="24"/>
      <c r="SJI24" s="24"/>
      <c r="SJJ24" s="24"/>
      <c r="SJK24" s="24"/>
      <c r="SJL24" s="24"/>
      <c r="SJM24" s="24"/>
      <c r="SJN24" s="24"/>
      <c r="SJO24" s="24"/>
      <c r="SJP24" s="24"/>
      <c r="SJQ24" s="24"/>
      <c r="SJR24" s="24"/>
      <c r="SJS24" s="24"/>
      <c r="SJT24" s="24"/>
      <c r="SJU24" s="24"/>
      <c r="SJV24" s="24"/>
      <c r="SJW24" s="24"/>
      <c r="SJX24" s="24"/>
      <c r="SJY24" s="24"/>
      <c r="SJZ24" s="24"/>
      <c r="SKA24" s="24"/>
      <c r="SKB24" s="24"/>
      <c r="SKC24" s="24"/>
      <c r="SKD24" s="24"/>
      <c r="SKE24" s="24"/>
      <c r="SKF24" s="24"/>
      <c r="SKG24" s="24"/>
      <c r="SKH24" s="24"/>
      <c r="SKI24" s="24"/>
      <c r="SKJ24" s="24"/>
      <c r="SKK24" s="24"/>
      <c r="SKL24" s="24"/>
      <c r="SKM24" s="24"/>
      <c r="SKN24" s="24"/>
      <c r="SKO24" s="24"/>
      <c r="SKP24" s="24"/>
      <c r="SKQ24" s="24"/>
      <c r="SKR24" s="24"/>
      <c r="SKS24" s="24"/>
      <c r="SKT24" s="24"/>
      <c r="SKU24" s="24"/>
      <c r="SKV24" s="24"/>
      <c r="SKW24" s="24"/>
      <c r="SKX24" s="24"/>
      <c r="SKY24" s="24"/>
      <c r="SKZ24" s="24"/>
      <c r="SLA24" s="24"/>
      <c r="SLB24" s="24"/>
      <c r="SLC24" s="24"/>
      <c r="SLD24" s="24"/>
      <c r="SLE24" s="24"/>
      <c r="SLF24" s="24"/>
      <c r="SLG24" s="24"/>
      <c r="SLH24" s="24"/>
      <c r="SLI24" s="24"/>
      <c r="SLJ24" s="24"/>
      <c r="SLK24" s="24"/>
      <c r="SLL24" s="24"/>
      <c r="SLM24" s="24"/>
      <c r="SLN24" s="24"/>
      <c r="SLO24" s="24"/>
      <c r="SLP24" s="24"/>
      <c r="SLQ24" s="24"/>
      <c r="SLR24" s="24"/>
      <c r="SLS24" s="24"/>
      <c r="SLT24" s="24"/>
      <c r="SLU24" s="24"/>
      <c r="SLV24" s="24"/>
      <c r="SLW24" s="24"/>
      <c r="SLX24" s="24"/>
      <c r="SLY24" s="24"/>
      <c r="SLZ24" s="24"/>
      <c r="SMA24" s="24"/>
      <c r="SMB24" s="24"/>
      <c r="SMC24" s="24"/>
      <c r="SMD24" s="24"/>
      <c r="SME24" s="24"/>
      <c r="SMF24" s="24"/>
      <c r="SMG24" s="24"/>
      <c r="SMH24" s="24"/>
      <c r="SMI24" s="24"/>
      <c r="SMJ24" s="24"/>
      <c r="SMK24" s="24"/>
      <c r="SML24" s="24"/>
      <c r="SMM24" s="24"/>
      <c r="SMN24" s="24"/>
      <c r="SMO24" s="24"/>
      <c r="SMP24" s="24"/>
      <c r="SMQ24" s="24"/>
      <c r="SMR24" s="24"/>
      <c r="SMS24" s="24"/>
      <c r="SMT24" s="24"/>
      <c r="SMU24" s="24"/>
      <c r="SMV24" s="24"/>
      <c r="SMW24" s="24"/>
      <c r="SMX24" s="24"/>
      <c r="SMY24" s="24"/>
      <c r="SMZ24" s="24"/>
      <c r="SNA24" s="24"/>
      <c r="SNB24" s="24"/>
      <c r="SNC24" s="24"/>
      <c r="SND24" s="24"/>
      <c r="SNE24" s="24"/>
      <c r="SNF24" s="24"/>
      <c r="SNG24" s="24"/>
      <c r="SNH24" s="24"/>
      <c r="SNI24" s="24"/>
      <c r="SNJ24" s="24"/>
      <c r="SNK24" s="24"/>
      <c r="SNL24" s="24"/>
      <c r="SNM24" s="24"/>
      <c r="SNN24" s="24"/>
      <c r="SNO24" s="24"/>
      <c r="SNP24" s="24"/>
      <c r="SNQ24" s="24"/>
      <c r="SNR24" s="24"/>
      <c r="SNS24" s="24"/>
      <c r="SNT24" s="24"/>
      <c r="SNU24" s="24"/>
      <c r="SNV24" s="24"/>
      <c r="SNW24" s="24"/>
      <c r="SNX24" s="24"/>
      <c r="SNY24" s="24"/>
      <c r="SNZ24" s="24"/>
      <c r="SOA24" s="24"/>
      <c r="SOB24" s="24"/>
      <c r="SOC24" s="24"/>
      <c r="SOD24" s="24"/>
      <c r="SOE24" s="24"/>
      <c r="SOF24" s="24"/>
      <c r="SOG24" s="24"/>
      <c r="SOH24" s="24"/>
      <c r="SOI24" s="24"/>
      <c r="SOJ24" s="24"/>
      <c r="SOK24" s="24"/>
      <c r="SOL24" s="24"/>
      <c r="SOM24" s="24"/>
      <c r="SON24" s="24"/>
      <c r="SOO24" s="24"/>
      <c r="SOP24" s="24"/>
      <c r="SOQ24" s="24"/>
      <c r="SOR24" s="24"/>
      <c r="SOS24" s="24"/>
      <c r="SOT24" s="24"/>
      <c r="SOU24" s="24"/>
      <c r="SOV24" s="24"/>
      <c r="SOW24" s="24"/>
      <c r="SOX24" s="24"/>
      <c r="SOY24" s="24"/>
      <c r="SOZ24" s="24"/>
      <c r="SPA24" s="24"/>
      <c r="SPB24" s="24"/>
      <c r="SPC24" s="24"/>
      <c r="SPD24" s="24"/>
      <c r="SPE24" s="24"/>
      <c r="SPF24" s="24"/>
      <c r="SPG24" s="24"/>
      <c r="SPH24" s="24"/>
      <c r="SPI24" s="24"/>
      <c r="SPJ24" s="24"/>
      <c r="SPK24" s="24"/>
      <c r="SPL24" s="24"/>
      <c r="SPM24" s="24"/>
      <c r="SPN24" s="24"/>
      <c r="SPO24" s="24"/>
      <c r="SPP24" s="24"/>
      <c r="SPQ24" s="24"/>
      <c r="SPR24" s="24"/>
      <c r="SPS24" s="24"/>
      <c r="SPT24" s="24"/>
      <c r="SPU24" s="24"/>
      <c r="SPV24" s="24"/>
      <c r="SPW24" s="24"/>
      <c r="SPX24" s="24"/>
      <c r="SPY24" s="24"/>
      <c r="SPZ24" s="24"/>
      <c r="SQA24" s="24"/>
      <c r="SQB24" s="24"/>
      <c r="SQC24" s="24"/>
      <c r="SQD24" s="24"/>
      <c r="SQE24" s="24"/>
      <c r="SQF24" s="24"/>
      <c r="SQG24" s="24"/>
      <c r="SQH24" s="24"/>
      <c r="SQI24" s="24"/>
      <c r="SQJ24" s="24"/>
      <c r="SQK24" s="24"/>
      <c r="SQL24" s="24"/>
      <c r="SQM24" s="24"/>
      <c r="SQN24" s="24"/>
      <c r="SQO24" s="24"/>
      <c r="SQP24" s="24"/>
      <c r="SQQ24" s="24"/>
      <c r="SQR24" s="24"/>
      <c r="SQS24" s="24"/>
      <c r="SQT24" s="24"/>
      <c r="SQU24" s="24"/>
      <c r="SQV24" s="24"/>
      <c r="SQW24" s="24"/>
      <c r="SQX24" s="24"/>
      <c r="SQY24" s="24"/>
      <c r="SQZ24" s="24"/>
      <c r="SRA24" s="24"/>
      <c r="SRB24" s="24"/>
      <c r="SRC24" s="24"/>
      <c r="SRD24" s="24"/>
      <c r="SRE24" s="24"/>
      <c r="SRF24" s="24"/>
      <c r="SRG24" s="24"/>
      <c r="SRH24" s="24"/>
      <c r="SRI24" s="24"/>
      <c r="SRJ24" s="24"/>
      <c r="SRK24" s="24"/>
      <c r="SRL24" s="24"/>
      <c r="SRM24" s="24"/>
      <c r="SRN24" s="24"/>
      <c r="SRO24" s="24"/>
      <c r="SRP24" s="24"/>
      <c r="SRQ24" s="24"/>
      <c r="SRR24" s="24"/>
      <c r="SRS24" s="24"/>
      <c r="SRT24" s="24"/>
      <c r="SRU24" s="24"/>
      <c r="SRV24" s="24"/>
      <c r="SRW24" s="24"/>
      <c r="SRX24" s="24"/>
      <c r="SRY24" s="24"/>
      <c r="SRZ24" s="24"/>
      <c r="SSA24" s="24"/>
      <c r="SSB24" s="24"/>
      <c r="SSC24" s="24"/>
      <c r="SSD24" s="24"/>
      <c r="SSE24" s="24"/>
      <c r="SSF24" s="24"/>
      <c r="SSG24" s="24"/>
      <c r="SSH24" s="24"/>
      <c r="SSI24" s="24"/>
      <c r="SSJ24" s="24"/>
      <c r="SSK24" s="24"/>
      <c r="SSL24" s="24"/>
      <c r="SSM24" s="24"/>
      <c r="SSN24" s="24"/>
      <c r="SSO24" s="24"/>
      <c r="SSP24" s="24"/>
      <c r="SSQ24" s="24"/>
      <c r="SSR24" s="24"/>
      <c r="SSS24" s="24"/>
      <c r="SST24" s="24"/>
      <c r="SSU24" s="24"/>
      <c r="SSV24" s="24"/>
      <c r="SSW24" s="24"/>
      <c r="SSX24" s="24"/>
      <c r="SSY24" s="24"/>
      <c r="SSZ24" s="24"/>
      <c r="STA24" s="24"/>
      <c r="STB24" s="24"/>
      <c r="STC24" s="24"/>
      <c r="STD24" s="24"/>
      <c r="STE24" s="24"/>
      <c r="STF24" s="24"/>
      <c r="STG24" s="24"/>
      <c r="STH24" s="24"/>
      <c r="STI24" s="24"/>
      <c r="STJ24" s="24"/>
      <c r="STK24" s="24"/>
      <c r="STL24" s="24"/>
      <c r="STM24" s="24"/>
      <c r="STN24" s="24"/>
      <c r="STO24" s="24"/>
      <c r="STP24" s="24"/>
      <c r="STQ24" s="24"/>
      <c r="STR24" s="24"/>
      <c r="STS24" s="24"/>
      <c r="STT24" s="24"/>
      <c r="STU24" s="24"/>
      <c r="STV24" s="24"/>
      <c r="STW24" s="24"/>
      <c r="STX24" s="24"/>
      <c r="STY24" s="24"/>
      <c r="STZ24" s="24"/>
      <c r="SUA24" s="24"/>
      <c r="SUB24" s="24"/>
      <c r="SUC24" s="24"/>
      <c r="SUD24" s="24"/>
      <c r="SUE24" s="24"/>
      <c r="SUF24" s="24"/>
      <c r="SUG24" s="24"/>
      <c r="SUH24" s="24"/>
      <c r="SUI24" s="24"/>
      <c r="SUJ24" s="24"/>
      <c r="SUK24" s="24"/>
      <c r="SUL24" s="24"/>
      <c r="SUM24" s="24"/>
      <c r="SUN24" s="24"/>
      <c r="SUO24" s="24"/>
      <c r="SUP24" s="24"/>
      <c r="SUQ24" s="24"/>
      <c r="SUR24" s="24"/>
      <c r="SUS24" s="24"/>
      <c r="SUT24" s="24"/>
      <c r="SUU24" s="24"/>
      <c r="SUV24" s="24"/>
      <c r="SUW24" s="24"/>
      <c r="SUX24" s="24"/>
      <c r="SUY24" s="24"/>
      <c r="SUZ24" s="24"/>
      <c r="SVA24" s="24"/>
      <c r="SVB24" s="24"/>
      <c r="SVC24" s="24"/>
      <c r="SVD24" s="24"/>
      <c r="SVE24" s="24"/>
      <c r="SVF24" s="24"/>
      <c r="SVG24" s="24"/>
      <c r="SVH24" s="24"/>
      <c r="SVI24" s="24"/>
      <c r="SVJ24" s="24"/>
      <c r="SVK24" s="24"/>
      <c r="SVL24" s="24"/>
      <c r="SVM24" s="24"/>
      <c r="SVN24" s="24"/>
      <c r="SVO24" s="24"/>
      <c r="SVP24" s="24"/>
      <c r="SVQ24" s="24"/>
      <c r="SVR24" s="24"/>
      <c r="SVS24" s="24"/>
      <c r="SVT24" s="24"/>
      <c r="SVU24" s="24"/>
      <c r="SVV24" s="24"/>
      <c r="SVW24" s="24"/>
      <c r="SVX24" s="24"/>
      <c r="SVY24" s="24"/>
      <c r="SVZ24" s="24"/>
      <c r="SWA24" s="24"/>
      <c r="SWB24" s="24"/>
      <c r="SWC24" s="24"/>
      <c r="SWD24" s="24"/>
      <c r="SWE24" s="24"/>
      <c r="SWF24" s="24"/>
      <c r="SWG24" s="24"/>
      <c r="SWH24" s="24"/>
      <c r="SWI24" s="24"/>
      <c r="SWJ24" s="24"/>
      <c r="SWK24" s="24"/>
      <c r="SWL24" s="24"/>
      <c r="SWM24" s="24"/>
      <c r="SWN24" s="24"/>
      <c r="SWO24" s="24"/>
      <c r="SWP24" s="24"/>
      <c r="SWQ24" s="24"/>
      <c r="SWR24" s="24"/>
      <c r="SWS24" s="24"/>
      <c r="SWT24" s="24"/>
      <c r="SWU24" s="24"/>
      <c r="SWV24" s="24"/>
      <c r="SWW24" s="24"/>
      <c r="SWX24" s="24"/>
      <c r="SWY24" s="24"/>
      <c r="SWZ24" s="24"/>
      <c r="SXA24" s="24"/>
      <c r="SXB24" s="24"/>
      <c r="SXC24" s="24"/>
      <c r="SXD24" s="24"/>
      <c r="SXE24" s="24"/>
      <c r="SXF24" s="24"/>
      <c r="SXG24" s="24"/>
      <c r="SXH24" s="24"/>
      <c r="SXI24" s="24"/>
      <c r="SXJ24" s="24"/>
      <c r="SXK24" s="24"/>
      <c r="SXL24" s="24"/>
      <c r="SXM24" s="24"/>
      <c r="SXN24" s="24"/>
      <c r="SXO24" s="24"/>
      <c r="SXP24" s="24"/>
      <c r="SXQ24" s="24"/>
      <c r="SXR24" s="24"/>
      <c r="SXS24" s="24"/>
      <c r="SXT24" s="24"/>
      <c r="SXU24" s="24"/>
      <c r="SXV24" s="24"/>
      <c r="SXW24" s="24"/>
      <c r="SXX24" s="24"/>
      <c r="SXY24" s="24"/>
      <c r="SXZ24" s="24"/>
      <c r="SYA24" s="24"/>
      <c r="SYB24" s="24"/>
      <c r="SYC24" s="24"/>
      <c r="SYD24" s="24"/>
      <c r="SYE24" s="24"/>
      <c r="SYF24" s="24"/>
      <c r="SYG24" s="24"/>
      <c r="SYH24" s="24"/>
      <c r="SYI24" s="24"/>
      <c r="SYJ24" s="24"/>
      <c r="SYK24" s="24"/>
      <c r="SYL24" s="24"/>
      <c r="SYM24" s="24"/>
      <c r="SYN24" s="24"/>
      <c r="SYO24" s="24"/>
      <c r="SYP24" s="24"/>
      <c r="SYQ24" s="24"/>
      <c r="SYR24" s="24"/>
      <c r="SYS24" s="24"/>
      <c r="SYT24" s="24"/>
      <c r="SYU24" s="24"/>
      <c r="SYV24" s="24"/>
      <c r="SYW24" s="24"/>
      <c r="SYX24" s="24"/>
      <c r="SYY24" s="24"/>
      <c r="SYZ24" s="24"/>
      <c r="SZA24" s="24"/>
      <c r="SZB24" s="24"/>
      <c r="SZC24" s="24"/>
      <c r="SZD24" s="24"/>
      <c r="SZE24" s="24"/>
      <c r="SZF24" s="24"/>
      <c r="SZG24" s="24"/>
      <c r="SZH24" s="24"/>
      <c r="SZI24" s="24"/>
      <c r="SZJ24" s="24"/>
      <c r="SZK24" s="24"/>
      <c r="SZL24" s="24"/>
      <c r="SZM24" s="24"/>
      <c r="SZN24" s="24"/>
      <c r="SZO24" s="24"/>
      <c r="SZP24" s="24"/>
      <c r="SZQ24" s="24"/>
      <c r="SZR24" s="24"/>
      <c r="SZS24" s="24"/>
      <c r="SZT24" s="24"/>
      <c r="SZU24" s="24"/>
      <c r="SZV24" s="24"/>
      <c r="SZW24" s="24"/>
      <c r="SZX24" s="24"/>
      <c r="SZY24" s="24"/>
      <c r="SZZ24" s="24"/>
      <c r="TAA24" s="24"/>
      <c r="TAB24" s="24"/>
      <c r="TAC24" s="24"/>
      <c r="TAD24" s="24"/>
      <c r="TAE24" s="24"/>
      <c r="TAF24" s="24"/>
      <c r="TAG24" s="24"/>
      <c r="TAH24" s="24"/>
      <c r="TAI24" s="24"/>
      <c r="TAJ24" s="24"/>
      <c r="TAK24" s="24"/>
      <c r="TAL24" s="24"/>
      <c r="TAM24" s="24"/>
      <c r="TAN24" s="24"/>
      <c r="TAO24" s="24"/>
      <c r="TAP24" s="24"/>
      <c r="TAQ24" s="24"/>
      <c r="TAR24" s="24"/>
      <c r="TAS24" s="24"/>
      <c r="TAT24" s="24"/>
      <c r="TAU24" s="24"/>
      <c r="TAV24" s="24"/>
      <c r="TAW24" s="24"/>
      <c r="TAX24" s="24"/>
      <c r="TAY24" s="24"/>
      <c r="TAZ24" s="24"/>
      <c r="TBA24" s="24"/>
      <c r="TBB24" s="24"/>
      <c r="TBC24" s="24"/>
      <c r="TBD24" s="24"/>
      <c r="TBE24" s="24"/>
      <c r="TBF24" s="24"/>
      <c r="TBG24" s="24"/>
      <c r="TBH24" s="24"/>
      <c r="TBI24" s="24"/>
      <c r="TBJ24" s="24"/>
      <c r="TBK24" s="24"/>
      <c r="TBL24" s="24"/>
      <c r="TBM24" s="24"/>
      <c r="TBN24" s="24"/>
      <c r="TBO24" s="24"/>
      <c r="TBP24" s="24"/>
      <c r="TBQ24" s="24"/>
      <c r="TBR24" s="24"/>
      <c r="TBS24" s="24"/>
      <c r="TBT24" s="24"/>
      <c r="TBU24" s="24"/>
      <c r="TBV24" s="24"/>
      <c r="TBW24" s="24"/>
      <c r="TBX24" s="24"/>
      <c r="TBY24" s="24"/>
      <c r="TBZ24" s="24"/>
      <c r="TCA24" s="24"/>
      <c r="TCB24" s="24"/>
      <c r="TCC24" s="24"/>
      <c r="TCD24" s="24"/>
      <c r="TCE24" s="24"/>
      <c r="TCF24" s="24"/>
      <c r="TCG24" s="24"/>
      <c r="TCH24" s="24"/>
      <c r="TCI24" s="24"/>
      <c r="TCJ24" s="24"/>
      <c r="TCK24" s="24"/>
      <c r="TCL24" s="24"/>
      <c r="TCM24" s="24"/>
      <c r="TCN24" s="24"/>
      <c r="TCO24" s="24"/>
      <c r="TCP24" s="24"/>
      <c r="TCQ24" s="24"/>
      <c r="TCR24" s="24"/>
      <c r="TCS24" s="24"/>
      <c r="TCT24" s="24"/>
      <c r="TCU24" s="24"/>
      <c r="TCV24" s="24"/>
      <c r="TCW24" s="24"/>
      <c r="TCX24" s="24"/>
      <c r="TCY24" s="24"/>
      <c r="TCZ24" s="24"/>
      <c r="TDA24" s="24"/>
      <c r="TDB24" s="24"/>
      <c r="TDC24" s="24"/>
      <c r="TDD24" s="24"/>
      <c r="TDE24" s="24"/>
      <c r="TDF24" s="24"/>
      <c r="TDG24" s="24"/>
      <c r="TDH24" s="24"/>
      <c r="TDI24" s="24"/>
      <c r="TDJ24" s="24"/>
      <c r="TDK24" s="24"/>
      <c r="TDL24" s="24"/>
      <c r="TDM24" s="24"/>
      <c r="TDN24" s="24"/>
      <c r="TDO24" s="24"/>
      <c r="TDP24" s="24"/>
      <c r="TDQ24" s="24"/>
      <c r="TDR24" s="24"/>
      <c r="TDS24" s="24"/>
      <c r="TDT24" s="24"/>
      <c r="TDU24" s="24"/>
      <c r="TDV24" s="24"/>
      <c r="TDW24" s="24"/>
      <c r="TDX24" s="24"/>
      <c r="TDY24" s="24"/>
      <c r="TDZ24" s="24"/>
      <c r="TEA24" s="24"/>
      <c r="TEB24" s="24"/>
      <c r="TEC24" s="24"/>
      <c r="TED24" s="24"/>
      <c r="TEE24" s="24"/>
      <c r="TEF24" s="24"/>
      <c r="TEG24" s="24"/>
      <c r="TEH24" s="24"/>
      <c r="TEI24" s="24"/>
      <c r="TEJ24" s="24"/>
      <c r="TEK24" s="24"/>
      <c r="TEL24" s="24"/>
      <c r="TEM24" s="24"/>
      <c r="TEN24" s="24"/>
      <c r="TEO24" s="24"/>
      <c r="TEP24" s="24"/>
      <c r="TEQ24" s="24"/>
      <c r="TER24" s="24"/>
      <c r="TES24" s="24"/>
      <c r="TET24" s="24"/>
      <c r="TEU24" s="24"/>
      <c r="TEV24" s="24"/>
      <c r="TEW24" s="24"/>
      <c r="TEX24" s="24"/>
      <c r="TEY24" s="24"/>
      <c r="TEZ24" s="24"/>
      <c r="TFA24" s="24"/>
      <c r="TFB24" s="24"/>
      <c r="TFC24" s="24"/>
      <c r="TFD24" s="24"/>
      <c r="TFE24" s="24"/>
      <c r="TFF24" s="24"/>
      <c r="TFG24" s="24"/>
      <c r="TFH24" s="24"/>
      <c r="TFI24" s="24"/>
      <c r="TFJ24" s="24"/>
      <c r="TFK24" s="24"/>
      <c r="TFL24" s="24"/>
      <c r="TFM24" s="24"/>
      <c r="TFN24" s="24"/>
      <c r="TFO24" s="24"/>
      <c r="TFP24" s="24"/>
      <c r="TFQ24" s="24"/>
      <c r="TFR24" s="24"/>
      <c r="TFS24" s="24"/>
      <c r="TFT24" s="24"/>
      <c r="TFU24" s="24"/>
      <c r="TFV24" s="24"/>
      <c r="TFW24" s="24"/>
      <c r="TFX24" s="24"/>
      <c r="TFY24" s="24"/>
      <c r="TFZ24" s="24"/>
      <c r="TGA24" s="24"/>
      <c r="TGB24" s="24"/>
      <c r="TGC24" s="24"/>
      <c r="TGD24" s="24"/>
      <c r="TGE24" s="24"/>
      <c r="TGF24" s="24"/>
      <c r="TGG24" s="24"/>
      <c r="TGH24" s="24"/>
      <c r="TGI24" s="24"/>
      <c r="TGJ24" s="24"/>
      <c r="TGK24" s="24"/>
      <c r="TGL24" s="24"/>
      <c r="TGM24" s="24"/>
      <c r="TGN24" s="24"/>
      <c r="TGO24" s="24"/>
      <c r="TGP24" s="24"/>
      <c r="TGQ24" s="24"/>
      <c r="TGR24" s="24"/>
      <c r="TGS24" s="24"/>
      <c r="TGT24" s="24"/>
      <c r="TGU24" s="24"/>
      <c r="TGV24" s="24"/>
      <c r="TGW24" s="24"/>
      <c r="TGX24" s="24"/>
      <c r="TGY24" s="24"/>
      <c r="TGZ24" s="24"/>
      <c r="THA24" s="24"/>
      <c r="THB24" s="24"/>
      <c r="THC24" s="24"/>
      <c r="THD24" s="24"/>
      <c r="THE24" s="24"/>
      <c r="THF24" s="24"/>
      <c r="THG24" s="24"/>
      <c r="THH24" s="24"/>
      <c r="THI24" s="24"/>
      <c r="THJ24" s="24"/>
      <c r="THK24" s="24"/>
      <c r="THL24" s="24"/>
      <c r="THM24" s="24"/>
      <c r="THN24" s="24"/>
      <c r="THO24" s="24"/>
      <c r="THP24" s="24"/>
      <c r="THQ24" s="24"/>
      <c r="THR24" s="24"/>
      <c r="THS24" s="24"/>
      <c r="THT24" s="24"/>
      <c r="THU24" s="24"/>
      <c r="THV24" s="24"/>
      <c r="THW24" s="24"/>
      <c r="THX24" s="24"/>
      <c r="THY24" s="24"/>
      <c r="THZ24" s="24"/>
      <c r="TIA24" s="24"/>
      <c r="TIB24" s="24"/>
      <c r="TIC24" s="24"/>
      <c r="TID24" s="24"/>
      <c r="TIE24" s="24"/>
      <c r="TIF24" s="24"/>
      <c r="TIG24" s="24"/>
      <c r="TIH24" s="24"/>
      <c r="TII24" s="24"/>
      <c r="TIJ24" s="24"/>
      <c r="TIK24" s="24"/>
      <c r="TIL24" s="24"/>
      <c r="TIM24" s="24"/>
      <c r="TIN24" s="24"/>
      <c r="TIO24" s="24"/>
      <c r="TIP24" s="24"/>
      <c r="TIQ24" s="24"/>
      <c r="TIR24" s="24"/>
      <c r="TIS24" s="24"/>
      <c r="TIT24" s="24"/>
      <c r="TIU24" s="24"/>
      <c r="TIV24" s="24"/>
      <c r="TIW24" s="24"/>
      <c r="TIX24" s="24"/>
      <c r="TIY24" s="24"/>
      <c r="TIZ24" s="24"/>
      <c r="TJA24" s="24"/>
      <c r="TJB24" s="24"/>
      <c r="TJC24" s="24"/>
      <c r="TJD24" s="24"/>
      <c r="TJE24" s="24"/>
      <c r="TJF24" s="24"/>
      <c r="TJG24" s="24"/>
      <c r="TJH24" s="24"/>
      <c r="TJI24" s="24"/>
      <c r="TJJ24" s="24"/>
      <c r="TJK24" s="24"/>
      <c r="TJL24" s="24"/>
      <c r="TJM24" s="24"/>
      <c r="TJN24" s="24"/>
      <c r="TJO24" s="24"/>
      <c r="TJP24" s="24"/>
      <c r="TJQ24" s="24"/>
      <c r="TJR24" s="24"/>
      <c r="TJS24" s="24"/>
      <c r="TJT24" s="24"/>
      <c r="TJU24" s="24"/>
      <c r="TJV24" s="24"/>
      <c r="TJW24" s="24"/>
      <c r="TJX24" s="24"/>
      <c r="TJY24" s="24"/>
      <c r="TJZ24" s="24"/>
      <c r="TKA24" s="24"/>
      <c r="TKB24" s="24"/>
      <c r="TKC24" s="24"/>
      <c r="TKD24" s="24"/>
      <c r="TKE24" s="24"/>
      <c r="TKF24" s="24"/>
      <c r="TKG24" s="24"/>
      <c r="TKH24" s="24"/>
      <c r="TKI24" s="24"/>
      <c r="TKJ24" s="24"/>
      <c r="TKK24" s="24"/>
      <c r="TKL24" s="24"/>
      <c r="TKM24" s="24"/>
      <c r="TKN24" s="24"/>
      <c r="TKO24" s="24"/>
      <c r="TKP24" s="24"/>
      <c r="TKQ24" s="24"/>
      <c r="TKR24" s="24"/>
      <c r="TKS24" s="24"/>
      <c r="TKT24" s="24"/>
      <c r="TKU24" s="24"/>
      <c r="TKV24" s="24"/>
      <c r="TKW24" s="24"/>
      <c r="TKX24" s="24"/>
      <c r="TKY24" s="24"/>
      <c r="TKZ24" s="24"/>
      <c r="TLA24" s="24"/>
      <c r="TLB24" s="24"/>
      <c r="TLC24" s="24"/>
      <c r="TLD24" s="24"/>
      <c r="TLE24" s="24"/>
      <c r="TLF24" s="24"/>
      <c r="TLG24" s="24"/>
      <c r="TLH24" s="24"/>
      <c r="TLI24" s="24"/>
      <c r="TLJ24" s="24"/>
      <c r="TLK24" s="24"/>
      <c r="TLL24" s="24"/>
      <c r="TLM24" s="24"/>
      <c r="TLN24" s="24"/>
      <c r="TLO24" s="24"/>
      <c r="TLP24" s="24"/>
      <c r="TLQ24" s="24"/>
      <c r="TLR24" s="24"/>
      <c r="TLS24" s="24"/>
      <c r="TLT24" s="24"/>
      <c r="TLU24" s="24"/>
      <c r="TLV24" s="24"/>
      <c r="TLW24" s="24"/>
      <c r="TLX24" s="24"/>
      <c r="TLY24" s="24"/>
      <c r="TLZ24" s="24"/>
      <c r="TMA24" s="24"/>
      <c r="TMB24" s="24"/>
      <c r="TMC24" s="24"/>
      <c r="TMD24" s="24"/>
      <c r="TME24" s="24"/>
      <c r="TMF24" s="24"/>
      <c r="TMG24" s="24"/>
      <c r="TMH24" s="24"/>
      <c r="TMI24" s="24"/>
      <c r="TMJ24" s="24"/>
      <c r="TMK24" s="24"/>
      <c r="TML24" s="24"/>
      <c r="TMM24" s="24"/>
      <c r="TMN24" s="24"/>
      <c r="TMO24" s="24"/>
      <c r="TMP24" s="24"/>
      <c r="TMQ24" s="24"/>
      <c r="TMR24" s="24"/>
      <c r="TMS24" s="24"/>
      <c r="TMT24" s="24"/>
      <c r="TMU24" s="24"/>
      <c r="TMV24" s="24"/>
      <c r="TMW24" s="24"/>
      <c r="TMX24" s="24"/>
      <c r="TMY24" s="24"/>
      <c r="TMZ24" s="24"/>
      <c r="TNA24" s="24"/>
      <c r="TNB24" s="24"/>
      <c r="TNC24" s="24"/>
      <c r="TND24" s="24"/>
      <c r="TNE24" s="24"/>
      <c r="TNF24" s="24"/>
      <c r="TNG24" s="24"/>
      <c r="TNH24" s="24"/>
      <c r="TNI24" s="24"/>
      <c r="TNJ24" s="24"/>
      <c r="TNK24" s="24"/>
      <c r="TNL24" s="24"/>
      <c r="TNM24" s="24"/>
      <c r="TNN24" s="24"/>
      <c r="TNO24" s="24"/>
      <c r="TNP24" s="24"/>
      <c r="TNQ24" s="24"/>
      <c r="TNR24" s="24"/>
      <c r="TNS24" s="24"/>
      <c r="TNT24" s="24"/>
      <c r="TNU24" s="24"/>
      <c r="TNV24" s="24"/>
      <c r="TNW24" s="24"/>
      <c r="TNX24" s="24"/>
      <c r="TNY24" s="24"/>
      <c r="TNZ24" s="24"/>
      <c r="TOA24" s="24"/>
      <c r="TOB24" s="24"/>
      <c r="TOC24" s="24"/>
      <c r="TOD24" s="24"/>
      <c r="TOE24" s="24"/>
      <c r="TOF24" s="24"/>
      <c r="TOG24" s="24"/>
      <c r="TOH24" s="24"/>
      <c r="TOI24" s="24"/>
      <c r="TOJ24" s="24"/>
      <c r="TOK24" s="24"/>
      <c r="TOL24" s="24"/>
      <c r="TOM24" s="24"/>
      <c r="TON24" s="24"/>
      <c r="TOO24" s="24"/>
      <c r="TOP24" s="24"/>
      <c r="TOQ24" s="24"/>
      <c r="TOR24" s="24"/>
      <c r="TOS24" s="24"/>
      <c r="TOT24" s="24"/>
      <c r="TOU24" s="24"/>
      <c r="TOV24" s="24"/>
      <c r="TOW24" s="24"/>
      <c r="TOX24" s="24"/>
      <c r="TOY24" s="24"/>
      <c r="TOZ24" s="24"/>
      <c r="TPA24" s="24"/>
      <c r="TPB24" s="24"/>
      <c r="TPC24" s="24"/>
      <c r="TPD24" s="24"/>
      <c r="TPE24" s="24"/>
      <c r="TPF24" s="24"/>
      <c r="TPG24" s="24"/>
      <c r="TPH24" s="24"/>
      <c r="TPI24" s="24"/>
      <c r="TPJ24" s="24"/>
      <c r="TPK24" s="24"/>
      <c r="TPL24" s="24"/>
      <c r="TPM24" s="24"/>
      <c r="TPN24" s="24"/>
      <c r="TPO24" s="24"/>
      <c r="TPP24" s="24"/>
      <c r="TPQ24" s="24"/>
      <c r="TPR24" s="24"/>
      <c r="TPS24" s="24"/>
      <c r="TPT24" s="24"/>
      <c r="TPU24" s="24"/>
      <c r="TPV24" s="24"/>
      <c r="TPW24" s="24"/>
      <c r="TPX24" s="24"/>
      <c r="TPY24" s="24"/>
      <c r="TPZ24" s="24"/>
      <c r="TQA24" s="24"/>
      <c r="TQB24" s="24"/>
      <c r="TQC24" s="24"/>
      <c r="TQD24" s="24"/>
      <c r="TQE24" s="24"/>
      <c r="TQF24" s="24"/>
      <c r="TQG24" s="24"/>
      <c r="TQH24" s="24"/>
      <c r="TQI24" s="24"/>
      <c r="TQJ24" s="24"/>
      <c r="TQK24" s="24"/>
      <c r="TQL24" s="24"/>
      <c r="TQM24" s="24"/>
      <c r="TQN24" s="24"/>
      <c r="TQO24" s="24"/>
      <c r="TQP24" s="24"/>
      <c r="TQQ24" s="24"/>
      <c r="TQR24" s="24"/>
      <c r="TQS24" s="24"/>
      <c r="TQT24" s="24"/>
      <c r="TQU24" s="24"/>
      <c r="TQV24" s="24"/>
      <c r="TQW24" s="24"/>
      <c r="TQX24" s="24"/>
      <c r="TQY24" s="24"/>
      <c r="TQZ24" s="24"/>
      <c r="TRA24" s="24"/>
      <c r="TRB24" s="24"/>
      <c r="TRC24" s="24"/>
      <c r="TRD24" s="24"/>
      <c r="TRE24" s="24"/>
      <c r="TRF24" s="24"/>
      <c r="TRG24" s="24"/>
      <c r="TRH24" s="24"/>
      <c r="TRI24" s="24"/>
      <c r="TRJ24" s="24"/>
      <c r="TRK24" s="24"/>
      <c r="TRL24" s="24"/>
      <c r="TRM24" s="24"/>
      <c r="TRN24" s="24"/>
      <c r="TRO24" s="24"/>
      <c r="TRP24" s="24"/>
      <c r="TRQ24" s="24"/>
      <c r="TRR24" s="24"/>
      <c r="TRS24" s="24"/>
      <c r="TRT24" s="24"/>
      <c r="TRU24" s="24"/>
      <c r="TRV24" s="24"/>
      <c r="TRW24" s="24"/>
      <c r="TRX24" s="24"/>
      <c r="TRY24" s="24"/>
      <c r="TRZ24" s="24"/>
      <c r="TSA24" s="24"/>
      <c r="TSB24" s="24"/>
      <c r="TSC24" s="24"/>
      <c r="TSD24" s="24"/>
      <c r="TSE24" s="24"/>
      <c r="TSF24" s="24"/>
      <c r="TSG24" s="24"/>
      <c r="TSH24" s="24"/>
      <c r="TSI24" s="24"/>
      <c r="TSJ24" s="24"/>
      <c r="TSK24" s="24"/>
      <c r="TSL24" s="24"/>
      <c r="TSM24" s="24"/>
      <c r="TSN24" s="24"/>
      <c r="TSO24" s="24"/>
      <c r="TSP24" s="24"/>
      <c r="TSQ24" s="24"/>
      <c r="TSR24" s="24"/>
      <c r="TSS24" s="24"/>
      <c r="TST24" s="24"/>
      <c r="TSU24" s="24"/>
      <c r="TSV24" s="24"/>
      <c r="TSW24" s="24"/>
      <c r="TSX24" s="24"/>
      <c r="TSY24" s="24"/>
      <c r="TSZ24" s="24"/>
      <c r="TTA24" s="24"/>
      <c r="TTB24" s="24"/>
      <c r="TTC24" s="24"/>
      <c r="TTD24" s="24"/>
      <c r="TTE24" s="24"/>
      <c r="TTF24" s="24"/>
      <c r="TTG24" s="24"/>
      <c r="TTH24" s="24"/>
      <c r="TTI24" s="24"/>
      <c r="TTJ24" s="24"/>
      <c r="TTK24" s="24"/>
      <c r="TTL24" s="24"/>
      <c r="TTM24" s="24"/>
      <c r="TTN24" s="24"/>
      <c r="TTO24" s="24"/>
      <c r="TTP24" s="24"/>
      <c r="TTQ24" s="24"/>
      <c r="TTR24" s="24"/>
      <c r="TTS24" s="24"/>
      <c r="TTT24" s="24"/>
      <c r="TTU24" s="24"/>
      <c r="TTV24" s="24"/>
      <c r="TTW24" s="24"/>
      <c r="TTX24" s="24"/>
      <c r="TTY24" s="24"/>
      <c r="TTZ24" s="24"/>
      <c r="TUA24" s="24"/>
      <c r="TUB24" s="24"/>
      <c r="TUC24" s="24"/>
      <c r="TUD24" s="24"/>
      <c r="TUE24" s="24"/>
      <c r="TUF24" s="24"/>
      <c r="TUG24" s="24"/>
      <c r="TUH24" s="24"/>
      <c r="TUI24" s="24"/>
      <c r="TUJ24" s="24"/>
      <c r="TUK24" s="24"/>
      <c r="TUL24" s="24"/>
      <c r="TUM24" s="24"/>
      <c r="TUN24" s="24"/>
      <c r="TUO24" s="24"/>
      <c r="TUP24" s="24"/>
      <c r="TUQ24" s="24"/>
      <c r="TUR24" s="24"/>
      <c r="TUS24" s="24"/>
      <c r="TUT24" s="24"/>
      <c r="TUU24" s="24"/>
      <c r="TUV24" s="24"/>
      <c r="TUW24" s="24"/>
      <c r="TUX24" s="24"/>
      <c r="TUY24" s="24"/>
      <c r="TUZ24" s="24"/>
      <c r="TVA24" s="24"/>
      <c r="TVB24" s="24"/>
      <c r="TVC24" s="24"/>
      <c r="TVD24" s="24"/>
      <c r="TVE24" s="24"/>
      <c r="TVF24" s="24"/>
      <c r="TVG24" s="24"/>
      <c r="TVH24" s="24"/>
      <c r="TVI24" s="24"/>
      <c r="TVJ24" s="24"/>
      <c r="TVK24" s="24"/>
      <c r="TVL24" s="24"/>
      <c r="TVM24" s="24"/>
      <c r="TVN24" s="24"/>
      <c r="TVO24" s="24"/>
      <c r="TVP24" s="24"/>
      <c r="TVQ24" s="24"/>
      <c r="TVR24" s="24"/>
      <c r="TVS24" s="24"/>
      <c r="TVT24" s="24"/>
      <c r="TVU24" s="24"/>
      <c r="TVV24" s="24"/>
      <c r="TVW24" s="24"/>
      <c r="TVX24" s="24"/>
      <c r="TVY24" s="24"/>
      <c r="TVZ24" s="24"/>
      <c r="TWA24" s="24"/>
      <c r="TWB24" s="24"/>
      <c r="TWC24" s="24"/>
      <c r="TWD24" s="24"/>
      <c r="TWE24" s="24"/>
      <c r="TWF24" s="24"/>
      <c r="TWG24" s="24"/>
      <c r="TWH24" s="24"/>
      <c r="TWI24" s="24"/>
      <c r="TWJ24" s="24"/>
      <c r="TWK24" s="24"/>
      <c r="TWL24" s="24"/>
      <c r="TWM24" s="24"/>
      <c r="TWN24" s="24"/>
      <c r="TWO24" s="24"/>
      <c r="TWP24" s="24"/>
      <c r="TWQ24" s="24"/>
      <c r="TWR24" s="24"/>
      <c r="TWS24" s="24"/>
      <c r="TWT24" s="24"/>
      <c r="TWU24" s="24"/>
      <c r="TWV24" s="24"/>
      <c r="TWW24" s="24"/>
      <c r="TWX24" s="24"/>
      <c r="TWY24" s="24"/>
      <c r="TWZ24" s="24"/>
      <c r="TXA24" s="24"/>
      <c r="TXB24" s="24"/>
      <c r="TXC24" s="24"/>
      <c r="TXD24" s="24"/>
      <c r="TXE24" s="24"/>
      <c r="TXF24" s="24"/>
      <c r="TXG24" s="24"/>
      <c r="TXH24" s="24"/>
      <c r="TXI24" s="24"/>
      <c r="TXJ24" s="24"/>
      <c r="TXK24" s="24"/>
      <c r="TXL24" s="24"/>
      <c r="TXM24" s="24"/>
      <c r="TXN24" s="24"/>
      <c r="TXO24" s="24"/>
      <c r="TXP24" s="24"/>
      <c r="TXQ24" s="24"/>
      <c r="TXR24" s="24"/>
      <c r="TXS24" s="24"/>
      <c r="TXT24" s="24"/>
      <c r="TXU24" s="24"/>
      <c r="TXV24" s="24"/>
      <c r="TXW24" s="24"/>
      <c r="TXX24" s="24"/>
      <c r="TXY24" s="24"/>
      <c r="TXZ24" s="24"/>
      <c r="TYA24" s="24"/>
      <c r="TYB24" s="24"/>
      <c r="TYC24" s="24"/>
      <c r="TYD24" s="24"/>
      <c r="TYE24" s="24"/>
      <c r="TYF24" s="24"/>
      <c r="TYG24" s="24"/>
      <c r="TYH24" s="24"/>
      <c r="TYI24" s="24"/>
      <c r="TYJ24" s="24"/>
      <c r="TYK24" s="24"/>
      <c r="TYL24" s="24"/>
      <c r="TYM24" s="24"/>
      <c r="TYN24" s="24"/>
      <c r="TYO24" s="24"/>
      <c r="TYP24" s="24"/>
      <c r="TYQ24" s="24"/>
      <c r="TYR24" s="24"/>
      <c r="TYS24" s="24"/>
      <c r="TYT24" s="24"/>
      <c r="TYU24" s="24"/>
      <c r="TYV24" s="24"/>
      <c r="TYW24" s="24"/>
      <c r="TYX24" s="24"/>
      <c r="TYY24" s="24"/>
      <c r="TYZ24" s="24"/>
      <c r="TZA24" s="24"/>
      <c r="TZB24" s="24"/>
      <c r="TZC24" s="24"/>
      <c r="TZD24" s="24"/>
      <c r="TZE24" s="24"/>
      <c r="TZF24" s="24"/>
      <c r="TZG24" s="24"/>
      <c r="TZH24" s="24"/>
      <c r="TZI24" s="24"/>
      <c r="TZJ24" s="24"/>
      <c r="TZK24" s="24"/>
      <c r="TZL24" s="24"/>
      <c r="TZM24" s="24"/>
      <c r="TZN24" s="24"/>
      <c r="TZO24" s="24"/>
      <c r="TZP24" s="24"/>
      <c r="TZQ24" s="24"/>
      <c r="TZR24" s="24"/>
      <c r="TZS24" s="24"/>
      <c r="TZT24" s="24"/>
      <c r="TZU24" s="24"/>
      <c r="TZV24" s="24"/>
      <c r="TZW24" s="24"/>
      <c r="TZX24" s="24"/>
      <c r="TZY24" s="24"/>
      <c r="TZZ24" s="24"/>
      <c r="UAA24" s="24"/>
      <c r="UAB24" s="24"/>
      <c r="UAC24" s="24"/>
      <c r="UAD24" s="24"/>
      <c r="UAE24" s="24"/>
      <c r="UAF24" s="24"/>
      <c r="UAG24" s="24"/>
      <c r="UAH24" s="24"/>
      <c r="UAI24" s="24"/>
      <c r="UAJ24" s="24"/>
      <c r="UAK24" s="24"/>
      <c r="UAL24" s="24"/>
      <c r="UAM24" s="24"/>
      <c r="UAN24" s="24"/>
      <c r="UAO24" s="24"/>
      <c r="UAP24" s="24"/>
      <c r="UAQ24" s="24"/>
      <c r="UAR24" s="24"/>
      <c r="UAS24" s="24"/>
      <c r="UAT24" s="24"/>
      <c r="UAU24" s="24"/>
      <c r="UAV24" s="24"/>
      <c r="UAW24" s="24"/>
      <c r="UAX24" s="24"/>
      <c r="UAY24" s="24"/>
      <c r="UAZ24" s="24"/>
      <c r="UBA24" s="24"/>
      <c r="UBB24" s="24"/>
      <c r="UBC24" s="24"/>
      <c r="UBD24" s="24"/>
      <c r="UBE24" s="24"/>
      <c r="UBF24" s="24"/>
      <c r="UBG24" s="24"/>
      <c r="UBH24" s="24"/>
      <c r="UBI24" s="24"/>
      <c r="UBJ24" s="24"/>
      <c r="UBK24" s="24"/>
      <c r="UBL24" s="24"/>
      <c r="UBM24" s="24"/>
      <c r="UBN24" s="24"/>
      <c r="UBO24" s="24"/>
      <c r="UBP24" s="24"/>
      <c r="UBQ24" s="24"/>
      <c r="UBR24" s="24"/>
      <c r="UBS24" s="24"/>
      <c r="UBT24" s="24"/>
      <c r="UBU24" s="24"/>
      <c r="UBV24" s="24"/>
      <c r="UBW24" s="24"/>
      <c r="UBX24" s="24"/>
      <c r="UBY24" s="24"/>
      <c r="UBZ24" s="24"/>
      <c r="UCA24" s="24"/>
      <c r="UCB24" s="24"/>
      <c r="UCC24" s="24"/>
      <c r="UCD24" s="24"/>
      <c r="UCE24" s="24"/>
      <c r="UCF24" s="24"/>
      <c r="UCG24" s="24"/>
      <c r="UCH24" s="24"/>
      <c r="UCI24" s="24"/>
      <c r="UCJ24" s="24"/>
      <c r="UCK24" s="24"/>
      <c r="UCL24" s="24"/>
      <c r="UCM24" s="24"/>
      <c r="UCN24" s="24"/>
      <c r="UCO24" s="24"/>
      <c r="UCP24" s="24"/>
      <c r="UCQ24" s="24"/>
      <c r="UCR24" s="24"/>
      <c r="UCS24" s="24"/>
      <c r="UCT24" s="24"/>
      <c r="UCU24" s="24"/>
      <c r="UCV24" s="24"/>
      <c r="UCW24" s="24"/>
      <c r="UCX24" s="24"/>
      <c r="UCY24" s="24"/>
      <c r="UCZ24" s="24"/>
      <c r="UDA24" s="24"/>
      <c r="UDB24" s="24"/>
      <c r="UDC24" s="24"/>
      <c r="UDD24" s="24"/>
      <c r="UDE24" s="24"/>
      <c r="UDF24" s="24"/>
      <c r="UDG24" s="24"/>
      <c r="UDH24" s="24"/>
      <c r="UDI24" s="24"/>
      <c r="UDJ24" s="24"/>
      <c r="UDK24" s="24"/>
      <c r="UDL24" s="24"/>
      <c r="UDM24" s="24"/>
      <c r="UDN24" s="24"/>
      <c r="UDO24" s="24"/>
      <c r="UDP24" s="24"/>
      <c r="UDQ24" s="24"/>
      <c r="UDR24" s="24"/>
      <c r="UDS24" s="24"/>
      <c r="UDT24" s="24"/>
      <c r="UDU24" s="24"/>
      <c r="UDV24" s="24"/>
      <c r="UDW24" s="24"/>
      <c r="UDX24" s="24"/>
      <c r="UDY24" s="24"/>
      <c r="UDZ24" s="24"/>
      <c r="UEA24" s="24"/>
      <c r="UEB24" s="24"/>
      <c r="UEC24" s="24"/>
      <c r="UED24" s="24"/>
      <c r="UEE24" s="24"/>
      <c r="UEF24" s="24"/>
      <c r="UEG24" s="24"/>
      <c r="UEH24" s="24"/>
      <c r="UEI24" s="24"/>
      <c r="UEJ24" s="24"/>
      <c r="UEK24" s="24"/>
      <c r="UEL24" s="24"/>
      <c r="UEM24" s="24"/>
      <c r="UEN24" s="24"/>
      <c r="UEO24" s="24"/>
      <c r="UEP24" s="24"/>
      <c r="UEQ24" s="24"/>
      <c r="UER24" s="24"/>
      <c r="UES24" s="24"/>
      <c r="UET24" s="24"/>
      <c r="UEU24" s="24"/>
      <c r="UEV24" s="24"/>
      <c r="UEW24" s="24"/>
      <c r="UEX24" s="24"/>
      <c r="UEY24" s="24"/>
      <c r="UEZ24" s="24"/>
      <c r="UFA24" s="24"/>
      <c r="UFB24" s="24"/>
      <c r="UFC24" s="24"/>
      <c r="UFD24" s="24"/>
      <c r="UFE24" s="24"/>
      <c r="UFF24" s="24"/>
      <c r="UFG24" s="24"/>
      <c r="UFH24" s="24"/>
      <c r="UFI24" s="24"/>
      <c r="UFJ24" s="24"/>
      <c r="UFK24" s="24"/>
      <c r="UFL24" s="24"/>
      <c r="UFM24" s="24"/>
      <c r="UFN24" s="24"/>
      <c r="UFO24" s="24"/>
      <c r="UFP24" s="24"/>
      <c r="UFQ24" s="24"/>
      <c r="UFR24" s="24"/>
      <c r="UFS24" s="24"/>
      <c r="UFT24" s="24"/>
      <c r="UFU24" s="24"/>
      <c r="UFV24" s="24"/>
      <c r="UFW24" s="24"/>
      <c r="UFX24" s="24"/>
      <c r="UFY24" s="24"/>
      <c r="UFZ24" s="24"/>
      <c r="UGA24" s="24"/>
      <c r="UGB24" s="24"/>
      <c r="UGC24" s="24"/>
      <c r="UGD24" s="24"/>
      <c r="UGE24" s="24"/>
      <c r="UGF24" s="24"/>
      <c r="UGG24" s="24"/>
      <c r="UGH24" s="24"/>
      <c r="UGI24" s="24"/>
      <c r="UGJ24" s="24"/>
      <c r="UGK24" s="24"/>
      <c r="UGL24" s="24"/>
      <c r="UGM24" s="24"/>
      <c r="UGN24" s="24"/>
      <c r="UGO24" s="24"/>
      <c r="UGP24" s="24"/>
      <c r="UGQ24" s="24"/>
      <c r="UGR24" s="24"/>
      <c r="UGS24" s="24"/>
      <c r="UGT24" s="24"/>
      <c r="UGU24" s="24"/>
      <c r="UGV24" s="24"/>
      <c r="UGW24" s="24"/>
      <c r="UGX24" s="24"/>
      <c r="UGY24" s="24"/>
      <c r="UGZ24" s="24"/>
      <c r="UHA24" s="24"/>
      <c r="UHB24" s="24"/>
      <c r="UHC24" s="24"/>
      <c r="UHD24" s="24"/>
      <c r="UHE24" s="24"/>
      <c r="UHF24" s="24"/>
      <c r="UHG24" s="24"/>
      <c r="UHH24" s="24"/>
      <c r="UHI24" s="24"/>
      <c r="UHJ24" s="24"/>
      <c r="UHK24" s="24"/>
      <c r="UHL24" s="24"/>
      <c r="UHM24" s="24"/>
      <c r="UHN24" s="24"/>
      <c r="UHO24" s="24"/>
      <c r="UHP24" s="24"/>
      <c r="UHQ24" s="24"/>
      <c r="UHR24" s="24"/>
      <c r="UHS24" s="24"/>
      <c r="UHT24" s="24"/>
      <c r="UHU24" s="24"/>
      <c r="UHV24" s="24"/>
      <c r="UHW24" s="24"/>
      <c r="UHX24" s="24"/>
      <c r="UHY24" s="24"/>
      <c r="UHZ24" s="24"/>
      <c r="UIA24" s="24"/>
      <c r="UIB24" s="24"/>
      <c r="UIC24" s="24"/>
      <c r="UID24" s="24"/>
      <c r="UIE24" s="24"/>
      <c r="UIF24" s="24"/>
      <c r="UIG24" s="24"/>
      <c r="UIH24" s="24"/>
      <c r="UII24" s="24"/>
      <c r="UIJ24" s="24"/>
      <c r="UIK24" s="24"/>
      <c r="UIL24" s="24"/>
      <c r="UIM24" s="24"/>
      <c r="UIN24" s="24"/>
      <c r="UIO24" s="24"/>
      <c r="UIP24" s="24"/>
      <c r="UIQ24" s="24"/>
      <c r="UIR24" s="24"/>
      <c r="UIS24" s="24"/>
      <c r="UIT24" s="24"/>
      <c r="UIU24" s="24"/>
      <c r="UIV24" s="24"/>
      <c r="UIW24" s="24"/>
      <c r="UIX24" s="24"/>
      <c r="UIY24" s="24"/>
      <c r="UIZ24" s="24"/>
      <c r="UJA24" s="24"/>
      <c r="UJB24" s="24"/>
      <c r="UJC24" s="24"/>
      <c r="UJD24" s="24"/>
      <c r="UJE24" s="24"/>
      <c r="UJF24" s="24"/>
      <c r="UJG24" s="24"/>
      <c r="UJH24" s="24"/>
      <c r="UJI24" s="24"/>
      <c r="UJJ24" s="24"/>
      <c r="UJK24" s="24"/>
      <c r="UJL24" s="24"/>
      <c r="UJM24" s="24"/>
      <c r="UJN24" s="24"/>
      <c r="UJO24" s="24"/>
      <c r="UJP24" s="24"/>
      <c r="UJQ24" s="24"/>
      <c r="UJR24" s="24"/>
      <c r="UJS24" s="24"/>
      <c r="UJT24" s="24"/>
      <c r="UJU24" s="24"/>
      <c r="UJV24" s="24"/>
      <c r="UJW24" s="24"/>
      <c r="UJX24" s="24"/>
      <c r="UJY24" s="24"/>
      <c r="UJZ24" s="24"/>
      <c r="UKA24" s="24"/>
      <c r="UKB24" s="24"/>
      <c r="UKC24" s="24"/>
      <c r="UKD24" s="24"/>
      <c r="UKE24" s="24"/>
      <c r="UKF24" s="24"/>
      <c r="UKG24" s="24"/>
      <c r="UKH24" s="24"/>
      <c r="UKI24" s="24"/>
      <c r="UKJ24" s="24"/>
      <c r="UKK24" s="24"/>
      <c r="UKL24" s="24"/>
      <c r="UKM24" s="24"/>
      <c r="UKN24" s="24"/>
      <c r="UKO24" s="24"/>
      <c r="UKP24" s="24"/>
      <c r="UKQ24" s="24"/>
      <c r="UKR24" s="24"/>
      <c r="UKS24" s="24"/>
      <c r="UKT24" s="24"/>
      <c r="UKU24" s="24"/>
      <c r="UKV24" s="24"/>
      <c r="UKW24" s="24"/>
      <c r="UKX24" s="24"/>
      <c r="UKY24" s="24"/>
      <c r="UKZ24" s="24"/>
      <c r="ULA24" s="24"/>
      <c r="ULB24" s="24"/>
      <c r="ULC24" s="24"/>
      <c r="ULD24" s="24"/>
      <c r="ULE24" s="24"/>
      <c r="ULF24" s="24"/>
      <c r="ULG24" s="24"/>
      <c r="ULH24" s="24"/>
      <c r="ULI24" s="24"/>
      <c r="ULJ24" s="24"/>
      <c r="ULK24" s="24"/>
      <c r="ULL24" s="24"/>
      <c r="ULM24" s="24"/>
      <c r="ULN24" s="24"/>
      <c r="ULO24" s="24"/>
      <c r="ULP24" s="24"/>
      <c r="ULQ24" s="24"/>
      <c r="ULR24" s="24"/>
      <c r="ULS24" s="24"/>
      <c r="ULT24" s="24"/>
      <c r="ULU24" s="24"/>
      <c r="ULV24" s="24"/>
      <c r="ULW24" s="24"/>
      <c r="ULX24" s="24"/>
      <c r="ULY24" s="24"/>
      <c r="ULZ24" s="24"/>
      <c r="UMA24" s="24"/>
      <c r="UMB24" s="24"/>
      <c r="UMC24" s="24"/>
      <c r="UMD24" s="24"/>
      <c r="UME24" s="24"/>
      <c r="UMF24" s="24"/>
      <c r="UMG24" s="24"/>
      <c r="UMH24" s="24"/>
      <c r="UMI24" s="24"/>
      <c r="UMJ24" s="24"/>
      <c r="UMK24" s="24"/>
      <c r="UML24" s="24"/>
      <c r="UMM24" s="24"/>
      <c r="UMN24" s="24"/>
      <c r="UMO24" s="24"/>
      <c r="UMP24" s="24"/>
      <c r="UMQ24" s="24"/>
      <c r="UMR24" s="24"/>
      <c r="UMS24" s="24"/>
      <c r="UMT24" s="24"/>
      <c r="UMU24" s="24"/>
      <c r="UMV24" s="24"/>
      <c r="UMW24" s="24"/>
      <c r="UMX24" s="24"/>
      <c r="UMY24" s="24"/>
      <c r="UMZ24" s="24"/>
      <c r="UNA24" s="24"/>
      <c r="UNB24" s="24"/>
      <c r="UNC24" s="24"/>
      <c r="UND24" s="24"/>
      <c r="UNE24" s="24"/>
      <c r="UNF24" s="24"/>
      <c r="UNG24" s="24"/>
      <c r="UNH24" s="24"/>
      <c r="UNI24" s="24"/>
      <c r="UNJ24" s="24"/>
      <c r="UNK24" s="24"/>
      <c r="UNL24" s="24"/>
      <c r="UNM24" s="24"/>
      <c r="UNN24" s="24"/>
      <c r="UNO24" s="24"/>
      <c r="UNP24" s="24"/>
      <c r="UNQ24" s="24"/>
      <c r="UNR24" s="24"/>
      <c r="UNS24" s="24"/>
      <c r="UNT24" s="24"/>
      <c r="UNU24" s="24"/>
      <c r="UNV24" s="24"/>
      <c r="UNW24" s="24"/>
      <c r="UNX24" s="24"/>
      <c r="UNY24" s="24"/>
      <c r="UNZ24" s="24"/>
      <c r="UOA24" s="24"/>
      <c r="UOB24" s="24"/>
      <c r="UOC24" s="24"/>
      <c r="UOD24" s="24"/>
      <c r="UOE24" s="24"/>
      <c r="UOF24" s="24"/>
      <c r="UOG24" s="24"/>
      <c r="UOH24" s="24"/>
      <c r="UOI24" s="24"/>
      <c r="UOJ24" s="24"/>
      <c r="UOK24" s="24"/>
      <c r="UOL24" s="24"/>
      <c r="UOM24" s="24"/>
      <c r="UON24" s="24"/>
      <c r="UOO24" s="24"/>
      <c r="UOP24" s="24"/>
      <c r="UOQ24" s="24"/>
      <c r="UOR24" s="24"/>
      <c r="UOS24" s="24"/>
      <c r="UOT24" s="24"/>
      <c r="UOU24" s="24"/>
      <c r="UOV24" s="24"/>
      <c r="UOW24" s="24"/>
      <c r="UOX24" s="24"/>
      <c r="UOY24" s="24"/>
      <c r="UOZ24" s="24"/>
      <c r="UPA24" s="24"/>
      <c r="UPB24" s="24"/>
      <c r="UPC24" s="24"/>
      <c r="UPD24" s="24"/>
      <c r="UPE24" s="24"/>
      <c r="UPF24" s="24"/>
      <c r="UPG24" s="24"/>
      <c r="UPH24" s="24"/>
      <c r="UPI24" s="24"/>
      <c r="UPJ24" s="24"/>
      <c r="UPK24" s="24"/>
      <c r="UPL24" s="24"/>
      <c r="UPM24" s="24"/>
      <c r="UPN24" s="24"/>
      <c r="UPO24" s="24"/>
      <c r="UPP24" s="24"/>
      <c r="UPQ24" s="24"/>
      <c r="UPR24" s="24"/>
      <c r="UPS24" s="24"/>
      <c r="UPT24" s="24"/>
      <c r="UPU24" s="24"/>
      <c r="UPV24" s="24"/>
      <c r="UPW24" s="24"/>
      <c r="UPX24" s="24"/>
      <c r="UPY24" s="24"/>
      <c r="UPZ24" s="24"/>
      <c r="UQA24" s="24"/>
      <c r="UQB24" s="24"/>
      <c r="UQC24" s="24"/>
      <c r="UQD24" s="24"/>
      <c r="UQE24" s="24"/>
      <c r="UQF24" s="24"/>
      <c r="UQG24" s="24"/>
      <c r="UQH24" s="24"/>
      <c r="UQI24" s="24"/>
      <c r="UQJ24" s="24"/>
      <c r="UQK24" s="24"/>
      <c r="UQL24" s="24"/>
      <c r="UQM24" s="24"/>
      <c r="UQN24" s="24"/>
      <c r="UQO24" s="24"/>
      <c r="UQP24" s="24"/>
      <c r="UQQ24" s="24"/>
      <c r="UQR24" s="24"/>
      <c r="UQS24" s="24"/>
      <c r="UQT24" s="24"/>
      <c r="UQU24" s="24"/>
      <c r="UQV24" s="24"/>
      <c r="UQW24" s="24"/>
      <c r="UQX24" s="24"/>
      <c r="UQY24" s="24"/>
      <c r="UQZ24" s="24"/>
      <c r="URA24" s="24"/>
      <c r="URB24" s="24"/>
      <c r="URC24" s="24"/>
      <c r="URD24" s="24"/>
      <c r="URE24" s="24"/>
      <c r="URF24" s="24"/>
      <c r="URG24" s="24"/>
      <c r="URH24" s="24"/>
      <c r="URI24" s="24"/>
      <c r="URJ24" s="24"/>
      <c r="URK24" s="24"/>
      <c r="URL24" s="24"/>
      <c r="URM24" s="24"/>
      <c r="URN24" s="24"/>
      <c r="URO24" s="24"/>
      <c r="URP24" s="24"/>
      <c r="URQ24" s="24"/>
      <c r="URR24" s="24"/>
      <c r="URS24" s="24"/>
      <c r="URT24" s="24"/>
      <c r="URU24" s="24"/>
      <c r="URV24" s="24"/>
      <c r="URW24" s="24"/>
      <c r="URX24" s="24"/>
      <c r="URY24" s="24"/>
      <c r="URZ24" s="24"/>
      <c r="USA24" s="24"/>
      <c r="USB24" s="24"/>
      <c r="USC24" s="24"/>
      <c r="USD24" s="24"/>
      <c r="USE24" s="24"/>
      <c r="USF24" s="24"/>
      <c r="USG24" s="24"/>
      <c r="USH24" s="24"/>
      <c r="USI24" s="24"/>
      <c r="USJ24" s="24"/>
      <c r="USK24" s="24"/>
      <c r="USL24" s="24"/>
      <c r="USM24" s="24"/>
      <c r="USN24" s="24"/>
      <c r="USO24" s="24"/>
      <c r="USP24" s="24"/>
      <c r="USQ24" s="24"/>
      <c r="USR24" s="24"/>
      <c r="USS24" s="24"/>
      <c r="UST24" s="24"/>
      <c r="USU24" s="24"/>
      <c r="USV24" s="24"/>
      <c r="USW24" s="24"/>
      <c r="USX24" s="24"/>
      <c r="USY24" s="24"/>
      <c r="USZ24" s="24"/>
      <c r="UTA24" s="24"/>
      <c r="UTB24" s="24"/>
      <c r="UTC24" s="24"/>
      <c r="UTD24" s="24"/>
      <c r="UTE24" s="24"/>
      <c r="UTF24" s="24"/>
      <c r="UTG24" s="24"/>
      <c r="UTH24" s="24"/>
      <c r="UTI24" s="24"/>
      <c r="UTJ24" s="24"/>
      <c r="UTK24" s="24"/>
      <c r="UTL24" s="24"/>
      <c r="UTM24" s="24"/>
      <c r="UTN24" s="24"/>
      <c r="UTO24" s="24"/>
      <c r="UTP24" s="24"/>
      <c r="UTQ24" s="24"/>
      <c r="UTR24" s="24"/>
      <c r="UTS24" s="24"/>
      <c r="UTT24" s="24"/>
      <c r="UTU24" s="24"/>
      <c r="UTV24" s="24"/>
      <c r="UTW24" s="24"/>
      <c r="UTX24" s="24"/>
      <c r="UTY24" s="24"/>
      <c r="UTZ24" s="24"/>
      <c r="UUA24" s="24"/>
      <c r="UUB24" s="24"/>
      <c r="UUC24" s="24"/>
      <c r="UUD24" s="24"/>
      <c r="UUE24" s="24"/>
      <c r="UUF24" s="24"/>
      <c r="UUG24" s="24"/>
      <c r="UUH24" s="24"/>
      <c r="UUI24" s="24"/>
      <c r="UUJ24" s="24"/>
      <c r="UUK24" s="24"/>
      <c r="UUL24" s="24"/>
      <c r="UUM24" s="24"/>
      <c r="UUN24" s="24"/>
      <c r="UUO24" s="24"/>
      <c r="UUP24" s="24"/>
      <c r="UUQ24" s="24"/>
      <c r="UUR24" s="24"/>
      <c r="UUS24" s="24"/>
      <c r="UUT24" s="24"/>
      <c r="UUU24" s="24"/>
      <c r="UUV24" s="24"/>
      <c r="UUW24" s="24"/>
      <c r="UUX24" s="24"/>
      <c r="UUY24" s="24"/>
      <c r="UUZ24" s="24"/>
      <c r="UVA24" s="24"/>
      <c r="UVB24" s="24"/>
      <c r="UVC24" s="24"/>
      <c r="UVD24" s="24"/>
      <c r="UVE24" s="24"/>
      <c r="UVF24" s="24"/>
      <c r="UVG24" s="24"/>
      <c r="UVH24" s="24"/>
      <c r="UVI24" s="24"/>
      <c r="UVJ24" s="24"/>
      <c r="UVK24" s="24"/>
      <c r="UVL24" s="24"/>
      <c r="UVM24" s="24"/>
      <c r="UVN24" s="24"/>
      <c r="UVO24" s="24"/>
      <c r="UVP24" s="24"/>
      <c r="UVQ24" s="24"/>
      <c r="UVR24" s="24"/>
      <c r="UVS24" s="24"/>
      <c r="UVT24" s="24"/>
      <c r="UVU24" s="24"/>
      <c r="UVV24" s="24"/>
      <c r="UVW24" s="24"/>
      <c r="UVX24" s="24"/>
      <c r="UVY24" s="24"/>
      <c r="UVZ24" s="24"/>
      <c r="UWA24" s="24"/>
      <c r="UWB24" s="24"/>
      <c r="UWC24" s="24"/>
      <c r="UWD24" s="24"/>
      <c r="UWE24" s="24"/>
      <c r="UWF24" s="24"/>
      <c r="UWG24" s="24"/>
      <c r="UWH24" s="24"/>
      <c r="UWI24" s="24"/>
      <c r="UWJ24" s="24"/>
      <c r="UWK24" s="24"/>
      <c r="UWL24" s="24"/>
      <c r="UWM24" s="24"/>
      <c r="UWN24" s="24"/>
      <c r="UWO24" s="24"/>
      <c r="UWP24" s="24"/>
      <c r="UWQ24" s="24"/>
      <c r="UWR24" s="24"/>
      <c r="UWS24" s="24"/>
      <c r="UWT24" s="24"/>
      <c r="UWU24" s="24"/>
      <c r="UWV24" s="24"/>
      <c r="UWW24" s="24"/>
      <c r="UWX24" s="24"/>
      <c r="UWY24" s="24"/>
      <c r="UWZ24" s="24"/>
      <c r="UXA24" s="24"/>
      <c r="UXB24" s="24"/>
      <c r="UXC24" s="24"/>
      <c r="UXD24" s="24"/>
      <c r="UXE24" s="24"/>
      <c r="UXF24" s="24"/>
      <c r="UXG24" s="24"/>
      <c r="UXH24" s="24"/>
      <c r="UXI24" s="24"/>
      <c r="UXJ24" s="24"/>
      <c r="UXK24" s="24"/>
      <c r="UXL24" s="24"/>
      <c r="UXM24" s="24"/>
      <c r="UXN24" s="24"/>
      <c r="UXO24" s="24"/>
      <c r="UXP24" s="24"/>
      <c r="UXQ24" s="24"/>
      <c r="UXR24" s="24"/>
      <c r="UXS24" s="24"/>
      <c r="UXT24" s="24"/>
      <c r="UXU24" s="24"/>
      <c r="UXV24" s="24"/>
      <c r="UXW24" s="24"/>
      <c r="UXX24" s="24"/>
      <c r="UXY24" s="24"/>
      <c r="UXZ24" s="24"/>
      <c r="UYA24" s="24"/>
      <c r="UYB24" s="24"/>
      <c r="UYC24" s="24"/>
      <c r="UYD24" s="24"/>
      <c r="UYE24" s="24"/>
      <c r="UYF24" s="24"/>
      <c r="UYG24" s="24"/>
      <c r="UYH24" s="24"/>
      <c r="UYI24" s="24"/>
      <c r="UYJ24" s="24"/>
      <c r="UYK24" s="24"/>
      <c r="UYL24" s="24"/>
      <c r="UYM24" s="24"/>
      <c r="UYN24" s="24"/>
      <c r="UYO24" s="24"/>
      <c r="UYP24" s="24"/>
      <c r="UYQ24" s="24"/>
      <c r="UYR24" s="24"/>
      <c r="UYS24" s="24"/>
      <c r="UYT24" s="24"/>
      <c r="UYU24" s="24"/>
      <c r="UYV24" s="24"/>
      <c r="UYW24" s="24"/>
      <c r="UYX24" s="24"/>
      <c r="UYY24" s="24"/>
      <c r="UYZ24" s="24"/>
      <c r="UZA24" s="24"/>
      <c r="UZB24" s="24"/>
      <c r="UZC24" s="24"/>
      <c r="UZD24" s="24"/>
      <c r="UZE24" s="24"/>
      <c r="UZF24" s="24"/>
      <c r="UZG24" s="24"/>
      <c r="UZH24" s="24"/>
      <c r="UZI24" s="24"/>
      <c r="UZJ24" s="24"/>
      <c r="UZK24" s="24"/>
      <c r="UZL24" s="24"/>
      <c r="UZM24" s="24"/>
      <c r="UZN24" s="24"/>
      <c r="UZO24" s="24"/>
      <c r="UZP24" s="24"/>
      <c r="UZQ24" s="24"/>
      <c r="UZR24" s="24"/>
      <c r="UZS24" s="24"/>
      <c r="UZT24" s="24"/>
      <c r="UZU24" s="24"/>
      <c r="UZV24" s="24"/>
      <c r="UZW24" s="24"/>
      <c r="UZX24" s="24"/>
      <c r="UZY24" s="24"/>
      <c r="UZZ24" s="24"/>
      <c r="VAA24" s="24"/>
      <c r="VAB24" s="24"/>
      <c r="VAC24" s="24"/>
      <c r="VAD24" s="24"/>
      <c r="VAE24" s="24"/>
      <c r="VAF24" s="24"/>
      <c r="VAG24" s="24"/>
      <c r="VAH24" s="24"/>
      <c r="VAI24" s="24"/>
      <c r="VAJ24" s="24"/>
      <c r="VAK24" s="24"/>
      <c r="VAL24" s="24"/>
      <c r="VAM24" s="24"/>
      <c r="VAN24" s="24"/>
      <c r="VAO24" s="24"/>
      <c r="VAP24" s="24"/>
      <c r="VAQ24" s="24"/>
      <c r="VAR24" s="24"/>
      <c r="VAS24" s="24"/>
      <c r="VAT24" s="24"/>
      <c r="VAU24" s="24"/>
      <c r="VAV24" s="24"/>
      <c r="VAW24" s="24"/>
      <c r="VAX24" s="24"/>
      <c r="VAY24" s="24"/>
      <c r="VAZ24" s="24"/>
      <c r="VBA24" s="24"/>
      <c r="VBB24" s="24"/>
      <c r="VBC24" s="24"/>
      <c r="VBD24" s="24"/>
      <c r="VBE24" s="24"/>
      <c r="VBF24" s="24"/>
      <c r="VBG24" s="24"/>
      <c r="VBH24" s="24"/>
      <c r="VBI24" s="24"/>
      <c r="VBJ24" s="24"/>
      <c r="VBK24" s="24"/>
      <c r="VBL24" s="24"/>
      <c r="VBM24" s="24"/>
      <c r="VBN24" s="24"/>
      <c r="VBO24" s="24"/>
      <c r="VBP24" s="24"/>
      <c r="VBQ24" s="24"/>
      <c r="VBR24" s="24"/>
      <c r="VBS24" s="24"/>
      <c r="VBT24" s="24"/>
      <c r="VBU24" s="24"/>
      <c r="VBV24" s="24"/>
      <c r="VBW24" s="24"/>
      <c r="VBX24" s="24"/>
      <c r="VBY24" s="24"/>
      <c r="VBZ24" s="24"/>
      <c r="VCA24" s="24"/>
      <c r="VCB24" s="24"/>
      <c r="VCC24" s="24"/>
      <c r="VCD24" s="24"/>
      <c r="VCE24" s="24"/>
      <c r="VCF24" s="24"/>
      <c r="VCG24" s="24"/>
      <c r="VCH24" s="24"/>
      <c r="VCI24" s="24"/>
      <c r="VCJ24" s="24"/>
      <c r="VCK24" s="24"/>
      <c r="VCL24" s="24"/>
      <c r="VCM24" s="24"/>
      <c r="VCN24" s="24"/>
      <c r="VCO24" s="24"/>
      <c r="VCP24" s="24"/>
      <c r="VCQ24" s="24"/>
      <c r="VCR24" s="24"/>
      <c r="VCS24" s="24"/>
      <c r="VCT24" s="24"/>
      <c r="VCU24" s="24"/>
      <c r="VCV24" s="24"/>
      <c r="VCW24" s="24"/>
      <c r="VCX24" s="24"/>
      <c r="VCY24" s="24"/>
      <c r="VCZ24" s="24"/>
      <c r="VDA24" s="24"/>
      <c r="VDB24" s="24"/>
      <c r="VDC24" s="24"/>
      <c r="VDD24" s="24"/>
      <c r="VDE24" s="24"/>
      <c r="VDF24" s="24"/>
      <c r="VDG24" s="24"/>
      <c r="VDH24" s="24"/>
      <c r="VDI24" s="24"/>
      <c r="VDJ24" s="24"/>
      <c r="VDK24" s="24"/>
      <c r="VDL24" s="24"/>
      <c r="VDM24" s="24"/>
      <c r="VDN24" s="24"/>
      <c r="VDO24" s="24"/>
      <c r="VDP24" s="24"/>
      <c r="VDQ24" s="24"/>
      <c r="VDR24" s="24"/>
      <c r="VDS24" s="24"/>
      <c r="VDT24" s="24"/>
      <c r="VDU24" s="24"/>
      <c r="VDV24" s="24"/>
      <c r="VDW24" s="24"/>
      <c r="VDX24" s="24"/>
      <c r="VDY24" s="24"/>
      <c r="VDZ24" s="24"/>
      <c r="VEA24" s="24"/>
      <c r="VEB24" s="24"/>
      <c r="VEC24" s="24"/>
      <c r="VED24" s="24"/>
      <c r="VEE24" s="24"/>
      <c r="VEF24" s="24"/>
      <c r="VEG24" s="24"/>
      <c r="VEH24" s="24"/>
      <c r="VEI24" s="24"/>
      <c r="VEJ24" s="24"/>
      <c r="VEK24" s="24"/>
      <c r="VEL24" s="24"/>
      <c r="VEM24" s="24"/>
      <c r="VEN24" s="24"/>
      <c r="VEO24" s="24"/>
      <c r="VEP24" s="24"/>
      <c r="VEQ24" s="24"/>
      <c r="VER24" s="24"/>
      <c r="VES24" s="24"/>
      <c r="VET24" s="24"/>
      <c r="VEU24" s="24"/>
      <c r="VEV24" s="24"/>
      <c r="VEW24" s="24"/>
      <c r="VEX24" s="24"/>
      <c r="VEY24" s="24"/>
      <c r="VEZ24" s="24"/>
      <c r="VFA24" s="24"/>
      <c r="VFB24" s="24"/>
      <c r="VFC24" s="24"/>
      <c r="VFD24" s="24"/>
      <c r="VFE24" s="24"/>
      <c r="VFF24" s="24"/>
      <c r="VFG24" s="24"/>
      <c r="VFH24" s="24"/>
      <c r="VFI24" s="24"/>
      <c r="VFJ24" s="24"/>
      <c r="VFK24" s="24"/>
      <c r="VFL24" s="24"/>
      <c r="VFM24" s="24"/>
      <c r="VFN24" s="24"/>
      <c r="VFO24" s="24"/>
      <c r="VFP24" s="24"/>
      <c r="VFQ24" s="24"/>
      <c r="VFR24" s="24"/>
      <c r="VFS24" s="24"/>
      <c r="VFT24" s="24"/>
      <c r="VFU24" s="24"/>
      <c r="VFV24" s="24"/>
      <c r="VFW24" s="24"/>
      <c r="VFX24" s="24"/>
      <c r="VFY24" s="24"/>
      <c r="VFZ24" s="24"/>
      <c r="VGA24" s="24"/>
      <c r="VGB24" s="24"/>
      <c r="VGC24" s="24"/>
      <c r="VGD24" s="24"/>
      <c r="VGE24" s="24"/>
      <c r="VGF24" s="24"/>
      <c r="VGG24" s="24"/>
      <c r="VGH24" s="24"/>
      <c r="VGI24" s="24"/>
      <c r="VGJ24" s="24"/>
      <c r="VGK24" s="24"/>
      <c r="VGL24" s="24"/>
      <c r="VGM24" s="24"/>
      <c r="VGN24" s="24"/>
      <c r="VGO24" s="24"/>
      <c r="VGP24" s="24"/>
      <c r="VGQ24" s="24"/>
      <c r="VGR24" s="24"/>
      <c r="VGS24" s="24"/>
      <c r="VGT24" s="24"/>
      <c r="VGU24" s="24"/>
      <c r="VGV24" s="24"/>
      <c r="VGW24" s="24"/>
      <c r="VGX24" s="24"/>
      <c r="VGY24" s="24"/>
      <c r="VGZ24" s="24"/>
      <c r="VHA24" s="24"/>
      <c r="VHB24" s="24"/>
      <c r="VHC24" s="24"/>
      <c r="VHD24" s="24"/>
      <c r="VHE24" s="24"/>
      <c r="VHF24" s="24"/>
      <c r="VHG24" s="24"/>
      <c r="VHH24" s="24"/>
      <c r="VHI24" s="24"/>
      <c r="VHJ24" s="24"/>
      <c r="VHK24" s="24"/>
      <c r="VHL24" s="24"/>
      <c r="VHM24" s="24"/>
      <c r="VHN24" s="24"/>
      <c r="VHO24" s="24"/>
      <c r="VHP24" s="24"/>
      <c r="VHQ24" s="24"/>
      <c r="VHR24" s="24"/>
      <c r="VHS24" s="24"/>
      <c r="VHT24" s="24"/>
      <c r="VHU24" s="24"/>
      <c r="VHV24" s="24"/>
      <c r="VHW24" s="24"/>
      <c r="VHX24" s="24"/>
      <c r="VHY24" s="24"/>
      <c r="VHZ24" s="24"/>
      <c r="VIA24" s="24"/>
      <c r="VIB24" s="24"/>
      <c r="VIC24" s="24"/>
      <c r="VID24" s="24"/>
      <c r="VIE24" s="24"/>
      <c r="VIF24" s="24"/>
      <c r="VIG24" s="24"/>
      <c r="VIH24" s="24"/>
      <c r="VII24" s="24"/>
      <c r="VIJ24" s="24"/>
      <c r="VIK24" s="24"/>
      <c r="VIL24" s="24"/>
      <c r="VIM24" s="24"/>
      <c r="VIN24" s="24"/>
      <c r="VIO24" s="24"/>
      <c r="VIP24" s="24"/>
      <c r="VIQ24" s="24"/>
      <c r="VIR24" s="24"/>
      <c r="VIS24" s="24"/>
      <c r="VIT24" s="24"/>
      <c r="VIU24" s="24"/>
      <c r="VIV24" s="24"/>
      <c r="VIW24" s="24"/>
      <c r="VIX24" s="24"/>
      <c r="VIY24" s="24"/>
      <c r="VIZ24" s="24"/>
      <c r="VJA24" s="24"/>
      <c r="VJB24" s="24"/>
      <c r="VJC24" s="24"/>
      <c r="VJD24" s="24"/>
      <c r="VJE24" s="24"/>
      <c r="VJF24" s="24"/>
      <c r="VJG24" s="24"/>
      <c r="VJH24" s="24"/>
      <c r="VJI24" s="24"/>
      <c r="VJJ24" s="24"/>
      <c r="VJK24" s="24"/>
      <c r="VJL24" s="24"/>
      <c r="VJM24" s="24"/>
      <c r="VJN24" s="24"/>
      <c r="VJO24" s="24"/>
      <c r="VJP24" s="24"/>
      <c r="VJQ24" s="24"/>
      <c r="VJR24" s="24"/>
      <c r="VJS24" s="24"/>
      <c r="VJT24" s="24"/>
      <c r="VJU24" s="24"/>
      <c r="VJV24" s="24"/>
      <c r="VJW24" s="24"/>
      <c r="VJX24" s="24"/>
      <c r="VJY24" s="24"/>
      <c r="VJZ24" s="24"/>
      <c r="VKA24" s="24"/>
      <c r="VKB24" s="24"/>
      <c r="VKC24" s="24"/>
      <c r="VKD24" s="24"/>
      <c r="VKE24" s="24"/>
      <c r="VKF24" s="24"/>
      <c r="VKG24" s="24"/>
      <c r="VKH24" s="24"/>
      <c r="VKI24" s="24"/>
      <c r="VKJ24" s="24"/>
      <c r="VKK24" s="24"/>
      <c r="VKL24" s="24"/>
      <c r="VKM24" s="24"/>
      <c r="VKN24" s="24"/>
      <c r="VKO24" s="24"/>
      <c r="VKP24" s="24"/>
      <c r="VKQ24" s="24"/>
      <c r="VKR24" s="24"/>
      <c r="VKS24" s="24"/>
      <c r="VKT24" s="24"/>
      <c r="VKU24" s="24"/>
      <c r="VKV24" s="24"/>
      <c r="VKW24" s="24"/>
      <c r="VKX24" s="24"/>
      <c r="VKY24" s="24"/>
      <c r="VKZ24" s="24"/>
      <c r="VLA24" s="24"/>
      <c r="VLB24" s="24"/>
      <c r="VLC24" s="24"/>
      <c r="VLD24" s="24"/>
      <c r="VLE24" s="24"/>
      <c r="VLF24" s="24"/>
      <c r="VLG24" s="24"/>
      <c r="VLH24" s="24"/>
      <c r="VLI24" s="24"/>
      <c r="VLJ24" s="24"/>
      <c r="VLK24" s="24"/>
      <c r="VLL24" s="24"/>
      <c r="VLM24" s="24"/>
      <c r="VLN24" s="24"/>
      <c r="VLO24" s="24"/>
      <c r="VLP24" s="24"/>
      <c r="VLQ24" s="24"/>
      <c r="VLR24" s="24"/>
      <c r="VLS24" s="24"/>
      <c r="VLT24" s="24"/>
      <c r="VLU24" s="24"/>
      <c r="VLV24" s="24"/>
      <c r="VLW24" s="24"/>
      <c r="VLX24" s="24"/>
      <c r="VLY24" s="24"/>
      <c r="VLZ24" s="24"/>
      <c r="VMA24" s="24"/>
      <c r="VMB24" s="24"/>
      <c r="VMC24" s="24"/>
      <c r="VMD24" s="24"/>
      <c r="VME24" s="24"/>
      <c r="VMF24" s="24"/>
      <c r="VMG24" s="24"/>
      <c r="VMH24" s="24"/>
      <c r="VMI24" s="24"/>
      <c r="VMJ24" s="24"/>
      <c r="VMK24" s="24"/>
      <c r="VML24" s="24"/>
      <c r="VMM24" s="24"/>
      <c r="VMN24" s="24"/>
      <c r="VMO24" s="24"/>
      <c r="VMP24" s="24"/>
      <c r="VMQ24" s="24"/>
      <c r="VMR24" s="24"/>
      <c r="VMS24" s="24"/>
      <c r="VMT24" s="24"/>
      <c r="VMU24" s="24"/>
      <c r="VMV24" s="24"/>
      <c r="VMW24" s="24"/>
      <c r="VMX24" s="24"/>
      <c r="VMY24" s="24"/>
      <c r="VMZ24" s="24"/>
      <c r="VNA24" s="24"/>
      <c r="VNB24" s="24"/>
      <c r="VNC24" s="24"/>
      <c r="VND24" s="24"/>
      <c r="VNE24" s="24"/>
      <c r="VNF24" s="24"/>
      <c r="VNG24" s="24"/>
      <c r="VNH24" s="24"/>
      <c r="VNI24" s="24"/>
      <c r="VNJ24" s="24"/>
      <c r="VNK24" s="24"/>
      <c r="VNL24" s="24"/>
      <c r="VNM24" s="24"/>
      <c r="VNN24" s="24"/>
      <c r="VNO24" s="24"/>
      <c r="VNP24" s="24"/>
      <c r="VNQ24" s="24"/>
      <c r="VNR24" s="24"/>
      <c r="VNS24" s="24"/>
      <c r="VNT24" s="24"/>
      <c r="VNU24" s="24"/>
      <c r="VNV24" s="24"/>
      <c r="VNW24" s="24"/>
      <c r="VNX24" s="24"/>
      <c r="VNY24" s="24"/>
      <c r="VNZ24" s="24"/>
      <c r="VOA24" s="24"/>
      <c r="VOB24" s="24"/>
      <c r="VOC24" s="24"/>
      <c r="VOD24" s="24"/>
      <c r="VOE24" s="24"/>
      <c r="VOF24" s="24"/>
      <c r="VOG24" s="24"/>
      <c r="VOH24" s="24"/>
      <c r="VOI24" s="24"/>
      <c r="VOJ24" s="24"/>
      <c r="VOK24" s="24"/>
      <c r="VOL24" s="24"/>
      <c r="VOM24" s="24"/>
      <c r="VON24" s="24"/>
      <c r="VOO24" s="24"/>
      <c r="VOP24" s="24"/>
      <c r="VOQ24" s="24"/>
      <c r="VOR24" s="24"/>
      <c r="VOS24" s="24"/>
      <c r="VOT24" s="24"/>
      <c r="VOU24" s="24"/>
      <c r="VOV24" s="24"/>
      <c r="VOW24" s="24"/>
      <c r="VOX24" s="24"/>
      <c r="VOY24" s="24"/>
      <c r="VOZ24" s="24"/>
      <c r="VPA24" s="24"/>
      <c r="VPB24" s="24"/>
      <c r="VPC24" s="24"/>
      <c r="VPD24" s="24"/>
      <c r="VPE24" s="24"/>
      <c r="VPF24" s="24"/>
      <c r="VPG24" s="24"/>
      <c r="VPH24" s="24"/>
      <c r="VPI24" s="24"/>
      <c r="VPJ24" s="24"/>
      <c r="VPK24" s="24"/>
      <c r="VPL24" s="24"/>
      <c r="VPM24" s="24"/>
      <c r="VPN24" s="24"/>
      <c r="VPO24" s="24"/>
      <c r="VPP24" s="24"/>
      <c r="VPQ24" s="24"/>
      <c r="VPR24" s="24"/>
      <c r="VPS24" s="24"/>
      <c r="VPT24" s="24"/>
      <c r="VPU24" s="24"/>
      <c r="VPV24" s="24"/>
      <c r="VPW24" s="24"/>
      <c r="VPX24" s="24"/>
      <c r="VPY24" s="24"/>
      <c r="VPZ24" s="24"/>
      <c r="VQA24" s="24"/>
      <c r="VQB24" s="24"/>
      <c r="VQC24" s="24"/>
      <c r="VQD24" s="24"/>
      <c r="VQE24" s="24"/>
      <c r="VQF24" s="24"/>
      <c r="VQG24" s="24"/>
      <c r="VQH24" s="24"/>
      <c r="VQI24" s="24"/>
      <c r="VQJ24" s="24"/>
      <c r="VQK24" s="24"/>
      <c r="VQL24" s="24"/>
      <c r="VQM24" s="24"/>
      <c r="VQN24" s="24"/>
      <c r="VQO24" s="24"/>
      <c r="VQP24" s="24"/>
      <c r="VQQ24" s="24"/>
      <c r="VQR24" s="24"/>
      <c r="VQS24" s="24"/>
      <c r="VQT24" s="24"/>
      <c r="VQU24" s="24"/>
      <c r="VQV24" s="24"/>
      <c r="VQW24" s="24"/>
      <c r="VQX24" s="24"/>
      <c r="VQY24" s="24"/>
      <c r="VQZ24" s="24"/>
      <c r="VRA24" s="24"/>
      <c r="VRB24" s="24"/>
      <c r="VRC24" s="24"/>
      <c r="VRD24" s="24"/>
      <c r="VRE24" s="24"/>
      <c r="VRF24" s="24"/>
      <c r="VRG24" s="24"/>
      <c r="VRH24" s="24"/>
      <c r="VRI24" s="24"/>
      <c r="VRJ24" s="24"/>
      <c r="VRK24" s="24"/>
      <c r="VRL24" s="24"/>
      <c r="VRM24" s="24"/>
      <c r="VRN24" s="24"/>
      <c r="VRO24" s="24"/>
      <c r="VRP24" s="24"/>
      <c r="VRQ24" s="24"/>
      <c r="VRR24" s="24"/>
      <c r="VRS24" s="24"/>
      <c r="VRT24" s="24"/>
      <c r="VRU24" s="24"/>
      <c r="VRV24" s="24"/>
      <c r="VRW24" s="24"/>
      <c r="VRX24" s="24"/>
      <c r="VRY24" s="24"/>
      <c r="VRZ24" s="24"/>
      <c r="VSA24" s="24"/>
      <c r="VSB24" s="24"/>
      <c r="VSC24" s="24"/>
      <c r="VSD24" s="24"/>
      <c r="VSE24" s="24"/>
      <c r="VSF24" s="24"/>
      <c r="VSG24" s="24"/>
      <c r="VSH24" s="24"/>
      <c r="VSI24" s="24"/>
      <c r="VSJ24" s="24"/>
      <c r="VSK24" s="24"/>
      <c r="VSL24" s="24"/>
      <c r="VSM24" s="24"/>
      <c r="VSN24" s="24"/>
      <c r="VSO24" s="24"/>
      <c r="VSP24" s="24"/>
      <c r="VSQ24" s="24"/>
      <c r="VSR24" s="24"/>
      <c r="VSS24" s="24"/>
      <c r="VST24" s="24"/>
      <c r="VSU24" s="24"/>
      <c r="VSV24" s="24"/>
      <c r="VSW24" s="24"/>
      <c r="VSX24" s="24"/>
      <c r="VSY24" s="24"/>
      <c r="VSZ24" s="24"/>
      <c r="VTA24" s="24"/>
      <c r="VTB24" s="24"/>
      <c r="VTC24" s="24"/>
      <c r="VTD24" s="24"/>
      <c r="VTE24" s="24"/>
      <c r="VTF24" s="24"/>
      <c r="VTG24" s="24"/>
      <c r="VTH24" s="24"/>
      <c r="VTI24" s="24"/>
      <c r="VTJ24" s="24"/>
      <c r="VTK24" s="24"/>
      <c r="VTL24" s="24"/>
      <c r="VTM24" s="24"/>
      <c r="VTN24" s="24"/>
      <c r="VTO24" s="24"/>
      <c r="VTP24" s="24"/>
      <c r="VTQ24" s="24"/>
      <c r="VTR24" s="24"/>
      <c r="VTS24" s="24"/>
      <c r="VTT24" s="24"/>
      <c r="VTU24" s="24"/>
      <c r="VTV24" s="24"/>
      <c r="VTW24" s="24"/>
      <c r="VTX24" s="24"/>
      <c r="VTY24" s="24"/>
      <c r="VTZ24" s="24"/>
      <c r="VUA24" s="24"/>
      <c r="VUB24" s="24"/>
      <c r="VUC24" s="24"/>
      <c r="VUD24" s="24"/>
      <c r="VUE24" s="24"/>
      <c r="VUF24" s="24"/>
      <c r="VUG24" s="24"/>
      <c r="VUH24" s="24"/>
      <c r="VUI24" s="24"/>
      <c r="VUJ24" s="24"/>
      <c r="VUK24" s="24"/>
      <c r="VUL24" s="24"/>
      <c r="VUM24" s="24"/>
      <c r="VUN24" s="24"/>
      <c r="VUO24" s="24"/>
      <c r="VUP24" s="24"/>
      <c r="VUQ24" s="24"/>
      <c r="VUR24" s="24"/>
      <c r="VUS24" s="24"/>
      <c r="VUT24" s="24"/>
      <c r="VUU24" s="24"/>
      <c r="VUV24" s="24"/>
      <c r="VUW24" s="24"/>
      <c r="VUX24" s="24"/>
      <c r="VUY24" s="24"/>
      <c r="VUZ24" s="24"/>
      <c r="VVA24" s="24"/>
      <c r="VVB24" s="24"/>
      <c r="VVC24" s="24"/>
      <c r="VVD24" s="24"/>
      <c r="VVE24" s="24"/>
      <c r="VVF24" s="24"/>
      <c r="VVG24" s="24"/>
      <c r="VVH24" s="24"/>
      <c r="VVI24" s="24"/>
      <c r="VVJ24" s="24"/>
      <c r="VVK24" s="24"/>
      <c r="VVL24" s="24"/>
      <c r="VVM24" s="24"/>
      <c r="VVN24" s="24"/>
      <c r="VVO24" s="24"/>
      <c r="VVP24" s="24"/>
      <c r="VVQ24" s="24"/>
      <c r="VVR24" s="24"/>
      <c r="VVS24" s="24"/>
      <c r="VVT24" s="24"/>
      <c r="VVU24" s="24"/>
      <c r="VVV24" s="24"/>
      <c r="VVW24" s="24"/>
      <c r="VVX24" s="24"/>
      <c r="VVY24" s="24"/>
      <c r="VVZ24" s="24"/>
      <c r="VWA24" s="24"/>
      <c r="VWB24" s="24"/>
      <c r="VWC24" s="24"/>
      <c r="VWD24" s="24"/>
      <c r="VWE24" s="24"/>
      <c r="VWF24" s="24"/>
      <c r="VWG24" s="24"/>
      <c r="VWH24" s="24"/>
      <c r="VWI24" s="24"/>
      <c r="VWJ24" s="24"/>
      <c r="VWK24" s="24"/>
      <c r="VWL24" s="24"/>
      <c r="VWM24" s="24"/>
      <c r="VWN24" s="24"/>
      <c r="VWO24" s="24"/>
      <c r="VWP24" s="24"/>
      <c r="VWQ24" s="24"/>
      <c r="VWR24" s="24"/>
      <c r="VWS24" s="24"/>
      <c r="VWT24" s="24"/>
      <c r="VWU24" s="24"/>
      <c r="VWV24" s="24"/>
      <c r="VWW24" s="24"/>
      <c r="VWX24" s="24"/>
      <c r="VWY24" s="24"/>
      <c r="VWZ24" s="24"/>
      <c r="VXA24" s="24"/>
      <c r="VXB24" s="24"/>
      <c r="VXC24" s="24"/>
      <c r="VXD24" s="24"/>
      <c r="VXE24" s="24"/>
      <c r="VXF24" s="24"/>
      <c r="VXG24" s="24"/>
      <c r="VXH24" s="24"/>
      <c r="VXI24" s="24"/>
      <c r="VXJ24" s="24"/>
      <c r="VXK24" s="24"/>
      <c r="VXL24" s="24"/>
      <c r="VXM24" s="24"/>
      <c r="VXN24" s="24"/>
      <c r="VXO24" s="24"/>
      <c r="VXP24" s="24"/>
      <c r="VXQ24" s="24"/>
      <c r="VXR24" s="24"/>
      <c r="VXS24" s="24"/>
      <c r="VXT24" s="24"/>
      <c r="VXU24" s="24"/>
      <c r="VXV24" s="24"/>
      <c r="VXW24" s="24"/>
      <c r="VXX24" s="24"/>
      <c r="VXY24" s="24"/>
      <c r="VXZ24" s="24"/>
      <c r="VYA24" s="24"/>
      <c r="VYB24" s="24"/>
      <c r="VYC24" s="24"/>
      <c r="VYD24" s="24"/>
      <c r="VYE24" s="24"/>
      <c r="VYF24" s="24"/>
      <c r="VYG24" s="24"/>
      <c r="VYH24" s="24"/>
      <c r="VYI24" s="24"/>
      <c r="VYJ24" s="24"/>
      <c r="VYK24" s="24"/>
      <c r="VYL24" s="24"/>
      <c r="VYM24" s="24"/>
      <c r="VYN24" s="24"/>
      <c r="VYO24" s="24"/>
      <c r="VYP24" s="24"/>
      <c r="VYQ24" s="24"/>
      <c r="VYR24" s="24"/>
      <c r="VYS24" s="24"/>
      <c r="VYT24" s="24"/>
      <c r="VYU24" s="24"/>
      <c r="VYV24" s="24"/>
      <c r="VYW24" s="24"/>
      <c r="VYX24" s="24"/>
      <c r="VYY24" s="24"/>
      <c r="VYZ24" s="24"/>
      <c r="VZA24" s="24"/>
      <c r="VZB24" s="24"/>
      <c r="VZC24" s="24"/>
      <c r="VZD24" s="24"/>
      <c r="VZE24" s="24"/>
      <c r="VZF24" s="24"/>
      <c r="VZG24" s="24"/>
      <c r="VZH24" s="24"/>
      <c r="VZI24" s="24"/>
      <c r="VZJ24" s="24"/>
      <c r="VZK24" s="24"/>
      <c r="VZL24" s="24"/>
      <c r="VZM24" s="24"/>
      <c r="VZN24" s="24"/>
      <c r="VZO24" s="24"/>
      <c r="VZP24" s="24"/>
      <c r="VZQ24" s="24"/>
      <c r="VZR24" s="24"/>
      <c r="VZS24" s="24"/>
      <c r="VZT24" s="24"/>
      <c r="VZU24" s="24"/>
      <c r="VZV24" s="24"/>
      <c r="VZW24" s="24"/>
      <c r="VZX24" s="24"/>
      <c r="VZY24" s="24"/>
      <c r="VZZ24" s="24"/>
      <c r="WAA24" s="24"/>
      <c r="WAB24" s="24"/>
      <c r="WAC24" s="24"/>
      <c r="WAD24" s="24"/>
      <c r="WAE24" s="24"/>
      <c r="WAF24" s="24"/>
      <c r="WAG24" s="24"/>
      <c r="WAH24" s="24"/>
      <c r="WAI24" s="24"/>
      <c r="WAJ24" s="24"/>
      <c r="WAK24" s="24"/>
      <c r="WAL24" s="24"/>
      <c r="WAM24" s="24"/>
      <c r="WAN24" s="24"/>
      <c r="WAO24" s="24"/>
      <c r="WAP24" s="24"/>
      <c r="WAQ24" s="24"/>
      <c r="WAR24" s="24"/>
      <c r="WAS24" s="24"/>
      <c r="WAT24" s="24"/>
      <c r="WAU24" s="24"/>
      <c r="WAV24" s="24"/>
      <c r="WAW24" s="24"/>
      <c r="WAX24" s="24"/>
      <c r="WAY24" s="24"/>
      <c r="WAZ24" s="24"/>
      <c r="WBA24" s="24"/>
      <c r="WBB24" s="24"/>
      <c r="WBC24" s="24"/>
      <c r="WBD24" s="24"/>
      <c r="WBE24" s="24"/>
      <c r="WBF24" s="24"/>
      <c r="WBG24" s="24"/>
      <c r="WBH24" s="24"/>
      <c r="WBI24" s="24"/>
      <c r="WBJ24" s="24"/>
      <c r="WBK24" s="24"/>
      <c r="WBL24" s="24"/>
      <c r="WBM24" s="24"/>
      <c r="WBN24" s="24"/>
      <c r="WBO24" s="24"/>
      <c r="WBP24" s="24"/>
      <c r="WBQ24" s="24"/>
      <c r="WBR24" s="24"/>
      <c r="WBS24" s="24"/>
      <c r="WBT24" s="24"/>
      <c r="WBU24" s="24"/>
      <c r="WBV24" s="24"/>
      <c r="WBW24" s="24"/>
      <c r="WBX24" s="24"/>
      <c r="WBY24" s="24"/>
      <c r="WBZ24" s="24"/>
      <c r="WCA24" s="24"/>
      <c r="WCB24" s="24"/>
      <c r="WCC24" s="24"/>
      <c r="WCD24" s="24"/>
      <c r="WCE24" s="24"/>
      <c r="WCF24" s="24"/>
      <c r="WCG24" s="24"/>
      <c r="WCH24" s="24"/>
      <c r="WCI24" s="24"/>
      <c r="WCJ24" s="24"/>
      <c r="WCK24" s="24"/>
      <c r="WCL24" s="24"/>
      <c r="WCM24" s="24"/>
      <c r="WCN24" s="24"/>
      <c r="WCO24" s="24"/>
      <c r="WCP24" s="24"/>
      <c r="WCQ24" s="24"/>
      <c r="WCR24" s="24"/>
      <c r="WCS24" s="24"/>
      <c r="WCT24" s="24"/>
      <c r="WCU24" s="24"/>
      <c r="WCV24" s="24"/>
      <c r="WCW24" s="24"/>
      <c r="WCX24" s="24"/>
      <c r="WCY24" s="24"/>
      <c r="WCZ24" s="24"/>
      <c r="WDA24" s="24"/>
      <c r="WDB24" s="24"/>
      <c r="WDC24" s="24"/>
      <c r="WDD24" s="24"/>
      <c r="WDE24" s="24"/>
      <c r="WDF24" s="24"/>
      <c r="WDG24" s="24"/>
      <c r="WDH24" s="24"/>
      <c r="WDI24" s="24"/>
      <c r="WDJ24" s="24"/>
      <c r="WDK24" s="24"/>
      <c r="WDL24" s="24"/>
      <c r="WDM24" s="24"/>
      <c r="WDN24" s="24"/>
      <c r="WDO24" s="24"/>
      <c r="WDP24" s="24"/>
      <c r="WDQ24" s="24"/>
      <c r="WDR24" s="24"/>
      <c r="WDS24" s="24"/>
      <c r="WDT24" s="24"/>
      <c r="WDU24" s="24"/>
      <c r="WDV24" s="24"/>
      <c r="WDW24" s="24"/>
      <c r="WDX24" s="24"/>
      <c r="WDY24" s="24"/>
      <c r="WDZ24" s="24"/>
      <c r="WEA24" s="24"/>
      <c r="WEB24" s="24"/>
      <c r="WEC24" s="24"/>
      <c r="WED24" s="24"/>
      <c r="WEE24" s="24"/>
      <c r="WEF24" s="24"/>
      <c r="WEG24" s="24"/>
      <c r="WEH24" s="24"/>
      <c r="WEI24" s="24"/>
      <c r="WEJ24" s="24"/>
      <c r="WEK24" s="24"/>
      <c r="WEL24" s="24"/>
      <c r="WEM24" s="24"/>
      <c r="WEN24" s="24"/>
      <c r="WEO24" s="24"/>
      <c r="WEP24" s="24"/>
      <c r="WEQ24" s="24"/>
      <c r="WER24" s="24"/>
      <c r="WES24" s="24"/>
      <c r="WET24" s="24"/>
      <c r="WEU24" s="24"/>
      <c r="WEV24" s="24"/>
      <c r="WEW24" s="24"/>
      <c r="WEX24" s="24"/>
      <c r="WEY24" s="24"/>
      <c r="WEZ24" s="24"/>
      <c r="WFA24" s="24"/>
      <c r="WFB24" s="24"/>
      <c r="WFC24" s="24"/>
      <c r="WFD24" s="24"/>
      <c r="WFE24" s="24"/>
      <c r="WFF24" s="24"/>
      <c r="WFG24" s="24"/>
      <c r="WFH24" s="24"/>
      <c r="WFI24" s="24"/>
      <c r="WFJ24" s="24"/>
      <c r="WFK24" s="24"/>
      <c r="WFL24" s="24"/>
      <c r="WFM24" s="24"/>
      <c r="WFN24" s="24"/>
      <c r="WFO24" s="24"/>
      <c r="WFP24" s="24"/>
      <c r="WFQ24" s="24"/>
      <c r="WFR24" s="24"/>
      <c r="WFS24" s="24"/>
      <c r="WFT24" s="24"/>
      <c r="WFU24" s="24"/>
      <c r="WFV24" s="24"/>
      <c r="WFW24" s="24"/>
      <c r="WFX24" s="24"/>
      <c r="WFY24" s="24"/>
      <c r="WFZ24" s="24"/>
      <c r="WGA24" s="24"/>
      <c r="WGB24" s="24"/>
      <c r="WGC24" s="24"/>
      <c r="WGD24" s="24"/>
      <c r="WGE24" s="24"/>
      <c r="WGF24" s="24"/>
      <c r="WGG24" s="24"/>
      <c r="WGH24" s="24"/>
      <c r="WGI24" s="24"/>
      <c r="WGJ24" s="24"/>
      <c r="WGK24" s="24"/>
      <c r="WGL24" s="24"/>
      <c r="WGM24" s="24"/>
      <c r="WGN24" s="24"/>
      <c r="WGO24" s="24"/>
      <c r="WGP24" s="24"/>
      <c r="WGQ24" s="24"/>
      <c r="WGR24" s="24"/>
      <c r="WGS24" s="24"/>
      <c r="WGT24" s="24"/>
      <c r="WGU24" s="24"/>
      <c r="WGV24" s="24"/>
      <c r="WGW24" s="24"/>
      <c r="WGX24" s="24"/>
      <c r="WGY24" s="24"/>
      <c r="WGZ24" s="24"/>
      <c r="WHA24" s="24"/>
      <c r="WHB24" s="24"/>
      <c r="WHC24" s="24"/>
      <c r="WHD24" s="24"/>
      <c r="WHE24" s="24"/>
      <c r="WHF24" s="24"/>
      <c r="WHG24" s="24"/>
      <c r="WHH24" s="24"/>
      <c r="WHI24" s="24"/>
      <c r="WHJ24" s="24"/>
      <c r="WHK24" s="24"/>
      <c r="WHL24" s="24"/>
      <c r="WHM24" s="24"/>
      <c r="WHN24" s="24"/>
      <c r="WHO24" s="24"/>
      <c r="WHP24" s="24"/>
      <c r="WHQ24" s="24"/>
      <c r="WHR24" s="24"/>
      <c r="WHS24" s="24"/>
      <c r="WHT24" s="24"/>
      <c r="WHU24" s="24"/>
      <c r="WHV24" s="24"/>
      <c r="WHW24" s="24"/>
      <c r="WHX24" s="24"/>
      <c r="WHY24" s="24"/>
      <c r="WHZ24" s="24"/>
      <c r="WIA24" s="24"/>
      <c r="WIB24" s="24"/>
      <c r="WIC24" s="24"/>
      <c r="WID24" s="24"/>
      <c r="WIE24" s="24"/>
      <c r="WIF24" s="24"/>
      <c r="WIG24" s="24"/>
      <c r="WIH24" s="24"/>
      <c r="WII24" s="24"/>
      <c r="WIJ24" s="24"/>
      <c r="WIK24" s="24"/>
      <c r="WIL24" s="24"/>
      <c r="WIM24" s="24"/>
      <c r="WIN24" s="24"/>
      <c r="WIO24" s="24"/>
      <c r="WIP24" s="24"/>
      <c r="WIQ24" s="24"/>
      <c r="WIR24" s="24"/>
      <c r="WIS24" s="24"/>
      <c r="WIT24" s="24"/>
      <c r="WIU24" s="24"/>
      <c r="WIV24" s="24"/>
      <c r="WIW24" s="24"/>
      <c r="WIX24" s="24"/>
      <c r="WIY24" s="24"/>
      <c r="WIZ24" s="24"/>
      <c r="WJA24" s="24"/>
      <c r="WJB24" s="24"/>
      <c r="WJC24" s="24"/>
      <c r="WJD24" s="24"/>
      <c r="WJE24" s="24"/>
      <c r="WJF24" s="24"/>
      <c r="WJG24" s="24"/>
      <c r="WJH24" s="24"/>
      <c r="WJI24" s="24"/>
      <c r="WJJ24" s="24"/>
      <c r="WJK24" s="24"/>
      <c r="WJL24" s="24"/>
      <c r="WJM24" s="24"/>
      <c r="WJN24" s="24"/>
      <c r="WJO24" s="24"/>
      <c r="WJP24" s="24"/>
      <c r="WJQ24" s="24"/>
      <c r="WJR24" s="24"/>
      <c r="WJS24" s="24"/>
      <c r="WJT24" s="24"/>
      <c r="WJU24" s="24"/>
      <c r="WJV24" s="24"/>
      <c r="WJW24" s="24"/>
      <c r="WJX24" s="24"/>
      <c r="WJY24" s="24"/>
      <c r="WJZ24" s="24"/>
      <c r="WKA24" s="24"/>
      <c r="WKB24" s="24"/>
      <c r="WKC24" s="24"/>
      <c r="WKD24" s="24"/>
      <c r="WKE24" s="24"/>
      <c r="WKF24" s="24"/>
      <c r="WKG24" s="24"/>
      <c r="WKH24" s="24"/>
      <c r="WKI24" s="24"/>
      <c r="WKJ24" s="24"/>
      <c r="WKK24" s="24"/>
      <c r="WKL24" s="24"/>
      <c r="WKM24" s="24"/>
      <c r="WKN24" s="24"/>
      <c r="WKO24" s="24"/>
      <c r="WKP24" s="24"/>
      <c r="WKQ24" s="24"/>
      <c r="WKR24" s="24"/>
      <c r="WKS24" s="24"/>
      <c r="WKT24" s="24"/>
      <c r="WKU24" s="24"/>
      <c r="WKV24" s="24"/>
      <c r="WKW24" s="24"/>
      <c r="WKX24" s="24"/>
      <c r="WKY24" s="24"/>
      <c r="WKZ24" s="24"/>
      <c r="WLA24" s="24"/>
      <c r="WLB24" s="24"/>
      <c r="WLC24" s="24"/>
      <c r="WLD24" s="24"/>
      <c r="WLE24" s="24"/>
      <c r="WLF24" s="24"/>
      <c r="WLG24" s="24"/>
      <c r="WLH24" s="24"/>
      <c r="WLI24" s="24"/>
      <c r="WLJ24" s="24"/>
      <c r="WLK24" s="24"/>
      <c r="WLL24" s="24"/>
      <c r="WLM24" s="24"/>
      <c r="WLN24" s="24"/>
      <c r="WLO24" s="24"/>
      <c r="WLP24" s="24"/>
      <c r="WLQ24" s="24"/>
      <c r="WLR24" s="24"/>
      <c r="WLS24" s="24"/>
      <c r="WLT24" s="24"/>
      <c r="WLU24" s="24"/>
      <c r="WLV24" s="24"/>
      <c r="WLW24" s="24"/>
      <c r="WLX24" s="24"/>
      <c r="WLY24" s="24"/>
      <c r="WLZ24" s="24"/>
      <c r="WMA24" s="24"/>
      <c r="WMB24" s="24"/>
      <c r="WMC24" s="24"/>
      <c r="WMD24" s="24"/>
      <c r="WME24" s="24"/>
      <c r="WMF24" s="24"/>
      <c r="WMG24" s="24"/>
      <c r="WMH24" s="24"/>
      <c r="WMI24" s="24"/>
      <c r="WMJ24" s="24"/>
      <c r="WMK24" s="24"/>
      <c r="WML24" s="24"/>
      <c r="WMM24" s="24"/>
      <c r="WMN24" s="24"/>
      <c r="WMO24" s="24"/>
      <c r="WMP24" s="24"/>
      <c r="WMQ24" s="24"/>
      <c r="WMR24" s="24"/>
      <c r="WMS24" s="24"/>
      <c r="WMT24" s="24"/>
      <c r="WMU24" s="24"/>
      <c r="WMV24" s="24"/>
      <c r="WMW24" s="24"/>
      <c r="WMX24" s="24"/>
      <c r="WMY24" s="24"/>
      <c r="WMZ24" s="24"/>
      <c r="WNA24" s="24"/>
      <c r="WNB24" s="24"/>
      <c r="WNC24" s="24"/>
      <c r="WND24" s="24"/>
      <c r="WNE24" s="24"/>
      <c r="WNF24" s="24"/>
      <c r="WNG24" s="24"/>
      <c r="WNH24" s="24"/>
      <c r="WNI24" s="24"/>
      <c r="WNJ24" s="24"/>
      <c r="WNK24" s="24"/>
      <c r="WNL24" s="24"/>
      <c r="WNM24" s="24"/>
      <c r="WNN24" s="24"/>
      <c r="WNO24" s="24"/>
      <c r="WNP24" s="24"/>
      <c r="WNQ24" s="24"/>
      <c r="WNR24" s="24"/>
      <c r="WNS24" s="24"/>
      <c r="WNT24" s="24"/>
      <c r="WNU24" s="24"/>
      <c r="WNV24" s="24"/>
      <c r="WNW24" s="24"/>
      <c r="WNX24" s="24"/>
      <c r="WNY24" s="24"/>
      <c r="WNZ24" s="24"/>
      <c r="WOA24" s="24"/>
      <c r="WOB24" s="24"/>
      <c r="WOC24" s="24"/>
      <c r="WOD24" s="24"/>
      <c r="WOE24" s="24"/>
      <c r="WOF24" s="24"/>
      <c r="WOG24" s="24"/>
      <c r="WOH24" s="24"/>
      <c r="WOI24" s="24"/>
      <c r="WOJ24" s="24"/>
      <c r="WOK24" s="24"/>
      <c r="WOL24" s="24"/>
      <c r="WOM24" s="24"/>
      <c r="WON24" s="24"/>
      <c r="WOO24" s="24"/>
      <c r="WOP24" s="24"/>
      <c r="WOQ24" s="24"/>
      <c r="WOR24" s="24"/>
      <c r="WOS24" s="24"/>
      <c r="WOT24" s="24"/>
      <c r="WOU24" s="24"/>
      <c r="WOV24" s="24"/>
      <c r="WOW24" s="24"/>
      <c r="WOX24" s="24"/>
      <c r="WOY24" s="24"/>
      <c r="WOZ24" s="24"/>
      <c r="WPA24" s="24"/>
      <c r="WPB24" s="24"/>
      <c r="WPC24" s="24"/>
      <c r="WPD24" s="24"/>
      <c r="WPE24" s="24"/>
      <c r="WPF24" s="24"/>
      <c r="WPG24" s="24"/>
      <c r="WPH24" s="24"/>
      <c r="WPI24" s="24"/>
      <c r="WPJ24" s="24"/>
      <c r="WPK24" s="24"/>
      <c r="WPL24" s="24"/>
      <c r="WPM24" s="24"/>
      <c r="WPN24" s="24"/>
      <c r="WPO24" s="24"/>
      <c r="WPP24" s="24"/>
      <c r="WPQ24" s="24"/>
      <c r="WPR24" s="24"/>
      <c r="WPS24" s="24"/>
      <c r="WPT24" s="24"/>
      <c r="WPU24" s="24"/>
      <c r="WPV24" s="24"/>
      <c r="WPW24" s="24"/>
      <c r="WPX24" s="24"/>
      <c r="WPY24" s="24"/>
      <c r="WPZ24" s="24"/>
      <c r="WQA24" s="24"/>
      <c r="WQB24" s="24"/>
      <c r="WQC24" s="24"/>
      <c r="WQD24" s="24"/>
      <c r="WQE24" s="24"/>
      <c r="WQF24" s="24"/>
      <c r="WQG24" s="24"/>
      <c r="WQH24" s="24"/>
      <c r="WQI24" s="24"/>
      <c r="WQJ24" s="24"/>
      <c r="WQK24" s="24"/>
      <c r="WQL24" s="24"/>
      <c r="WQM24" s="24"/>
      <c r="WQN24" s="24"/>
      <c r="WQO24" s="24"/>
      <c r="WQP24" s="24"/>
      <c r="WQQ24" s="24"/>
      <c r="WQR24" s="24"/>
      <c r="WQS24" s="24"/>
      <c r="WQT24" s="24"/>
      <c r="WQU24" s="24"/>
      <c r="WQV24" s="24"/>
      <c r="WQW24" s="24"/>
      <c r="WQX24" s="24"/>
      <c r="WQY24" s="24"/>
      <c r="WQZ24" s="24"/>
      <c r="WRA24" s="24"/>
      <c r="WRB24" s="24"/>
      <c r="WRC24" s="24"/>
      <c r="WRD24" s="24"/>
      <c r="WRE24" s="24"/>
      <c r="WRF24" s="24"/>
      <c r="WRG24" s="24"/>
      <c r="WRH24" s="24"/>
      <c r="WRI24" s="24"/>
      <c r="WRJ24" s="24"/>
      <c r="WRK24" s="24"/>
      <c r="WRL24" s="24"/>
      <c r="WRM24" s="24"/>
      <c r="WRN24" s="24"/>
      <c r="WRO24" s="24"/>
      <c r="WRP24" s="24"/>
      <c r="WRQ24" s="24"/>
      <c r="WRR24" s="24"/>
      <c r="WRS24" s="24"/>
      <c r="WRT24" s="24"/>
      <c r="WRU24" s="24"/>
      <c r="WRV24" s="24"/>
      <c r="WRW24" s="24"/>
      <c r="WRX24" s="24"/>
      <c r="WRY24" s="24"/>
      <c r="WRZ24" s="24"/>
      <c r="WSA24" s="24"/>
      <c r="WSB24" s="24"/>
      <c r="WSC24" s="24"/>
      <c r="WSD24" s="24"/>
      <c r="WSE24" s="24"/>
      <c r="WSF24" s="24"/>
      <c r="WSG24" s="24"/>
      <c r="WSH24" s="24"/>
      <c r="WSI24" s="24"/>
      <c r="WSJ24" s="24"/>
      <c r="WSK24" s="24"/>
      <c r="WSL24" s="24"/>
      <c r="WSM24" s="24"/>
      <c r="WSN24" s="24"/>
      <c r="WSO24" s="24"/>
      <c r="WSP24" s="24"/>
      <c r="WSQ24" s="24"/>
      <c r="WSR24" s="24"/>
      <c r="WSS24" s="24"/>
      <c r="WST24" s="24"/>
      <c r="WSU24" s="24"/>
      <c r="WSV24" s="24"/>
      <c r="WSW24" s="24"/>
      <c r="WSX24" s="24"/>
      <c r="WSY24" s="24"/>
      <c r="WSZ24" s="24"/>
      <c r="WTA24" s="24"/>
      <c r="WTB24" s="24"/>
      <c r="WTC24" s="24"/>
      <c r="WTD24" s="24"/>
      <c r="WTE24" s="24"/>
      <c r="WTF24" s="24"/>
      <c r="WTG24" s="24"/>
      <c r="WTH24" s="24"/>
      <c r="WTI24" s="24"/>
      <c r="WTJ24" s="24"/>
      <c r="WTK24" s="24"/>
      <c r="WTL24" s="24"/>
      <c r="WTM24" s="24"/>
      <c r="WTN24" s="24"/>
      <c r="WTO24" s="24"/>
      <c r="WTP24" s="24"/>
      <c r="WTQ24" s="24"/>
      <c r="WTR24" s="24"/>
      <c r="WTS24" s="24"/>
      <c r="WTT24" s="24"/>
      <c r="WTU24" s="24"/>
      <c r="WTV24" s="24"/>
      <c r="WTW24" s="24"/>
      <c r="WTX24" s="24"/>
      <c r="WTY24" s="24"/>
      <c r="WTZ24" s="24"/>
      <c r="WUA24" s="24"/>
      <c r="WUB24" s="24"/>
      <c r="WUC24" s="24"/>
      <c r="WUD24" s="24"/>
      <c r="WUE24" s="24"/>
      <c r="WUF24" s="24"/>
      <c r="WUG24" s="24"/>
      <c r="WUH24" s="24"/>
      <c r="WUI24" s="24"/>
      <c r="WUJ24" s="24"/>
      <c r="WUK24" s="24"/>
      <c r="WUL24" s="24"/>
      <c r="WUM24" s="24"/>
      <c r="WUN24" s="24"/>
      <c r="WUO24" s="24"/>
      <c r="WUP24" s="24"/>
      <c r="WUQ24" s="24"/>
      <c r="WUR24" s="24"/>
      <c r="WUS24" s="24"/>
      <c r="WUT24" s="24"/>
      <c r="WUU24" s="24"/>
      <c r="WUV24" s="24"/>
      <c r="WUW24" s="24"/>
      <c r="WUX24" s="24"/>
      <c r="WUY24" s="24"/>
      <c r="WUZ24" s="24"/>
      <c r="WVA24" s="24"/>
      <c r="WVB24" s="24"/>
      <c r="WVC24" s="24"/>
      <c r="WVD24" s="24"/>
      <c r="WVE24" s="24"/>
      <c r="WVF24" s="24"/>
      <c r="WVG24" s="24"/>
      <c r="WVH24" s="24"/>
      <c r="WVI24" s="24"/>
      <c r="WVJ24" s="24"/>
      <c r="WVK24" s="24"/>
      <c r="WVL24" s="24"/>
      <c r="WVM24" s="24"/>
      <c r="WVN24" s="24"/>
      <c r="WVO24" s="24"/>
      <c r="WVP24" s="24"/>
      <c r="WVQ24" s="24"/>
      <c r="WVR24" s="24"/>
      <c r="WVS24" s="24"/>
      <c r="WVT24" s="24"/>
      <c r="WVU24" s="24"/>
      <c r="WVV24" s="24"/>
      <c r="WVW24" s="24"/>
      <c r="WVX24" s="24"/>
      <c r="WVY24" s="24"/>
      <c r="WVZ24" s="24"/>
      <c r="WWA24" s="24"/>
      <c r="WWB24" s="24"/>
      <c r="WWC24" s="24"/>
      <c r="WWD24" s="24"/>
      <c r="WWE24" s="24"/>
      <c r="WWF24" s="24"/>
      <c r="WWG24" s="24"/>
      <c r="WWH24" s="24"/>
      <c r="WWI24" s="24"/>
      <c r="WWJ24" s="24"/>
      <c r="WWK24" s="24"/>
      <c r="WWL24" s="24"/>
      <c r="WWM24" s="24"/>
      <c r="WWN24" s="24"/>
      <c r="WWO24" s="24"/>
      <c r="WWP24" s="24"/>
      <c r="WWQ24" s="24"/>
      <c r="WWR24" s="24"/>
      <c r="WWS24" s="24"/>
      <c r="WWT24" s="24"/>
      <c r="WWU24" s="24"/>
      <c r="WWV24" s="24"/>
      <c r="WWW24" s="24"/>
      <c r="WWX24" s="24"/>
      <c r="WWY24" s="24"/>
      <c r="WWZ24" s="24"/>
      <c r="WXA24" s="24"/>
      <c r="WXB24" s="24"/>
      <c r="WXC24" s="24"/>
      <c r="WXD24" s="24"/>
      <c r="WXE24" s="24"/>
      <c r="WXF24" s="24"/>
      <c r="WXG24" s="24"/>
      <c r="WXH24" s="24"/>
      <c r="WXI24" s="24"/>
      <c r="WXJ24" s="24"/>
      <c r="WXK24" s="24"/>
      <c r="WXL24" s="24"/>
      <c r="WXM24" s="24"/>
      <c r="WXN24" s="24"/>
      <c r="WXO24" s="24"/>
      <c r="WXP24" s="24"/>
      <c r="WXQ24" s="24"/>
      <c r="WXR24" s="24"/>
      <c r="WXS24" s="24"/>
      <c r="WXT24" s="24"/>
      <c r="WXU24" s="24"/>
      <c r="WXV24" s="24"/>
      <c r="WXW24" s="24"/>
      <c r="WXX24" s="24"/>
      <c r="WXY24" s="24"/>
      <c r="WXZ24" s="24"/>
      <c r="WYA24" s="24"/>
      <c r="WYB24" s="24"/>
      <c r="WYC24" s="24"/>
      <c r="WYD24" s="24"/>
      <c r="WYE24" s="24"/>
      <c r="WYF24" s="24"/>
      <c r="WYG24" s="24"/>
      <c r="WYH24" s="24"/>
      <c r="WYI24" s="24"/>
      <c r="WYJ24" s="24"/>
      <c r="WYK24" s="24"/>
      <c r="WYL24" s="24"/>
      <c r="WYM24" s="24"/>
      <c r="WYN24" s="24"/>
      <c r="WYO24" s="24"/>
      <c r="WYP24" s="24"/>
      <c r="WYQ24" s="24"/>
      <c r="WYR24" s="24"/>
      <c r="WYS24" s="24"/>
      <c r="WYT24" s="24"/>
      <c r="WYU24" s="24"/>
      <c r="WYV24" s="24"/>
      <c r="WYW24" s="24"/>
      <c r="WYX24" s="24"/>
      <c r="WYY24" s="24"/>
      <c r="WYZ24" s="24"/>
      <c r="WZA24" s="24"/>
      <c r="WZB24" s="24"/>
      <c r="WZC24" s="24"/>
      <c r="WZD24" s="24"/>
      <c r="WZE24" s="24"/>
      <c r="WZF24" s="24"/>
      <c r="WZG24" s="24"/>
      <c r="WZH24" s="24"/>
      <c r="WZI24" s="24"/>
      <c r="WZJ24" s="24"/>
      <c r="WZK24" s="24"/>
      <c r="WZL24" s="24"/>
      <c r="WZM24" s="24"/>
      <c r="WZN24" s="24"/>
      <c r="WZO24" s="24"/>
      <c r="WZP24" s="24"/>
      <c r="WZQ24" s="24"/>
      <c r="WZR24" s="24"/>
      <c r="WZS24" s="24"/>
      <c r="WZT24" s="24"/>
      <c r="WZU24" s="24"/>
      <c r="WZV24" s="24"/>
      <c r="WZW24" s="24"/>
      <c r="WZX24" s="24"/>
      <c r="WZY24" s="24"/>
      <c r="WZZ24" s="24"/>
      <c r="XAA24" s="24"/>
      <c r="XAB24" s="24"/>
      <c r="XAC24" s="24"/>
      <c r="XAD24" s="24"/>
      <c r="XAE24" s="24"/>
      <c r="XAF24" s="24"/>
      <c r="XAG24" s="24"/>
      <c r="XAH24" s="24"/>
      <c r="XAI24" s="24"/>
      <c r="XAJ24" s="24"/>
      <c r="XAK24" s="24"/>
      <c r="XAL24" s="24"/>
      <c r="XAM24" s="24"/>
      <c r="XAN24" s="24"/>
      <c r="XAO24" s="24"/>
      <c r="XAP24" s="24"/>
      <c r="XAQ24" s="24"/>
      <c r="XAR24" s="24"/>
      <c r="XAS24" s="24"/>
      <c r="XAT24" s="24"/>
      <c r="XAU24" s="24"/>
      <c r="XAV24" s="24"/>
      <c r="XAW24" s="24"/>
      <c r="XAX24" s="24"/>
      <c r="XAY24" s="24"/>
      <c r="XAZ24" s="24"/>
      <c r="XBA24" s="24"/>
      <c r="XBB24" s="24"/>
      <c r="XBC24" s="24"/>
      <c r="XBD24" s="24"/>
      <c r="XBE24" s="24"/>
      <c r="XBF24" s="24"/>
      <c r="XBG24" s="24"/>
      <c r="XBH24" s="24"/>
      <c r="XBI24" s="24"/>
      <c r="XBJ24" s="24"/>
      <c r="XBK24" s="24"/>
      <c r="XBL24" s="24"/>
      <c r="XBM24" s="24"/>
      <c r="XBN24" s="24"/>
      <c r="XBO24" s="24"/>
      <c r="XBP24" s="24"/>
      <c r="XBQ24" s="24"/>
      <c r="XBR24" s="24"/>
      <c r="XBS24" s="24"/>
      <c r="XBT24" s="24"/>
      <c r="XBU24" s="24"/>
      <c r="XBV24" s="24"/>
      <c r="XBW24" s="24"/>
      <c r="XBX24" s="24"/>
      <c r="XBY24" s="24"/>
      <c r="XBZ24" s="24"/>
      <c r="XCA24" s="24"/>
      <c r="XCB24" s="24"/>
      <c r="XCC24" s="24"/>
      <c r="XCD24" s="24"/>
      <c r="XCE24" s="24"/>
      <c r="XCF24" s="24"/>
      <c r="XCG24" s="24"/>
      <c r="XCH24" s="24"/>
      <c r="XCI24" s="24"/>
      <c r="XCJ24" s="24"/>
      <c r="XCK24" s="24"/>
      <c r="XCL24" s="24"/>
      <c r="XCM24" s="24"/>
      <c r="XCN24" s="24"/>
      <c r="XCO24" s="24"/>
      <c r="XCP24" s="24"/>
      <c r="XCQ24" s="24"/>
      <c r="XCR24" s="24"/>
      <c r="XCS24" s="24"/>
      <c r="XCT24" s="24"/>
      <c r="XCU24" s="24"/>
      <c r="XCV24" s="24"/>
      <c r="XCW24" s="24"/>
      <c r="XCX24" s="24"/>
      <c r="XCY24" s="24"/>
      <c r="XCZ24" s="24"/>
      <c r="XDA24" s="24"/>
      <c r="XDB24" s="24"/>
      <c r="XDC24" s="24"/>
      <c r="XDD24" s="24"/>
      <c r="XDE24" s="24"/>
      <c r="XDF24" s="24"/>
      <c r="XDG24" s="24"/>
      <c r="XDH24" s="24"/>
      <c r="XDI24" s="24"/>
      <c r="XDJ24" s="24"/>
      <c r="XDK24" s="24"/>
      <c r="XDL24" s="24"/>
      <c r="XDM24" s="24"/>
      <c r="XDN24" s="24"/>
      <c r="XDO24" s="24"/>
      <c r="XDP24" s="24"/>
      <c r="XDQ24" s="24"/>
      <c r="XDR24" s="24"/>
      <c r="XDS24" s="24"/>
      <c r="XDT24" s="24"/>
      <c r="XDU24" s="24"/>
      <c r="XDV24" s="24"/>
      <c r="XDW24" s="24"/>
      <c r="XDX24" s="24"/>
      <c r="XDY24" s="24"/>
      <c r="XDZ24" s="24"/>
      <c r="XEA24" s="24"/>
      <c r="XEB24" s="24"/>
      <c r="XEC24" s="24"/>
      <c r="XED24" s="24"/>
      <c r="XEE24" s="24"/>
      <c r="XEF24" s="24"/>
      <c r="XEG24" s="24"/>
      <c r="XEH24" s="24"/>
      <c r="XEI24" s="24"/>
      <c r="XEJ24" s="24"/>
      <c r="XEK24" s="24"/>
      <c r="XEL24" s="24"/>
      <c r="XEM24" s="24"/>
      <c r="XEN24" s="24"/>
      <c r="XEO24" s="24"/>
      <c r="XEP24" s="24"/>
      <c r="XEQ24" s="24"/>
      <c r="XER24" s="24"/>
      <c r="XES24" s="24"/>
      <c r="XET24" s="24"/>
      <c r="XEU24" s="24"/>
      <c r="XEV24" s="24"/>
      <c r="XEW24" s="24"/>
      <c r="XEX24" s="24"/>
      <c r="XEY24" s="24"/>
    </row>
    <row r="25" spans="1:16379" ht="12.75" customHeight="1" x14ac:dyDescent="0.25">
      <c r="E25" s="575"/>
      <c r="F25" s="575"/>
      <c r="G25" s="575"/>
      <c r="H25" s="575"/>
      <c r="I25" s="617"/>
      <c r="J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  <c r="CO25" s="24"/>
      <c r="CP25" s="24"/>
      <c r="CQ25" s="24"/>
      <c r="CR25" s="24"/>
      <c r="CS25" s="24"/>
      <c r="CT25" s="24"/>
      <c r="CU25" s="24"/>
      <c r="CV25" s="24"/>
      <c r="CW25" s="24"/>
      <c r="CX25" s="24"/>
      <c r="CY25" s="24"/>
      <c r="CZ25" s="24"/>
      <c r="DA25" s="24"/>
      <c r="DB25" s="24"/>
      <c r="DC25" s="24"/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24"/>
      <c r="EC25" s="24"/>
      <c r="ED25" s="24"/>
      <c r="EE25" s="24"/>
      <c r="EF25" s="24"/>
      <c r="EG25" s="24"/>
      <c r="EH25" s="24"/>
      <c r="EI25" s="24"/>
      <c r="EJ25" s="24"/>
      <c r="EK25" s="24"/>
      <c r="EL25" s="24"/>
      <c r="EM25" s="24"/>
      <c r="EN25" s="24"/>
      <c r="EO25" s="24"/>
      <c r="EP25" s="24"/>
      <c r="EQ25" s="24"/>
      <c r="ER25" s="24"/>
      <c r="ES25" s="24"/>
      <c r="ET25" s="24"/>
      <c r="EU25" s="24"/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24"/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24"/>
      <c r="GG25" s="24"/>
      <c r="GH25" s="24"/>
      <c r="GI25" s="24"/>
      <c r="GJ25" s="24"/>
      <c r="GK25" s="24"/>
      <c r="GL25" s="24"/>
      <c r="GM25" s="24"/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24"/>
      <c r="HD25" s="24"/>
      <c r="HE25" s="24"/>
      <c r="HF25" s="24"/>
      <c r="HG25" s="24"/>
      <c r="HH25" s="24"/>
      <c r="HI25" s="24"/>
      <c r="HJ25" s="24"/>
      <c r="HK25" s="24"/>
      <c r="HL25" s="24"/>
      <c r="HM25" s="24"/>
      <c r="HN25" s="24"/>
      <c r="HO25" s="24"/>
      <c r="HP25" s="24"/>
      <c r="HQ25" s="24"/>
      <c r="HR25" s="24"/>
      <c r="HS25" s="24"/>
      <c r="HT25" s="24"/>
      <c r="HU25" s="24"/>
      <c r="HV25" s="24"/>
      <c r="HW25" s="24"/>
      <c r="HX25" s="24"/>
      <c r="HY25" s="24"/>
      <c r="HZ25" s="24"/>
      <c r="IA25" s="24"/>
      <c r="IB25" s="24"/>
      <c r="IC25" s="24"/>
      <c r="ID25" s="24"/>
      <c r="IE25" s="24"/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24"/>
      <c r="IV25" s="24"/>
      <c r="IW25" s="24"/>
      <c r="IX25" s="24"/>
      <c r="IY25" s="24"/>
      <c r="IZ25" s="24"/>
      <c r="JA25" s="24"/>
      <c r="JB25" s="24"/>
      <c r="JC25" s="24"/>
      <c r="JD25" s="24"/>
      <c r="JE25" s="24"/>
      <c r="JF25" s="24"/>
      <c r="JG25" s="24"/>
      <c r="JH25" s="24"/>
      <c r="JI25" s="24"/>
      <c r="JJ25" s="24"/>
      <c r="JK25" s="24"/>
      <c r="JL25" s="24"/>
      <c r="JM25" s="24"/>
      <c r="JN25" s="24"/>
      <c r="JO25" s="24"/>
      <c r="JP25" s="24"/>
      <c r="JQ25" s="24"/>
      <c r="JR25" s="24"/>
      <c r="JS25" s="24"/>
      <c r="JT25" s="24"/>
      <c r="JU25" s="24"/>
      <c r="JV25" s="24"/>
      <c r="JW25" s="24"/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24"/>
      <c r="KN25" s="24"/>
      <c r="KO25" s="24"/>
      <c r="KP25" s="24"/>
      <c r="KQ25" s="24"/>
      <c r="KR25" s="24"/>
      <c r="KS25" s="24"/>
      <c r="KT25" s="24"/>
      <c r="KU25" s="24"/>
      <c r="KV25" s="24"/>
      <c r="KW25" s="24"/>
      <c r="KX25" s="24"/>
      <c r="KY25" s="24"/>
      <c r="KZ25" s="24"/>
      <c r="LA25" s="24"/>
      <c r="LB25" s="24"/>
      <c r="LC25" s="24"/>
      <c r="LD25" s="24"/>
      <c r="LE25" s="24"/>
      <c r="LF25" s="24"/>
      <c r="LG25" s="24"/>
      <c r="LH25" s="24"/>
      <c r="LI25" s="24"/>
      <c r="LJ25" s="24"/>
      <c r="LK25" s="24"/>
      <c r="LL25" s="24"/>
      <c r="LM25" s="24"/>
      <c r="LN25" s="24"/>
      <c r="LO25" s="24"/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24"/>
      <c r="MF25" s="24"/>
      <c r="MG25" s="24"/>
      <c r="MH25" s="24"/>
      <c r="MI25" s="24"/>
      <c r="MJ25" s="24"/>
      <c r="MK25" s="24"/>
      <c r="ML25" s="24"/>
      <c r="MM25" s="24"/>
      <c r="MN25" s="24"/>
      <c r="MO25" s="24"/>
      <c r="MP25" s="24"/>
      <c r="MQ25" s="24"/>
      <c r="MR25" s="24"/>
      <c r="MS25" s="24"/>
      <c r="MT25" s="24"/>
      <c r="MU25" s="24"/>
      <c r="MV25" s="24"/>
      <c r="MW25" s="24"/>
      <c r="MX25" s="24"/>
      <c r="MY25" s="24"/>
      <c r="MZ25" s="24"/>
      <c r="NA25" s="24"/>
      <c r="NB25" s="24"/>
      <c r="NC25" s="24"/>
      <c r="ND25" s="24"/>
      <c r="NE25" s="24"/>
      <c r="NF25" s="24"/>
      <c r="NG25" s="24"/>
      <c r="NH25" s="24"/>
      <c r="NI25" s="24"/>
      <c r="NJ25" s="24"/>
      <c r="NK25" s="24"/>
      <c r="NL25" s="24"/>
      <c r="NM25" s="24"/>
      <c r="NN25" s="24"/>
      <c r="NO25" s="24"/>
      <c r="NP25" s="24"/>
      <c r="NQ25" s="24"/>
      <c r="NR25" s="24"/>
      <c r="NS25" s="24"/>
      <c r="NT25" s="24"/>
      <c r="NU25" s="24"/>
      <c r="NV25" s="24"/>
      <c r="NW25" s="24"/>
      <c r="NX25" s="24"/>
      <c r="NY25" s="24"/>
      <c r="NZ25" s="24"/>
      <c r="OA25" s="24"/>
      <c r="OB25" s="24"/>
      <c r="OC25" s="24"/>
      <c r="OD25" s="24"/>
      <c r="OE25" s="24"/>
      <c r="OF25" s="24"/>
      <c r="OG25" s="24"/>
      <c r="OH25" s="24"/>
      <c r="OI25" s="24"/>
      <c r="OJ25" s="24"/>
      <c r="OK25" s="24"/>
      <c r="OL25" s="24"/>
      <c r="OM25" s="24"/>
      <c r="ON25" s="24"/>
      <c r="OO25" s="24"/>
      <c r="OP25" s="24"/>
      <c r="OQ25" s="24"/>
      <c r="OR25" s="24"/>
      <c r="OS25" s="24"/>
      <c r="OT25" s="24"/>
      <c r="OU25" s="24"/>
      <c r="OV25" s="24"/>
      <c r="OW25" s="24"/>
      <c r="OX25" s="24"/>
      <c r="OY25" s="24"/>
      <c r="OZ25" s="24"/>
      <c r="PA25" s="24"/>
      <c r="PB25" s="24"/>
      <c r="PC25" s="24"/>
      <c r="PD25" s="24"/>
      <c r="PE25" s="24"/>
      <c r="PF25" s="24"/>
      <c r="PG25" s="24"/>
      <c r="PH25" s="24"/>
      <c r="PI25" s="24"/>
      <c r="PJ25" s="24"/>
      <c r="PK25" s="24"/>
      <c r="PL25" s="24"/>
      <c r="PM25" s="24"/>
      <c r="PN25" s="24"/>
      <c r="PO25" s="24"/>
      <c r="PP25" s="24"/>
      <c r="PQ25" s="24"/>
      <c r="PR25" s="24"/>
      <c r="PS25" s="24"/>
      <c r="PT25" s="24"/>
      <c r="PU25" s="24"/>
      <c r="PV25" s="24"/>
      <c r="PW25" s="24"/>
      <c r="PX25" s="24"/>
      <c r="PY25" s="24"/>
      <c r="PZ25" s="24"/>
      <c r="QA25" s="24"/>
      <c r="QB25" s="24"/>
      <c r="QC25" s="24"/>
      <c r="QD25" s="24"/>
      <c r="QE25" s="24"/>
      <c r="QF25" s="24"/>
      <c r="QG25" s="24"/>
      <c r="QH25" s="24"/>
      <c r="QI25" s="24"/>
      <c r="QJ25" s="24"/>
      <c r="QK25" s="24"/>
      <c r="QL25" s="24"/>
      <c r="QM25" s="24"/>
      <c r="QN25" s="24"/>
      <c r="QO25" s="24"/>
      <c r="QP25" s="24"/>
      <c r="QQ25" s="24"/>
      <c r="QR25" s="24"/>
      <c r="QS25" s="24"/>
      <c r="QT25" s="24"/>
      <c r="QU25" s="24"/>
      <c r="QV25" s="24"/>
      <c r="QW25" s="24"/>
      <c r="QX25" s="24"/>
      <c r="QY25" s="24"/>
      <c r="QZ25" s="24"/>
      <c r="RA25" s="24"/>
      <c r="RB25" s="24"/>
      <c r="RC25" s="24"/>
      <c r="RD25" s="24"/>
      <c r="RE25" s="24"/>
      <c r="RF25" s="24"/>
      <c r="RG25" s="24"/>
      <c r="RH25" s="24"/>
      <c r="RI25" s="24"/>
      <c r="RJ25" s="24"/>
      <c r="RK25" s="24"/>
      <c r="RL25" s="24"/>
      <c r="RM25" s="24"/>
      <c r="RN25" s="24"/>
      <c r="RO25" s="24"/>
      <c r="RP25" s="24"/>
      <c r="RQ25" s="24"/>
      <c r="RR25" s="24"/>
      <c r="RS25" s="24"/>
      <c r="RT25" s="24"/>
      <c r="RU25" s="24"/>
      <c r="RV25" s="24"/>
      <c r="RW25" s="24"/>
      <c r="RX25" s="24"/>
      <c r="RY25" s="24"/>
      <c r="RZ25" s="24"/>
      <c r="SA25" s="24"/>
      <c r="SB25" s="24"/>
      <c r="SC25" s="24"/>
      <c r="SD25" s="24"/>
      <c r="SE25" s="24"/>
      <c r="SF25" s="24"/>
      <c r="SG25" s="24"/>
      <c r="SH25" s="24"/>
      <c r="SI25" s="24"/>
      <c r="SJ25" s="24"/>
      <c r="SK25" s="24"/>
      <c r="SL25" s="24"/>
      <c r="SM25" s="24"/>
      <c r="SN25" s="24"/>
      <c r="SO25" s="24"/>
      <c r="SP25" s="24"/>
      <c r="SQ25" s="24"/>
      <c r="SR25" s="24"/>
      <c r="SS25" s="24"/>
      <c r="ST25" s="24"/>
      <c r="SU25" s="24"/>
      <c r="SV25" s="24"/>
      <c r="SW25" s="24"/>
      <c r="SX25" s="24"/>
      <c r="SY25" s="24"/>
      <c r="SZ25" s="24"/>
      <c r="TA25" s="24"/>
      <c r="TB25" s="24"/>
      <c r="TC25" s="24"/>
      <c r="TD25" s="24"/>
      <c r="TE25" s="24"/>
      <c r="TF25" s="24"/>
      <c r="TG25" s="24"/>
      <c r="TH25" s="24"/>
      <c r="TI25" s="24"/>
      <c r="TJ25" s="24"/>
      <c r="TK25" s="24"/>
      <c r="TL25" s="24"/>
      <c r="TM25" s="24"/>
      <c r="TN25" s="24"/>
      <c r="TO25" s="24"/>
      <c r="TP25" s="24"/>
      <c r="TQ25" s="24"/>
      <c r="TR25" s="24"/>
      <c r="TS25" s="24"/>
      <c r="TT25" s="24"/>
      <c r="TU25" s="24"/>
      <c r="TV25" s="24"/>
      <c r="TW25" s="24"/>
      <c r="TX25" s="24"/>
      <c r="TY25" s="24"/>
      <c r="TZ25" s="24"/>
      <c r="UA25" s="24"/>
      <c r="UB25" s="24"/>
      <c r="UC25" s="24"/>
      <c r="UD25" s="24"/>
      <c r="UE25" s="24"/>
      <c r="UF25" s="24"/>
      <c r="UG25" s="24"/>
      <c r="UH25" s="24"/>
      <c r="UI25" s="24"/>
      <c r="UJ25" s="24"/>
      <c r="UK25" s="24"/>
      <c r="UL25" s="24"/>
      <c r="UM25" s="24"/>
      <c r="UN25" s="24"/>
      <c r="UO25" s="24"/>
      <c r="UP25" s="24"/>
      <c r="UQ25" s="24"/>
      <c r="UR25" s="24"/>
      <c r="US25" s="24"/>
      <c r="UT25" s="24"/>
      <c r="UU25" s="24"/>
      <c r="UV25" s="24"/>
      <c r="UW25" s="24"/>
      <c r="UX25" s="24"/>
      <c r="UY25" s="24"/>
      <c r="UZ25" s="24"/>
      <c r="VA25" s="24"/>
      <c r="VB25" s="24"/>
      <c r="VC25" s="24"/>
      <c r="VD25" s="24"/>
      <c r="VE25" s="24"/>
      <c r="VF25" s="24"/>
      <c r="VG25" s="24"/>
      <c r="VH25" s="24"/>
      <c r="VI25" s="24"/>
      <c r="VJ25" s="24"/>
      <c r="VK25" s="24"/>
      <c r="VL25" s="24"/>
      <c r="VM25" s="24"/>
      <c r="VN25" s="24"/>
      <c r="VO25" s="24"/>
      <c r="VP25" s="24"/>
      <c r="VQ25" s="24"/>
      <c r="VR25" s="24"/>
      <c r="VS25" s="24"/>
      <c r="VT25" s="24"/>
      <c r="VU25" s="24"/>
      <c r="VV25" s="24"/>
      <c r="VW25" s="24"/>
      <c r="VX25" s="24"/>
      <c r="VY25" s="24"/>
      <c r="VZ25" s="24"/>
      <c r="WA25" s="24"/>
      <c r="WB25" s="24"/>
      <c r="WC25" s="24"/>
      <c r="WD25" s="24"/>
      <c r="WE25" s="24"/>
      <c r="WF25" s="24"/>
      <c r="WG25" s="24"/>
      <c r="WH25" s="24"/>
      <c r="WI25" s="24"/>
      <c r="WJ25" s="24"/>
      <c r="WK25" s="24"/>
      <c r="WL25" s="24"/>
      <c r="WM25" s="24"/>
      <c r="WN25" s="24"/>
      <c r="WO25" s="24"/>
      <c r="WP25" s="24"/>
      <c r="WQ25" s="24"/>
      <c r="WR25" s="24"/>
      <c r="WS25" s="24"/>
      <c r="WT25" s="24"/>
      <c r="WU25" s="24"/>
      <c r="WV25" s="24"/>
      <c r="WW25" s="24"/>
      <c r="WX25" s="24"/>
      <c r="WY25" s="24"/>
      <c r="WZ25" s="24"/>
      <c r="XA25" s="24"/>
      <c r="XB25" s="24"/>
      <c r="XC25" s="24"/>
      <c r="XD25" s="24"/>
      <c r="XE25" s="24"/>
      <c r="XF25" s="24"/>
      <c r="XG25" s="24"/>
      <c r="XH25" s="24"/>
      <c r="XI25" s="24"/>
      <c r="XJ25" s="24"/>
      <c r="XK25" s="24"/>
      <c r="XL25" s="24"/>
      <c r="XM25" s="24"/>
      <c r="XN25" s="24"/>
      <c r="XO25" s="24"/>
      <c r="XP25" s="24"/>
      <c r="XQ25" s="24"/>
      <c r="XR25" s="24"/>
      <c r="XS25" s="24"/>
      <c r="XT25" s="24"/>
      <c r="XU25" s="24"/>
      <c r="XV25" s="24"/>
      <c r="XW25" s="24"/>
      <c r="XX25" s="24"/>
      <c r="XY25" s="24"/>
      <c r="XZ25" s="24"/>
      <c r="YA25" s="24"/>
      <c r="YB25" s="24"/>
      <c r="YC25" s="24"/>
      <c r="YD25" s="24"/>
      <c r="YE25" s="24"/>
      <c r="YF25" s="24"/>
      <c r="YG25" s="24"/>
      <c r="YH25" s="24"/>
      <c r="YI25" s="24"/>
      <c r="YJ25" s="24"/>
      <c r="YK25" s="24"/>
      <c r="YL25" s="24"/>
      <c r="YM25" s="24"/>
      <c r="YN25" s="24"/>
      <c r="YO25" s="24"/>
      <c r="YP25" s="24"/>
      <c r="YQ25" s="24"/>
      <c r="YR25" s="24"/>
      <c r="YS25" s="24"/>
      <c r="YT25" s="24"/>
      <c r="YU25" s="24"/>
      <c r="YV25" s="24"/>
      <c r="YW25" s="24"/>
      <c r="YX25" s="24"/>
      <c r="YY25" s="24"/>
      <c r="YZ25" s="24"/>
      <c r="ZA25" s="24"/>
      <c r="ZB25" s="24"/>
      <c r="ZC25" s="24"/>
      <c r="ZD25" s="24"/>
      <c r="ZE25" s="24"/>
      <c r="ZF25" s="24"/>
      <c r="ZG25" s="24"/>
      <c r="ZH25" s="24"/>
      <c r="ZI25" s="24"/>
      <c r="ZJ25" s="24"/>
      <c r="ZK25" s="24"/>
      <c r="ZL25" s="24"/>
      <c r="ZM25" s="24"/>
      <c r="ZN25" s="24"/>
      <c r="ZO25" s="24"/>
      <c r="ZP25" s="24"/>
      <c r="ZQ25" s="24"/>
      <c r="ZR25" s="24"/>
      <c r="ZS25" s="24"/>
      <c r="ZT25" s="24"/>
      <c r="ZU25" s="24"/>
      <c r="ZV25" s="24"/>
      <c r="ZW25" s="24"/>
      <c r="ZX25" s="24"/>
      <c r="ZY25" s="24"/>
      <c r="ZZ25" s="24"/>
      <c r="AAA25" s="24"/>
      <c r="AAB25" s="24"/>
      <c r="AAC25" s="24"/>
      <c r="AAD25" s="24"/>
      <c r="AAE25" s="24"/>
      <c r="AAF25" s="24"/>
      <c r="AAG25" s="24"/>
      <c r="AAH25" s="24"/>
      <c r="AAI25" s="24"/>
      <c r="AAJ25" s="24"/>
      <c r="AAK25" s="24"/>
      <c r="AAL25" s="24"/>
      <c r="AAM25" s="24"/>
      <c r="AAN25" s="24"/>
      <c r="AAO25" s="24"/>
      <c r="AAP25" s="24"/>
      <c r="AAQ25" s="24"/>
      <c r="AAR25" s="24"/>
      <c r="AAS25" s="24"/>
      <c r="AAT25" s="24"/>
      <c r="AAU25" s="24"/>
      <c r="AAV25" s="24"/>
      <c r="AAW25" s="24"/>
      <c r="AAX25" s="24"/>
      <c r="AAY25" s="24"/>
      <c r="AAZ25" s="24"/>
      <c r="ABA25" s="24"/>
      <c r="ABB25" s="24"/>
      <c r="ABC25" s="24"/>
      <c r="ABD25" s="24"/>
      <c r="ABE25" s="24"/>
      <c r="ABF25" s="24"/>
      <c r="ABG25" s="24"/>
      <c r="ABH25" s="24"/>
      <c r="ABI25" s="24"/>
      <c r="ABJ25" s="24"/>
      <c r="ABK25" s="24"/>
      <c r="ABL25" s="24"/>
      <c r="ABM25" s="24"/>
      <c r="ABN25" s="24"/>
      <c r="ABO25" s="24"/>
      <c r="ABP25" s="24"/>
      <c r="ABQ25" s="24"/>
      <c r="ABR25" s="24"/>
      <c r="ABS25" s="24"/>
      <c r="ABT25" s="24"/>
      <c r="ABU25" s="24"/>
      <c r="ABV25" s="24"/>
      <c r="ABW25" s="24"/>
      <c r="ABX25" s="24"/>
      <c r="ABY25" s="24"/>
      <c r="ABZ25" s="24"/>
      <c r="ACA25" s="24"/>
      <c r="ACB25" s="24"/>
      <c r="ACC25" s="24"/>
      <c r="ACD25" s="24"/>
      <c r="ACE25" s="24"/>
      <c r="ACF25" s="24"/>
      <c r="ACG25" s="24"/>
      <c r="ACH25" s="24"/>
      <c r="ACI25" s="24"/>
      <c r="ACJ25" s="24"/>
      <c r="ACK25" s="24"/>
      <c r="ACL25" s="24"/>
      <c r="ACM25" s="24"/>
      <c r="ACN25" s="24"/>
      <c r="ACO25" s="24"/>
      <c r="ACP25" s="24"/>
      <c r="ACQ25" s="24"/>
      <c r="ACR25" s="24"/>
      <c r="ACS25" s="24"/>
      <c r="ACT25" s="24"/>
      <c r="ACU25" s="24"/>
      <c r="ACV25" s="24"/>
      <c r="ACW25" s="24"/>
      <c r="ACX25" s="24"/>
      <c r="ACY25" s="24"/>
      <c r="ACZ25" s="24"/>
      <c r="ADA25" s="24"/>
      <c r="ADB25" s="24"/>
      <c r="ADC25" s="24"/>
      <c r="ADD25" s="24"/>
      <c r="ADE25" s="24"/>
      <c r="ADF25" s="24"/>
      <c r="ADG25" s="24"/>
      <c r="ADH25" s="24"/>
      <c r="ADI25" s="24"/>
      <c r="ADJ25" s="24"/>
      <c r="ADK25" s="24"/>
      <c r="ADL25" s="24"/>
      <c r="ADM25" s="24"/>
      <c r="ADN25" s="24"/>
      <c r="ADO25" s="24"/>
      <c r="ADP25" s="24"/>
      <c r="ADQ25" s="24"/>
      <c r="ADR25" s="24"/>
      <c r="ADS25" s="24"/>
      <c r="ADT25" s="24"/>
      <c r="ADU25" s="24"/>
      <c r="ADV25" s="24"/>
      <c r="ADW25" s="24"/>
      <c r="ADX25" s="24"/>
      <c r="ADY25" s="24"/>
      <c r="ADZ25" s="24"/>
      <c r="AEA25" s="24"/>
      <c r="AEB25" s="24"/>
      <c r="AEC25" s="24"/>
      <c r="AED25" s="24"/>
      <c r="AEE25" s="24"/>
      <c r="AEF25" s="24"/>
      <c r="AEG25" s="24"/>
      <c r="AEH25" s="24"/>
      <c r="AEI25" s="24"/>
      <c r="AEJ25" s="24"/>
      <c r="AEK25" s="24"/>
      <c r="AEL25" s="24"/>
      <c r="AEM25" s="24"/>
      <c r="AEN25" s="24"/>
      <c r="AEO25" s="24"/>
      <c r="AEP25" s="24"/>
      <c r="AEQ25" s="24"/>
      <c r="AER25" s="24"/>
      <c r="AES25" s="24"/>
      <c r="AET25" s="24"/>
      <c r="AEU25" s="24"/>
      <c r="AEV25" s="24"/>
      <c r="AEW25" s="24"/>
      <c r="AEX25" s="24"/>
      <c r="AEY25" s="24"/>
      <c r="AEZ25" s="24"/>
      <c r="AFA25" s="24"/>
      <c r="AFB25" s="24"/>
      <c r="AFC25" s="24"/>
      <c r="AFD25" s="24"/>
      <c r="AFE25" s="24"/>
      <c r="AFF25" s="24"/>
      <c r="AFG25" s="24"/>
      <c r="AFH25" s="24"/>
      <c r="AFI25" s="24"/>
      <c r="AFJ25" s="24"/>
      <c r="AFK25" s="24"/>
      <c r="AFL25" s="24"/>
      <c r="AFM25" s="24"/>
      <c r="AFN25" s="24"/>
      <c r="AFO25" s="24"/>
      <c r="AFP25" s="24"/>
      <c r="AFQ25" s="24"/>
      <c r="AFR25" s="24"/>
      <c r="AFS25" s="24"/>
      <c r="AFT25" s="24"/>
      <c r="AFU25" s="24"/>
      <c r="AFV25" s="24"/>
      <c r="AFW25" s="24"/>
      <c r="AFX25" s="24"/>
      <c r="AFY25" s="24"/>
      <c r="AFZ25" s="24"/>
      <c r="AGA25" s="24"/>
      <c r="AGB25" s="24"/>
      <c r="AGC25" s="24"/>
      <c r="AGD25" s="24"/>
      <c r="AGE25" s="24"/>
      <c r="AGF25" s="24"/>
      <c r="AGG25" s="24"/>
      <c r="AGH25" s="24"/>
      <c r="AGI25" s="24"/>
      <c r="AGJ25" s="24"/>
      <c r="AGK25" s="24"/>
      <c r="AGL25" s="24"/>
      <c r="AGM25" s="24"/>
      <c r="AGN25" s="24"/>
      <c r="AGO25" s="24"/>
      <c r="AGP25" s="24"/>
      <c r="AGQ25" s="24"/>
      <c r="AGR25" s="24"/>
      <c r="AGS25" s="24"/>
      <c r="AGT25" s="24"/>
      <c r="AGU25" s="24"/>
      <c r="AGV25" s="24"/>
      <c r="AGW25" s="24"/>
      <c r="AGX25" s="24"/>
      <c r="AGY25" s="24"/>
      <c r="AGZ25" s="24"/>
      <c r="AHA25" s="24"/>
      <c r="AHB25" s="24"/>
      <c r="AHC25" s="24"/>
      <c r="AHD25" s="24"/>
      <c r="AHE25" s="24"/>
      <c r="AHF25" s="24"/>
      <c r="AHG25" s="24"/>
      <c r="AHH25" s="24"/>
      <c r="AHI25" s="24"/>
      <c r="AHJ25" s="24"/>
      <c r="AHK25" s="24"/>
      <c r="AHL25" s="24"/>
      <c r="AHM25" s="24"/>
      <c r="AHN25" s="24"/>
      <c r="AHO25" s="24"/>
      <c r="AHP25" s="24"/>
      <c r="AHQ25" s="24"/>
      <c r="AHR25" s="24"/>
      <c r="AHS25" s="24"/>
      <c r="AHT25" s="24"/>
      <c r="AHU25" s="24"/>
      <c r="AHV25" s="24"/>
      <c r="AHW25" s="24"/>
      <c r="AHX25" s="24"/>
      <c r="AHY25" s="24"/>
      <c r="AHZ25" s="24"/>
      <c r="AIA25" s="24"/>
      <c r="AIB25" s="24"/>
      <c r="AIC25" s="24"/>
      <c r="AID25" s="24"/>
      <c r="AIE25" s="24"/>
      <c r="AIF25" s="24"/>
      <c r="AIG25" s="24"/>
      <c r="AIH25" s="24"/>
      <c r="AII25" s="24"/>
      <c r="AIJ25" s="24"/>
      <c r="AIK25" s="24"/>
      <c r="AIL25" s="24"/>
      <c r="AIM25" s="24"/>
      <c r="AIN25" s="24"/>
      <c r="AIO25" s="24"/>
      <c r="AIP25" s="24"/>
      <c r="AIQ25" s="24"/>
      <c r="AIR25" s="24"/>
      <c r="AIS25" s="24"/>
      <c r="AIT25" s="24"/>
      <c r="AIU25" s="24"/>
      <c r="AIV25" s="24"/>
      <c r="AIW25" s="24"/>
      <c r="AIX25" s="24"/>
      <c r="AIY25" s="24"/>
      <c r="AIZ25" s="24"/>
      <c r="AJA25" s="24"/>
      <c r="AJB25" s="24"/>
      <c r="AJC25" s="24"/>
      <c r="AJD25" s="24"/>
      <c r="AJE25" s="24"/>
      <c r="AJF25" s="24"/>
      <c r="AJG25" s="24"/>
      <c r="AJH25" s="24"/>
      <c r="AJI25" s="24"/>
      <c r="AJJ25" s="24"/>
      <c r="AJK25" s="24"/>
      <c r="AJL25" s="24"/>
      <c r="AJM25" s="24"/>
      <c r="AJN25" s="24"/>
      <c r="AJO25" s="24"/>
      <c r="AJP25" s="24"/>
      <c r="AJQ25" s="24"/>
      <c r="AJR25" s="24"/>
      <c r="AJS25" s="24"/>
      <c r="AJT25" s="24"/>
      <c r="AJU25" s="24"/>
      <c r="AJV25" s="24"/>
      <c r="AJW25" s="24"/>
      <c r="AJX25" s="24"/>
      <c r="AJY25" s="24"/>
      <c r="AJZ25" s="24"/>
      <c r="AKA25" s="24"/>
      <c r="AKB25" s="24"/>
      <c r="AKC25" s="24"/>
      <c r="AKD25" s="24"/>
      <c r="AKE25" s="24"/>
      <c r="AKF25" s="24"/>
      <c r="AKG25" s="24"/>
      <c r="AKH25" s="24"/>
      <c r="AKI25" s="24"/>
      <c r="AKJ25" s="24"/>
      <c r="AKK25" s="24"/>
      <c r="AKL25" s="24"/>
      <c r="AKM25" s="24"/>
      <c r="AKN25" s="24"/>
      <c r="AKO25" s="24"/>
      <c r="AKP25" s="24"/>
      <c r="AKQ25" s="24"/>
      <c r="AKR25" s="24"/>
      <c r="AKS25" s="24"/>
      <c r="AKT25" s="24"/>
      <c r="AKU25" s="24"/>
      <c r="AKV25" s="24"/>
      <c r="AKW25" s="24"/>
      <c r="AKX25" s="24"/>
      <c r="AKY25" s="24"/>
      <c r="AKZ25" s="24"/>
      <c r="ALA25" s="24"/>
      <c r="ALB25" s="24"/>
      <c r="ALC25" s="24"/>
      <c r="ALD25" s="24"/>
      <c r="ALE25" s="24"/>
      <c r="ALF25" s="24"/>
      <c r="ALG25" s="24"/>
      <c r="ALH25" s="24"/>
      <c r="ALI25" s="24"/>
      <c r="ALJ25" s="24"/>
      <c r="ALK25" s="24"/>
      <c r="ALL25" s="24"/>
      <c r="ALM25" s="24"/>
      <c r="ALN25" s="24"/>
      <c r="ALO25" s="24"/>
      <c r="ALP25" s="24"/>
      <c r="ALQ25" s="24"/>
      <c r="ALR25" s="24"/>
      <c r="ALS25" s="24"/>
      <c r="ALT25" s="24"/>
      <c r="ALU25" s="24"/>
      <c r="ALV25" s="24"/>
      <c r="ALW25" s="24"/>
      <c r="ALX25" s="24"/>
      <c r="ALY25" s="24"/>
      <c r="ALZ25" s="24"/>
      <c r="AMA25" s="24"/>
      <c r="AMB25" s="24"/>
      <c r="AMC25" s="24"/>
      <c r="AMD25" s="24"/>
      <c r="AME25" s="24"/>
      <c r="AMF25" s="24"/>
      <c r="AMG25" s="24"/>
      <c r="AMH25" s="24"/>
      <c r="AMI25" s="24"/>
      <c r="AMJ25" s="24"/>
      <c r="AMK25" s="24"/>
      <c r="AML25" s="24"/>
      <c r="AMM25" s="24"/>
      <c r="AMN25" s="24"/>
      <c r="AMO25" s="24"/>
      <c r="AMP25" s="24"/>
      <c r="AMQ25" s="24"/>
      <c r="AMR25" s="24"/>
      <c r="AMS25" s="24"/>
      <c r="AMT25" s="24"/>
      <c r="AMU25" s="24"/>
      <c r="AMV25" s="24"/>
      <c r="AMW25" s="24"/>
      <c r="AMX25" s="24"/>
      <c r="AMY25" s="24"/>
      <c r="AMZ25" s="24"/>
      <c r="ANA25" s="24"/>
      <c r="ANB25" s="24"/>
      <c r="ANC25" s="24"/>
      <c r="AND25" s="24"/>
      <c r="ANE25" s="24"/>
      <c r="ANF25" s="24"/>
      <c r="ANG25" s="24"/>
      <c r="ANH25" s="24"/>
      <c r="ANI25" s="24"/>
      <c r="ANJ25" s="24"/>
      <c r="ANK25" s="24"/>
      <c r="ANL25" s="24"/>
      <c r="ANM25" s="24"/>
      <c r="ANN25" s="24"/>
      <c r="ANO25" s="24"/>
      <c r="ANP25" s="24"/>
      <c r="ANQ25" s="24"/>
      <c r="ANR25" s="24"/>
      <c r="ANS25" s="24"/>
      <c r="ANT25" s="24"/>
      <c r="ANU25" s="24"/>
      <c r="ANV25" s="24"/>
      <c r="ANW25" s="24"/>
      <c r="ANX25" s="24"/>
      <c r="ANY25" s="24"/>
      <c r="ANZ25" s="24"/>
      <c r="AOA25" s="24"/>
      <c r="AOB25" s="24"/>
      <c r="AOC25" s="24"/>
      <c r="AOD25" s="24"/>
      <c r="AOE25" s="24"/>
      <c r="AOF25" s="24"/>
      <c r="AOG25" s="24"/>
      <c r="AOH25" s="24"/>
      <c r="AOI25" s="24"/>
      <c r="AOJ25" s="24"/>
      <c r="AOK25" s="24"/>
      <c r="AOL25" s="24"/>
      <c r="AOM25" s="24"/>
      <c r="AON25" s="24"/>
      <c r="AOO25" s="24"/>
      <c r="AOP25" s="24"/>
      <c r="AOQ25" s="24"/>
      <c r="AOR25" s="24"/>
      <c r="AOS25" s="24"/>
      <c r="AOT25" s="24"/>
      <c r="AOU25" s="24"/>
      <c r="AOV25" s="24"/>
      <c r="AOW25" s="24"/>
      <c r="AOX25" s="24"/>
      <c r="AOY25" s="24"/>
      <c r="AOZ25" s="24"/>
      <c r="APA25" s="24"/>
      <c r="APB25" s="24"/>
      <c r="APC25" s="24"/>
      <c r="APD25" s="24"/>
      <c r="APE25" s="24"/>
      <c r="APF25" s="24"/>
      <c r="APG25" s="24"/>
      <c r="APH25" s="24"/>
      <c r="API25" s="24"/>
      <c r="APJ25" s="24"/>
      <c r="APK25" s="24"/>
      <c r="APL25" s="24"/>
      <c r="APM25" s="24"/>
      <c r="APN25" s="24"/>
      <c r="APO25" s="24"/>
      <c r="APP25" s="24"/>
      <c r="APQ25" s="24"/>
      <c r="APR25" s="24"/>
      <c r="APS25" s="24"/>
      <c r="APT25" s="24"/>
      <c r="APU25" s="24"/>
      <c r="APV25" s="24"/>
      <c r="APW25" s="24"/>
      <c r="APX25" s="24"/>
      <c r="APY25" s="24"/>
      <c r="APZ25" s="24"/>
      <c r="AQA25" s="24"/>
      <c r="AQB25" s="24"/>
      <c r="AQC25" s="24"/>
      <c r="AQD25" s="24"/>
      <c r="AQE25" s="24"/>
      <c r="AQF25" s="24"/>
      <c r="AQG25" s="24"/>
      <c r="AQH25" s="24"/>
      <c r="AQI25" s="24"/>
      <c r="AQJ25" s="24"/>
      <c r="AQK25" s="24"/>
      <c r="AQL25" s="24"/>
      <c r="AQM25" s="24"/>
      <c r="AQN25" s="24"/>
      <c r="AQO25" s="24"/>
      <c r="AQP25" s="24"/>
      <c r="AQQ25" s="24"/>
      <c r="AQR25" s="24"/>
      <c r="AQS25" s="24"/>
      <c r="AQT25" s="24"/>
      <c r="AQU25" s="24"/>
      <c r="AQV25" s="24"/>
      <c r="AQW25" s="24"/>
      <c r="AQX25" s="24"/>
      <c r="AQY25" s="24"/>
      <c r="AQZ25" s="24"/>
      <c r="ARA25" s="24"/>
      <c r="ARB25" s="24"/>
      <c r="ARC25" s="24"/>
      <c r="ARD25" s="24"/>
      <c r="ARE25" s="24"/>
      <c r="ARF25" s="24"/>
      <c r="ARG25" s="24"/>
      <c r="ARH25" s="24"/>
      <c r="ARI25" s="24"/>
      <c r="ARJ25" s="24"/>
      <c r="ARK25" s="24"/>
      <c r="ARL25" s="24"/>
      <c r="ARM25" s="24"/>
      <c r="ARN25" s="24"/>
      <c r="ARO25" s="24"/>
      <c r="ARP25" s="24"/>
      <c r="ARQ25" s="24"/>
      <c r="ARR25" s="24"/>
      <c r="ARS25" s="24"/>
      <c r="ART25" s="24"/>
      <c r="ARU25" s="24"/>
      <c r="ARV25" s="24"/>
      <c r="ARW25" s="24"/>
      <c r="ARX25" s="24"/>
      <c r="ARY25" s="24"/>
      <c r="ARZ25" s="24"/>
      <c r="ASA25" s="24"/>
      <c r="ASB25" s="24"/>
      <c r="ASC25" s="24"/>
      <c r="ASD25" s="24"/>
      <c r="ASE25" s="24"/>
      <c r="ASF25" s="24"/>
      <c r="ASG25" s="24"/>
      <c r="ASH25" s="24"/>
      <c r="ASI25" s="24"/>
      <c r="ASJ25" s="24"/>
      <c r="ASK25" s="24"/>
      <c r="ASL25" s="24"/>
      <c r="ASM25" s="24"/>
      <c r="ASN25" s="24"/>
      <c r="ASO25" s="24"/>
      <c r="ASP25" s="24"/>
      <c r="ASQ25" s="24"/>
      <c r="ASR25" s="24"/>
      <c r="ASS25" s="24"/>
      <c r="AST25" s="24"/>
      <c r="ASU25" s="24"/>
      <c r="ASV25" s="24"/>
      <c r="ASW25" s="24"/>
      <c r="ASX25" s="24"/>
      <c r="ASY25" s="24"/>
      <c r="ASZ25" s="24"/>
      <c r="ATA25" s="24"/>
      <c r="ATB25" s="24"/>
      <c r="ATC25" s="24"/>
      <c r="ATD25" s="24"/>
      <c r="ATE25" s="24"/>
      <c r="ATF25" s="24"/>
      <c r="ATG25" s="24"/>
      <c r="ATH25" s="24"/>
      <c r="ATI25" s="24"/>
      <c r="ATJ25" s="24"/>
      <c r="ATK25" s="24"/>
      <c r="ATL25" s="24"/>
      <c r="ATM25" s="24"/>
      <c r="ATN25" s="24"/>
      <c r="ATO25" s="24"/>
      <c r="ATP25" s="24"/>
      <c r="ATQ25" s="24"/>
      <c r="ATR25" s="24"/>
      <c r="ATS25" s="24"/>
      <c r="ATT25" s="24"/>
      <c r="ATU25" s="24"/>
      <c r="ATV25" s="24"/>
      <c r="ATW25" s="24"/>
      <c r="ATX25" s="24"/>
      <c r="ATY25" s="24"/>
      <c r="ATZ25" s="24"/>
      <c r="AUA25" s="24"/>
      <c r="AUB25" s="24"/>
      <c r="AUC25" s="24"/>
      <c r="AUD25" s="24"/>
      <c r="AUE25" s="24"/>
      <c r="AUF25" s="24"/>
      <c r="AUG25" s="24"/>
      <c r="AUH25" s="24"/>
      <c r="AUI25" s="24"/>
      <c r="AUJ25" s="24"/>
      <c r="AUK25" s="24"/>
      <c r="AUL25" s="24"/>
      <c r="AUM25" s="24"/>
      <c r="AUN25" s="24"/>
      <c r="AUO25" s="24"/>
      <c r="AUP25" s="24"/>
      <c r="AUQ25" s="24"/>
      <c r="AUR25" s="24"/>
      <c r="AUS25" s="24"/>
      <c r="AUT25" s="24"/>
      <c r="AUU25" s="24"/>
      <c r="AUV25" s="24"/>
      <c r="AUW25" s="24"/>
      <c r="AUX25" s="24"/>
      <c r="AUY25" s="24"/>
      <c r="AUZ25" s="24"/>
      <c r="AVA25" s="24"/>
      <c r="AVB25" s="24"/>
      <c r="AVC25" s="24"/>
      <c r="AVD25" s="24"/>
      <c r="AVE25" s="24"/>
      <c r="AVF25" s="24"/>
      <c r="AVG25" s="24"/>
      <c r="AVH25" s="24"/>
      <c r="AVI25" s="24"/>
      <c r="AVJ25" s="24"/>
      <c r="AVK25" s="24"/>
      <c r="AVL25" s="24"/>
      <c r="AVM25" s="24"/>
      <c r="AVN25" s="24"/>
      <c r="AVO25" s="24"/>
      <c r="AVP25" s="24"/>
      <c r="AVQ25" s="24"/>
      <c r="AVR25" s="24"/>
      <c r="AVS25" s="24"/>
      <c r="AVT25" s="24"/>
      <c r="AVU25" s="24"/>
      <c r="AVV25" s="24"/>
      <c r="AVW25" s="24"/>
      <c r="AVX25" s="24"/>
      <c r="AVY25" s="24"/>
      <c r="AVZ25" s="24"/>
      <c r="AWA25" s="24"/>
      <c r="AWB25" s="24"/>
      <c r="AWC25" s="24"/>
      <c r="AWD25" s="24"/>
      <c r="AWE25" s="24"/>
      <c r="AWF25" s="24"/>
      <c r="AWG25" s="24"/>
      <c r="AWH25" s="24"/>
      <c r="AWI25" s="24"/>
      <c r="AWJ25" s="24"/>
      <c r="AWK25" s="24"/>
      <c r="AWL25" s="24"/>
      <c r="AWM25" s="24"/>
      <c r="AWN25" s="24"/>
      <c r="AWO25" s="24"/>
      <c r="AWP25" s="24"/>
      <c r="AWQ25" s="24"/>
      <c r="AWR25" s="24"/>
      <c r="AWS25" s="24"/>
      <c r="AWT25" s="24"/>
      <c r="AWU25" s="24"/>
      <c r="AWV25" s="24"/>
      <c r="AWW25" s="24"/>
      <c r="AWX25" s="24"/>
      <c r="AWY25" s="24"/>
      <c r="AWZ25" s="24"/>
      <c r="AXA25" s="24"/>
      <c r="AXB25" s="24"/>
      <c r="AXC25" s="24"/>
      <c r="AXD25" s="24"/>
      <c r="AXE25" s="24"/>
      <c r="AXF25" s="24"/>
      <c r="AXG25" s="24"/>
      <c r="AXH25" s="24"/>
      <c r="AXI25" s="24"/>
      <c r="AXJ25" s="24"/>
      <c r="AXK25" s="24"/>
      <c r="AXL25" s="24"/>
      <c r="AXM25" s="24"/>
      <c r="AXN25" s="24"/>
      <c r="AXO25" s="24"/>
      <c r="AXP25" s="24"/>
      <c r="AXQ25" s="24"/>
      <c r="AXR25" s="24"/>
      <c r="AXS25" s="24"/>
      <c r="AXT25" s="24"/>
      <c r="AXU25" s="24"/>
      <c r="AXV25" s="24"/>
      <c r="AXW25" s="24"/>
      <c r="AXX25" s="24"/>
      <c r="AXY25" s="24"/>
      <c r="AXZ25" s="24"/>
      <c r="AYA25" s="24"/>
      <c r="AYB25" s="24"/>
      <c r="AYC25" s="24"/>
      <c r="AYD25" s="24"/>
      <c r="AYE25" s="24"/>
      <c r="AYF25" s="24"/>
      <c r="AYG25" s="24"/>
      <c r="AYH25" s="24"/>
      <c r="AYI25" s="24"/>
      <c r="AYJ25" s="24"/>
      <c r="AYK25" s="24"/>
      <c r="AYL25" s="24"/>
      <c r="AYM25" s="24"/>
      <c r="AYN25" s="24"/>
      <c r="AYO25" s="24"/>
      <c r="AYP25" s="24"/>
      <c r="AYQ25" s="24"/>
      <c r="AYR25" s="24"/>
      <c r="AYS25" s="24"/>
      <c r="AYT25" s="24"/>
      <c r="AYU25" s="24"/>
      <c r="AYV25" s="24"/>
      <c r="AYW25" s="24"/>
      <c r="AYX25" s="24"/>
      <c r="AYY25" s="24"/>
      <c r="AYZ25" s="24"/>
      <c r="AZA25" s="24"/>
      <c r="AZB25" s="24"/>
      <c r="AZC25" s="24"/>
      <c r="AZD25" s="24"/>
      <c r="AZE25" s="24"/>
      <c r="AZF25" s="24"/>
      <c r="AZG25" s="24"/>
      <c r="AZH25" s="24"/>
      <c r="AZI25" s="24"/>
      <c r="AZJ25" s="24"/>
      <c r="AZK25" s="24"/>
      <c r="AZL25" s="24"/>
      <c r="AZM25" s="24"/>
      <c r="AZN25" s="24"/>
      <c r="AZO25" s="24"/>
      <c r="AZP25" s="24"/>
      <c r="AZQ25" s="24"/>
      <c r="AZR25" s="24"/>
      <c r="AZS25" s="24"/>
      <c r="AZT25" s="24"/>
      <c r="AZU25" s="24"/>
      <c r="AZV25" s="24"/>
      <c r="AZW25" s="24"/>
      <c r="AZX25" s="24"/>
      <c r="AZY25" s="24"/>
      <c r="AZZ25" s="24"/>
      <c r="BAA25" s="24"/>
      <c r="BAB25" s="24"/>
      <c r="BAC25" s="24"/>
      <c r="BAD25" s="24"/>
      <c r="BAE25" s="24"/>
      <c r="BAF25" s="24"/>
      <c r="BAG25" s="24"/>
      <c r="BAH25" s="24"/>
      <c r="BAI25" s="24"/>
      <c r="BAJ25" s="24"/>
      <c r="BAK25" s="24"/>
      <c r="BAL25" s="24"/>
      <c r="BAM25" s="24"/>
      <c r="BAN25" s="24"/>
      <c r="BAO25" s="24"/>
      <c r="BAP25" s="24"/>
      <c r="BAQ25" s="24"/>
      <c r="BAR25" s="24"/>
      <c r="BAS25" s="24"/>
      <c r="BAT25" s="24"/>
      <c r="BAU25" s="24"/>
      <c r="BAV25" s="24"/>
      <c r="BAW25" s="24"/>
      <c r="BAX25" s="24"/>
      <c r="BAY25" s="24"/>
      <c r="BAZ25" s="24"/>
      <c r="BBA25" s="24"/>
      <c r="BBB25" s="24"/>
      <c r="BBC25" s="24"/>
      <c r="BBD25" s="24"/>
      <c r="BBE25" s="24"/>
      <c r="BBF25" s="24"/>
      <c r="BBG25" s="24"/>
      <c r="BBH25" s="24"/>
      <c r="BBI25" s="24"/>
      <c r="BBJ25" s="24"/>
      <c r="BBK25" s="24"/>
      <c r="BBL25" s="24"/>
      <c r="BBM25" s="24"/>
      <c r="BBN25" s="24"/>
      <c r="BBO25" s="24"/>
      <c r="BBP25" s="24"/>
      <c r="BBQ25" s="24"/>
      <c r="BBR25" s="24"/>
      <c r="BBS25" s="24"/>
      <c r="BBT25" s="24"/>
      <c r="BBU25" s="24"/>
      <c r="BBV25" s="24"/>
      <c r="BBW25" s="24"/>
      <c r="BBX25" s="24"/>
      <c r="BBY25" s="24"/>
      <c r="BBZ25" s="24"/>
      <c r="BCA25" s="24"/>
      <c r="BCB25" s="24"/>
      <c r="BCC25" s="24"/>
      <c r="BCD25" s="24"/>
      <c r="BCE25" s="24"/>
      <c r="BCF25" s="24"/>
      <c r="BCG25" s="24"/>
      <c r="BCH25" s="24"/>
      <c r="BCI25" s="24"/>
      <c r="BCJ25" s="24"/>
      <c r="BCK25" s="24"/>
      <c r="BCL25" s="24"/>
      <c r="BCM25" s="24"/>
      <c r="BCN25" s="24"/>
      <c r="BCO25" s="24"/>
      <c r="BCP25" s="24"/>
      <c r="BCQ25" s="24"/>
      <c r="BCR25" s="24"/>
      <c r="BCS25" s="24"/>
      <c r="BCT25" s="24"/>
      <c r="BCU25" s="24"/>
      <c r="BCV25" s="24"/>
      <c r="BCW25" s="24"/>
      <c r="BCX25" s="24"/>
      <c r="BCY25" s="24"/>
      <c r="BCZ25" s="24"/>
      <c r="BDA25" s="24"/>
      <c r="BDB25" s="24"/>
      <c r="BDC25" s="24"/>
      <c r="BDD25" s="24"/>
      <c r="BDE25" s="24"/>
      <c r="BDF25" s="24"/>
      <c r="BDG25" s="24"/>
      <c r="BDH25" s="24"/>
      <c r="BDI25" s="24"/>
      <c r="BDJ25" s="24"/>
      <c r="BDK25" s="24"/>
      <c r="BDL25" s="24"/>
      <c r="BDM25" s="24"/>
      <c r="BDN25" s="24"/>
      <c r="BDO25" s="24"/>
      <c r="BDP25" s="24"/>
      <c r="BDQ25" s="24"/>
      <c r="BDR25" s="24"/>
      <c r="BDS25" s="24"/>
      <c r="BDT25" s="24"/>
      <c r="BDU25" s="24"/>
      <c r="BDV25" s="24"/>
      <c r="BDW25" s="24"/>
      <c r="BDX25" s="24"/>
      <c r="BDY25" s="24"/>
      <c r="BDZ25" s="24"/>
      <c r="BEA25" s="24"/>
      <c r="BEB25" s="24"/>
      <c r="BEC25" s="24"/>
      <c r="BED25" s="24"/>
      <c r="BEE25" s="24"/>
      <c r="BEF25" s="24"/>
      <c r="BEG25" s="24"/>
      <c r="BEH25" s="24"/>
      <c r="BEI25" s="24"/>
      <c r="BEJ25" s="24"/>
      <c r="BEK25" s="24"/>
      <c r="BEL25" s="24"/>
      <c r="BEM25" s="24"/>
      <c r="BEN25" s="24"/>
      <c r="BEO25" s="24"/>
      <c r="BEP25" s="24"/>
      <c r="BEQ25" s="24"/>
      <c r="BER25" s="24"/>
      <c r="BES25" s="24"/>
      <c r="BET25" s="24"/>
      <c r="BEU25" s="24"/>
      <c r="BEV25" s="24"/>
      <c r="BEW25" s="24"/>
      <c r="BEX25" s="24"/>
      <c r="BEY25" s="24"/>
      <c r="BEZ25" s="24"/>
      <c r="BFA25" s="24"/>
      <c r="BFB25" s="24"/>
      <c r="BFC25" s="24"/>
      <c r="BFD25" s="24"/>
      <c r="BFE25" s="24"/>
      <c r="BFF25" s="24"/>
      <c r="BFG25" s="24"/>
      <c r="BFH25" s="24"/>
      <c r="BFI25" s="24"/>
      <c r="BFJ25" s="24"/>
      <c r="BFK25" s="24"/>
      <c r="BFL25" s="24"/>
      <c r="BFM25" s="24"/>
      <c r="BFN25" s="24"/>
      <c r="BFO25" s="24"/>
      <c r="BFP25" s="24"/>
      <c r="BFQ25" s="24"/>
      <c r="BFR25" s="24"/>
      <c r="BFS25" s="24"/>
      <c r="BFT25" s="24"/>
      <c r="BFU25" s="24"/>
      <c r="BFV25" s="24"/>
      <c r="BFW25" s="24"/>
      <c r="BFX25" s="24"/>
      <c r="BFY25" s="24"/>
      <c r="BFZ25" s="24"/>
      <c r="BGA25" s="24"/>
      <c r="BGB25" s="24"/>
      <c r="BGC25" s="24"/>
      <c r="BGD25" s="24"/>
      <c r="BGE25" s="24"/>
      <c r="BGF25" s="24"/>
      <c r="BGG25" s="24"/>
      <c r="BGH25" s="24"/>
      <c r="BGI25" s="24"/>
      <c r="BGJ25" s="24"/>
      <c r="BGK25" s="24"/>
      <c r="BGL25" s="24"/>
      <c r="BGM25" s="24"/>
      <c r="BGN25" s="24"/>
      <c r="BGO25" s="24"/>
      <c r="BGP25" s="24"/>
      <c r="BGQ25" s="24"/>
      <c r="BGR25" s="24"/>
      <c r="BGS25" s="24"/>
      <c r="BGT25" s="24"/>
      <c r="BGU25" s="24"/>
      <c r="BGV25" s="24"/>
      <c r="BGW25" s="24"/>
      <c r="BGX25" s="24"/>
      <c r="BGY25" s="24"/>
      <c r="BGZ25" s="24"/>
      <c r="BHA25" s="24"/>
      <c r="BHB25" s="24"/>
      <c r="BHC25" s="24"/>
      <c r="BHD25" s="24"/>
      <c r="BHE25" s="24"/>
      <c r="BHF25" s="24"/>
      <c r="BHG25" s="24"/>
      <c r="BHH25" s="24"/>
      <c r="BHI25" s="24"/>
      <c r="BHJ25" s="24"/>
      <c r="BHK25" s="24"/>
      <c r="BHL25" s="24"/>
      <c r="BHM25" s="24"/>
      <c r="BHN25" s="24"/>
      <c r="BHO25" s="24"/>
      <c r="BHP25" s="24"/>
      <c r="BHQ25" s="24"/>
      <c r="BHR25" s="24"/>
      <c r="BHS25" s="24"/>
      <c r="BHT25" s="24"/>
      <c r="BHU25" s="24"/>
      <c r="BHV25" s="24"/>
      <c r="BHW25" s="24"/>
      <c r="BHX25" s="24"/>
      <c r="BHY25" s="24"/>
      <c r="BHZ25" s="24"/>
      <c r="BIA25" s="24"/>
      <c r="BIB25" s="24"/>
      <c r="BIC25" s="24"/>
      <c r="BID25" s="24"/>
      <c r="BIE25" s="24"/>
      <c r="BIF25" s="24"/>
      <c r="BIG25" s="24"/>
      <c r="BIH25" s="24"/>
      <c r="BII25" s="24"/>
      <c r="BIJ25" s="24"/>
      <c r="BIK25" s="24"/>
      <c r="BIL25" s="24"/>
      <c r="BIM25" s="24"/>
      <c r="BIN25" s="24"/>
      <c r="BIO25" s="24"/>
      <c r="BIP25" s="24"/>
      <c r="BIQ25" s="24"/>
      <c r="BIR25" s="24"/>
      <c r="BIS25" s="24"/>
      <c r="BIT25" s="24"/>
      <c r="BIU25" s="24"/>
      <c r="BIV25" s="24"/>
      <c r="BIW25" s="24"/>
      <c r="BIX25" s="24"/>
      <c r="BIY25" s="24"/>
      <c r="BIZ25" s="24"/>
      <c r="BJA25" s="24"/>
      <c r="BJB25" s="24"/>
      <c r="BJC25" s="24"/>
      <c r="BJD25" s="24"/>
      <c r="BJE25" s="24"/>
      <c r="BJF25" s="24"/>
      <c r="BJG25" s="24"/>
      <c r="BJH25" s="24"/>
      <c r="BJI25" s="24"/>
      <c r="BJJ25" s="24"/>
      <c r="BJK25" s="24"/>
      <c r="BJL25" s="24"/>
      <c r="BJM25" s="24"/>
      <c r="BJN25" s="24"/>
      <c r="BJO25" s="24"/>
      <c r="BJP25" s="24"/>
      <c r="BJQ25" s="24"/>
      <c r="BJR25" s="24"/>
      <c r="BJS25" s="24"/>
      <c r="BJT25" s="24"/>
      <c r="BJU25" s="24"/>
      <c r="BJV25" s="24"/>
      <c r="BJW25" s="24"/>
      <c r="BJX25" s="24"/>
      <c r="BJY25" s="24"/>
      <c r="BJZ25" s="24"/>
      <c r="BKA25" s="24"/>
      <c r="BKB25" s="24"/>
      <c r="BKC25" s="24"/>
      <c r="BKD25" s="24"/>
      <c r="BKE25" s="24"/>
      <c r="BKF25" s="24"/>
      <c r="BKG25" s="24"/>
      <c r="BKH25" s="24"/>
      <c r="BKI25" s="24"/>
      <c r="BKJ25" s="24"/>
      <c r="BKK25" s="24"/>
      <c r="BKL25" s="24"/>
      <c r="BKM25" s="24"/>
      <c r="BKN25" s="24"/>
      <c r="BKO25" s="24"/>
      <c r="BKP25" s="24"/>
      <c r="BKQ25" s="24"/>
      <c r="BKR25" s="24"/>
      <c r="BKS25" s="24"/>
      <c r="BKT25" s="24"/>
      <c r="BKU25" s="24"/>
      <c r="BKV25" s="24"/>
      <c r="BKW25" s="24"/>
      <c r="BKX25" s="24"/>
      <c r="BKY25" s="24"/>
      <c r="BKZ25" s="24"/>
      <c r="BLA25" s="24"/>
      <c r="BLB25" s="24"/>
      <c r="BLC25" s="24"/>
      <c r="BLD25" s="24"/>
      <c r="BLE25" s="24"/>
      <c r="BLF25" s="24"/>
      <c r="BLG25" s="24"/>
      <c r="BLH25" s="24"/>
      <c r="BLI25" s="24"/>
      <c r="BLJ25" s="24"/>
      <c r="BLK25" s="24"/>
      <c r="BLL25" s="24"/>
      <c r="BLM25" s="24"/>
      <c r="BLN25" s="24"/>
      <c r="BLO25" s="24"/>
      <c r="BLP25" s="24"/>
      <c r="BLQ25" s="24"/>
      <c r="BLR25" s="24"/>
      <c r="BLS25" s="24"/>
      <c r="BLT25" s="24"/>
      <c r="BLU25" s="24"/>
      <c r="BLV25" s="24"/>
      <c r="BLW25" s="24"/>
      <c r="BLX25" s="24"/>
      <c r="BLY25" s="24"/>
      <c r="BLZ25" s="24"/>
      <c r="BMA25" s="24"/>
      <c r="BMB25" s="24"/>
      <c r="BMC25" s="24"/>
      <c r="BMD25" s="24"/>
      <c r="BME25" s="24"/>
      <c r="BMF25" s="24"/>
      <c r="BMG25" s="24"/>
      <c r="BMH25" s="24"/>
      <c r="BMI25" s="24"/>
      <c r="BMJ25" s="24"/>
      <c r="BMK25" s="24"/>
      <c r="BML25" s="24"/>
      <c r="BMM25" s="24"/>
      <c r="BMN25" s="24"/>
      <c r="BMO25" s="24"/>
      <c r="BMP25" s="24"/>
      <c r="BMQ25" s="24"/>
      <c r="BMR25" s="24"/>
      <c r="BMS25" s="24"/>
      <c r="BMT25" s="24"/>
      <c r="BMU25" s="24"/>
      <c r="BMV25" s="24"/>
      <c r="BMW25" s="24"/>
      <c r="BMX25" s="24"/>
      <c r="BMY25" s="24"/>
      <c r="BMZ25" s="24"/>
      <c r="BNA25" s="24"/>
      <c r="BNB25" s="24"/>
      <c r="BNC25" s="24"/>
      <c r="BND25" s="24"/>
      <c r="BNE25" s="24"/>
      <c r="BNF25" s="24"/>
      <c r="BNG25" s="24"/>
      <c r="BNH25" s="24"/>
      <c r="BNI25" s="24"/>
      <c r="BNJ25" s="24"/>
      <c r="BNK25" s="24"/>
      <c r="BNL25" s="24"/>
      <c r="BNM25" s="24"/>
      <c r="BNN25" s="24"/>
      <c r="BNO25" s="24"/>
      <c r="BNP25" s="24"/>
      <c r="BNQ25" s="24"/>
      <c r="BNR25" s="24"/>
      <c r="BNS25" s="24"/>
      <c r="BNT25" s="24"/>
      <c r="BNU25" s="24"/>
      <c r="BNV25" s="24"/>
      <c r="BNW25" s="24"/>
      <c r="BNX25" s="24"/>
      <c r="BNY25" s="24"/>
      <c r="BNZ25" s="24"/>
      <c r="BOA25" s="24"/>
      <c r="BOB25" s="24"/>
      <c r="BOC25" s="24"/>
      <c r="BOD25" s="24"/>
      <c r="BOE25" s="24"/>
      <c r="BOF25" s="24"/>
      <c r="BOG25" s="24"/>
      <c r="BOH25" s="24"/>
      <c r="BOI25" s="24"/>
      <c r="BOJ25" s="24"/>
      <c r="BOK25" s="24"/>
      <c r="BOL25" s="24"/>
      <c r="BOM25" s="24"/>
      <c r="BON25" s="24"/>
      <c r="BOO25" s="24"/>
      <c r="BOP25" s="24"/>
      <c r="BOQ25" s="24"/>
      <c r="BOR25" s="24"/>
      <c r="BOS25" s="24"/>
      <c r="BOT25" s="24"/>
      <c r="BOU25" s="24"/>
      <c r="BOV25" s="24"/>
      <c r="BOW25" s="24"/>
      <c r="BOX25" s="24"/>
      <c r="BOY25" s="24"/>
      <c r="BOZ25" s="24"/>
      <c r="BPA25" s="24"/>
      <c r="BPB25" s="24"/>
      <c r="BPC25" s="24"/>
      <c r="BPD25" s="24"/>
      <c r="BPE25" s="24"/>
      <c r="BPF25" s="24"/>
      <c r="BPG25" s="24"/>
      <c r="BPH25" s="24"/>
      <c r="BPI25" s="24"/>
      <c r="BPJ25" s="24"/>
      <c r="BPK25" s="24"/>
      <c r="BPL25" s="24"/>
      <c r="BPM25" s="24"/>
      <c r="BPN25" s="24"/>
      <c r="BPO25" s="24"/>
      <c r="BPP25" s="24"/>
      <c r="BPQ25" s="24"/>
      <c r="BPR25" s="24"/>
      <c r="BPS25" s="24"/>
      <c r="BPT25" s="24"/>
      <c r="BPU25" s="24"/>
      <c r="BPV25" s="24"/>
      <c r="BPW25" s="24"/>
      <c r="BPX25" s="24"/>
      <c r="BPY25" s="24"/>
      <c r="BPZ25" s="24"/>
      <c r="BQA25" s="24"/>
      <c r="BQB25" s="24"/>
      <c r="BQC25" s="24"/>
      <c r="BQD25" s="24"/>
      <c r="BQE25" s="24"/>
      <c r="BQF25" s="24"/>
      <c r="BQG25" s="24"/>
      <c r="BQH25" s="24"/>
      <c r="BQI25" s="24"/>
      <c r="BQJ25" s="24"/>
      <c r="BQK25" s="24"/>
      <c r="BQL25" s="24"/>
      <c r="BQM25" s="24"/>
      <c r="BQN25" s="24"/>
      <c r="BQO25" s="24"/>
      <c r="BQP25" s="24"/>
      <c r="BQQ25" s="24"/>
      <c r="BQR25" s="24"/>
      <c r="BQS25" s="24"/>
      <c r="BQT25" s="24"/>
      <c r="BQU25" s="24"/>
      <c r="BQV25" s="24"/>
      <c r="BQW25" s="24"/>
      <c r="BQX25" s="24"/>
      <c r="BQY25" s="24"/>
      <c r="BQZ25" s="24"/>
      <c r="BRA25" s="24"/>
      <c r="BRB25" s="24"/>
      <c r="BRC25" s="24"/>
      <c r="BRD25" s="24"/>
      <c r="BRE25" s="24"/>
      <c r="BRF25" s="24"/>
      <c r="BRG25" s="24"/>
      <c r="BRH25" s="24"/>
      <c r="BRI25" s="24"/>
      <c r="BRJ25" s="24"/>
      <c r="BRK25" s="24"/>
      <c r="BRL25" s="24"/>
      <c r="BRM25" s="24"/>
      <c r="BRN25" s="24"/>
      <c r="BRO25" s="24"/>
      <c r="BRP25" s="24"/>
      <c r="BRQ25" s="24"/>
      <c r="BRR25" s="24"/>
      <c r="BRS25" s="24"/>
      <c r="BRT25" s="24"/>
      <c r="BRU25" s="24"/>
      <c r="BRV25" s="24"/>
      <c r="BRW25" s="24"/>
      <c r="BRX25" s="24"/>
      <c r="BRY25" s="24"/>
      <c r="BRZ25" s="24"/>
      <c r="BSA25" s="24"/>
      <c r="BSB25" s="24"/>
      <c r="BSC25" s="24"/>
      <c r="BSD25" s="24"/>
      <c r="BSE25" s="24"/>
      <c r="BSF25" s="24"/>
      <c r="BSG25" s="24"/>
      <c r="BSH25" s="24"/>
      <c r="BSI25" s="24"/>
      <c r="BSJ25" s="24"/>
      <c r="BSK25" s="24"/>
      <c r="BSL25" s="24"/>
      <c r="BSM25" s="24"/>
      <c r="BSN25" s="24"/>
      <c r="BSO25" s="24"/>
      <c r="BSP25" s="24"/>
      <c r="BSQ25" s="24"/>
      <c r="BSR25" s="24"/>
      <c r="BSS25" s="24"/>
      <c r="BST25" s="24"/>
      <c r="BSU25" s="24"/>
      <c r="BSV25" s="24"/>
      <c r="BSW25" s="24"/>
      <c r="BSX25" s="24"/>
      <c r="BSY25" s="24"/>
      <c r="BSZ25" s="24"/>
      <c r="BTA25" s="24"/>
      <c r="BTB25" s="24"/>
      <c r="BTC25" s="24"/>
      <c r="BTD25" s="24"/>
      <c r="BTE25" s="24"/>
      <c r="BTF25" s="24"/>
      <c r="BTG25" s="24"/>
      <c r="BTH25" s="24"/>
      <c r="BTI25" s="24"/>
      <c r="BTJ25" s="24"/>
      <c r="BTK25" s="24"/>
      <c r="BTL25" s="24"/>
      <c r="BTM25" s="24"/>
      <c r="BTN25" s="24"/>
      <c r="BTO25" s="24"/>
      <c r="BTP25" s="24"/>
      <c r="BTQ25" s="24"/>
      <c r="BTR25" s="24"/>
      <c r="BTS25" s="24"/>
      <c r="BTT25" s="24"/>
      <c r="BTU25" s="24"/>
      <c r="BTV25" s="24"/>
      <c r="BTW25" s="24"/>
      <c r="BTX25" s="24"/>
      <c r="BTY25" s="24"/>
      <c r="BTZ25" s="24"/>
      <c r="BUA25" s="24"/>
      <c r="BUB25" s="24"/>
      <c r="BUC25" s="24"/>
      <c r="BUD25" s="24"/>
      <c r="BUE25" s="24"/>
      <c r="BUF25" s="24"/>
      <c r="BUG25" s="24"/>
      <c r="BUH25" s="24"/>
      <c r="BUI25" s="24"/>
      <c r="BUJ25" s="24"/>
      <c r="BUK25" s="24"/>
      <c r="BUL25" s="24"/>
      <c r="BUM25" s="24"/>
      <c r="BUN25" s="24"/>
      <c r="BUO25" s="24"/>
      <c r="BUP25" s="24"/>
      <c r="BUQ25" s="24"/>
      <c r="BUR25" s="24"/>
      <c r="BUS25" s="24"/>
      <c r="BUT25" s="24"/>
      <c r="BUU25" s="24"/>
      <c r="BUV25" s="24"/>
      <c r="BUW25" s="24"/>
      <c r="BUX25" s="24"/>
      <c r="BUY25" s="24"/>
      <c r="BUZ25" s="24"/>
      <c r="BVA25" s="24"/>
      <c r="BVB25" s="24"/>
      <c r="BVC25" s="24"/>
      <c r="BVD25" s="24"/>
      <c r="BVE25" s="24"/>
      <c r="BVF25" s="24"/>
      <c r="BVG25" s="24"/>
      <c r="BVH25" s="24"/>
      <c r="BVI25" s="24"/>
      <c r="BVJ25" s="24"/>
      <c r="BVK25" s="24"/>
      <c r="BVL25" s="24"/>
      <c r="BVM25" s="24"/>
      <c r="BVN25" s="24"/>
      <c r="BVO25" s="24"/>
      <c r="BVP25" s="24"/>
      <c r="BVQ25" s="24"/>
      <c r="BVR25" s="24"/>
      <c r="BVS25" s="24"/>
      <c r="BVT25" s="24"/>
      <c r="BVU25" s="24"/>
      <c r="BVV25" s="24"/>
      <c r="BVW25" s="24"/>
      <c r="BVX25" s="24"/>
      <c r="BVY25" s="24"/>
      <c r="BVZ25" s="24"/>
      <c r="BWA25" s="24"/>
      <c r="BWB25" s="24"/>
      <c r="BWC25" s="24"/>
      <c r="BWD25" s="24"/>
      <c r="BWE25" s="24"/>
      <c r="BWF25" s="24"/>
      <c r="BWG25" s="24"/>
      <c r="BWH25" s="24"/>
      <c r="BWI25" s="24"/>
      <c r="BWJ25" s="24"/>
      <c r="BWK25" s="24"/>
      <c r="BWL25" s="24"/>
      <c r="BWM25" s="24"/>
      <c r="BWN25" s="24"/>
      <c r="BWO25" s="24"/>
      <c r="BWP25" s="24"/>
      <c r="BWQ25" s="24"/>
      <c r="BWR25" s="24"/>
      <c r="BWS25" s="24"/>
      <c r="BWT25" s="24"/>
      <c r="BWU25" s="24"/>
      <c r="BWV25" s="24"/>
      <c r="BWW25" s="24"/>
      <c r="BWX25" s="24"/>
      <c r="BWY25" s="24"/>
      <c r="BWZ25" s="24"/>
      <c r="BXA25" s="24"/>
      <c r="BXB25" s="24"/>
      <c r="BXC25" s="24"/>
      <c r="BXD25" s="24"/>
      <c r="BXE25" s="24"/>
      <c r="BXF25" s="24"/>
      <c r="BXG25" s="24"/>
      <c r="BXH25" s="24"/>
      <c r="BXI25" s="24"/>
      <c r="BXJ25" s="24"/>
      <c r="BXK25" s="24"/>
      <c r="BXL25" s="24"/>
      <c r="BXM25" s="24"/>
      <c r="BXN25" s="24"/>
      <c r="BXO25" s="24"/>
      <c r="BXP25" s="24"/>
      <c r="BXQ25" s="24"/>
      <c r="BXR25" s="24"/>
      <c r="BXS25" s="24"/>
      <c r="BXT25" s="24"/>
      <c r="BXU25" s="24"/>
      <c r="BXV25" s="24"/>
      <c r="BXW25" s="24"/>
      <c r="BXX25" s="24"/>
      <c r="BXY25" s="24"/>
      <c r="BXZ25" s="24"/>
      <c r="BYA25" s="24"/>
      <c r="BYB25" s="24"/>
      <c r="BYC25" s="24"/>
      <c r="BYD25" s="24"/>
      <c r="BYE25" s="24"/>
      <c r="BYF25" s="24"/>
      <c r="BYG25" s="24"/>
      <c r="BYH25" s="24"/>
      <c r="BYI25" s="24"/>
      <c r="BYJ25" s="24"/>
      <c r="BYK25" s="24"/>
      <c r="BYL25" s="24"/>
      <c r="BYM25" s="24"/>
      <c r="BYN25" s="24"/>
      <c r="BYO25" s="24"/>
      <c r="BYP25" s="24"/>
      <c r="BYQ25" s="24"/>
      <c r="BYR25" s="24"/>
      <c r="BYS25" s="24"/>
      <c r="BYT25" s="24"/>
      <c r="BYU25" s="24"/>
      <c r="BYV25" s="24"/>
      <c r="BYW25" s="24"/>
      <c r="BYX25" s="24"/>
      <c r="BYY25" s="24"/>
      <c r="BYZ25" s="24"/>
      <c r="BZA25" s="24"/>
      <c r="BZB25" s="24"/>
      <c r="BZC25" s="24"/>
      <c r="BZD25" s="24"/>
      <c r="BZE25" s="24"/>
      <c r="BZF25" s="24"/>
      <c r="BZG25" s="24"/>
      <c r="BZH25" s="24"/>
      <c r="BZI25" s="24"/>
      <c r="BZJ25" s="24"/>
      <c r="BZK25" s="24"/>
      <c r="BZL25" s="24"/>
      <c r="BZM25" s="24"/>
      <c r="BZN25" s="24"/>
      <c r="BZO25" s="24"/>
      <c r="BZP25" s="24"/>
      <c r="BZQ25" s="24"/>
      <c r="BZR25" s="24"/>
      <c r="BZS25" s="24"/>
      <c r="BZT25" s="24"/>
      <c r="BZU25" s="24"/>
      <c r="BZV25" s="24"/>
      <c r="BZW25" s="24"/>
      <c r="BZX25" s="24"/>
      <c r="BZY25" s="24"/>
      <c r="BZZ25" s="24"/>
      <c r="CAA25" s="24"/>
      <c r="CAB25" s="24"/>
      <c r="CAC25" s="24"/>
      <c r="CAD25" s="24"/>
      <c r="CAE25" s="24"/>
      <c r="CAF25" s="24"/>
      <c r="CAG25" s="24"/>
      <c r="CAH25" s="24"/>
      <c r="CAI25" s="24"/>
      <c r="CAJ25" s="24"/>
      <c r="CAK25" s="24"/>
      <c r="CAL25" s="24"/>
      <c r="CAM25" s="24"/>
      <c r="CAN25" s="24"/>
      <c r="CAO25" s="24"/>
      <c r="CAP25" s="24"/>
      <c r="CAQ25" s="24"/>
      <c r="CAR25" s="24"/>
      <c r="CAS25" s="24"/>
      <c r="CAT25" s="24"/>
      <c r="CAU25" s="24"/>
      <c r="CAV25" s="24"/>
      <c r="CAW25" s="24"/>
      <c r="CAX25" s="24"/>
      <c r="CAY25" s="24"/>
      <c r="CAZ25" s="24"/>
      <c r="CBA25" s="24"/>
      <c r="CBB25" s="24"/>
      <c r="CBC25" s="24"/>
      <c r="CBD25" s="24"/>
      <c r="CBE25" s="24"/>
      <c r="CBF25" s="24"/>
      <c r="CBG25" s="24"/>
      <c r="CBH25" s="24"/>
      <c r="CBI25" s="24"/>
      <c r="CBJ25" s="24"/>
      <c r="CBK25" s="24"/>
      <c r="CBL25" s="24"/>
      <c r="CBM25" s="24"/>
      <c r="CBN25" s="24"/>
      <c r="CBO25" s="24"/>
      <c r="CBP25" s="24"/>
      <c r="CBQ25" s="24"/>
      <c r="CBR25" s="24"/>
      <c r="CBS25" s="24"/>
      <c r="CBT25" s="24"/>
      <c r="CBU25" s="24"/>
      <c r="CBV25" s="24"/>
      <c r="CBW25" s="24"/>
      <c r="CBX25" s="24"/>
      <c r="CBY25" s="24"/>
      <c r="CBZ25" s="24"/>
      <c r="CCA25" s="24"/>
      <c r="CCB25" s="24"/>
      <c r="CCC25" s="24"/>
      <c r="CCD25" s="24"/>
      <c r="CCE25" s="24"/>
      <c r="CCF25" s="24"/>
      <c r="CCG25" s="24"/>
      <c r="CCH25" s="24"/>
      <c r="CCI25" s="24"/>
      <c r="CCJ25" s="24"/>
      <c r="CCK25" s="24"/>
      <c r="CCL25" s="24"/>
      <c r="CCM25" s="24"/>
      <c r="CCN25" s="24"/>
      <c r="CCO25" s="24"/>
      <c r="CCP25" s="24"/>
      <c r="CCQ25" s="24"/>
      <c r="CCR25" s="24"/>
      <c r="CCS25" s="24"/>
      <c r="CCT25" s="24"/>
      <c r="CCU25" s="24"/>
      <c r="CCV25" s="24"/>
      <c r="CCW25" s="24"/>
      <c r="CCX25" s="24"/>
      <c r="CCY25" s="24"/>
      <c r="CCZ25" s="24"/>
      <c r="CDA25" s="24"/>
      <c r="CDB25" s="24"/>
      <c r="CDC25" s="24"/>
      <c r="CDD25" s="24"/>
      <c r="CDE25" s="24"/>
      <c r="CDF25" s="24"/>
      <c r="CDG25" s="24"/>
      <c r="CDH25" s="24"/>
      <c r="CDI25" s="24"/>
      <c r="CDJ25" s="24"/>
      <c r="CDK25" s="24"/>
      <c r="CDL25" s="24"/>
      <c r="CDM25" s="24"/>
      <c r="CDN25" s="24"/>
      <c r="CDO25" s="24"/>
      <c r="CDP25" s="24"/>
      <c r="CDQ25" s="24"/>
      <c r="CDR25" s="24"/>
      <c r="CDS25" s="24"/>
      <c r="CDT25" s="24"/>
      <c r="CDU25" s="24"/>
      <c r="CDV25" s="24"/>
      <c r="CDW25" s="24"/>
      <c r="CDX25" s="24"/>
      <c r="CDY25" s="24"/>
      <c r="CDZ25" s="24"/>
      <c r="CEA25" s="24"/>
      <c r="CEB25" s="24"/>
      <c r="CEC25" s="24"/>
      <c r="CED25" s="24"/>
      <c r="CEE25" s="24"/>
      <c r="CEF25" s="24"/>
      <c r="CEG25" s="24"/>
      <c r="CEH25" s="24"/>
      <c r="CEI25" s="24"/>
      <c r="CEJ25" s="24"/>
      <c r="CEK25" s="24"/>
      <c r="CEL25" s="24"/>
      <c r="CEM25" s="24"/>
      <c r="CEN25" s="24"/>
      <c r="CEO25" s="24"/>
      <c r="CEP25" s="24"/>
      <c r="CEQ25" s="24"/>
      <c r="CER25" s="24"/>
      <c r="CES25" s="24"/>
      <c r="CET25" s="24"/>
      <c r="CEU25" s="24"/>
      <c r="CEV25" s="24"/>
      <c r="CEW25" s="24"/>
      <c r="CEX25" s="24"/>
      <c r="CEY25" s="24"/>
      <c r="CEZ25" s="24"/>
      <c r="CFA25" s="24"/>
      <c r="CFB25" s="24"/>
      <c r="CFC25" s="24"/>
      <c r="CFD25" s="24"/>
      <c r="CFE25" s="24"/>
      <c r="CFF25" s="24"/>
      <c r="CFG25" s="24"/>
      <c r="CFH25" s="24"/>
      <c r="CFI25" s="24"/>
      <c r="CFJ25" s="24"/>
      <c r="CFK25" s="24"/>
      <c r="CFL25" s="24"/>
      <c r="CFM25" s="24"/>
      <c r="CFN25" s="24"/>
      <c r="CFO25" s="24"/>
      <c r="CFP25" s="24"/>
      <c r="CFQ25" s="24"/>
      <c r="CFR25" s="24"/>
      <c r="CFS25" s="24"/>
      <c r="CFT25" s="24"/>
      <c r="CFU25" s="24"/>
      <c r="CFV25" s="24"/>
      <c r="CFW25" s="24"/>
      <c r="CFX25" s="24"/>
      <c r="CFY25" s="24"/>
      <c r="CFZ25" s="24"/>
      <c r="CGA25" s="24"/>
      <c r="CGB25" s="24"/>
      <c r="CGC25" s="24"/>
      <c r="CGD25" s="24"/>
      <c r="CGE25" s="24"/>
      <c r="CGF25" s="24"/>
      <c r="CGG25" s="24"/>
      <c r="CGH25" s="24"/>
      <c r="CGI25" s="24"/>
      <c r="CGJ25" s="24"/>
      <c r="CGK25" s="24"/>
      <c r="CGL25" s="24"/>
      <c r="CGM25" s="24"/>
      <c r="CGN25" s="24"/>
      <c r="CGO25" s="24"/>
      <c r="CGP25" s="24"/>
      <c r="CGQ25" s="24"/>
      <c r="CGR25" s="24"/>
      <c r="CGS25" s="24"/>
      <c r="CGT25" s="24"/>
      <c r="CGU25" s="24"/>
      <c r="CGV25" s="24"/>
      <c r="CGW25" s="24"/>
      <c r="CGX25" s="24"/>
      <c r="CGY25" s="24"/>
      <c r="CGZ25" s="24"/>
      <c r="CHA25" s="24"/>
      <c r="CHB25" s="24"/>
      <c r="CHC25" s="24"/>
      <c r="CHD25" s="24"/>
      <c r="CHE25" s="24"/>
      <c r="CHF25" s="24"/>
      <c r="CHG25" s="24"/>
      <c r="CHH25" s="24"/>
      <c r="CHI25" s="24"/>
      <c r="CHJ25" s="24"/>
      <c r="CHK25" s="24"/>
      <c r="CHL25" s="24"/>
      <c r="CHM25" s="24"/>
      <c r="CHN25" s="24"/>
      <c r="CHO25" s="24"/>
      <c r="CHP25" s="24"/>
      <c r="CHQ25" s="24"/>
      <c r="CHR25" s="24"/>
      <c r="CHS25" s="24"/>
      <c r="CHT25" s="24"/>
      <c r="CHU25" s="24"/>
      <c r="CHV25" s="24"/>
      <c r="CHW25" s="24"/>
      <c r="CHX25" s="24"/>
      <c r="CHY25" s="24"/>
      <c r="CHZ25" s="24"/>
      <c r="CIA25" s="24"/>
      <c r="CIB25" s="24"/>
      <c r="CIC25" s="24"/>
      <c r="CID25" s="24"/>
      <c r="CIE25" s="24"/>
      <c r="CIF25" s="24"/>
      <c r="CIG25" s="24"/>
      <c r="CIH25" s="24"/>
      <c r="CII25" s="24"/>
      <c r="CIJ25" s="24"/>
      <c r="CIK25" s="24"/>
      <c r="CIL25" s="24"/>
      <c r="CIM25" s="24"/>
      <c r="CIN25" s="24"/>
      <c r="CIO25" s="24"/>
      <c r="CIP25" s="24"/>
      <c r="CIQ25" s="24"/>
      <c r="CIR25" s="24"/>
      <c r="CIS25" s="24"/>
      <c r="CIT25" s="24"/>
      <c r="CIU25" s="24"/>
      <c r="CIV25" s="24"/>
      <c r="CIW25" s="24"/>
      <c r="CIX25" s="24"/>
      <c r="CIY25" s="24"/>
      <c r="CIZ25" s="24"/>
      <c r="CJA25" s="24"/>
      <c r="CJB25" s="24"/>
      <c r="CJC25" s="24"/>
      <c r="CJD25" s="24"/>
      <c r="CJE25" s="24"/>
      <c r="CJF25" s="24"/>
      <c r="CJG25" s="24"/>
      <c r="CJH25" s="24"/>
      <c r="CJI25" s="24"/>
      <c r="CJJ25" s="24"/>
      <c r="CJK25" s="24"/>
      <c r="CJL25" s="24"/>
      <c r="CJM25" s="24"/>
      <c r="CJN25" s="24"/>
      <c r="CJO25" s="24"/>
      <c r="CJP25" s="24"/>
      <c r="CJQ25" s="24"/>
      <c r="CJR25" s="24"/>
      <c r="CJS25" s="24"/>
      <c r="CJT25" s="24"/>
      <c r="CJU25" s="24"/>
      <c r="CJV25" s="24"/>
      <c r="CJW25" s="24"/>
      <c r="CJX25" s="24"/>
      <c r="CJY25" s="24"/>
      <c r="CJZ25" s="24"/>
      <c r="CKA25" s="24"/>
      <c r="CKB25" s="24"/>
      <c r="CKC25" s="24"/>
      <c r="CKD25" s="24"/>
      <c r="CKE25" s="24"/>
      <c r="CKF25" s="24"/>
      <c r="CKG25" s="24"/>
      <c r="CKH25" s="24"/>
      <c r="CKI25" s="24"/>
      <c r="CKJ25" s="24"/>
      <c r="CKK25" s="24"/>
      <c r="CKL25" s="24"/>
      <c r="CKM25" s="24"/>
      <c r="CKN25" s="24"/>
      <c r="CKO25" s="24"/>
      <c r="CKP25" s="24"/>
      <c r="CKQ25" s="24"/>
      <c r="CKR25" s="24"/>
      <c r="CKS25" s="24"/>
      <c r="CKT25" s="24"/>
      <c r="CKU25" s="24"/>
      <c r="CKV25" s="24"/>
      <c r="CKW25" s="24"/>
      <c r="CKX25" s="24"/>
      <c r="CKY25" s="24"/>
      <c r="CKZ25" s="24"/>
      <c r="CLA25" s="24"/>
      <c r="CLB25" s="24"/>
      <c r="CLC25" s="24"/>
      <c r="CLD25" s="24"/>
      <c r="CLE25" s="24"/>
      <c r="CLF25" s="24"/>
      <c r="CLG25" s="24"/>
      <c r="CLH25" s="24"/>
      <c r="CLI25" s="24"/>
      <c r="CLJ25" s="24"/>
      <c r="CLK25" s="24"/>
      <c r="CLL25" s="24"/>
      <c r="CLM25" s="24"/>
      <c r="CLN25" s="24"/>
      <c r="CLO25" s="24"/>
      <c r="CLP25" s="24"/>
      <c r="CLQ25" s="24"/>
      <c r="CLR25" s="24"/>
      <c r="CLS25" s="24"/>
      <c r="CLT25" s="24"/>
      <c r="CLU25" s="24"/>
      <c r="CLV25" s="24"/>
      <c r="CLW25" s="24"/>
      <c r="CLX25" s="24"/>
      <c r="CLY25" s="24"/>
      <c r="CLZ25" s="24"/>
      <c r="CMA25" s="24"/>
      <c r="CMB25" s="24"/>
      <c r="CMC25" s="24"/>
      <c r="CMD25" s="24"/>
      <c r="CME25" s="24"/>
      <c r="CMF25" s="24"/>
      <c r="CMG25" s="24"/>
      <c r="CMH25" s="24"/>
      <c r="CMI25" s="24"/>
      <c r="CMJ25" s="24"/>
      <c r="CMK25" s="24"/>
      <c r="CML25" s="24"/>
      <c r="CMM25" s="24"/>
      <c r="CMN25" s="24"/>
      <c r="CMO25" s="24"/>
      <c r="CMP25" s="24"/>
      <c r="CMQ25" s="24"/>
      <c r="CMR25" s="24"/>
      <c r="CMS25" s="24"/>
      <c r="CMT25" s="24"/>
      <c r="CMU25" s="24"/>
      <c r="CMV25" s="24"/>
      <c r="CMW25" s="24"/>
      <c r="CMX25" s="24"/>
      <c r="CMY25" s="24"/>
      <c r="CMZ25" s="24"/>
      <c r="CNA25" s="24"/>
      <c r="CNB25" s="24"/>
      <c r="CNC25" s="24"/>
      <c r="CND25" s="24"/>
      <c r="CNE25" s="24"/>
      <c r="CNF25" s="24"/>
      <c r="CNG25" s="24"/>
      <c r="CNH25" s="24"/>
      <c r="CNI25" s="24"/>
      <c r="CNJ25" s="24"/>
      <c r="CNK25" s="24"/>
      <c r="CNL25" s="24"/>
      <c r="CNM25" s="24"/>
      <c r="CNN25" s="24"/>
      <c r="CNO25" s="24"/>
      <c r="CNP25" s="24"/>
      <c r="CNQ25" s="24"/>
      <c r="CNR25" s="24"/>
      <c r="CNS25" s="24"/>
      <c r="CNT25" s="24"/>
      <c r="CNU25" s="24"/>
      <c r="CNV25" s="24"/>
      <c r="CNW25" s="24"/>
      <c r="CNX25" s="24"/>
      <c r="CNY25" s="24"/>
      <c r="CNZ25" s="24"/>
      <c r="COA25" s="24"/>
      <c r="COB25" s="24"/>
      <c r="COC25" s="24"/>
      <c r="COD25" s="24"/>
      <c r="COE25" s="24"/>
      <c r="COF25" s="24"/>
      <c r="COG25" s="24"/>
      <c r="COH25" s="24"/>
      <c r="COI25" s="24"/>
      <c r="COJ25" s="24"/>
      <c r="COK25" s="24"/>
      <c r="COL25" s="24"/>
      <c r="COM25" s="24"/>
      <c r="CON25" s="24"/>
      <c r="COO25" s="24"/>
      <c r="COP25" s="24"/>
      <c r="COQ25" s="24"/>
      <c r="COR25" s="24"/>
      <c r="COS25" s="24"/>
      <c r="COT25" s="24"/>
      <c r="COU25" s="24"/>
      <c r="COV25" s="24"/>
      <c r="COW25" s="24"/>
      <c r="COX25" s="24"/>
      <c r="COY25" s="24"/>
      <c r="COZ25" s="24"/>
      <c r="CPA25" s="24"/>
      <c r="CPB25" s="24"/>
      <c r="CPC25" s="24"/>
      <c r="CPD25" s="24"/>
      <c r="CPE25" s="24"/>
      <c r="CPF25" s="24"/>
      <c r="CPG25" s="24"/>
      <c r="CPH25" s="24"/>
      <c r="CPI25" s="24"/>
      <c r="CPJ25" s="24"/>
      <c r="CPK25" s="24"/>
      <c r="CPL25" s="24"/>
      <c r="CPM25" s="24"/>
      <c r="CPN25" s="24"/>
      <c r="CPO25" s="24"/>
      <c r="CPP25" s="24"/>
      <c r="CPQ25" s="24"/>
      <c r="CPR25" s="24"/>
      <c r="CPS25" s="24"/>
      <c r="CPT25" s="24"/>
      <c r="CPU25" s="24"/>
      <c r="CPV25" s="24"/>
      <c r="CPW25" s="24"/>
      <c r="CPX25" s="24"/>
      <c r="CPY25" s="24"/>
      <c r="CPZ25" s="24"/>
      <c r="CQA25" s="24"/>
      <c r="CQB25" s="24"/>
      <c r="CQC25" s="24"/>
      <c r="CQD25" s="24"/>
      <c r="CQE25" s="24"/>
      <c r="CQF25" s="24"/>
      <c r="CQG25" s="24"/>
      <c r="CQH25" s="24"/>
      <c r="CQI25" s="24"/>
      <c r="CQJ25" s="24"/>
      <c r="CQK25" s="24"/>
      <c r="CQL25" s="24"/>
      <c r="CQM25" s="24"/>
      <c r="CQN25" s="24"/>
      <c r="CQO25" s="24"/>
      <c r="CQP25" s="24"/>
      <c r="CQQ25" s="24"/>
      <c r="CQR25" s="24"/>
      <c r="CQS25" s="24"/>
      <c r="CQT25" s="24"/>
      <c r="CQU25" s="24"/>
      <c r="CQV25" s="24"/>
      <c r="CQW25" s="24"/>
      <c r="CQX25" s="24"/>
      <c r="CQY25" s="24"/>
      <c r="CQZ25" s="24"/>
      <c r="CRA25" s="24"/>
      <c r="CRB25" s="24"/>
      <c r="CRC25" s="24"/>
      <c r="CRD25" s="24"/>
      <c r="CRE25" s="24"/>
      <c r="CRF25" s="24"/>
      <c r="CRG25" s="24"/>
      <c r="CRH25" s="24"/>
      <c r="CRI25" s="24"/>
      <c r="CRJ25" s="24"/>
      <c r="CRK25" s="24"/>
      <c r="CRL25" s="24"/>
      <c r="CRM25" s="24"/>
      <c r="CRN25" s="24"/>
      <c r="CRO25" s="24"/>
      <c r="CRP25" s="24"/>
      <c r="CRQ25" s="24"/>
      <c r="CRR25" s="24"/>
      <c r="CRS25" s="24"/>
      <c r="CRT25" s="24"/>
      <c r="CRU25" s="24"/>
      <c r="CRV25" s="24"/>
      <c r="CRW25" s="24"/>
      <c r="CRX25" s="24"/>
      <c r="CRY25" s="24"/>
      <c r="CRZ25" s="24"/>
      <c r="CSA25" s="24"/>
      <c r="CSB25" s="24"/>
      <c r="CSC25" s="24"/>
      <c r="CSD25" s="24"/>
      <c r="CSE25" s="24"/>
      <c r="CSF25" s="24"/>
      <c r="CSG25" s="24"/>
      <c r="CSH25" s="24"/>
      <c r="CSI25" s="24"/>
      <c r="CSJ25" s="24"/>
      <c r="CSK25" s="24"/>
      <c r="CSL25" s="24"/>
      <c r="CSM25" s="24"/>
      <c r="CSN25" s="24"/>
      <c r="CSO25" s="24"/>
      <c r="CSP25" s="24"/>
      <c r="CSQ25" s="24"/>
      <c r="CSR25" s="24"/>
      <c r="CSS25" s="24"/>
      <c r="CST25" s="24"/>
      <c r="CSU25" s="24"/>
      <c r="CSV25" s="24"/>
      <c r="CSW25" s="24"/>
      <c r="CSX25" s="24"/>
      <c r="CSY25" s="24"/>
      <c r="CSZ25" s="24"/>
      <c r="CTA25" s="24"/>
      <c r="CTB25" s="24"/>
      <c r="CTC25" s="24"/>
      <c r="CTD25" s="24"/>
      <c r="CTE25" s="24"/>
      <c r="CTF25" s="24"/>
      <c r="CTG25" s="24"/>
      <c r="CTH25" s="24"/>
      <c r="CTI25" s="24"/>
      <c r="CTJ25" s="24"/>
      <c r="CTK25" s="24"/>
      <c r="CTL25" s="24"/>
      <c r="CTM25" s="24"/>
      <c r="CTN25" s="24"/>
      <c r="CTO25" s="24"/>
      <c r="CTP25" s="24"/>
      <c r="CTQ25" s="24"/>
      <c r="CTR25" s="24"/>
      <c r="CTS25" s="24"/>
      <c r="CTT25" s="24"/>
      <c r="CTU25" s="24"/>
      <c r="CTV25" s="24"/>
      <c r="CTW25" s="24"/>
      <c r="CTX25" s="24"/>
      <c r="CTY25" s="24"/>
      <c r="CTZ25" s="24"/>
      <c r="CUA25" s="24"/>
      <c r="CUB25" s="24"/>
      <c r="CUC25" s="24"/>
      <c r="CUD25" s="24"/>
      <c r="CUE25" s="24"/>
      <c r="CUF25" s="24"/>
      <c r="CUG25" s="24"/>
      <c r="CUH25" s="24"/>
      <c r="CUI25" s="24"/>
      <c r="CUJ25" s="24"/>
      <c r="CUK25" s="24"/>
      <c r="CUL25" s="24"/>
      <c r="CUM25" s="24"/>
      <c r="CUN25" s="24"/>
      <c r="CUO25" s="24"/>
      <c r="CUP25" s="24"/>
      <c r="CUQ25" s="24"/>
      <c r="CUR25" s="24"/>
      <c r="CUS25" s="24"/>
      <c r="CUT25" s="24"/>
      <c r="CUU25" s="24"/>
      <c r="CUV25" s="24"/>
      <c r="CUW25" s="24"/>
      <c r="CUX25" s="24"/>
      <c r="CUY25" s="24"/>
      <c r="CUZ25" s="24"/>
      <c r="CVA25" s="24"/>
      <c r="CVB25" s="24"/>
      <c r="CVC25" s="24"/>
      <c r="CVD25" s="24"/>
      <c r="CVE25" s="24"/>
      <c r="CVF25" s="24"/>
      <c r="CVG25" s="24"/>
      <c r="CVH25" s="24"/>
      <c r="CVI25" s="24"/>
      <c r="CVJ25" s="24"/>
      <c r="CVK25" s="24"/>
      <c r="CVL25" s="24"/>
      <c r="CVM25" s="24"/>
      <c r="CVN25" s="24"/>
      <c r="CVO25" s="24"/>
      <c r="CVP25" s="24"/>
      <c r="CVQ25" s="24"/>
      <c r="CVR25" s="24"/>
      <c r="CVS25" s="24"/>
      <c r="CVT25" s="24"/>
      <c r="CVU25" s="24"/>
      <c r="CVV25" s="24"/>
      <c r="CVW25" s="24"/>
      <c r="CVX25" s="24"/>
      <c r="CVY25" s="24"/>
      <c r="CVZ25" s="24"/>
      <c r="CWA25" s="24"/>
      <c r="CWB25" s="24"/>
      <c r="CWC25" s="24"/>
      <c r="CWD25" s="24"/>
      <c r="CWE25" s="24"/>
      <c r="CWF25" s="24"/>
      <c r="CWG25" s="24"/>
      <c r="CWH25" s="24"/>
      <c r="CWI25" s="24"/>
      <c r="CWJ25" s="24"/>
      <c r="CWK25" s="24"/>
      <c r="CWL25" s="24"/>
      <c r="CWM25" s="24"/>
      <c r="CWN25" s="24"/>
      <c r="CWO25" s="24"/>
      <c r="CWP25" s="24"/>
      <c r="CWQ25" s="24"/>
      <c r="CWR25" s="24"/>
      <c r="CWS25" s="24"/>
      <c r="CWT25" s="24"/>
      <c r="CWU25" s="24"/>
      <c r="CWV25" s="24"/>
      <c r="CWW25" s="24"/>
      <c r="CWX25" s="24"/>
      <c r="CWY25" s="24"/>
      <c r="CWZ25" s="24"/>
      <c r="CXA25" s="24"/>
      <c r="CXB25" s="24"/>
      <c r="CXC25" s="24"/>
      <c r="CXD25" s="24"/>
      <c r="CXE25" s="24"/>
      <c r="CXF25" s="24"/>
      <c r="CXG25" s="24"/>
      <c r="CXH25" s="24"/>
      <c r="CXI25" s="24"/>
      <c r="CXJ25" s="24"/>
      <c r="CXK25" s="24"/>
      <c r="CXL25" s="24"/>
      <c r="CXM25" s="24"/>
      <c r="CXN25" s="24"/>
      <c r="CXO25" s="24"/>
      <c r="CXP25" s="24"/>
      <c r="CXQ25" s="24"/>
      <c r="CXR25" s="24"/>
      <c r="CXS25" s="24"/>
      <c r="CXT25" s="24"/>
      <c r="CXU25" s="24"/>
      <c r="CXV25" s="24"/>
      <c r="CXW25" s="24"/>
      <c r="CXX25" s="24"/>
      <c r="CXY25" s="24"/>
      <c r="CXZ25" s="24"/>
      <c r="CYA25" s="24"/>
      <c r="CYB25" s="24"/>
      <c r="CYC25" s="24"/>
      <c r="CYD25" s="24"/>
      <c r="CYE25" s="24"/>
      <c r="CYF25" s="24"/>
      <c r="CYG25" s="24"/>
      <c r="CYH25" s="24"/>
      <c r="CYI25" s="24"/>
      <c r="CYJ25" s="24"/>
      <c r="CYK25" s="24"/>
      <c r="CYL25" s="24"/>
      <c r="CYM25" s="24"/>
      <c r="CYN25" s="24"/>
      <c r="CYO25" s="24"/>
      <c r="CYP25" s="24"/>
      <c r="CYQ25" s="24"/>
      <c r="CYR25" s="24"/>
      <c r="CYS25" s="24"/>
      <c r="CYT25" s="24"/>
      <c r="CYU25" s="24"/>
      <c r="CYV25" s="24"/>
      <c r="CYW25" s="24"/>
      <c r="CYX25" s="24"/>
      <c r="CYY25" s="24"/>
      <c r="CYZ25" s="24"/>
      <c r="CZA25" s="24"/>
      <c r="CZB25" s="24"/>
      <c r="CZC25" s="24"/>
      <c r="CZD25" s="24"/>
      <c r="CZE25" s="24"/>
      <c r="CZF25" s="24"/>
      <c r="CZG25" s="24"/>
      <c r="CZH25" s="24"/>
      <c r="CZI25" s="24"/>
      <c r="CZJ25" s="24"/>
      <c r="CZK25" s="24"/>
      <c r="CZL25" s="24"/>
      <c r="CZM25" s="24"/>
      <c r="CZN25" s="24"/>
      <c r="CZO25" s="24"/>
      <c r="CZP25" s="24"/>
      <c r="CZQ25" s="24"/>
      <c r="CZR25" s="24"/>
      <c r="CZS25" s="24"/>
      <c r="CZT25" s="24"/>
      <c r="CZU25" s="24"/>
      <c r="CZV25" s="24"/>
      <c r="CZW25" s="24"/>
      <c r="CZX25" s="24"/>
      <c r="CZY25" s="24"/>
      <c r="CZZ25" s="24"/>
      <c r="DAA25" s="24"/>
      <c r="DAB25" s="24"/>
      <c r="DAC25" s="24"/>
      <c r="DAD25" s="24"/>
      <c r="DAE25" s="24"/>
      <c r="DAF25" s="24"/>
      <c r="DAG25" s="24"/>
      <c r="DAH25" s="24"/>
      <c r="DAI25" s="24"/>
      <c r="DAJ25" s="24"/>
      <c r="DAK25" s="24"/>
      <c r="DAL25" s="24"/>
      <c r="DAM25" s="24"/>
      <c r="DAN25" s="24"/>
      <c r="DAO25" s="24"/>
      <c r="DAP25" s="24"/>
      <c r="DAQ25" s="24"/>
      <c r="DAR25" s="24"/>
      <c r="DAS25" s="24"/>
      <c r="DAT25" s="24"/>
      <c r="DAU25" s="24"/>
      <c r="DAV25" s="24"/>
      <c r="DAW25" s="24"/>
      <c r="DAX25" s="24"/>
      <c r="DAY25" s="24"/>
      <c r="DAZ25" s="24"/>
      <c r="DBA25" s="24"/>
      <c r="DBB25" s="24"/>
      <c r="DBC25" s="24"/>
      <c r="DBD25" s="24"/>
      <c r="DBE25" s="24"/>
      <c r="DBF25" s="24"/>
      <c r="DBG25" s="24"/>
      <c r="DBH25" s="24"/>
      <c r="DBI25" s="24"/>
      <c r="DBJ25" s="24"/>
      <c r="DBK25" s="24"/>
      <c r="DBL25" s="24"/>
      <c r="DBM25" s="24"/>
      <c r="DBN25" s="24"/>
      <c r="DBO25" s="24"/>
      <c r="DBP25" s="24"/>
      <c r="DBQ25" s="24"/>
      <c r="DBR25" s="24"/>
      <c r="DBS25" s="24"/>
      <c r="DBT25" s="24"/>
      <c r="DBU25" s="24"/>
      <c r="DBV25" s="24"/>
      <c r="DBW25" s="24"/>
      <c r="DBX25" s="24"/>
      <c r="DBY25" s="24"/>
      <c r="DBZ25" s="24"/>
      <c r="DCA25" s="24"/>
      <c r="DCB25" s="24"/>
      <c r="DCC25" s="24"/>
      <c r="DCD25" s="24"/>
      <c r="DCE25" s="24"/>
      <c r="DCF25" s="24"/>
      <c r="DCG25" s="24"/>
      <c r="DCH25" s="24"/>
      <c r="DCI25" s="24"/>
      <c r="DCJ25" s="24"/>
      <c r="DCK25" s="24"/>
      <c r="DCL25" s="24"/>
      <c r="DCM25" s="24"/>
      <c r="DCN25" s="24"/>
      <c r="DCO25" s="24"/>
      <c r="DCP25" s="24"/>
      <c r="DCQ25" s="24"/>
      <c r="DCR25" s="24"/>
      <c r="DCS25" s="24"/>
      <c r="DCT25" s="24"/>
      <c r="DCU25" s="24"/>
      <c r="DCV25" s="24"/>
      <c r="DCW25" s="24"/>
      <c r="DCX25" s="24"/>
      <c r="DCY25" s="24"/>
      <c r="DCZ25" s="24"/>
      <c r="DDA25" s="24"/>
      <c r="DDB25" s="24"/>
      <c r="DDC25" s="24"/>
      <c r="DDD25" s="24"/>
      <c r="DDE25" s="24"/>
      <c r="DDF25" s="24"/>
      <c r="DDG25" s="24"/>
      <c r="DDH25" s="24"/>
      <c r="DDI25" s="24"/>
      <c r="DDJ25" s="24"/>
      <c r="DDK25" s="24"/>
      <c r="DDL25" s="24"/>
      <c r="DDM25" s="24"/>
      <c r="DDN25" s="24"/>
      <c r="DDO25" s="24"/>
      <c r="DDP25" s="24"/>
      <c r="DDQ25" s="24"/>
      <c r="DDR25" s="24"/>
      <c r="DDS25" s="24"/>
      <c r="DDT25" s="24"/>
      <c r="DDU25" s="24"/>
      <c r="DDV25" s="24"/>
      <c r="DDW25" s="24"/>
      <c r="DDX25" s="24"/>
      <c r="DDY25" s="24"/>
      <c r="DDZ25" s="24"/>
      <c r="DEA25" s="24"/>
      <c r="DEB25" s="24"/>
      <c r="DEC25" s="24"/>
      <c r="DED25" s="24"/>
      <c r="DEE25" s="24"/>
      <c r="DEF25" s="24"/>
      <c r="DEG25" s="24"/>
      <c r="DEH25" s="24"/>
      <c r="DEI25" s="24"/>
      <c r="DEJ25" s="24"/>
      <c r="DEK25" s="24"/>
      <c r="DEL25" s="24"/>
      <c r="DEM25" s="24"/>
      <c r="DEN25" s="24"/>
      <c r="DEO25" s="24"/>
      <c r="DEP25" s="24"/>
      <c r="DEQ25" s="24"/>
      <c r="DER25" s="24"/>
      <c r="DES25" s="24"/>
      <c r="DET25" s="24"/>
      <c r="DEU25" s="24"/>
      <c r="DEV25" s="24"/>
      <c r="DEW25" s="24"/>
      <c r="DEX25" s="24"/>
      <c r="DEY25" s="24"/>
      <c r="DEZ25" s="24"/>
      <c r="DFA25" s="24"/>
      <c r="DFB25" s="24"/>
      <c r="DFC25" s="24"/>
      <c r="DFD25" s="24"/>
      <c r="DFE25" s="24"/>
      <c r="DFF25" s="24"/>
      <c r="DFG25" s="24"/>
      <c r="DFH25" s="24"/>
      <c r="DFI25" s="24"/>
      <c r="DFJ25" s="24"/>
      <c r="DFK25" s="24"/>
      <c r="DFL25" s="24"/>
      <c r="DFM25" s="24"/>
      <c r="DFN25" s="24"/>
      <c r="DFO25" s="24"/>
      <c r="DFP25" s="24"/>
      <c r="DFQ25" s="24"/>
      <c r="DFR25" s="24"/>
      <c r="DFS25" s="24"/>
      <c r="DFT25" s="24"/>
      <c r="DFU25" s="24"/>
      <c r="DFV25" s="24"/>
      <c r="DFW25" s="24"/>
      <c r="DFX25" s="24"/>
      <c r="DFY25" s="24"/>
      <c r="DFZ25" s="24"/>
      <c r="DGA25" s="24"/>
      <c r="DGB25" s="24"/>
      <c r="DGC25" s="24"/>
      <c r="DGD25" s="24"/>
      <c r="DGE25" s="24"/>
      <c r="DGF25" s="24"/>
      <c r="DGG25" s="24"/>
      <c r="DGH25" s="24"/>
      <c r="DGI25" s="24"/>
      <c r="DGJ25" s="24"/>
      <c r="DGK25" s="24"/>
      <c r="DGL25" s="24"/>
      <c r="DGM25" s="24"/>
      <c r="DGN25" s="24"/>
      <c r="DGO25" s="24"/>
      <c r="DGP25" s="24"/>
      <c r="DGQ25" s="24"/>
      <c r="DGR25" s="24"/>
      <c r="DGS25" s="24"/>
      <c r="DGT25" s="24"/>
      <c r="DGU25" s="24"/>
      <c r="DGV25" s="24"/>
      <c r="DGW25" s="24"/>
      <c r="DGX25" s="24"/>
      <c r="DGY25" s="24"/>
      <c r="DGZ25" s="24"/>
      <c r="DHA25" s="24"/>
      <c r="DHB25" s="24"/>
      <c r="DHC25" s="24"/>
      <c r="DHD25" s="24"/>
      <c r="DHE25" s="24"/>
      <c r="DHF25" s="24"/>
      <c r="DHG25" s="24"/>
      <c r="DHH25" s="24"/>
      <c r="DHI25" s="24"/>
      <c r="DHJ25" s="24"/>
      <c r="DHK25" s="24"/>
      <c r="DHL25" s="24"/>
      <c r="DHM25" s="24"/>
      <c r="DHN25" s="24"/>
      <c r="DHO25" s="24"/>
      <c r="DHP25" s="24"/>
      <c r="DHQ25" s="24"/>
      <c r="DHR25" s="24"/>
      <c r="DHS25" s="24"/>
      <c r="DHT25" s="24"/>
      <c r="DHU25" s="24"/>
      <c r="DHV25" s="24"/>
      <c r="DHW25" s="24"/>
      <c r="DHX25" s="24"/>
      <c r="DHY25" s="24"/>
      <c r="DHZ25" s="24"/>
      <c r="DIA25" s="24"/>
      <c r="DIB25" s="24"/>
      <c r="DIC25" s="24"/>
      <c r="DID25" s="24"/>
      <c r="DIE25" s="24"/>
      <c r="DIF25" s="24"/>
      <c r="DIG25" s="24"/>
      <c r="DIH25" s="24"/>
      <c r="DII25" s="24"/>
      <c r="DIJ25" s="24"/>
      <c r="DIK25" s="24"/>
      <c r="DIL25" s="24"/>
      <c r="DIM25" s="24"/>
      <c r="DIN25" s="24"/>
      <c r="DIO25" s="24"/>
      <c r="DIP25" s="24"/>
      <c r="DIQ25" s="24"/>
      <c r="DIR25" s="24"/>
      <c r="DIS25" s="24"/>
      <c r="DIT25" s="24"/>
      <c r="DIU25" s="24"/>
      <c r="DIV25" s="24"/>
      <c r="DIW25" s="24"/>
      <c r="DIX25" s="24"/>
      <c r="DIY25" s="24"/>
      <c r="DIZ25" s="24"/>
      <c r="DJA25" s="24"/>
      <c r="DJB25" s="24"/>
      <c r="DJC25" s="24"/>
      <c r="DJD25" s="24"/>
      <c r="DJE25" s="24"/>
      <c r="DJF25" s="24"/>
      <c r="DJG25" s="24"/>
      <c r="DJH25" s="24"/>
      <c r="DJI25" s="24"/>
      <c r="DJJ25" s="24"/>
      <c r="DJK25" s="24"/>
      <c r="DJL25" s="24"/>
      <c r="DJM25" s="24"/>
      <c r="DJN25" s="24"/>
      <c r="DJO25" s="24"/>
      <c r="DJP25" s="24"/>
      <c r="DJQ25" s="24"/>
      <c r="DJR25" s="24"/>
      <c r="DJS25" s="24"/>
      <c r="DJT25" s="24"/>
      <c r="DJU25" s="24"/>
      <c r="DJV25" s="24"/>
      <c r="DJW25" s="24"/>
      <c r="DJX25" s="24"/>
      <c r="DJY25" s="24"/>
      <c r="DJZ25" s="24"/>
      <c r="DKA25" s="24"/>
      <c r="DKB25" s="24"/>
      <c r="DKC25" s="24"/>
      <c r="DKD25" s="24"/>
      <c r="DKE25" s="24"/>
      <c r="DKF25" s="24"/>
      <c r="DKG25" s="24"/>
      <c r="DKH25" s="24"/>
      <c r="DKI25" s="24"/>
      <c r="DKJ25" s="24"/>
      <c r="DKK25" s="24"/>
      <c r="DKL25" s="24"/>
      <c r="DKM25" s="24"/>
      <c r="DKN25" s="24"/>
      <c r="DKO25" s="24"/>
      <c r="DKP25" s="24"/>
      <c r="DKQ25" s="24"/>
      <c r="DKR25" s="24"/>
      <c r="DKS25" s="24"/>
      <c r="DKT25" s="24"/>
      <c r="DKU25" s="24"/>
      <c r="DKV25" s="24"/>
      <c r="DKW25" s="24"/>
      <c r="DKX25" s="24"/>
      <c r="DKY25" s="24"/>
      <c r="DKZ25" s="24"/>
      <c r="DLA25" s="24"/>
      <c r="DLB25" s="24"/>
      <c r="DLC25" s="24"/>
      <c r="DLD25" s="24"/>
      <c r="DLE25" s="24"/>
      <c r="DLF25" s="24"/>
      <c r="DLG25" s="24"/>
      <c r="DLH25" s="24"/>
      <c r="DLI25" s="24"/>
      <c r="DLJ25" s="24"/>
      <c r="DLK25" s="24"/>
      <c r="DLL25" s="24"/>
      <c r="DLM25" s="24"/>
      <c r="DLN25" s="24"/>
      <c r="DLO25" s="24"/>
      <c r="DLP25" s="24"/>
      <c r="DLQ25" s="24"/>
      <c r="DLR25" s="24"/>
      <c r="DLS25" s="24"/>
      <c r="DLT25" s="24"/>
      <c r="DLU25" s="24"/>
      <c r="DLV25" s="24"/>
      <c r="DLW25" s="24"/>
      <c r="DLX25" s="24"/>
      <c r="DLY25" s="24"/>
      <c r="DLZ25" s="24"/>
      <c r="DMA25" s="24"/>
      <c r="DMB25" s="24"/>
      <c r="DMC25" s="24"/>
      <c r="DMD25" s="24"/>
      <c r="DME25" s="24"/>
      <c r="DMF25" s="24"/>
      <c r="DMG25" s="24"/>
      <c r="DMH25" s="24"/>
      <c r="DMI25" s="24"/>
      <c r="DMJ25" s="24"/>
      <c r="DMK25" s="24"/>
      <c r="DML25" s="24"/>
      <c r="DMM25" s="24"/>
      <c r="DMN25" s="24"/>
      <c r="DMO25" s="24"/>
      <c r="DMP25" s="24"/>
      <c r="DMQ25" s="24"/>
      <c r="DMR25" s="24"/>
      <c r="DMS25" s="24"/>
      <c r="DMT25" s="24"/>
      <c r="DMU25" s="24"/>
      <c r="DMV25" s="24"/>
      <c r="DMW25" s="24"/>
      <c r="DMX25" s="24"/>
      <c r="DMY25" s="24"/>
      <c r="DMZ25" s="24"/>
      <c r="DNA25" s="24"/>
      <c r="DNB25" s="24"/>
      <c r="DNC25" s="24"/>
      <c r="DND25" s="24"/>
      <c r="DNE25" s="24"/>
      <c r="DNF25" s="24"/>
      <c r="DNG25" s="24"/>
      <c r="DNH25" s="24"/>
      <c r="DNI25" s="24"/>
      <c r="DNJ25" s="24"/>
      <c r="DNK25" s="24"/>
      <c r="DNL25" s="24"/>
      <c r="DNM25" s="24"/>
      <c r="DNN25" s="24"/>
      <c r="DNO25" s="24"/>
      <c r="DNP25" s="24"/>
      <c r="DNQ25" s="24"/>
      <c r="DNR25" s="24"/>
      <c r="DNS25" s="24"/>
      <c r="DNT25" s="24"/>
      <c r="DNU25" s="24"/>
      <c r="DNV25" s="24"/>
      <c r="DNW25" s="24"/>
      <c r="DNX25" s="24"/>
      <c r="DNY25" s="24"/>
      <c r="DNZ25" s="24"/>
      <c r="DOA25" s="24"/>
      <c r="DOB25" s="24"/>
      <c r="DOC25" s="24"/>
      <c r="DOD25" s="24"/>
      <c r="DOE25" s="24"/>
      <c r="DOF25" s="24"/>
      <c r="DOG25" s="24"/>
      <c r="DOH25" s="24"/>
      <c r="DOI25" s="24"/>
      <c r="DOJ25" s="24"/>
      <c r="DOK25" s="24"/>
      <c r="DOL25" s="24"/>
      <c r="DOM25" s="24"/>
      <c r="DON25" s="24"/>
      <c r="DOO25" s="24"/>
      <c r="DOP25" s="24"/>
      <c r="DOQ25" s="24"/>
      <c r="DOR25" s="24"/>
      <c r="DOS25" s="24"/>
      <c r="DOT25" s="24"/>
      <c r="DOU25" s="24"/>
      <c r="DOV25" s="24"/>
      <c r="DOW25" s="24"/>
      <c r="DOX25" s="24"/>
      <c r="DOY25" s="24"/>
      <c r="DOZ25" s="24"/>
      <c r="DPA25" s="24"/>
      <c r="DPB25" s="24"/>
      <c r="DPC25" s="24"/>
      <c r="DPD25" s="24"/>
      <c r="DPE25" s="24"/>
      <c r="DPF25" s="24"/>
      <c r="DPG25" s="24"/>
      <c r="DPH25" s="24"/>
      <c r="DPI25" s="24"/>
      <c r="DPJ25" s="24"/>
      <c r="DPK25" s="24"/>
      <c r="DPL25" s="24"/>
      <c r="DPM25" s="24"/>
      <c r="DPN25" s="24"/>
      <c r="DPO25" s="24"/>
      <c r="DPP25" s="24"/>
      <c r="DPQ25" s="24"/>
      <c r="DPR25" s="24"/>
      <c r="DPS25" s="24"/>
      <c r="DPT25" s="24"/>
      <c r="DPU25" s="24"/>
      <c r="DPV25" s="24"/>
      <c r="DPW25" s="24"/>
      <c r="DPX25" s="24"/>
      <c r="DPY25" s="24"/>
      <c r="DPZ25" s="24"/>
      <c r="DQA25" s="24"/>
      <c r="DQB25" s="24"/>
      <c r="DQC25" s="24"/>
      <c r="DQD25" s="24"/>
      <c r="DQE25" s="24"/>
      <c r="DQF25" s="24"/>
      <c r="DQG25" s="24"/>
      <c r="DQH25" s="24"/>
      <c r="DQI25" s="24"/>
      <c r="DQJ25" s="24"/>
      <c r="DQK25" s="24"/>
      <c r="DQL25" s="24"/>
      <c r="DQM25" s="24"/>
      <c r="DQN25" s="24"/>
      <c r="DQO25" s="24"/>
      <c r="DQP25" s="24"/>
      <c r="DQQ25" s="24"/>
      <c r="DQR25" s="24"/>
      <c r="DQS25" s="24"/>
      <c r="DQT25" s="24"/>
      <c r="DQU25" s="24"/>
      <c r="DQV25" s="24"/>
      <c r="DQW25" s="24"/>
      <c r="DQX25" s="24"/>
      <c r="DQY25" s="24"/>
      <c r="DQZ25" s="24"/>
      <c r="DRA25" s="24"/>
      <c r="DRB25" s="24"/>
      <c r="DRC25" s="24"/>
      <c r="DRD25" s="24"/>
      <c r="DRE25" s="24"/>
      <c r="DRF25" s="24"/>
      <c r="DRG25" s="24"/>
      <c r="DRH25" s="24"/>
      <c r="DRI25" s="24"/>
      <c r="DRJ25" s="24"/>
      <c r="DRK25" s="24"/>
      <c r="DRL25" s="24"/>
      <c r="DRM25" s="24"/>
      <c r="DRN25" s="24"/>
      <c r="DRO25" s="24"/>
      <c r="DRP25" s="24"/>
      <c r="DRQ25" s="24"/>
      <c r="DRR25" s="24"/>
      <c r="DRS25" s="24"/>
      <c r="DRT25" s="24"/>
      <c r="DRU25" s="24"/>
      <c r="DRV25" s="24"/>
      <c r="DRW25" s="24"/>
      <c r="DRX25" s="24"/>
      <c r="DRY25" s="24"/>
      <c r="DRZ25" s="24"/>
      <c r="DSA25" s="24"/>
      <c r="DSB25" s="24"/>
      <c r="DSC25" s="24"/>
      <c r="DSD25" s="24"/>
      <c r="DSE25" s="24"/>
      <c r="DSF25" s="24"/>
      <c r="DSG25" s="24"/>
      <c r="DSH25" s="24"/>
      <c r="DSI25" s="24"/>
      <c r="DSJ25" s="24"/>
      <c r="DSK25" s="24"/>
      <c r="DSL25" s="24"/>
      <c r="DSM25" s="24"/>
      <c r="DSN25" s="24"/>
      <c r="DSO25" s="24"/>
      <c r="DSP25" s="24"/>
      <c r="DSQ25" s="24"/>
      <c r="DSR25" s="24"/>
      <c r="DSS25" s="24"/>
      <c r="DST25" s="24"/>
      <c r="DSU25" s="24"/>
      <c r="DSV25" s="24"/>
      <c r="DSW25" s="24"/>
      <c r="DSX25" s="24"/>
      <c r="DSY25" s="24"/>
      <c r="DSZ25" s="24"/>
      <c r="DTA25" s="24"/>
      <c r="DTB25" s="24"/>
      <c r="DTC25" s="24"/>
      <c r="DTD25" s="24"/>
      <c r="DTE25" s="24"/>
      <c r="DTF25" s="24"/>
      <c r="DTG25" s="24"/>
      <c r="DTH25" s="24"/>
      <c r="DTI25" s="24"/>
      <c r="DTJ25" s="24"/>
      <c r="DTK25" s="24"/>
      <c r="DTL25" s="24"/>
      <c r="DTM25" s="24"/>
      <c r="DTN25" s="24"/>
      <c r="DTO25" s="24"/>
      <c r="DTP25" s="24"/>
      <c r="DTQ25" s="24"/>
      <c r="DTR25" s="24"/>
      <c r="DTS25" s="24"/>
      <c r="DTT25" s="24"/>
      <c r="DTU25" s="24"/>
      <c r="DTV25" s="24"/>
      <c r="DTW25" s="24"/>
      <c r="DTX25" s="24"/>
      <c r="DTY25" s="24"/>
      <c r="DTZ25" s="24"/>
      <c r="DUA25" s="24"/>
      <c r="DUB25" s="24"/>
      <c r="DUC25" s="24"/>
      <c r="DUD25" s="24"/>
      <c r="DUE25" s="24"/>
      <c r="DUF25" s="24"/>
      <c r="DUG25" s="24"/>
      <c r="DUH25" s="24"/>
      <c r="DUI25" s="24"/>
      <c r="DUJ25" s="24"/>
      <c r="DUK25" s="24"/>
      <c r="DUL25" s="24"/>
      <c r="DUM25" s="24"/>
      <c r="DUN25" s="24"/>
      <c r="DUO25" s="24"/>
      <c r="DUP25" s="24"/>
      <c r="DUQ25" s="24"/>
      <c r="DUR25" s="24"/>
      <c r="DUS25" s="24"/>
      <c r="DUT25" s="24"/>
      <c r="DUU25" s="24"/>
      <c r="DUV25" s="24"/>
      <c r="DUW25" s="24"/>
      <c r="DUX25" s="24"/>
      <c r="DUY25" s="24"/>
      <c r="DUZ25" s="24"/>
      <c r="DVA25" s="24"/>
      <c r="DVB25" s="24"/>
      <c r="DVC25" s="24"/>
      <c r="DVD25" s="24"/>
      <c r="DVE25" s="24"/>
      <c r="DVF25" s="24"/>
      <c r="DVG25" s="24"/>
      <c r="DVH25" s="24"/>
      <c r="DVI25" s="24"/>
      <c r="DVJ25" s="24"/>
      <c r="DVK25" s="24"/>
      <c r="DVL25" s="24"/>
      <c r="DVM25" s="24"/>
      <c r="DVN25" s="24"/>
      <c r="DVO25" s="24"/>
      <c r="DVP25" s="24"/>
      <c r="DVQ25" s="24"/>
      <c r="DVR25" s="24"/>
      <c r="DVS25" s="24"/>
      <c r="DVT25" s="24"/>
      <c r="DVU25" s="24"/>
      <c r="DVV25" s="24"/>
      <c r="DVW25" s="24"/>
      <c r="DVX25" s="24"/>
      <c r="DVY25" s="24"/>
      <c r="DVZ25" s="24"/>
      <c r="DWA25" s="24"/>
      <c r="DWB25" s="24"/>
      <c r="DWC25" s="24"/>
      <c r="DWD25" s="24"/>
      <c r="DWE25" s="24"/>
      <c r="DWF25" s="24"/>
      <c r="DWG25" s="24"/>
      <c r="DWH25" s="24"/>
      <c r="DWI25" s="24"/>
      <c r="DWJ25" s="24"/>
      <c r="DWK25" s="24"/>
      <c r="DWL25" s="24"/>
      <c r="DWM25" s="24"/>
      <c r="DWN25" s="24"/>
      <c r="DWO25" s="24"/>
      <c r="DWP25" s="24"/>
      <c r="DWQ25" s="24"/>
      <c r="DWR25" s="24"/>
      <c r="DWS25" s="24"/>
      <c r="DWT25" s="24"/>
      <c r="DWU25" s="24"/>
      <c r="DWV25" s="24"/>
      <c r="DWW25" s="24"/>
      <c r="DWX25" s="24"/>
      <c r="DWY25" s="24"/>
      <c r="DWZ25" s="24"/>
      <c r="DXA25" s="24"/>
      <c r="DXB25" s="24"/>
      <c r="DXC25" s="24"/>
      <c r="DXD25" s="24"/>
      <c r="DXE25" s="24"/>
      <c r="DXF25" s="24"/>
      <c r="DXG25" s="24"/>
      <c r="DXH25" s="24"/>
      <c r="DXI25" s="24"/>
      <c r="DXJ25" s="24"/>
      <c r="DXK25" s="24"/>
      <c r="DXL25" s="24"/>
      <c r="DXM25" s="24"/>
      <c r="DXN25" s="24"/>
      <c r="DXO25" s="24"/>
      <c r="DXP25" s="24"/>
      <c r="DXQ25" s="24"/>
      <c r="DXR25" s="24"/>
      <c r="DXS25" s="24"/>
      <c r="DXT25" s="24"/>
      <c r="DXU25" s="24"/>
      <c r="DXV25" s="24"/>
      <c r="DXW25" s="24"/>
      <c r="DXX25" s="24"/>
      <c r="DXY25" s="24"/>
      <c r="DXZ25" s="24"/>
      <c r="DYA25" s="24"/>
      <c r="DYB25" s="24"/>
      <c r="DYC25" s="24"/>
      <c r="DYD25" s="24"/>
      <c r="DYE25" s="24"/>
      <c r="DYF25" s="24"/>
      <c r="DYG25" s="24"/>
      <c r="DYH25" s="24"/>
      <c r="DYI25" s="24"/>
      <c r="DYJ25" s="24"/>
      <c r="DYK25" s="24"/>
      <c r="DYL25" s="24"/>
      <c r="DYM25" s="24"/>
      <c r="DYN25" s="24"/>
      <c r="DYO25" s="24"/>
      <c r="DYP25" s="24"/>
      <c r="DYQ25" s="24"/>
      <c r="DYR25" s="24"/>
      <c r="DYS25" s="24"/>
      <c r="DYT25" s="24"/>
      <c r="DYU25" s="24"/>
      <c r="DYV25" s="24"/>
      <c r="DYW25" s="24"/>
      <c r="DYX25" s="24"/>
      <c r="DYY25" s="24"/>
      <c r="DYZ25" s="24"/>
      <c r="DZA25" s="24"/>
      <c r="DZB25" s="24"/>
      <c r="DZC25" s="24"/>
      <c r="DZD25" s="24"/>
      <c r="DZE25" s="24"/>
      <c r="DZF25" s="24"/>
      <c r="DZG25" s="24"/>
      <c r="DZH25" s="24"/>
      <c r="DZI25" s="24"/>
      <c r="DZJ25" s="24"/>
      <c r="DZK25" s="24"/>
      <c r="DZL25" s="24"/>
      <c r="DZM25" s="24"/>
      <c r="DZN25" s="24"/>
      <c r="DZO25" s="24"/>
      <c r="DZP25" s="24"/>
      <c r="DZQ25" s="24"/>
      <c r="DZR25" s="24"/>
      <c r="DZS25" s="24"/>
      <c r="DZT25" s="24"/>
      <c r="DZU25" s="24"/>
      <c r="DZV25" s="24"/>
      <c r="DZW25" s="24"/>
      <c r="DZX25" s="24"/>
      <c r="DZY25" s="24"/>
      <c r="DZZ25" s="24"/>
      <c r="EAA25" s="24"/>
      <c r="EAB25" s="24"/>
      <c r="EAC25" s="24"/>
      <c r="EAD25" s="24"/>
      <c r="EAE25" s="24"/>
      <c r="EAF25" s="24"/>
      <c r="EAG25" s="24"/>
      <c r="EAH25" s="24"/>
      <c r="EAI25" s="24"/>
      <c r="EAJ25" s="24"/>
      <c r="EAK25" s="24"/>
      <c r="EAL25" s="24"/>
      <c r="EAM25" s="24"/>
      <c r="EAN25" s="24"/>
      <c r="EAO25" s="24"/>
      <c r="EAP25" s="24"/>
      <c r="EAQ25" s="24"/>
      <c r="EAR25" s="24"/>
      <c r="EAS25" s="24"/>
      <c r="EAT25" s="24"/>
      <c r="EAU25" s="24"/>
      <c r="EAV25" s="24"/>
      <c r="EAW25" s="24"/>
      <c r="EAX25" s="24"/>
      <c r="EAY25" s="24"/>
      <c r="EAZ25" s="24"/>
      <c r="EBA25" s="24"/>
      <c r="EBB25" s="24"/>
      <c r="EBC25" s="24"/>
      <c r="EBD25" s="24"/>
      <c r="EBE25" s="24"/>
      <c r="EBF25" s="24"/>
      <c r="EBG25" s="24"/>
      <c r="EBH25" s="24"/>
      <c r="EBI25" s="24"/>
      <c r="EBJ25" s="24"/>
      <c r="EBK25" s="24"/>
      <c r="EBL25" s="24"/>
      <c r="EBM25" s="24"/>
      <c r="EBN25" s="24"/>
      <c r="EBO25" s="24"/>
      <c r="EBP25" s="24"/>
      <c r="EBQ25" s="24"/>
      <c r="EBR25" s="24"/>
      <c r="EBS25" s="24"/>
      <c r="EBT25" s="24"/>
      <c r="EBU25" s="24"/>
      <c r="EBV25" s="24"/>
      <c r="EBW25" s="24"/>
      <c r="EBX25" s="24"/>
      <c r="EBY25" s="24"/>
      <c r="EBZ25" s="24"/>
      <c r="ECA25" s="24"/>
      <c r="ECB25" s="24"/>
      <c r="ECC25" s="24"/>
      <c r="ECD25" s="24"/>
      <c r="ECE25" s="24"/>
      <c r="ECF25" s="24"/>
      <c r="ECG25" s="24"/>
      <c r="ECH25" s="24"/>
      <c r="ECI25" s="24"/>
      <c r="ECJ25" s="24"/>
      <c r="ECK25" s="24"/>
      <c r="ECL25" s="24"/>
      <c r="ECM25" s="24"/>
      <c r="ECN25" s="24"/>
      <c r="ECO25" s="24"/>
      <c r="ECP25" s="24"/>
      <c r="ECQ25" s="24"/>
      <c r="ECR25" s="24"/>
      <c r="ECS25" s="24"/>
      <c r="ECT25" s="24"/>
      <c r="ECU25" s="24"/>
      <c r="ECV25" s="24"/>
      <c r="ECW25" s="24"/>
      <c r="ECX25" s="24"/>
      <c r="ECY25" s="24"/>
      <c r="ECZ25" s="24"/>
      <c r="EDA25" s="24"/>
      <c r="EDB25" s="24"/>
      <c r="EDC25" s="24"/>
      <c r="EDD25" s="24"/>
      <c r="EDE25" s="24"/>
      <c r="EDF25" s="24"/>
      <c r="EDG25" s="24"/>
      <c r="EDH25" s="24"/>
      <c r="EDI25" s="24"/>
      <c r="EDJ25" s="24"/>
      <c r="EDK25" s="24"/>
      <c r="EDL25" s="24"/>
      <c r="EDM25" s="24"/>
      <c r="EDN25" s="24"/>
      <c r="EDO25" s="24"/>
      <c r="EDP25" s="24"/>
      <c r="EDQ25" s="24"/>
      <c r="EDR25" s="24"/>
      <c r="EDS25" s="24"/>
      <c r="EDT25" s="24"/>
      <c r="EDU25" s="24"/>
      <c r="EDV25" s="24"/>
      <c r="EDW25" s="24"/>
      <c r="EDX25" s="24"/>
      <c r="EDY25" s="24"/>
      <c r="EDZ25" s="24"/>
      <c r="EEA25" s="24"/>
      <c r="EEB25" s="24"/>
      <c r="EEC25" s="24"/>
      <c r="EED25" s="24"/>
      <c r="EEE25" s="24"/>
      <c r="EEF25" s="24"/>
      <c r="EEG25" s="24"/>
      <c r="EEH25" s="24"/>
      <c r="EEI25" s="24"/>
      <c r="EEJ25" s="24"/>
      <c r="EEK25" s="24"/>
      <c r="EEL25" s="24"/>
      <c r="EEM25" s="24"/>
      <c r="EEN25" s="24"/>
      <c r="EEO25" s="24"/>
      <c r="EEP25" s="24"/>
      <c r="EEQ25" s="24"/>
      <c r="EER25" s="24"/>
      <c r="EES25" s="24"/>
      <c r="EET25" s="24"/>
      <c r="EEU25" s="24"/>
      <c r="EEV25" s="24"/>
      <c r="EEW25" s="24"/>
      <c r="EEX25" s="24"/>
      <c r="EEY25" s="24"/>
      <c r="EEZ25" s="24"/>
      <c r="EFA25" s="24"/>
      <c r="EFB25" s="24"/>
      <c r="EFC25" s="24"/>
      <c r="EFD25" s="24"/>
      <c r="EFE25" s="24"/>
      <c r="EFF25" s="24"/>
      <c r="EFG25" s="24"/>
      <c r="EFH25" s="24"/>
      <c r="EFI25" s="24"/>
      <c r="EFJ25" s="24"/>
      <c r="EFK25" s="24"/>
      <c r="EFL25" s="24"/>
      <c r="EFM25" s="24"/>
      <c r="EFN25" s="24"/>
      <c r="EFO25" s="24"/>
      <c r="EFP25" s="24"/>
      <c r="EFQ25" s="24"/>
      <c r="EFR25" s="24"/>
      <c r="EFS25" s="24"/>
      <c r="EFT25" s="24"/>
      <c r="EFU25" s="24"/>
      <c r="EFV25" s="24"/>
      <c r="EFW25" s="24"/>
      <c r="EFX25" s="24"/>
      <c r="EFY25" s="24"/>
      <c r="EFZ25" s="24"/>
      <c r="EGA25" s="24"/>
      <c r="EGB25" s="24"/>
      <c r="EGC25" s="24"/>
      <c r="EGD25" s="24"/>
      <c r="EGE25" s="24"/>
      <c r="EGF25" s="24"/>
      <c r="EGG25" s="24"/>
      <c r="EGH25" s="24"/>
      <c r="EGI25" s="24"/>
      <c r="EGJ25" s="24"/>
      <c r="EGK25" s="24"/>
      <c r="EGL25" s="24"/>
      <c r="EGM25" s="24"/>
      <c r="EGN25" s="24"/>
      <c r="EGO25" s="24"/>
      <c r="EGP25" s="24"/>
      <c r="EGQ25" s="24"/>
      <c r="EGR25" s="24"/>
      <c r="EGS25" s="24"/>
      <c r="EGT25" s="24"/>
      <c r="EGU25" s="24"/>
      <c r="EGV25" s="24"/>
      <c r="EGW25" s="24"/>
      <c r="EGX25" s="24"/>
      <c r="EGY25" s="24"/>
      <c r="EGZ25" s="24"/>
      <c r="EHA25" s="24"/>
      <c r="EHB25" s="24"/>
      <c r="EHC25" s="24"/>
      <c r="EHD25" s="24"/>
      <c r="EHE25" s="24"/>
      <c r="EHF25" s="24"/>
      <c r="EHG25" s="24"/>
      <c r="EHH25" s="24"/>
      <c r="EHI25" s="24"/>
      <c r="EHJ25" s="24"/>
      <c r="EHK25" s="24"/>
      <c r="EHL25" s="24"/>
      <c r="EHM25" s="24"/>
      <c r="EHN25" s="24"/>
      <c r="EHO25" s="24"/>
      <c r="EHP25" s="24"/>
      <c r="EHQ25" s="24"/>
      <c r="EHR25" s="24"/>
      <c r="EHS25" s="24"/>
      <c r="EHT25" s="24"/>
      <c r="EHU25" s="24"/>
      <c r="EHV25" s="24"/>
      <c r="EHW25" s="24"/>
      <c r="EHX25" s="24"/>
      <c r="EHY25" s="24"/>
      <c r="EHZ25" s="24"/>
      <c r="EIA25" s="24"/>
      <c r="EIB25" s="24"/>
      <c r="EIC25" s="24"/>
      <c r="EID25" s="24"/>
      <c r="EIE25" s="24"/>
      <c r="EIF25" s="24"/>
      <c r="EIG25" s="24"/>
      <c r="EIH25" s="24"/>
      <c r="EII25" s="24"/>
      <c r="EIJ25" s="24"/>
      <c r="EIK25" s="24"/>
      <c r="EIL25" s="24"/>
      <c r="EIM25" s="24"/>
      <c r="EIN25" s="24"/>
      <c r="EIO25" s="24"/>
      <c r="EIP25" s="24"/>
      <c r="EIQ25" s="24"/>
      <c r="EIR25" s="24"/>
      <c r="EIS25" s="24"/>
      <c r="EIT25" s="24"/>
      <c r="EIU25" s="24"/>
      <c r="EIV25" s="24"/>
      <c r="EIW25" s="24"/>
      <c r="EIX25" s="24"/>
      <c r="EIY25" s="24"/>
      <c r="EIZ25" s="24"/>
      <c r="EJA25" s="24"/>
      <c r="EJB25" s="24"/>
      <c r="EJC25" s="24"/>
      <c r="EJD25" s="24"/>
      <c r="EJE25" s="24"/>
      <c r="EJF25" s="24"/>
      <c r="EJG25" s="24"/>
      <c r="EJH25" s="24"/>
      <c r="EJI25" s="24"/>
      <c r="EJJ25" s="24"/>
      <c r="EJK25" s="24"/>
      <c r="EJL25" s="24"/>
      <c r="EJM25" s="24"/>
      <c r="EJN25" s="24"/>
      <c r="EJO25" s="24"/>
      <c r="EJP25" s="24"/>
      <c r="EJQ25" s="24"/>
      <c r="EJR25" s="24"/>
      <c r="EJS25" s="24"/>
      <c r="EJT25" s="24"/>
      <c r="EJU25" s="24"/>
      <c r="EJV25" s="24"/>
      <c r="EJW25" s="24"/>
      <c r="EJX25" s="24"/>
      <c r="EJY25" s="24"/>
      <c r="EJZ25" s="24"/>
      <c r="EKA25" s="24"/>
      <c r="EKB25" s="24"/>
      <c r="EKC25" s="24"/>
      <c r="EKD25" s="24"/>
      <c r="EKE25" s="24"/>
      <c r="EKF25" s="24"/>
      <c r="EKG25" s="24"/>
      <c r="EKH25" s="24"/>
      <c r="EKI25" s="24"/>
      <c r="EKJ25" s="24"/>
      <c r="EKK25" s="24"/>
      <c r="EKL25" s="24"/>
      <c r="EKM25" s="24"/>
      <c r="EKN25" s="24"/>
      <c r="EKO25" s="24"/>
      <c r="EKP25" s="24"/>
      <c r="EKQ25" s="24"/>
      <c r="EKR25" s="24"/>
      <c r="EKS25" s="24"/>
      <c r="EKT25" s="24"/>
      <c r="EKU25" s="24"/>
      <c r="EKV25" s="24"/>
      <c r="EKW25" s="24"/>
      <c r="EKX25" s="24"/>
      <c r="EKY25" s="24"/>
      <c r="EKZ25" s="24"/>
      <c r="ELA25" s="24"/>
      <c r="ELB25" s="24"/>
      <c r="ELC25" s="24"/>
      <c r="ELD25" s="24"/>
      <c r="ELE25" s="24"/>
      <c r="ELF25" s="24"/>
      <c r="ELG25" s="24"/>
      <c r="ELH25" s="24"/>
      <c r="ELI25" s="24"/>
      <c r="ELJ25" s="24"/>
      <c r="ELK25" s="24"/>
      <c r="ELL25" s="24"/>
      <c r="ELM25" s="24"/>
      <c r="ELN25" s="24"/>
      <c r="ELO25" s="24"/>
      <c r="ELP25" s="24"/>
      <c r="ELQ25" s="24"/>
      <c r="ELR25" s="24"/>
      <c r="ELS25" s="24"/>
      <c r="ELT25" s="24"/>
      <c r="ELU25" s="24"/>
      <c r="ELV25" s="24"/>
      <c r="ELW25" s="24"/>
      <c r="ELX25" s="24"/>
      <c r="ELY25" s="24"/>
      <c r="ELZ25" s="24"/>
      <c r="EMA25" s="24"/>
      <c r="EMB25" s="24"/>
      <c r="EMC25" s="24"/>
      <c r="EMD25" s="24"/>
      <c r="EME25" s="24"/>
      <c r="EMF25" s="24"/>
      <c r="EMG25" s="24"/>
      <c r="EMH25" s="24"/>
      <c r="EMI25" s="24"/>
      <c r="EMJ25" s="24"/>
      <c r="EMK25" s="24"/>
      <c r="EML25" s="24"/>
      <c r="EMM25" s="24"/>
      <c r="EMN25" s="24"/>
      <c r="EMO25" s="24"/>
      <c r="EMP25" s="24"/>
      <c r="EMQ25" s="24"/>
      <c r="EMR25" s="24"/>
      <c r="EMS25" s="24"/>
      <c r="EMT25" s="24"/>
      <c r="EMU25" s="24"/>
      <c r="EMV25" s="24"/>
      <c r="EMW25" s="24"/>
      <c r="EMX25" s="24"/>
      <c r="EMY25" s="24"/>
      <c r="EMZ25" s="24"/>
      <c r="ENA25" s="24"/>
      <c r="ENB25" s="24"/>
      <c r="ENC25" s="24"/>
      <c r="END25" s="24"/>
      <c r="ENE25" s="24"/>
      <c r="ENF25" s="24"/>
      <c r="ENG25" s="24"/>
      <c r="ENH25" s="24"/>
      <c r="ENI25" s="24"/>
      <c r="ENJ25" s="24"/>
      <c r="ENK25" s="24"/>
      <c r="ENL25" s="24"/>
      <c r="ENM25" s="24"/>
      <c r="ENN25" s="24"/>
      <c r="ENO25" s="24"/>
      <c r="ENP25" s="24"/>
      <c r="ENQ25" s="24"/>
      <c r="ENR25" s="24"/>
      <c r="ENS25" s="24"/>
      <c r="ENT25" s="24"/>
      <c r="ENU25" s="24"/>
      <c r="ENV25" s="24"/>
      <c r="ENW25" s="24"/>
      <c r="ENX25" s="24"/>
      <c r="ENY25" s="24"/>
      <c r="ENZ25" s="24"/>
      <c r="EOA25" s="24"/>
      <c r="EOB25" s="24"/>
      <c r="EOC25" s="24"/>
      <c r="EOD25" s="24"/>
      <c r="EOE25" s="24"/>
      <c r="EOF25" s="24"/>
      <c r="EOG25" s="24"/>
      <c r="EOH25" s="24"/>
      <c r="EOI25" s="24"/>
      <c r="EOJ25" s="24"/>
      <c r="EOK25" s="24"/>
      <c r="EOL25" s="24"/>
      <c r="EOM25" s="24"/>
      <c r="EON25" s="24"/>
      <c r="EOO25" s="24"/>
      <c r="EOP25" s="24"/>
      <c r="EOQ25" s="24"/>
      <c r="EOR25" s="24"/>
      <c r="EOS25" s="24"/>
      <c r="EOT25" s="24"/>
      <c r="EOU25" s="24"/>
      <c r="EOV25" s="24"/>
      <c r="EOW25" s="24"/>
      <c r="EOX25" s="24"/>
      <c r="EOY25" s="24"/>
      <c r="EOZ25" s="24"/>
      <c r="EPA25" s="24"/>
      <c r="EPB25" s="24"/>
      <c r="EPC25" s="24"/>
      <c r="EPD25" s="24"/>
      <c r="EPE25" s="24"/>
      <c r="EPF25" s="24"/>
      <c r="EPG25" s="24"/>
      <c r="EPH25" s="24"/>
      <c r="EPI25" s="24"/>
      <c r="EPJ25" s="24"/>
      <c r="EPK25" s="24"/>
      <c r="EPL25" s="24"/>
      <c r="EPM25" s="24"/>
      <c r="EPN25" s="24"/>
      <c r="EPO25" s="24"/>
      <c r="EPP25" s="24"/>
      <c r="EPQ25" s="24"/>
      <c r="EPR25" s="24"/>
      <c r="EPS25" s="24"/>
      <c r="EPT25" s="24"/>
      <c r="EPU25" s="24"/>
      <c r="EPV25" s="24"/>
      <c r="EPW25" s="24"/>
      <c r="EPX25" s="24"/>
      <c r="EPY25" s="24"/>
      <c r="EPZ25" s="24"/>
      <c r="EQA25" s="24"/>
      <c r="EQB25" s="24"/>
      <c r="EQC25" s="24"/>
      <c r="EQD25" s="24"/>
      <c r="EQE25" s="24"/>
      <c r="EQF25" s="24"/>
      <c r="EQG25" s="24"/>
      <c r="EQH25" s="24"/>
      <c r="EQI25" s="24"/>
      <c r="EQJ25" s="24"/>
      <c r="EQK25" s="24"/>
      <c r="EQL25" s="24"/>
      <c r="EQM25" s="24"/>
      <c r="EQN25" s="24"/>
      <c r="EQO25" s="24"/>
      <c r="EQP25" s="24"/>
      <c r="EQQ25" s="24"/>
      <c r="EQR25" s="24"/>
      <c r="EQS25" s="24"/>
      <c r="EQT25" s="24"/>
      <c r="EQU25" s="24"/>
      <c r="EQV25" s="24"/>
      <c r="EQW25" s="24"/>
      <c r="EQX25" s="24"/>
      <c r="EQY25" s="24"/>
      <c r="EQZ25" s="24"/>
      <c r="ERA25" s="24"/>
      <c r="ERB25" s="24"/>
      <c r="ERC25" s="24"/>
      <c r="ERD25" s="24"/>
      <c r="ERE25" s="24"/>
      <c r="ERF25" s="24"/>
      <c r="ERG25" s="24"/>
      <c r="ERH25" s="24"/>
      <c r="ERI25" s="24"/>
      <c r="ERJ25" s="24"/>
      <c r="ERK25" s="24"/>
      <c r="ERL25" s="24"/>
      <c r="ERM25" s="24"/>
      <c r="ERN25" s="24"/>
      <c r="ERO25" s="24"/>
      <c r="ERP25" s="24"/>
      <c r="ERQ25" s="24"/>
      <c r="ERR25" s="24"/>
      <c r="ERS25" s="24"/>
      <c r="ERT25" s="24"/>
      <c r="ERU25" s="24"/>
      <c r="ERV25" s="24"/>
      <c r="ERW25" s="24"/>
      <c r="ERX25" s="24"/>
      <c r="ERY25" s="24"/>
      <c r="ERZ25" s="24"/>
      <c r="ESA25" s="24"/>
      <c r="ESB25" s="24"/>
      <c r="ESC25" s="24"/>
      <c r="ESD25" s="24"/>
      <c r="ESE25" s="24"/>
      <c r="ESF25" s="24"/>
      <c r="ESG25" s="24"/>
      <c r="ESH25" s="24"/>
      <c r="ESI25" s="24"/>
      <c r="ESJ25" s="24"/>
      <c r="ESK25" s="24"/>
      <c r="ESL25" s="24"/>
      <c r="ESM25" s="24"/>
      <c r="ESN25" s="24"/>
      <c r="ESO25" s="24"/>
      <c r="ESP25" s="24"/>
      <c r="ESQ25" s="24"/>
      <c r="ESR25" s="24"/>
      <c r="ESS25" s="24"/>
      <c r="EST25" s="24"/>
      <c r="ESU25" s="24"/>
      <c r="ESV25" s="24"/>
      <c r="ESW25" s="24"/>
      <c r="ESX25" s="24"/>
      <c r="ESY25" s="24"/>
      <c r="ESZ25" s="24"/>
      <c r="ETA25" s="24"/>
      <c r="ETB25" s="24"/>
      <c r="ETC25" s="24"/>
      <c r="ETD25" s="24"/>
      <c r="ETE25" s="24"/>
      <c r="ETF25" s="24"/>
      <c r="ETG25" s="24"/>
      <c r="ETH25" s="24"/>
      <c r="ETI25" s="24"/>
      <c r="ETJ25" s="24"/>
      <c r="ETK25" s="24"/>
      <c r="ETL25" s="24"/>
      <c r="ETM25" s="24"/>
      <c r="ETN25" s="24"/>
      <c r="ETO25" s="24"/>
      <c r="ETP25" s="24"/>
      <c r="ETQ25" s="24"/>
      <c r="ETR25" s="24"/>
      <c r="ETS25" s="24"/>
      <c r="ETT25" s="24"/>
      <c r="ETU25" s="24"/>
      <c r="ETV25" s="24"/>
      <c r="ETW25" s="24"/>
      <c r="ETX25" s="24"/>
      <c r="ETY25" s="24"/>
      <c r="ETZ25" s="24"/>
      <c r="EUA25" s="24"/>
      <c r="EUB25" s="24"/>
      <c r="EUC25" s="24"/>
      <c r="EUD25" s="24"/>
      <c r="EUE25" s="24"/>
      <c r="EUF25" s="24"/>
      <c r="EUG25" s="24"/>
      <c r="EUH25" s="24"/>
      <c r="EUI25" s="24"/>
      <c r="EUJ25" s="24"/>
      <c r="EUK25" s="24"/>
      <c r="EUL25" s="24"/>
      <c r="EUM25" s="24"/>
      <c r="EUN25" s="24"/>
      <c r="EUO25" s="24"/>
      <c r="EUP25" s="24"/>
      <c r="EUQ25" s="24"/>
      <c r="EUR25" s="24"/>
      <c r="EUS25" s="24"/>
      <c r="EUT25" s="24"/>
      <c r="EUU25" s="24"/>
      <c r="EUV25" s="24"/>
      <c r="EUW25" s="24"/>
      <c r="EUX25" s="24"/>
      <c r="EUY25" s="24"/>
      <c r="EUZ25" s="24"/>
      <c r="EVA25" s="24"/>
      <c r="EVB25" s="24"/>
      <c r="EVC25" s="24"/>
      <c r="EVD25" s="24"/>
      <c r="EVE25" s="24"/>
      <c r="EVF25" s="24"/>
      <c r="EVG25" s="24"/>
      <c r="EVH25" s="24"/>
      <c r="EVI25" s="24"/>
      <c r="EVJ25" s="24"/>
      <c r="EVK25" s="24"/>
      <c r="EVL25" s="24"/>
      <c r="EVM25" s="24"/>
      <c r="EVN25" s="24"/>
      <c r="EVO25" s="24"/>
      <c r="EVP25" s="24"/>
      <c r="EVQ25" s="24"/>
      <c r="EVR25" s="24"/>
      <c r="EVS25" s="24"/>
      <c r="EVT25" s="24"/>
      <c r="EVU25" s="24"/>
      <c r="EVV25" s="24"/>
      <c r="EVW25" s="24"/>
      <c r="EVX25" s="24"/>
      <c r="EVY25" s="24"/>
      <c r="EVZ25" s="24"/>
      <c r="EWA25" s="24"/>
      <c r="EWB25" s="24"/>
      <c r="EWC25" s="24"/>
      <c r="EWD25" s="24"/>
      <c r="EWE25" s="24"/>
      <c r="EWF25" s="24"/>
      <c r="EWG25" s="24"/>
      <c r="EWH25" s="24"/>
      <c r="EWI25" s="24"/>
      <c r="EWJ25" s="24"/>
      <c r="EWK25" s="24"/>
      <c r="EWL25" s="24"/>
      <c r="EWM25" s="24"/>
      <c r="EWN25" s="24"/>
      <c r="EWO25" s="24"/>
      <c r="EWP25" s="24"/>
      <c r="EWQ25" s="24"/>
      <c r="EWR25" s="24"/>
      <c r="EWS25" s="24"/>
      <c r="EWT25" s="24"/>
      <c r="EWU25" s="24"/>
      <c r="EWV25" s="24"/>
      <c r="EWW25" s="24"/>
      <c r="EWX25" s="24"/>
      <c r="EWY25" s="24"/>
      <c r="EWZ25" s="24"/>
      <c r="EXA25" s="24"/>
      <c r="EXB25" s="24"/>
      <c r="EXC25" s="24"/>
      <c r="EXD25" s="24"/>
      <c r="EXE25" s="24"/>
      <c r="EXF25" s="24"/>
      <c r="EXG25" s="24"/>
      <c r="EXH25" s="24"/>
      <c r="EXI25" s="24"/>
      <c r="EXJ25" s="24"/>
      <c r="EXK25" s="24"/>
      <c r="EXL25" s="24"/>
      <c r="EXM25" s="24"/>
      <c r="EXN25" s="24"/>
      <c r="EXO25" s="24"/>
      <c r="EXP25" s="24"/>
      <c r="EXQ25" s="24"/>
      <c r="EXR25" s="24"/>
      <c r="EXS25" s="24"/>
      <c r="EXT25" s="24"/>
      <c r="EXU25" s="24"/>
      <c r="EXV25" s="24"/>
      <c r="EXW25" s="24"/>
      <c r="EXX25" s="24"/>
      <c r="EXY25" s="24"/>
      <c r="EXZ25" s="24"/>
      <c r="EYA25" s="24"/>
      <c r="EYB25" s="24"/>
      <c r="EYC25" s="24"/>
      <c r="EYD25" s="24"/>
      <c r="EYE25" s="24"/>
      <c r="EYF25" s="24"/>
      <c r="EYG25" s="24"/>
      <c r="EYH25" s="24"/>
      <c r="EYI25" s="24"/>
      <c r="EYJ25" s="24"/>
      <c r="EYK25" s="24"/>
      <c r="EYL25" s="24"/>
      <c r="EYM25" s="24"/>
      <c r="EYN25" s="24"/>
      <c r="EYO25" s="24"/>
      <c r="EYP25" s="24"/>
      <c r="EYQ25" s="24"/>
      <c r="EYR25" s="24"/>
      <c r="EYS25" s="24"/>
      <c r="EYT25" s="24"/>
      <c r="EYU25" s="24"/>
      <c r="EYV25" s="24"/>
      <c r="EYW25" s="24"/>
      <c r="EYX25" s="24"/>
      <c r="EYY25" s="24"/>
      <c r="EYZ25" s="24"/>
      <c r="EZA25" s="24"/>
      <c r="EZB25" s="24"/>
      <c r="EZC25" s="24"/>
      <c r="EZD25" s="24"/>
      <c r="EZE25" s="24"/>
      <c r="EZF25" s="24"/>
      <c r="EZG25" s="24"/>
      <c r="EZH25" s="24"/>
      <c r="EZI25" s="24"/>
      <c r="EZJ25" s="24"/>
      <c r="EZK25" s="24"/>
      <c r="EZL25" s="24"/>
      <c r="EZM25" s="24"/>
      <c r="EZN25" s="24"/>
      <c r="EZO25" s="24"/>
      <c r="EZP25" s="24"/>
      <c r="EZQ25" s="24"/>
      <c r="EZR25" s="24"/>
      <c r="EZS25" s="24"/>
      <c r="EZT25" s="24"/>
      <c r="EZU25" s="24"/>
      <c r="EZV25" s="24"/>
      <c r="EZW25" s="24"/>
      <c r="EZX25" s="24"/>
      <c r="EZY25" s="24"/>
      <c r="EZZ25" s="24"/>
      <c r="FAA25" s="24"/>
      <c r="FAB25" s="24"/>
      <c r="FAC25" s="24"/>
      <c r="FAD25" s="24"/>
      <c r="FAE25" s="24"/>
      <c r="FAF25" s="24"/>
      <c r="FAG25" s="24"/>
      <c r="FAH25" s="24"/>
      <c r="FAI25" s="24"/>
      <c r="FAJ25" s="24"/>
      <c r="FAK25" s="24"/>
      <c r="FAL25" s="24"/>
      <c r="FAM25" s="24"/>
      <c r="FAN25" s="24"/>
      <c r="FAO25" s="24"/>
      <c r="FAP25" s="24"/>
      <c r="FAQ25" s="24"/>
      <c r="FAR25" s="24"/>
      <c r="FAS25" s="24"/>
      <c r="FAT25" s="24"/>
      <c r="FAU25" s="24"/>
      <c r="FAV25" s="24"/>
      <c r="FAW25" s="24"/>
      <c r="FAX25" s="24"/>
      <c r="FAY25" s="24"/>
      <c r="FAZ25" s="24"/>
      <c r="FBA25" s="24"/>
      <c r="FBB25" s="24"/>
      <c r="FBC25" s="24"/>
      <c r="FBD25" s="24"/>
      <c r="FBE25" s="24"/>
      <c r="FBF25" s="24"/>
      <c r="FBG25" s="24"/>
      <c r="FBH25" s="24"/>
      <c r="FBI25" s="24"/>
      <c r="FBJ25" s="24"/>
      <c r="FBK25" s="24"/>
      <c r="FBL25" s="24"/>
      <c r="FBM25" s="24"/>
      <c r="FBN25" s="24"/>
      <c r="FBO25" s="24"/>
      <c r="FBP25" s="24"/>
      <c r="FBQ25" s="24"/>
      <c r="FBR25" s="24"/>
      <c r="FBS25" s="24"/>
      <c r="FBT25" s="24"/>
      <c r="FBU25" s="24"/>
      <c r="FBV25" s="24"/>
      <c r="FBW25" s="24"/>
      <c r="FBX25" s="24"/>
      <c r="FBY25" s="24"/>
      <c r="FBZ25" s="24"/>
      <c r="FCA25" s="24"/>
      <c r="FCB25" s="24"/>
      <c r="FCC25" s="24"/>
      <c r="FCD25" s="24"/>
      <c r="FCE25" s="24"/>
      <c r="FCF25" s="24"/>
      <c r="FCG25" s="24"/>
      <c r="FCH25" s="24"/>
      <c r="FCI25" s="24"/>
      <c r="FCJ25" s="24"/>
      <c r="FCK25" s="24"/>
      <c r="FCL25" s="24"/>
      <c r="FCM25" s="24"/>
      <c r="FCN25" s="24"/>
      <c r="FCO25" s="24"/>
      <c r="FCP25" s="24"/>
      <c r="FCQ25" s="24"/>
      <c r="FCR25" s="24"/>
      <c r="FCS25" s="24"/>
      <c r="FCT25" s="24"/>
      <c r="FCU25" s="24"/>
      <c r="FCV25" s="24"/>
      <c r="FCW25" s="24"/>
      <c r="FCX25" s="24"/>
      <c r="FCY25" s="24"/>
      <c r="FCZ25" s="24"/>
      <c r="FDA25" s="24"/>
      <c r="FDB25" s="24"/>
      <c r="FDC25" s="24"/>
      <c r="FDD25" s="24"/>
      <c r="FDE25" s="24"/>
      <c r="FDF25" s="24"/>
      <c r="FDG25" s="24"/>
      <c r="FDH25" s="24"/>
      <c r="FDI25" s="24"/>
      <c r="FDJ25" s="24"/>
      <c r="FDK25" s="24"/>
      <c r="FDL25" s="24"/>
      <c r="FDM25" s="24"/>
      <c r="FDN25" s="24"/>
      <c r="FDO25" s="24"/>
      <c r="FDP25" s="24"/>
      <c r="FDQ25" s="24"/>
      <c r="FDR25" s="24"/>
      <c r="FDS25" s="24"/>
      <c r="FDT25" s="24"/>
      <c r="FDU25" s="24"/>
      <c r="FDV25" s="24"/>
      <c r="FDW25" s="24"/>
      <c r="FDX25" s="24"/>
      <c r="FDY25" s="24"/>
      <c r="FDZ25" s="24"/>
      <c r="FEA25" s="24"/>
      <c r="FEB25" s="24"/>
      <c r="FEC25" s="24"/>
      <c r="FED25" s="24"/>
      <c r="FEE25" s="24"/>
      <c r="FEF25" s="24"/>
      <c r="FEG25" s="24"/>
      <c r="FEH25" s="24"/>
      <c r="FEI25" s="24"/>
      <c r="FEJ25" s="24"/>
      <c r="FEK25" s="24"/>
      <c r="FEL25" s="24"/>
      <c r="FEM25" s="24"/>
      <c r="FEN25" s="24"/>
      <c r="FEO25" s="24"/>
      <c r="FEP25" s="24"/>
      <c r="FEQ25" s="24"/>
      <c r="FER25" s="24"/>
      <c r="FES25" s="24"/>
      <c r="FET25" s="24"/>
      <c r="FEU25" s="24"/>
      <c r="FEV25" s="24"/>
      <c r="FEW25" s="24"/>
      <c r="FEX25" s="24"/>
      <c r="FEY25" s="24"/>
      <c r="FEZ25" s="24"/>
      <c r="FFA25" s="24"/>
      <c r="FFB25" s="24"/>
      <c r="FFC25" s="24"/>
      <c r="FFD25" s="24"/>
      <c r="FFE25" s="24"/>
      <c r="FFF25" s="24"/>
      <c r="FFG25" s="24"/>
      <c r="FFH25" s="24"/>
      <c r="FFI25" s="24"/>
      <c r="FFJ25" s="24"/>
      <c r="FFK25" s="24"/>
      <c r="FFL25" s="24"/>
      <c r="FFM25" s="24"/>
      <c r="FFN25" s="24"/>
      <c r="FFO25" s="24"/>
      <c r="FFP25" s="24"/>
      <c r="FFQ25" s="24"/>
      <c r="FFR25" s="24"/>
      <c r="FFS25" s="24"/>
      <c r="FFT25" s="24"/>
      <c r="FFU25" s="24"/>
      <c r="FFV25" s="24"/>
      <c r="FFW25" s="24"/>
      <c r="FFX25" s="24"/>
      <c r="FFY25" s="24"/>
      <c r="FFZ25" s="24"/>
      <c r="FGA25" s="24"/>
      <c r="FGB25" s="24"/>
      <c r="FGC25" s="24"/>
      <c r="FGD25" s="24"/>
      <c r="FGE25" s="24"/>
      <c r="FGF25" s="24"/>
      <c r="FGG25" s="24"/>
      <c r="FGH25" s="24"/>
      <c r="FGI25" s="24"/>
      <c r="FGJ25" s="24"/>
      <c r="FGK25" s="24"/>
      <c r="FGL25" s="24"/>
      <c r="FGM25" s="24"/>
      <c r="FGN25" s="24"/>
      <c r="FGO25" s="24"/>
      <c r="FGP25" s="24"/>
      <c r="FGQ25" s="24"/>
      <c r="FGR25" s="24"/>
      <c r="FGS25" s="24"/>
      <c r="FGT25" s="24"/>
      <c r="FGU25" s="24"/>
      <c r="FGV25" s="24"/>
      <c r="FGW25" s="24"/>
      <c r="FGX25" s="24"/>
      <c r="FGY25" s="24"/>
      <c r="FGZ25" s="24"/>
      <c r="FHA25" s="24"/>
      <c r="FHB25" s="24"/>
      <c r="FHC25" s="24"/>
      <c r="FHD25" s="24"/>
      <c r="FHE25" s="24"/>
      <c r="FHF25" s="24"/>
      <c r="FHG25" s="24"/>
      <c r="FHH25" s="24"/>
      <c r="FHI25" s="24"/>
      <c r="FHJ25" s="24"/>
      <c r="FHK25" s="24"/>
      <c r="FHL25" s="24"/>
      <c r="FHM25" s="24"/>
      <c r="FHN25" s="24"/>
      <c r="FHO25" s="24"/>
      <c r="FHP25" s="24"/>
      <c r="FHQ25" s="24"/>
      <c r="FHR25" s="24"/>
      <c r="FHS25" s="24"/>
      <c r="FHT25" s="24"/>
      <c r="FHU25" s="24"/>
      <c r="FHV25" s="24"/>
      <c r="FHW25" s="24"/>
      <c r="FHX25" s="24"/>
      <c r="FHY25" s="24"/>
      <c r="FHZ25" s="24"/>
      <c r="FIA25" s="24"/>
      <c r="FIB25" s="24"/>
      <c r="FIC25" s="24"/>
      <c r="FID25" s="24"/>
      <c r="FIE25" s="24"/>
      <c r="FIF25" s="24"/>
      <c r="FIG25" s="24"/>
      <c r="FIH25" s="24"/>
      <c r="FII25" s="24"/>
      <c r="FIJ25" s="24"/>
      <c r="FIK25" s="24"/>
      <c r="FIL25" s="24"/>
      <c r="FIM25" s="24"/>
      <c r="FIN25" s="24"/>
      <c r="FIO25" s="24"/>
      <c r="FIP25" s="24"/>
      <c r="FIQ25" s="24"/>
      <c r="FIR25" s="24"/>
      <c r="FIS25" s="24"/>
      <c r="FIT25" s="24"/>
      <c r="FIU25" s="24"/>
      <c r="FIV25" s="24"/>
      <c r="FIW25" s="24"/>
      <c r="FIX25" s="24"/>
      <c r="FIY25" s="24"/>
      <c r="FIZ25" s="24"/>
      <c r="FJA25" s="24"/>
      <c r="FJB25" s="24"/>
      <c r="FJC25" s="24"/>
      <c r="FJD25" s="24"/>
      <c r="FJE25" s="24"/>
      <c r="FJF25" s="24"/>
      <c r="FJG25" s="24"/>
      <c r="FJH25" s="24"/>
      <c r="FJI25" s="24"/>
      <c r="FJJ25" s="24"/>
      <c r="FJK25" s="24"/>
      <c r="FJL25" s="24"/>
      <c r="FJM25" s="24"/>
      <c r="FJN25" s="24"/>
      <c r="FJO25" s="24"/>
      <c r="FJP25" s="24"/>
      <c r="FJQ25" s="24"/>
      <c r="FJR25" s="24"/>
      <c r="FJS25" s="24"/>
      <c r="FJT25" s="24"/>
      <c r="FJU25" s="24"/>
      <c r="FJV25" s="24"/>
      <c r="FJW25" s="24"/>
      <c r="FJX25" s="24"/>
      <c r="FJY25" s="24"/>
      <c r="FJZ25" s="24"/>
      <c r="FKA25" s="24"/>
      <c r="FKB25" s="24"/>
      <c r="FKC25" s="24"/>
      <c r="FKD25" s="24"/>
      <c r="FKE25" s="24"/>
      <c r="FKF25" s="24"/>
      <c r="FKG25" s="24"/>
      <c r="FKH25" s="24"/>
      <c r="FKI25" s="24"/>
      <c r="FKJ25" s="24"/>
      <c r="FKK25" s="24"/>
      <c r="FKL25" s="24"/>
      <c r="FKM25" s="24"/>
      <c r="FKN25" s="24"/>
      <c r="FKO25" s="24"/>
      <c r="FKP25" s="24"/>
      <c r="FKQ25" s="24"/>
      <c r="FKR25" s="24"/>
      <c r="FKS25" s="24"/>
      <c r="FKT25" s="24"/>
      <c r="FKU25" s="24"/>
      <c r="FKV25" s="24"/>
      <c r="FKW25" s="24"/>
      <c r="FKX25" s="24"/>
      <c r="FKY25" s="24"/>
      <c r="FKZ25" s="24"/>
      <c r="FLA25" s="24"/>
      <c r="FLB25" s="24"/>
      <c r="FLC25" s="24"/>
      <c r="FLD25" s="24"/>
      <c r="FLE25" s="24"/>
      <c r="FLF25" s="24"/>
      <c r="FLG25" s="24"/>
      <c r="FLH25" s="24"/>
      <c r="FLI25" s="24"/>
      <c r="FLJ25" s="24"/>
      <c r="FLK25" s="24"/>
      <c r="FLL25" s="24"/>
      <c r="FLM25" s="24"/>
      <c r="FLN25" s="24"/>
      <c r="FLO25" s="24"/>
      <c r="FLP25" s="24"/>
      <c r="FLQ25" s="24"/>
      <c r="FLR25" s="24"/>
      <c r="FLS25" s="24"/>
      <c r="FLT25" s="24"/>
      <c r="FLU25" s="24"/>
      <c r="FLV25" s="24"/>
      <c r="FLW25" s="24"/>
      <c r="FLX25" s="24"/>
      <c r="FLY25" s="24"/>
      <c r="FLZ25" s="24"/>
      <c r="FMA25" s="24"/>
      <c r="FMB25" s="24"/>
      <c r="FMC25" s="24"/>
      <c r="FMD25" s="24"/>
      <c r="FME25" s="24"/>
      <c r="FMF25" s="24"/>
      <c r="FMG25" s="24"/>
      <c r="FMH25" s="24"/>
      <c r="FMI25" s="24"/>
      <c r="FMJ25" s="24"/>
      <c r="FMK25" s="24"/>
      <c r="FML25" s="24"/>
      <c r="FMM25" s="24"/>
      <c r="FMN25" s="24"/>
      <c r="FMO25" s="24"/>
      <c r="FMP25" s="24"/>
      <c r="FMQ25" s="24"/>
      <c r="FMR25" s="24"/>
      <c r="FMS25" s="24"/>
      <c r="FMT25" s="24"/>
      <c r="FMU25" s="24"/>
      <c r="FMV25" s="24"/>
      <c r="FMW25" s="24"/>
      <c r="FMX25" s="24"/>
      <c r="FMY25" s="24"/>
      <c r="FMZ25" s="24"/>
      <c r="FNA25" s="24"/>
      <c r="FNB25" s="24"/>
      <c r="FNC25" s="24"/>
      <c r="FND25" s="24"/>
      <c r="FNE25" s="24"/>
      <c r="FNF25" s="24"/>
      <c r="FNG25" s="24"/>
      <c r="FNH25" s="24"/>
      <c r="FNI25" s="24"/>
      <c r="FNJ25" s="24"/>
      <c r="FNK25" s="24"/>
      <c r="FNL25" s="24"/>
      <c r="FNM25" s="24"/>
      <c r="FNN25" s="24"/>
      <c r="FNO25" s="24"/>
      <c r="FNP25" s="24"/>
      <c r="FNQ25" s="24"/>
      <c r="FNR25" s="24"/>
      <c r="FNS25" s="24"/>
      <c r="FNT25" s="24"/>
      <c r="FNU25" s="24"/>
      <c r="FNV25" s="24"/>
      <c r="FNW25" s="24"/>
      <c r="FNX25" s="24"/>
      <c r="FNY25" s="24"/>
      <c r="FNZ25" s="24"/>
      <c r="FOA25" s="24"/>
      <c r="FOB25" s="24"/>
      <c r="FOC25" s="24"/>
      <c r="FOD25" s="24"/>
      <c r="FOE25" s="24"/>
      <c r="FOF25" s="24"/>
      <c r="FOG25" s="24"/>
      <c r="FOH25" s="24"/>
      <c r="FOI25" s="24"/>
      <c r="FOJ25" s="24"/>
      <c r="FOK25" s="24"/>
      <c r="FOL25" s="24"/>
      <c r="FOM25" s="24"/>
      <c r="FON25" s="24"/>
      <c r="FOO25" s="24"/>
      <c r="FOP25" s="24"/>
      <c r="FOQ25" s="24"/>
      <c r="FOR25" s="24"/>
      <c r="FOS25" s="24"/>
      <c r="FOT25" s="24"/>
      <c r="FOU25" s="24"/>
      <c r="FOV25" s="24"/>
      <c r="FOW25" s="24"/>
      <c r="FOX25" s="24"/>
      <c r="FOY25" s="24"/>
      <c r="FOZ25" s="24"/>
      <c r="FPA25" s="24"/>
      <c r="FPB25" s="24"/>
      <c r="FPC25" s="24"/>
      <c r="FPD25" s="24"/>
      <c r="FPE25" s="24"/>
      <c r="FPF25" s="24"/>
      <c r="FPG25" s="24"/>
      <c r="FPH25" s="24"/>
      <c r="FPI25" s="24"/>
      <c r="FPJ25" s="24"/>
      <c r="FPK25" s="24"/>
      <c r="FPL25" s="24"/>
      <c r="FPM25" s="24"/>
      <c r="FPN25" s="24"/>
      <c r="FPO25" s="24"/>
      <c r="FPP25" s="24"/>
      <c r="FPQ25" s="24"/>
      <c r="FPR25" s="24"/>
      <c r="FPS25" s="24"/>
      <c r="FPT25" s="24"/>
      <c r="FPU25" s="24"/>
      <c r="FPV25" s="24"/>
      <c r="FPW25" s="24"/>
      <c r="FPX25" s="24"/>
      <c r="FPY25" s="24"/>
      <c r="FPZ25" s="24"/>
      <c r="FQA25" s="24"/>
      <c r="FQB25" s="24"/>
      <c r="FQC25" s="24"/>
      <c r="FQD25" s="24"/>
      <c r="FQE25" s="24"/>
      <c r="FQF25" s="24"/>
      <c r="FQG25" s="24"/>
      <c r="FQH25" s="24"/>
      <c r="FQI25" s="24"/>
      <c r="FQJ25" s="24"/>
      <c r="FQK25" s="24"/>
      <c r="FQL25" s="24"/>
      <c r="FQM25" s="24"/>
      <c r="FQN25" s="24"/>
      <c r="FQO25" s="24"/>
      <c r="FQP25" s="24"/>
      <c r="FQQ25" s="24"/>
      <c r="FQR25" s="24"/>
      <c r="FQS25" s="24"/>
      <c r="FQT25" s="24"/>
      <c r="FQU25" s="24"/>
      <c r="FQV25" s="24"/>
      <c r="FQW25" s="24"/>
      <c r="FQX25" s="24"/>
      <c r="FQY25" s="24"/>
      <c r="FQZ25" s="24"/>
      <c r="FRA25" s="24"/>
      <c r="FRB25" s="24"/>
      <c r="FRC25" s="24"/>
      <c r="FRD25" s="24"/>
      <c r="FRE25" s="24"/>
      <c r="FRF25" s="24"/>
      <c r="FRG25" s="24"/>
      <c r="FRH25" s="24"/>
      <c r="FRI25" s="24"/>
      <c r="FRJ25" s="24"/>
      <c r="FRK25" s="24"/>
      <c r="FRL25" s="24"/>
      <c r="FRM25" s="24"/>
      <c r="FRN25" s="24"/>
      <c r="FRO25" s="24"/>
      <c r="FRP25" s="24"/>
      <c r="FRQ25" s="24"/>
      <c r="FRR25" s="24"/>
      <c r="FRS25" s="24"/>
      <c r="FRT25" s="24"/>
      <c r="FRU25" s="24"/>
      <c r="FRV25" s="24"/>
      <c r="FRW25" s="24"/>
      <c r="FRX25" s="24"/>
      <c r="FRY25" s="24"/>
      <c r="FRZ25" s="24"/>
      <c r="FSA25" s="24"/>
      <c r="FSB25" s="24"/>
      <c r="FSC25" s="24"/>
      <c r="FSD25" s="24"/>
      <c r="FSE25" s="24"/>
      <c r="FSF25" s="24"/>
      <c r="FSG25" s="24"/>
      <c r="FSH25" s="24"/>
      <c r="FSI25" s="24"/>
      <c r="FSJ25" s="24"/>
      <c r="FSK25" s="24"/>
      <c r="FSL25" s="24"/>
      <c r="FSM25" s="24"/>
      <c r="FSN25" s="24"/>
      <c r="FSO25" s="24"/>
      <c r="FSP25" s="24"/>
      <c r="FSQ25" s="24"/>
      <c r="FSR25" s="24"/>
      <c r="FSS25" s="24"/>
      <c r="FST25" s="24"/>
      <c r="FSU25" s="24"/>
      <c r="FSV25" s="24"/>
      <c r="FSW25" s="24"/>
      <c r="FSX25" s="24"/>
      <c r="FSY25" s="24"/>
      <c r="FSZ25" s="24"/>
      <c r="FTA25" s="24"/>
      <c r="FTB25" s="24"/>
      <c r="FTC25" s="24"/>
      <c r="FTD25" s="24"/>
      <c r="FTE25" s="24"/>
      <c r="FTF25" s="24"/>
      <c r="FTG25" s="24"/>
      <c r="FTH25" s="24"/>
      <c r="FTI25" s="24"/>
      <c r="FTJ25" s="24"/>
      <c r="FTK25" s="24"/>
      <c r="FTL25" s="24"/>
      <c r="FTM25" s="24"/>
      <c r="FTN25" s="24"/>
      <c r="FTO25" s="24"/>
      <c r="FTP25" s="24"/>
      <c r="FTQ25" s="24"/>
      <c r="FTR25" s="24"/>
      <c r="FTS25" s="24"/>
      <c r="FTT25" s="24"/>
      <c r="FTU25" s="24"/>
      <c r="FTV25" s="24"/>
      <c r="FTW25" s="24"/>
      <c r="FTX25" s="24"/>
      <c r="FTY25" s="24"/>
      <c r="FTZ25" s="24"/>
      <c r="FUA25" s="24"/>
      <c r="FUB25" s="24"/>
      <c r="FUC25" s="24"/>
      <c r="FUD25" s="24"/>
      <c r="FUE25" s="24"/>
      <c r="FUF25" s="24"/>
      <c r="FUG25" s="24"/>
      <c r="FUH25" s="24"/>
      <c r="FUI25" s="24"/>
      <c r="FUJ25" s="24"/>
      <c r="FUK25" s="24"/>
      <c r="FUL25" s="24"/>
      <c r="FUM25" s="24"/>
      <c r="FUN25" s="24"/>
      <c r="FUO25" s="24"/>
      <c r="FUP25" s="24"/>
      <c r="FUQ25" s="24"/>
      <c r="FUR25" s="24"/>
      <c r="FUS25" s="24"/>
      <c r="FUT25" s="24"/>
      <c r="FUU25" s="24"/>
      <c r="FUV25" s="24"/>
      <c r="FUW25" s="24"/>
      <c r="FUX25" s="24"/>
      <c r="FUY25" s="24"/>
      <c r="FUZ25" s="24"/>
      <c r="FVA25" s="24"/>
      <c r="FVB25" s="24"/>
      <c r="FVC25" s="24"/>
      <c r="FVD25" s="24"/>
      <c r="FVE25" s="24"/>
      <c r="FVF25" s="24"/>
      <c r="FVG25" s="24"/>
      <c r="FVH25" s="24"/>
      <c r="FVI25" s="24"/>
      <c r="FVJ25" s="24"/>
      <c r="FVK25" s="24"/>
      <c r="FVL25" s="24"/>
      <c r="FVM25" s="24"/>
      <c r="FVN25" s="24"/>
      <c r="FVO25" s="24"/>
      <c r="FVP25" s="24"/>
      <c r="FVQ25" s="24"/>
      <c r="FVR25" s="24"/>
      <c r="FVS25" s="24"/>
      <c r="FVT25" s="24"/>
      <c r="FVU25" s="24"/>
      <c r="FVV25" s="24"/>
      <c r="FVW25" s="24"/>
      <c r="FVX25" s="24"/>
      <c r="FVY25" s="24"/>
      <c r="FVZ25" s="24"/>
      <c r="FWA25" s="24"/>
      <c r="FWB25" s="24"/>
      <c r="FWC25" s="24"/>
      <c r="FWD25" s="24"/>
      <c r="FWE25" s="24"/>
      <c r="FWF25" s="24"/>
      <c r="FWG25" s="24"/>
      <c r="FWH25" s="24"/>
      <c r="FWI25" s="24"/>
      <c r="FWJ25" s="24"/>
      <c r="FWK25" s="24"/>
      <c r="FWL25" s="24"/>
      <c r="FWM25" s="24"/>
      <c r="FWN25" s="24"/>
      <c r="FWO25" s="24"/>
      <c r="FWP25" s="24"/>
      <c r="FWQ25" s="24"/>
      <c r="FWR25" s="24"/>
      <c r="FWS25" s="24"/>
      <c r="FWT25" s="24"/>
      <c r="FWU25" s="24"/>
      <c r="FWV25" s="24"/>
      <c r="FWW25" s="24"/>
      <c r="FWX25" s="24"/>
      <c r="FWY25" s="24"/>
      <c r="FWZ25" s="24"/>
      <c r="FXA25" s="24"/>
      <c r="FXB25" s="24"/>
      <c r="FXC25" s="24"/>
      <c r="FXD25" s="24"/>
      <c r="FXE25" s="24"/>
      <c r="FXF25" s="24"/>
      <c r="FXG25" s="24"/>
      <c r="FXH25" s="24"/>
      <c r="FXI25" s="24"/>
      <c r="FXJ25" s="24"/>
      <c r="FXK25" s="24"/>
      <c r="FXL25" s="24"/>
      <c r="FXM25" s="24"/>
      <c r="FXN25" s="24"/>
      <c r="FXO25" s="24"/>
      <c r="FXP25" s="24"/>
      <c r="FXQ25" s="24"/>
      <c r="FXR25" s="24"/>
      <c r="FXS25" s="24"/>
      <c r="FXT25" s="24"/>
      <c r="FXU25" s="24"/>
      <c r="FXV25" s="24"/>
      <c r="FXW25" s="24"/>
      <c r="FXX25" s="24"/>
      <c r="FXY25" s="24"/>
      <c r="FXZ25" s="24"/>
      <c r="FYA25" s="24"/>
      <c r="FYB25" s="24"/>
      <c r="FYC25" s="24"/>
      <c r="FYD25" s="24"/>
      <c r="FYE25" s="24"/>
      <c r="FYF25" s="24"/>
      <c r="FYG25" s="24"/>
      <c r="FYH25" s="24"/>
      <c r="FYI25" s="24"/>
      <c r="FYJ25" s="24"/>
      <c r="FYK25" s="24"/>
      <c r="FYL25" s="24"/>
      <c r="FYM25" s="24"/>
      <c r="FYN25" s="24"/>
      <c r="FYO25" s="24"/>
      <c r="FYP25" s="24"/>
      <c r="FYQ25" s="24"/>
      <c r="FYR25" s="24"/>
      <c r="FYS25" s="24"/>
      <c r="FYT25" s="24"/>
      <c r="FYU25" s="24"/>
      <c r="FYV25" s="24"/>
      <c r="FYW25" s="24"/>
      <c r="FYX25" s="24"/>
      <c r="FYY25" s="24"/>
      <c r="FYZ25" s="24"/>
      <c r="FZA25" s="24"/>
      <c r="FZB25" s="24"/>
      <c r="FZC25" s="24"/>
      <c r="FZD25" s="24"/>
      <c r="FZE25" s="24"/>
      <c r="FZF25" s="24"/>
      <c r="FZG25" s="24"/>
      <c r="FZH25" s="24"/>
      <c r="FZI25" s="24"/>
      <c r="FZJ25" s="24"/>
      <c r="FZK25" s="24"/>
      <c r="FZL25" s="24"/>
      <c r="FZM25" s="24"/>
      <c r="FZN25" s="24"/>
      <c r="FZO25" s="24"/>
      <c r="FZP25" s="24"/>
      <c r="FZQ25" s="24"/>
      <c r="FZR25" s="24"/>
      <c r="FZS25" s="24"/>
      <c r="FZT25" s="24"/>
      <c r="FZU25" s="24"/>
      <c r="FZV25" s="24"/>
      <c r="FZW25" s="24"/>
      <c r="FZX25" s="24"/>
      <c r="FZY25" s="24"/>
      <c r="FZZ25" s="24"/>
      <c r="GAA25" s="24"/>
      <c r="GAB25" s="24"/>
      <c r="GAC25" s="24"/>
      <c r="GAD25" s="24"/>
      <c r="GAE25" s="24"/>
      <c r="GAF25" s="24"/>
      <c r="GAG25" s="24"/>
      <c r="GAH25" s="24"/>
      <c r="GAI25" s="24"/>
      <c r="GAJ25" s="24"/>
      <c r="GAK25" s="24"/>
      <c r="GAL25" s="24"/>
      <c r="GAM25" s="24"/>
      <c r="GAN25" s="24"/>
      <c r="GAO25" s="24"/>
      <c r="GAP25" s="24"/>
      <c r="GAQ25" s="24"/>
      <c r="GAR25" s="24"/>
      <c r="GAS25" s="24"/>
      <c r="GAT25" s="24"/>
      <c r="GAU25" s="24"/>
      <c r="GAV25" s="24"/>
      <c r="GAW25" s="24"/>
      <c r="GAX25" s="24"/>
      <c r="GAY25" s="24"/>
      <c r="GAZ25" s="24"/>
      <c r="GBA25" s="24"/>
      <c r="GBB25" s="24"/>
      <c r="GBC25" s="24"/>
      <c r="GBD25" s="24"/>
      <c r="GBE25" s="24"/>
      <c r="GBF25" s="24"/>
      <c r="GBG25" s="24"/>
      <c r="GBH25" s="24"/>
      <c r="GBI25" s="24"/>
      <c r="GBJ25" s="24"/>
      <c r="GBK25" s="24"/>
      <c r="GBL25" s="24"/>
      <c r="GBM25" s="24"/>
      <c r="GBN25" s="24"/>
      <c r="GBO25" s="24"/>
      <c r="GBP25" s="24"/>
      <c r="GBQ25" s="24"/>
      <c r="GBR25" s="24"/>
      <c r="GBS25" s="24"/>
      <c r="GBT25" s="24"/>
      <c r="GBU25" s="24"/>
      <c r="GBV25" s="24"/>
      <c r="GBW25" s="24"/>
      <c r="GBX25" s="24"/>
      <c r="GBY25" s="24"/>
      <c r="GBZ25" s="24"/>
      <c r="GCA25" s="24"/>
      <c r="GCB25" s="24"/>
      <c r="GCC25" s="24"/>
      <c r="GCD25" s="24"/>
      <c r="GCE25" s="24"/>
      <c r="GCF25" s="24"/>
      <c r="GCG25" s="24"/>
      <c r="GCH25" s="24"/>
      <c r="GCI25" s="24"/>
      <c r="GCJ25" s="24"/>
      <c r="GCK25" s="24"/>
      <c r="GCL25" s="24"/>
      <c r="GCM25" s="24"/>
      <c r="GCN25" s="24"/>
      <c r="GCO25" s="24"/>
      <c r="GCP25" s="24"/>
      <c r="GCQ25" s="24"/>
      <c r="GCR25" s="24"/>
      <c r="GCS25" s="24"/>
      <c r="GCT25" s="24"/>
      <c r="GCU25" s="24"/>
      <c r="GCV25" s="24"/>
      <c r="GCW25" s="24"/>
      <c r="GCX25" s="24"/>
      <c r="GCY25" s="24"/>
      <c r="GCZ25" s="24"/>
      <c r="GDA25" s="24"/>
      <c r="GDB25" s="24"/>
      <c r="GDC25" s="24"/>
      <c r="GDD25" s="24"/>
      <c r="GDE25" s="24"/>
      <c r="GDF25" s="24"/>
      <c r="GDG25" s="24"/>
      <c r="GDH25" s="24"/>
      <c r="GDI25" s="24"/>
      <c r="GDJ25" s="24"/>
      <c r="GDK25" s="24"/>
      <c r="GDL25" s="24"/>
      <c r="GDM25" s="24"/>
      <c r="GDN25" s="24"/>
      <c r="GDO25" s="24"/>
      <c r="GDP25" s="24"/>
      <c r="GDQ25" s="24"/>
      <c r="GDR25" s="24"/>
      <c r="GDS25" s="24"/>
      <c r="GDT25" s="24"/>
      <c r="GDU25" s="24"/>
      <c r="GDV25" s="24"/>
      <c r="GDW25" s="24"/>
      <c r="GDX25" s="24"/>
      <c r="GDY25" s="24"/>
      <c r="GDZ25" s="24"/>
      <c r="GEA25" s="24"/>
      <c r="GEB25" s="24"/>
      <c r="GEC25" s="24"/>
      <c r="GED25" s="24"/>
      <c r="GEE25" s="24"/>
      <c r="GEF25" s="24"/>
      <c r="GEG25" s="24"/>
      <c r="GEH25" s="24"/>
      <c r="GEI25" s="24"/>
      <c r="GEJ25" s="24"/>
      <c r="GEK25" s="24"/>
      <c r="GEL25" s="24"/>
      <c r="GEM25" s="24"/>
      <c r="GEN25" s="24"/>
      <c r="GEO25" s="24"/>
      <c r="GEP25" s="24"/>
      <c r="GEQ25" s="24"/>
      <c r="GER25" s="24"/>
      <c r="GES25" s="24"/>
      <c r="GET25" s="24"/>
      <c r="GEU25" s="24"/>
      <c r="GEV25" s="24"/>
      <c r="GEW25" s="24"/>
      <c r="GEX25" s="24"/>
      <c r="GEY25" s="24"/>
      <c r="GEZ25" s="24"/>
      <c r="GFA25" s="24"/>
      <c r="GFB25" s="24"/>
      <c r="GFC25" s="24"/>
      <c r="GFD25" s="24"/>
      <c r="GFE25" s="24"/>
      <c r="GFF25" s="24"/>
      <c r="GFG25" s="24"/>
      <c r="GFH25" s="24"/>
      <c r="GFI25" s="24"/>
      <c r="GFJ25" s="24"/>
      <c r="GFK25" s="24"/>
      <c r="GFL25" s="24"/>
      <c r="GFM25" s="24"/>
      <c r="GFN25" s="24"/>
      <c r="GFO25" s="24"/>
      <c r="GFP25" s="24"/>
      <c r="GFQ25" s="24"/>
      <c r="GFR25" s="24"/>
      <c r="GFS25" s="24"/>
      <c r="GFT25" s="24"/>
      <c r="GFU25" s="24"/>
      <c r="GFV25" s="24"/>
      <c r="GFW25" s="24"/>
      <c r="GFX25" s="24"/>
      <c r="GFY25" s="24"/>
      <c r="GFZ25" s="24"/>
      <c r="GGA25" s="24"/>
      <c r="GGB25" s="24"/>
      <c r="GGC25" s="24"/>
      <c r="GGD25" s="24"/>
      <c r="GGE25" s="24"/>
      <c r="GGF25" s="24"/>
      <c r="GGG25" s="24"/>
      <c r="GGH25" s="24"/>
      <c r="GGI25" s="24"/>
      <c r="GGJ25" s="24"/>
      <c r="GGK25" s="24"/>
      <c r="GGL25" s="24"/>
      <c r="GGM25" s="24"/>
      <c r="GGN25" s="24"/>
      <c r="GGO25" s="24"/>
      <c r="GGP25" s="24"/>
      <c r="GGQ25" s="24"/>
      <c r="GGR25" s="24"/>
      <c r="GGS25" s="24"/>
      <c r="GGT25" s="24"/>
      <c r="GGU25" s="24"/>
      <c r="GGV25" s="24"/>
      <c r="GGW25" s="24"/>
      <c r="GGX25" s="24"/>
      <c r="GGY25" s="24"/>
      <c r="GGZ25" s="24"/>
      <c r="GHA25" s="24"/>
      <c r="GHB25" s="24"/>
      <c r="GHC25" s="24"/>
      <c r="GHD25" s="24"/>
      <c r="GHE25" s="24"/>
      <c r="GHF25" s="24"/>
      <c r="GHG25" s="24"/>
      <c r="GHH25" s="24"/>
      <c r="GHI25" s="24"/>
      <c r="GHJ25" s="24"/>
      <c r="GHK25" s="24"/>
      <c r="GHL25" s="24"/>
      <c r="GHM25" s="24"/>
      <c r="GHN25" s="24"/>
      <c r="GHO25" s="24"/>
      <c r="GHP25" s="24"/>
      <c r="GHQ25" s="24"/>
      <c r="GHR25" s="24"/>
      <c r="GHS25" s="24"/>
      <c r="GHT25" s="24"/>
      <c r="GHU25" s="24"/>
      <c r="GHV25" s="24"/>
      <c r="GHW25" s="24"/>
      <c r="GHX25" s="24"/>
      <c r="GHY25" s="24"/>
      <c r="GHZ25" s="24"/>
      <c r="GIA25" s="24"/>
      <c r="GIB25" s="24"/>
      <c r="GIC25" s="24"/>
      <c r="GID25" s="24"/>
      <c r="GIE25" s="24"/>
      <c r="GIF25" s="24"/>
      <c r="GIG25" s="24"/>
      <c r="GIH25" s="24"/>
      <c r="GII25" s="24"/>
      <c r="GIJ25" s="24"/>
      <c r="GIK25" s="24"/>
      <c r="GIL25" s="24"/>
      <c r="GIM25" s="24"/>
      <c r="GIN25" s="24"/>
      <c r="GIO25" s="24"/>
      <c r="GIP25" s="24"/>
      <c r="GIQ25" s="24"/>
      <c r="GIR25" s="24"/>
      <c r="GIS25" s="24"/>
      <c r="GIT25" s="24"/>
      <c r="GIU25" s="24"/>
      <c r="GIV25" s="24"/>
      <c r="GIW25" s="24"/>
      <c r="GIX25" s="24"/>
      <c r="GIY25" s="24"/>
      <c r="GIZ25" s="24"/>
      <c r="GJA25" s="24"/>
      <c r="GJB25" s="24"/>
      <c r="GJC25" s="24"/>
      <c r="GJD25" s="24"/>
      <c r="GJE25" s="24"/>
      <c r="GJF25" s="24"/>
      <c r="GJG25" s="24"/>
      <c r="GJH25" s="24"/>
      <c r="GJI25" s="24"/>
      <c r="GJJ25" s="24"/>
      <c r="GJK25" s="24"/>
      <c r="GJL25" s="24"/>
      <c r="GJM25" s="24"/>
      <c r="GJN25" s="24"/>
      <c r="GJO25" s="24"/>
      <c r="GJP25" s="24"/>
      <c r="GJQ25" s="24"/>
      <c r="GJR25" s="24"/>
      <c r="GJS25" s="24"/>
      <c r="GJT25" s="24"/>
      <c r="GJU25" s="24"/>
      <c r="GJV25" s="24"/>
      <c r="GJW25" s="24"/>
      <c r="GJX25" s="24"/>
      <c r="GJY25" s="24"/>
      <c r="GJZ25" s="24"/>
      <c r="GKA25" s="24"/>
      <c r="GKB25" s="24"/>
      <c r="GKC25" s="24"/>
      <c r="GKD25" s="24"/>
      <c r="GKE25" s="24"/>
      <c r="GKF25" s="24"/>
      <c r="GKG25" s="24"/>
      <c r="GKH25" s="24"/>
      <c r="GKI25" s="24"/>
      <c r="GKJ25" s="24"/>
      <c r="GKK25" s="24"/>
      <c r="GKL25" s="24"/>
      <c r="GKM25" s="24"/>
      <c r="GKN25" s="24"/>
      <c r="GKO25" s="24"/>
      <c r="GKP25" s="24"/>
      <c r="GKQ25" s="24"/>
      <c r="GKR25" s="24"/>
      <c r="GKS25" s="24"/>
      <c r="GKT25" s="24"/>
      <c r="GKU25" s="24"/>
      <c r="GKV25" s="24"/>
      <c r="GKW25" s="24"/>
      <c r="GKX25" s="24"/>
      <c r="GKY25" s="24"/>
      <c r="GKZ25" s="24"/>
      <c r="GLA25" s="24"/>
      <c r="GLB25" s="24"/>
      <c r="GLC25" s="24"/>
      <c r="GLD25" s="24"/>
      <c r="GLE25" s="24"/>
      <c r="GLF25" s="24"/>
      <c r="GLG25" s="24"/>
      <c r="GLH25" s="24"/>
      <c r="GLI25" s="24"/>
      <c r="GLJ25" s="24"/>
      <c r="GLK25" s="24"/>
      <c r="GLL25" s="24"/>
      <c r="GLM25" s="24"/>
      <c r="GLN25" s="24"/>
      <c r="GLO25" s="24"/>
      <c r="GLP25" s="24"/>
      <c r="GLQ25" s="24"/>
      <c r="GLR25" s="24"/>
      <c r="GLS25" s="24"/>
      <c r="GLT25" s="24"/>
      <c r="GLU25" s="24"/>
      <c r="GLV25" s="24"/>
      <c r="GLW25" s="24"/>
      <c r="GLX25" s="24"/>
      <c r="GLY25" s="24"/>
      <c r="GLZ25" s="24"/>
      <c r="GMA25" s="24"/>
      <c r="GMB25" s="24"/>
      <c r="GMC25" s="24"/>
      <c r="GMD25" s="24"/>
      <c r="GME25" s="24"/>
      <c r="GMF25" s="24"/>
      <c r="GMG25" s="24"/>
      <c r="GMH25" s="24"/>
      <c r="GMI25" s="24"/>
      <c r="GMJ25" s="24"/>
      <c r="GMK25" s="24"/>
      <c r="GML25" s="24"/>
      <c r="GMM25" s="24"/>
      <c r="GMN25" s="24"/>
      <c r="GMO25" s="24"/>
      <c r="GMP25" s="24"/>
      <c r="GMQ25" s="24"/>
      <c r="GMR25" s="24"/>
      <c r="GMS25" s="24"/>
      <c r="GMT25" s="24"/>
      <c r="GMU25" s="24"/>
      <c r="GMV25" s="24"/>
      <c r="GMW25" s="24"/>
      <c r="GMX25" s="24"/>
      <c r="GMY25" s="24"/>
      <c r="GMZ25" s="24"/>
      <c r="GNA25" s="24"/>
      <c r="GNB25" s="24"/>
      <c r="GNC25" s="24"/>
      <c r="GND25" s="24"/>
      <c r="GNE25" s="24"/>
      <c r="GNF25" s="24"/>
      <c r="GNG25" s="24"/>
      <c r="GNH25" s="24"/>
      <c r="GNI25" s="24"/>
      <c r="GNJ25" s="24"/>
      <c r="GNK25" s="24"/>
      <c r="GNL25" s="24"/>
      <c r="GNM25" s="24"/>
      <c r="GNN25" s="24"/>
      <c r="GNO25" s="24"/>
      <c r="GNP25" s="24"/>
      <c r="GNQ25" s="24"/>
      <c r="GNR25" s="24"/>
      <c r="GNS25" s="24"/>
      <c r="GNT25" s="24"/>
      <c r="GNU25" s="24"/>
      <c r="GNV25" s="24"/>
      <c r="GNW25" s="24"/>
      <c r="GNX25" s="24"/>
      <c r="GNY25" s="24"/>
      <c r="GNZ25" s="24"/>
      <c r="GOA25" s="24"/>
      <c r="GOB25" s="24"/>
      <c r="GOC25" s="24"/>
      <c r="GOD25" s="24"/>
      <c r="GOE25" s="24"/>
      <c r="GOF25" s="24"/>
      <c r="GOG25" s="24"/>
      <c r="GOH25" s="24"/>
      <c r="GOI25" s="24"/>
      <c r="GOJ25" s="24"/>
      <c r="GOK25" s="24"/>
      <c r="GOL25" s="24"/>
      <c r="GOM25" s="24"/>
      <c r="GON25" s="24"/>
      <c r="GOO25" s="24"/>
      <c r="GOP25" s="24"/>
      <c r="GOQ25" s="24"/>
      <c r="GOR25" s="24"/>
      <c r="GOS25" s="24"/>
      <c r="GOT25" s="24"/>
      <c r="GOU25" s="24"/>
      <c r="GOV25" s="24"/>
      <c r="GOW25" s="24"/>
      <c r="GOX25" s="24"/>
      <c r="GOY25" s="24"/>
      <c r="GOZ25" s="24"/>
      <c r="GPA25" s="24"/>
      <c r="GPB25" s="24"/>
      <c r="GPC25" s="24"/>
      <c r="GPD25" s="24"/>
      <c r="GPE25" s="24"/>
      <c r="GPF25" s="24"/>
      <c r="GPG25" s="24"/>
      <c r="GPH25" s="24"/>
      <c r="GPI25" s="24"/>
      <c r="GPJ25" s="24"/>
      <c r="GPK25" s="24"/>
      <c r="GPL25" s="24"/>
      <c r="GPM25" s="24"/>
      <c r="GPN25" s="24"/>
      <c r="GPO25" s="24"/>
      <c r="GPP25" s="24"/>
      <c r="GPQ25" s="24"/>
      <c r="GPR25" s="24"/>
      <c r="GPS25" s="24"/>
      <c r="GPT25" s="24"/>
      <c r="GPU25" s="24"/>
      <c r="GPV25" s="24"/>
      <c r="GPW25" s="24"/>
      <c r="GPX25" s="24"/>
      <c r="GPY25" s="24"/>
      <c r="GPZ25" s="24"/>
      <c r="GQA25" s="24"/>
      <c r="GQB25" s="24"/>
      <c r="GQC25" s="24"/>
      <c r="GQD25" s="24"/>
      <c r="GQE25" s="24"/>
      <c r="GQF25" s="24"/>
      <c r="GQG25" s="24"/>
      <c r="GQH25" s="24"/>
      <c r="GQI25" s="24"/>
      <c r="GQJ25" s="24"/>
      <c r="GQK25" s="24"/>
      <c r="GQL25" s="24"/>
      <c r="GQM25" s="24"/>
      <c r="GQN25" s="24"/>
      <c r="GQO25" s="24"/>
      <c r="GQP25" s="24"/>
      <c r="GQQ25" s="24"/>
      <c r="GQR25" s="24"/>
      <c r="GQS25" s="24"/>
      <c r="GQT25" s="24"/>
      <c r="GQU25" s="24"/>
      <c r="GQV25" s="24"/>
      <c r="GQW25" s="24"/>
      <c r="GQX25" s="24"/>
      <c r="GQY25" s="24"/>
      <c r="GQZ25" s="24"/>
      <c r="GRA25" s="24"/>
      <c r="GRB25" s="24"/>
      <c r="GRC25" s="24"/>
      <c r="GRD25" s="24"/>
      <c r="GRE25" s="24"/>
      <c r="GRF25" s="24"/>
      <c r="GRG25" s="24"/>
      <c r="GRH25" s="24"/>
      <c r="GRI25" s="24"/>
      <c r="GRJ25" s="24"/>
      <c r="GRK25" s="24"/>
      <c r="GRL25" s="24"/>
      <c r="GRM25" s="24"/>
      <c r="GRN25" s="24"/>
      <c r="GRO25" s="24"/>
      <c r="GRP25" s="24"/>
      <c r="GRQ25" s="24"/>
      <c r="GRR25" s="24"/>
      <c r="GRS25" s="24"/>
      <c r="GRT25" s="24"/>
      <c r="GRU25" s="24"/>
      <c r="GRV25" s="24"/>
      <c r="GRW25" s="24"/>
      <c r="GRX25" s="24"/>
      <c r="GRY25" s="24"/>
      <c r="GRZ25" s="24"/>
      <c r="GSA25" s="24"/>
      <c r="GSB25" s="24"/>
      <c r="GSC25" s="24"/>
      <c r="GSD25" s="24"/>
      <c r="GSE25" s="24"/>
      <c r="GSF25" s="24"/>
      <c r="GSG25" s="24"/>
      <c r="GSH25" s="24"/>
      <c r="GSI25" s="24"/>
      <c r="GSJ25" s="24"/>
      <c r="GSK25" s="24"/>
      <c r="GSL25" s="24"/>
      <c r="GSM25" s="24"/>
      <c r="GSN25" s="24"/>
      <c r="GSO25" s="24"/>
      <c r="GSP25" s="24"/>
      <c r="GSQ25" s="24"/>
      <c r="GSR25" s="24"/>
      <c r="GSS25" s="24"/>
      <c r="GST25" s="24"/>
      <c r="GSU25" s="24"/>
      <c r="GSV25" s="24"/>
      <c r="GSW25" s="24"/>
      <c r="GSX25" s="24"/>
      <c r="GSY25" s="24"/>
      <c r="GSZ25" s="24"/>
      <c r="GTA25" s="24"/>
      <c r="GTB25" s="24"/>
      <c r="GTC25" s="24"/>
      <c r="GTD25" s="24"/>
      <c r="GTE25" s="24"/>
      <c r="GTF25" s="24"/>
      <c r="GTG25" s="24"/>
      <c r="GTH25" s="24"/>
      <c r="GTI25" s="24"/>
      <c r="GTJ25" s="24"/>
      <c r="GTK25" s="24"/>
      <c r="GTL25" s="24"/>
      <c r="GTM25" s="24"/>
      <c r="GTN25" s="24"/>
      <c r="GTO25" s="24"/>
      <c r="GTP25" s="24"/>
      <c r="GTQ25" s="24"/>
      <c r="GTR25" s="24"/>
      <c r="GTS25" s="24"/>
      <c r="GTT25" s="24"/>
      <c r="GTU25" s="24"/>
      <c r="GTV25" s="24"/>
      <c r="GTW25" s="24"/>
      <c r="GTX25" s="24"/>
      <c r="GTY25" s="24"/>
      <c r="GTZ25" s="24"/>
      <c r="GUA25" s="24"/>
      <c r="GUB25" s="24"/>
      <c r="GUC25" s="24"/>
      <c r="GUD25" s="24"/>
      <c r="GUE25" s="24"/>
      <c r="GUF25" s="24"/>
      <c r="GUG25" s="24"/>
      <c r="GUH25" s="24"/>
      <c r="GUI25" s="24"/>
      <c r="GUJ25" s="24"/>
      <c r="GUK25" s="24"/>
      <c r="GUL25" s="24"/>
      <c r="GUM25" s="24"/>
      <c r="GUN25" s="24"/>
      <c r="GUO25" s="24"/>
      <c r="GUP25" s="24"/>
      <c r="GUQ25" s="24"/>
      <c r="GUR25" s="24"/>
      <c r="GUS25" s="24"/>
      <c r="GUT25" s="24"/>
      <c r="GUU25" s="24"/>
      <c r="GUV25" s="24"/>
      <c r="GUW25" s="24"/>
      <c r="GUX25" s="24"/>
      <c r="GUY25" s="24"/>
      <c r="GUZ25" s="24"/>
      <c r="GVA25" s="24"/>
      <c r="GVB25" s="24"/>
      <c r="GVC25" s="24"/>
      <c r="GVD25" s="24"/>
      <c r="GVE25" s="24"/>
      <c r="GVF25" s="24"/>
      <c r="GVG25" s="24"/>
      <c r="GVH25" s="24"/>
      <c r="GVI25" s="24"/>
      <c r="GVJ25" s="24"/>
      <c r="GVK25" s="24"/>
      <c r="GVL25" s="24"/>
      <c r="GVM25" s="24"/>
      <c r="GVN25" s="24"/>
      <c r="GVO25" s="24"/>
      <c r="GVP25" s="24"/>
      <c r="GVQ25" s="24"/>
      <c r="GVR25" s="24"/>
      <c r="GVS25" s="24"/>
      <c r="GVT25" s="24"/>
      <c r="GVU25" s="24"/>
      <c r="GVV25" s="24"/>
      <c r="GVW25" s="24"/>
      <c r="GVX25" s="24"/>
      <c r="GVY25" s="24"/>
      <c r="GVZ25" s="24"/>
      <c r="GWA25" s="24"/>
      <c r="GWB25" s="24"/>
      <c r="GWC25" s="24"/>
      <c r="GWD25" s="24"/>
      <c r="GWE25" s="24"/>
      <c r="GWF25" s="24"/>
      <c r="GWG25" s="24"/>
      <c r="GWH25" s="24"/>
      <c r="GWI25" s="24"/>
      <c r="GWJ25" s="24"/>
      <c r="GWK25" s="24"/>
      <c r="GWL25" s="24"/>
      <c r="GWM25" s="24"/>
      <c r="GWN25" s="24"/>
      <c r="GWO25" s="24"/>
      <c r="GWP25" s="24"/>
      <c r="GWQ25" s="24"/>
      <c r="GWR25" s="24"/>
      <c r="GWS25" s="24"/>
      <c r="GWT25" s="24"/>
      <c r="GWU25" s="24"/>
      <c r="GWV25" s="24"/>
      <c r="GWW25" s="24"/>
      <c r="GWX25" s="24"/>
      <c r="GWY25" s="24"/>
      <c r="GWZ25" s="24"/>
      <c r="GXA25" s="24"/>
      <c r="GXB25" s="24"/>
      <c r="GXC25" s="24"/>
      <c r="GXD25" s="24"/>
      <c r="GXE25" s="24"/>
      <c r="GXF25" s="24"/>
      <c r="GXG25" s="24"/>
      <c r="GXH25" s="24"/>
      <c r="GXI25" s="24"/>
      <c r="GXJ25" s="24"/>
      <c r="GXK25" s="24"/>
      <c r="GXL25" s="24"/>
      <c r="GXM25" s="24"/>
      <c r="GXN25" s="24"/>
      <c r="GXO25" s="24"/>
      <c r="GXP25" s="24"/>
      <c r="GXQ25" s="24"/>
      <c r="GXR25" s="24"/>
      <c r="GXS25" s="24"/>
      <c r="GXT25" s="24"/>
      <c r="GXU25" s="24"/>
      <c r="GXV25" s="24"/>
      <c r="GXW25" s="24"/>
      <c r="GXX25" s="24"/>
      <c r="GXY25" s="24"/>
      <c r="GXZ25" s="24"/>
      <c r="GYA25" s="24"/>
      <c r="GYB25" s="24"/>
      <c r="GYC25" s="24"/>
      <c r="GYD25" s="24"/>
      <c r="GYE25" s="24"/>
      <c r="GYF25" s="24"/>
      <c r="GYG25" s="24"/>
      <c r="GYH25" s="24"/>
      <c r="GYI25" s="24"/>
      <c r="GYJ25" s="24"/>
      <c r="GYK25" s="24"/>
      <c r="GYL25" s="24"/>
      <c r="GYM25" s="24"/>
      <c r="GYN25" s="24"/>
      <c r="GYO25" s="24"/>
      <c r="GYP25" s="24"/>
      <c r="GYQ25" s="24"/>
      <c r="GYR25" s="24"/>
      <c r="GYS25" s="24"/>
      <c r="GYT25" s="24"/>
      <c r="GYU25" s="24"/>
      <c r="GYV25" s="24"/>
      <c r="GYW25" s="24"/>
      <c r="GYX25" s="24"/>
      <c r="GYY25" s="24"/>
      <c r="GYZ25" s="24"/>
      <c r="GZA25" s="24"/>
      <c r="GZB25" s="24"/>
      <c r="GZC25" s="24"/>
      <c r="GZD25" s="24"/>
      <c r="GZE25" s="24"/>
      <c r="GZF25" s="24"/>
      <c r="GZG25" s="24"/>
      <c r="GZH25" s="24"/>
      <c r="GZI25" s="24"/>
      <c r="GZJ25" s="24"/>
      <c r="GZK25" s="24"/>
      <c r="GZL25" s="24"/>
      <c r="GZM25" s="24"/>
      <c r="GZN25" s="24"/>
      <c r="GZO25" s="24"/>
      <c r="GZP25" s="24"/>
      <c r="GZQ25" s="24"/>
      <c r="GZR25" s="24"/>
      <c r="GZS25" s="24"/>
      <c r="GZT25" s="24"/>
      <c r="GZU25" s="24"/>
      <c r="GZV25" s="24"/>
      <c r="GZW25" s="24"/>
      <c r="GZX25" s="24"/>
      <c r="GZY25" s="24"/>
      <c r="GZZ25" s="24"/>
      <c r="HAA25" s="24"/>
      <c r="HAB25" s="24"/>
      <c r="HAC25" s="24"/>
      <c r="HAD25" s="24"/>
      <c r="HAE25" s="24"/>
      <c r="HAF25" s="24"/>
      <c r="HAG25" s="24"/>
      <c r="HAH25" s="24"/>
      <c r="HAI25" s="24"/>
      <c r="HAJ25" s="24"/>
      <c r="HAK25" s="24"/>
      <c r="HAL25" s="24"/>
      <c r="HAM25" s="24"/>
      <c r="HAN25" s="24"/>
      <c r="HAO25" s="24"/>
      <c r="HAP25" s="24"/>
      <c r="HAQ25" s="24"/>
      <c r="HAR25" s="24"/>
      <c r="HAS25" s="24"/>
      <c r="HAT25" s="24"/>
      <c r="HAU25" s="24"/>
      <c r="HAV25" s="24"/>
      <c r="HAW25" s="24"/>
      <c r="HAX25" s="24"/>
      <c r="HAY25" s="24"/>
      <c r="HAZ25" s="24"/>
      <c r="HBA25" s="24"/>
      <c r="HBB25" s="24"/>
      <c r="HBC25" s="24"/>
      <c r="HBD25" s="24"/>
      <c r="HBE25" s="24"/>
      <c r="HBF25" s="24"/>
      <c r="HBG25" s="24"/>
      <c r="HBH25" s="24"/>
      <c r="HBI25" s="24"/>
      <c r="HBJ25" s="24"/>
      <c r="HBK25" s="24"/>
      <c r="HBL25" s="24"/>
      <c r="HBM25" s="24"/>
      <c r="HBN25" s="24"/>
      <c r="HBO25" s="24"/>
      <c r="HBP25" s="24"/>
      <c r="HBQ25" s="24"/>
      <c r="HBR25" s="24"/>
      <c r="HBS25" s="24"/>
      <c r="HBT25" s="24"/>
      <c r="HBU25" s="24"/>
      <c r="HBV25" s="24"/>
      <c r="HBW25" s="24"/>
      <c r="HBX25" s="24"/>
      <c r="HBY25" s="24"/>
      <c r="HBZ25" s="24"/>
      <c r="HCA25" s="24"/>
      <c r="HCB25" s="24"/>
      <c r="HCC25" s="24"/>
      <c r="HCD25" s="24"/>
      <c r="HCE25" s="24"/>
      <c r="HCF25" s="24"/>
      <c r="HCG25" s="24"/>
      <c r="HCH25" s="24"/>
      <c r="HCI25" s="24"/>
      <c r="HCJ25" s="24"/>
      <c r="HCK25" s="24"/>
      <c r="HCL25" s="24"/>
      <c r="HCM25" s="24"/>
      <c r="HCN25" s="24"/>
      <c r="HCO25" s="24"/>
      <c r="HCP25" s="24"/>
      <c r="HCQ25" s="24"/>
      <c r="HCR25" s="24"/>
      <c r="HCS25" s="24"/>
      <c r="HCT25" s="24"/>
      <c r="HCU25" s="24"/>
      <c r="HCV25" s="24"/>
      <c r="HCW25" s="24"/>
      <c r="HCX25" s="24"/>
      <c r="HCY25" s="24"/>
      <c r="HCZ25" s="24"/>
      <c r="HDA25" s="24"/>
      <c r="HDB25" s="24"/>
      <c r="HDC25" s="24"/>
      <c r="HDD25" s="24"/>
      <c r="HDE25" s="24"/>
      <c r="HDF25" s="24"/>
      <c r="HDG25" s="24"/>
      <c r="HDH25" s="24"/>
      <c r="HDI25" s="24"/>
      <c r="HDJ25" s="24"/>
      <c r="HDK25" s="24"/>
      <c r="HDL25" s="24"/>
      <c r="HDM25" s="24"/>
      <c r="HDN25" s="24"/>
      <c r="HDO25" s="24"/>
      <c r="HDP25" s="24"/>
      <c r="HDQ25" s="24"/>
      <c r="HDR25" s="24"/>
      <c r="HDS25" s="24"/>
      <c r="HDT25" s="24"/>
      <c r="HDU25" s="24"/>
      <c r="HDV25" s="24"/>
      <c r="HDW25" s="24"/>
      <c r="HDX25" s="24"/>
      <c r="HDY25" s="24"/>
      <c r="HDZ25" s="24"/>
      <c r="HEA25" s="24"/>
      <c r="HEB25" s="24"/>
      <c r="HEC25" s="24"/>
      <c r="HED25" s="24"/>
      <c r="HEE25" s="24"/>
      <c r="HEF25" s="24"/>
      <c r="HEG25" s="24"/>
      <c r="HEH25" s="24"/>
      <c r="HEI25" s="24"/>
      <c r="HEJ25" s="24"/>
      <c r="HEK25" s="24"/>
      <c r="HEL25" s="24"/>
      <c r="HEM25" s="24"/>
      <c r="HEN25" s="24"/>
      <c r="HEO25" s="24"/>
      <c r="HEP25" s="24"/>
      <c r="HEQ25" s="24"/>
      <c r="HER25" s="24"/>
      <c r="HES25" s="24"/>
      <c r="HET25" s="24"/>
      <c r="HEU25" s="24"/>
      <c r="HEV25" s="24"/>
      <c r="HEW25" s="24"/>
      <c r="HEX25" s="24"/>
      <c r="HEY25" s="24"/>
      <c r="HEZ25" s="24"/>
      <c r="HFA25" s="24"/>
      <c r="HFB25" s="24"/>
      <c r="HFC25" s="24"/>
      <c r="HFD25" s="24"/>
      <c r="HFE25" s="24"/>
      <c r="HFF25" s="24"/>
      <c r="HFG25" s="24"/>
      <c r="HFH25" s="24"/>
      <c r="HFI25" s="24"/>
      <c r="HFJ25" s="24"/>
      <c r="HFK25" s="24"/>
      <c r="HFL25" s="24"/>
      <c r="HFM25" s="24"/>
      <c r="HFN25" s="24"/>
      <c r="HFO25" s="24"/>
      <c r="HFP25" s="24"/>
      <c r="HFQ25" s="24"/>
      <c r="HFR25" s="24"/>
      <c r="HFS25" s="24"/>
      <c r="HFT25" s="24"/>
      <c r="HFU25" s="24"/>
      <c r="HFV25" s="24"/>
      <c r="HFW25" s="24"/>
      <c r="HFX25" s="24"/>
      <c r="HFY25" s="24"/>
      <c r="HFZ25" s="24"/>
      <c r="HGA25" s="24"/>
      <c r="HGB25" s="24"/>
      <c r="HGC25" s="24"/>
      <c r="HGD25" s="24"/>
      <c r="HGE25" s="24"/>
      <c r="HGF25" s="24"/>
      <c r="HGG25" s="24"/>
      <c r="HGH25" s="24"/>
      <c r="HGI25" s="24"/>
      <c r="HGJ25" s="24"/>
      <c r="HGK25" s="24"/>
      <c r="HGL25" s="24"/>
      <c r="HGM25" s="24"/>
      <c r="HGN25" s="24"/>
      <c r="HGO25" s="24"/>
      <c r="HGP25" s="24"/>
      <c r="HGQ25" s="24"/>
      <c r="HGR25" s="24"/>
      <c r="HGS25" s="24"/>
      <c r="HGT25" s="24"/>
      <c r="HGU25" s="24"/>
      <c r="HGV25" s="24"/>
      <c r="HGW25" s="24"/>
      <c r="HGX25" s="24"/>
      <c r="HGY25" s="24"/>
      <c r="HGZ25" s="24"/>
      <c r="HHA25" s="24"/>
      <c r="HHB25" s="24"/>
      <c r="HHC25" s="24"/>
      <c r="HHD25" s="24"/>
      <c r="HHE25" s="24"/>
      <c r="HHF25" s="24"/>
      <c r="HHG25" s="24"/>
      <c r="HHH25" s="24"/>
      <c r="HHI25" s="24"/>
      <c r="HHJ25" s="24"/>
      <c r="HHK25" s="24"/>
      <c r="HHL25" s="24"/>
      <c r="HHM25" s="24"/>
      <c r="HHN25" s="24"/>
      <c r="HHO25" s="24"/>
      <c r="HHP25" s="24"/>
      <c r="HHQ25" s="24"/>
      <c r="HHR25" s="24"/>
      <c r="HHS25" s="24"/>
      <c r="HHT25" s="24"/>
      <c r="HHU25" s="24"/>
      <c r="HHV25" s="24"/>
      <c r="HHW25" s="24"/>
      <c r="HHX25" s="24"/>
      <c r="HHY25" s="24"/>
      <c r="HHZ25" s="24"/>
      <c r="HIA25" s="24"/>
      <c r="HIB25" s="24"/>
      <c r="HIC25" s="24"/>
      <c r="HID25" s="24"/>
      <c r="HIE25" s="24"/>
      <c r="HIF25" s="24"/>
      <c r="HIG25" s="24"/>
      <c r="HIH25" s="24"/>
      <c r="HII25" s="24"/>
      <c r="HIJ25" s="24"/>
      <c r="HIK25" s="24"/>
      <c r="HIL25" s="24"/>
      <c r="HIM25" s="24"/>
      <c r="HIN25" s="24"/>
      <c r="HIO25" s="24"/>
      <c r="HIP25" s="24"/>
      <c r="HIQ25" s="24"/>
      <c r="HIR25" s="24"/>
      <c r="HIS25" s="24"/>
      <c r="HIT25" s="24"/>
      <c r="HIU25" s="24"/>
      <c r="HIV25" s="24"/>
      <c r="HIW25" s="24"/>
      <c r="HIX25" s="24"/>
      <c r="HIY25" s="24"/>
      <c r="HIZ25" s="24"/>
      <c r="HJA25" s="24"/>
      <c r="HJB25" s="24"/>
      <c r="HJC25" s="24"/>
      <c r="HJD25" s="24"/>
      <c r="HJE25" s="24"/>
      <c r="HJF25" s="24"/>
      <c r="HJG25" s="24"/>
      <c r="HJH25" s="24"/>
      <c r="HJI25" s="24"/>
      <c r="HJJ25" s="24"/>
      <c r="HJK25" s="24"/>
      <c r="HJL25" s="24"/>
      <c r="HJM25" s="24"/>
      <c r="HJN25" s="24"/>
      <c r="HJO25" s="24"/>
      <c r="HJP25" s="24"/>
      <c r="HJQ25" s="24"/>
      <c r="HJR25" s="24"/>
      <c r="HJS25" s="24"/>
      <c r="HJT25" s="24"/>
      <c r="HJU25" s="24"/>
      <c r="HJV25" s="24"/>
      <c r="HJW25" s="24"/>
      <c r="HJX25" s="24"/>
      <c r="HJY25" s="24"/>
      <c r="HJZ25" s="24"/>
      <c r="HKA25" s="24"/>
      <c r="HKB25" s="24"/>
      <c r="HKC25" s="24"/>
      <c r="HKD25" s="24"/>
      <c r="HKE25" s="24"/>
      <c r="HKF25" s="24"/>
      <c r="HKG25" s="24"/>
      <c r="HKH25" s="24"/>
      <c r="HKI25" s="24"/>
      <c r="HKJ25" s="24"/>
      <c r="HKK25" s="24"/>
      <c r="HKL25" s="24"/>
      <c r="HKM25" s="24"/>
      <c r="HKN25" s="24"/>
      <c r="HKO25" s="24"/>
      <c r="HKP25" s="24"/>
      <c r="HKQ25" s="24"/>
      <c r="HKR25" s="24"/>
      <c r="HKS25" s="24"/>
      <c r="HKT25" s="24"/>
      <c r="HKU25" s="24"/>
      <c r="HKV25" s="24"/>
      <c r="HKW25" s="24"/>
      <c r="HKX25" s="24"/>
      <c r="HKY25" s="24"/>
      <c r="HKZ25" s="24"/>
      <c r="HLA25" s="24"/>
      <c r="HLB25" s="24"/>
      <c r="HLC25" s="24"/>
      <c r="HLD25" s="24"/>
      <c r="HLE25" s="24"/>
      <c r="HLF25" s="24"/>
      <c r="HLG25" s="24"/>
      <c r="HLH25" s="24"/>
      <c r="HLI25" s="24"/>
      <c r="HLJ25" s="24"/>
      <c r="HLK25" s="24"/>
      <c r="HLL25" s="24"/>
      <c r="HLM25" s="24"/>
      <c r="HLN25" s="24"/>
      <c r="HLO25" s="24"/>
      <c r="HLP25" s="24"/>
      <c r="HLQ25" s="24"/>
      <c r="HLR25" s="24"/>
      <c r="HLS25" s="24"/>
      <c r="HLT25" s="24"/>
      <c r="HLU25" s="24"/>
      <c r="HLV25" s="24"/>
      <c r="HLW25" s="24"/>
      <c r="HLX25" s="24"/>
      <c r="HLY25" s="24"/>
      <c r="HLZ25" s="24"/>
      <c r="HMA25" s="24"/>
      <c r="HMB25" s="24"/>
      <c r="HMC25" s="24"/>
      <c r="HMD25" s="24"/>
      <c r="HME25" s="24"/>
      <c r="HMF25" s="24"/>
      <c r="HMG25" s="24"/>
      <c r="HMH25" s="24"/>
      <c r="HMI25" s="24"/>
      <c r="HMJ25" s="24"/>
      <c r="HMK25" s="24"/>
      <c r="HML25" s="24"/>
      <c r="HMM25" s="24"/>
      <c r="HMN25" s="24"/>
      <c r="HMO25" s="24"/>
      <c r="HMP25" s="24"/>
      <c r="HMQ25" s="24"/>
      <c r="HMR25" s="24"/>
      <c r="HMS25" s="24"/>
      <c r="HMT25" s="24"/>
      <c r="HMU25" s="24"/>
      <c r="HMV25" s="24"/>
      <c r="HMW25" s="24"/>
      <c r="HMX25" s="24"/>
      <c r="HMY25" s="24"/>
      <c r="HMZ25" s="24"/>
      <c r="HNA25" s="24"/>
      <c r="HNB25" s="24"/>
      <c r="HNC25" s="24"/>
      <c r="HND25" s="24"/>
      <c r="HNE25" s="24"/>
      <c r="HNF25" s="24"/>
      <c r="HNG25" s="24"/>
      <c r="HNH25" s="24"/>
      <c r="HNI25" s="24"/>
      <c r="HNJ25" s="24"/>
      <c r="HNK25" s="24"/>
      <c r="HNL25" s="24"/>
      <c r="HNM25" s="24"/>
      <c r="HNN25" s="24"/>
      <c r="HNO25" s="24"/>
      <c r="HNP25" s="24"/>
      <c r="HNQ25" s="24"/>
      <c r="HNR25" s="24"/>
      <c r="HNS25" s="24"/>
      <c r="HNT25" s="24"/>
      <c r="HNU25" s="24"/>
      <c r="HNV25" s="24"/>
      <c r="HNW25" s="24"/>
      <c r="HNX25" s="24"/>
      <c r="HNY25" s="24"/>
      <c r="HNZ25" s="24"/>
      <c r="HOA25" s="24"/>
      <c r="HOB25" s="24"/>
      <c r="HOC25" s="24"/>
      <c r="HOD25" s="24"/>
      <c r="HOE25" s="24"/>
      <c r="HOF25" s="24"/>
      <c r="HOG25" s="24"/>
      <c r="HOH25" s="24"/>
      <c r="HOI25" s="24"/>
      <c r="HOJ25" s="24"/>
      <c r="HOK25" s="24"/>
      <c r="HOL25" s="24"/>
      <c r="HOM25" s="24"/>
      <c r="HON25" s="24"/>
      <c r="HOO25" s="24"/>
      <c r="HOP25" s="24"/>
      <c r="HOQ25" s="24"/>
      <c r="HOR25" s="24"/>
      <c r="HOS25" s="24"/>
      <c r="HOT25" s="24"/>
      <c r="HOU25" s="24"/>
      <c r="HOV25" s="24"/>
      <c r="HOW25" s="24"/>
      <c r="HOX25" s="24"/>
      <c r="HOY25" s="24"/>
      <c r="HOZ25" s="24"/>
      <c r="HPA25" s="24"/>
      <c r="HPB25" s="24"/>
      <c r="HPC25" s="24"/>
      <c r="HPD25" s="24"/>
      <c r="HPE25" s="24"/>
      <c r="HPF25" s="24"/>
      <c r="HPG25" s="24"/>
      <c r="HPH25" s="24"/>
      <c r="HPI25" s="24"/>
      <c r="HPJ25" s="24"/>
      <c r="HPK25" s="24"/>
      <c r="HPL25" s="24"/>
      <c r="HPM25" s="24"/>
      <c r="HPN25" s="24"/>
      <c r="HPO25" s="24"/>
      <c r="HPP25" s="24"/>
      <c r="HPQ25" s="24"/>
      <c r="HPR25" s="24"/>
      <c r="HPS25" s="24"/>
      <c r="HPT25" s="24"/>
      <c r="HPU25" s="24"/>
      <c r="HPV25" s="24"/>
      <c r="HPW25" s="24"/>
      <c r="HPX25" s="24"/>
      <c r="HPY25" s="24"/>
      <c r="HPZ25" s="24"/>
      <c r="HQA25" s="24"/>
      <c r="HQB25" s="24"/>
      <c r="HQC25" s="24"/>
      <c r="HQD25" s="24"/>
      <c r="HQE25" s="24"/>
      <c r="HQF25" s="24"/>
      <c r="HQG25" s="24"/>
      <c r="HQH25" s="24"/>
      <c r="HQI25" s="24"/>
      <c r="HQJ25" s="24"/>
      <c r="HQK25" s="24"/>
      <c r="HQL25" s="24"/>
      <c r="HQM25" s="24"/>
      <c r="HQN25" s="24"/>
      <c r="HQO25" s="24"/>
      <c r="HQP25" s="24"/>
      <c r="HQQ25" s="24"/>
      <c r="HQR25" s="24"/>
      <c r="HQS25" s="24"/>
      <c r="HQT25" s="24"/>
      <c r="HQU25" s="24"/>
      <c r="HQV25" s="24"/>
      <c r="HQW25" s="24"/>
      <c r="HQX25" s="24"/>
      <c r="HQY25" s="24"/>
      <c r="HQZ25" s="24"/>
      <c r="HRA25" s="24"/>
      <c r="HRB25" s="24"/>
      <c r="HRC25" s="24"/>
      <c r="HRD25" s="24"/>
      <c r="HRE25" s="24"/>
      <c r="HRF25" s="24"/>
      <c r="HRG25" s="24"/>
      <c r="HRH25" s="24"/>
      <c r="HRI25" s="24"/>
      <c r="HRJ25" s="24"/>
      <c r="HRK25" s="24"/>
      <c r="HRL25" s="24"/>
      <c r="HRM25" s="24"/>
      <c r="HRN25" s="24"/>
      <c r="HRO25" s="24"/>
      <c r="HRP25" s="24"/>
      <c r="HRQ25" s="24"/>
      <c r="HRR25" s="24"/>
      <c r="HRS25" s="24"/>
      <c r="HRT25" s="24"/>
      <c r="HRU25" s="24"/>
      <c r="HRV25" s="24"/>
      <c r="HRW25" s="24"/>
      <c r="HRX25" s="24"/>
      <c r="HRY25" s="24"/>
      <c r="HRZ25" s="24"/>
      <c r="HSA25" s="24"/>
      <c r="HSB25" s="24"/>
      <c r="HSC25" s="24"/>
      <c r="HSD25" s="24"/>
      <c r="HSE25" s="24"/>
      <c r="HSF25" s="24"/>
      <c r="HSG25" s="24"/>
      <c r="HSH25" s="24"/>
      <c r="HSI25" s="24"/>
      <c r="HSJ25" s="24"/>
      <c r="HSK25" s="24"/>
      <c r="HSL25" s="24"/>
      <c r="HSM25" s="24"/>
      <c r="HSN25" s="24"/>
      <c r="HSO25" s="24"/>
      <c r="HSP25" s="24"/>
      <c r="HSQ25" s="24"/>
      <c r="HSR25" s="24"/>
      <c r="HSS25" s="24"/>
      <c r="HST25" s="24"/>
      <c r="HSU25" s="24"/>
      <c r="HSV25" s="24"/>
      <c r="HSW25" s="24"/>
      <c r="HSX25" s="24"/>
      <c r="HSY25" s="24"/>
      <c r="HSZ25" s="24"/>
      <c r="HTA25" s="24"/>
      <c r="HTB25" s="24"/>
      <c r="HTC25" s="24"/>
      <c r="HTD25" s="24"/>
      <c r="HTE25" s="24"/>
      <c r="HTF25" s="24"/>
      <c r="HTG25" s="24"/>
      <c r="HTH25" s="24"/>
      <c r="HTI25" s="24"/>
      <c r="HTJ25" s="24"/>
      <c r="HTK25" s="24"/>
      <c r="HTL25" s="24"/>
      <c r="HTM25" s="24"/>
      <c r="HTN25" s="24"/>
      <c r="HTO25" s="24"/>
      <c r="HTP25" s="24"/>
      <c r="HTQ25" s="24"/>
      <c r="HTR25" s="24"/>
      <c r="HTS25" s="24"/>
      <c r="HTT25" s="24"/>
      <c r="HTU25" s="24"/>
      <c r="HTV25" s="24"/>
      <c r="HTW25" s="24"/>
      <c r="HTX25" s="24"/>
      <c r="HTY25" s="24"/>
      <c r="HTZ25" s="24"/>
      <c r="HUA25" s="24"/>
      <c r="HUB25" s="24"/>
      <c r="HUC25" s="24"/>
      <c r="HUD25" s="24"/>
      <c r="HUE25" s="24"/>
      <c r="HUF25" s="24"/>
      <c r="HUG25" s="24"/>
      <c r="HUH25" s="24"/>
      <c r="HUI25" s="24"/>
      <c r="HUJ25" s="24"/>
      <c r="HUK25" s="24"/>
      <c r="HUL25" s="24"/>
      <c r="HUM25" s="24"/>
      <c r="HUN25" s="24"/>
      <c r="HUO25" s="24"/>
      <c r="HUP25" s="24"/>
      <c r="HUQ25" s="24"/>
      <c r="HUR25" s="24"/>
      <c r="HUS25" s="24"/>
      <c r="HUT25" s="24"/>
      <c r="HUU25" s="24"/>
      <c r="HUV25" s="24"/>
      <c r="HUW25" s="24"/>
      <c r="HUX25" s="24"/>
      <c r="HUY25" s="24"/>
      <c r="HUZ25" s="24"/>
      <c r="HVA25" s="24"/>
      <c r="HVB25" s="24"/>
      <c r="HVC25" s="24"/>
      <c r="HVD25" s="24"/>
      <c r="HVE25" s="24"/>
      <c r="HVF25" s="24"/>
      <c r="HVG25" s="24"/>
      <c r="HVH25" s="24"/>
      <c r="HVI25" s="24"/>
      <c r="HVJ25" s="24"/>
      <c r="HVK25" s="24"/>
      <c r="HVL25" s="24"/>
      <c r="HVM25" s="24"/>
      <c r="HVN25" s="24"/>
      <c r="HVO25" s="24"/>
      <c r="HVP25" s="24"/>
      <c r="HVQ25" s="24"/>
      <c r="HVR25" s="24"/>
      <c r="HVS25" s="24"/>
      <c r="HVT25" s="24"/>
      <c r="HVU25" s="24"/>
      <c r="HVV25" s="24"/>
      <c r="HVW25" s="24"/>
      <c r="HVX25" s="24"/>
      <c r="HVY25" s="24"/>
      <c r="HVZ25" s="24"/>
      <c r="HWA25" s="24"/>
      <c r="HWB25" s="24"/>
      <c r="HWC25" s="24"/>
      <c r="HWD25" s="24"/>
      <c r="HWE25" s="24"/>
      <c r="HWF25" s="24"/>
      <c r="HWG25" s="24"/>
      <c r="HWH25" s="24"/>
      <c r="HWI25" s="24"/>
      <c r="HWJ25" s="24"/>
      <c r="HWK25" s="24"/>
      <c r="HWL25" s="24"/>
      <c r="HWM25" s="24"/>
      <c r="HWN25" s="24"/>
      <c r="HWO25" s="24"/>
      <c r="HWP25" s="24"/>
      <c r="HWQ25" s="24"/>
      <c r="HWR25" s="24"/>
      <c r="HWS25" s="24"/>
      <c r="HWT25" s="24"/>
      <c r="HWU25" s="24"/>
      <c r="HWV25" s="24"/>
      <c r="HWW25" s="24"/>
      <c r="HWX25" s="24"/>
      <c r="HWY25" s="24"/>
      <c r="HWZ25" s="24"/>
      <c r="HXA25" s="24"/>
      <c r="HXB25" s="24"/>
      <c r="HXC25" s="24"/>
      <c r="HXD25" s="24"/>
      <c r="HXE25" s="24"/>
      <c r="HXF25" s="24"/>
      <c r="HXG25" s="24"/>
      <c r="HXH25" s="24"/>
      <c r="HXI25" s="24"/>
      <c r="HXJ25" s="24"/>
      <c r="HXK25" s="24"/>
      <c r="HXL25" s="24"/>
      <c r="HXM25" s="24"/>
      <c r="HXN25" s="24"/>
      <c r="HXO25" s="24"/>
      <c r="HXP25" s="24"/>
      <c r="HXQ25" s="24"/>
      <c r="HXR25" s="24"/>
      <c r="HXS25" s="24"/>
      <c r="HXT25" s="24"/>
      <c r="HXU25" s="24"/>
      <c r="HXV25" s="24"/>
      <c r="HXW25" s="24"/>
      <c r="HXX25" s="24"/>
      <c r="HXY25" s="24"/>
      <c r="HXZ25" s="24"/>
      <c r="HYA25" s="24"/>
      <c r="HYB25" s="24"/>
      <c r="HYC25" s="24"/>
      <c r="HYD25" s="24"/>
      <c r="HYE25" s="24"/>
      <c r="HYF25" s="24"/>
      <c r="HYG25" s="24"/>
      <c r="HYH25" s="24"/>
      <c r="HYI25" s="24"/>
      <c r="HYJ25" s="24"/>
      <c r="HYK25" s="24"/>
      <c r="HYL25" s="24"/>
      <c r="HYM25" s="24"/>
      <c r="HYN25" s="24"/>
      <c r="HYO25" s="24"/>
      <c r="HYP25" s="24"/>
      <c r="HYQ25" s="24"/>
      <c r="HYR25" s="24"/>
      <c r="HYS25" s="24"/>
      <c r="HYT25" s="24"/>
      <c r="HYU25" s="24"/>
      <c r="HYV25" s="24"/>
      <c r="HYW25" s="24"/>
      <c r="HYX25" s="24"/>
      <c r="HYY25" s="24"/>
      <c r="HYZ25" s="24"/>
      <c r="HZA25" s="24"/>
      <c r="HZB25" s="24"/>
      <c r="HZC25" s="24"/>
      <c r="HZD25" s="24"/>
      <c r="HZE25" s="24"/>
      <c r="HZF25" s="24"/>
      <c r="HZG25" s="24"/>
      <c r="HZH25" s="24"/>
      <c r="HZI25" s="24"/>
      <c r="HZJ25" s="24"/>
      <c r="HZK25" s="24"/>
      <c r="HZL25" s="24"/>
      <c r="HZM25" s="24"/>
      <c r="HZN25" s="24"/>
      <c r="HZO25" s="24"/>
      <c r="HZP25" s="24"/>
      <c r="HZQ25" s="24"/>
      <c r="HZR25" s="24"/>
      <c r="HZS25" s="24"/>
      <c r="HZT25" s="24"/>
      <c r="HZU25" s="24"/>
      <c r="HZV25" s="24"/>
      <c r="HZW25" s="24"/>
      <c r="HZX25" s="24"/>
      <c r="HZY25" s="24"/>
      <c r="HZZ25" s="24"/>
      <c r="IAA25" s="24"/>
      <c r="IAB25" s="24"/>
      <c r="IAC25" s="24"/>
      <c r="IAD25" s="24"/>
      <c r="IAE25" s="24"/>
      <c r="IAF25" s="24"/>
      <c r="IAG25" s="24"/>
      <c r="IAH25" s="24"/>
      <c r="IAI25" s="24"/>
      <c r="IAJ25" s="24"/>
      <c r="IAK25" s="24"/>
      <c r="IAL25" s="24"/>
      <c r="IAM25" s="24"/>
      <c r="IAN25" s="24"/>
      <c r="IAO25" s="24"/>
      <c r="IAP25" s="24"/>
      <c r="IAQ25" s="24"/>
      <c r="IAR25" s="24"/>
      <c r="IAS25" s="24"/>
      <c r="IAT25" s="24"/>
      <c r="IAU25" s="24"/>
      <c r="IAV25" s="24"/>
      <c r="IAW25" s="24"/>
      <c r="IAX25" s="24"/>
      <c r="IAY25" s="24"/>
      <c r="IAZ25" s="24"/>
      <c r="IBA25" s="24"/>
      <c r="IBB25" s="24"/>
      <c r="IBC25" s="24"/>
      <c r="IBD25" s="24"/>
      <c r="IBE25" s="24"/>
      <c r="IBF25" s="24"/>
      <c r="IBG25" s="24"/>
      <c r="IBH25" s="24"/>
      <c r="IBI25" s="24"/>
      <c r="IBJ25" s="24"/>
      <c r="IBK25" s="24"/>
      <c r="IBL25" s="24"/>
      <c r="IBM25" s="24"/>
      <c r="IBN25" s="24"/>
      <c r="IBO25" s="24"/>
      <c r="IBP25" s="24"/>
      <c r="IBQ25" s="24"/>
      <c r="IBR25" s="24"/>
      <c r="IBS25" s="24"/>
      <c r="IBT25" s="24"/>
      <c r="IBU25" s="24"/>
      <c r="IBV25" s="24"/>
      <c r="IBW25" s="24"/>
      <c r="IBX25" s="24"/>
      <c r="IBY25" s="24"/>
      <c r="IBZ25" s="24"/>
      <c r="ICA25" s="24"/>
      <c r="ICB25" s="24"/>
      <c r="ICC25" s="24"/>
      <c r="ICD25" s="24"/>
      <c r="ICE25" s="24"/>
      <c r="ICF25" s="24"/>
      <c r="ICG25" s="24"/>
      <c r="ICH25" s="24"/>
      <c r="ICI25" s="24"/>
      <c r="ICJ25" s="24"/>
      <c r="ICK25" s="24"/>
      <c r="ICL25" s="24"/>
      <c r="ICM25" s="24"/>
      <c r="ICN25" s="24"/>
      <c r="ICO25" s="24"/>
      <c r="ICP25" s="24"/>
      <c r="ICQ25" s="24"/>
      <c r="ICR25" s="24"/>
      <c r="ICS25" s="24"/>
      <c r="ICT25" s="24"/>
      <c r="ICU25" s="24"/>
      <c r="ICV25" s="24"/>
      <c r="ICW25" s="24"/>
      <c r="ICX25" s="24"/>
      <c r="ICY25" s="24"/>
      <c r="ICZ25" s="24"/>
      <c r="IDA25" s="24"/>
      <c r="IDB25" s="24"/>
      <c r="IDC25" s="24"/>
      <c r="IDD25" s="24"/>
      <c r="IDE25" s="24"/>
      <c r="IDF25" s="24"/>
      <c r="IDG25" s="24"/>
      <c r="IDH25" s="24"/>
      <c r="IDI25" s="24"/>
      <c r="IDJ25" s="24"/>
      <c r="IDK25" s="24"/>
      <c r="IDL25" s="24"/>
      <c r="IDM25" s="24"/>
      <c r="IDN25" s="24"/>
      <c r="IDO25" s="24"/>
      <c r="IDP25" s="24"/>
      <c r="IDQ25" s="24"/>
      <c r="IDR25" s="24"/>
      <c r="IDS25" s="24"/>
      <c r="IDT25" s="24"/>
      <c r="IDU25" s="24"/>
      <c r="IDV25" s="24"/>
      <c r="IDW25" s="24"/>
      <c r="IDX25" s="24"/>
      <c r="IDY25" s="24"/>
      <c r="IDZ25" s="24"/>
      <c r="IEA25" s="24"/>
      <c r="IEB25" s="24"/>
      <c r="IEC25" s="24"/>
      <c r="IED25" s="24"/>
      <c r="IEE25" s="24"/>
      <c r="IEF25" s="24"/>
      <c r="IEG25" s="24"/>
      <c r="IEH25" s="24"/>
      <c r="IEI25" s="24"/>
      <c r="IEJ25" s="24"/>
      <c r="IEK25" s="24"/>
      <c r="IEL25" s="24"/>
      <c r="IEM25" s="24"/>
      <c r="IEN25" s="24"/>
      <c r="IEO25" s="24"/>
      <c r="IEP25" s="24"/>
      <c r="IEQ25" s="24"/>
      <c r="IER25" s="24"/>
      <c r="IES25" s="24"/>
      <c r="IET25" s="24"/>
      <c r="IEU25" s="24"/>
      <c r="IEV25" s="24"/>
      <c r="IEW25" s="24"/>
      <c r="IEX25" s="24"/>
      <c r="IEY25" s="24"/>
      <c r="IEZ25" s="24"/>
      <c r="IFA25" s="24"/>
      <c r="IFB25" s="24"/>
      <c r="IFC25" s="24"/>
      <c r="IFD25" s="24"/>
      <c r="IFE25" s="24"/>
      <c r="IFF25" s="24"/>
      <c r="IFG25" s="24"/>
      <c r="IFH25" s="24"/>
      <c r="IFI25" s="24"/>
      <c r="IFJ25" s="24"/>
      <c r="IFK25" s="24"/>
      <c r="IFL25" s="24"/>
      <c r="IFM25" s="24"/>
      <c r="IFN25" s="24"/>
      <c r="IFO25" s="24"/>
      <c r="IFP25" s="24"/>
      <c r="IFQ25" s="24"/>
      <c r="IFR25" s="24"/>
      <c r="IFS25" s="24"/>
      <c r="IFT25" s="24"/>
      <c r="IFU25" s="24"/>
      <c r="IFV25" s="24"/>
      <c r="IFW25" s="24"/>
      <c r="IFX25" s="24"/>
      <c r="IFY25" s="24"/>
      <c r="IFZ25" s="24"/>
      <c r="IGA25" s="24"/>
      <c r="IGB25" s="24"/>
      <c r="IGC25" s="24"/>
      <c r="IGD25" s="24"/>
      <c r="IGE25" s="24"/>
      <c r="IGF25" s="24"/>
      <c r="IGG25" s="24"/>
      <c r="IGH25" s="24"/>
      <c r="IGI25" s="24"/>
      <c r="IGJ25" s="24"/>
      <c r="IGK25" s="24"/>
      <c r="IGL25" s="24"/>
      <c r="IGM25" s="24"/>
      <c r="IGN25" s="24"/>
      <c r="IGO25" s="24"/>
      <c r="IGP25" s="24"/>
      <c r="IGQ25" s="24"/>
      <c r="IGR25" s="24"/>
      <c r="IGS25" s="24"/>
      <c r="IGT25" s="24"/>
      <c r="IGU25" s="24"/>
      <c r="IGV25" s="24"/>
      <c r="IGW25" s="24"/>
      <c r="IGX25" s="24"/>
      <c r="IGY25" s="24"/>
      <c r="IGZ25" s="24"/>
      <c r="IHA25" s="24"/>
      <c r="IHB25" s="24"/>
      <c r="IHC25" s="24"/>
      <c r="IHD25" s="24"/>
      <c r="IHE25" s="24"/>
      <c r="IHF25" s="24"/>
      <c r="IHG25" s="24"/>
      <c r="IHH25" s="24"/>
      <c r="IHI25" s="24"/>
      <c r="IHJ25" s="24"/>
      <c r="IHK25" s="24"/>
      <c r="IHL25" s="24"/>
      <c r="IHM25" s="24"/>
      <c r="IHN25" s="24"/>
      <c r="IHO25" s="24"/>
      <c r="IHP25" s="24"/>
      <c r="IHQ25" s="24"/>
      <c r="IHR25" s="24"/>
      <c r="IHS25" s="24"/>
      <c r="IHT25" s="24"/>
      <c r="IHU25" s="24"/>
      <c r="IHV25" s="24"/>
      <c r="IHW25" s="24"/>
      <c r="IHX25" s="24"/>
      <c r="IHY25" s="24"/>
      <c r="IHZ25" s="24"/>
      <c r="IIA25" s="24"/>
      <c r="IIB25" s="24"/>
      <c r="IIC25" s="24"/>
      <c r="IID25" s="24"/>
      <c r="IIE25" s="24"/>
      <c r="IIF25" s="24"/>
      <c r="IIG25" s="24"/>
      <c r="IIH25" s="24"/>
      <c r="III25" s="24"/>
      <c r="IIJ25" s="24"/>
      <c r="IIK25" s="24"/>
      <c r="IIL25" s="24"/>
      <c r="IIM25" s="24"/>
      <c r="IIN25" s="24"/>
      <c r="IIO25" s="24"/>
      <c r="IIP25" s="24"/>
      <c r="IIQ25" s="24"/>
      <c r="IIR25" s="24"/>
      <c r="IIS25" s="24"/>
      <c r="IIT25" s="24"/>
      <c r="IIU25" s="24"/>
      <c r="IIV25" s="24"/>
      <c r="IIW25" s="24"/>
      <c r="IIX25" s="24"/>
      <c r="IIY25" s="24"/>
      <c r="IIZ25" s="24"/>
      <c r="IJA25" s="24"/>
      <c r="IJB25" s="24"/>
      <c r="IJC25" s="24"/>
      <c r="IJD25" s="24"/>
      <c r="IJE25" s="24"/>
      <c r="IJF25" s="24"/>
      <c r="IJG25" s="24"/>
      <c r="IJH25" s="24"/>
      <c r="IJI25" s="24"/>
      <c r="IJJ25" s="24"/>
      <c r="IJK25" s="24"/>
      <c r="IJL25" s="24"/>
      <c r="IJM25" s="24"/>
      <c r="IJN25" s="24"/>
      <c r="IJO25" s="24"/>
      <c r="IJP25" s="24"/>
      <c r="IJQ25" s="24"/>
      <c r="IJR25" s="24"/>
      <c r="IJS25" s="24"/>
      <c r="IJT25" s="24"/>
      <c r="IJU25" s="24"/>
      <c r="IJV25" s="24"/>
      <c r="IJW25" s="24"/>
      <c r="IJX25" s="24"/>
      <c r="IJY25" s="24"/>
      <c r="IJZ25" s="24"/>
      <c r="IKA25" s="24"/>
      <c r="IKB25" s="24"/>
      <c r="IKC25" s="24"/>
      <c r="IKD25" s="24"/>
      <c r="IKE25" s="24"/>
      <c r="IKF25" s="24"/>
      <c r="IKG25" s="24"/>
      <c r="IKH25" s="24"/>
      <c r="IKI25" s="24"/>
      <c r="IKJ25" s="24"/>
      <c r="IKK25" s="24"/>
      <c r="IKL25" s="24"/>
      <c r="IKM25" s="24"/>
      <c r="IKN25" s="24"/>
      <c r="IKO25" s="24"/>
      <c r="IKP25" s="24"/>
      <c r="IKQ25" s="24"/>
      <c r="IKR25" s="24"/>
      <c r="IKS25" s="24"/>
      <c r="IKT25" s="24"/>
      <c r="IKU25" s="24"/>
      <c r="IKV25" s="24"/>
      <c r="IKW25" s="24"/>
      <c r="IKX25" s="24"/>
      <c r="IKY25" s="24"/>
      <c r="IKZ25" s="24"/>
      <c r="ILA25" s="24"/>
      <c r="ILB25" s="24"/>
      <c r="ILC25" s="24"/>
      <c r="ILD25" s="24"/>
      <c r="ILE25" s="24"/>
      <c r="ILF25" s="24"/>
      <c r="ILG25" s="24"/>
      <c r="ILH25" s="24"/>
      <c r="ILI25" s="24"/>
      <c r="ILJ25" s="24"/>
      <c r="ILK25" s="24"/>
      <c r="ILL25" s="24"/>
      <c r="ILM25" s="24"/>
      <c r="ILN25" s="24"/>
      <c r="ILO25" s="24"/>
      <c r="ILP25" s="24"/>
      <c r="ILQ25" s="24"/>
      <c r="ILR25" s="24"/>
      <c r="ILS25" s="24"/>
      <c r="ILT25" s="24"/>
      <c r="ILU25" s="24"/>
      <c r="ILV25" s="24"/>
      <c r="ILW25" s="24"/>
      <c r="ILX25" s="24"/>
      <c r="ILY25" s="24"/>
      <c r="ILZ25" s="24"/>
      <c r="IMA25" s="24"/>
      <c r="IMB25" s="24"/>
      <c r="IMC25" s="24"/>
      <c r="IMD25" s="24"/>
      <c r="IME25" s="24"/>
      <c r="IMF25" s="24"/>
      <c r="IMG25" s="24"/>
      <c r="IMH25" s="24"/>
      <c r="IMI25" s="24"/>
      <c r="IMJ25" s="24"/>
      <c r="IMK25" s="24"/>
      <c r="IML25" s="24"/>
      <c r="IMM25" s="24"/>
      <c r="IMN25" s="24"/>
      <c r="IMO25" s="24"/>
      <c r="IMP25" s="24"/>
      <c r="IMQ25" s="24"/>
      <c r="IMR25" s="24"/>
      <c r="IMS25" s="24"/>
      <c r="IMT25" s="24"/>
      <c r="IMU25" s="24"/>
      <c r="IMV25" s="24"/>
      <c r="IMW25" s="24"/>
      <c r="IMX25" s="24"/>
      <c r="IMY25" s="24"/>
      <c r="IMZ25" s="24"/>
      <c r="INA25" s="24"/>
      <c r="INB25" s="24"/>
      <c r="INC25" s="24"/>
      <c r="IND25" s="24"/>
      <c r="INE25" s="24"/>
      <c r="INF25" s="24"/>
      <c r="ING25" s="24"/>
      <c r="INH25" s="24"/>
      <c r="INI25" s="24"/>
      <c r="INJ25" s="24"/>
      <c r="INK25" s="24"/>
      <c r="INL25" s="24"/>
      <c r="INM25" s="24"/>
      <c r="INN25" s="24"/>
      <c r="INO25" s="24"/>
      <c r="INP25" s="24"/>
      <c r="INQ25" s="24"/>
      <c r="INR25" s="24"/>
      <c r="INS25" s="24"/>
      <c r="INT25" s="24"/>
      <c r="INU25" s="24"/>
      <c r="INV25" s="24"/>
      <c r="INW25" s="24"/>
      <c r="INX25" s="24"/>
      <c r="INY25" s="24"/>
      <c r="INZ25" s="24"/>
      <c r="IOA25" s="24"/>
      <c r="IOB25" s="24"/>
      <c r="IOC25" s="24"/>
      <c r="IOD25" s="24"/>
      <c r="IOE25" s="24"/>
      <c r="IOF25" s="24"/>
      <c r="IOG25" s="24"/>
      <c r="IOH25" s="24"/>
      <c r="IOI25" s="24"/>
      <c r="IOJ25" s="24"/>
      <c r="IOK25" s="24"/>
      <c r="IOL25" s="24"/>
      <c r="IOM25" s="24"/>
      <c r="ION25" s="24"/>
      <c r="IOO25" s="24"/>
      <c r="IOP25" s="24"/>
      <c r="IOQ25" s="24"/>
      <c r="IOR25" s="24"/>
      <c r="IOS25" s="24"/>
      <c r="IOT25" s="24"/>
      <c r="IOU25" s="24"/>
      <c r="IOV25" s="24"/>
      <c r="IOW25" s="24"/>
      <c r="IOX25" s="24"/>
      <c r="IOY25" s="24"/>
      <c r="IOZ25" s="24"/>
      <c r="IPA25" s="24"/>
      <c r="IPB25" s="24"/>
      <c r="IPC25" s="24"/>
      <c r="IPD25" s="24"/>
      <c r="IPE25" s="24"/>
      <c r="IPF25" s="24"/>
      <c r="IPG25" s="24"/>
      <c r="IPH25" s="24"/>
      <c r="IPI25" s="24"/>
      <c r="IPJ25" s="24"/>
      <c r="IPK25" s="24"/>
      <c r="IPL25" s="24"/>
      <c r="IPM25" s="24"/>
      <c r="IPN25" s="24"/>
      <c r="IPO25" s="24"/>
      <c r="IPP25" s="24"/>
      <c r="IPQ25" s="24"/>
      <c r="IPR25" s="24"/>
      <c r="IPS25" s="24"/>
      <c r="IPT25" s="24"/>
      <c r="IPU25" s="24"/>
      <c r="IPV25" s="24"/>
      <c r="IPW25" s="24"/>
      <c r="IPX25" s="24"/>
      <c r="IPY25" s="24"/>
      <c r="IPZ25" s="24"/>
      <c r="IQA25" s="24"/>
      <c r="IQB25" s="24"/>
      <c r="IQC25" s="24"/>
      <c r="IQD25" s="24"/>
      <c r="IQE25" s="24"/>
      <c r="IQF25" s="24"/>
      <c r="IQG25" s="24"/>
      <c r="IQH25" s="24"/>
      <c r="IQI25" s="24"/>
      <c r="IQJ25" s="24"/>
      <c r="IQK25" s="24"/>
      <c r="IQL25" s="24"/>
      <c r="IQM25" s="24"/>
      <c r="IQN25" s="24"/>
      <c r="IQO25" s="24"/>
      <c r="IQP25" s="24"/>
      <c r="IQQ25" s="24"/>
      <c r="IQR25" s="24"/>
      <c r="IQS25" s="24"/>
      <c r="IQT25" s="24"/>
      <c r="IQU25" s="24"/>
      <c r="IQV25" s="24"/>
      <c r="IQW25" s="24"/>
      <c r="IQX25" s="24"/>
      <c r="IQY25" s="24"/>
      <c r="IQZ25" s="24"/>
      <c r="IRA25" s="24"/>
      <c r="IRB25" s="24"/>
      <c r="IRC25" s="24"/>
      <c r="IRD25" s="24"/>
      <c r="IRE25" s="24"/>
      <c r="IRF25" s="24"/>
      <c r="IRG25" s="24"/>
      <c r="IRH25" s="24"/>
      <c r="IRI25" s="24"/>
      <c r="IRJ25" s="24"/>
      <c r="IRK25" s="24"/>
      <c r="IRL25" s="24"/>
      <c r="IRM25" s="24"/>
      <c r="IRN25" s="24"/>
      <c r="IRO25" s="24"/>
      <c r="IRP25" s="24"/>
      <c r="IRQ25" s="24"/>
      <c r="IRR25" s="24"/>
      <c r="IRS25" s="24"/>
      <c r="IRT25" s="24"/>
      <c r="IRU25" s="24"/>
      <c r="IRV25" s="24"/>
      <c r="IRW25" s="24"/>
      <c r="IRX25" s="24"/>
      <c r="IRY25" s="24"/>
      <c r="IRZ25" s="24"/>
      <c r="ISA25" s="24"/>
      <c r="ISB25" s="24"/>
      <c r="ISC25" s="24"/>
      <c r="ISD25" s="24"/>
      <c r="ISE25" s="24"/>
      <c r="ISF25" s="24"/>
      <c r="ISG25" s="24"/>
      <c r="ISH25" s="24"/>
      <c r="ISI25" s="24"/>
      <c r="ISJ25" s="24"/>
      <c r="ISK25" s="24"/>
      <c r="ISL25" s="24"/>
      <c r="ISM25" s="24"/>
      <c r="ISN25" s="24"/>
      <c r="ISO25" s="24"/>
      <c r="ISP25" s="24"/>
      <c r="ISQ25" s="24"/>
      <c r="ISR25" s="24"/>
      <c r="ISS25" s="24"/>
      <c r="IST25" s="24"/>
      <c r="ISU25" s="24"/>
      <c r="ISV25" s="24"/>
      <c r="ISW25" s="24"/>
      <c r="ISX25" s="24"/>
      <c r="ISY25" s="24"/>
      <c r="ISZ25" s="24"/>
      <c r="ITA25" s="24"/>
      <c r="ITB25" s="24"/>
      <c r="ITC25" s="24"/>
      <c r="ITD25" s="24"/>
      <c r="ITE25" s="24"/>
      <c r="ITF25" s="24"/>
      <c r="ITG25" s="24"/>
      <c r="ITH25" s="24"/>
      <c r="ITI25" s="24"/>
      <c r="ITJ25" s="24"/>
      <c r="ITK25" s="24"/>
      <c r="ITL25" s="24"/>
      <c r="ITM25" s="24"/>
      <c r="ITN25" s="24"/>
      <c r="ITO25" s="24"/>
      <c r="ITP25" s="24"/>
      <c r="ITQ25" s="24"/>
      <c r="ITR25" s="24"/>
      <c r="ITS25" s="24"/>
      <c r="ITT25" s="24"/>
      <c r="ITU25" s="24"/>
      <c r="ITV25" s="24"/>
      <c r="ITW25" s="24"/>
      <c r="ITX25" s="24"/>
      <c r="ITY25" s="24"/>
      <c r="ITZ25" s="24"/>
      <c r="IUA25" s="24"/>
      <c r="IUB25" s="24"/>
      <c r="IUC25" s="24"/>
      <c r="IUD25" s="24"/>
      <c r="IUE25" s="24"/>
      <c r="IUF25" s="24"/>
      <c r="IUG25" s="24"/>
      <c r="IUH25" s="24"/>
      <c r="IUI25" s="24"/>
      <c r="IUJ25" s="24"/>
      <c r="IUK25" s="24"/>
      <c r="IUL25" s="24"/>
      <c r="IUM25" s="24"/>
      <c r="IUN25" s="24"/>
      <c r="IUO25" s="24"/>
      <c r="IUP25" s="24"/>
      <c r="IUQ25" s="24"/>
      <c r="IUR25" s="24"/>
      <c r="IUS25" s="24"/>
      <c r="IUT25" s="24"/>
      <c r="IUU25" s="24"/>
      <c r="IUV25" s="24"/>
      <c r="IUW25" s="24"/>
      <c r="IUX25" s="24"/>
      <c r="IUY25" s="24"/>
      <c r="IUZ25" s="24"/>
      <c r="IVA25" s="24"/>
      <c r="IVB25" s="24"/>
      <c r="IVC25" s="24"/>
      <c r="IVD25" s="24"/>
      <c r="IVE25" s="24"/>
      <c r="IVF25" s="24"/>
      <c r="IVG25" s="24"/>
      <c r="IVH25" s="24"/>
      <c r="IVI25" s="24"/>
      <c r="IVJ25" s="24"/>
      <c r="IVK25" s="24"/>
      <c r="IVL25" s="24"/>
      <c r="IVM25" s="24"/>
      <c r="IVN25" s="24"/>
      <c r="IVO25" s="24"/>
      <c r="IVP25" s="24"/>
      <c r="IVQ25" s="24"/>
      <c r="IVR25" s="24"/>
      <c r="IVS25" s="24"/>
      <c r="IVT25" s="24"/>
      <c r="IVU25" s="24"/>
      <c r="IVV25" s="24"/>
      <c r="IVW25" s="24"/>
      <c r="IVX25" s="24"/>
      <c r="IVY25" s="24"/>
      <c r="IVZ25" s="24"/>
      <c r="IWA25" s="24"/>
      <c r="IWB25" s="24"/>
      <c r="IWC25" s="24"/>
      <c r="IWD25" s="24"/>
      <c r="IWE25" s="24"/>
      <c r="IWF25" s="24"/>
      <c r="IWG25" s="24"/>
      <c r="IWH25" s="24"/>
      <c r="IWI25" s="24"/>
      <c r="IWJ25" s="24"/>
      <c r="IWK25" s="24"/>
      <c r="IWL25" s="24"/>
      <c r="IWM25" s="24"/>
      <c r="IWN25" s="24"/>
      <c r="IWO25" s="24"/>
      <c r="IWP25" s="24"/>
      <c r="IWQ25" s="24"/>
      <c r="IWR25" s="24"/>
      <c r="IWS25" s="24"/>
      <c r="IWT25" s="24"/>
      <c r="IWU25" s="24"/>
      <c r="IWV25" s="24"/>
      <c r="IWW25" s="24"/>
      <c r="IWX25" s="24"/>
      <c r="IWY25" s="24"/>
      <c r="IWZ25" s="24"/>
      <c r="IXA25" s="24"/>
      <c r="IXB25" s="24"/>
      <c r="IXC25" s="24"/>
      <c r="IXD25" s="24"/>
      <c r="IXE25" s="24"/>
      <c r="IXF25" s="24"/>
      <c r="IXG25" s="24"/>
      <c r="IXH25" s="24"/>
      <c r="IXI25" s="24"/>
      <c r="IXJ25" s="24"/>
      <c r="IXK25" s="24"/>
      <c r="IXL25" s="24"/>
      <c r="IXM25" s="24"/>
      <c r="IXN25" s="24"/>
      <c r="IXO25" s="24"/>
      <c r="IXP25" s="24"/>
      <c r="IXQ25" s="24"/>
      <c r="IXR25" s="24"/>
      <c r="IXS25" s="24"/>
      <c r="IXT25" s="24"/>
      <c r="IXU25" s="24"/>
      <c r="IXV25" s="24"/>
      <c r="IXW25" s="24"/>
      <c r="IXX25" s="24"/>
      <c r="IXY25" s="24"/>
      <c r="IXZ25" s="24"/>
      <c r="IYA25" s="24"/>
      <c r="IYB25" s="24"/>
      <c r="IYC25" s="24"/>
      <c r="IYD25" s="24"/>
      <c r="IYE25" s="24"/>
      <c r="IYF25" s="24"/>
      <c r="IYG25" s="24"/>
      <c r="IYH25" s="24"/>
      <c r="IYI25" s="24"/>
      <c r="IYJ25" s="24"/>
      <c r="IYK25" s="24"/>
      <c r="IYL25" s="24"/>
      <c r="IYM25" s="24"/>
      <c r="IYN25" s="24"/>
      <c r="IYO25" s="24"/>
      <c r="IYP25" s="24"/>
      <c r="IYQ25" s="24"/>
      <c r="IYR25" s="24"/>
      <c r="IYS25" s="24"/>
      <c r="IYT25" s="24"/>
      <c r="IYU25" s="24"/>
      <c r="IYV25" s="24"/>
      <c r="IYW25" s="24"/>
      <c r="IYX25" s="24"/>
      <c r="IYY25" s="24"/>
      <c r="IYZ25" s="24"/>
      <c r="IZA25" s="24"/>
      <c r="IZB25" s="24"/>
      <c r="IZC25" s="24"/>
      <c r="IZD25" s="24"/>
      <c r="IZE25" s="24"/>
      <c r="IZF25" s="24"/>
      <c r="IZG25" s="24"/>
      <c r="IZH25" s="24"/>
      <c r="IZI25" s="24"/>
      <c r="IZJ25" s="24"/>
      <c r="IZK25" s="24"/>
      <c r="IZL25" s="24"/>
      <c r="IZM25" s="24"/>
      <c r="IZN25" s="24"/>
      <c r="IZO25" s="24"/>
      <c r="IZP25" s="24"/>
      <c r="IZQ25" s="24"/>
      <c r="IZR25" s="24"/>
      <c r="IZS25" s="24"/>
      <c r="IZT25" s="24"/>
      <c r="IZU25" s="24"/>
      <c r="IZV25" s="24"/>
      <c r="IZW25" s="24"/>
      <c r="IZX25" s="24"/>
      <c r="IZY25" s="24"/>
      <c r="IZZ25" s="24"/>
      <c r="JAA25" s="24"/>
      <c r="JAB25" s="24"/>
      <c r="JAC25" s="24"/>
      <c r="JAD25" s="24"/>
      <c r="JAE25" s="24"/>
      <c r="JAF25" s="24"/>
      <c r="JAG25" s="24"/>
      <c r="JAH25" s="24"/>
      <c r="JAI25" s="24"/>
      <c r="JAJ25" s="24"/>
      <c r="JAK25" s="24"/>
      <c r="JAL25" s="24"/>
      <c r="JAM25" s="24"/>
      <c r="JAN25" s="24"/>
      <c r="JAO25" s="24"/>
      <c r="JAP25" s="24"/>
      <c r="JAQ25" s="24"/>
      <c r="JAR25" s="24"/>
      <c r="JAS25" s="24"/>
      <c r="JAT25" s="24"/>
      <c r="JAU25" s="24"/>
      <c r="JAV25" s="24"/>
      <c r="JAW25" s="24"/>
      <c r="JAX25" s="24"/>
      <c r="JAY25" s="24"/>
      <c r="JAZ25" s="24"/>
      <c r="JBA25" s="24"/>
      <c r="JBB25" s="24"/>
      <c r="JBC25" s="24"/>
      <c r="JBD25" s="24"/>
      <c r="JBE25" s="24"/>
      <c r="JBF25" s="24"/>
      <c r="JBG25" s="24"/>
      <c r="JBH25" s="24"/>
      <c r="JBI25" s="24"/>
      <c r="JBJ25" s="24"/>
      <c r="JBK25" s="24"/>
      <c r="JBL25" s="24"/>
      <c r="JBM25" s="24"/>
      <c r="JBN25" s="24"/>
      <c r="JBO25" s="24"/>
      <c r="JBP25" s="24"/>
      <c r="JBQ25" s="24"/>
      <c r="JBR25" s="24"/>
      <c r="JBS25" s="24"/>
      <c r="JBT25" s="24"/>
      <c r="JBU25" s="24"/>
      <c r="JBV25" s="24"/>
      <c r="JBW25" s="24"/>
      <c r="JBX25" s="24"/>
      <c r="JBY25" s="24"/>
      <c r="JBZ25" s="24"/>
      <c r="JCA25" s="24"/>
      <c r="JCB25" s="24"/>
      <c r="JCC25" s="24"/>
      <c r="JCD25" s="24"/>
      <c r="JCE25" s="24"/>
      <c r="JCF25" s="24"/>
      <c r="JCG25" s="24"/>
      <c r="JCH25" s="24"/>
      <c r="JCI25" s="24"/>
      <c r="JCJ25" s="24"/>
      <c r="JCK25" s="24"/>
      <c r="JCL25" s="24"/>
      <c r="JCM25" s="24"/>
      <c r="JCN25" s="24"/>
      <c r="JCO25" s="24"/>
      <c r="JCP25" s="24"/>
      <c r="JCQ25" s="24"/>
      <c r="JCR25" s="24"/>
      <c r="JCS25" s="24"/>
      <c r="JCT25" s="24"/>
      <c r="JCU25" s="24"/>
      <c r="JCV25" s="24"/>
      <c r="JCW25" s="24"/>
      <c r="JCX25" s="24"/>
      <c r="JCY25" s="24"/>
      <c r="JCZ25" s="24"/>
      <c r="JDA25" s="24"/>
      <c r="JDB25" s="24"/>
      <c r="JDC25" s="24"/>
      <c r="JDD25" s="24"/>
      <c r="JDE25" s="24"/>
      <c r="JDF25" s="24"/>
      <c r="JDG25" s="24"/>
      <c r="JDH25" s="24"/>
      <c r="JDI25" s="24"/>
      <c r="JDJ25" s="24"/>
      <c r="JDK25" s="24"/>
      <c r="JDL25" s="24"/>
      <c r="JDM25" s="24"/>
      <c r="JDN25" s="24"/>
      <c r="JDO25" s="24"/>
      <c r="JDP25" s="24"/>
      <c r="JDQ25" s="24"/>
      <c r="JDR25" s="24"/>
      <c r="JDS25" s="24"/>
      <c r="JDT25" s="24"/>
      <c r="JDU25" s="24"/>
      <c r="JDV25" s="24"/>
      <c r="JDW25" s="24"/>
      <c r="JDX25" s="24"/>
      <c r="JDY25" s="24"/>
      <c r="JDZ25" s="24"/>
      <c r="JEA25" s="24"/>
      <c r="JEB25" s="24"/>
      <c r="JEC25" s="24"/>
      <c r="JED25" s="24"/>
      <c r="JEE25" s="24"/>
      <c r="JEF25" s="24"/>
      <c r="JEG25" s="24"/>
      <c r="JEH25" s="24"/>
      <c r="JEI25" s="24"/>
      <c r="JEJ25" s="24"/>
      <c r="JEK25" s="24"/>
      <c r="JEL25" s="24"/>
      <c r="JEM25" s="24"/>
      <c r="JEN25" s="24"/>
      <c r="JEO25" s="24"/>
      <c r="JEP25" s="24"/>
      <c r="JEQ25" s="24"/>
      <c r="JER25" s="24"/>
      <c r="JES25" s="24"/>
      <c r="JET25" s="24"/>
      <c r="JEU25" s="24"/>
      <c r="JEV25" s="24"/>
      <c r="JEW25" s="24"/>
      <c r="JEX25" s="24"/>
      <c r="JEY25" s="24"/>
      <c r="JEZ25" s="24"/>
      <c r="JFA25" s="24"/>
      <c r="JFB25" s="24"/>
      <c r="JFC25" s="24"/>
      <c r="JFD25" s="24"/>
      <c r="JFE25" s="24"/>
      <c r="JFF25" s="24"/>
      <c r="JFG25" s="24"/>
      <c r="JFH25" s="24"/>
      <c r="JFI25" s="24"/>
      <c r="JFJ25" s="24"/>
      <c r="JFK25" s="24"/>
      <c r="JFL25" s="24"/>
      <c r="JFM25" s="24"/>
      <c r="JFN25" s="24"/>
      <c r="JFO25" s="24"/>
      <c r="JFP25" s="24"/>
      <c r="JFQ25" s="24"/>
      <c r="JFR25" s="24"/>
      <c r="JFS25" s="24"/>
      <c r="JFT25" s="24"/>
      <c r="JFU25" s="24"/>
      <c r="JFV25" s="24"/>
      <c r="JFW25" s="24"/>
      <c r="JFX25" s="24"/>
      <c r="JFY25" s="24"/>
      <c r="JFZ25" s="24"/>
      <c r="JGA25" s="24"/>
      <c r="JGB25" s="24"/>
      <c r="JGC25" s="24"/>
      <c r="JGD25" s="24"/>
      <c r="JGE25" s="24"/>
      <c r="JGF25" s="24"/>
      <c r="JGG25" s="24"/>
      <c r="JGH25" s="24"/>
      <c r="JGI25" s="24"/>
      <c r="JGJ25" s="24"/>
      <c r="JGK25" s="24"/>
      <c r="JGL25" s="24"/>
      <c r="JGM25" s="24"/>
      <c r="JGN25" s="24"/>
      <c r="JGO25" s="24"/>
      <c r="JGP25" s="24"/>
      <c r="JGQ25" s="24"/>
      <c r="JGR25" s="24"/>
      <c r="JGS25" s="24"/>
      <c r="JGT25" s="24"/>
      <c r="JGU25" s="24"/>
      <c r="JGV25" s="24"/>
      <c r="JGW25" s="24"/>
      <c r="JGX25" s="24"/>
      <c r="JGY25" s="24"/>
      <c r="JGZ25" s="24"/>
      <c r="JHA25" s="24"/>
      <c r="JHB25" s="24"/>
      <c r="JHC25" s="24"/>
      <c r="JHD25" s="24"/>
      <c r="JHE25" s="24"/>
      <c r="JHF25" s="24"/>
      <c r="JHG25" s="24"/>
      <c r="JHH25" s="24"/>
      <c r="JHI25" s="24"/>
      <c r="JHJ25" s="24"/>
      <c r="JHK25" s="24"/>
      <c r="JHL25" s="24"/>
      <c r="JHM25" s="24"/>
      <c r="JHN25" s="24"/>
      <c r="JHO25" s="24"/>
      <c r="JHP25" s="24"/>
      <c r="JHQ25" s="24"/>
      <c r="JHR25" s="24"/>
      <c r="JHS25" s="24"/>
      <c r="JHT25" s="24"/>
      <c r="JHU25" s="24"/>
      <c r="JHV25" s="24"/>
      <c r="JHW25" s="24"/>
      <c r="JHX25" s="24"/>
      <c r="JHY25" s="24"/>
      <c r="JHZ25" s="24"/>
      <c r="JIA25" s="24"/>
      <c r="JIB25" s="24"/>
      <c r="JIC25" s="24"/>
      <c r="JID25" s="24"/>
      <c r="JIE25" s="24"/>
      <c r="JIF25" s="24"/>
      <c r="JIG25" s="24"/>
      <c r="JIH25" s="24"/>
      <c r="JII25" s="24"/>
      <c r="JIJ25" s="24"/>
      <c r="JIK25" s="24"/>
      <c r="JIL25" s="24"/>
      <c r="JIM25" s="24"/>
      <c r="JIN25" s="24"/>
      <c r="JIO25" s="24"/>
      <c r="JIP25" s="24"/>
      <c r="JIQ25" s="24"/>
      <c r="JIR25" s="24"/>
      <c r="JIS25" s="24"/>
      <c r="JIT25" s="24"/>
      <c r="JIU25" s="24"/>
      <c r="JIV25" s="24"/>
      <c r="JIW25" s="24"/>
      <c r="JIX25" s="24"/>
      <c r="JIY25" s="24"/>
      <c r="JIZ25" s="24"/>
      <c r="JJA25" s="24"/>
      <c r="JJB25" s="24"/>
      <c r="JJC25" s="24"/>
      <c r="JJD25" s="24"/>
      <c r="JJE25" s="24"/>
      <c r="JJF25" s="24"/>
      <c r="JJG25" s="24"/>
      <c r="JJH25" s="24"/>
      <c r="JJI25" s="24"/>
      <c r="JJJ25" s="24"/>
      <c r="JJK25" s="24"/>
      <c r="JJL25" s="24"/>
      <c r="JJM25" s="24"/>
      <c r="JJN25" s="24"/>
      <c r="JJO25" s="24"/>
      <c r="JJP25" s="24"/>
      <c r="JJQ25" s="24"/>
      <c r="JJR25" s="24"/>
      <c r="JJS25" s="24"/>
      <c r="JJT25" s="24"/>
      <c r="JJU25" s="24"/>
      <c r="JJV25" s="24"/>
      <c r="JJW25" s="24"/>
      <c r="JJX25" s="24"/>
      <c r="JJY25" s="24"/>
      <c r="JJZ25" s="24"/>
      <c r="JKA25" s="24"/>
      <c r="JKB25" s="24"/>
      <c r="JKC25" s="24"/>
      <c r="JKD25" s="24"/>
      <c r="JKE25" s="24"/>
      <c r="JKF25" s="24"/>
      <c r="JKG25" s="24"/>
      <c r="JKH25" s="24"/>
      <c r="JKI25" s="24"/>
      <c r="JKJ25" s="24"/>
      <c r="JKK25" s="24"/>
      <c r="JKL25" s="24"/>
      <c r="JKM25" s="24"/>
      <c r="JKN25" s="24"/>
      <c r="JKO25" s="24"/>
      <c r="JKP25" s="24"/>
      <c r="JKQ25" s="24"/>
      <c r="JKR25" s="24"/>
      <c r="JKS25" s="24"/>
      <c r="JKT25" s="24"/>
      <c r="JKU25" s="24"/>
      <c r="JKV25" s="24"/>
      <c r="JKW25" s="24"/>
      <c r="JKX25" s="24"/>
      <c r="JKY25" s="24"/>
      <c r="JKZ25" s="24"/>
      <c r="JLA25" s="24"/>
      <c r="JLB25" s="24"/>
      <c r="JLC25" s="24"/>
      <c r="JLD25" s="24"/>
      <c r="JLE25" s="24"/>
      <c r="JLF25" s="24"/>
      <c r="JLG25" s="24"/>
      <c r="JLH25" s="24"/>
      <c r="JLI25" s="24"/>
      <c r="JLJ25" s="24"/>
      <c r="JLK25" s="24"/>
      <c r="JLL25" s="24"/>
      <c r="JLM25" s="24"/>
      <c r="JLN25" s="24"/>
      <c r="JLO25" s="24"/>
      <c r="JLP25" s="24"/>
      <c r="JLQ25" s="24"/>
      <c r="JLR25" s="24"/>
      <c r="JLS25" s="24"/>
      <c r="JLT25" s="24"/>
      <c r="JLU25" s="24"/>
      <c r="JLV25" s="24"/>
      <c r="JLW25" s="24"/>
      <c r="JLX25" s="24"/>
      <c r="JLY25" s="24"/>
      <c r="JLZ25" s="24"/>
      <c r="JMA25" s="24"/>
      <c r="JMB25" s="24"/>
      <c r="JMC25" s="24"/>
      <c r="JMD25" s="24"/>
      <c r="JME25" s="24"/>
      <c r="JMF25" s="24"/>
      <c r="JMG25" s="24"/>
      <c r="JMH25" s="24"/>
      <c r="JMI25" s="24"/>
      <c r="JMJ25" s="24"/>
      <c r="JMK25" s="24"/>
      <c r="JML25" s="24"/>
      <c r="JMM25" s="24"/>
      <c r="JMN25" s="24"/>
      <c r="JMO25" s="24"/>
      <c r="JMP25" s="24"/>
      <c r="JMQ25" s="24"/>
      <c r="JMR25" s="24"/>
      <c r="JMS25" s="24"/>
      <c r="JMT25" s="24"/>
      <c r="JMU25" s="24"/>
      <c r="JMV25" s="24"/>
      <c r="JMW25" s="24"/>
      <c r="JMX25" s="24"/>
      <c r="JMY25" s="24"/>
      <c r="JMZ25" s="24"/>
      <c r="JNA25" s="24"/>
      <c r="JNB25" s="24"/>
      <c r="JNC25" s="24"/>
      <c r="JND25" s="24"/>
      <c r="JNE25" s="24"/>
      <c r="JNF25" s="24"/>
      <c r="JNG25" s="24"/>
      <c r="JNH25" s="24"/>
      <c r="JNI25" s="24"/>
      <c r="JNJ25" s="24"/>
      <c r="JNK25" s="24"/>
      <c r="JNL25" s="24"/>
      <c r="JNM25" s="24"/>
      <c r="JNN25" s="24"/>
      <c r="JNO25" s="24"/>
      <c r="JNP25" s="24"/>
      <c r="JNQ25" s="24"/>
      <c r="JNR25" s="24"/>
      <c r="JNS25" s="24"/>
      <c r="JNT25" s="24"/>
      <c r="JNU25" s="24"/>
      <c r="JNV25" s="24"/>
      <c r="JNW25" s="24"/>
      <c r="JNX25" s="24"/>
      <c r="JNY25" s="24"/>
      <c r="JNZ25" s="24"/>
      <c r="JOA25" s="24"/>
      <c r="JOB25" s="24"/>
      <c r="JOC25" s="24"/>
      <c r="JOD25" s="24"/>
      <c r="JOE25" s="24"/>
      <c r="JOF25" s="24"/>
      <c r="JOG25" s="24"/>
      <c r="JOH25" s="24"/>
      <c r="JOI25" s="24"/>
      <c r="JOJ25" s="24"/>
      <c r="JOK25" s="24"/>
      <c r="JOL25" s="24"/>
      <c r="JOM25" s="24"/>
      <c r="JON25" s="24"/>
      <c r="JOO25" s="24"/>
      <c r="JOP25" s="24"/>
      <c r="JOQ25" s="24"/>
      <c r="JOR25" s="24"/>
      <c r="JOS25" s="24"/>
      <c r="JOT25" s="24"/>
      <c r="JOU25" s="24"/>
      <c r="JOV25" s="24"/>
      <c r="JOW25" s="24"/>
      <c r="JOX25" s="24"/>
      <c r="JOY25" s="24"/>
      <c r="JOZ25" s="24"/>
      <c r="JPA25" s="24"/>
      <c r="JPB25" s="24"/>
      <c r="JPC25" s="24"/>
      <c r="JPD25" s="24"/>
      <c r="JPE25" s="24"/>
      <c r="JPF25" s="24"/>
      <c r="JPG25" s="24"/>
      <c r="JPH25" s="24"/>
      <c r="JPI25" s="24"/>
      <c r="JPJ25" s="24"/>
      <c r="JPK25" s="24"/>
      <c r="JPL25" s="24"/>
      <c r="JPM25" s="24"/>
      <c r="JPN25" s="24"/>
      <c r="JPO25" s="24"/>
      <c r="JPP25" s="24"/>
      <c r="JPQ25" s="24"/>
      <c r="JPR25" s="24"/>
      <c r="JPS25" s="24"/>
      <c r="JPT25" s="24"/>
      <c r="JPU25" s="24"/>
      <c r="JPV25" s="24"/>
      <c r="JPW25" s="24"/>
      <c r="JPX25" s="24"/>
      <c r="JPY25" s="24"/>
      <c r="JPZ25" s="24"/>
      <c r="JQA25" s="24"/>
      <c r="JQB25" s="24"/>
      <c r="JQC25" s="24"/>
      <c r="JQD25" s="24"/>
      <c r="JQE25" s="24"/>
      <c r="JQF25" s="24"/>
      <c r="JQG25" s="24"/>
      <c r="JQH25" s="24"/>
      <c r="JQI25" s="24"/>
      <c r="JQJ25" s="24"/>
      <c r="JQK25" s="24"/>
      <c r="JQL25" s="24"/>
      <c r="JQM25" s="24"/>
      <c r="JQN25" s="24"/>
      <c r="JQO25" s="24"/>
      <c r="JQP25" s="24"/>
      <c r="JQQ25" s="24"/>
      <c r="JQR25" s="24"/>
      <c r="JQS25" s="24"/>
      <c r="JQT25" s="24"/>
      <c r="JQU25" s="24"/>
      <c r="JQV25" s="24"/>
      <c r="JQW25" s="24"/>
      <c r="JQX25" s="24"/>
      <c r="JQY25" s="24"/>
      <c r="JQZ25" s="24"/>
      <c r="JRA25" s="24"/>
      <c r="JRB25" s="24"/>
      <c r="JRC25" s="24"/>
      <c r="JRD25" s="24"/>
      <c r="JRE25" s="24"/>
      <c r="JRF25" s="24"/>
      <c r="JRG25" s="24"/>
      <c r="JRH25" s="24"/>
      <c r="JRI25" s="24"/>
      <c r="JRJ25" s="24"/>
      <c r="JRK25" s="24"/>
      <c r="JRL25" s="24"/>
      <c r="JRM25" s="24"/>
      <c r="JRN25" s="24"/>
      <c r="JRO25" s="24"/>
      <c r="JRP25" s="24"/>
      <c r="JRQ25" s="24"/>
      <c r="JRR25" s="24"/>
      <c r="JRS25" s="24"/>
      <c r="JRT25" s="24"/>
      <c r="JRU25" s="24"/>
      <c r="JRV25" s="24"/>
      <c r="JRW25" s="24"/>
      <c r="JRX25" s="24"/>
      <c r="JRY25" s="24"/>
      <c r="JRZ25" s="24"/>
      <c r="JSA25" s="24"/>
      <c r="JSB25" s="24"/>
      <c r="JSC25" s="24"/>
      <c r="JSD25" s="24"/>
      <c r="JSE25" s="24"/>
      <c r="JSF25" s="24"/>
      <c r="JSG25" s="24"/>
      <c r="JSH25" s="24"/>
      <c r="JSI25" s="24"/>
      <c r="JSJ25" s="24"/>
      <c r="JSK25" s="24"/>
      <c r="JSL25" s="24"/>
      <c r="JSM25" s="24"/>
      <c r="JSN25" s="24"/>
      <c r="JSO25" s="24"/>
      <c r="JSP25" s="24"/>
      <c r="JSQ25" s="24"/>
      <c r="JSR25" s="24"/>
      <c r="JSS25" s="24"/>
      <c r="JST25" s="24"/>
      <c r="JSU25" s="24"/>
      <c r="JSV25" s="24"/>
      <c r="JSW25" s="24"/>
      <c r="JSX25" s="24"/>
      <c r="JSY25" s="24"/>
      <c r="JSZ25" s="24"/>
      <c r="JTA25" s="24"/>
      <c r="JTB25" s="24"/>
      <c r="JTC25" s="24"/>
      <c r="JTD25" s="24"/>
      <c r="JTE25" s="24"/>
      <c r="JTF25" s="24"/>
      <c r="JTG25" s="24"/>
      <c r="JTH25" s="24"/>
      <c r="JTI25" s="24"/>
      <c r="JTJ25" s="24"/>
      <c r="JTK25" s="24"/>
      <c r="JTL25" s="24"/>
      <c r="JTM25" s="24"/>
      <c r="JTN25" s="24"/>
      <c r="JTO25" s="24"/>
      <c r="JTP25" s="24"/>
      <c r="JTQ25" s="24"/>
      <c r="JTR25" s="24"/>
      <c r="JTS25" s="24"/>
      <c r="JTT25" s="24"/>
      <c r="JTU25" s="24"/>
      <c r="JTV25" s="24"/>
      <c r="JTW25" s="24"/>
      <c r="JTX25" s="24"/>
      <c r="JTY25" s="24"/>
      <c r="JTZ25" s="24"/>
      <c r="JUA25" s="24"/>
      <c r="JUB25" s="24"/>
      <c r="JUC25" s="24"/>
      <c r="JUD25" s="24"/>
      <c r="JUE25" s="24"/>
      <c r="JUF25" s="24"/>
      <c r="JUG25" s="24"/>
      <c r="JUH25" s="24"/>
      <c r="JUI25" s="24"/>
      <c r="JUJ25" s="24"/>
      <c r="JUK25" s="24"/>
      <c r="JUL25" s="24"/>
      <c r="JUM25" s="24"/>
      <c r="JUN25" s="24"/>
      <c r="JUO25" s="24"/>
      <c r="JUP25" s="24"/>
      <c r="JUQ25" s="24"/>
      <c r="JUR25" s="24"/>
      <c r="JUS25" s="24"/>
      <c r="JUT25" s="24"/>
      <c r="JUU25" s="24"/>
      <c r="JUV25" s="24"/>
      <c r="JUW25" s="24"/>
      <c r="JUX25" s="24"/>
      <c r="JUY25" s="24"/>
      <c r="JUZ25" s="24"/>
      <c r="JVA25" s="24"/>
      <c r="JVB25" s="24"/>
      <c r="JVC25" s="24"/>
      <c r="JVD25" s="24"/>
      <c r="JVE25" s="24"/>
      <c r="JVF25" s="24"/>
      <c r="JVG25" s="24"/>
      <c r="JVH25" s="24"/>
      <c r="JVI25" s="24"/>
      <c r="JVJ25" s="24"/>
      <c r="JVK25" s="24"/>
      <c r="JVL25" s="24"/>
      <c r="JVM25" s="24"/>
      <c r="JVN25" s="24"/>
      <c r="JVO25" s="24"/>
      <c r="JVP25" s="24"/>
      <c r="JVQ25" s="24"/>
      <c r="JVR25" s="24"/>
      <c r="JVS25" s="24"/>
      <c r="JVT25" s="24"/>
      <c r="JVU25" s="24"/>
      <c r="JVV25" s="24"/>
      <c r="JVW25" s="24"/>
      <c r="JVX25" s="24"/>
      <c r="JVY25" s="24"/>
      <c r="JVZ25" s="24"/>
      <c r="JWA25" s="24"/>
      <c r="JWB25" s="24"/>
      <c r="JWC25" s="24"/>
      <c r="JWD25" s="24"/>
      <c r="JWE25" s="24"/>
      <c r="JWF25" s="24"/>
      <c r="JWG25" s="24"/>
      <c r="JWH25" s="24"/>
      <c r="JWI25" s="24"/>
      <c r="JWJ25" s="24"/>
      <c r="JWK25" s="24"/>
      <c r="JWL25" s="24"/>
      <c r="JWM25" s="24"/>
      <c r="JWN25" s="24"/>
      <c r="JWO25" s="24"/>
      <c r="JWP25" s="24"/>
      <c r="JWQ25" s="24"/>
      <c r="JWR25" s="24"/>
      <c r="JWS25" s="24"/>
      <c r="JWT25" s="24"/>
      <c r="JWU25" s="24"/>
      <c r="JWV25" s="24"/>
      <c r="JWW25" s="24"/>
      <c r="JWX25" s="24"/>
      <c r="JWY25" s="24"/>
      <c r="JWZ25" s="24"/>
      <c r="JXA25" s="24"/>
      <c r="JXB25" s="24"/>
      <c r="JXC25" s="24"/>
      <c r="JXD25" s="24"/>
      <c r="JXE25" s="24"/>
      <c r="JXF25" s="24"/>
      <c r="JXG25" s="24"/>
      <c r="JXH25" s="24"/>
      <c r="JXI25" s="24"/>
      <c r="JXJ25" s="24"/>
      <c r="JXK25" s="24"/>
      <c r="JXL25" s="24"/>
      <c r="JXM25" s="24"/>
      <c r="JXN25" s="24"/>
      <c r="JXO25" s="24"/>
      <c r="JXP25" s="24"/>
      <c r="JXQ25" s="24"/>
      <c r="JXR25" s="24"/>
      <c r="JXS25" s="24"/>
      <c r="JXT25" s="24"/>
      <c r="JXU25" s="24"/>
      <c r="JXV25" s="24"/>
      <c r="JXW25" s="24"/>
      <c r="JXX25" s="24"/>
      <c r="JXY25" s="24"/>
      <c r="JXZ25" s="24"/>
      <c r="JYA25" s="24"/>
      <c r="JYB25" s="24"/>
      <c r="JYC25" s="24"/>
      <c r="JYD25" s="24"/>
      <c r="JYE25" s="24"/>
      <c r="JYF25" s="24"/>
      <c r="JYG25" s="24"/>
      <c r="JYH25" s="24"/>
      <c r="JYI25" s="24"/>
      <c r="JYJ25" s="24"/>
      <c r="JYK25" s="24"/>
      <c r="JYL25" s="24"/>
      <c r="JYM25" s="24"/>
      <c r="JYN25" s="24"/>
      <c r="JYO25" s="24"/>
      <c r="JYP25" s="24"/>
      <c r="JYQ25" s="24"/>
      <c r="JYR25" s="24"/>
      <c r="JYS25" s="24"/>
      <c r="JYT25" s="24"/>
      <c r="JYU25" s="24"/>
      <c r="JYV25" s="24"/>
      <c r="JYW25" s="24"/>
      <c r="JYX25" s="24"/>
      <c r="JYY25" s="24"/>
      <c r="JYZ25" s="24"/>
      <c r="JZA25" s="24"/>
      <c r="JZB25" s="24"/>
      <c r="JZC25" s="24"/>
      <c r="JZD25" s="24"/>
      <c r="JZE25" s="24"/>
      <c r="JZF25" s="24"/>
      <c r="JZG25" s="24"/>
      <c r="JZH25" s="24"/>
      <c r="JZI25" s="24"/>
      <c r="JZJ25" s="24"/>
      <c r="JZK25" s="24"/>
      <c r="JZL25" s="24"/>
      <c r="JZM25" s="24"/>
      <c r="JZN25" s="24"/>
      <c r="JZO25" s="24"/>
      <c r="JZP25" s="24"/>
      <c r="JZQ25" s="24"/>
      <c r="JZR25" s="24"/>
      <c r="JZS25" s="24"/>
      <c r="JZT25" s="24"/>
      <c r="JZU25" s="24"/>
      <c r="JZV25" s="24"/>
      <c r="JZW25" s="24"/>
      <c r="JZX25" s="24"/>
      <c r="JZY25" s="24"/>
      <c r="JZZ25" s="24"/>
      <c r="KAA25" s="24"/>
      <c r="KAB25" s="24"/>
      <c r="KAC25" s="24"/>
      <c r="KAD25" s="24"/>
      <c r="KAE25" s="24"/>
      <c r="KAF25" s="24"/>
      <c r="KAG25" s="24"/>
      <c r="KAH25" s="24"/>
      <c r="KAI25" s="24"/>
      <c r="KAJ25" s="24"/>
      <c r="KAK25" s="24"/>
      <c r="KAL25" s="24"/>
      <c r="KAM25" s="24"/>
      <c r="KAN25" s="24"/>
      <c r="KAO25" s="24"/>
      <c r="KAP25" s="24"/>
      <c r="KAQ25" s="24"/>
      <c r="KAR25" s="24"/>
      <c r="KAS25" s="24"/>
      <c r="KAT25" s="24"/>
      <c r="KAU25" s="24"/>
      <c r="KAV25" s="24"/>
      <c r="KAW25" s="24"/>
      <c r="KAX25" s="24"/>
      <c r="KAY25" s="24"/>
      <c r="KAZ25" s="24"/>
      <c r="KBA25" s="24"/>
      <c r="KBB25" s="24"/>
      <c r="KBC25" s="24"/>
      <c r="KBD25" s="24"/>
      <c r="KBE25" s="24"/>
      <c r="KBF25" s="24"/>
      <c r="KBG25" s="24"/>
      <c r="KBH25" s="24"/>
      <c r="KBI25" s="24"/>
      <c r="KBJ25" s="24"/>
      <c r="KBK25" s="24"/>
      <c r="KBL25" s="24"/>
      <c r="KBM25" s="24"/>
      <c r="KBN25" s="24"/>
      <c r="KBO25" s="24"/>
      <c r="KBP25" s="24"/>
      <c r="KBQ25" s="24"/>
      <c r="KBR25" s="24"/>
      <c r="KBS25" s="24"/>
      <c r="KBT25" s="24"/>
      <c r="KBU25" s="24"/>
      <c r="KBV25" s="24"/>
      <c r="KBW25" s="24"/>
      <c r="KBX25" s="24"/>
      <c r="KBY25" s="24"/>
      <c r="KBZ25" s="24"/>
      <c r="KCA25" s="24"/>
      <c r="KCB25" s="24"/>
      <c r="KCC25" s="24"/>
      <c r="KCD25" s="24"/>
      <c r="KCE25" s="24"/>
      <c r="KCF25" s="24"/>
      <c r="KCG25" s="24"/>
      <c r="KCH25" s="24"/>
      <c r="KCI25" s="24"/>
      <c r="KCJ25" s="24"/>
      <c r="KCK25" s="24"/>
      <c r="KCL25" s="24"/>
      <c r="KCM25" s="24"/>
      <c r="KCN25" s="24"/>
      <c r="KCO25" s="24"/>
      <c r="KCP25" s="24"/>
      <c r="KCQ25" s="24"/>
      <c r="KCR25" s="24"/>
      <c r="KCS25" s="24"/>
      <c r="KCT25" s="24"/>
      <c r="KCU25" s="24"/>
      <c r="KCV25" s="24"/>
      <c r="KCW25" s="24"/>
      <c r="KCX25" s="24"/>
      <c r="KCY25" s="24"/>
      <c r="KCZ25" s="24"/>
      <c r="KDA25" s="24"/>
      <c r="KDB25" s="24"/>
      <c r="KDC25" s="24"/>
      <c r="KDD25" s="24"/>
      <c r="KDE25" s="24"/>
      <c r="KDF25" s="24"/>
      <c r="KDG25" s="24"/>
      <c r="KDH25" s="24"/>
      <c r="KDI25" s="24"/>
      <c r="KDJ25" s="24"/>
      <c r="KDK25" s="24"/>
      <c r="KDL25" s="24"/>
      <c r="KDM25" s="24"/>
      <c r="KDN25" s="24"/>
      <c r="KDO25" s="24"/>
      <c r="KDP25" s="24"/>
      <c r="KDQ25" s="24"/>
      <c r="KDR25" s="24"/>
      <c r="KDS25" s="24"/>
      <c r="KDT25" s="24"/>
      <c r="KDU25" s="24"/>
      <c r="KDV25" s="24"/>
      <c r="KDW25" s="24"/>
      <c r="KDX25" s="24"/>
      <c r="KDY25" s="24"/>
      <c r="KDZ25" s="24"/>
      <c r="KEA25" s="24"/>
      <c r="KEB25" s="24"/>
      <c r="KEC25" s="24"/>
      <c r="KED25" s="24"/>
      <c r="KEE25" s="24"/>
      <c r="KEF25" s="24"/>
      <c r="KEG25" s="24"/>
      <c r="KEH25" s="24"/>
      <c r="KEI25" s="24"/>
      <c r="KEJ25" s="24"/>
      <c r="KEK25" s="24"/>
      <c r="KEL25" s="24"/>
      <c r="KEM25" s="24"/>
      <c r="KEN25" s="24"/>
      <c r="KEO25" s="24"/>
      <c r="KEP25" s="24"/>
      <c r="KEQ25" s="24"/>
      <c r="KER25" s="24"/>
      <c r="KES25" s="24"/>
      <c r="KET25" s="24"/>
      <c r="KEU25" s="24"/>
      <c r="KEV25" s="24"/>
      <c r="KEW25" s="24"/>
      <c r="KEX25" s="24"/>
      <c r="KEY25" s="24"/>
      <c r="KEZ25" s="24"/>
      <c r="KFA25" s="24"/>
      <c r="KFB25" s="24"/>
      <c r="KFC25" s="24"/>
      <c r="KFD25" s="24"/>
      <c r="KFE25" s="24"/>
      <c r="KFF25" s="24"/>
      <c r="KFG25" s="24"/>
      <c r="KFH25" s="24"/>
      <c r="KFI25" s="24"/>
      <c r="KFJ25" s="24"/>
      <c r="KFK25" s="24"/>
      <c r="KFL25" s="24"/>
      <c r="KFM25" s="24"/>
      <c r="KFN25" s="24"/>
      <c r="KFO25" s="24"/>
      <c r="KFP25" s="24"/>
      <c r="KFQ25" s="24"/>
      <c r="KFR25" s="24"/>
      <c r="KFS25" s="24"/>
      <c r="KFT25" s="24"/>
      <c r="KFU25" s="24"/>
      <c r="KFV25" s="24"/>
      <c r="KFW25" s="24"/>
      <c r="KFX25" s="24"/>
      <c r="KFY25" s="24"/>
      <c r="KFZ25" s="24"/>
      <c r="KGA25" s="24"/>
      <c r="KGB25" s="24"/>
      <c r="KGC25" s="24"/>
      <c r="KGD25" s="24"/>
      <c r="KGE25" s="24"/>
      <c r="KGF25" s="24"/>
      <c r="KGG25" s="24"/>
      <c r="KGH25" s="24"/>
      <c r="KGI25" s="24"/>
      <c r="KGJ25" s="24"/>
      <c r="KGK25" s="24"/>
      <c r="KGL25" s="24"/>
      <c r="KGM25" s="24"/>
      <c r="KGN25" s="24"/>
      <c r="KGO25" s="24"/>
      <c r="KGP25" s="24"/>
      <c r="KGQ25" s="24"/>
      <c r="KGR25" s="24"/>
      <c r="KGS25" s="24"/>
      <c r="KGT25" s="24"/>
      <c r="KGU25" s="24"/>
      <c r="KGV25" s="24"/>
      <c r="KGW25" s="24"/>
      <c r="KGX25" s="24"/>
      <c r="KGY25" s="24"/>
      <c r="KGZ25" s="24"/>
      <c r="KHA25" s="24"/>
      <c r="KHB25" s="24"/>
      <c r="KHC25" s="24"/>
      <c r="KHD25" s="24"/>
      <c r="KHE25" s="24"/>
      <c r="KHF25" s="24"/>
      <c r="KHG25" s="24"/>
      <c r="KHH25" s="24"/>
      <c r="KHI25" s="24"/>
      <c r="KHJ25" s="24"/>
      <c r="KHK25" s="24"/>
      <c r="KHL25" s="24"/>
      <c r="KHM25" s="24"/>
      <c r="KHN25" s="24"/>
      <c r="KHO25" s="24"/>
      <c r="KHP25" s="24"/>
      <c r="KHQ25" s="24"/>
      <c r="KHR25" s="24"/>
      <c r="KHS25" s="24"/>
      <c r="KHT25" s="24"/>
      <c r="KHU25" s="24"/>
      <c r="KHV25" s="24"/>
      <c r="KHW25" s="24"/>
      <c r="KHX25" s="24"/>
      <c r="KHY25" s="24"/>
      <c r="KHZ25" s="24"/>
      <c r="KIA25" s="24"/>
      <c r="KIB25" s="24"/>
      <c r="KIC25" s="24"/>
      <c r="KID25" s="24"/>
      <c r="KIE25" s="24"/>
      <c r="KIF25" s="24"/>
      <c r="KIG25" s="24"/>
      <c r="KIH25" s="24"/>
      <c r="KII25" s="24"/>
      <c r="KIJ25" s="24"/>
      <c r="KIK25" s="24"/>
      <c r="KIL25" s="24"/>
      <c r="KIM25" s="24"/>
      <c r="KIN25" s="24"/>
      <c r="KIO25" s="24"/>
      <c r="KIP25" s="24"/>
      <c r="KIQ25" s="24"/>
      <c r="KIR25" s="24"/>
      <c r="KIS25" s="24"/>
      <c r="KIT25" s="24"/>
      <c r="KIU25" s="24"/>
      <c r="KIV25" s="24"/>
      <c r="KIW25" s="24"/>
      <c r="KIX25" s="24"/>
      <c r="KIY25" s="24"/>
      <c r="KIZ25" s="24"/>
      <c r="KJA25" s="24"/>
      <c r="KJB25" s="24"/>
      <c r="KJC25" s="24"/>
      <c r="KJD25" s="24"/>
      <c r="KJE25" s="24"/>
      <c r="KJF25" s="24"/>
      <c r="KJG25" s="24"/>
      <c r="KJH25" s="24"/>
      <c r="KJI25" s="24"/>
      <c r="KJJ25" s="24"/>
      <c r="KJK25" s="24"/>
      <c r="KJL25" s="24"/>
      <c r="KJM25" s="24"/>
      <c r="KJN25" s="24"/>
      <c r="KJO25" s="24"/>
      <c r="KJP25" s="24"/>
      <c r="KJQ25" s="24"/>
      <c r="KJR25" s="24"/>
      <c r="KJS25" s="24"/>
      <c r="KJT25" s="24"/>
      <c r="KJU25" s="24"/>
      <c r="KJV25" s="24"/>
      <c r="KJW25" s="24"/>
      <c r="KJX25" s="24"/>
      <c r="KJY25" s="24"/>
      <c r="KJZ25" s="24"/>
      <c r="KKA25" s="24"/>
      <c r="KKB25" s="24"/>
      <c r="KKC25" s="24"/>
      <c r="KKD25" s="24"/>
      <c r="KKE25" s="24"/>
      <c r="KKF25" s="24"/>
      <c r="KKG25" s="24"/>
      <c r="KKH25" s="24"/>
      <c r="KKI25" s="24"/>
      <c r="KKJ25" s="24"/>
      <c r="KKK25" s="24"/>
      <c r="KKL25" s="24"/>
      <c r="KKM25" s="24"/>
      <c r="KKN25" s="24"/>
      <c r="KKO25" s="24"/>
      <c r="KKP25" s="24"/>
      <c r="KKQ25" s="24"/>
      <c r="KKR25" s="24"/>
      <c r="KKS25" s="24"/>
      <c r="KKT25" s="24"/>
      <c r="KKU25" s="24"/>
      <c r="KKV25" s="24"/>
      <c r="KKW25" s="24"/>
      <c r="KKX25" s="24"/>
      <c r="KKY25" s="24"/>
      <c r="KKZ25" s="24"/>
      <c r="KLA25" s="24"/>
      <c r="KLB25" s="24"/>
      <c r="KLC25" s="24"/>
      <c r="KLD25" s="24"/>
      <c r="KLE25" s="24"/>
      <c r="KLF25" s="24"/>
      <c r="KLG25" s="24"/>
      <c r="KLH25" s="24"/>
      <c r="KLI25" s="24"/>
      <c r="KLJ25" s="24"/>
      <c r="KLK25" s="24"/>
      <c r="KLL25" s="24"/>
      <c r="KLM25" s="24"/>
      <c r="KLN25" s="24"/>
      <c r="KLO25" s="24"/>
      <c r="KLP25" s="24"/>
      <c r="KLQ25" s="24"/>
      <c r="KLR25" s="24"/>
      <c r="KLS25" s="24"/>
      <c r="KLT25" s="24"/>
      <c r="KLU25" s="24"/>
      <c r="KLV25" s="24"/>
      <c r="KLW25" s="24"/>
      <c r="KLX25" s="24"/>
      <c r="KLY25" s="24"/>
      <c r="KLZ25" s="24"/>
      <c r="KMA25" s="24"/>
      <c r="KMB25" s="24"/>
      <c r="KMC25" s="24"/>
      <c r="KMD25" s="24"/>
      <c r="KME25" s="24"/>
      <c r="KMF25" s="24"/>
      <c r="KMG25" s="24"/>
      <c r="KMH25" s="24"/>
      <c r="KMI25" s="24"/>
      <c r="KMJ25" s="24"/>
      <c r="KMK25" s="24"/>
      <c r="KML25" s="24"/>
      <c r="KMM25" s="24"/>
      <c r="KMN25" s="24"/>
      <c r="KMO25" s="24"/>
      <c r="KMP25" s="24"/>
      <c r="KMQ25" s="24"/>
      <c r="KMR25" s="24"/>
      <c r="KMS25" s="24"/>
      <c r="KMT25" s="24"/>
      <c r="KMU25" s="24"/>
      <c r="KMV25" s="24"/>
      <c r="KMW25" s="24"/>
      <c r="KMX25" s="24"/>
      <c r="KMY25" s="24"/>
      <c r="KMZ25" s="24"/>
      <c r="KNA25" s="24"/>
      <c r="KNB25" s="24"/>
      <c r="KNC25" s="24"/>
      <c r="KND25" s="24"/>
      <c r="KNE25" s="24"/>
      <c r="KNF25" s="24"/>
      <c r="KNG25" s="24"/>
      <c r="KNH25" s="24"/>
      <c r="KNI25" s="24"/>
      <c r="KNJ25" s="24"/>
      <c r="KNK25" s="24"/>
      <c r="KNL25" s="24"/>
      <c r="KNM25" s="24"/>
      <c r="KNN25" s="24"/>
      <c r="KNO25" s="24"/>
      <c r="KNP25" s="24"/>
      <c r="KNQ25" s="24"/>
      <c r="KNR25" s="24"/>
      <c r="KNS25" s="24"/>
      <c r="KNT25" s="24"/>
      <c r="KNU25" s="24"/>
      <c r="KNV25" s="24"/>
      <c r="KNW25" s="24"/>
      <c r="KNX25" s="24"/>
      <c r="KNY25" s="24"/>
      <c r="KNZ25" s="24"/>
      <c r="KOA25" s="24"/>
      <c r="KOB25" s="24"/>
      <c r="KOC25" s="24"/>
      <c r="KOD25" s="24"/>
      <c r="KOE25" s="24"/>
      <c r="KOF25" s="24"/>
      <c r="KOG25" s="24"/>
      <c r="KOH25" s="24"/>
      <c r="KOI25" s="24"/>
      <c r="KOJ25" s="24"/>
      <c r="KOK25" s="24"/>
      <c r="KOL25" s="24"/>
      <c r="KOM25" s="24"/>
      <c r="KON25" s="24"/>
      <c r="KOO25" s="24"/>
      <c r="KOP25" s="24"/>
      <c r="KOQ25" s="24"/>
      <c r="KOR25" s="24"/>
      <c r="KOS25" s="24"/>
      <c r="KOT25" s="24"/>
      <c r="KOU25" s="24"/>
      <c r="KOV25" s="24"/>
      <c r="KOW25" s="24"/>
      <c r="KOX25" s="24"/>
      <c r="KOY25" s="24"/>
      <c r="KOZ25" s="24"/>
      <c r="KPA25" s="24"/>
      <c r="KPB25" s="24"/>
      <c r="KPC25" s="24"/>
      <c r="KPD25" s="24"/>
      <c r="KPE25" s="24"/>
      <c r="KPF25" s="24"/>
      <c r="KPG25" s="24"/>
      <c r="KPH25" s="24"/>
      <c r="KPI25" s="24"/>
      <c r="KPJ25" s="24"/>
      <c r="KPK25" s="24"/>
      <c r="KPL25" s="24"/>
      <c r="KPM25" s="24"/>
      <c r="KPN25" s="24"/>
      <c r="KPO25" s="24"/>
      <c r="KPP25" s="24"/>
      <c r="KPQ25" s="24"/>
      <c r="KPR25" s="24"/>
      <c r="KPS25" s="24"/>
      <c r="KPT25" s="24"/>
      <c r="KPU25" s="24"/>
      <c r="KPV25" s="24"/>
      <c r="KPW25" s="24"/>
      <c r="KPX25" s="24"/>
      <c r="KPY25" s="24"/>
      <c r="KPZ25" s="24"/>
      <c r="KQA25" s="24"/>
      <c r="KQB25" s="24"/>
      <c r="KQC25" s="24"/>
      <c r="KQD25" s="24"/>
      <c r="KQE25" s="24"/>
      <c r="KQF25" s="24"/>
      <c r="KQG25" s="24"/>
      <c r="KQH25" s="24"/>
      <c r="KQI25" s="24"/>
      <c r="KQJ25" s="24"/>
      <c r="KQK25" s="24"/>
      <c r="KQL25" s="24"/>
      <c r="KQM25" s="24"/>
      <c r="KQN25" s="24"/>
      <c r="KQO25" s="24"/>
      <c r="KQP25" s="24"/>
      <c r="KQQ25" s="24"/>
      <c r="KQR25" s="24"/>
      <c r="KQS25" s="24"/>
      <c r="KQT25" s="24"/>
      <c r="KQU25" s="24"/>
      <c r="KQV25" s="24"/>
      <c r="KQW25" s="24"/>
      <c r="KQX25" s="24"/>
      <c r="KQY25" s="24"/>
      <c r="KQZ25" s="24"/>
      <c r="KRA25" s="24"/>
      <c r="KRB25" s="24"/>
      <c r="KRC25" s="24"/>
      <c r="KRD25" s="24"/>
      <c r="KRE25" s="24"/>
      <c r="KRF25" s="24"/>
      <c r="KRG25" s="24"/>
      <c r="KRH25" s="24"/>
      <c r="KRI25" s="24"/>
      <c r="KRJ25" s="24"/>
      <c r="KRK25" s="24"/>
      <c r="KRL25" s="24"/>
      <c r="KRM25" s="24"/>
      <c r="KRN25" s="24"/>
      <c r="KRO25" s="24"/>
      <c r="KRP25" s="24"/>
      <c r="KRQ25" s="24"/>
      <c r="KRR25" s="24"/>
      <c r="KRS25" s="24"/>
      <c r="KRT25" s="24"/>
      <c r="KRU25" s="24"/>
      <c r="KRV25" s="24"/>
      <c r="KRW25" s="24"/>
      <c r="KRX25" s="24"/>
      <c r="KRY25" s="24"/>
      <c r="KRZ25" s="24"/>
      <c r="KSA25" s="24"/>
      <c r="KSB25" s="24"/>
      <c r="KSC25" s="24"/>
      <c r="KSD25" s="24"/>
      <c r="KSE25" s="24"/>
      <c r="KSF25" s="24"/>
      <c r="KSG25" s="24"/>
      <c r="KSH25" s="24"/>
      <c r="KSI25" s="24"/>
      <c r="KSJ25" s="24"/>
      <c r="KSK25" s="24"/>
      <c r="KSL25" s="24"/>
      <c r="KSM25" s="24"/>
      <c r="KSN25" s="24"/>
      <c r="KSO25" s="24"/>
      <c r="KSP25" s="24"/>
      <c r="KSQ25" s="24"/>
      <c r="KSR25" s="24"/>
      <c r="KSS25" s="24"/>
      <c r="KST25" s="24"/>
      <c r="KSU25" s="24"/>
      <c r="KSV25" s="24"/>
      <c r="KSW25" s="24"/>
      <c r="KSX25" s="24"/>
      <c r="KSY25" s="24"/>
      <c r="KSZ25" s="24"/>
      <c r="KTA25" s="24"/>
      <c r="KTB25" s="24"/>
      <c r="KTC25" s="24"/>
      <c r="KTD25" s="24"/>
      <c r="KTE25" s="24"/>
      <c r="KTF25" s="24"/>
      <c r="KTG25" s="24"/>
      <c r="KTH25" s="24"/>
      <c r="KTI25" s="24"/>
      <c r="KTJ25" s="24"/>
      <c r="KTK25" s="24"/>
      <c r="KTL25" s="24"/>
      <c r="KTM25" s="24"/>
      <c r="KTN25" s="24"/>
      <c r="KTO25" s="24"/>
      <c r="KTP25" s="24"/>
      <c r="KTQ25" s="24"/>
      <c r="KTR25" s="24"/>
      <c r="KTS25" s="24"/>
      <c r="KTT25" s="24"/>
      <c r="KTU25" s="24"/>
      <c r="KTV25" s="24"/>
      <c r="KTW25" s="24"/>
      <c r="KTX25" s="24"/>
      <c r="KTY25" s="24"/>
      <c r="KTZ25" s="24"/>
      <c r="KUA25" s="24"/>
      <c r="KUB25" s="24"/>
      <c r="KUC25" s="24"/>
      <c r="KUD25" s="24"/>
      <c r="KUE25" s="24"/>
      <c r="KUF25" s="24"/>
      <c r="KUG25" s="24"/>
      <c r="KUH25" s="24"/>
      <c r="KUI25" s="24"/>
      <c r="KUJ25" s="24"/>
      <c r="KUK25" s="24"/>
      <c r="KUL25" s="24"/>
      <c r="KUM25" s="24"/>
      <c r="KUN25" s="24"/>
      <c r="KUO25" s="24"/>
      <c r="KUP25" s="24"/>
      <c r="KUQ25" s="24"/>
      <c r="KUR25" s="24"/>
      <c r="KUS25" s="24"/>
      <c r="KUT25" s="24"/>
      <c r="KUU25" s="24"/>
      <c r="KUV25" s="24"/>
      <c r="KUW25" s="24"/>
      <c r="KUX25" s="24"/>
      <c r="KUY25" s="24"/>
      <c r="KUZ25" s="24"/>
      <c r="KVA25" s="24"/>
      <c r="KVB25" s="24"/>
      <c r="KVC25" s="24"/>
      <c r="KVD25" s="24"/>
      <c r="KVE25" s="24"/>
      <c r="KVF25" s="24"/>
      <c r="KVG25" s="24"/>
      <c r="KVH25" s="24"/>
      <c r="KVI25" s="24"/>
      <c r="KVJ25" s="24"/>
      <c r="KVK25" s="24"/>
      <c r="KVL25" s="24"/>
      <c r="KVM25" s="24"/>
      <c r="KVN25" s="24"/>
      <c r="KVO25" s="24"/>
      <c r="KVP25" s="24"/>
      <c r="KVQ25" s="24"/>
      <c r="KVR25" s="24"/>
      <c r="KVS25" s="24"/>
      <c r="KVT25" s="24"/>
      <c r="KVU25" s="24"/>
      <c r="KVV25" s="24"/>
      <c r="KVW25" s="24"/>
      <c r="KVX25" s="24"/>
      <c r="KVY25" s="24"/>
      <c r="KVZ25" s="24"/>
      <c r="KWA25" s="24"/>
      <c r="KWB25" s="24"/>
      <c r="KWC25" s="24"/>
      <c r="KWD25" s="24"/>
      <c r="KWE25" s="24"/>
      <c r="KWF25" s="24"/>
      <c r="KWG25" s="24"/>
      <c r="KWH25" s="24"/>
      <c r="KWI25" s="24"/>
      <c r="KWJ25" s="24"/>
      <c r="KWK25" s="24"/>
      <c r="KWL25" s="24"/>
      <c r="KWM25" s="24"/>
      <c r="KWN25" s="24"/>
      <c r="KWO25" s="24"/>
      <c r="KWP25" s="24"/>
      <c r="KWQ25" s="24"/>
      <c r="KWR25" s="24"/>
      <c r="KWS25" s="24"/>
      <c r="KWT25" s="24"/>
      <c r="KWU25" s="24"/>
      <c r="KWV25" s="24"/>
      <c r="KWW25" s="24"/>
      <c r="KWX25" s="24"/>
      <c r="KWY25" s="24"/>
      <c r="KWZ25" s="24"/>
      <c r="KXA25" s="24"/>
      <c r="KXB25" s="24"/>
      <c r="KXC25" s="24"/>
      <c r="KXD25" s="24"/>
      <c r="KXE25" s="24"/>
      <c r="KXF25" s="24"/>
      <c r="KXG25" s="24"/>
      <c r="KXH25" s="24"/>
      <c r="KXI25" s="24"/>
      <c r="KXJ25" s="24"/>
      <c r="KXK25" s="24"/>
      <c r="KXL25" s="24"/>
      <c r="KXM25" s="24"/>
      <c r="KXN25" s="24"/>
      <c r="KXO25" s="24"/>
      <c r="KXP25" s="24"/>
      <c r="KXQ25" s="24"/>
      <c r="KXR25" s="24"/>
      <c r="KXS25" s="24"/>
      <c r="KXT25" s="24"/>
      <c r="KXU25" s="24"/>
      <c r="KXV25" s="24"/>
      <c r="KXW25" s="24"/>
      <c r="KXX25" s="24"/>
      <c r="KXY25" s="24"/>
      <c r="KXZ25" s="24"/>
      <c r="KYA25" s="24"/>
      <c r="KYB25" s="24"/>
      <c r="KYC25" s="24"/>
      <c r="KYD25" s="24"/>
      <c r="KYE25" s="24"/>
      <c r="KYF25" s="24"/>
      <c r="KYG25" s="24"/>
      <c r="KYH25" s="24"/>
      <c r="KYI25" s="24"/>
      <c r="KYJ25" s="24"/>
      <c r="KYK25" s="24"/>
      <c r="KYL25" s="24"/>
      <c r="KYM25" s="24"/>
      <c r="KYN25" s="24"/>
      <c r="KYO25" s="24"/>
      <c r="KYP25" s="24"/>
      <c r="KYQ25" s="24"/>
      <c r="KYR25" s="24"/>
      <c r="KYS25" s="24"/>
      <c r="KYT25" s="24"/>
      <c r="KYU25" s="24"/>
      <c r="KYV25" s="24"/>
      <c r="KYW25" s="24"/>
      <c r="KYX25" s="24"/>
      <c r="KYY25" s="24"/>
      <c r="KYZ25" s="24"/>
      <c r="KZA25" s="24"/>
      <c r="KZB25" s="24"/>
      <c r="KZC25" s="24"/>
      <c r="KZD25" s="24"/>
      <c r="KZE25" s="24"/>
      <c r="KZF25" s="24"/>
      <c r="KZG25" s="24"/>
      <c r="KZH25" s="24"/>
      <c r="KZI25" s="24"/>
      <c r="KZJ25" s="24"/>
      <c r="KZK25" s="24"/>
      <c r="KZL25" s="24"/>
      <c r="KZM25" s="24"/>
      <c r="KZN25" s="24"/>
      <c r="KZO25" s="24"/>
      <c r="KZP25" s="24"/>
      <c r="KZQ25" s="24"/>
      <c r="KZR25" s="24"/>
      <c r="KZS25" s="24"/>
      <c r="KZT25" s="24"/>
      <c r="KZU25" s="24"/>
      <c r="KZV25" s="24"/>
      <c r="KZW25" s="24"/>
      <c r="KZX25" s="24"/>
      <c r="KZY25" s="24"/>
      <c r="KZZ25" s="24"/>
      <c r="LAA25" s="24"/>
      <c r="LAB25" s="24"/>
      <c r="LAC25" s="24"/>
      <c r="LAD25" s="24"/>
      <c r="LAE25" s="24"/>
      <c r="LAF25" s="24"/>
      <c r="LAG25" s="24"/>
      <c r="LAH25" s="24"/>
      <c r="LAI25" s="24"/>
      <c r="LAJ25" s="24"/>
      <c r="LAK25" s="24"/>
      <c r="LAL25" s="24"/>
      <c r="LAM25" s="24"/>
      <c r="LAN25" s="24"/>
      <c r="LAO25" s="24"/>
      <c r="LAP25" s="24"/>
      <c r="LAQ25" s="24"/>
      <c r="LAR25" s="24"/>
      <c r="LAS25" s="24"/>
      <c r="LAT25" s="24"/>
      <c r="LAU25" s="24"/>
      <c r="LAV25" s="24"/>
      <c r="LAW25" s="24"/>
      <c r="LAX25" s="24"/>
      <c r="LAY25" s="24"/>
      <c r="LAZ25" s="24"/>
      <c r="LBA25" s="24"/>
      <c r="LBB25" s="24"/>
      <c r="LBC25" s="24"/>
      <c r="LBD25" s="24"/>
      <c r="LBE25" s="24"/>
      <c r="LBF25" s="24"/>
      <c r="LBG25" s="24"/>
      <c r="LBH25" s="24"/>
      <c r="LBI25" s="24"/>
      <c r="LBJ25" s="24"/>
      <c r="LBK25" s="24"/>
      <c r="LBL25" s="24"/>
      <c r="LBM25" s="24"/>
      <c r="LBN25" s="24"/>
      <c r="LBO25" s="24"/>
      <c r="LBP25" s="24"/>
      <c r="LBQ25" s="24"/>
      <c r="LBR25" s="24"/>
      <c r="LBS25" s="24"/>
      <c r="LBT25" s="24"/>
      <c r="LBU25" s="24"/>
      <c r="LBV25" s="24"/>
      <c r="LBW25" s="24"/>
      <c r="LBX25" s="24"/>
      <c r="LBY25" s="24"/>
      <c r="LBZ25" s="24"/>
      <c r="LCA25" s="24"/>
      <c r="LCB25" s="24"/>
      <c r="LCC25" s="24"/>
      <c r="LCD25" s="24"/>
      <c r="LCE25" s="24"/>
      <c r="LCF25" s="24"/>
      <c r="LCG25" s="24"/>
      <c r="LCH25" s="24"/>
      <c r="LCI25" s="24"/>
      <c r="LCJ25" s="24"/>
      <c r="LCK25" s="24"/>
      <c r="LCL25" s="24"/>
      <c r="LCM25" s="24"/>
      <c r="LCN25" s="24"/>
      <c r="LCO25" s="24"/>
      <c r="LCP25" s="24"/>
      <c r="LCQ25" s="24"/>
      <c r="LCR25" s="24"/>
      <c r="LCS25" s="24"/>
      <c r="LCT25" s="24"/>
      <c r="LCU25" s="24"/>
      <c r="LCV25" s="24"/>
      <c r="LCW25" s="24"/>
      <c r="LCX25" s="24"/>
      <c r="LCY25" s="24"/>
      <c r="LCZ25" s="24"/>
      <c r="LDA25" s="24"/>
      <c r="LDB25" s="24"/>
      <c r="LDC25" s="24"/>
      <c r="LDD25" s="24"/>
      <c r="LDE25" s="24"/>
      <c r="LDF25" s="24"/>
      <c r="LDG25" s="24"/>
      <c r="LDH25" s="24"/>
      <c r="LDI25" s="24"/>
      <c r="LDJ25" s="24"/>
      <c r="LDK25" s="24"/>
      <c r="LDL25" s="24"/>
      <c r="LDM25" s="24"/>
      <c r="LDN25" s="24"/>
      <c r="LDO25" s="24"/>
      <c r="LDP25" s="24"/>
      <c r="LDQ25" s="24"/>
      <c r="LDR25" s="24"/>
      <c r="LDS25" s="24"/>
      <c r="LDT25" s="24"/>
      <c r="LDU25" s="24"/>
      <c r="LDV25" s="24"/>
      <c r="LDW25" s="24"/>
      <c r="LDX25" s="24"/>
      <c r="LDY25" s="24"/>
      <c r="LDZ25" s="24"/>
      <c r="LEA25" s="24"/>
      <c r="LEB25" s="24"/>
      <c r="LEC25" s="24"/>
      <c r="LED25" s="24"/>
      <c r="LEE25" s="24"/>
      <c r="LEF25" s="24"/>
      <c r="LEG25" s="24"/>
      <c r="LEH25" s="24"/>
      <c r="LEI25" s="24"/>
      <c r="LEJ25" s="24"/>
      <c r="LEK25" s="24"/>
      <c r="LEL25" s="24"/>
      <c r="LEM25" s="24"/>
      <c r="LEN25" s="24"/>
      <c r="LEO25" s="24"/>
      <c r="LEP25" s="24"/>
      <c r="LEQ25" s="24"/>
      <c r="LER25" s="24"/>
      <c r="LES25" s="24"/>
      <c r="LET25" s="24"/>
      <c r="LEU25" s="24"/>
      <c r="LEV25" s="24"/>
      <c r="LEW25" s="24"/>
      <c r="LEX25" s="24"/>
      <c r="LEY25" s="24"/>
      <c r="LEZ25" s="24"/>
      <c r="LFA25" s="24"/>
      <c r="LFB25" s="24"/>
      <c r="LFC25" s="24"/>
      <c r="LFD25" s="24"/>
      <c r="LFE25" s="24"/>
      <c r="LFF25" s="24"/>
      <c r="LFG25" s="24"/>
      <c r="LFH25" s="24"/>
      <c r="LFI25" s="24"/>
      <c r="LFJ25" s="24"/>
      <c r="LFK25" s="24"/>
      <c r="LFL25" s="24"/>
      <c r="LFM25" s="24"/>
      <c r="LFN25" s="24"/>
      <c r="LFO25" s="24"/>
      <c r="LFP25" s="24"/>
      <c r="LFQ25" s="24"/>
      <c r="LFR25" s="24"/>
      <c r="LFS25" s="24"/>
      <c r="LFT25" s="24"/>
      <c r="LFU25" s="24"/>
      <c r="LFV25" s="24"/>
      <c r="LFW25" s="24"/>
      <c r="LFX25" s="24"/>
      <c r="LFY25" s="24"/>
      <c r="LFZ25" s="24"/>
      <c r="LGA25" s="24"/>
      <c r="LGB25" s="24"/>
      <c r="LGC25" s="24"/>
      <c r="LGD25" s="24"/>
      <c r="LGE25" s="24"/>
      <c r="LGF25" s="24"/>
      <c r="LGG25" s="24"/>
      <c r="LGH25" s="24"/>
      <c r="LGI25" s="24"/>
      <c r="LGJ25" s="24"/>
      <c r="LGK25" s="24"/>
      <c r="LGL25" s="24"/>
      <c r="LGM25" s="24"/>
      <c r="LGN25" s="24"/>
      <c r="LGO25" s="24"/>
      <c r="LGP25" s="24"/>
      <c r="LGQ25" s="24"/>
      <c r="LGR25" s="24"/>
      <c r="LGS25" s="24"/>
      <c r="LGT25" s="24"/>
      <c r="LGU25" s="24"/>
      <c r="LGV25" s="24"/>
      <c r="LGW25" s="24"/>
      <c r="LGX25" s="24"/>
      <c r="LGY25" s="24"/>
      <c r="LGZ25" s="24"/>
      <c r="LHA25" s="24"/>
      <c r="LHB25" s="24"/>
      <c r="LHC25" s="24"/>
      <c r="LHD25" s="24"/>
      <c r="LHE25" s="24"/>
      <c r="LHF25" s="24"/>
      <c r="LHG25" s="24"/>
      <c r="LHH25" s="24"/>
      <c r="LHI25" s="24"/>
      <c r="LHJ25" s="24"/>
      <c r="LHK25" s="24"/>
      <c r="LHL25" s="24"/>
      <c r="LHM25" s="24"/>
      <c r="LHN25" s="24"/>
      <c r="LHO25" s="24"/>
      <c r="LHP25" s="24"/>
      <c r="LHQ25" s="24"/>
      <c r="LHR25" s="24"/>
      <c r="LHS25" s="24"/>
      <c r="LHT25" s="24"/>
      <c r="LHU25" s="24"/>
      <c r="LHV25" s="24"/>
      <c r="LHW25" s="24"/>
      <c r="LHX25" s="24"/>
      <c r="LHY25" s="24"/>
      <c r="LHZ25" s="24"/>
      <c r="LIA25" s="24"/>
      <c r="LIB25" s="24"/>
      <c r="LIC25" s="24"/>
      <c r="LID25" s="24"/>
      <c r="LIE25" s="24"/>
      <c r="LIF25" s="24"/>
      <c r="LIG25" s="24"/>
      <c r="LIH25" s="24"/>
      <c r="LII25" s="24"/>
      <c r="LIJ25" s="24"/>
      <c r="LIK25" s="24"/>
      <c r="LIL25" s="24"/>
      <c r="LIM25" s="24"/>
      <c r="LIN25" s="24"/>
      <c r="LIO25" s="24"/>
      <c r="LIP25" s="24"/>
      <c r="LIQ25" s="24"/>
      <c r="LIR25" s="24"/>
      <c r="LIS25" s="24"/>
      <c r="LIT25" s="24"/>
      <c r="LIU25" s="24"/>
      <c r="LIV25" s="24"/>
      <c r="LIW25" s="24"/>
      <c r="LIX25" s="24"/>
      <c r="LIY25" s="24"/>
      <c r="LIZ25" s="24"/>
      <c r="LJA25" s="24"/>
      <c r="LJB25" s="24"/>
      <c r="LJC25" s="24"/>
      <c r="LJD25" s="24"/>
      <c r="LJE25" s="24"/>
      <c r="LJF25" s="24"/>
      <c r="LJG25" s="24"/>
      <c r="LJH25" s="24"/>
      <c r="LJI25" s="24"/>
      <c r="LJJ25" s="24"/>
      <c r="LJK25" s="24"/>
      <c r="LJL25" s="24"/>
      <c r="LJM25" s="24"/>
      <c r="LJN25" s="24"/>
      <c r="LJO25" s="24"/>
      <c r="LJP25" s="24"/>
      <c r="LJQ25" s="24"/>
      <c r="LJR25" s="24"/>
      <c r="LJS25" s="24"/>
      <c r="LJT25" s="24"/>
      <c r="LJU25" s="24"/>
      <c r="LJV25" s="24"/>
      <c r="LJW25" s="24"/>
      <c r="LJX25" s="24"/>
      <c r="LJY25" s="24"/>
      <c r="LJZ25" s="24"/>
      <c r="LKA25" s="24"/>
      <c r="LKB25" s="24"/>
      <c r="LKC25" s="24"/>
      <c r="LKD25" s="24"/>
      <c r="LKE25" s="24"/>
      <c r="LKF25" s="24"/>
      <c r="LKG25" s="24"/>
      <c r="LKH25" s="24"/>
      <c r="LKI25" s="24"/>
      <c r="LKJ25" s="24"/>
      <c r="LKK25" s="24"/>
      <c r="LKL25" s="24"/>
      <c r="LKM25" s="24"/>
      <c r="LKN25" s="24"/>
      <c r="LKO25" s="24"/>
      <c r="LKP25" s="24"/>
      <c r="LKQ25" s="24"/>
      <c r="LKR25" s="24"/>
      <c r="LKS25" s="24"/>
      <c r="LKT25" s="24"/>
      <c r="LKU25" s="24"/>
      <c r="LKV25" s="24"/>
      <c r="LKW25" s="24"/>
      <c r="LKX25" s="24"/>
      <c r="LKY25" s="24"/>
      <c r="LKZ25" s="24"/>
      <c r="LLA25" s="24"/>
      <c r="LLB25" s="24"/>
      <c r="LLC25" s="24"/>
      <c r="LLD25" s="24"/>
      <c r="LLE25" s="24"/>
      <c r="LLF25" s="24"/>
      <c r="LLG25" s="24"/>
      <c r="LLH25" s="24"/>
      <c r="LLI25" s="24"/>
      <c r="LLJ25" s="24"/>
      <c r="LLK25" s="24"/>
      <c r="LLL25" s="24"/>
      <c r="LLM25" s="24"/>
      <c r="LLN25" s="24"/>
      <c r="LLO25" s="24"/>
      <c r="LLP25" s="24"/>
      <c r="LLQ25" s="24"/>
      <c r="LLR25" s="24"/>
      <c r="LLS25" s="24"/>
      <c r="LLT25" s="24"/>
      <c r="LLU25" s="24"/>
      <c r="LLV25" s="24"/>
      <c r="LLW25" s="24"/>
      <c r="LLX25" s="24"/>
      <c r="LLY25" s="24"/>
      <c r="LLZ25" s="24"/>
      <c r="LMA25" s="24"/>
      <c r="LMB25" s="24"/>
      <c r="LMC25" s="24"/>
      <c r="LMD25" s="24"/>
      <c r="LME25" s="24"/>
      <c r="LMF25" s="24"/>
      <c r="LMG25" s="24"/>
      <c r="LMH25" s="24"/>
      <c r="LMI25" s="24"/>
      <c r="LMJ25" s="24"/>
      <c r="LMK25" s="24"/>
      <c r="LML25" s="24"/>
      <c r="LMM25" s="24"/>
      <c r="LMN25" s="24"/>
      <c r="LMO25" s="24"/>
      <c r="LMP25" s="24"/>
      <c r="LMQ25" s="24"/>
      <c r="LMR25" s="24"/>
      <c r="LMS25" s="24"/>
      <c r="LMT25" s="24"/>
      <c r="LMU25" s="24"/>
      <c r="LMV25" s="24"/>
      <c r="LMW25" s="24"/>
      <c r="LMX25" s="24"/>
      <c r="LMY25" s="24"/>
      <c r="LMZ25" s="24"/>
      <c r="LNA25" s="24"/>
      <c r="LNB25" s="24"/>
      <c r="LNC25" s="24"/>
      <c r="LND25" s="24"/>
      <c r="LNE25" s="24"/>
      <c r="LNF25" s="24"/>
      <c r="LNG25" s="24"/>
      <c r="LNH25" s="24"/>
      <c r="LNI25" s="24"/>
      <c r="LNJ25" s="24"/>
      <c r="LNK25" s="24"/>
      <c r="LNL25" s="24"/>
      <c r="LNM25" s="24"/>
      <c r="LNN25" s="24"/>
      <c r="LNO25" s="24"/>
      <c r="LNP25" s="24"/>
      <c r="LNQ25" s="24"/>
      <c r="LNR25" s="24"/>
      <c r="LNS25" s="24"/>
      <c r="LNT25" s="24"/>
      <c r="LNU25" s="24"/>
      <c r="LNV25" s="24"/>
      <c r="LNW25" s="24"/>
      <c r="LNX25" s="24"/>
      <c r="LNY25" s="24"/>
      <c r="LNZ25" s="24"/>
      <c r="LOA25" s="24"/>
      <c r="LOB25" s="24"/>
      <c r="LOC25" s="24"/>
      <c r="LOD25" s="24"/>
      <c r="LOE25" s="24"/>
      <c r="LOF25" s="24"/>
      <c r="LOG25" s="24"/>
      <c r="LOH25" s="24"/>
      <c r="LOI25" s="24"/>
      <c r="LOJ25" s="24"/>
      <c r="LOK25" s="24"/>
      <c r="LOL25" s="24"/>
      <c r="LOM25" s="24"/>
      <c r="LON25" s="24"/>
      <c r="LOO25" s="24"/>
      <c r="LOP25" s="24"/>
      <c r="LOQ25" s="24"/>
      <c r="LOR25" s="24"/>
      <c r="LOS25" s="24"/>
      <c r="LOT25" s="24"/>
      <c r="LOU25" s="24"/>
      <c r="LOV25" s="24"/>
      <c r="LOW25" s="24"/>
      <c r="LOX25" s="24"/>
      <c r="LOY25" s="24"/>
      <c r="LOZ25" s="24"/>
      <c r="LPA25" s="24"/>
      <c r="LPB25" s="24"/>
      <c r="LPC25" s="24"/>
      <c r="LPD25" s="24"/>
      <c r="LPE25" s="24"/>
      <c r="LPF25" s="24"/>
      <c r="LPG25" s="24"/>
      <c r="LPH25" s="24"/>
      <c r="LPI25" s="24"/>
      <c r="LPJ25" s="24"/>
      <c r="LPK25" s="24"/>
      <c r="LPL25" s="24"/>
      <c r="LPM25" s="24"/>
      <c r="LPN25" s="24"/>
      <c r="LPO25" s="24"/>
      <c r="LPP25" s="24"/>
      <c r="LPQ25" s="24"/>
      <c r="LPR25" s="24"/>
      <c r="LPS25" s="24"/>
      <c r="LPT25" s="24"/>
      <c r="LPU25" s="24"/>
      <c r="LPV25" s="24"/>
      <c r="LPW25" s="24"/>
      <c r="LPX25" s="24"/>
      <c r="LPY25" s="24"/>
      <c r="LPZ25" s="24"/>
      <c r="LQA25" s="24"/>
      <c r="LQB25" s="24"/>
      <c r="LQC25" s="24"/>
      <c r="LQD25" s="24"/>
      <c r="LQE25" s="24"/>
      <c r="LQF25" s="24"/>
      <c r="LQG25" s="24"/>
      <c r="LQH25" s="24"/>
      <c r="LQI25" s="24"/>
      <c r="LQJ25" s="24"/>
      <c r="LQK25" s="24"/>
      <c r="LQL25" s="24"/>
      <c r="LQM25" s="24"/>
      <c r="LQN25" s="24"/>
      <c r="LQO25" s="24"/>
      <c r="LQP25" s="24"/>
      <c r="LQQ25" s="24"/>
      <c r="LQR25" s="24"/>
      <c r="LQS25" s="24"/>
      <c r="LQT25" s="24"/>
      <c r="LQU25" s="24"/>
      <c r="LQV25" s="24"/>
      <c r="LQW25" s="24"/>
      <c r="LQX25" s="24"/>
      <c r="LQY25" s="24"/>
      <c r="LQZ25" s="24"/>
      <c r="LRA25" s="24"/>
      <c r="LRB25" s="24"/>
      <c r="LRC25" s="24"/>
      <c r="LRD25" s="24"/>
      <c r="LRE25" s="24"/>
      <c r="LRF25" s="24"/>
      <c r="LRG25" s="24"/>
      <c r="LRH25" s="24"/>
      <c r="LRI25" s="24"/>
      <c r="LRJ25" s="24"/>
      <c r="LRK25" s="24"/>
      <c r="LRL25" s="24"/>
      <c r="LRM25" s="24"/>
      <c r="LRN25" s="24"/>
      <c r="LRO25" s="24"/>
      <c r="LRP25" s="24"/>
      <c r="LRQ25" s="24"/>
      <c r="LRR25" s="24"/>
      <c r="LRS25" s="24"/>
      <c r="LRT25" s="24"/>
      <c r="LRU25" s="24"/>
      <c r="LRV25" s="24"/>
      <c r="LRW25" s="24"/>
      <c r="LRX25" s="24"/>
      <c r="LRY25" s="24"/>
      <c r="LRZ25" s="24"/>
      <c r="LSA25" s="24"/>
      <c r="LSB25" s="24"/>
      <c r="LSC25" s="24"/>
      <c r="LSD25" s="24"/>
      <c r="LSE25" s="24"/>
      <c r="LSF25" s="24"/>
      <c r="LSG25" s="24"/>
      <c r="LSH25" s="24"/>
      <c r="LSI25" s="24"/>
      <c r="LSJ25" s="24"/>
      <c r="LSK25" s="24"/>
      <c r="LSL25" s="24"/>
      <c r="LSM25" s="24"/>
      <c r="LSN25" s="24"/>
      <c r="LSO25" s="24"/>
      <c r="LSP25" s="24"/>
      <c r="LSQ25" s="24"/>
      <c r="LSR25" s="24"/>
      <c r="LSS25" s="24"/>
      <c r="LST25" s="24"/>
      <c r="LSU25" s="24"/>
      <c r="LSV25" s="24"/>
      <c r="LSW25" s="24"/>
      <c r="LSX25" s="24"/>
      <c r="LSY25" s="24"/>
      <c r="LSZ25" s="24"/>
      <c r="LTA25" s="24"/>
      <c r="LTB25" s="24"/>
      <c r="LTC25" s="24"/>
      <c r="LTD25" s="24"/>
      <c r="LTE25" s="24"/>
      <c r="LTF25" s="24"/>
      <c r="LTG25" s="24"/>
      <c r="LTH25" s="24"/>
      <c r="LTI25" s="24"/>
      <c r="LTJ25" s="24"/>
      <c r="LTK25" s="24"/>
      <c r="LTL25" s="24"/>
      <c r="LTM25" s="24"/>
      <c r="LTN25" s="24"/>
      <c r="LTO25" s="24"/>
      <c r="LTP25" s="24"/>
      <c r="LTQ25" s="24"/>
      <c r="LTR25" s="24"/>
      <c r="LTS25" s="24"/>
      <c r="LTT25" s="24"/>
      <c r="LTU25" s="24"/>
      <c r="LTV25" s="24"/>
      <c r="LTW25" s="24"/>
      <c r="LTX25" s="24"/>
      <c r="LTY25" s="24"/>
      <c r="LTZ25" s="24"/>
      <c r="LUA25" s="24"/>
      <c r="LUB25" s="24"/>
      <c r="LUC25" s="24"/>
      <c r="LUD25" s="24"/>
      <c r="LUE25" s="24"/>
      <c r="LUF25" s="24"/>
      <c r="LUG25" s="24"/>
      <c r="LUH25" s="24"/>
      <c r="LUI25" s="24"/>
      <c r="LUJ25" s="24"/>
      <c r="LUK25" s="24"/>
      <c r="LUL25" s="24"/>
      <c r="LUM25" s="24"/>
      <c r="LUN25" s="24"/>
      <c r="LUO25" s="24"/>
      <c r="LUP25" s="24"/>
      <c r="LUQ25" s="24"/>
      <c r="LUR25" s="24"/>
      <c r="LUS25" s="24"/>
      <c r="LUT25" s="24"/>
      <c r="LUU25" s="24"/>
      <c r="LUV25" s="24"/>
      <c r="LUW25" s="24"/>
      <c r="LUX25" s="24"/>
      <c r="LUY25" s="24"/>
      <c r="LUZ25" s="24"/>
      <c r="LVA25" s="24"/>
      <c r="LVB25" s="24"/>
      <c r="LVC25" s="24"/>
      <c r="LVD25" s="24"/>
      <c r="LVE25" s="24"/>
      <c r="LVF25" s="24"/>
      <c r="LVG25" s="24"/>
      <c r="LVH25" s="24"/>
      <c r="LVI25" s="24"/>
      <c r="LVJ25" s="24"/>
      <c r="LVK25" s="24"/>
      <c r="LVL25" s="24"/>
      <c r="LVM25" s="24"/>
      <c r="LVN25" s="24"/>
      <c r="LVO25" s="24"/>
      <c r="LVP25" s="24"/>
      <c r="LVQ25" s="24"/>
      <c r="LVR25" s="24"/>
      <c r="LVS25" s="24"/>
      <c r="LVT25" s="24"/>
      <c r="LVU25" s="24"/>
      <c r="LVV25" s="24"/>
      <c r="LVW25" s="24"/>
      <c r="LVX25" s="24"/>
      <c r="LVY25" s="24"/>
      <c r="LVZ25" s="24"/>
      <c r="LWA25" s="24"/>
      <c r="LWB25" s="24"/>
      <c r="LWC25" s="24"/>
      <c r="LWD25" s="24"/>
      <c r="LWE25" s="24"/>
      <c r="LWF25" s="24"/>
      <c r="LWG25" s="24"/>
      <c r="LWH25" s="24"/>
      <c r="LWI25" s="24"/>
      <c r="LWJ25" s="24"/>
      <c r="LWK25" s="24"/>
      <c r="LWL25" s="24"/>
      <c r="LWM25" s="24"/>
      <c r="LWN25" s="24"/>
      <c r="LWO25" s="24"/>
      <c r="LWP25" s="24"/>
      <c r="LWQ25" s="24"/>
      <c r="LWR25" s="24"/>
      <c r="LWS25" s="24"/>
      <c r="LWT25" s="24"/>
      <c r="LWU25" s="24"/>
      <c r="LWV25" s="24"/>
      <c r="LWW25" s="24"/>
      <c r="LWX25" s="24"/>
      <c r="LWY25" s="24"/>
      <c r="LWZ25" s="24"/>
      <c r="LXA25" s="24"/>
      <c r="LXB25" s="24"/>
      <c r="LXC25" s="24"/>
      <c r="LXD25" s="24"/>
      <c r="LXE25" s="24"/>
      <c r="LXF25" s="24"/>
      <c r="LXG25" s="24"/>
      <c r="LXH25" s="24"/>
      <c r="LXI25" s="24"/>
      <c r="LXJ25" s="24"/>
      <c r="LXK25" s="24"/>
      <c r="LXL25" s="24"/>
      <c r="LXM25" s="24"/>
      <c r="LXN25" s="24"/>
      <c r="LXO25" s="24"/>
      <c r="LXP25" s="24"/>
      <c r="LXQ25" s="24"/>
      <c r="LXR25" s="24"/>
      <c r="LXS25" s="24"/>
      <c r="LXT25" s="24"/>
      <c r="LXU25" s="24"/>
      <c r="LXV25" s="24"/>
      <c r="LXW25" s="24"/>
      <c r="LXX25" s="24"/>
      <c r="LXY25" s="24"/>
      <c r="LXZ25" s="24"/>
      <c r="LYA25" s="24"/>
      <c r="LYB25" s="24"/>
      <c r="LYC25" s="24"/>
      <c r="LYD25" s="24"/>
      <c r="LYE25" s="24"/>
      <c r="LYF25" s="24"/>
      <c r="LYG25" s="24"/>
      <c r="LYH25" s="24"/>
      <c r="LYI25" s="24"/>
      <c r="LYJ25" s="24"/>
      <c r="LYK25" s="24"/>
      <c r="LYL25" s="24"/>
      <c r="LYM25" s="24"/>
      <c r="LYN25" s="24"/>
      <c r="LYO25" s="24"/>
      <c r="LYP25" s="24"/>
      <c r="LYQ25" s="24"/>
      <c r="LYR25" s="24"/>
      <c r="LYS25" s="24"/>
      <c r="LYT25" s="24"/>
      <c r="LYU25" s="24"/>
      <c r="LYV25" s="24"/>
      <c r="LYW25" s="24"/>
      <c r="LYX25" s="24"/>
      <c r="LYY25" s="24"/>
      <c r="LYZ25" s="24"/>
      <c r="LZA25" s="24"/>
      <c r="LZB25" s="24"/>
      <c r="LZC25" s="24"/>
      <c r="LZD25" s="24"/>
      <c r="LZE25" s="24"/>
      <c r="LZF25" s="24"/>
      <c r="LZG25" s="24"/>
      <c r="LZH25" s="24"/>
      <c r="LZI25" s="24"/>
      <c r="LZJ25" s="24"/>
      <c r="LZK25" s="24"/>
      <c r="LZL25" s="24"/>
      <c r="LZM25" s="24"/>
      <c r="LZN25" s="24"/>
      <c r="LZO25" s="24"/>
      <c r="LZP25" s="24"/>
      <c r="LZQ25" s="24"/>
      <c r="LZR25" s="24"/>
      <c r="LZS25" s="24"/>
      <c r="LZT25" s="24"/>
      <c r="LZU25" s="24"/>
      <c r="LZV25" s="24"/>
      <c r="LZW25" s="24"/>
      <c r="LZX25" s="24"/>
      <c r="LZY25" s="24"/>
      <c r="LZZ25" s="24"/>
      <c r="MAA25" s="24"/>
      <c r="MAB25" s="24"/>
      <c r="MAC25" s="24"/>
      <c r="MAD25" s="24"/>
      <c r="MAE25" s="24"/>
      <c r="MAF25" s="24"/>
      <c r="MAG25" s="24"/>
      <c r="MAH25" s="24"/>
      <c r="MAI25" s="24"/>
      <c r="MAJ25" s="24"/>
      <c r="MAK25" s="24"/>
      <c r="MAL25" s="24"/>
      <c r="MAM25" s="24"/>
      <c r="MAN25" s="24"/>
      <c r="MAO25" s="24"/>
      <c r="MAP25" s="24"/>
      <c r="MAQ25" s="24"/>
      <c r="MAR25" s="24"/>
      <c r="MAS25" s="24"/>
      <c r="MAT25" s="24"/>
      <c r="MAU25" s="24"/>
      <c r="MAV25" s="24"/>
      <c r="MAW25" s="24"/>
      <c r="MAX25" s="24"/>
      <c r="MAY25" s="24"/>
      <c r="MAZ25" s="24"/>
      <c r="MBA25" s="24"/>
      <c r="MBB25" s="24"/>
      <c r="MBC25" s="24"/>
      <c r="MBD25" s="24"/>
      <c r="MBE25" s="24"/>
      <c r="MBF25" s="24"/>
      <c r="MBG25" s="24"/>
      <c r="MBH25" s="24"/>
      <c r="MBI25" s="24"/>
      <c r="MBJ25" s="24"/>
      <c r="MBK25" s="24"/>
      <c r="MBL25" s="24"/>
      <c r="MBM25" s="24"/>
      <c r="MBN25" s="24"/>
      <c r="MBO25" s="24"/>
      <c r="MBP25" s="24"/>
      <c r="MBQ25" s="24"/>
      <c r="MBR25" s="24"/>
      <c r="MBS25" s="24"/>
      <c r="MBT25" s="24"/>
      <c r="MBU25" s="24"/>
      <c r="MBV25" s="24"/>
      <c r="MBW25" s="24"/>
      <c r="MBX25" s="24"/>
      <c r="MBY25" s="24"/>
      <c r="MBZ25" s="24"/>
      <c r="MCA25" s="24"/>
      <c r="MCB25" s="24"/>
      <c r="MCC25" s="24"/>
      <c r="MCD25" s="24"/>
      <c r="MCE25" s="24"/>
      <c r="MCF25" s="24"/>
      <c r="MCG25" s="24"/>
      <c r="MCH25" s="24"/>
      <c r="MCI25" s="24"/>
      <c r="MCJ25" s="24"/>
      <c r="MCK25" s="24"/>
      <c r="MCL25" s="24"/>
      <c r="MCM25" s="24"/>
      <c r="MCN25" s="24"/>
      <c r="MCO25" s="24"/>
      <c r="MCP25" s="24"/>
      <c r="MCQ25" s="24"/>
      <c r="MCR25" s="24"/>
      <c r="MCS25" s="24"/>
      <c r="MCT25" s="24"/>
      <c r="MCU25" s="24"/>
      <c r="MCV25" s="24"/>
      <c r="MCW25" s="24"/>
      <c r="MCX25" s="24"/>
      <c r="MCY25" s="24"/>
      <c r="MCZ25" s="24"/>
      <c r="MDA25" s="24"/>
      <c r="MDB25" s="24"/>
      <c r="MDC25" s="24"/>
      <c r="MDD25" s="24"/>
      <c r="MDE25" s="24"/>
      <c r="MDF25" s="24"/>
      <c r="MDG25" s="24"/>
      <c r="MDH25" s="24"/>
      <c r="MDI25" s="24"/>
      <c r="MDJ25" s="24"/>
      <c r="MDK25" s="24"/>
      <c r="MDL25" s="24"/>
      <c r="MDM25" s="24"/>
      <c r="MDN25" s="24"/>
      <c r="MDO25" s="24"/>
      <c r="MDP25" s="24"/>
      <c r="MDQ25" s="24"/>
      <c r="MDR25" s="24"/>
      <c r="MDS25" s="24"/>
      <c r="MDT25" s="24"/>
      <c r="MDU25" s="24"/>
      <c r="MDV25" s="24"/>
      <c r="MDW25" s="24"/>
      <c r="MDX25" s="24"/>
      <c r="MDY25" s="24"/>
      <c r="MDZ25" s="24"/>
      <c r="MEA25" s="24"/>
      <c r="MEB25" s="24"/>
      <c r="MEC25" s="24"/>
      <c r="MED25" s="24"/>
      <c r="MEE25" s="24"/>
      <c r="MEF25" s="24"/>
      <c r="MEG25" s="24"/>
      <c r="MEH25" s="24"/>
      <c r="MEI25" s="24"/>
      <c r="MEJ25" s="24"/>
      <c r="MEK25" s="24"/>
      <c r="MEL25" s="24"/>
      <c r="MEM25" s="24"/>
      <c r="MEN25" s="24"/>
      <c r="MEO25" s="24"/>
      <c r="MEP25" s="24"/>
      <c r="MEQ25" s="24"/>
      <c r="MER25" s="24"/>
      <c r="MES25" s="24"/>
      <c r="MET25" s="24"/>
      <c r="MEU25" s="24"/>
      <c r="MEV25" s="24"/>
      <c r="MEW25" s="24"/>
      <c r="MEX25" s="24"/>
      <c r="MEY25" s="24"/>
      <c r="MEZ25" s="24"/>
      <c r="MFA25" s="24"/>
      <c r="MFB25" s="24"/>
      <c r="MFC25" s="24"/>
      <c r="MFD25" s="24"/>
      <c r="MFE25" s="24"/>
      <c r="MFF25" s="24"/>
      <c r="MFG25" s="24"/>
      <c r="MFH25" s="24"/>
      <c r="MFI25" s="24"/>
      <c r="MFJ25" s="24"/>
      <c r="MFK25" s="24"/>
      <c r="MFL25" s="24"/>
      <c r="MFM25" s="24"/>
      <c r="MFN25" s="24"/>
      <c r="MFO25" s="24"/>
      <c r="MFP25" s="24"/>
      <c r="MFQ25" s="24"/>
      <c r="MFR25" s="24"/>
      <c r="MFS25" s="24"/>
      <c r="MFT25" s="24"/>
      <c r="MFU25" s="24"/>
      <c r="MFV25" s="24"/>
      <c r="MFW25" s="24"/>
      <c r="MFX25" s="24"/>
      <c r="MFY25" s="24"/>
      <c r="MFZ25" s="24"/>
      <c r="MGA25" s="24"/>
      <c r="MGB25" s="24"/>
      <c r="MGC25" s="24"/>
      <c r="MGD25" s="24"/>
      <c r="MGE25" s="24"/>
      <c r="MGF25" s="24"/>
      <c r="MGG25" s="24"/>
      <c r="MGH25" s="24"/>
      <c r="MGI25" s="24"/>
      <c r="MGJ25" s="24"/>
      <c r="MGK25" s="24"/>
      <c r="MGL25" s="24"/>
      <c r="MGM25" s="24"/>
      <c r="MGN25" s="24"/>
      <c r="MGO25" s="24"/>
      <c r="MGP25" s="24"/>
      <c r="MGQ25" s="24"/>
      <c r="MGR25" s="24"/>
      <c r="MGS25" s="24"/>
      <c r="MGT25" s="24"/>
      <c r="MGU25" s="24"/>
      <c r="MGV25" s="24"/>
      <c r="MGW25" s="24"/>
      <c r="MGX25" s="24"/>
      <c r="MGY25" s="24"/>
      <c r="MGZ25" s="24"/>
      <c r="MHA25" s="24"/>
      <c r="MHB25" s="24"/>
      <c r="MHC25" s="24"/>
      <c r="MHD25" s="24"/>
      <c r="MHE25" s="24"/>
      <c r="MHF25" s="24"/>
      <c r="MHG25" s="24"/>
      <c r="MHH25" s="24"/>
      <c r="MHI25" s="24"/>
      <c r="MHJ25" s="24"/>
      <c r="MHK25" s="24"/>
      <c r="MHL25" s="24"/>
      <c r="MHM25" s="24"/>
      <c r="MHN25" s="24"/>
      <c r="MHO25" s="24"/>
      <c r="MHP25" s="24"/>
      <c r="MHQ25" s="24"/>
      <c r="MHR25" s="24"/>
      <c r="MHS25" s="24"/>
      <c r="MHT25" s="24"/>
      <c r="MHU25" s="24"/>
      <c r="MHV25" s="24"/>
      <c r="MHW25" s="24"/>
      <c r="MHX25" s="24"/>
      <c r="MHY25" s="24"/>
      <c r="MHZ25" s="24"/>
      <c r="MIA25" s="24"/>
      <c r="MIB25" s="24"/>
      <c r="MIC25" s="24"/>
      <c r="MID25" s="24"/>
      <c r="MIE25" s="24"/>
      <c r="MIF25" s="24"/>
      <c r="MIG25" s="24"/>
      <c r="MIH25" s="24"/>
      <c r="MII25" s="24"/>
      <c r="MIJ25" s="24"/>
      <c r="MIK25" s="24"/>
      <c r="MIL25" s="24"/>
      <c r="MIM25" s="24"/>
      <c r="MIN25" s="24"/>
      <c r="MIO25" s="24"/>
      <c r="MIP25" s="24"/>
      <c r="MIQ25" s="24"/>
      <c r="MIR25" s="24"/>
      <c r="MIS25" s="24"/>
      <c r="MIT25" s="24"/>
      <c r="MIU25" s="24"/>
      <c r="MIV25" s="24"/>
      <c r="MIW25" s="24"/>
      <c r="MIX25" s="24"/>
      <c r="MIY25" s="24"/>
      <c r="MIZ25" s="24"/>
      <c r="MJA25" s="24"/>
      <c r="MJB25" s="24"/>
      <c r="MJC25" s="24"/>
      <c r="MJD25" s="24"/>
      <c r="MJE25" s="24"/>
      <c r="MJF25" s="24"/>
      <c r="MJG25" s="24"/>
      <c r="MJH25" s="24"/>
      <c r="MJI25" s="24"/>
      <c r="MJJ25" s="24"/>
      <c r="MJK25" s="24"/>
      <c r="MJL25" s="24"/>
      <c r="MJM25" s="24"/>
      <c r="MJN25" s="24"/>
      <c r="MJO25" s="24"/>
      <c r="MJP25" s="24"/>
      <c r="MJQ25" s="24"/>
      <c r="MJR25" s="24"/>
      <c r="MJS25" s="24"/>
      <c r="MJT25" s="24"/>
      <c r="MJU25" s="24"/>
      <c r="MJV25" s="24"/>
      <c r="MJW25" s="24"/>
      <c r="MJX25" s="24"/>
      <c r="MJY25" s="24"/>
      <c r="MJZ25" s="24"/>
      <c r="MKA25" s="24"/>
      <c r="MKB25" s="24"/>
      <c r="MKC25" s="24"/>
      <c r="MKD25" s="24"/>
      <c r="MKE25" s="24"/>
      <c r="MKF25" s="24"/>
      <c r="MKG25" s="24"/>
      <c r="MKH25" s="24"/>
      <c r="MKI25" s="24"/>
      <c r="MKJ25" s="24"/>
      <c r="MKK25" s="24"/>
      <c r="MKL25" s="24"/>
      <c r="MKM25" s="24"/>
      <c r="MKN25" s="24"/>
      <c r="MKO25" s="24"/>
      <c r="MKP25" s="24"/>
      <c r="MKQ25" s="24"/>
      <c r="MKR25" s="24"/>
      <c r="MKS25" s="24"/>
      <c r="MKT25" s="24"/>
      <c r="MKU25" s="24"/>
      <c r="MKV25" s="24"/>
      <c r="MKW25" s="24"/>
      <c r="MKX25" s="24"/>
      <c r="MKY25" s="24"/>
      <c r="MKZ25" s="24"/>
      <c r="MLA25" s="24"/>
      <c r="MLB25" s="24"/>
      <c r="MLC25" s="24"/>
      <c r="MLD25" s="24"/>
      <c r="MLE25" s="24"/>
      <c r="MLF25" s="24"/>
      <c r="MLG25" s="24"/>
      <c r="MLH25" s="24"/>
      <c r="MLI25" s="24"/>
      <c r="MLJ25" s="24"/>
      <c r="MLK25" s="24"/>
      <c r="MLL25" s="24"/>
      <c r="MLM25" s="24"/>
      <c r="MLN25" s="24"/>
      <c r="MLO25" s="24"/>
      <c r="MLP25" s="24"/>
      <c r="MLQ25" s="24"/>
      <c r="MLR25" s="24"/>
      <c r="MLS25" s="24"/>
      <c r="MLT25" s="24"/>
      <c r="MLU25" s="24"/>
      <c r="MLV25" s="24"/>
      <c r="MLW25" s="24"/>
      <c r="MLX25" s="24"/>
      <c r="MLY25" s="24"/>
      <c r="MLZ25" s="24"/>
      <c r="MMA25" s="24"/>
      <c r="MMB25" s="24"/>
      <c r="MMC25" s="24"/>
      <c r="MMD25" s="24"/>
      <c r="MME25" s="24"/>
      <c r="MMF25" s="24"/>
      <c r="MMG25" s="24"/>
      <c r="MMH25" s="24"/>
      <c r="MMI25" s="24"/>
      <c r="MMJ25" s="24"/>
      <c r="MMK25" s="24"/>
      <c r="MML25" s="24"/>
      <c r="MMM25" s="24"/>
      <c r="MMN25" s="24"/>
      <c r="MMO25" s="24"/>
      <c r="MMP25" s="24"/>
      <c r="MMQ25" s="24"/>
      <c r="MMR25" s="24"/>
      <c r="MMS25" s="24"/>
      <c r="MMT25" s="24"/>
      <c r="MMU25" s="24"/>
      <c r="MMV25" s="24"/>
      <c r="MMW25" s="24"/>
      <c r="MMX25" s="24"/>
      <c r="MMY25" s="24"/>
      <c r="MMZ25" s="24"/>
      <c r="MNA25" s="24"/>
      <c r="MNB25" s="24"/>
      <c r="MNC25" s="24"/>
      <c r="MND25" s="24"/>
      <c r="MNE25" s="24"/>
      <c r="MNF25" s="24"/>
      <c r="MNG25" s="24"/>
      <c r="MNH25" s="24"/>
      <c r="MNI25" s="24"/>
      <c r="MNJ25" s="24"/>
      <c r="MNK25" s="24"/>
      <c r="MNL25" s="24"/>
      <c r="MNM25" s="24"/>
      <c r="MNN25" s="24"/>
      <c r="MNO25" s="24"/>
      <c r="MNP25" s="24"/>
      <c r="MNQ25" s="24"/>
      <c r="MNR25" s="24"/>
      <c r="MNS25" s="24"/>
      <c r="MNT25" s="24"/>
      <c r="MNU25" s="24"/>
      <c r="MNV25" s="24"/>
      <c r="MNW25" s="24"/>
      <c r="MNX25" s="24"/>
      <c r="MNY25" s="24"/>
      <c r="MNZ25" s="24"/>
      <c r="MOA25" s="24"/>
      <c r="MOB25" s="24"/>
      <c r="MOC25" s="24"/>
      <c r="MOD25" s="24"/>
      <c r="MOE25" s="24"/>
      <c r="MOF25" s="24"/>
      <c r="MOG25" s="24"/>
      <c r="MOH25" s="24"/>
      <c r="MOI25" s="24"/>
      <c r="MOJ25" s="24"/>
      <c r="MOK25" s="24"/>
      <c r="MOL25" s="24"/>
      <c r="MOM25" s="24"/>
      <c r="MON25" s="24"/>
      <c r="MOO25" s="24"/>
      <c r="MOP25" s="24"/>
      <c r="MOQ25" s="24"/>
      <c r="MOR25" s="24"/>
      <c r="MOS25" s="24"/>
      <c r="MOT25" s="24"/>
      <c r="MOU25" s="24"/>
      <c r="MOV25" s="24"/>
      <c r="MOW25" s="24"/>
      <c r="MOX25" s="24"/>
      <c r="MOY25" s="24"/>
      <c r="MOZ25" s="24"/>
      <c r="MPA25" s="24"/>
      <c r="MPB25" s="24"/>
      <c r="MPC25" s="24"/>
      <c r="MPD25" s="24"/>
      <c r="MPE25" s="24"/>
      <c r="MPF25" s="24"/>
      <c r="MPG25" s="24"/>
      <c r="MPH25" s="24"/>
      <c r="MPI25" s="24"/>
      <c r="MPJ25" s="24"/>
      <c r="MPK25" s="24"/>
      <c r="MPL25" s="24"/>
      <c r="MPM25" s="24"/>
      <c r="MPN25" s="24"/>
      <c r="MPO25" s="24"/>
      <c r="MPP25" s="24"/>
      <c r="MPQ25" s="24"/>
      <c r="MPR25" s="24"/>
      <c r="MPS25" s="24"/>
      <c r="MPT25" s="24"/>
      <c r="MPU25" s="24"/>
      <c r="MPV25" s="24"/>
      <c r="MPW25" s="24"/>
      <c r="MPX25" s="24"/>
      <c r="MPY25" s="24"/>
      <c r="MPZ25" s="24"/>
      <c r="MQA25" s="24"/>
      <c r="MQB25" s="24"/>
      <c r="MQC25" s="24"/>
      <c r="MQD25" s="24"/>
      <c r="MQE25" s="24"/>
      <c r="MQF25" s="24"/>
      <c r="MQG25" s="24"/>
      <c r="MQH25" s="24"/>
      <c r="MQI25" s="24"/>
      <c r="MQJ25" s="24"/>
      <c r="MQK25" s="24"/>
      <c r="MQL25" s="24"/>
      <c r="MQM25" s="24"/>
      <c r="MQN25" s="24"/>
      <c r="MQO25" s="24"/>
      <c r="MQP25" s="24"/>
      <c r="MQQ25" s="24"/>
      <c r="MQR25" s="24"/>
      <c r="MQS25" s="24"/>
      <c r="MQT25" s="24"/>
      <c r="MQU25" s="24"/>
      <c r="MQV25" s="24"/>
      <c r="MQW25" s="24"/>
      <c r="MQX25" s="24"/>
      <c r="MQY25" s="24"/>
      <c r="MQZ25" s="24"/>
      <c r="MRA25" s="24"/>
      <c r="MRB25" s="24"/>
      <c r="MRC25" s="24"/>
      <c r="MRD25" s="24"/>
      <c r="MRE25" s="24"/>
      <c r="MRF25" s="24"/>
      <c r="MRG25" s="24"/>
      <c r="MRH25" s="24"/>
      <c r="MRI25" s="24"/>
      <c r="MRJ25" s="24"/>
      <c r="MRK25" s="24"/>
      <c r="MRL25" s="24"/>
      <c r="MRM25" s="24"/>
      <c r="MRN25" s="24"/>
      <c r="MRO25" s="24"/>
      <c r="MRP25" s="24"/>
      <c r="MRQ25" s="24"/>
      <c r="MRR25" s="24"/>
      <c r="MRS25" s="24"/>
      <c r="MRT25" s="24"/>
      <c r="MRU25" s="24"/>
      <c r="MRV25" s="24"/>
      <c r="MRW25" s="24"/>
      <c r="MRX25" s="24"/>
      <c r="MRY25" s="24"/>
      <c r="MRZ25" s="24"/>
      <c r="MSA25" s="24"/>
      <c r="MSB25" s="24"/>
      <c r="MSC25" s="24"/>
      <c r="MSD25" s="24"/>
      <c r="MSE25" s="24"/>
      <c r="MSF25" s="24"/>
      <c r="MSG25" s="24"/>
      <c r="MSH25" s="24"/>
      <c r="MSI25" s="24"/>
      <c r="MSJ25" s="24"/>
      <c r="MSK25" s="24"/>
      <c r="MSL25" s="24"/>
      <c r="MSM25" s="24"/>
      <c r="MSN25" s="24"/>
      <c r="MSO25" s="24"/>
      <c r="MSP25" s="24"/>
      <c r="MSQ25" s="24"/>
      <c r="MSR25" s="24"/>
      <c r="MSS25" s="24"/>
      <c r="MST25" s="24"/>
      <c r="MSU25" s="24"/>
      <c r="MSV25" s="24"/>
      <c r="MSW25" s="24"/>
      <c r="MSX25" s="24"/>
      <c r="MSY25" s="24"/>
      <c r="MSZ25" s="24"/>
      <c r="MTA25" s="24"/>
      <c r="MTB25" s="24"/>
      <c r="MTC25" s="24"/>
      <c r="MTD25" s="24"/>
      <c r="MTE25" s="24"/>
      <c r="MTF25" s="24"/>
      <c r="MTG25" s="24"/>
      <c r="MTH25" s="24"/>
      <c r="MTI25" s="24"/>
      <c r="MTJ25" s="24"/>
      <c r="MTK25" s="24"/>
      <c r="MTL25" s="24"/>
      <c r="MTM25" s="24"/>
      <c r="MTN25" s="24"/>
      <c r="MTO25" s="24"/>
      <c r="MTP25" s="24"/>
      <c r="MTQ25" s="24"/>
      <c r="MTR25" s="24"/>
      <c r="MTS25" s="24"/>
      <c r="MTT25" s="24"/>
      <c r="MTU25" s="24"/>
      <c r="MTV25" s="24"/>
      <c r="MTW25" s="24"/>
      <c r="MTX25" s="24"/>
      <c r="MTY25" s="24"/>
      <c r="MTZ25" s="24"/>
      <c r="MUA25" s="24"/>
      <c r="MUB25" s="24"/>
      <c r="MUC25" s="24"/>
      <c r="MUD25" s="24"/>
      <c r="MUE25" s="24"/>
      <c r="MUF25" s="24"/>
      <c r="MUG25" s="24"/>
      <c r="MUH25" s="24"/>
      <c r="MUI25" s="24"/>
      <c r="MUJ25" s="24"/>
      <c r="MUK25" s="24"/>
      <c r="MUL25" s="24"/>
      <c r="MUM25" s="24"/>
      <c r="MUN25" s="24"/>
      <c r="MUO25" s="24"/>
      <c r="MUP25" s="24"/>
      <c r="MUQ25" s="24"/>
      <c r="MUR25" s="24"/>
      <c r="MUS25" s="24"/>
      <c r="MUT25" s="24"/>
      <c r="MUU25" s="24"/>
      <c r="MUV25" s="24"/>
      <c r="MUW25" s="24"/>
      <c r="MUX25" s="24"/>
      <c r="MUY25" s="24"/>
      <c r="MUZ25" s="24"/>
      <c r="MVA25" s="24"/>
      <c r="MVB25" s="24"/>
      <c r="MVC25" s="24"/>
      <c r="MVD25" s="24"/>
      <c r="MVE25" s="24"/>
      <c r="MVF25" s="24"/>
      <c r="MVG25" s="24"/>
      <c r="MVH25" s="24"/>
      <c r="MVI25" s="24"/>
      <c r="MVJ25" s="24"/>
      <c r="MVK25" s="24"/>
      <c r="MVL25" s="24"/>
      <c r="MVM25" s="24"/>
      <c r="MVN25" s="24"/>
      <c r="MVO25" s="24"/>
      <c r="MVP25" s="24"/>
      <c r="MVQ25" s="24"/>
      <c r="MVR25" s="24"/>
      <c r="MVS25" s="24"/>
      <c r="MVT25" s="24"/>
      <c r="MVU25" s="24"/>
      <c r="MVV25" s="24"/>
      <c r="MVW25" s="24"/>
      <c r="MVX25" s="24"/>
      <c r="MVY25" s="24"/>
      <c r="MVZ25" s="24"/>
      <c r="MWA25" s="24"/>
      <c r="MWB25" s="24"/>
      <c r="MWC25" s="24"/>
      <c r="MWD25" s="24"/>
      <c r="MWE25" s="24"/>
      <c r="MWF25" s="24"/>
      <c r="MWG25" s="24"/>
      <c r="MWH25" s="24"/>
      <c r="MWI25" s="24"/>
      <c r="MWJ25" s="24"/>
      <c r="MWK25" s="24"/>
      <c r="MWL25" s="24"/>
      <c r="MWM25" s="24"/>
      <c r="MWN25" s="24"/>
      <c r="MWO25" s="24"/>
      <c r="MWP25" s="24"/>
      <c r="MWQ25" s="24"/>
      <c r="MWR25" s="24"/>
      <c r="MWS25" s="24"/>
      <c r="MWT25" s="24"/>
      <c r="MWU25" s="24"/>
      <c r="MWV25" s="24"/>
      <c r="MWW25" s="24"/>
      <c r="MWX25" s="24"/>
      <c r="MWY25" s="24"/>
      <c r="MWZ25" s="24"/>
      <c r="MXA25" s="24"/>
      <c r="MXB25" s="24"/>
      <c r="MXC25" s="24"/>
      <c r="MXD25" s="24"/>
      <c r="MXE25" s="24"/>
      <c r="MXF25" s="24"/>
      <c r="MXG25" s="24"/>
      <c r="MXH25" s="24"/>
      <c r="MXI25" s="24"/>
      <c r="MXJ25" s="24"/>
      <c r="MXK25" s="24"/>
      <c r="MXL25" s="24"/>
      <c r="MXM25" s="24"/>
      <c r="MXN25" s="24"/>
      <c r="MXO25" s="24"/>
      <c r="MXP25" s="24"/>
      <c r="MXQ25" s="24"/>
      <c r="MXR25" s="24"/>
      <c r="MXS25" s="24"/>
      <c r="MXT25" s="24"/>
      <c r="MXU25" s="24"/>
      <c r="MXV25" s="24"/>
      <c r="MXW25" s="24"/>
      <c r="MXX25" s="24"/>
      <c r="MXY25" s="24"/>
      <c r="MXZ25" s="24"/>
      <c r="MYA25" s="24"/>
      <c r="MYB25" s="24"/>
      <c r="MYC25" s="24"/>
      <c r="MYD25" s="24"/>
      <c r="MYE25" s="24"/>
      <c r="MYF25" s="24"/>
      <c r="MYG25" s="24"/>
      <c r="MYH25" s="24"/>
      <c r="MYI25" s="24"/>
      <c r="MYJ25" s="24"/>
      <c r="MYK25" s="24"/>
      <c r="MYL25" s="24"/>
      <c r="MYM25" s="24"/>
      <c r="MYN25" s="24"/>
      <c r="MYO25" s="24"/>
      <c r="MYP25" s="24"/>
      <c r="MYQ25" s="24"/>
      <c r="MYR25" s="24"/>
      <c r="MYS25" s="24"/>
      <c r="MYT25" s="24"/>
      <c r="MYU25" s="24"/>
      <c r="MYV25" s="24"/>
      <c r="MYW25" s="24"/>
      <c r="MYX25" s="24"/>
      <c r="MYY25" s="24"/>
      <c r="MYZ25" s="24"/>
      <c r="MZA25" s="24"/>
      <c r="MZB25" s="24"/>
      <c r="MZC25" s="24"/>
      <c r="MZD25" s="24"/>
      <c r="MZE25" s="24"/>
      <c r="MZF25" s="24"/>
      <c r="MZG25" s="24"/>
      <c r="MZH25" s="24"/>
      <c r="MZI25" s="24"/>
      <c r="MZJ25" s="24"/>
      <c r="MZK25" s="24"/>
      <c r="MZL25" s="24"/>
      <c r="MZM25" s="24"/>
      <c r="MZN25" s="24"/>
      <c r="MZO25" s="24"/>
      <c r="MZP25" s="24"/>
      <c r="MZQ25" s="24"/>
      <c r="MZR25" s="24"/>
      <c r="MZS25" s="24"/>
      <c r="MZT25" s="24"/>
      <c r="MZU25" s="24"/>
      <c r="MZV25" s="24"/>
      <c r="MZW25" s="24"/>
      <c r="MZX25" s="24"/>
      <c r="MZY25" s="24"/>
      <c r="MZZ25" s="24"/>
      <c r="NAA25" s="24"/>
      <c r="NAB25" s="24"/>
      <c r="NAC25" s="24"/>
      <c r="NAD25" s="24"/>
      <c r="NAE25" s="24"/>
      <c r="NAF25" s="24"/>
      <c r="NAG25" s="24"/>
      <c r="NAH25" s="24"/>
      <c r="NAI25" s="24"/>
      <c r="NAJ25" s="24"/>
      <c r="NAK25" s="24"/>
      <c r="NAL25" s="24"/>
      <c r="NAM25" s="24"/>
      <c r="NAN25" s="24"/>
      <c r="NAO25" s="24"/>
      <c r="NAP25" s="24"/>
      <c r="NAQ25" s="24"/>
      <c r="NAR25" s="24"/>
      <c r="NAS25" s="24"/>
      <c r="NAT25" s="24"/>
      <c r="NAU25" s="24"/>
      <c r="NAV25" s="24"/>
      <c r="NAW25" s="24"/>
      <c r="NAX25" s="24"/>
      <c r="NAY25" s="24"/>
      <c r="NAZ25" s="24"/>
      <c r="NBA25" s="24"/>
      <c r="NBB25" s="24"/>
      <c r="NBC25" s="24"/>
      <c r="NBD25" s="24"/>
      <c r="NBE25" s="24"/>
      <c r="NBF25" s="24"/>
      <c r="NBG25" s="24"/>
      <c r="NBH25" s="24"/>
      <c r="NBI25" s="24"/>
      <c r="NBJ25" s="24"/>
      <c r="NBK25" s="24"/>
      <c r="NBL25" s="24"/>
      <c r="NBM25" s="24"/>
      <c r="NBN25" s="24"/>
      <c r="NBO25" s="24"/>
      <c r="NBP25" s="24"/>
      <c r="NBQ25" s="24"/>
      <c r="NBR25" s="24"/>
      <c r="NBS25" s="24"/>
      <c r="NBT25" s="24"/>
      <c r="NBU25" s="24"/>
      <c r="NBV25" s="24"/>
      <c r="NBW25" s="24"/>
      <c r="NBX25" s="24"/>
      <c r="NBY25" s="24"/>
      <c r="NBZ25" s="24"/>
      <c r="NCA25" s="24"/>
      <c r="NCB25" s="24"/>
      <c r="NCC25" s="24"/>
      <c r="NCD25" s="24"/>
      <c r="NCE25" s="24"/>
      <c r="NCF25" s="24"/>
      <c r="NCG25" s="24"/>
      <c r="NCH25" s="24"/>
      <c r="NCI25" s="24"/>
      <c r="NCJ25" s="24"/>
      <c r="NCK25" s="24"/>
      <c r="NCL25" s="24"/>
      <c r="NCM25" s="24"/>
      <c r="NCN25" s="24"/>
      <c r="NCO25" s="24"/>
      <c r="NCP25" s="24"/>
      <c r="NCQ25" s="24"/>
      <c r="NCR25" s="24"/>
      <c r="NCS25" s="24"/>
      <c r="NCT25" s="24"/>
      <c r="NCU25" s="24"/>
      <c r="NCV25" s="24"/>
      <c r="NCW25" s="24"/>
      <c r="NCX25" s="24"/>
      <c r="NCY25" s="24"/>
      <c r="NCZ25" s="24"/>
      <c r="NDA25" s="24"/>
      <c r="NDB25" s="24"/>
      <c r="NDC25" s="24"/>
      <c r="NDD25" s="24"/>
      <c r="NDE25" s="24"/>
      <c r="NDF25" s="24"/>
      <c r="NDG25" s="24"/>
      <c r="NDH25" s="24"/>
      <c r="NDI25" s="24"/>
      <c r="NDJ25" s="24"/>
      <c r="NDK25" s="24"/>
      <c r="NDL25" s="24"/>
      <c r="NDM25" s="24"/>
      <c r="NDN25" s="24"/>
      <c r="NDO25" s="24"/>
      <c r="NDP25" s="24"/>
      <c r="NDQ25" s="24"/>
      <c r="NDR25" s="24"/>
      <c r="NDS25" s="24"/>
      <c r="NDT25" s="24"/>
      <c r="NDU25" s="24"/>
      <c r="NDV25" s="24"/>
      <c r="NDW25" s="24"/>
      <c r="NDX25" s="24"/>
      <c r="NDY25" s="24"/>
      <c r="NDZ25" s="24"/>
      <c r="NEA25" s="24"/>
      <c r="NEB25" s="24"/>
      <c r="NEC25" s="24"/>
      <c r="NED25" s="24"/>
      <c r="NEE25" s="24"/>
      <c r="NEF25" s="24"/>
      <c r="NEG25" s="24"/>
      <c r="NEH25" s="24"/>
      <c r="NEI25" s="24"/>
      <c r="NEJ25" s="24"/>
      <c r="NEK25" s="24"/>
      <c r="NEL25" s="24"/>
      <c r="NEM25" s="24"/>
      <c r="NEN25" s="24"/>
      <c r="NEO25" s="24"/>
      <c r="NEP25" s="24"/>
      <c r="NEQ25" s="24"/>
      <c r="NER25" s="24"/>
      <c r="NES25" s="24"/>
      <c r="NET25" s="24"/>
      <c r="NEU25" s="24"/>
      <c r="NEV25" s="24"/>
      <c r="NEW25" s="24"/>
      <c r="NEX25" s="24"/>
      <c r="NEY25" s="24"/>
      <c r="NEZ25" s="24"/>
      <c r="NFA25" s="24"/>
      <c r="NFB25" s="24"/>
      <c r="NFC25" s="24"/>
      <c r="NFD25" s="24"/>
      <c r="NFE25" s="24"/>
      <c r="NFF25" s="24"/>
      <c r="NFG25" s="24"/>
      <c r="NFH25" s="24"/>
      <c r="NFI25" s="24"/>
      <c r="NFJ25" s="24"/>
      <c r="NFK25" s="24"/>
      <c r="NFL25" s="24"/>
      <c r="NFM25" s="24"/>
      <c r="NFN25" s="24"/>
      <c r="NFO25" s="24"/>
      <c r="NFP25" s="24"/>
      <c r="NFQ25" s="24"/>
      <c r="NFR25" s="24"/>
      <c r="NFS25" s="24"/>
      <c r="NFT25" s="24"/>
      <c r="NFU25" s="24"/>
      <c r="NFV25" s="24"/>
      <c r="NFW25" s="24"/>
      <c r="NFX25" s="24"/>
      <c r="NFY25" s="24"/>
      <c r="NFZ25" s="24"/>
      <c r="NGA25" s="24"/>
      <c r="NGB25" s="24"/>
      <c r="NGC25" s="24"/>
      <c r="NGD25" s="24"/>
      <c r="NGE25" s="24"/>
      <c r="NGF25" s="24"/>
      <c r="NGG25" s="24"/>
      <c r="NGH25" s="24"/>
      <c r="NGI25" s="24"/>
      <c r="NGJ25" s="24"/>
      <c r="NGK25" s="24"/>
      <c r="NGL25" s="24"/>
      <c r="NGM25" s="24"/>
      <c r="NGN25" s="24"/>
      <c r="NGO25" s="24"/>
      <c r="NGP25" s="24"/>
      <c r="NGQ25" s="24"/>
      <c r="NGR25" s="24"/>
      <c r="NGS25" s="24"/>
      <c r="NGT25" s="24"/>
      <c r="NGU25" s="24"/>
      <c r="NGV25" s="24"/>
      <c r="NGW25" s="24"/>
      <c r="NGX25" s="24"/>
      <c r="NGY25" s="24"/>
      <c r="NGZ25" s="24"/>
      <c r="NHA25" s="24"/>
      <c r="NHB25" s="24"/>
      <c r="NHC25" s="24"/>
      <c r="NHD25" s="24"/>
      <c r="NHE25" s="24"/>
      <c r="NHF25" s="24"/>
      <c r="NHG25" s="24"/>
      <c r="NHH25" s="24"/>
      <c r="NHI25" s="24"/>
      <c r="NHJ25" s="24"/>
      <c r="NHK25" s="24"/>
      <c r="NHL25" s="24"/>
      <c r="NHM25" s="24"/>
      <c r="NHN25" s="24"/>
      <c r="NHO25" s="24"/>
      <c r="NHP25" s="24"/>
      <c r="NHQ25" s="24"/>
      <c r="NHR25" s="24"/>
      <c r="NHS25" s="24"/>
      <c r="NHT25" s="24"/>
      <c r="NHU25" s="24"/>
      <c r="NHV25" s="24"/>
      <c r="NHW25" s="24"/>
      <c r="NHX25" s="24"/>
      <c r="NHY25" s="24"/>
      <c r="NHZ25" s="24"/>
      <c r="NIA25" s="24"/>
      <c r="NIB25" s="24"/>
      <c r="NIC25" s="24"/>
      <c r="NID25" s="24"/>
      <c r="NIE25" s="24"/>
      <c r="NIF25" s="24"/>
      <c r="NIG25" s="24"/>
      <c r="NIH25" s="24"/>
      <c r="NII25" s="24"/>
      <c r="NIJ25" s="24"/>
      <c r="NIK25" s="24"/>
      <c r="NIL25" s="24"/>
      <c r="NIM25" s="24"/>
      <c r="NIN25" s="24"/>
      <c r="NIO25" s="24"/>
      <c r="NIP25" s="24"/>
      <c r="NIQ25" s="24"/>
      <c r="NIR25" s="24"/>
      <c r="NIS25" s="24"/>
      <c r="NIT25" s="24"/>
      <c r="NIU25" s="24"/>
      <c r="NIV25" s="24"/>
      <c r="NIW25" s="24"/>
      <c r="NIX25" s="24"/>
      <c r="NIY25" s="24"/>
      <c r="NIZ25" s="24"/>
      <c r="NJA25" s="24"/>
      <c r="NJB25" s="24"/>
      <c r="NJC25" s="24"/>
      <c r="NJD25" s="24"/>
      <c r="NJE25" s="24"/>
      <c r="NJF25" s="24"/>
      <c r="NJG25" s="24"/>
      <c r="NJH25" s="24"/>
      <c r="NJI25" s="24"/>
      <c r="NJJ25" s="24"/>
      <c r="NJK25" s="24"/>
      <c r="NJL25" s="24"/>
      <c r="NJM25" s="24"/>
      <c r="NJN25" s="24"/>
      <c r="NJO25" s="24"/>
      <c r="NJP25" s="24"/>
      <c r="NJQ25" s="24"/>
      <c r="NJR25" s="24"/>
      <c r="NJS25" s="24"/>
      <c r="NJT25" s="24"/>
      <c r="NJU25" s="24"/>
      <c r="NJV25" s="24"/>
      <c r="NJW25" s="24"/>
      <c r="NJX25" s="24"/>
      <c r="NJY25" s="24"/>
      <c r="NJZ25" s="24"/>
      <c r="NKA25" s="24"/>
      <c r="NKB25" s="24"/>
      <c r="NKC25" s="24"/>
      <c r="NKD25" s="24"/>
      <c r="NKE25" s="24"/>
      <c r="NKF25" s="24"/>
      <c r="NKG25" s="24"/>
      <c r="NKH25" s="24"/>
      <c r="NKI25" s="24"/>
      <c r="NKJ25" s="24"/>
      <c r="NKK25" s="24"/>
      <c r="NKL25" s="24"/>
      <c r="NKM25" s="24"/>
      <c r="NKN25" s="24"/>
      <c r="NKO25" s="24"/>
      <c r="NKP25" s="24"/>
      <c r="NKQ25" s="24"/>
      <c r="NKR25" s="24"/>
      <c r="NKS25" s="24"/>
      <c r="NKT25" s="24"/>
      <c r="NKU25" s="24"/>
      <c r="NKV25" s="24"/>
      <c r="NKW25" s="24"/>
      <c r="NKX25" s="24"/>
      <c r="NKY25" s="24"/>
      <c r="NKZ25" s="24"/>
      <c r="NLA25" s="24"/>
      <c r="NLB25" s="24"/>
      <c r="NLC25" s="24"/>
      <c r="NLD25" s="24"/>
      <c r="NLE25" s="24"/>
      <c r="NLF25" s="24"/>
      <c r="NLG25" s="24"/>
      <c r="NLH25" s="24"/>
      <c r="NLI25" s="24"/>
      <c r="NLJ25" s="24"/>
      <c r="NLK25" s="24"/>
      <c r="NLL25" s="24"/>
      <c r="NLM25" s="24"/>
      <c r="NLN25" s="24"/>
      <c r="NLO25" s="24"/>
      <c r="NLP25" s="24"/>
      <c r="NLQ25" s="24"/>
      <c r="NLR25" s="24"/>
      <c r="NLS25" s="24"/>
      <c r="NLT25" s="24"/>
      <c r="NLU25" s="24"/>
      <c r="NLV25" s="24"/>
      <c r="NLW25" s="24"/>
      <c r="NLX25" s="24"/>
      <c r="NLY25" s="24"/>
      <c r="NLZ25" s="24"/>
      <c r="NMA25" s="24"/>
      <c r="NMB25" s="24"/>
      <c r="NMC25" s="24"/>
      <c r="NMD25" s="24"/>
      <c r="NME25" s="24"/>
      <c r="NMF25" s="24"/>
      <c r="NMG25" s="24"/>
      <c r="NMH25" s="24"/>
      <c r="NMI25" s="24"/>
      <c r="NMJ25" s="24"/>
      <c r="NMK25" s="24"/>
      <c r="NML25" s="24"/>
      <c r="NMM25" s="24"/>
      <c r="NMN25" s="24"/>
      <c r="NMO25" s="24"/>
      <c r="NMP25" s="24"/>
      <c r="NMQ25" s="24"/>
      <c r="NMR25" s="24"/>
      <c r="NMS25" s="24"/>
      <c r="NMT25" s="24"/>
      <c r="NMU25" s="24"/>
      <c r="NMV25" s="24"/>
      <c r="NMW25" s="24"/>
      <c r="NMX25" s="24"/>
      <c r="NMY25" s="24"/>
      <c r="NMZ25" s="24"/>
      <c r="NNA25" s="24"/>
      <c r="NNB25" s="24"/>
      <c r="NNC25" s="24"/>
      <c r="NND25" s="24"/>
      <c r="NNE25" s="24"/>
      <c r="NNF25" s="24"/>
      <c r="NNG25" s="24"/>
      <c r="NNH25" s="24"/>
      <c r="NNI25" s="24"/>
      <c r="NNJ25" s="24"/>
      <c r="NNK25" s="24"/>
      <c r="NNL25" s="24"/>
      <c r="NNM25" s="24"/>
      <c r="NNN25" s="24"/>
      <c r="NNO25" s="24"/>
      <c r="NNP25" s="24"/>
      <c r="NNQ25" s="24"/>
      <c r="NNR25" s="24"/>
      <c r="NNS25" s="24"/>
      <c r="NNT25" s="24"/>
      <c r="NNU25" s="24"/>
      <c r="NNV25" s="24"/>
      <c r="NNW25" s="24"/>
      <c r="NNX25" s="24"/>
      <c r="NNY25" s="24"/>
      <c r="NNZ25" s="24"/>
      <c r="NOA25" s="24"/>
      <c r="NOB25" s="24"/>
      <c r="NOC25" s="24"/>
      <c r="NOD25" s="24"/>
      <c r="NOE25" s="24"/>
      <c r="NOF25" s="24"/>
      <c r="NOG25" s="24"/>
      <c r="NOH25" s="24"/>
      <c r="NOI25" s="24"/>
      <c r="NOJ25" s="24"/>
      <c r="NOK25" s="24"/>
      <c r="NOL25" s="24"/>
      <c r="NOM25" s="24"/>
      <c r="NON25" s="24"/>
      <c r="NOO25" s="24"/>
      <c r="NOP25" s="24"/>
      <c r="NOQ25" s="24"/>
      <c r="NOR25" s="24"/>
      <c r="NOS25" s="24"/>
      <c r="NOT25" s="24"/>
      <c r="NOU25" s="24"/>
      <c r="NOV25" s="24"/>
      <c r="NOW25" s="24"/>
      <c r="NOX25" s="24"/>
      <c r="NOY25" s="24"/>
      <c r="NOZ25" s="24"/>
      <c r="NPA25" s="24"/>
      <c r="NPB25" s="24"/>
      <c r="NPC25" s="24"/>
      <c r="NPD25" s="24"/>
      <c r="NPE25" s="24"/>
      <c r="NPF25" s="24"/>
      <c r="NPG25" s="24"/>
      <c r="NPH25" s="24"/>
      <c r="NPI25" s="24"/>
      <c r="NPJ25" s="24"/>
      <c r="NPK25" s="24"/>
      <c r="NPL25" s="24"/>
      <c r="NPM25" s="24"/>
      <c r="NPN25" s="24"/>
      <c r="NPO25" s="24"/>
      <c r="NPP25" s="24"/>
      <c r="NPQ25" s="24"/>
      <c r="NPR25" s="24"/>
      <c r="NPS25" s="24"/>
      <c r="NPT25" s="24"/>
      <c r="NPU25" s="24"/>
      <c r="NPV25" s="24"/>
      <c r="NPW25" s="24"/>
      <c r="NPX25" s="24"/>
      <c r="NPY25" s="24"/>
      <c r="NPZ25" s="24"/>
      <c r="NQA25" s="24"/>
      <c r="NQB25" s="24"/>
      <c r="NQC25" s="24"/>
      <c r="NQD25" s="24"/>
      <c r="NQE25" s="24"/>
      <c r="NQF25" s="24"/>
      <c r="NQG25" s="24"/>
      <c r="NQH25" s="24"/>
      <c r="NQI25" s="24"/>
      <c r="NQJ25" s="24"/>
      <c r="NQK25" s="24"/>
      <c r="NQL25" s="24"/>
      <c r="NQM25" s="24"/>
      <c r="NQN25" s="24"/>
      <c r="NQO25" s="24"/>
      <c r="NQP25" s="24"/>
      <c r="NQQ25" s="24"/>
      <c r="NQR25" s="24"/>
      <c r="NQS25" s="24"/>
      <c r="NQT25" s="24"/>
      <c r="NQU25" s="24"/>
      <c r="NQV25" s="24"/>
      <c r="NQW25" s="24"/>
      <c r="NQX25" s="24"/>
      <c r="NQY25" s="24"/>
      <c r="NQZ25" s="24"/>
      <c r="NRA25" s="24"/>
      <c r="NRB25" s="24"/>
      <c r="NRC25" s="24"/>
      <c r="NRD25" s="24"/>
      <c r="NRE25" s="24"/>
      <c r="NRF25" s="24"/>
      <c r="NRG25" s="24"/>
      <c r="NRH25" s="24"/>
      <c r="NRI25" s="24"/>
      <c r="NRJ25" s="24"/>
      <c r="NRK25" s="24"/>
      <c r="NRL25" s="24"/>
      <c r="NRM25" s="24"/>
      <c r="NRN25" s="24"/>
      <c r="NRO25" s="24"/>
      <c r="NRP25" s="24"/>
      <c r="NRQ25" s="24"/>
      <c r="NRR25" s="24"/>
      <c r="NRS25" s="24"/>
      <c r="NRT25" s="24"/>
      <c r="NRU25" s="24"/>
      <c r="NRV25" s="24"/>
      <c r="NRW25" s="24"/>
      <c r="NRX25" s="24"/>
      <c r="NRY25" s="24"/>
      <c r="NRZ25" s="24"/>
      <c r="NSA25" s="24"/>
      <c r="NSB25" s="24"/>
      <c r="NSC25" s="24"/>
      <c r="NSD25" s="24"/>
      <c r="NSE25" s="24"/>
      <c r="NSF25" s="24"/>
      <c r="NSG25" s="24"/>
      <c r="NSH25" s="24"/>
      <c r="NSI25" s="24"/>
      <c r="NSJ25" s="24"/>
      <c r="NSK25" s="24"/>
      <c r="NSL25" s="24"/>
      <c r="NSM25" s="24"/>
      <c r="NSN25" s="24"/>
      <c r="NSO25" s="24"/>
      <c r="NSP25" s="24"/>
      <c r="NSQ25" s="24"/>
      <c r="NSR25" s="24"/>
      <c r="NSS25" s="24"/>
      <c r="NST25" s="24"/>
      <c r="NSU25" s="24"/>
      <c r="NSV25" s="24"/>
      <c r="NSW25" s="24"/>
      <c r="NSX25" s="24"/>
      <c r="NSY25" s="24"/>
      <c r="NSZ25" s="24"/>
      <c r="NTA25" s="24"/>
      <c r="NTB25" s="24"/>
      <c r="NTC25" s="24"/>
      <c r="NTD25" s="24"/>
      <c r="NTE25" s="24"/>
      <c r="NTF25" s="24"/>
      <c r="NTG25" s="24"/>
      <c r="NTH25" s="24"/>
      <c r="NTI25" s="24"/>
      <c r="NTJ25" s="24"/>
      <c r="NTK25" s="24"/>
      <c r="NTL25" s="24"/>
      <c r="NTM25" s="24"/>
      <c r="NTN25" s="24"/>
      <c r="NTO25" s="24"/>
      <c r="NTP25" s="24"/>
      <c r="NTQ25" s="24"/>
      <c r="NTR25" s="24"/>
      <c r="NTS25" s="24"/>
      <c r="NTT25" s="24"/>
      <c r="NTU25" s="24"/>
      <c r="NTV25" s="24"/>
      <c r="NTW25" s="24"/>
      <c r="NTX25" s="24"/>
      <c r="NTY25" s="24"/>
      <c r="NTZ25" s="24"/>
      <c r="NUA25" s="24"/>
      <c r="NUB25" s="24"/>
      <c r="NUC25" s="24"/>
      <c r="NUD25" s="24"/>
      <c r="NUE25" s="24"/>
      <c r="NUF25" s="24"/>
      <c r="NUG25" s="24"/>
      <c r="NUH25" s="24"/>
      <c r="NUI25" s="24"/>
      <c r="NUJ25" s="24"/>
      <c r="NUK25" s="24"/>
      <c r="NUL25" s="24"/>
      <c r="NUM25" s="24"/>
      <c r="NUN25" s="24"/>
      <c r="NUO25" s="24"/>
      <c r="NUP25" s="24"/>
      <c r="NUQ25" s="24"/>
      <c r="NUR25" s="24"/>
      <c r="NUS25" s="24"/>
      <c r="NUT25" s="24"/>
      <c r="NUU25" s="24"/>
      <c r="NUV25" s="24"/>
      <c r="NUW25" s="24"/>
      <c r="NUX25" s="24"/>
      <c r="NUY25" s="24"/>
      <c r="NUZ25" s="24"/>
      <c r="NVA25" s="24"/>
      <c r="NVB25" s="24"/>
      <c r="NVC25" s="24"/>
      <c r="NVD25" s="24"/>
      <c r="NVE25" s="24"/>
      <c r="NVF25" s="24"/>
      <c r="NVG25" s="24"/>
      <c r="NVH25" s="24"/>
      <c r="NVI25" s="24"/>
      <c r="NVJ25" s="24"/>
      <c r="NVK25" s="24"/>
      <c r="NVL25" s="24"/>
      <c r="NVM25" s="24"/>
      <c r="NVN25" s="24"/>
      <c r="NVO25" s="24"/>
      <c r="NVP25" s="24"/>
      <c r="NVQ25" s="24"/>
      <c r="NVR25" s="24"/>
      <c r="NVS25" s="24"/>
      <c r="NVT25" s="24"/>
      <c r="NVU25" s="24"/>
      <c r="NVV25" s="24"/>
      <c r="NVW25" s="24"/>
      <c r="NVX25" s="24"/>
      <c r="NVY25" s="24"/>
      <c r="NVZ25" s="24"/>
      <c r="NWA25" s="24"/>
      <c r="NWB25" s="24"/>
      <c r="NWC25" s="24"/>
      <c r="NWD25" s="24"/>
      <c r="NWE25" s="24"/>
      <c r="NWF25" s="24"/>
      <c r="NWG25" s="24"/>
      <c r="NWH25" s="24"/>
      <c r="NWI25" s="24"/>
      <c r="NWJ25" s="24"/>
      <c r="NWK25" s="24"/>
      <c r="NWL25" s="24"/>
      <c r="NWM25" s="24"/>
      <c r="NWN25" s="24"/>
      <c r="NWO25" s="24"/>
      <c r="NWP25" s="24"/>
      <c r="NWQ25" s="24"/>
      <c r="NWR25" s="24"/>
      <c r="NWS25" s="24"/>
      <c r="NWT25" s="24"/>
      <c r="NWU25" s="24"/>
      <c r="NWV25" s="24"/>
      <c r="NWW25" s="24"/>
      <c r="NWX25" s="24"/>
      <c r="NWY25" s="24"/>
      <c r="NWZ25" s="24"/>
      <c r="NXA25" s="24"/>
      <c r="NXB25" s="24"/>
      <c r="NXC25" s="24"/>
      <c r="NXD25" s="24"/>
      <c r="NXE25" s="24"/>
      <c r="NXF25" s="24"/>
      <c r="NXG25" s="24"/>
      <c r="NXH25" s="24"/>
      <c r="NXI25" s="24"/>
      <c r="NXJ25" s="24"/>
      <c r="NXK25" s="24"/>
      <c r="NXL25" s="24"/>
      <c r="NXM25" s="24"/>
      <c r="NXN25" s="24"/>
      <c r="NXO25" s="24"/>
      <c r="NXP25" s="24"/>
      <c r="NXQ25" s="24"/>
      <c r="NXR25" s="24"/>
      <c r="NXS25" s="24"/>
      <c r="NXT25" s="24"/>
      <c r="NXU25" s="24"/>
      <c r="NXV25" s="24"/>
      <c r="NXW25" s="24"/>
      <c r="NXX25" s="24"/>
      <c r="NXY25" s="24"/>
      <c r="NXZ25" s="24"/>
      <c r="NYA25" s="24"/>
      <c r="NYB25" s="24"/>
      <c r="NYC25" s="24"/>
      <c r="NYD25" s="24"/>
      <c r="NYE25" s="24"/>
      <c r="NYF25" s="24"/>
      <c r="NYG25" s="24"/>
      <c r="NYH25" s="24"/>
      <c r="NYI25" s="24"/>
      <c r="NYJ25" s="24"/>
      <c r="NYK25" s="24"/>
      <c r="NYL25" s="24"/>
      <c r="NYM25" s="24"/>
      <c r="NYN25" s="24"/>
      <c r="NYO25" s="24"/>
      <c r="NYP25" s="24"/>
      <c r="NYQ25" s="24"/>
      <c r="NYR25" s="24"/>
      <c r="NYS25" s="24"/>
      <c r="NYT25" s="24"/>
      <c r="NYU25" s="24"/>
      <c r="NYV25" s="24"/>
      <c r="NYW25" s="24"/>
      <c r="NYX25" s="24"/>
      <c r="NYY25" s="24"/>
      <c r="NYZ25" s="24"/>
      <c r="NZA25" s="24"/>
      <c r="NZB25" s="24"/>
      <c r="NZC25" s="24"/>
      <c r="NZD25" s="24"/>
      <c r="NZE25" s="24"/>
      <c r="NZF25" s="24"/>
      <c r="NZG25" s="24"/>
      <c r="NZH25" s="24"/>
      <c r="NZI25" s="24"/>
      <c r="NZJ25" s="24"/>
      <c r="NZK25" s="24"/>
      <c r="NZL25" s="24"/>
      <c r="NZM25" s="24"/>
      <c r="NZN25" s="24"/>
      <c r="NZO25" s="24"/>
      <c r="NZP25" s="24"/>
      <c r="NZQ25" s="24"/>
      <c r="NZR25" s="24"/>
      <c r="NZS25" s="24"/>
      <c r="NZT25" s="24"/>
      <c r="NZU25" s="24"/>
      <c r="NZV25" s="24"/>
      <c r="NZW25" s="24"/>
      <c r="NZX25" s="24"/>
      <c r="NZY25" s="24"/>
      <c r="NZZ25" s="24"/>
      <c r="OAA25" s="24"/>
      <c r="OAB25" s="24"/>
      <c r="OAC25" s="24"/>
      <c r="OAD25" s="24"/>
      <c r="OAE25" s="24"/>
      <c r="OAF25" s="24"/>
      <c r="OAG25" s="24"/>
      <c r="OAH25" s="24"/>
      <c r="OAI25" s="24"/>
      <c r="OAJ25" s="24"/>
      <c r="OAK25" s="24"/>
      <c r="OAL25" s="24"/>
      <c r="OAM25" s="24"/>
      <c r="OAN25" s="24"/>
      <c r="OAO25" s="24"/>
      <c r="OAP25" s="24"/>
      <c r="OAQ25" s="24"/>
      <c r="OAR25" s="24"/>
      <c r="OAS25" s="24"/>
      <c r="OAT25" s="24"/>
      <c r="OAU25" s="24"/>
      <c r="OAV25" s="24"/>
      <c r="OAW25" s="24"/>
      <c r="OAX25" s="24"/>
      <c r="OAY25" s="24"/>
      <c r="OAZ25" s="24"/>
      <c r="OBA25" s="24"/>
      <c r="OBB25" s="24"/>
      <c r="OBC25" s="24"/>
      <c r="OBD25" s="24"/>
      <c r="OBE25" s="24"/>
      <c r="OBF25" s="24"/>
      <c r="OBG25" s="24"/>
      <c r="OBH25" s="24"/>
      <c r="OBI25" s="24"/>
      <c r="OBJ25" s="24"/>
      <c r="OBK25" s="24"/>
      <c r="OBL25" s="24"/>
      <c r="OBM25" s="24"/>
      <c r="OBN25" s="24"/>
      <c r="OBO25" s="24"/>
      <c r="OBP25" s="24"/>
      <c r="OBQ25" s="24"/>
      <c r="OBR25" s="24"/>
      <c r="OBS25" s="24"/>
      <c r="OBT25" s="24"/>
      <c r="OBU25" s="24"/>
      <c r="OBV25" s="24"/>
      <c r="OBW25" s="24"/>
      <c r="OBX25" s="24"/>
      <c r="OBY25" s="24"/>
      <c r="OBZ25" s="24"/>
      <c r="OCA25" s="24"/>
      <c r="OCB25" s="24"/>
      <c r="OCC25" s="24"/>
      <c r="OCD25" s="24"/>
      <c r="OCE25" s="24"/>
      <c r="OCF25" s="24"/>
      <c r="OCG25" s="24"/>
      <c r="OCH25" s="24"/>
      <c r="OCI25" s="24"/>
      <c r="OCJ25" s="24"/>
      <c r="OCK25" s="24"/>
      <c r="OCL25" s="24"/>
      <c r="OCM25" s="24"/>
      <c r="OCN25" s="24"/>
      <c r="OCO25" s="24"/>
      <c r="OCP25" s="24"/>
      <c r="OCQ25" s="24"/>
      <c r="OCR25" s="24"/>
      <c r="OCS25" s="24"/>
      <c r="OCT25" s="24"/>
      <c r="OCU25" s="24"/>
      <c r="OCV25" s="24"/>
      <c r="OCW25" s="24"/>
      <c r="OCX25" s="24"/>
      <c r="OCY25" s="24"/>
      <c r="OCZ25" s="24"/>
      <c r="ODA25" s="24"/>
      <c r="ODB25" s="24"/>
      <c r="ODC25" s="24"/>
      <c r="ODD25" s="24"/>
      <c r="ODE25" s="24"/>
      <c r="ODF25" s="24"/>
      <c r="ODG25" s="24"/>
      <c r="ODH25" s="24"/>
      <c r="ODI25" s="24"/>
      <c r="ODJ25" s="24"/>
      <c r="ODK25" s="24"/>
      <c r="ODL25" s="24"/>
      <c r="ODM25" s="24"/>
      <c r="ODN25" s="24"/>
      <c r="ODO25" s="24"/>
      <c r="ODP25" s="24"/>
      <c r="ODQ25" s="24"/>
      <c r="ODR25" s="24"/>
      <c r="ODS25" s="24"/>
      <c r="ODT25" s="24"/>
      <c r="ODU25" s="24"/>
      <c r="ODV25" s="24"/>
      <c r="ODW25" s="24"/>
      <c r="ODX25" s="24"/>
      <c r="ODY25" s="24"/>
      <c r="ODZ25" s="24"/>
      <c r="OEA25" s="24"/>
      <c r="OEB25" s="24"/>
      <c r="OEC25" s="24"/>
      <c r="OED25" s="24"/>
      <c r="OEE25" s="24"/>
      <c r="OEF25" s="24"/>
      <c r="OEG25" s="24"/>
      <c r="OEH25" s="24"/>
      <c r="OEI25" s="24"/>
      <c r="OEJ25" s="24"/>
      <c r="OEK25" s="24"/>
      <c r="OEL25" s="24"/>
      <c r="OEM25" s="24"/>
      <c r="OEN25" s="24"/>
      <c r="OEO25" s="24"/>
      <c r="OEP25" s="24"/>
      <c r="OEQ25" s="24"/>
      <c r="OER25" s="24"/>
      <c r="OES25" s="24"/>
      <c r="OET25" s="24"/>
      <c r="OEU25" s="24"/>
      <c r="OEV25" s="24"/>
      <c r="OEW25" s="24"/>
      <c r="OEX25" s="24"/>
      <c r="OEY25" s="24"/>
      <c r="OEZ25" s="24"/>
      <c r="OFA25" s="24"/>
      <c r="OFB25" s="24"/>
      <c r="OFC25" s="24"/>
      <c r="OFD25" s="24"/>
      <c r="OFE25" s="24"/>
      <c r="OFF25" s="24"/>
      <c r="OFG25" s="24"/>
      <c r="OFH25" s="24"/>
      <c r="OFI25" s="24"/>
      <c r="OFJ25" s="24"/>
      <c r="OFK25" s="24"/>
      <c r="OFL25" s="24"/>
      <c r="OFM25" s="24"/>
      <c r="OFN25" s="24"/>
      <c r="OFO25" s="24"/>
      <c r="OFP25" s="24"/>
      <c r="OFQ25" s="24"/>
      <c r="OFR25" s="24"/>
      <c r="OFS25" s="24"/>
      <c r="OFT25" s="24"/>
      <c r="OFU25" s="24"/>
      <c r="OFV25" s="24"/>
      <c r="OFW25" s="24"/>
      <c r="OFX25" s="24"/>
      <c r="OFY25" s="24"/>
      <c r="OFZ25" s="24"/>
      <c r="OGA25" s="24"/>
      <c r="OGB25" s="24"/>
      <c r="OGC25" s="24"/>
      <c r="OGD25" s="24"/>
      <c r="OGE25" s="24"/>
      <c r="OGF25" s="24"/>
      <c r="OGG25" s="24"/>
      <c r="OGH25" s="24"/>
      <c r="OGI25" s="24"/>
      <c r="OGJ25" s="24"/>
      <c r="OGK25" s="24"/>
      <c r="OGL25" s="24"/>
      <c r="OGM25" s="24"/>
      <c r="OGN25" s="24"/>
      <c r="OGO25" s="24"/>
      <c r="OGP25" s="24"/>
      <c r="OGQ25" s="24"/>
      <c r="OGR25" s="24"/>
      <c r="OGS25" s="24"/>
      <c r="OGT25" s="24"/>
      <c r="OGU25" s="24"/>
      <c r="OGV25" s="24"/>
      <c r="OGW25" s="24"/>
      <c r="OGX25" s="24"/>
      <c r="OGY25" s="24"/>
      <c r="OGZ25" s="24"/>
      <c r="OHA25" s="24"/>
      <c r="OHB25" s="24"/>
      <c r="OHC25" s="24"/>
      <c r="OHD25" s="24"/>
      <c r="OHE25" s="24"/>
      <c r="OHF25" s="24"/>
      <c r="OHG25" s="24"/>
      <c r="OHH25" s="24"/>
      <c r="OHI25" s="24"/>
      <c r="OHJ25" s="24"/>
      <c r="OHK25" s="24"/>
      <c r="OHL25" s="24"/>
      <c r="OHM25" s="24"/>
      <c r="OHN25" s="24"/>
      <c r="OHO25" s="24"/>
      <c r="OHP25" s="24"/>
      <c r="OHQ25" s="24"/>
      <c r="OHR25" s="24"/>
      <c r="OHS25" s="24"/>
      <c r="OHT25" s="24"/>
      <c r="OHU25" s="24"/>
      <c r="OHV25" s="24"/>
      <c r="OHW25" s="24"/>
      <c r="OHX25" s="24"/>
      <c r="OHY25" s="24"/>
      <c r="OHZ25" s="24"/>
      <c r="OIA25" s="24"/>
      <c r="OIB25" s="24"/>
      <c r="OIC25" s="24"/>
      <c r="OID25" s="24"/>
      <c r="OIE25" s="24"/>
      <c r="OIF25" s="24"/>
      <c r="OIG25" s="24"/>
      <c r="OIH25" s="24"/>
      <c r="OII25" s="24"/>
      <c r="OIJ25" s="24"/>
      <c r="OIK25" s="24"/>
      <c r="OIL25" s="24"/>
      <c r="OIM25" s="24"/>
      <c r="OIN25" s="24"/>
      <c r="OIO25" s="24"/>
      <c r="OIP25" s="24"/>
      <c r="OIQ25" s="24"/>
      <c r="OIR25" s="24"/>
      <c r="OIS25" s="24"/>
      <c r="OIT25" s="24"/>
      <c r="OIU25" s="24"/>
      <c r="OIV25" s="24"/>
      <c r="OIW25" s="24"/>
      <c r="OIX25" s="24"/>
      <c r="OIY25" s="24"/>
      <c r="OIZ25" s="24"/>
      <c r="OJA25" s="24"/>
      <c r="OJB25" s="24"/>
      <c r="OJC25" s="24"/>
      <c r="OJD25" s="24"/>
      <c r="OJE25" s="24"/>
      <c r="OJF25" s="24"/>
      <c r="OJG25" s="24"/>
      <c r="OJH25" s="24"/>
      <c r="OJI25" s="24"/>
      <c r="OJJ25" s="24"/>
      <c r="OJK25" s="24"/>
      <c r="OJL25" s="24"/>
      <c r="OJM25" s="24"/>
      <c r="OJN25" s="24"/>
      <c r="OJO25" s="24"/>
      <c r="OJP25" s="24"/>
      <c r="OJQ25" s="24"/>
      <c r="OJR25" s="24"/>
      <c r="OJS25" s="24"/>
      <c r="OJT25" s="24"/>
      <c r="OJU25" s="24"/>
      <c r="OJV25" s="24"/>
      <c r="OJW25" s="24"/>
      <c r="OJX25" s="24"/>
      <c r="OJY25" s="24"/>
      <c r="OJZ25" s="24"/>
      <c r="OKA25" s="24"/>
      <c r="OKB25" s="24"/>
      <c r="OKC25" s="24"/>
      <c r="OKD25" s="24"/>
      <c r="OKE25" s="24"/>
      <c r="OKF25" s="24"/>
      <c r="OKG25" s="24"/>
      <c r="OKH25" s="24"/>
      <c r="OKI25" s="24"/>
      <c r="OKJ25" s="24"/>
      <c r="OKK25" s="24"/>
      <c r="OKL25" s="24"/>
      <c r="OKM25" s="24"/>
      <c r="OKN25" s="24"/>
      <c r="OKO25" s="24"/>
      <c r="OKP25" s="24"/>
      <c r="OKQ25" s="24"/>
      <c r="OKR25" s="24"/>
      <c r="OKS25" s="24"/>
      <c r="OKT25" s="24"/>
      <c r="OKU25" s="24"/>
      <c r="OKV25" s="24"/>
      <c r="OKW25" s="24"/>
      <c r="OKX25" s="24"/>
      <c r="OKY25" s="24"/>
      <c r="OKZ25" s="24"/>
      <c r="OLA25" s="24"/>
      <c r="OLB25" s="24"/>
      <c r="OLC25" s="24"/>
      <c r="OLD25" s="24"/>
      <c r="OLE25" s="24"/>
      <c r="OLF25" s="24"/>
      <c r="OLG25" s="24"/>
      <c r="OLH25" s="24"/>
      <c r="OLI25" s="24"/>
      <c r="OLJ25" s="24"/>
      <c r="OLK25" s="24"/>
      <c r="OLL25" s="24"/>
      <c r="OLM25" s="24"/>
      <c r="OLN25" s="24"/>
      <c r="OLO25" s="24"/>
      <c r="OLP25" s="24"/>
      <c r="OLQ25" s="24"/>
      <c r="OLR25" s="24"/>
      <c r="OLS25" s="24"/>
      <c r="OLT25" s="24"/>
      <c r="OLU25" s="24"/>
      <c r="OLV25" s="24"/>
      <c r="OLW25" s="24"/>
      <c r="OLX25" s="24"/>
      <c r="OLY25" s="24"/>
      <c r="OLZ25" s="24"/>
      <c r="OMA25" s="24"/>
      <c r="OMB25" s="24"/>
      <c r="OMC25" s="24"/>
      <c r="OMD25" s="24"/>
      <c r="OME25" s="24"/>
      <c r="OMF25" s="24"/>
      <c r="OMG25" s="24"/>
      <c r="OMH25" s="24"/>
      <c r="OMI25" s="24"/>
      <c r="OMJ25" s="24"/>
      <c r="OMK25" s="24"/>
      <c r="OML25" s="24"/>
      <c r="OMM25" s="24"/>
      <c r="OMN25" s="24"/>
      <c r="OMO25" s="24"/>
      <c r="OMP25" s="24"/>
      <c r="OMQ25" s="24"/>
      <c r="OMR25" s="24"/>
      <c r="OMS25" s="24"/>
      <c r="OMT25" s="24"/>
      <c r="OMU25" s="24"/>
      <c r="OMV25" s="24"/>
      <c r="OMW25" s="24"/>
      <c r="OMX25" s="24"/>
      <c r="OMY25" s="24"/>
      <c r="OMZ25" s="24"/>
      <c r="ONA25" s="24"/>
      <c r="ONB25" s="24"/>
      <c r="ONC25" s="24"/>
      <c r="OND25" s="24"/>
      <c r="ONE25" s="24"/>
      <c r="ONF25" s="24"/>
      <c r="ONG25" s="24"/>
      <c r="ONH25" s="24"/>
      <c r="ONI25" s="24"/>
      <c r="ONJ25" s="24"/>
      <c r="ONK25" s="24"/>
      <c r="ONL25" s="24"/>
      <c r="ONM25" s="24"/>
      <c r="ONN25" s="24"/>
      <c r="ONO25" s="24"/>
      <c r="ONP25" s="24"/>
      <c r="ONQ25" s="24"/>
      <c r="ONR25" s="24"/>
      <c r="ONS25" s="24"/>
      <c r="ONT25" s="24"/>
      <c r="ONU25" s="24"/>
      <c r="ONV25" s="24"/>
      <c r="ONW25" s="24"/>
      <c r="ONX25" s="24"/>
      <c r="ONY25" s="24"/>
      <c r="ONZ25" s="24"/>
      <c r="OOA25" s="24"/>
      <c r="OOB25" s="24"/>
      <c r="OOC25" s="24"/>
      <c r="OOD25" s="24"/>
      <c r="OOE25" s="24"/>
      <c r="OOF25" s="24"/>
      <c r="OOG25" s="24"/>
      <c r="OOH25" s="24"/>
      <c r="OOI25" s="24"/>
      <c r="OOJ25" s="24"/>
      <c r="OOK25" s="24"/>
      <c r="OOL25" s="24"/>
      <c r="OOM25" s="24"/>
      <c r="OON25" s="24"/>
      <c r="OOO25" s="24"/>
      <c r="OOP25" s="24"/>
      <c r="OOQ25" s="24"/>
      <c r="OOR25" s="24"/>
      <c r="OOS25" s="24"/>
      <c r="OOT25" s="24"/>
      <c r="OOU25" s="24"/>
      <c r="OOV25" s="24"/>
      <c r="OOW25" s="24"/>
      <c r="OOX25" s="24"/>
      <c r="OOY25" s="24"/>
      <c r="OOZ25" s="24"/>
      <c r="OPA25" s="24"/>
      <c r="OPB25" s="24"/>
      <c r="OPC25" s="24"/>
      <c r="OPD25" s="24"/>
      <c r="OPE25" s="24"/>
      <c r="OPF25" s="24"/>
      <c r="OPG25" s="24"/>
      <c r="OPH25" s="24"/>
      <c r="OPI25" s="24"/>
      <c r="OPJ25" s="24"/>
      <c r="OPK25" s="24"/>
      <c r="OPL25" s="24"/>
      <c r="OPM25" s="24"/>
      <c r="OPN25" s="24"/>
      <c r="OPO25" s="24"/>
      <c r="OPP25" s="24"/>
      <c r="OPQ25" s="24"/>
      <c r="OPR25" s="24"/>
      <c r="OPS25" s="24"/>
      <c r="OPT25" s="24"/>
      <c r="OPU25" s="24"/>
      <c r="OPV25" s="24"/>
      <c r="OPW25" s="24"/>
      <c r="OPX25" s="24"/>
      <c r="OPY25" s="24"/>
      <c r="OPZ25" s="24"/>
      <c r="OQA25" s="24"/>
      <c r="OQB25" s="24"/>
      <c r="OQC25" s="24"/>
      <c r="OQD25" s="24"/>
      <c r="OQE25" s="24"/>
      <c r="OQF25" s="24"/>
      <c r="OQG25" s="24"/>
      <c r="OQH25" s="24"/>
      <c r="OQI25" s="24"/>
      <c r="OQJ25" s="24"/>
      <c r="OQK25" s="24"/>
      <c r="OQL25" s="24"/>
      <c r="OQM25" s="24"/>
      <c r="OQN25" s="24"/>
      <c r="OQO25" s="24"/>
      <c r="OQP25" s="24"/>
      <c r="OQQ25" s="24"/>
      <c r="OQR25" s="24"/>
      <c r="OQS25" s="24"/>
      <c r="OQT25" s="24"/>
      <c r="OQU25" s="24"/>
      <c r="OQV25" s="24"/>
      <c r="OQW25" s="24"/>
      <c r="OQX25" s="24"/>
      <c r="OQY25" s="24"/>
      <c r="OQZ25" s="24"/>
      <c r="ORA25" s="24"/>
      <c r="ORB25" s="24"/>
      <c r="ORC25" s="24"/>
      <c r="ORD25" s="24"/>
      <c r="ORE25" s="24"/>
      <c r="ORF25" s="24"/>
      <c r="ORG25" s="24"/>
      <c r="ORH25" s="24"/>
      <c r="ORI25" s="24"/>
      <c r="ORJ25" s="24"/>
      <c r="ORK25" s="24"/>
      <c r="ORL25" s="24"/>
      <c r="ORM25" s="24"/>
      <c r="ORN25" s="24"/>
      <c r="ORO25" s="24"/>
      <c r="ORP25" s="24"/>
      <c r="ORQ25" s="24"/>
      <c r="ORR25" s="24"/>
      <c r="ORS25" s="24"/>
      <c r="ORT25" s="24"/>
      <c r="ORU25" s="24"/>
      <c r="ORV25" s="24"/>
      <c r="ORW25" s="24"/>
      <c r="ORX25" s="24"/>
      <c r="ORY25" s="24"/>
      <c r="ORZ25" s="24"/>
      <c r="OSA25" s="24"/>
      <c r="OSB25" s="24"/>
      <c r="OSC25" s="24"/>
      <c r="OSD25" s="24"/>
      <c r="OSE25" s="24"/>
      <c r="OSF25" s="24"/>
      <c r="OSG25" s="24"/>
      <c r="OSH25" s="24"/>
      <c r="OSI25" s="24"/>
      <c r="OSJ25" s="24"/>
      <c r="OSK25" s="24"/>
      <c r="OSL25" s="24"/>
      <c r="OSM25" s="24"/>
      <c r="OSN25" s="24"/>
      <c r="OSO25" s="24"/>
      <c r="OSP25" s="24"/>
      <c r="OSQ25" s="24"/>
      <c r="OSR25" s="24"/>
      <c r="OSS25" s="24"/>
      <c r="OST25" s="24"/>
      <c r="OSU25" s="24"/>
      <c r="OSV25" s="24"/>
      <c r="OSW25" s="24"/>
      <c r="OSX25" s="24"/>
      <c r="OSY25" s="24"/>
      <c r="OSZ25" s="24"/>
      <c r="OTA25" s="24"/>
      <c r="OTB25" s="24"/>
      <c r="OTC25" s="24"/>
      <c r="OTD25" s="24"/>
      <c r="OTE25" s="24"/>
      <c r="OTF25" s="24"/>
      <c r="OTG25" s="24"/>
      <c r="OTH25" s="24"/>
      <c r="OTI25" s="24"/>
      <c r="OTJ25" s="24"/>
      <c r="OTK25" s="24"/>
      <c r="OTL25" s="24"/>
      <c r="OTM25" s="24"/>
      <c r="OTN25" s="24"/>
      <c r="OTO25" s="24"/>
      <c r="OTP25" s="24"/>
      <c r="OTQ25" s="24"/>
      <c r="OTR25" s="24"/>
      <c r="OTS25" s="24"/>
      <c r="OTT25" s="24"/>
      <c r="OTU25" s="24"/>
      <c r="OTV25" s="24"/>
      <c r="OTW25" s="24"/>
      <c r="OTX25" s="24"/>
      <c r="OTY25" s="24"/>
      <c r="OTZ25" s="24"/>
      <c r="OUA25" s="24"/>
      <c r="OUB25" s="24"/>
      <c r="OUC25" s="24"/>
      <c r="OUD25" s="24"/>
      <c r="OUE25" s="24"/>
      <c r="OUF25" s="24"/>
      <c r="OUG25" s="24"/>
      <c r="OUH25" s="24"/>
      <c r="OUI25" s="24"/>
      <c r="OUJ25" s="24"/>
      <c r="OUK25" s="24"/>
      <c r="OUL25" s="24"/>
      <c r="OUM25" s="24"/>
      <c r="OUN25" s="24"/>
      <c r="OUO25" s="24"/>
      <c r="OUP25" s="24"/>
      <c r="OUQ25" s="24"/>
      <c r="OUR25" s="24"/>
      <c r="OUS25" s="24"/>
      <c r="OUT25" s="24"/>
      <c r="OUU25" s="24"/>
      <c r="OUV25" s="24"/>
      <c r="OUW25" s="24"/>
      <c r="OUX25" s="24"/>
      <c r="OUY25" s="24"/>
      <c r="OUZ25" s="24"/>
      <c r="OVA25" s="24"/>
      <c r="OVB25" s="24"/>
      <c r="OVC25" s="24"/>
      <c r="OVD25" s="24"/>
      <c r="OVE25" s="24"/>
      <c r="OVF25" s="24"/>
      <c r="OVG25" s="24"/>
      <c r="OVH25" s="24"/>
      <c r="OVI25" s="24"/>
      <c r="OVJ25" s="24"/>
      <c r="OVK25" s="24"/>
      <c r="OVL25" s="24"/>
      <c r="OVM25" s="24"/>
      <c r="OVN25" s="24"/>
      <c r="OVO25" s="24"/>
      <c r="OVP25" s="24"/>
      <c r="OVQ25" s="24"/>
      <c r="OVR25" s="24"/>
      <c r="OVS25" s="24"/>
      <c r="OVT25" s="24"/>
      <c r="OVU25" s="24"/>
      <c r="OVV25" s="24"/>
      <c r="OVW25" s="24"/>
      <c r="OVX25" s="24"/>
      <c r="OVY25" s="24"/>
      <c r="OVZ25" s="24"/>
      <c r="OWA25" s="24"/>
      <c r="OWB25" s="24"/>
      <c r="OWC25" s="24"/>
      <c r="OWD25" s="24"/>
      <c r="OWE25" s="24"/>
      <c r="OWF25" s="24"/>
      <c r="OWG25" s="24"/>
      <c r="OWH25" s="24"/>
      <c r="OWI25" s="24"/>
      <c r="OWJ25" s="24"/>
      <c r="OWK25" s="24"/>
      <c r="OWL25" s="24"/>
      <c r="OWM25" s="24"/>
      <c r="OWN25" s="24"/>
      <c r="OWO25" s="24"/>
      <c r="OWP25" s="24"/>
      <c r="OWQ25" s="24"/>
      <c r="OWR25" s="24"/>
      <c r="OWS25" s="24"/>
      <c r="OWT25" s="24"/>
      <c r="OWU25" s="24"/>
      <c r="OWV25" s="24"/>
      <c r="OWW25" s="24"/>
      <c r="OWX25" s="24"/>
      <c r="OWY25" s="24"/>
      <c r="OWZ25" s="24"/>
      <c r="OXA25" s="24"/>
      <c r="OXB25" s="24"/>
      <c r="OXC25" s="24"/>
      <c r="OXD25" s="24"/>
      <c r="OXE25" s="24"/>
      <c r="OXF25" s="24"/>
      <c r="OXG25" s="24"/>
      <c r="OXH25" s="24"/>
      <c r="OXI25" s="24"/>
      <c r="OXJ25" s="24"/>
      <c r="OXK25" s="24"/>
      <c r="OXL25" s="24"/>
      <c r="OXM25" s="24"/>
      <c r="OXN25" s="24"/>
      <c r="OXO25" s="24"/>
      <c r="OXP25" s="24"/>
      <c r="OXQ25" s="24"/>
      <c r="OXR25" s="24"/>
      <c r="OXS25" s="24"/>
      <c r="OXT25" s="24"/>
      <c r="OXU25" s="24"/>
      <c r="OXV25" s="24"/>
      <c r="OXW25" s="24"/>
      <c r="OXX25" s="24"/>
      <c r="OXY25" s="24"/>
      <c r="OXZ25" s="24"/>
      <c r="OYA25" s="24"/>
      <c r="OYB25" s="24"/>
      <c r="OYC25" s="24"/>
      <c r="OYD25" s="24"/>
      <c r="OYE25" s="24"/>
      <c r="OYF25" s="24"/>
      <c r="OYG25" s="24"/>
      <c r="OYH25" s="24"/>
      <c r="OYI25" s="24"/>
      <c r="OYJ25" s="24"/>
      <c r="OYK25" s="24"/>
      <c r="OYL25" s="24"/>
      <c r="OYM25" s="24"/>
      <c r="OYN25" s="24"/>
      <c r="OYO25" s="24"/>
      <c r="OYP25" s="24"/>
      <c r="OYQ25" s="24"/>
      <c r="OYR25" s="24"/>
      <c r="OYS25" s="24"/>
      <c r="OYT25" s="24"/>
      <c r="OYU25" s="24"/>
      <c r="OYV25" s="24"/>
      <c r="OYW25" s="24"/>
      <c r="OYX25" s="24"/>
      <c r="OYY25" s="24"/>
      <c r="OYZ25" s="24"/>
      <c r="OZA25" s="24"/>
      <c r="OZB25" s="24"/>
      <c r="OZC25" s="24"/>
      <c r="OZD25" s="24"/>
      <c r="OZE25" s="24"/>
      <c r="OZF25" s="24"/>
      <c r="OZG25" s="24"/>
      <c r="OZH25" s="24"/>
      <c r="OZI25" s="24"/>
      <c r="OZJ25" s="24"/>
      <c r="OZK25" s="24"/>
      <c r="OZL25" s="24"/>
      <c r="OZM25" s="24"/>
      <c r="OZN25" s="24"/>
      <c r="OZO25" s="24"/>
      <c r="OZP25" s="24"/>
      <c r="OZQ25" s="24"/>
      <c r="OZR25" s="24"/>
      <c r="OZS25" s="24"/>
      <c r="OZT25" s="24"/>
      <c r="OZU25" s="24"/>
      <c r="OZV25" s="24"/>
      <c r="OZW25" s="24"/>
      <c r="OZX25" s="24"/>
      <c r="OZY25" s="24"/>
      <c r="OZZ25" s="24"/>
      <c r="PAA25" s="24"/>
      <c r="PAB25" s="24"/>
      <c r="PAC25" s="24"/>
      <c r="PAD25" s="24"/>
      <c r="PAE25" s="24"/>
      <c r="PAF25" s="24"/>
      <c r="PAG25" s="24"/>
      <c r="PAH25" s="24"/>
      <c r="PAI25" s="24"/>
      <c r="PAJ25" s="24"/>
      <c r="PAK25" s="24"/>
      <c r="PAL25" s="24"/>
      <c r="PAM25" s="24"/>
      <c r="PAN25" s="24"/>
      <c r="PAO25" s="24"/>
      <c r="PAP25" s="24"/>
      <c r="PAQ25" s="24"/>
      <c r="PAR25" s="24"/>
      <c r="PAS25" s="24"/>
      <c r="PAT25" s="24"/>
      <c r="PAU25" s="24"/>
      <c r="PAV25" s="24"/>
      <c r="PAW25" s="24"/>
      <c r="PAX25" s="24"/>
      <c r="PAY25" s="24"/>
      <c r="PAZ25" s="24"/>
      <c r="PBA25" s="24"/>
      <c r="PBB25" s="24"/>
      <c r="PBC25" s="24"/>
      <c r="PBD25" s="24"/>
      <c r="PBE25" s="24"/>
      <c r="PBF25" s="24"/>
      <c r="PBG25" s="24"/>
      <c r="PBH25" s="24"/>
      <c r="PBI25" s="24"/>
      <c r="PBJ25" s="24"/>
      <c r="PBK25" s="24"/>
      <c r="PBL25" s="24"/>
      <c r="PBM25" s="24"/>
      <c r="PBN25" s="24"/>
      <c r="PBO25" s="24"/>
      <c r="PBP25" s="24"/>
      <c r="PBQ25" s="24"/>
      <c r="PBR25" s="24"/>
      <c r="PBS25" s="24"/>
      <c r="PBT25" s="24"/>
      <c r="PBU25" s="24"/>
      <c r="PBV25" s="24"/>
      <c r="PBW25" s="24"/>
      <c r="PBX25" s="24"/>
      <c r="PBY25" s="24"/>
      <c r="PBZ25" s="24"/>
      <c r="PCA25" s="24"/>
      <c r="PCB25" s="24"/>
      <c r="PCC25" s="24"/>
      <c r="PCD25" s="24"/>
      <c r="PCE25" s="24"/>
      <c r="PCF25" s="24"/>
      <c r="PCG25" s="24"/>
      <c r="PCH25" s="24"/>
      <c r="PCI25" s="24"/>
      <c r="PCJ25" s="24"/>
      <c r="PCK25" s="24"/>
      <c r="PCL25" s="24"/>
      <c r="PCM25" s="24"/>
      <c r="PCN25" s="24"/>
      <c r="PCO25" s="24"/>
      <c r="PCP25" s="24"/>
      <c r="PCQ25" s="24"/>
      <c r="PCR25" s="24"/>
      <c r="PCS25" s="24"/>
      <c r="PCT25" s="24"/>
      <c r="PCU25" s="24"/>
      <c r="PCV25" s="24"/>
      <c r="PCW25" s="24"/>
      <c r="PCX25" s="24"/>
      <c r="PCY25" s="24"/>
      <c r="PCZ25" s="24"/>
      <c r="PDA25" s="24"/>
      <c r="PDB25" s="24"/>
      <c r="PDC25" s="24"/>
      <c r="PDD25" s="24"/>
      <c r="PDE25" s="24"/>
      <c r="PDF25" s="24"/>
      <c r="PDG25" s="24"/>
      <c r="PDH25" s="24"/>
      <c r="PDI25" s="24"/>
      <c r="PDJ25" s="24"/>
      <c r="PDK25" s="24"/>
      <c r="PDL25" s="24"/>
      <c r="PDM25" s="24"/>
      <c r="PDN25" s="24"/>
      <c r="PDO25" s="24"/>
      <c r="PDP25" s="24"/>
      <c r="PDQ25" s="24"/>
      <c r="PDR25" s="24"/>
      <c r="PDS25" s="24"/>
      <c r="PDT25" s="24"/>
      <c r="PDU25" s="24"/>
      <c r="PDV25" s="24"/>
      <c r="PDW25" s="24"/>
      <c r="PDX25" s="24"/>
      <c r="PDY25" s="24"/>
      <c r="PDZ25" s="24"/>
      <c r="PEA25" s="24"/>
      <c r="PEB25" s="24"/>
      <c r="PEC25" s="24"/>
      <c r="PED25" s="24"/>
      <c r="PEE25" s="24"/>
      <c r="PEF25" s="24"/>
      <c r="PEG25" s="24"/>
      <c r="PEH25" s="24"/>
      <c r="PEI25" s="24"/>
      <c r="PEJ25" s="24"/>
      <c r="PEK25" s="24"/>
      <c r="PEL25" s="24"/>
      <c r="PEM25" s="24"/>
      <c r="PEN25" s="24"/>
      <c r="PEO25" s="24"/>
      <c r="PEP25" s="24"/>
      <c r="PEQ25" s="24"/>
      <c r="PER25" s="24"/>
      <c r="PES25" s="24"/>
      <c r="PET25" s="24"/>
      <c r="PEU25" s="24"/>
      <c r="PEV25" s="24"/>
      <c r="PEW25" s="24"/>
      <c r="PEX25" s="24"/>
      <c r="PEY25" s="24"/>
      <c r="PEZ25" s="24"/>
      <c r="PFA25" s="24"/>
      <c r="PFB25" s="24"/>
      <c r="PFC25" s="24"/>
      <c r="PFD25" s="24"/>
      <c r="PFE25" s="24"/>
      <c r="PFF25" s="24"/>
      <c r="PFG25" s="24"/>
      <c r="PFH25" s="24"/>
      <c r="PFI25" s="24"/>
      <c r="PFJ25" s="24"/>
      <c r="PFK25" s="24"/>
      <c r="PFL25" s="24"/>
      <c r="PFM25" s="24"/>
      <c r="PFN25" s="24"/>
      <c r="PFO25" s="24"/>
      <c r="PFP25" s="24"/>
      <c r="PFQ25" s="24"/>
      <c r="PFR25" s="24"/>
      <c r="PFS25" s="24"/>
      <c r="PFT25" s="24"/>
      <c r="PFU25" s="24"/>
      <c r="PFV25" s="24"/>
      <c r="PFW25" s="24"/>
      <c r="PFX25" s="24"/>
      <c r="PFY25" s="24"/>
      <c r="PFZ25" s="24"/>
      <c r="PGA25" s="24"/>
      <c r="PGB25" s="24"/>
      <c r="PGC25" s="24"/>
      <c r="PGD25" s="24"/>
      <c r="PGE25" s="24"/>
      <c r="PGF25" s="24"/>
      <c r="PGG25" s="24"/>
      <c r="PGH25" s="24"/>
      <c r="PGI25" s="24"/>
      <c r="PGJ25" s="24"/>
      <c r="PGK25" s="24"/>
      <c r="PGL25" s="24"/>
      <c r="PGM25" s="24"/>
      <c r="PGN25" s="24"/>
      <c r="PGO25" s="24"/>
      <c r="PGP25" s="24"/>
      <c r="PGQ25" s="24"/>
      <c r="PGR25" s="24"/>
      <c r="PGS25" s="24"/>
      <c r="PGT25" s="24"/>
      <c r="PGU25" s="24"/>
      <c r="PGV25" s="24"/>
      <c r="PGW25" s="24"/>
      <c r="PGX25" s="24"/>
      <c r="PGY25" s="24"/>
      <c r="PGZ25" s="24"/>
      <c r="PHA25" s="24"/>
      <c r="PHB25" s="24"/>
      <c r="PHC25" s="24"/>
      <c r="PHD25" s="24"/>
      <c r="PHE25" s="24"/>
      <c r="PHF25" s="24"/>
      <c r="PHG25" s="24"/>
      <c r="PHH25" s="24"/>
      <c r="PHI25" s="24"/>
      <c r="PHJ25" s="24"/>
      <c r="PHK25" s="24"/>
      <c r="PHL25" s="24"/>
      <c r="PHM25" s="24"/>
      <c r="PHN25" s="24"/>
      <c r="PHO25" s="24"/>
      <c r="PHP25" s="24"/>
      <c r="PHQ25" s="24"/>
      <c r="PHR25" s="24"/>
      <c r="PHS25" s="24"/>
      <c r="PHT25" s="24"/>
      <c r="PHU25" s="24"/>
      <c r="PHV25" s="24"/>
      <c r="PHW25" s="24"/>
      <c r="PHX25" s="24"/>
      <c r="PHY25" s="24"/>
      <c r="PHZ25" s="24"/>
      <c r="PIA25" s="24"/>
      <c r="PIB25" s="24"/>
      <c r="PIC25" s="24"/>
      <c r="PID25" s="24"/>
      <c r="PIE25" s="24"/>
      <c r="PIF25" s="24"/>
      <c r="PIG25" s="24"/>
      <c r="PIH25" s="24"/>
      <c r="PII25" s="24"/>
      <c r="PIJ25" s="24"/>
      <c r="PIK25" s="24"/>
      <c r="PIL25" s="24"/>
      <c r="PIM25" s="24"/>
      <c r="PIN25" s="24"/>
      <c r="PIO25" s="24"/>
      <c r="PIP25" s="24"/>
      <c r="PIQ25" s="24"/>
      <c r="PIR25" s="24"/>
      <c r="PIS25" s="24"/>
      <c r="PIT25" s="24"/>
      <c r="PIU25" s="24"/>
      <c r="PIV25" s="24"/>
      <c r="PIW25" s="24"/>
      <c r="PIX25" s="24"/>
      <c r="PIY25" s="24"/>
      <c r="PIZ25" s="24"/>
      <c r="PJA25" s="24"/>
      <c r="PJB25" s="24"/>
      <c r="PJC25" s="24"/>
      <c r="PJD25" s="24"/>
      <c r="PJE25" s="24"/>
      <c r="PJF25" s="24"/>
      <c r="PJG25" s="24"/>
      <c r="PJH25" s="24"/>
      <c r="PJI25" s="24"/>
      <c r="PJJ25" s="24"/>
      <c r="PJK25" s="24"/>
      <c r="PJL25" s="24"/>
      <c r="PJM25" s="24"/>
      <c r="PJN25" s="24"/>
      <c r="PJO25" s="24"/>
      <c r="PJP25" s="24"/>
      <c r="PJQ25" s="24"/>
      <c r="PJR25" s="24"/>
      <c r="PJS25" s="24"/>
      <c r="PJT25" s="24"/>
      <c r="PJU25" s="24"/>
      <c r="PJV25" s="24"/>
      <c r="PJW25" s="24"/>
      <c r="PJX25" s="24"/>
      <c r="PJY25" s="24"/>
      <c r="PJZ25" s="24"/>
      <c r="PKA25" s="24"/>
      <c r="PKB25" s="24"/>
      <c r="PKC25" s="24"/>
      <c r="PKD25" s="24"/>
      <c r="PKE25" s="24"/>
      <c r="PKF25" s="24"/>
      <c r="PKG25" s="24"/>
      <c r="PKH25" s="24"/>
      <c r="PKI25" s="24"/>
      <c r="PKJ25" s="24"/>
      <c r="PKK25" s="24"/>
      <c r="PKL25" s="24"/>
      <c r="PKM25" s="24"/>
      <c r="PKN25" s="24"/>
      <c r="PKO25" s="24"/>
      <c r="PKP25" s="24"/>
      <c r="PKQ25" s="24"/>
      <c r="PKR25" s="24"/>
      <c r="PKS25" s="24"/>
      <c r="PKT25" s="24"/>
      <c r="PKU25" s="24"/>
      <c r="PKV25" s="24"/>
      <c r="PKW25" s="24"/>
      <c r="PKX25" s="24"/>
      <c r="PKY25" s="24"/>
      <c r="PKZ25" s="24"/>
      <c r="PLA25" s="24"/>
      <c r="PLB25" s="24"/>
      <c r="PLC25" s="24"/>
      <c r="PLD25" s="24"/>
      <c r="PLE25" s="24"/>
      <c r="PLF25" s="24"/>
      <c r="PLG25" s="24"/>
      <c r="PLH25" s="24"/>
      <c r="PLI25" s="24"/>
      <c r="PLJ25" s="24"/>
      <c r="PLK25" s="24"/>
      <c r="PLL25" s="24"/>
      <c r="PLM25" s="24"/>
      <c r="PLN25" s="24"/>
      <c r="PLO25" s="24"/>
      <c r="PLP25" s="24"/>
      <c r="PLQ25" s="24"/>
      <c r="PLR25" s="24"/>
      <c r="PLS25" s="24"/>
      <c r="PLT25" s="24"/>
      <c r="PLU25" s="24"/>
      <c r="PLV25" s="24"/>
      <c r="PLW25" s="24"/>
      <c r="PLX25" s="24"/>
      <c r="PLY25" s="24"/>
      <c r="PLZ25" s="24"/>
      <c r="PMA25" s="24"/>
      <c r="PMB25" s="24"/>
      <c r="PMC25" s="24"/>
      <c r="PMD25" s="24"/>
      <c r="PME25" s="24"/>
      <c r="PMF25" s="24"/>
      <c r="PMG25" s="24"/>
      <c r="PMH25" s="24"/>
      <c r="PMI25" s="24"/>
      <c r="PMJ25" s="24"/>
      <c r="PMK25" s="24"/>
      <c r="PML25" s="24"/>
      <c r="PMM25" s="24"/>
      <c r="PMN25" s="24"/>
      <c r="PMO25" s="24"/>
      <c r="PMP25" s="24"/>
      <c r="PMQ25" s="24"/>
      <c r="PMR25" s="24"/>
      <c r="PMS25" s="24"/>
      <c r="PMT25" s="24"/>
      <c r="PMU25" s="24"/>
      <c r="PMV25" s="24"/>
      <c r="PMW25" s="24"/>
      <c r="PMX25" s="24"/>
      <c r="PMY25" s="24"/>
      <c r="PMZ25" s="24"/>
      <c r="PNA25" s="24"/>
      <c r="PNB25" s="24"/>
      <c r="PNC25" s="24"/>
      <c r="PND25" s="24"/>
      <c r="PNE25" s="24"/>
      <c r="PNF25" s="24"/>
      <c r="PNG25" s="24"/>
      <c r="PNH25" s="24"/>
      <c r="PNI25" s="24"/>
      <c r="PNJ25" s="24"/>
      <c r="PNK25" s="24"/>
      <c r="PNL25" s="24"/>
      <c r="PNM25" s="24"/>
      <c r="PNN25" s="24"/>
      <c r="PNO25" s="24"/>
      <c r="PNP25" s="24"/>
      <c r="PNQ25" s="24"/>
      <c r="PNR25" s="24"/>
      <c r="PNS25" s="24"/>
      <c r="PNT25" s="24"/>
      <c r="PNU25" s="24"/>
      <c r="PNV25" s="24"/>
      <c r="PNW25" s="24"/>
      <c r="PNX25" s="24"/>
      <c r="PNY25" s="24"/>
      <c r="PNZ25" s="24"/>
      <c r="POA25" s="24"/>
      <c r="POB25" s="24"/>
      <c r="POC25" s="24"/>
      <c r="POD25" s="24"/>
      <c r="POE25" s="24"/>
      <c r="POF25" s="24"/>
      <c r="POG25" s="24"/>
      <c r="POH25" s="24"/>
      <c r="POI25" s="24"/>
      <c r="POJ25" s="24"/>
      <c r="POK25" s="24"/>
      <c r="POL25" s="24"/>
      <c r="POM25" s="24"/>
      <c r="PON25" s="24"/>
      <c r="POO25" s="24"/>
      <c r="POP25" s="24"/>
      <c r="POQ25" s="24"/>
      <c r="POR25" s="24"/>
      <c r="POS25" s="24"/>
      <c r="POT25" s="24"/>
      <c r="POU25" s="24"/>
      <c r="POV25" s="24"/>
      <c r="POW25" s="24"/>
      <c r="POX25" s="24"/>
      <c r="POY25" s="24"/>
      <c r="POZ25" s="24"/>
      <c r="PPA25" s="24"/>
      <c r="PPB25" s="24"/>
      <c r="PPC25" s="24"/>
      <c r="PPD25" s="24"/>
      <c r="PPE25" s="24"/>
      <c r="PPF25" s="24"/>
      <c r="PPG25" s="24"/>
      <c r="PPH25" s="24"/>
      <c r="PPI25" s="24"/>
      <c r="PPJ25" s="24"/>
      <c r="PPK25" s="24"/>
      <c r="PPL25" s="24"/>
      <c r="PPM25" s="24"/>
      <c r="PPN25" s="24"/>
      <c r="PPO25" s="24"/>
      <c r="PPP25" s="24"/>
      <c r="PPQ25" s="24"/>
      <c r="PPR25" s="24"/>
      <c r="PPS25" s="24"/>
      <c r="PPT25" s="24"/>
      <c r="PPU25" s="24"/>
      <c r="PPV25" s="24"/>
      <c r="PPW25" s="24"/>
      <c r="PPX25" s="24"/>
      <c r="PPY25" s="24"/>
      <c r="PPZ25" s="24"/>
      <c r="PQA25" s="24"/>
      <c r="PQB25" s="24"/>
      <c r="PQC25" s="24"/>
      <c r="PQD25" s="24"/>
      <c r="PQE25" s="24"/>
      <c r="PQF25" s="24"/>
      <c r="PQG25" s="24"/>
      <c r="PQH25" s="24"/>
      <c r="PQI25" s="24"/>
      <c r="PQJ25" s="24"/>
      <c r="PQK25" s="24"/>
      <c r="PQL25" s="24"/>
      <c r="PQM25" s="24"/>
      <c r="PQN25" s="24"/>
      <c r="PQO25" s="24"/>
      <c r="PQP25" s="24"/>
      <c r="PQQ25" s="24"/>
      <c r="PQR25" s="24"/>
      <c r="PQS25" s="24"/>
      <c r="PQT25" s="24"/>
      <c r="PQU25" s="24"/>
      <c r="PQV25" s="24"/>
      <c r="PQW25" s="24"/>
      <c r="PQX25" s="24"/>
      <c r="PQY25" s="24"/>
      <c r="PQZ25" s="24"/>
      <c r="PRA25" s="24"/>
      <c r="PRB25" s="24"/>
      <c r="PRC25" s="24"/>
      <c r="PRD25" s="24"/>
      <c r="PRE25" s="24"/>
      <c r="PRF25" s="24"/>
      <c r="PRG25" s="24"/>
      <c r="PRH25" s="24"/>
      <c r="PRI25" s="24"/>
      <c r="PRJ25" s="24"/>
      <c r="PRK25" s="24"/>
      <c r="PRL25" s="24"/>
      <c r="PRM25" s="24"/>
      <c r="PRN25" s="24"/>
      <c r="PRO25" s="24"/>
      <c r="PRP25" s="24"/>
      <c r="PRQ25" s="24"/>
      <c r="PRR25" s="24"/>
      <c r="PRS25" s="24"/>
      <c r="PRT25" s="24"/>
      <c r="PRU25" s="24"/>
      <c r="PRV25" s="24"/>
      <c r="PRW25" s="24"/>
      <c r="PRX25" s="24"/>
      <c r="PRY25" s="24"/>
      <c r="PRZ25" s="24"/>
      <c r="PSA25" s="24"/>
      <c r="PSB25" s="24"/>
      <c r="PSC25" s="24"/>
      <c r="PSD25" s="24"/>
      <c r="PSE25" s="24"/>
      <c r="PSF25" s="24"/>
      <c r="PSG25" s="24"/>
      <c r="PSH25" s="24"/>
      <c r="PSI25" s="24"/>
      <c r="PSJ25" s="24"/>
      <c r="PSK25" s="24"/>
      <c r="PSL25" s="24"/>
      <c r="PSM25" s="24"/>
      <c r="PSN25" s="24"/>
      <c r="PSO25" s="24"/>
      <c r="PSP25" s="24"/>
      <c r="PSQ25" s="24"/>
      <c r="PSR25" s="24"/>
      <c r="PSS25" s="24"/>
      <c r="PST25" s="24"/>
      <c r="PSU25" s="24"/>
      <c r="PSV25" s="24"/>
      <c r="PSW25" s="24"/>
      <c r="PSX25" s="24"/>
      <c r="PSY25" s="24"/>
      <c r="PSZ25" s="24"/>
      <c r="PTA25" s="24"/>
      <c r="PTB25" s="24"/>
      <c r="PTC25" s="24"/>
      <c r="PTD25" s="24"/>
      <c r="PTE25" s="24"/>
      <c r="PTF25" s="24"/>
      <c r="PTG25" s="24"/>
      <c r="PTH25" s="24"/>
      <c r="PTI25" s="24"/>
      <c r="PTJ25" s="24"/>
      <c r="PTK25" s="24"/>
      <c r="PTL25" s="24"/>
      <c r="PTM25" s="24"/>
      <c r="PTN25" s="24"/>
      <c r="PTO25" s="24"/>
      <c r="PTP25" s="24"/>
      <c r="PTQ25" s="24"/>
      <c r="PTR25" s="24"/>
      <c r="PTS25" s="24"/>
      <c r="PTT25" s="24"/>
      <c r="PTU25" s="24"/>
      <c r="PTV25" s="24"/>
      <c r="PTW25" s="24"/>
      <c r="PTX25" s="24"/>
      <c r="PTY25" s="24"/>
      <c r="PTZ25" s="24"/>
      <c r="PUA25" s="24"/>
      <c r="PUB25" s="24"/>
      <c r="PUC25" s="24"/>
      <c r="PUD25" s="24"/>
      <c r="PUE25" s="24"/>
      <c r="PUF25" s="24"/>
      <c r="PUG25" s="24"/>
      <c r="PUH25" s="24"/>
      <c r="PUI25" s="24"/>
      <c r="PUJ25" s="24"/>
      <c r="PUK25" s="24"/>
      <c r="PUL25" s="24"/>
      <c r="PUM25" s="24"/>
      <c r="PUN25" s="24"/>
      <c r="PUO25" s="24"/>
      <c r="PUP25" s="24"/>
      <c r="PUQ25" s="24"/>
      <c r="PUR25" s="24"/>
      <c r="PUS25" s="24"/>
      <c r="PUT25" s="24"/>
      <c r="PUU25" s="24"/>
      <c r="PUV25" s="24"/>
      <c r="PUW25" s="24"/>
      <c r="PUX25" s="24"/>
      <c r="PUY25" s="24"/>
      <c r="PUZ25" s="24"/>
      <c r="PVA25" s="24"/>
      <c r="PVB25" s="24"/>
      <c r="PVC25" s="24"/>
      <c r="PVD25" s="24"/>
      <c r="PVE25" s="24"/>
      <c r="PVF25" s="24"/>
      <c r="PVG25" s="24"/>
      <c r="PVH25" s="24"/>
      <c r="PVI25" s="24"/>
      <c r="PVJ25" s="24"/>
      <c r="PVK25" s="24"/>
      <c r="PVL25" s="24"/>
      <c r="PVM25" s="24"/>
      <c r="PVN25" s="24"/>
      <c r="PVO25" s="24"/>
      <c r="PVP25" s="24"/>
      <c r="PVQ25" s="24"/>
      <c r="PVR25" s="24"/>
      <c r="PVS25" s="24"/>
      <c r="PVT25" s="24"/>
      <c r="PVU25" s="24"/>
      <c r="PVV25" s="24"/>
      <c r="PVW25" s="24"/>
      <c r="PVX25" s="24"/>
      <c r="PVY25" s="24"/>
      <c r="PVZ25" s="24"/>
      <c r="PWA25" s="24"/>
      <c r="PWB25" s="24"/>
      <c r="PWC25" s="24"/>
      <c r="PWD25" s="24"/>
      <c r="PWE25" s="24"/>
      <c r="PWF25" s="24"/>
      <c r="PWG25" s="24"/>
      <c r="PWH25" s="24"/>
      <c r="PWI25" s="24"/>
      <c r="PWJ25" s="24"/>
      <c r="PWK25" s="24"/>
      <c r="PWL25" s="24"/>
      <c r="PWM25" s="24"/>
      <c r="PWN25" s="24"/>
      <c r="PWO25" s="24"/>
      <c r="PWP25" s="24"/>
      <c r="PWQ25" s="24"/>
      <c r="PWR25" s="24"/>
      <c r="PWS25" s="24"/>
      <c r="PWT25" s="24"/>
      <c r="PWU25" s="24"/>
      <c r="PWV25" s="24"/>
      <c r="PWW25" s="24"/>
      <c r="PWX25" s="24"/>
      <c r="PWY25" s="24"/>
      <c r="PWZ25" s="24"/>
      <c r="PXA25" s="24"/>
      <c r="PXB25" s="24"/>
      <c r="PXC25" s="24"/>
      <c r="PXD25" s="24"/>
      <c r="PXE25" s="24"/>
      <c r="PXF25" s="24"/>
      <c r="PXG25" s="24"/>
      <c r="PXH25" s="24"/>
      <c r="PXI25" s="24"/>
      <c r="PXJ25" s="24"/>
      <c r="PXK25" s="24"/>
      <c r="PXL25" s="24"/>
      <c r="PXM25" s="24"/>
      <c r="PXN25" s="24"/>
      <c r="PXO25" s="24"/>
      <c r="PXP25" s="24"/>
      <c r="PXQ25" s="24"/>
      <c r="PXR25" s="24"/>
      <c r="PXS25" s="24"/>
      <c r="PXT25" s="24"/>
      <c r="PXU25" s="24"/>
      <c r="PXV25" s="24"/>
      <c r="PXW25" s="24"/>
      <c r="PXX25" s="24"/>
      <c r="PXY25" s="24"/>
      <c r="PXZ25" s="24"/>
      <c r="PYA25" s="24"/>
      <c r="PYB25" s="24"/>
      <c r="PYC25" s="24"/>
      <c r="PYD25" s="24"/>
      <c r="PYE25" s="24"/>
      <c r="PYF25" s="24"/>
      <c r="PYG25" s="24"/>
      <c r="PYH25" s="24"/>
      <c r="PYI25" s="24"/>
      <c r="PYJ25" s="24"/>
      <c r="PYK25" s="24"/>
      <c r="PYL25" s="24"/>
      <c r="PYM25" s="24"/>
      <c r="PYN25" s="24"/>
      <c r="PYO25" s="24"/>
      <c r="PYP25" s="24"/>
      <c r="PYQ25" s="24"/>
      <c r="PYR25" s="24"/>
      <c r="PYS25" s="24"/>
      <c r="PYT25" s="24"/>
      <c r="PYU25" s="24"/>
      <c r="PYV25" s="24"/>
      <c r="PYW25" s="24"/>
      <c r="PYX25" s="24"/>
      <c r="PYY25" s="24"/>
      <c r="PYZ25" s="24"/>
      <c r="PZA25" s="24"/>
      <c r="PZB25" s="24"/>
      <c r="PZC25" s="24"/>
      <c r="PZD25" s="24"/>
      <c r="PZE25" s="24"/>
      <c r="PZF25" s="24"/>
      <c r="PZG25" s="24"/>
      <c r="PZH25" s="24"/>
      <c r="PZI25" s="24"/>
      <c r="PZJ25" s="24"/>
      <c r="PZK25" s="24"/>
      <c r="PZL25" s="24"/>
      <c r="PZM25" s="24"/>
      <c r="PZN25" s="24"/>
      <c r="PZO25" s="24"/>
      <c r="PZP25" s="24"/>
      <c r="PZQ25" s="24"/>
      <c r="PZR25" s="24"/>
      <c r="PZS25" s="24"/>
      <c r="PZT25" s="24"/>
      <c r="PZU25" s="24"/>
      <c r="PZV25" s="24"/>
      <c r="PZW25" s="24"/>
      <c r="PZX25" s="24"/>
      <c r="PZY25" s="24"/>
      <c r="PZZ25" s="24"/>
      <c r="QAA25" s="24"/>
      <c r="QAB25" s="24"/>
      <c r="QAC25" s="24"/>
      <c r="QAD25" s="24"/>
      <c r="QAE25" s="24"/>
      <c r="QAF25" s="24"/>
      <c r="QAG25" s="24"/>
      <c r="QAH25" s="24"/>
      <c r="QAI25" s="24"/>
      <c r="QAJ25" s="24"/>
      <c r="QAK25" s="24"/>
      <c r="QAL25" s="24"/>
      <c r="QAM25" s="24"/>
      <c r="QAN25" s="24"/>
      <c r="QAO25" s="24"/>
      <c r="QAP25" s="24"/>
      <c r="QAQ25" s="24"/>
      <c r="QAR25" s="24"/>
      <c r="QAS25" s="24"/>
      <c r="QAT25" s="24"/>
      <c r="QAU25" s="24"/>
      <c r="QAV25" s="24"/>
      <c r="QAW25" s="24"/>
      <c r="QAX25" s="24"/>
      <c r="QAY25" s="24"/>
      <c r="QAZ25" s="24"/>
      <c r="QBA25" s="24"/>
      <c r="QBB25" s="24"/>
      <c r="QBC25" s="24"/>
      <c r="QBD25" s="24"/>
      <c r="QBE25" s="24"/>
      <c r="QBF25" s="24"/>
      <c r="QBG25" s="24"/>
      <c r="QBH25" s="24"/>
      <c r="QBI25" s="24"/>
      <c r="QBJ25" s="24"/>
      <c r="QBK25" s="24"/>
      <c r="QBL25" s="24"/>
      <c r="QBM25" s="24"/>
      <c r="QBN25" s="24"/>
      <c r="QBO25" s="24"/>
      <c r="QBP25" s="24"/>
      <c r="QBQ25" s="24"/>
      <c r="QBR25" s="24"/>
      <c r="QBS25" s="24"/>
      <c r="QBT25" s="24"/>
      <c r="QBU25" s="24"/>
      <c r="QBV25" s="24"/>
      <c r="QBW25" s="24"/>
      <c r="QBX25" s="24"/>
      <c r="QBY25" s="24"/>
      <c r="QBZ25" s="24"/>
      <c r="QCA25" s="24"/>
      <c r="QCB25" s="24"/>
      <c r="QCC25" s="24"/>
      <c r="QCD25" s="24"/>
      <c r="QCE25" s="24"/>
      <c r="QCF25" s="24"/>
      <c r="QCG25" s="24"/>
      <c r="QCH25" s="24"/>
      <c r="QCI25" s="24"/>
      <c r="QCJ25" s="24"/>
      <c r="QCK25" s="24"/>
      <c r="QCL25" s="24"/>
      <c r="QCM25" s="24"/>
      <c r="QCN25" s="24"/>
      <c r="QCO25" s="24"/>
      <c r="QCP25" s="24"/>
      <c r="QCQ25" s="24"/>
      <c r="QCR25" s="24"/>
      <c r="QCS25" s="24"/>
      <c r="QCT25" s="24"/>
      <c r="QCU25" s="24"/>
      <c r="QCV25" s="24"/>
      <c r="QCW25" s="24"/>
      <c r="QCX25" s="24"/>
      <c r="QCY25" s="24"/>
      <c r="QCZ25" s="24"/>
      <c r="QDA25" s="24"/>
      <c r="QDB25" s="24"/>
      <c r="QDC25" s="24"/>
      <c r="QDD25" s="24"/>
      <c r="QDE25" s="24"/>
      <c r="QDF25" s="24"/>
      <c r="QDG25" s="24"/>
      <c r="QDH25" s="24"/>
      <c r="QDI25" s="24"/>
      <c r="QDJ25" s="24"/>
      <c r="QDK25" s="24"/>
      <c r="QDL25" s="24"/>
      <c r="QDM25" s="24"/>
      <c r="QDN25" s="24"/>
      <c r="QDO25" s="24"/>
      <c r="QDP25" s="24"/>
      <c r="QDQ25" s="24"/>
      <c r="QDR25" s="24"/>
      <c r="QDS25" s="24"/>
      <c r="QDT25" s="24"/>
      <c r="QDU25" s="24"/>
      <c r="QDV25" s="24"/>
      <c r="QDW25" s="24"/>
      <c r="QDX25" s="24"/>
      <c r="QDY25" s="24"/>
      <c r="QDZ25" s="24"/>
      <c r="QEA25" s="24"/>
      <c r="QEB25" s="24"/>
      <c r="QEC25" s="24"/>
      <c r="QED25" s="24"/>
      <c r="QEE25" s="24"/>
      <c r="QEF25" s="24"/>
      <c r="QEG25" s="24"/>
      <c r="QEH25" s="24"/>
      <c r="QEI25" s="24"/>
      <c r="QEJ25" s="24"/>
      <c r="QEK25" s="24"/>
      <c r="QEL25" s="24"/>
      <c r="QEM25" s="24"/>
      <c r="QEN25" s="24"/>
      <c r="QEO25" s="24"/>
      <c r="QEP25" s="24"/>
      <c r="QEQ25" s="24"/>
      <c r="QER25" s="24"/>
      <c r="QES25" s="24"/>
      <c r="QET25" s="24"/>
      <c r="QEU25" s="24"/>
      <c r="QEV25" s="24"/>
      <c r="QEW25" s="24"/>
      <c r="QEX25" s="24"/>
      <c r="QEY25" s="24"/>
      <c r="QEZ25" s="24"/>
      <c r="QFA25" s="24"/>
      <c r="QFB25" s="24"/>
      <c r="QFC25" s="24"/>
      <c r="QFD25" s="24"/>
      <c r="QFE25" s="24"/>
      <c r="QFF25" s="24"/>
      <c r="QFG25" s="24"/>
      <c r="QFH25" s="24"/>
      <c r="QFI25" s="24"/>
      <c r="QFJ25" s="24"/>
      <c r="QFK25" s="24"/>
      <c r="QFL25" s="24"/>
      <c r="QFM25" s="24"/>
      <c r="QFN25" s="24"/>
      <c r="QFO25" s="24"/>
      <c r="QFP25" s="24"/>
      <c r="QFQ25" s="24"/>
      <c r="QFR25" s="24"/>
      <c r="QFS25" s="24"/>
      <c r="QFT25" s="24"/>
      <c r="QFU25" s="24"/>
      <c r="QFV25" s="24"/>
      <c r="QFW25" s="24"/>
      <c r="QFX25" s="24"/>
      <c r="QFY25" s="24"/>
      <c r="QFZ25" s="24"/>
      <c r="QGA25" s="24"/>
      <c r="QGB25" s="24"/>
      <c r="QGC25" s="24"/>
      <c r="QGD25" s="24"/>
      <c r="QGE25" s="24"/>
      <c r="QGF25" s="24"/>
      <c r="QGG25" s="24"/>
      <c r="QGH25" s="24"/>
      <c r="QGI25" s="24"/>
      <c r="QGJ25" s="24"/>
      <c r="QGK25" s="24"/>
      <c r="QGL25" s="24"/>
      <c r="QGM25" s="24"/>
      <c r="QGN25" s="24"/>
      <c r="QGO25" s="24"/>
      <c r="QGP25" s="24"/>
      <c r="QGQ25" s="24"/>
      <c r="QGR25" s="24"/>
      <c r="QGS25" s="24"/>
      <c r="QGT25" s="24"/>
      <c r="QGU25" s="24"/>
      <c r="QGV25" s="24"/>
      <c r="QGW25" s="24"/>
      <c r="QGX25" s="24"/>
      <c r="QGY25" s="24"/>
      <c r="QGZ25" s="24"/>
      <c r="QHA25" s="24"/>
      <c r="QHB25" s="24"/>
      <c r="QHC25" s="24"/>
      <c r="QHD25" s="24"/>
      <c r="QHE25" s="24"/>
      <c r="QHF25" s="24"/>
      <c r="QHG25" s="24"/>
      <c r="QHH25" s="24"/>
      <c r="QHI25" s="24"/>
      <c r="QHJ25" s="24"/>
      <c r="QHK25" s="24"/>
      <c r="QHL25" s="24"/>
      <c r="QHM25" s="24"/>
      <c r="QHN25" s="24"/>
      <c r="QHO25" s="24"/>
      <c r="QHP25" s="24"/>
      <c r="QHQ25" s="24"/>
      <c r="QHR25" s="24"/>
      <c r="QHS25" s="24"/>
      <c r="QHT25" s="24"/>
      <c r="QHU25" s="24"/>
      <c r="QHV25" s="24"/>
      <c r="QHW25" s="24"/>
      <c r="QHX25" s="24"/>
      <c r="QHY25" s="24"/>
      <c r="QHZ25" s="24"/>
      <c r="QIA25" s="24"/>
      <c r="QIB25" s="24"/>
      <c r="QIC25" s="24"/>
      <c r="QID25" s="24"/>
      <c r="QIE25" s="24"/>
      <c r="QIF25" s="24"/>
      <c r="QIG25" s="24"/>
      <c r="QIH25" s="24"/>
      <c r="QII25" s="24"/>
      <c r="QIJ25" s="24"/>
      <c r="QIK25" s="24"/>
      <c r="QIL25" s="24"/>
      <c r="QIM25" s="24"/>
      <c r="QIN25" s="24"/>
      <c r="QIO25" s="24"/>
      <c r="QIP25" s="24"/>
      <c r="QIQ25" s="24"/>
      <c r="QIR25" s="24"/>
      <c r="QIS25" s="24"/>
      <c r="QIT25" s="24"/>
      <c r="QIU25" s="24"/>
      <c r="QIV25" s="24"/>
      <c r="QIW25" s="24"/>
      <c r="QIX25" s="24"/>
      <c r="QIY25" s="24"/>
      <c r="QIZ25" s="24"/>
      <c r="QJA25" s="24"/>
      <c r="QJB25" s="24"/>
      <c r="QJC25" s="24"/>
      <c r="QJD25" s="24"/>
      <c r="QJE25" s="24"/>
      <c r="QJF25" s="24"/>
      <c r="QJG25" s="24"/>
      <c r="QJH25" s="24"/>
      <c r="QJI25" s="24"/>
      <c r="QJJ25" s="24"/>
      <c r="QJK25" s="24"/>
      <c r="QJL25" s="24"/>
      <c r="QJM25" s="24"/>
      <c r="QJN25" s="24"/>
      <c r="QJO25" s="24"/>
      <c r="QJP25" s="24"/>
      <c r="QJQ25" s="24"/>
      <c r="QJR25" s="24"/>
      <c r="QJS25" s="24"/>
      <c r="QJT25" s="24"/>
      <c r="QJU25" s="24"/>
      <c r="QJV25" s="24"/>
      <c r="QJW25" s="24"/>
      <c r="QJX25" s="24"/>
      <c r="QJY25" s="24"/>
      <c r="QJZ25" s="24"/>
      <c r="QKA25" s="24"/>
      <c r="QKB25" s="24"/>
      <c r="QKC25" s="24"/>
      <c r="QKD25" s="24"/>
      <c r="QKE25" s="24"/>
      <c r="QKF25" s="24"/>
      <c r="QKG25" s="24"/>
      <c r="QKH25" s="24"/>
      <c r="QKI25" s="24"/>
      <c r="QKJ25" s="24"/>
      <c r="QKK25" s="24"/>
      <c r="QKL25" s="24"/>
      <c r="QKM25" s="24"/>
      <c r="QKN25" s="24"/>
      <c r="QKO25" s="24"/>
      <c r="QKP25" s="24"/>
      <c r="QKQ25" s="24"/>
      <c r="QKR25" s="24"/>
      <c r="QKS25" s="24"/>
      <c r="QKT25" s="24"/>
      <c r="QKU25" s="24"/>
      <c r="QKV25" s="24"/>
      <c r="QKW25" s="24"/>
      <c r="QKX25" s="24"/>
      <c r="QKY25" s="24"/>
      <c r="QKZ25" s="24"/>
      <c r="QLA25" s="24"/>
      <c r="QLB25" s="24"/>
      <c r="QLC25" s="24"/>
      <c r="QLD25" s="24"/>
      <c r="QLE25" s="24"/>
      <c r="QLF25" s="24"/>
      <c r="QLG25" s="24"/>
      <c r="QLH25" s="24"/>
      <c r="QLI25" s="24"/>
      <c r="QLJ25" s="24"/>
      <c r="QLK25" s="24"/>
      <c r="QLL25" s="24"/>
      <c r="QLM25" s="24"/>
      <c r="QLN25" s="24"/>
      <c r="QLO25" s="24"/>
      <c r="QLP25" s="24"/>
      <c r="QLQ25" s="24"/>
      <c r="QLR25" s="24"/>
      <c r="QLS25" s="24"/>
      <c r="QLT25" s="24"/>
      <c r="QLU25" s="24"/>
      <c r="QLV25" s="24"/>
      <c r="QLW25" s="24"/>
      <c r="QLX25" s="24"/>
      <c r="QLY25" s="24"/>
      <c r="QLZ25" s="24"/>
      <c r="QMA25" s="24"/>
      <c r="QMB25" s="24"/>
      <c r="QMC25" s="24"/>
      <c r="QMD25" s="24"/>
      <c r="QME25" s="24"/>
      <c r="QMF25" s="24"/>
      <c r="QMG25" s="24"/>
      <c r="QMH25" s="24"/>
      <c r="QMI25" s="24"/>
      <c r="QMJ25" s="24"/>
      <c r="QMK25" s="24"/>
      <c r="QML25" s="24"/>
      <c r="QMM25" s="24"/>
      <c r="QMN25" s="24"/>
      <c r="QMO25" s="24"/>
      <c r="QMP25" s="24"/>
      <c r="QMQ25" s="24"/>
      <c r="QMR25" s="24"/>
      <c r="QMS25" s="24"/>
      <c r="QMT25" s="24"/>
      <c r="QMU25" s="24"/>
      <c r="QMV25" s="24"/>
      <c r="QMW25" s="24"/>
      <c r="QMX25" s="24"/>
      <c r="QMY25" s="24"/>
      <c r="QMZ25" s="24"/>
      <c r="QNA25" s="24"/>
      <c r="QNB25" s="24"/>
      <c r="QNC25" s="24"/>
      <c r="QND25" s="24"/>
      <c r="QNE25" s="24"/>
      <c r="QNF25" s="24"/>
      <c r="QNG25" s="24"/>
      <c r="QNH25" s="24"/>
      <c r="QNI25" s="24"/>
      <c r="QNJ25" s="24"/>
      <c r="QNK25" s="24"/>
      <c r="QNL25" s="24"/>
      <c r="QNM25" s="24"/>
      <c r="QNN25" s="24"/>
      <c r="QNO25" s="24"/>
      <c r="QNP25" s="24"/>
      <c r="QNQ25" s="24"/>
      <c r="QNR25" s="24"/>
      <c r="QNS25" s="24"/>
      <c r="QNT25" s="24"/>
      <c r="QNU25" s="24"/>
      <c r="QNV25" s="24"/>
      <c r="QNW25" s="24"/>
      <c r="QNX25" s="24"/>
      <c r="QNY25" s="24"/>
      <c r="QNZ25" s="24"/>
      <c r="QOA25" s="24"/>
      <c r="QOB25" s="24"/>
      <c r="QOC25" s="24"/>
      <c r="QOD25" s="24"/>
      <c r="QOE25" s="24"/>
      <c r="QOF25" s="24"/>
      <c r="QOG25" s="24"/>
      <c r="QOH25" s="24"/>
      <c r="QOI25" s="24"/>
      <c r="QOJ25" s="24"/>
      <c r="QOK25" s="24"/>
      <c r="QOL25" s="24"/>
      <c r="QOM25" s="24"/>
      <c r="QON25" s="24"/>
      <c r="QOO25" s="24"/>
      <c r="QOP25" s="24"/>
      <c r="QOQ25" s="24"/>
      <c r="QOR25" s="24"/>
      <c r="QOS25" s="24"/>
      <c r="QOT25" s="24"/>
      <c r="QOU25" s="24"/>
      <c r="QOV25" s="24"/>
      <c r="QOW25" s="24"/>
      <c r="QOX25" s="24"/>
      <c r="QOY25" s="24"/>
      <c r="QOZ25" s="24"/>
      <c r="QPA25" s="24"/>
      <c r="QPB25" s="24"/>
      <c r="QPC25" s="24"/>
      <c r="QPD25" s="24"/>
      <c r="QPE25" s="24"/>
      <c r="QPF25" s="24"/>
      <c r="QPG25" s="24"/>
      <c r="QPH25" s="24"/>
      <c r="QPI25" s="24"/>
      <c r="QPJ25" s="24"/>
      <c r="QPK25" s="24"/>
      <c r="QPL25" s="24"/>
      <c r="QPM25" s="24"/>
      <c r="QPN25" s="24"/>
      <c r="QPO25" s="24"/>
      <c r="QPP25" s="24"/>
      <c r="QPQ25" s="24"/>
      <c r="QPR25" s="24"/>
      <c r="QPS25" s="24"/>
      <c r="QPT25" s="24"/>
      <c r="QPU25" s="24"/>
      <c r="QPV25" s="24"/>
      <c r="QPW25" s="24"/>
      <c r="QPX25" s="24"/>
      <c r="QPY25" s="24"/>
      <c r="QPZ25" s="24"/>
      <c r="QQA25" s="24"/>
      <c r="QQB25" s="24"/>
      <c r="QQC25" s="24"/>
      <c r="QQD25" s="24"/>
      <c r="QQE25" s="24"/>
      <c r="QQF25" s="24"/>
      <c r="QQG25" s="24"/>
      <c r="QQH25" s="24"/>
      <c r="QQI25" s="24"/>
      <c r="QQJ25" s="24"/>
      <c r="QQK25" s="24"/>
      <c r="QQL25" s="24"/>
      <c r="QQM25" s="24"/>
      <c r="QQN25" s="24"/>
      <c r="QQO25" s="24"/>
      <c r="QQP25" s="24"/>
      <c r="QQQ25" s="24"/>
      <c r="QQR25" s="24"/>
      <c r="QQS25" s="24"/>
      <c r="QQT25" s="24"/>
      <c r="QQU25" s="24"/>
      <c r="QQV25" s="24"/>
      <c r="QQW25" s="24"/>
      <c r="QQX25" s="24"/>
      <c r="QQY25" s="24"/>
      <c r="QQZ25" s="24"/>
      <c r="QRA25" s="24"/>
      <c r="QRB25" s="24"/>
      <c r="QRC25" s="24"/>
      <c r="QRD25" s="24"/>
      <c r="QRE25" s="24"/>
      <c r="QRF25" s="24"/>
      <c r="QRG25" s="24"/>
      <c r="QRH25" s="24"/>
      <c r="QRI25" s="24"/>
      <c r="QRJ25" s="24"/>
      <c r="QRK25" s="24"/>
      <c r="QRL25" s="24"/>
      <c r="QRM25" s="24"/>
      <c r="QRN25" s="24"/>
      <c r="QRO25" s="24"/>
      <c r="QRP25" s="24"/>
      <c r="QRQ25" s="24"/>
      <c r="QRR25" s="24"/>
      <c r="QRS25" s="24"/>
      <c r="QRT25" s="24"/>
      <c r="QRU25" s="24"/>
      <c r="QRV25" s="24"/>
      <c r="QRW25" s="24"/>
      <c r="QRX25" s="24"/>
      <c r="QRY25" s="24"/>
      <c r="QRZ25" s="24"/>
      <c r="QSA25" s="24"/>
      <c r="QSB25" s="24"/>
      <c r="QSC25" s="24"/>
      <c r="QSD25" s="24"/>
      <c r="QSE25" s="24"/>
      <c r="QSF25" s="24"/>
      <c r="QSG25" s="24"/>
      <c r="QSH25" s="24"/>
      <c r="QSI25" s="24"/>
      <c r="QSJ25" s="24"/>
      <c r="QSK25" s="24"/>
      <c r="QSL25" s="24"/>
      <c r="QSM25" s="24"/>
      <c r="QSN25" s="24"/>
      <c r="QSO25" s="24"/>
      <c r="QSP25" s="24"/>
      <c r="QSQ25" s="24"/>
      <c r="QSR25" s="24"/>
      <c r="QSS25" s="24"/>
      <c r="QST25" s="24"/>
      <c r="QSU25" s="24"/>
      <c r="QSV25" s="24"/>
      <c r="QSW25" s="24"/>
      <c r="QSX25" s="24"/>
      <c r="QSY25" s="24"/>
      <c r="QSZ25" s="24"/>
      <c r="QTA25" s="24"/>
      <c r="QTB25" s="24"/>
      <c r="QTC25" s="24"/>
      <c r="QTD25" s="24"/>
      <c r="QTE25" s="24"/>
      <c r="QTF25" s="24"/>
      <c r="QTG25" s="24"/>
      <c r="QTH25" s="24"/>
      <c r="QTI25" s="24"/>
      <c r="QTJ25" s="24"/>
      <c r="QTK25" s="24"/>
      <c r="QTL25" s="24"/>
      <c r="QTM25" s="24"/>
      <c r="QTN25" s="24"/>
      <c r="QTO25" s="24"/>
      <c r="QTP25" s="24"/>
      <c r="QTQ25" s="24"/>
      <c r="QTR25" s="24"/>
      <c r="QTS25" s="24"/>
      <c r="QTT25" s="24"/>
      <c r="QTU25" s="24"/>
      <c r="QTV25" s="24"/>
      <c r="QTW25" s="24"/>
      <c r="QTX25" s="24"/>
      <c r="QTY25" s="24"/>
      <c r="QTZ25" s="24"/>
      <c r="QUA25" s="24"/>
      <c r="QUB25" s="24"/>
      <c r="QUC25" s="24"/>
      <c r="QUD25" s="24"/>
      <c r="QUE25" s="24"/>
      <c r="QUF25" s="24"/>
      <c r="QUG25" s="24"/>
      <c r="QUH25" s="24"/>
      <c r="QUI25" s="24"/>
      <c r="QUJ25" s="24"/>
      <c r="QUK25" s="24"/>
      <c r="QUL25" s="24"/>
      <c r="QUM25" s="24"/>
      <c r="QUN25" s="24"/>
      <c r="QUO25" s="24"/>
      <c r="QUP25" s="24"/>
      <c r="QUQ25" s="24"/>
      <c r="QUR25" s="24"/>
      <c r="QUS25" s="24"/>
      <c r="QUT25" s="24"/>
      <c r="QUU25" s="24"/>
      <c r="QUV25" s="24"/>
      <c r="QUW25" s="24"/>
      <c r="QUX25" s="24"/>
      <c r="QUY25" s="24"/>
      <c r="QUZ25" s="24"/>
      <c r="QVA25" s="24"/>
      <c r="QVB25" s="24"/>
      <c r="QVC25" s="24"/>
      <c r="QVD25" s="24"/>
      <c r="QVE25" s="24"/>
      <c r="QVF25" s="24"/>
      <c r="QVG25" s="24"/>
      <c r="QVH25" s="24"/>
      <c r="QVI25" s="24"/>
      <c r="QVJ25" s="24"/>
      <c r="QVK25" s="24"/>
      <c r="QVL25" s="24"/>
      <c r="QVM25" s="24"/>
      <c r="QVN25" s="24"/>
      <c r="QVO25" s="24"/>
      <c r="QVP25" s="24"/>
      <c r="QVQ25" s="24"/>
      <c r="QVR25" s="24"/>
      <c r="QVS25" s="24"/>
      <c r="QVT25" s="24"/>
      <c r="QVU25" s="24"/>
      <c r="QVV25" s="24"/>
      <c r="QVW25" s="24"/>
      <c r="QVX25" s="24"/>
      <c r="QVY25" s="24"/>
      <c r="QVZ25" s="24"/>
      <c r="QWA25" s="24"/>
      <c r="QWB25" s="24"/>
      <c r="QWC25" s="24"/>
      <c r="QWD25" s="24"/>
      <c r="QWE25" s="24"/>
      <c r="QWF25" s="24"/>
      <c r="QWG25" s="24"/>
      <c r="QWH25" s="24"/>
      <c r="QWI25" s="24"/>
      <c r="QWJ25" s="24"/>
      <c r="QWK25" s="24"/>
      <c r="QWL25" s="24"/>
      <c r="QWM25" s="24"/>
      <c r="QWN25" s="24"/>
      <c r="QWO25" s="24"/>
      <c r="QWP25" s="24"/>
      <c r="QWQ25" s="24"/>
      <c r="QWR25" s="24"/>
      <c r="QWS25" s="24"/>
      <c r="QWT25" s="24"/>
      <c r="QWU25" s="24"/>
      <c r="QWV25" s="24"/>
      <c r="QWW25" s="24"/>
      <c r="QWX25" s="24"/>
      <c r="QWY25" s="24"/>
      <c r="QWZ25" s="24"/>
      <c r="QXA25" s="24"/>
      <c r="QXB25" s="24"/>
      <c r="QXC25" s="24"/>
      <c r="QXD25" s="24"/>
      <c r="QXE25" s="24"/>
      <c r="QXF25" s="24"/>
      <c r="QXG25" s="24"/>
      <c r="QXH25" s="24"/>
      <c r="QXI25" s="24"/>
      <c r="QXJ25" s="24"/>
      <c r="QXK25" s="24"/>
      <c r="QXL25" s="24"/>
      <c r="QXM25" s="24"/>
      <c r="QXN25" s="24"/>
      <c r="QXO25" s="24"/>
      <c r="QXP25" s="24"/>
      <c r="QXQ25" s="24"/>
      <c r="QXR25" s="24"/>
      <c r="QXS25" s="24"/>
      <c r="QXT25" s="24"/>
      <c r="QXU25" s="24"/>
      <c r="QXV25" s="24"/>
      <c r="QXW25" s="24"/>
      <c r="QXX25" s="24"/>
      <c r="QXY25" s="24"/>
      <c r="QXZ25" s="24"/>
      <c r="QYA25" s="24"/>
      <c r="QYB25" s="24"/>
      <c r="QYC25" s="24"/>
      <c r="QYD25" s="24"/>
      <c r="QYE25" s="24"/>
      <c r="QYF25" s="24"/>
      <c r="QYG25" s="24"/>
      <c r="QYH25" s="24"/>
      <c r="QYI25" s="24"/>
      <c r="QYJ25" s="24"/>
      <c r="QYK25" s="24"/>
      <c r="QYL25" s="24"/>
      <c r="QYM25" s="24"/>
      <c r="QYN25" s="24"/>
      <c r="QYO25" s="24"/>
      <c r="QYP25" s="24"/>
      <c r="QYQ25" s="24"/>
      <c r="QYR25" s="24"/>
      <c r="QYS25" s="24"/>
      <c r="QYT25" s="24"/>
      <c r="QYU25" s="24"/>
      <c r="QYV25" s="24"/>
      <c r="QYW25" s="24"/>
      <c r="QYX25" s="24"/>
      <c r="QYY25" s="24"/>
      <c r="QYZ25" s="24"/>
      <c r="QZA25" s="24"/>
      <c r="QZB25" s="24"/>
      <c r="QZC25" s="24"/>
      <c r="QZD25" s="24"/>
      <c r="QZE25" s="24"/>
      <c r="QZF25" s="24"/>
      <c r="QZG25" s="24"/>
      <c r="QZH25" s="24"/>
      <c r="QZI25" s="24"/>
      <c r="QZJ25" s="24"/>
      <c r="QZK25" s="24"/>
      <c r="QZL25" s="24"/>
      <c r="QZM25" s="24"/>
      <c r="QZN25" s="24"/>
      <c r="QZO25" s="24"/>
      <c r="QZP25" s="24"/>
      <c r="QZQ25" s="24"/>
      <c r="QZR25" s="24"/>
      <c r="QZS25" s="24"/>
      <c r="QZT25" s="24"/>
      <c r="QZU25" s="24"/>
      <c r="QZV25" s="24"/>
      <c r="QZW25" s="24"/>
      <c r="QZX25" s="24"/>
      <c r="QZY25" s="24"/>
      <c r="QZZ25" s="24"/>
      <c r="RAA25" s="24"/>
      <c r="RAB25" s="24"/>
      <c r="RAC25" s="24"/>
      <c r="RAD25" s="24"/>
      <c r="RAE25" s="24"/>
      <c r="RAF25" s="24"/>
      <c r="RAG25" s="24"/>
      <c r="RAH25" s="24"/>
      <c r="RAI25" s="24"/>
      <c r="RAJ25" s="24"/>
      <c r="RAK25" s="24"/>
      <c r="RAL25" s="24"/>
      <c r="RAM25" s="24"/>
      <c r="RAN25" s="24"/>
      <c r="RAO25" s="24"/>
      <c r="RAP25" s="24"/>
      <c r="RAQ25" s="24"/>
      <c r="RAR25" s="24"/>
      <c r="RAS25" s="24"/>
      <c r="RAT25" s="24"/>
      <c r="RAU25" s="24"/>
      <c r="RAV25" s="24"/>
      <c r="RAW25" s="24"/>
      <c r="RAX25" s="24"/>
      <c r="RAY25" s="24"/>
      <c r="RAZ25" s="24"/>
      <c r="RBA25" s="24"/>
      <c r="RBB25" s="24"/>
      <c r="RBC25" s="24"/>
      <c r="RBD25" s="24"/>
      <c r="RBE25" s="24"/>
      <c r="RBF25" s="24"/>
      <c r="RBG25" s="24"/>
      <c r="RBH25" s="24"/>
      <c r="RBI25" s="24"/>
      <c r="RBJ25" s="24"/>
      <c r="RBK25" s="24"/>
      <c r="RBL25" s="24"/>
      <c r="RBM25" s="24"/>
      <c r="RBN25" s="24"/>
      <c r="RBO25" s="24"/>
      <c r="RBP25" s="24"/>
      <c r="RBQ25" s="24"/>
      <c r="RBR25" s="24"/>
      <c r="RBS25" s="24"/>
      <c r="RBT25" s="24"/>
      <c r="RBU25" s="24"/>
      <c r="RBV25" s="24"/>
      <c r="RBW25" s="24"/>
      <c r="RBX25" s="24"/>
      <c r="RBY25" s="24"/>
      <c r="RBZ25" s="24"/>
      <c r="RCA25" s="24"/>
      <c r="RCB25" s="24"/>
      <c r="RCC25" s="24"/>
      <c r="RCD25" s="24"/>
      <c r="RCE25" s="24"/>
      <c r="RCF25" s="24"/>
      <c r="RCG25" s="24"/>
      <c r="RCH25" s="24"/>
      <c r="RCI25" s="24"/>
      <c r="RCJ25" s="24"/>
      <c r="RCK25" s="24"/>
      <c r="RCL25" s="24"/>
      <c r="RCM25" s="24"/>
      <c r="RCN25" s="24"/>
      <c r="RCO25" s="24"/>
      <c r="RCP25" s="24"/>
      <c r="RCQ25" s="24"/>
      <c r="RCR25" s="24"/>
      <c r="RCS25" s="24"/>
      <c r="RCT25" s="24"/>
      <c r="RCU25" s="24"/>
      <c r="RCV25" s="24"/>
      <c r="RCW25" s="24"/>
      <c r="RCX25" s="24"/>
      <c r="RCY25" s="24"/>
      <c r="RCZ25" s="24"/>
      <c r="RDA25" s="24"/>
      <c r="RDB25" s="24"/>
      <c r="RDC25" s="24"/>
      <c r="RDD25" s="24"/>
      <c r="RDE25" s="24"/>
      <c r="RDF25" s="24"/>
      <c r="RDG25" s="24"/>
      <c r="RDH25" s="24"/>
      <c r="RDI25" s="24"/>
      <c r="RDJ25" s="24"/>
      <c r="RDK25" s="24"/>
      <c r="RDL25" s="24"/>
      <c r="RDM25" s="24"/>
      <c r="RDN25" s="24"/>
      <c r="RDO25" s="24"/>
      <c r="RDP25" s="24"/>
      <c r="RDQ25" s="24"/>
      <c r="RDR25" s="24"/>
      <c r="RDS25" s="24"/>
      <c r="RDT25" s="24"/>
      <c r="RDU25" s="24"/>
      <c r="RDV25" s="24"/>
      <c r="RDW25" s="24"/>
      <c r="RDX25" s="24"/>
      <c r="RDY25" s="24"/>
      <c r="RDZ25" s="24"/>
      <c r="REA25" s="24"/>
      <c r="REB25" s="24"/>
      <c r="REC25" s="24"/>
      <c r="RED25" s="24"/>
      <c r="REE25" s="24"/>
      <c r="REF25" s="24"/>
      <c r="REG25" s="24"/>
      <c r="REH25" s="24"/>
      <c r="REI25" s="24"/>
      <c r="REJ25" s="24"/>
      <c r="REK25" s="24"/>
      <c r="REL25" s="24"/>
      <c r="REM25" s="24"/>
      <c r="REN25" s="24"/>
      <c r="REO25" s="24"/>
      <c r="REP25" s="24"/>
      <c r="REQ25" s="24"/>
      <c r="RER25" s="24"/>
      <c r="RES25" s="24"/>
      <c r="RET25" s="24"/>
      <c r="REU25" s="24"/>
      <c r="REV25" s="24"/>
      <c r="REW25" s="24"/>
      <c r="REX25" s="24"/>
      <c r="REY25" s="24"/>
      <c r="REZ25" s="24"/>
      <c r="RFA25" s="24"/>
      <c r="RFB25" s="24"/>
      <c r="RFC25" s="24"/>
      <c r="RFD25" s="24"/>
      <c r="RFE25" s="24"/>
      <c r="RFF25" s="24"/>
      <c r="RFG25" s="24"/>
      <c r="RFH25" s="24"/>
      <c r="RFI25" s="24"/>
      <c r="RFJ25" s="24"/>
      <c r="RFK25" s="24"/>
      <c r="RFL25" s="24"/>
      <c r="RFM25" s="24"/>
      <c r="RFN25" s="24"/>
      <c r="RFO25" s="24"/>
      <c r="RFP25" s="24"/>
      <c r="RFQ25" s="24"/>
      <c r="RFR25" s="24"/>
      <c r="RFS25" s="24"/>
      <c r="RFT25" s="24"/>
      <c r="RFU25" s="24"/>
      <c r="RFV25" s="24"/>
      <c r="RFW25" s="24"/>
      <c r="RFX25" s="24"/>
      <c r="RFY25" s="24"/>
      <c r="RFZ25" s="24"/>
      <c r="RGA25" s="24"/>
      <c r="RGB25" s="24"/>
      <c r="RGC25" s="24"/>
      <c r="RGD25" s="24"/>
      <c r="RGE25" s="24"/>
      <c r="RGF25" s="24"/>
      <c r="RGG25" s="24"/>
      <c r="RGH25" s="24"/>
      <c r="RGI25" s="24"/>
      <c r="RGJ25" s="24"/>
      <c r="RGK25" s="24"/>
      <c r="RGL25" s="24"/>
      <c r="RGM25" s="24"/>
      <c r="RGN25" s="24"/>
      <c r="RGO25" s="24"/>
      <c r="RGP25" s="24"/>
      <c r="RGQ25" s="24"/>
      <c r="RGR25" s="24"/>
      <c r="RGS25" s="24"/>
      <c r="RGT25" s="24"/>
      <c r="RGU25" s="24"/>
      <c r="RGV25" s="24"/>
      <c r="RGW25" s="24"/>
      <c r="RGX25" s="24"/>
      <c r="RGY25" s="24"/>
      <c r="RGZ25" s="24"/>
      <c r="RHA25" s="24"/>
      <c r="RHB25" s="24"/>
      <c r="RHC25" s="24"/>
      <c r="RHD25" s="24"/>
      <c r="RHE25" s="24"/>
      <c r="RHF25" s="24"/>
      <c r="RHG25" s="24"/>
      <c r="RHH25" s="24"/>
      <c r="RHI25" s="24"/>
      <c r="RHJ25" s="24"/>
      <c r="RHK25" s="24"/>
      <c r="RHL25" s="24"/>
      <c r="RHM25" s="24"/>
      <c r="RHN25" s="24"/>
      <c r="RHO25" s="24"/>
      <c r="RHP25" s="24"/>
      <c r="RHQ25" s="24"/>
      <c r="RHR25" s="24"/>
      <c r="RHS25" s="24"/>
      <c r="RHT25" s="24"/>
      <c r="RHU25" s="24"/>
      <c r="RHV25" s="24"/>
      <c r="RHW25" s="24"/>
      <c r="RHX25" s="24"/>
      <c r="RHY25" s="24"/>
      <c r="RHZ25" s="24"/>
      <c r="RIA25" s="24"/>
      <c r="RIB25" s="24"/>
      <c r="RIC25" s="24"/>
      <c r="RID25" s="24"/>
      <c r="RIE25" s="24"/>
      <c r="RIF25" s="24"/>
      <c r="RIG25" s="24"/>
      <c r="RIH25" s="24"/>
      <c r="RII25" s="24"/>
      <c r="RIJ25" s="24"/>
      <c r="RIK25" s="24"/>
      <c r="RIL25" s="24"/>
      <c r="RIM25" s="24"/>
      <c r="RIN25" s="24"/>
      <c r="RIO25" s="24"/>
      <c r="RIP25" s="24"/>
      <c r="RIQ25" s="24"/>
      <c r="RIR25" s="24"/>
      <c r="RIS25" s="24"/>
      <c r="RIT25" s="24"/>
      <c r="RIU25" s="24"/>
      <c r="RIV25" s="24"/>
      <c r="RIW25" s="24"/>
      <c r="RIX25" s="24"/>
      <c r="RIY25" s="24"/>
      <c r="RIZ25" s="24"/>
      <c r="RJA25" s="24"/>
      <c r="RJB25" s="24"/>
      <c r="RJC25" s="24"/>
      <c r="RJD25" s="24"/>
      <c r="RJE25" s="24"/>
      <c r="RJF25" s="24"/>
      <c r="RJG25" s="24"/>
      <c r="RJH25" s="24"/>
      <c r="RJI25" s="24"/>
      <c r="RJJ25" s="24"/>
      <c r="RJK25" s="24"/>
      <c r="RJL25" s="24"/>
      <c r="RJM25" s="24"/>
      <c r="RJN25" s="24"/>
      <c r="RJO25" s="24"/>
      <c r="RJP25" s="24"/>
      <c r="RJQ25" s="24"/>
      <c r="RJR25" s="24"/>
      <c r="RJS25" s="24"/>
      <c r="RJT25" s="24"/>
      <c r="RJU25" s="24"/>
      <c r="RJV25" s="24"/>
      <c r="RJW25" s="24"/>
      <c r="RJX25" s="24"/>
      <c r="RJY25" s="24"/>
      <c r="RJZ25" s="24"/>
      <c r="RKA25" s="24"/>
      <c r="RKB25" s="24"/>
      <c r="RKC25" s="24"/>
      <c r="RKD25" s="24"/>
      <c r="RKE25" s="24"/>
      <c r="RKF25" s="24"/>
      <c r="RKG25" s="24"/>
      <c r="RKH25" s="24"/>
      <c r="RKI25" s="24"/>
      <c r="RKJ25" s="24"/>
      <c r="RKK25" s="24"/>
      <c r="RKL25" s="24"/>
      <c r="RKM25" s="24"/>
      <c r="RKN25" s="24"/>
      <c r="RKO25" s="24"/>
      <c r="RKP25" s="24"/>
      <c r="RKQ25" s="24"/>
      <c r="RKR25" s="24"/>
      <c r="RKS25" s="24"/>
      <c r="RKT25" s="24"/>
      <c r="RKU25" s="24"/>
      <c r="RKV25" s="24"/>
      <c r="RKW25" s="24"/>
      <c r="RKX25" s="24"/>
      <c r="RKY25" s="24"/>
      <c r="RKZ25" s="24"/>
      <c r="RLA25" s="24"/>
      <c r="RLB25" s="24"/>
      <c r="RLC25" s="24"/>
      <c r="RLD25" s="24"/>
      <c r="RLE25" s="24"/>
      <c r="RLF25" s="24"/>
      <c r="RLG25" s="24"/>
      <c r="RLH25" s="24"/>
      <c r="RLI25" s="24"/>
      <c r="RLJ25" s="24"/>
      <c r="RLK25" s="24"/>
      <c r="RLL25" s="24"/>
      <c r="RLM25" s="24"/>
      <c r="RLN25" s="24"/>
      <c r="RLO25" s="24"/>
      <c r="RLP25" s="24"/>
      <c r="RLQ25" s="24"/>
      <c r="RLR25" s="24"/>
      <c r="RLS25" s="24"/>
      <c r="RLT25" s="24"/>
      <c r="RLU25" s="24"/>
      <c r="RLV25" s="24"/>
      <c r="RLW25" s="24"/>
      <c r="RLX25" s="24"/>
      <c r="RLY25" s="24"/>
      <c r="RLZ25" s="24"/>
      <c r="RMA25" s="24"/>
      <c r="RMB25" s="24"/>
      <c r="RMC25" s="24"/>
      <c r="RMD25" s="24"/>
      <c r="RME25" s="24"/>
      <c r="RMF25" s="24"/>
      <c r="RMG25" s="24"/>
      <c r="RMH25" s="24"/>
      <c r="RMI25" s="24"/>
      <c r="RMJ25" s="24"/>
      <c r="RMK25" s="24"/>
      <c r="RML25" s="24"/>
      <c r="RMM25" s="24"/>
      <c r="RMN25" s="24"/>
      <c r="RMO25" s="24"/>
      <c r="RMP25" s="24"/>
      <c r="RMQ25" s="24"/>
      <c r="RMR25" s="24"/>
      <c r="RMS25" s="24"/>
      <c r="RMT25" s="24"/>
      <c r="RMU25" s="24"/>
      <c r="RMV25" s="24"/>
      <c r="RMW25" s="24"/>
      <c r="RMX25" s="24"/>
      <c r="RMY25" s="24"/>
      <c r="RMZ25" s="24"/>
      <c r="RNA25" s="24"/>
      <c r="RNB25" s="24"/>
      <c r="RNC25" s="24"/>
      <c r="RND25" s="24"/>
      <c r="RNE25" s="24"/>
      <c r="RNF25" s="24"/>
      <c r="RNG25" s="24"/>
      <c r="RNH25" s="24"/>
      <c r="RNI25" s="24"/>
      <c r="RNJ25" s="24"/>
      <c r="RNK25" s="24"/>
      <c r="RNL25" s="24"/>
      <c r="RNM25" s="24"/>
      <c r="RNN25" s="24"/>
      <c r="RNO25" s="24"/>
      <c r="RNP25" s="24"/>
      <c r="RNQ25" s="24"/>
      <c r="RNR25" s="24"/>
      <c r="RNS25" s="24"/>
      <c r="RNT25" s="24"/>
      <c r="RNU25" s="24"/>
      <c r="RNV25" s="24"/>
      <c r="RNW25" s="24"/>
      <c r="RNX25" s="24"/>
      <c r="RNY25" s="24"/>
      <c r="RNZ25" s="24"/>
      <c r="ROA25" s="24"/>
      <c r="ROB25" s="24"/>
      <c r="ROC25" s="24"/>
      <c r="ROD25" s="24"/>
      <c r="ROE25" s="24"/>
      <c r="ROF25" s="24"/>
      <c r="ROG25" s="24"/>
      <c r="ROH25" s="24"/>
      <c r="ROI25" s="24"/>
      <c r="ROJ25" s="24"/>
      <c r="ROK25" s="24"/>
      <c r="ROL25" s="24"/>
      <c r="ROM25" s="24"/>
      <c r="RON25" s="24"/>
      <c r="ROO25" s="24"/>
      <c r="ROP25" s="24"/>
      <c r="ROQ25" s="24"/>
      <c r="ROR25" s="24"/>
      <c r="ROS25" s="24"/>
      <c r="ROT25" s="24"/>
      <c r="ROU25" s="24"/>
      <c r="ROV25" s="24"/>
      <c r="ROW25" s="24"/>
      <c r="ROX25" s="24"/>
      <c r="ROY25" s="24"/>
      <c r="ROZ25" s="24"/>
      <c r="RPA25" s="24"/>
      <c r="RPB25" s="24"/>
      <c r="RPC25" s="24"/>
      <c r="RPD25" s="24"/>
      <c r="RPE25" s="24"/>
      <c r="RPF25" s="24"/>
      <c r="RPG25" s="24"/>
      <c r="RPH25" s="24"/>
      <c r="RPI25" s="24"/>
      <c r="RPJ25" s="24"/>
      <c r="RPK25" s="24"/>
      <c r="RPL25" s="24"/>
      <c r="RPM25" s="24"/>
      <c r="RPN25" s="24"/>
      <c r="RPO25" s="24"/>
      <c r="RPP25" s="24"/>
      <c r="RPQ25" s="24"/>
      <c r="RPR25" s="24"/>
      <c r="RPS25" s="24"/>
      <c r="RPT25" s="24"/>
      <c r="RPU25" s="24"/>
      <c r="RPV25" s="24"/>
      <c r="RPW25" s="24"/>
      <c r="RPX25" s="24"/>
      <c r="RPY25" s="24"/>
      <c r="RPZ25" s="24"/>
      <c r="RQA25" s="24"/>
      <c r="RQB25" s="24"/>
      <c r="RQC25" s="24"/>
      <c r="RQD25" s="24"/>
      <c r="RQE25" s="24"/>
      <c r="RQF25" s="24"/>
      <c r="RQG25" s="24"/>
      <c r="RQH25" s="24"/>
      <c r="RQI25" s="24"/>
      <c r="RQJ25" s="24"/>
      <c r="RQK25" s="24"/>
      <c r="RQL25" s="24"/>
      <c r="RQM25" s="24"/>
      <c r="RQN25" s="24"/>
      <c r="RQO25" s="24"/>
      <c r="RQP25" s="24"/>
      <c r="RQQ25" s="24"/>
      <c r="RQR25" s="24"/>
      <c r="RQS25" s="24"/>
      <c r="RQT25" s="24"/>
      <c r="RQU25" s="24"/>
      <c r="RQV25" s="24"/>
      <c r="RQW25" s="24"/>
      <c r="RQX25" s="24"/>
      <c r="RQY25" s="24"/>
      <c r="RQZ25" s="24"/>
      <c r="RRA25" s="24"/>
      <c r="RRB25" s="24"/>
      <c r="RRC25" s="24"/>
      <c r="RRD25" s="24"/>
      <c r="RRE25" s="24"/>
      <c r="RRF25" s="24"/>
      <c r="RRG25" s="24"/>
      <c r="RRH25" s="24"/>
      <c r="RRI25" s="24"/>
      <c r="RRJ25" s="24"/>
      <c r="RRK25" s="24"/>
      <c r="RRL25" s="24"/>
      <c r="RRM25" s="24"/>
      <c r="RRN25" s="24"/>
      <c r="RRO25" s="24"/>
      <c r="RRP25" s="24"/>
      <c r="RRQ25" s="24"/>
      <c r="RRR25" s="24"/>
      <c r="RRS25" s="24"/>
      <c r="RRT25" s="24"/>
      <c r="RRU25" s="24"/>
      <c r="RRV25" s="24"/>
      <c r="RRW25" s="24"/>
      <c r="RRX25" s="24"/>
      <c r="RRY25" s="24"/>
      <c r="RRZ25" s="24"/>
      <c r="RSA25" s="24"/>
      <c r="RSB25" s="24"/>
      <c r="RSC25" s="24"/>
      <c r="RSD25" s="24"/>
      <c r="RSE25" s="24"/>
      <c r="RSF25" s="24"/>
      <c r="RSG25" s="24"/>
      <c r="RSH25" s="24"/>
      <c r="RSI25" s="24"/>
      <c r="RSJ25" s="24"/>
      <c r="RSK25" s="24"/>
      <c r="RSL25" s="24"/>
      <c r="RSM25" s="24"/>
      <c r="RSN25" s="24"/>
      <c r="RSO25" s="24"/>
      <c r="RSP25" s="24"/>
      <c r="RSQ25" s="24"/>
      <c r="RSR25" s="24"/>
      <c r="RSS25" s="24"/>
      <c r="RST25" s="24"/>
      <c r="RSU25" s="24"/>
      <c r="RSV25" s="24"/>
      <c r="RSW25" s="24"/>
      <c r="RSX25" s="24"/>
      <c r="RSY25" s="24"/>
      <c r="RSZ25" s="24"/>
      <c r="RTA25" s="24"/>
      <c r="RTB25" s="24"/>
      <c r="RTC25" s="24"/>
      <c r="RTD25" s="24"/>
      <c r="RTE25" s="24"/>
      <c r="RTF25" s="24"/>
      <c r="RTG25" s="24"/>
      <c r="RTH25" s="24"/>
      <c r="RTI25" s="24"/>
      <c r="RTJ25" s="24"/>
      <c r="RTK25" s="24"/>
      <c r="RTL25" s="24"/>
      <c r="RTM25" s="24"/>
      <c r="RTN25" s="24"/>
      <c r="RTO25" s="24"/>
      <c r="RTP25" s="24"/>
      <c r="RTQ25" s="24"/>
      <c r="RTR25" s="24"/>
      <c r="RTS25" s="24"/>
      <c r="RTT25" s="24"/>
      <c r="RTU25" s="24"/>
      <c r="RTV25" s="24"/>
      <c r="RTW25" s="24"/>
      <c r="RTX25" s="24"/>
      <c r="RTY25" s="24"/>
      <c r="RTZ25" s="24"/>
      <c r="RUA25" s="24"/>
      <c r="RUB25" s="24"/>
      <c r="RUC25" s="24"/>
      <c r="RUD25" s="24"/>
      <c r="RUE25" s="24"/>
      <c r="RUF25" s="24"/>
      <c r="RUG25" s="24"/>
      <c r="RUH25" s="24"/>
      <c r="RUI25" s="24"/>
      <c r="RUJ25" s="24"/>
      <c r="RUK25" s="24"/>
      <c r="RUL25" s="24"/>
      <c r="RUM25" s="24"/>
      <c r="RUN25" s="24"/>
      <c r="RUO25" s="24"/>
      <c r="RUP25" s="24"/>
      <c r="RUQ25" s="24"/>
      <c r="RUR25" s="24"/>
      <c r="RUS25" s="24"/>
      <c r="RUT25" s="24"/>
      <c r="RUU25" s="24"/>
      <c r="RUV25" s="24"/>
      <c r="RUW25" s="24"/>
      <c r="RUX25" s="24"/>
      <c r="RUY25" s="24"/>
      <c r="RUZ25" s="24"/>
      <c r="RVA25" s="24"/>
      <c r="RVB25" s="24"/>
      <c r="RVC25" s="24"/>
      <c r="RVD25" s="24"/>
      <c r="RVE25" s="24"/>
      <c r="RVF25" s="24"/>
      <c r="RVG25" s="24"/>
      <c r="RVH25" s="24"/>
      <c r="RVI25" s="24"/>
      <c r="RVJ25" s="24"/>
      <c r="RVK25" s="24"/>
      <c r="RVL25" s="24"/>
      <c r="RVM25" s="24"/>
      <c r="RVN25" s="24"/>
      <c r="RVO25" s="24"/>
      <c r="RVP25" s="24"/>
      <c r="RVQ25" s="24"/>
      <c r="RVR25" s="24"/>
      <c r="RVS25" s="24"/>
      <c r="RVT25" s="24"/>
      <c r="RVU25" s="24"/>
      <c r="RVV25" s="24"/>
      <c r="RVW25" s="24"/>
      <c r="RVX25" s="24"/>
      <c r="RVY25" s="24"/>
      <c r="RVZ25" s="24"/>
      <c r="RWA25" s="24"/>
      <c r="RWB25" s="24"/>
      <c r="RWC25" s="24"/>
      <c r="RWD25" s="24"/>
      <c r="RWE25" s="24"/>
      <c r="RWF25" s="24"/>
      <c r="RWG25" s="24"/>
      <c r="RWH25" s="24"/>
      <c r="RWI25" s="24"/>
      <c r="RWJ25" s="24"/>
      <c r="RWK25" s="24"/>
      <c r="RWL25" s="24"/>
      <c r="RWM25" s="24"/>
      <c r="RWN25" s="24"/>
      <c r="RWO25" s="24"/>
      <c r="RWP25" s="24"/>
      <c r="RWQ25" s="24"/>
      <c r="RWR25" s="24"/>
      <c r="RWS25" s="24"/>
      <c r="RWT25" s="24"/>
      <c r="RWU25" s="24"/>
      <c r="RWV25" s="24"/>
      <c r="RWW25" s="24"/>
      <c r="RWX25" s="24"/>
      <c r="RWY25" s="24"/>
      <c r="RWZ25" s="24"/>
      <c r="RXA25" s="24"/>
      <c r="RXB25" s="24"/>
      <c r="RXC25" s="24"/>
      <c r="RXD25" s="24"/>
      <c r="RXE25" s="24"/>
      <c r="RXF25" s="24"/>
      <c r="RXG25" s="24"/>
      <c r="RXH25" s="24"/>
      <c r="RXI25" s="24"/>
      <c r="RXJ25" s="24"/>
      <c r="RXK25" s="24"/>
      <c r="RXL25" s="24"/>
      <c r="RXM25" s="24"/>
      <c r="RXN25" s="24"/>
      <c r="RXO25" s="24"/>
      <c r="RXP25" s="24"/>
      <c r="RXQ25" s="24"/>
      <c r="RXR25" s="24"/>
      <c r="RXS25" s="24"/>
      <c r="RXT25" s="24"/>
      <c r="RXU25" s="24"/>
      <c r="RXV25" s="24"/>
      <c r="RXW25" s="24"/>
      <c r="RXX25" s="24"/>
      <c r="RXY25" s="24"/>
      <c r="RXZ25" s="24"/>
      <c r="RYA25" s="24"/>
      <c r="RYB25" s="24"/>
      <c r="RYC25" s="24"/>
      <c r="RYD25" s="24"/>
      <c r="RYE25" s="24"/>
      <c r="RYF25" s="24"/>
      <c r="RYG25" s="24"/>
      <c r="RYH25" s="24"/>
      <c r="RYI25" s="24"/>
      <c r="RYJ25" s="24"/>
      <c r="RYK25" s="24"/>
      <c r="RYL25" s="24"/>
      <c r="RYM25" s="24"/>
      <c r="RYN25" s="24"/>
      <c r="RYO25" s="24"/>
      <c r="RYP25" s="24"/>
      <c r="RYQ25" s="24"/>
      <c r="RYR25" s="24"/>
      <c r="RYS25" s="24"/>
      <c r="RYT25" s="24"/>
      <c r="RYU25" s="24"/>
      <c r="RYV25" s="24"/>
      <c r="RYW25" s="24"/>
      <c r="RYX25" s="24"/>
      <c r="RYY25" s="24"/>
      <c r="RYZ25" s="24"/>
      <c r="RZA25" s="24"/>
      <c r="RZB25" s="24"/>
      <c r="RZC25" s="24"/>
      <c r="RZD25" s="24"/>
      <c r="RZE25" s="24"/>
      <c r="RZF25" s="24"/>
      <c r="RZG25" s="24"/>
      <c r="RZH25" s="24"/>
      <c r="RZI25" s="24"/>
      <c r="RZJ25" s="24"/>
      <c r="RZK25" s="24"/>
      <c r="RZL25" s="24"/>
      <c r="RZM25" s="24"/>
      <c r="RZN25" s="24"/>
      <c r="RZO25" s="24"/>
      <c r="RZP25" s="24"/>
      <c r="RZQ25" s="24"/>
      <c r="RZR25" s="24"/>
      <c r="RZS25" s="24"/>
      <c r="RZT25" s="24"/>
      <c r="RZU25" s="24"/>
      <c r="RZV25" s="24"/>
      <c r="RZW25" s="24"/>
      <c r="RZX25" s="24"/>
      <c r="RZY25" s="24"/>
      <c r="RZZ25" s="24"/>
      <c r="SAA25" s="24"/>
      <c r="SAB25" s="24"/>
      <c r="SAC25" s="24"/>
      <c r="SAD25" s="24"/>
      <c r="SAE25" s="24"/>
      <c r="SAF25" s="24"/>
      <c r="SAG25" s="24"/>
      <c r="SAH25" s="24"/>
      <c r="SAI25" s="24"/>
      <c r="SAJ25" s="24"/>
      <c r="SAK25" s="24"/>
      <c r="SAL25" s="24"/>
      <c r="SAM25" s="24"/>
      <c r="SAN25" s="24"/>
      <c r="SAO25" s="24"/>
      <c r="SAP25" s="24"/>
      <c r="SAQ25" s="24"/>
      <c r="SAR25" s="24"/>
      <c r="SAS25" s="24"/>
      <c r="SAT25" s="24"/>
      <c r="SAU25" s="24"/>
      <c r="SAV25" s="24"/>
      <c r="SAW25" s="24"/>
      <c r="SAX25" s="24"/>
      <c r="SAY25" s="24"/>
      <c r="SAZ25" s="24"/>
      <c r="SBA25" s="24"/>
      <c r="SBB25" s="24"/>
      <c r="SBC25" s="24"/>
      <c r="SBD25" s="24"/>
      <c r="SBE25" s="24"/>
      <c r="SBF25" s="24"/>
      <c r="SBG25" s="24"/>
      <c r="SBH25" s="24"/>
      <c r="SBI25" s="24"/>
      <c r="SBJ25" s="24"/>
      <c r="SBK25" s="24"/>
      <c r="SBL25" s="24"/>
      <c r="SBM25" s="24"/>
      <c r="SBN25" s="24"/>
      <c r="SBO25" s="24"/>
      <c r="SBP25" s="24"/>
      <c r="SBQ25" s="24"/>
      <c r="SBR25" s="24"/>
      <c r="SBS25" s="24"/>
      <c r="SBT25" s="24"/>
      <c r="SBU25" s="24"/>
      <c r="SBV25" s="24"/>
      <c r="SBW25" s="24"/>
      <c r="SBX25" s="24"/>
      <c r="SBY25" s="24"/>
      <c r="SBZ25" s="24"/>
      <c r="SCA25" s="24"/>
      <c r="SCB25" s="24"/>
      <c r="SCC25" s="24"/>
      <c r="SCD25" s="24"/>
      <c r="SCE25" s="24"/>
      <c r="SCF25" s="24"/>
      <c r="SCG25" s="24"/>
      <c r="SCH25" s="24"/>
      <c r="SCI25" s="24"/>
      <c r="SCJ25" s="24"/>
      <c r="SCK25" s="24"/>
      <c r="SCL25" s="24"/>
      <c r="SCM25" s="24"/>
      <c r="SCN25" s="24"/>
      <c r="SCO25" s="24"/>
      <c r="SCP25" s="24"/>
      <c r="SCQ25" s="24"/>
      <c r="SCR25" s="24"/>
      <c r="SCS25" s="24"/>
      <c r="SCT25" s="24"/>
      <c r="SCU25" s="24"/>
      <c r="SCV25" s="24"/>
      <c r="SCW25" s="24"/>
      <c r="SCX25" s="24"/>
      <c r="SCY25" s="24"/>
      <c r="SCZ25" s="24"/>
      <c r="SDA25" s="24"/>
      <c r="SDB25" s="24"/>
      <c r="SDC25" s="24"/>
      <c r="SDD25" s="24"/>
      <c r="SDE25" s="24"/>
      <c r="SDF25" s="24"/>
      <c r="SDG25" s="24"/>
      <c r="SDH25" s="24"/>
      <c r="SDI25" s="24"/>
      <c r="SDJ25" s="24"/>
      <c r="SDK25" s="24"/>
      <c r="SDL25" s="24"/>
      <c r="SDM25" s="24"/>
      <c r="SDN25" s="24"/>
      <c r="SDO25" s="24"/>
      <c r="SDP25" s="24"/>
      <c r="SDQ25" s="24"/>
      <c r="SDR25" s="24"/>
      <c r="SDS25" s="24"/>
      <c r="SDT25" s="24"/>
      <c r="SDU25" s="24"/>
      <c r="SDV25" s="24"/>
      <c r="SDW25" s="24"/>
      <c r="SDX25" s="24"/>
      <c r="SDY25" s="24"/>
      <c r="SDZ25" s="24"/>
      <c r="SEA25" s="24"/>
      <c r="SEB25" s="24"/>
      <c r="SEC25" s="24"/>
      <c r="SED25" s="24"/>
      <c r="SEE25" s="24"/>
      <c r="SEF25" s="24"/>
      <c r="SEG25" s="24"/>
      <c r="SEH25" s="24"/>
      <c r="SEI25" s="24"/>
      <c r="SEJ25" s="24"/>
      <c r="SEK25" s="24"/>
      <c r="SEL25" s="24"/>
      <c r="SEM25" s="24"/>
      <c r="SEN25" s="24"/>
      <c r="SEO25" s="24"/>
      <c r="SEP25" s="24"/>
      <c r="SEQ25" s="24"/>
      <c r="SER25" s="24"/>
      <c r="SES25" s="24"/>
      <c r="SET25" s="24"/>
      <c r="SEU25" s="24"/>
      <c r="SEV25" s="24"/>
      <c r="SEW25" s="24"/>
      <c r="SEX25" s="24"/>
      <c r="SEY25" s="24"/>
      <c r="SEZ25" s="24"/>
      <c r="SFA25" s="24"/>
      <c r="SFB25" s="24"/>
      <c r="SFC25" s="24"/>
      <c r="SFD25" s="24"/>
      <c r="SFE25" s="24"/>
      <c r="SFF25" s="24"/>
      <c r="SFG25" s="24"/>
      <c r="SFH25" s="24"/>
      <c r="SFI25" s="24"/>
      <c r="SFJ25" s="24"/>
      <c r="SFK25" s="24"/>
      <c r="SFL25" s="24"/>
      <c r="SFM25" s="24"/>
      <c r="SFN25" s="24"/>
      <c r="SFO25" s="24"/>
      <c r="SFP25" s="24"/>
      <c r="SFQ25" s="24"/>
      <c r="SFR25" s="24"/>
      <c r="SFS25" s="24"/>
      <c r="SFT25" s="24"/>
      <c r="SFU25" s="24"/>
      <c r="SFV25" s="24"/>
      <c r="SFW25" s="24"/>
      <c r="SFX25" s="24"/>
      <c r="SFY25" s="24"/>
      <c r="SFZ25" s="24"/>
      <c r="SGA25" s="24"/>
      <c r="SGB25" s="24"/>
      <c r="SGC25" s="24"/>
      <c r="SGD25" s="24"/>
      <c r="SGE25" s="24"/>
      <c r="SGF25" s="24"/>
      <c r="SGG25" s="24"/>
      <c r="SGH25" s="24"/>
      <c r="SGI25" s="24"/>
      <c r="SGJ25" s="24"/>
      <c r="SGK25" s="24"/>
      <c r="SGL25" s="24"/>
      <c r="SGM25" s="24"/>
      <c r="SGN25" s="24"/>
      <c r="SGO25" s="24"/>
      <c r="SGP25" s="24"/>
      <c r="SGQ25" s="24"/>
      <c r="SGR25" s="24"/>
      <c r="SGS25" s="24"/>
      <c r="SGT25" s="24"/>
      <c r="SGU25" s="24"/>
      <c r="SGV25" s="24"/>
      <c r="SGW25" s="24"/>
      <c r="SGX25" s="24"/>
      <c r="SGY25" s="24"/>
      <c r="SGZ25" s="24"/>
      <c r="SHA25" s="24"/>
      <c r="SHB25" s="24"/>
      <c r="SHC25" s="24"/>
      <c r="SHD25" s="24"/>
      <c r="SHE25" s="24"/>
      <c r="SHF25" s="24"/>
      <c r="SHG25" s="24"/>
      <c r="SHH25" s="24"/>
      <c r="SHI25" s="24"/>
      <c r="SHJ25" s="24"/>
      <c r="SHK25" s="24"/>
      <c r="SHL25" s="24"/>
      <c r="SHM25" s="24"/>
      <c r="SHN25" s="24"/>
      <c r="SHO25" s="24"/>
      <c r="SHP25" s="24"/>
      <c r="SHQ25" s="24"/>
      <c r="SHR25" s="24"/>
      <c r="SHS25" s="24"/>
      <c r="SHT25" s="24"/>
      <c r="SHU25" s="24"/>
      <c r="SHV25" s="24"/>
      <c r="SHW25" s="24"/>
      <c r="SHX25" s="24"/>
      <c r="SHY25" s="24"/>
      <c r="SHZ25" s="24"/>
      <c r="SIA25" s="24"/>
      <c r="SIB25" s="24"/>
      <c r="SIC25" s="24"/>
      <c r="SID25" s="24"/>
      <c r="SIE25" s="24"/>
      <c r="SIF25" s="24"/>
      <c r="SIG25" s="24"/>
      <c r="SIH25" s="24"/>
      <c r="SII25" s="24"/>
      <c r="SIJ25" s="24"/>
      <c r="SIK25" s="24"/>
      <c r="SIL25" s="24"/>
      <c r="SIM25" s="24"/>
      <c r="SIN25" s="24"/>
      <c r="SIO25" s="24"/>
      <c r="SIP25" s="24"/>
      <c r="SIQ25" s="24"/>
      <c r="SIR25" s="24"/>
      <c r="SIS25" s="24"/>
      <c r="SIT25" s="24"/>
      <c r="SIU25" s="24"/>
      <c r="SIV25" s="24"/>
      <c r="SIW25" s="24"/>
      <c r="SIX25" s="24"/>
      <c r="SIY25" s="24"/>
      <c r="SIZ25" s="24"/>
      <c r="SJA25" s="24"/>
      <c r="SJB25" s="24"/>
      <c r="SJC25" s="24"/>
      <c r="SJD25" s="24"/>
      <c r="SJE25" s="24"/>
      <c r="SJF25" s="24"/>
      <c r="SJG25" s="24"/>
      <c r="SJH25" s="24"/>
      <c r="SJI25" s="24"/>
      <c r="SJJ25" s="24"/>
      <c r="SJK25" s="24"/>
      <c r="SJL25" s="24"/>
      <c r="SJM25" s="24"/>
      <c r="SJN25" s="24"/>
      <c r="SJO25" s="24"/>
      <c r="SJP25" s="24"/>
      <c r="SJQ25" s="24"/>
      <c r="SJR25" s="24"/>
      <c r="SJS25" s="24"/>
      <c r="SJT25" s="24"/>
      <c r="SJU25" s="24"/>
      <c r="SJV25" s="24"/>
      <c r="SJW25" s="24"/>
      <c r="SJX25" s="24"/>
      <c r="SJY25" s="24"/>
      <c r="SJZ25" s="24"/>
      <c r="SKA25" s="24"/>
      <c r="SKB25" s="24"/>
      <c r="SKC25" s="24"/>
      <c r="SKD25" s="24"/>
      <c r="SKE25" s="24"/>
      <c r="SKF25" s="24"/>
      <c r="SKG25" s="24"/>
      <c r="SKH25" s="24"/>
      <c r="SKI25" s="24"/>
      <c r="SKJ25" s="24"/>
      <c r="SKK25" s="24"/>
      <c r="SKL25" s="24"/>
      <c r="SKM25" s="24"/>
      <c r="SKN25" s="24"/>
      <c r="SKO25" s="24"/>
      <c r="SKP25" s="24"/>
      <c r="SKQ25" s="24"/>
      <c r="SKR25" s="24"/>
      <c r="SKS25" s="24"/>
      <c r="SKT25" s="24"/>
      <c r="SKU25" s="24"/>
      <c r="SKV25" s="24"/>
      <c r="SKW25" s="24"/>
      <c r="SKX25" s="24"/>
      <c r="SKY25" s="24"/>
      <c r="SKZ25" s="24"/>
      <c r="SLA25" s="24"/>
      <c r="SLB25" s="24"/>
      <c r="SLC25" s="24"/>
      <c r="SLD25" s="24"/>
      <c r="SLE25" s="24"/>
      <c r="SLF25" s="24"/>
      <c r="SLG25" s="24"/>
      <c r="SLH25" s="24"/>
      <c r="SLI25" s="24"/>
      <c r="SLJ25" s="24"/>
      <c r="SLK25" s="24"/>
      <c r="SLL25" s="24"/>
      <c r="SLM25" s="24"/>
      <c r="SLN25" s="24"/>
      <c r="SLO25" s="24"/>
      <c r="SLP25" s="24"/>
      <c r="SLQ25" s="24"/>
      <c r="SLR25" s="24"/>
      <c r="SLS25" s="24"/>
      <c r="SLT25" s="24"/>
      <c r="SLU25" s="24"/>
      <c r="SLV25" s="24"/>
      <c r="SLW25" s="24"/>
      <c r="SLX25" s="24"/>
      <c r="SLY25" s="24"/>
      <c r="SLZ25" s="24"/>
      <c r="SMA25" s="24"/>
      <c r="SMB25" s="24"/>
      <c r="SMC25" s="24"/>
      <c r="SMD25" s="24"/>
      <c r="SME25" s="24"/>
      <c r="SMF25" s="24"/>
      <c r="SMG25" s="24"/>
      <c r="SMH25" s="24"/>
      <c r="SMI25" s="24"/>
      <c r="SMJ25" s="24"/>
      <c r="SMK25" s="24"/>
      <c r="SML25" s="24"/>
      <c r="SMM25" s="24"/>
      <c r="SMN25" s="24"/>
      <c r="SMO25" s="24"/>
      <c r="SMP25" s="24"/>
      <c r="SMQ25" s="24"/>
      <c r="SMR25" s="24"/>
      <c r="SMS25" s="24"/>
      <c r="SMT25" s="24"/>
      <c r="SMU25" s="24"/>
      <c r="SMV25" s="24"/>
      <c r="SMW25" s="24"/>
      <c r="SMX25" s="24"/>
      <c r="SMY25" s="24"/>
      <c r="SMZ25" s="24"/>
      <c r="SNA25" s="24"/>
      <c r="SNB25" s="24"/>
      <c r="SNC25" s="24"/>
      <c r="SND25" s="24"/>
      <c r="SNE25" s="24"/>
      <c r="SNF25" s="24"/>
      <c r="SNG25" s="24"/>
      <c r="SNH25" s="24"/>
      <c r="SNI25" s="24"/>
      <c r="SNJ25" s="24"/>
      <c r="SNK25" s="24"/>
      <c r="SNL25" s="24"/>
      <c r="SNM25" s="24"/>
      <c r="SNN25" s="24"/>
      <c r="SNO25" s="24"/>
      <c r="SNP25" s="24"/>
      <c r="SNQ25" s="24"/>
      <c r="SNR25" s="24"/>
      <c r="SNS25" s="24"/>
      <c r="SNT25" s="24"/>
      <c r="SNU25" s="24"/>
      <c r="SNV25" s="24"/>
      <c r="SNW25" s="24"/>
      <c r="SNX25" s="24"/>
      <c r="SNY25" s="24"/>
      <c r="SNZ25" s="24"/>
      <c r="SOA25" s="24"/>
      <c r="SOB25" s="24"/>
      <c r="SOC25" s="24"/>
      <c r="SOD25" s="24"/>
      <c r="SOE25" s="24"/>
      <c r="SOF25" s="24"/>
      <c r="SOG25" s="24"/>
      <c r="SOH25" s="24"/>
      <c r="SOI25" s="24"/>
      <c r="SOJ25" s="24"/>
      <c r="SOK25" s="24"/>
      <c r="SOL25" s="24"/>
      <c r="SOM25" s="24"/>
      <c r="SON25" s="24"/>
      <c r="SOO25" s="24"/>
      <c r="SOP25" s="24"/>
      <c r="SOQ25" s="24"/>
      <c r="SOR25" s="24"/>
      <c r="SOS25" s="24"/>
      <c r="SOT25" s="24"/>
      <c r="SOU25" s="24"/>
      <c r="SOV25" s="24"/>
      <c r="SOW25" s="24"/>
      <c r="SOX25" s="24"/>
      <c r="SOY25" s="24"/>
      <c r="SOZ25" s="24"/>
      <c r="SPA25" s="24"/>
      <c r="SPB25" s="24"/>
      <c r="SPC25" s="24"/>
      <c r="SPD25" s="24"/>
      <c r="SPE25" s="24"/>
      <c r="SPF25" s="24"/>
      <c r="SPG25" s="24"/>
      <c r="SPH25" s="24"/>
      <c r="SPI25" s="24"/>
      <c r="SPJ25" s="24"/>
      <c r="SPK25" s="24"/>
      <c r="SPL25" s="24"/>
      <c r="SPM25" s="24"/>
      <c r="SPN25" s="24"/>
      <c r="SPO25" s="24"/>
      <c r="SPP25" s="24"/>
      <c r="SPQ25" s="24"/>
      <c r="SPR25" s="24"/>
      <c r="SPS25" s="24"/>
      <c r="SPT25" s="24"/>
      <c r="SPU25" s="24"/>
      <c r="SPV25" s="24"/>
      <c r="SPW25" s="24"/>
      <c r="SPX25" s="24"/>
      <c r="SPY25" s="24"/>
      <c r="SPZ25" s="24"/>
      <c r="SQA25" s="24"/>
      <c r="SQB25" s="24"/>
      <c r="SQC25" s="24"/>
      <c r="SQD25" s="24"/>
      <c r="SQE25" s="24"/>
      <c r="SQF25" s="24"/>
      <c r="SQG25" s="24"/>
      <c r="SQH25" s="24"/>
      <c r="SQI25" s="24"/>
      <c r="SQJ25" s="24"/>
      <c r="SQK25" s="24"/>
      <c r="SQL25" s="24"/>
      <c r="SQM25" s="24"/>
      <c r="SQN25" s="24"/>
      <c r="SQO25" s="24"/>
      <c r="SQP25" s="24"/>
      <c r="SQQ25" s="24"/>
      <c r="SQR25" s="24"/>
      <c r="SQS25" s="24"/>
      <c r="SQT25" s="24"/>
      <c r="SQU25" s="24"/>
      <c r="SQV25" s="24"/>
      <c r="SQW25" s="24"/>
      <c r="SQX25" s="24"/>
      <c r="SQY25" s="24"/>
      <c r="SQZ25" s="24"/>
      <c r="SRA25" s="24"/>
      <c r="SRB25" s="24"/>
      <c r="SRC25" s="24"/>
      <c r="SRD25" s="24"/>
      <c r="SRE25" s="24"/>
      <c r="SRF25" s="24"/>
      <c r="SRG25" s="24"/>
      <c r="SRH25" s="24"/>
      <c r="SRI25" s="24"/>
      <c r="SRJ25" s="24"/>
      <c r="SRK25" s="24"/>
      <c r="SRL25" s="24"/>
      <c r="SRM25" s="24"/>
      <c r="SRN25" s="24"/>
      <c r="SRO25" s="24"/>
      <c r="SRP25" s="24"/>
      <c r="SRQ25" s="24"/>
      <c r="SRR25" s="24"/>
      <c r="SRS25" s="24"/>
      <c r="SRT25" s="24"/>
      <c r="SRU25" s="24"/>
      <c r="SRV25" s="24"/>
      <c r="SRW25" s="24"/>
      <c r="SRX25" s="24"/>
      <c r="SRY25" s="24"/>
      <c r="SRZ25" s="24"/>
      <c r="SSA25" s="24"/>
      <c r="SSB25" s="24"/>
      <c r="SSC25" s="24"/>
      <c r="SSD25" s="24"/>
      <c r="SSE25" s="24"/>
      <c r="SSF25" s="24"/>
      <c r="SSG25" s="24"/>
      <c r="SSH25" s="24"/>
      <c r="SSI25" s="24"/>
      <c r="SSJ25" s="24"/>
      <c r="SSK25" s="24"/>
      <c r="SSL25" s="24"/>
      <c r="SSM25" s="24"/>
      <c r="SSN25" s="24"/>
      <c r="SSO25" s="24"/>
      <c r="SSP25" s="24"/>
      <c r="SSQ25" s="24"/>
      <c r="SSR25" s="24"/>
      <c r="SSS25" s="24"/>
      <c r="SST25" s="24"/>
      <c r="SSU25" s="24"/>
      <c r="SSV25" s="24"/>
      <c r="SSW25" s="24"/>
      <c r="SSX25" s="24"/>
      <c r="SSY25" s="24"/>
      <c r="SSZ25" s="24"/>
      <c r="STA25" s="24"/>
      <c r="STB25" s="24"/>
      <c r="STC25" s="24"/>
      <c r="STD25" s="24"/>
      <c r="STE25" s="24"/>
      <c r="STF25" s="24"/>
      <c r="STG25" s="24"/>
      <c r="STH25" s="24"/>
      <c r="STI25" s="24"/>
      <c r="STJ25" s="24"/>
      <c r="STK25" s="24"/>
      <c r="STL25" s="24"/>
      <c r="STM25" s="24"/>
      <c r="STN25" s="24"/>
      <c r="STO25" s="24"/>
      <c r="STP25" s="24"/>
      <c r="STQ25" s="24"/>
      <c r="STR25" s="24"/>
      <c r="STS25" s="24"/>
      <c r="STT25" s="24"/>
      <c r="STU25" s="24"/>
      <c r="STV25" s="24"/>
      <c r="STW25" s="24"/>
      <c r="STX25" s="24"/>
      <c r="STY25" s="24"/>
      <c r="STZ25" s="24"/>
      <c r="SUA25" s="24"/>
      <c r="SUB25" s="24"/>
      <c r="SUC25" s="24"/>
      <c r="SUD25" s="24"/>
      <c r="SUE25" s="24"/>
      <c r="SUF25" s="24"/>
      <c r="SUG25" s="24"/>
      <c r="SUH25" s="24"/>
      <c r="SUI25" s="24"/>
      <c r="SUJ25" s="24"/>
      <c r="SUK25" s="24"/>
      <c r="SUL25" s="24"/>
      <c r="SUM25" s="24"/>
      <c r="SUN25" s="24"/>
      <c r="SUO25" s="24"/>
      <c r="SUP25" s="24"/>
      <c r="SUQ25" s="24"/>
      <c r="SUR25" s="24"/>
      <c r="SUS25" s="24"/>
      <c r="SUT25" s="24"/>
      <c r="SUU25" s="24"/>
      <c r="SUV25" s="24"/>
      <c r="SUW25" s="24"/>
      <c r="SUX25" s="24"/>
      <c r="SUY25" s="24"/>
      <c r="SUZ25" s="24"/>
      <c r="SVA25" s="24"/>
      <c r="SVB25" s="24"/>
      <c r="SVC25" s="24"/>
      <c r="SVD25" s="24"/>
      <c r="SVE25" s="24"/>
      <c r="SVF25" s="24"/>
      <c r="SVG25" s="24"/>
      <c r="SVH25" s="24"/>
      <c r="SVI25" s="24"/>
      <c r="SVJ25" s="24"/>
      <c r="SVK25" s="24"/>
      <c r="SVL25" s="24"/>
      <c r="SVM25" s="24"/>
      <c r="SVN25" s="24"/>
      <c r="SVO25" s="24"/>
      <c r="SVP25" s="24"/>
      <c r="SVQ25" s="24"/>
      <c r="SVR25" s="24"/>
      <c r="SVS25" s="24"/>
      <c r="SVT25" s="24"/>
      <c r="SVU25" s="24"/>
      <c r="SVV25" s="24"/>
      <c r="SVW25" s="24"/>
      <c r="SVX25" s="24"/>
      <c r="SVY25" s="24"/>
      <c r="SVZ25" s="24"/>
      <c r="SWA25" s="24"/>
      <c r="SWB25" s="24"/>
      <c r="SWC25" s="24"/>
      <c r="SWD25" s="24"/>
      <c r="SWE25" s="24"/>
      <c r="SWF25" s="24"/>
      <c r="SWG25" s="24"/>
      <c r="SWH25" s="24"/>
      <c r="SWI25" s="24"/>
      <c r="SWJ25" s="24"/>
      <c r="SWK25" s="24"/>
      <c r="SWL25" s="24"/>
      <c r="SWM25" s="24"/>
      <c r="SWN25" s="24"/>
      <c r="SWO25" s="24"/>
      <c r="SWP25" s="24"/>
      <c r="SWQ25" s="24"/>
      <c r="SWR25" s="24"/>
      <c r="SWS25" s="24"/>
      <c r="SWT25" s="24"/>
      <c r="SWU25" s="24"/>
      <c r="SWV25" s="24"/>
      <c r="SWW25" s="24"/>
      <c r="SWX25" s="24"/>
      <c r="SWY25" s="24"/>
      <c r="SWZ25" s="24"/>
      <c r="SXA25" s="24"/>
      <c r="SXB25" s="24"/>
      <c r="SXC25" s="24"/>
      <c r="SXD25" s="24"/>
      <c r="SXE25" s="24"/>
      <c r="SXF25" s="24"/>
      <c r="SXG25" s="24"/>
      <c r="SXH25" s="24"/>
      <c r="SXI25" s="24"/>
      <c r="SXJ25" s="24"/>
      <c r="SXK25" s="24"/>
      <c r="SXL25" s="24"/>
      <c r="SXM25" s="24"/>
      <c r="SXN25" s="24"/>
      <c r="SXO25" s="24"/>
      <c r="SXP25" s="24"/>
      <c r="SXQ25" s="24"/>
      <c r="SXR25" s="24"/>
      <c r="SXS25" s="24"/>
      <c r="SXT25" s="24"/>
      <c r="SXU25" s="24"/>
      <c r="SXV25" s="24"/>
      <c r="SXW25" s="24"/>
      <c r="SXX25" s="24"/>
      <c r="SXY25" s="24"/>
      <c r="SXZ25" s="24"/>
      <c r="SYA25" s="24"/>
      <c r="SYB25" s="24"/>
      <c r="SYC25" s="24"/>
      <c r="SYD25" s="24"/>
      <c r="SYE25" s="24"/>
      <c r="SYF25" s="24"/>
      <c r="SYG25" s="24"/>
      <c r="SYH25" s="24"/>
      <c r="SYI25" s="24"/>
      <c r="SYJ25" s="24"/>
      <c r="SYK25" s="24"/>
      <c r="SYL25" s="24"/>
      <c r="SYM25" s="24"/>
      <c r="SYN25" s="24"/>
      <c r="SYO25" s="24"/>
      <c r="SYP25" s="24"/>
      <c r="SYQ25" s="24"/>
      <c r="SYR25" s="24"/>
      <c r="SYS25" s="24"/>
      <c r="SYT25" s="24"/>
      <c r="SYU25" s="24"/>
      <c r="SYV25" s="24"/>
      <c r="SYW25" s="24"/>
      <c r="SYX25" s="24"/>
      <c r="SYY25" s="24"/>
      <c r="SYZ25" s="24"/>
      <c r="SZA25" s="24"/>
      <c r="SZB25" s="24"/>
      <c r="SZC25" s="24"/>
      <c r="SZD25" s="24"/>
      <c r="SZE25" s="24"/>
      <c r="SZF25" s="24"/>
      <c r="SZG25" s="24"/>
      <c r="SZH25" s="24"/>
      <c r="SZI25" s="24"/>
      <c r="SZJ25" s="24"/>
      <c r="SZK25" s="24"/>
      <c r="SZL25" s="24"/>
      <c r="SZM25" s="24"/>
      <c r="SZN25" s="24"/>
      <c r="SZO25" s="24"/>
      <c r="SZP25" s="24"/>
      <c r="SZQ25" s="24"/>
      <c r="SZR25" s="24"/>
      <c r="SZS25" s="24"/>
      <c r="SZT25" s="24"/>
      <c r="SZU25" s="24"/>
      <c r="SZV25" s="24"/>
      <c r="SZW25" s="24"/>
      <c r="SZX25" s="24"/>
      <c r="SZY25" s="24"/>
      <c r="SZZ25" s="24"/>
      <c r="TAA25" s="24"/>
      <c r="TAB25" s="24"/>
      <c r="TAC25" s="24"/>
      <c r="TAD25" s="24"/>
      <c r="TAE25" s="24"/>
      <c r="TAF25" s="24"/>
      <c r="TAG25" s="24"/>
      <c r="TAH25" s="24"/>
      <c r="TAI25" s="24"/>
      <c r="TAJ25" s="24"/>
      <c r="TAK25" s="24"/>
      <c r="TAL25" s="24"/>
      <c r="TAM25" s="24"/>
      <c r="TAN25" s="24"/>
      <c r="TAO25" s="24"/>
      <c r="TAP25" s="24"/>
      <c r="TAQ25" s="24"/>
      <c r="TAR25" s="24"/>
      <c r="TAS25" s="24"/>
      <c r="TAT25" s="24"/>
      <c r="TAU25" s="24"/>
      <c r="TAV25" s="24"/>
      <c r="TAW25" s="24"/>
      <c r="TAX25" s="24"/>
      <c r="TAY25" s="24"/>
      <c r="TAZ25" s="24"/>
      <c r="TBA25" s="24"/>
      <c r="TBB25" s="24"/>
      <c r="TBC25" s="24"/>
      <c r="TBD25" s="24"/>
      <c r="TBE25" s="24"/>
      <c r="TBF25" s="24"/>
      <c r="TBG25" s="24"/>
      <c r="TBH25" s="24"/>
      <c r="TBI25" s="24"/>
      <c r="TBJ25" s="24"/>
      <c r="TBK25" s="24"/>
      <c r="TBL25" s="24"/>
      <c r="TBM25" s="24"/>
      <c r="TBN25" s="24"/>
      <c r="TBO25" s="24"/>
      <c r="TBP25" s="24"/>
      <c r="TBQ25" s="24"/>
      <c r="TBR25" s="24"/>
      <c r="TBS25" s="24"/>
      <c r="TBT25" s="24"/>
      <c r="TBU25" s="24"/>
      <c r="TBV25" s="24"/>
      <c r="TBW25" s="24"/>
      <c r="TBX25" s="24"/>
      <c r="TBY25" s="24"/>
      <c r="TBZ25" s="24"/>
      <c r="TCA25" s="24"/>
      <c r="TCB25" s="24"/>
      <c r="TCC25" s="24"/>
      <c r="TCD25" s="24"/>
      <c r="TCE25" s="24"/>
      <c r="TCF25" s="24"/>
      <c r="TCG25" s="24"/>
      <c r="TCH25" s="24"/>
      <c r="TCI25" s="24"/>
      <c r="TCJ25" s="24"/>
      <c r="TCK25" s="24"/>
      <c r="TCL25" s="24"/>
      <c r="TCM25" s="24"/>
      <c r="TCN25" s="24"/>
      <c r="TCO25" s="24"/>
      <c r="TCP25" s="24"/>
      <c r="TCQ25" s="24"/>
      <c r="TCR25" s="24"/>
      <c r="TCS25" s="24"/>
      <c r="TCT25" s="24"/>
      <c r="TCU25" s="24"/>
      <c r="TCV25" s="24"/>
      <c r="TCW25" s="24"/>
      <c r="TCX25" s="24"/>
      <c r="TCY25" s="24"/>
      <c r="TCZ25" s="24"/>
      <c r="TDA25" s="24"/>
      <c r="TDB25" s="24"/>
      <c r="TDC25" s="24"/>
      <c r="TDD25" s="24"/>
      <c r="TDE25" s="24"/>
      <c r="TDF25" s="24"/>
      <c r="TDG25" s="24"/>
      <c r="TDH25" s="24"/>
      <c r="TDI25" s="24"/>
      <c r="TDJ25" s="24"/>
      <c r="TDK25" s="24"/>
      <c r="TDL25" s="24"/>
      <c r="TDM25" s="24"/>
      <c r="TDN25" s="24"/>
      <c r="TDO25" s="24"/>
      <c r="TDP25" s="24"/>
      <c r="TDQ25" s="24"/>
      <c r="TDR25" s="24"/>
      <c r="TDS25" s="24"/>
      <c r="TDT25" s="24"/>
      <c r="TDU25" s="24"/>
      <c r="TDV25" s="24"/>
      <c r="TDW25" s="24"/>
      <c r="TDX25" s="24"/>
      <c r="TDY25" s="24"/>
      <c r="TDZ25" s="24"/>
      <c r="TEA25" s="24"/>
      <c r="TEB25" s="24"/>
      <c r="TEC25" s="24"/>
      <c r="TED25" s="24"/>
      <c r="TEE25" s="24"/>
      <c r="TEF25" s="24"/>
      <c r="TEG25" s="24"/>
      <c r="TEH25" s="24"/>
      <c r="TEI25" s="24"/>
      <c r="TEJ25" s="24"/>
      <c r="TEK25" s="24"/>
      <c r="TEL25" s="24"/>
      <c r="TEM25" s="24"/>
      <c r="TEN25" s="24"/>
      <c r="TEO25" s="24"/>
      <c r="TEP25" s="24"/>
      <c r="TEQ25" s="24"/>
      <c r="TER25" s="24"/>
      <c r="TES25" s="24"/>
      <c r="TET25" s="24"/>
      <c r="TEU25" s="24"/>
      <c r="TEV25" s="24"/>
      <c r="TEW25" s="24"/>
      <c r="TEX25" s="24"/>
      <c r="TEY25" s="24"/>
      <c r="TEZ25" s="24"/>
      <c r="TFA25" s="24"/>
      <c r="TFB25" s="24"/>
      <c r="TFC25" s="24"/>
      <c r="TFD25" s="24"/>
      <c r="TFE25" s="24"/>
      <c r="TFF25" s="24"/>
      <c r="TFG25" s="24"/>
      <c r="TFH25" s="24"/>
      <c r="TFI25" s="24"/>
      <c r="TFJ25" s="24"/>
      <c r="TFK25" s="24"/>
      <c r="TFL25" s="24"/>
      <c r="TFM25" s="24"/>
      <c r="TFN25" s="24"/>
      <c r="TFO25" s="24"/>
      <c r="TFP25" s="24"/>
      <c r="TFQ25" s="24"/>
      <c r="TFR25" s="24"/>
      <c r="TFS25" s="24"/>
      <c r="TFT25" s="24"/>
      <c r="TFU25" s="24"/>
      <c r="TFV25" s="24"/>
      <c r="TFW25" s="24"/>
      <c r="TFX25" s="24"/>
      <c r="TFY25" s="24"/>
      <c r="TFZ25" s="24"/>
      <c r="TGA25" s="24"/>
      <c r="TGB25" s="24"/>
      <c r="TGC25" s="24"/>
      <c r="TGD25" s="24"/>
      <c r="TGE25" s="24"/>
      <c r="TGF25" s="24"/>
      <c r="TGG25" s="24"/>
      <c r="TGH25" s="24"/>
      <c r="TGI25" s="24"/>
      <c r="TGJ25" s="24"/>
      <c r="TGK25" s="24"/>
      <c r="TGL25" s="24"/>
      <c r="TGM25" s="24"/>
      <c r="TGN25" s="24"/>
      <c r="TGO25" s="24"/>
      <c r="TGP25" s="24"/>
      <c r="TGQ25" s="24"/>
      <c r="TGR25" s="24"/>
      <c r="TGS25" s="24"/>
      <c r="TGT25" s="24"/>
      <c r="TGU25" s="24"/>
      <c r="TGV25" s="24"/>
      <c r="TGW25" s="24"/>
      <c r="TGX25" s="24"/>
      <c r="TGY25" s="24"/>
      <c r="TGZ25" s="24"/>
      <c r="THA25" s="24"/>
      <c r="THB25" s="24"/>
      <c r="THC25" s="24"/>
      <c r="THD25" s="24"/>
      <c r="THE25" s="24"/>
      <c r="THF25" s="24"/>
      <c r="THG25" s="24"/>
      <c r="THH25" s="24"/>
      <c r="THI25" s="24"/>
      <c r="THJ25" s="24"/>
      <c r="THK25" s="24"/>
      <c r="THL25" s="24"/>
      <c r="THM25" s="24"/>
      <c r="THN25" s="24"/>
      <c r="THO25" s="24"/>
      <c r="THP25" s="24"/>
      <c r="THQ25" s="24"/>
      <c r="THR25" s="24"/>
      <c r="THS25" s="24"/>
      <c r="THT25" s="24"/>
      <c r="THU25" s="24"/>
      <c r="THV25" s="24"/>
      <c r="THW25" s="24"/>
      <c r="THX25" s="24"/>
      <c r="THY25" s="24"/>
      <c r="THZ25" s="24"/>
      <c r="TIA25" s="24"/>
      <c r="TIB25" s="24"/>
      <c r="TIC25" s="24"/>
      <c r="TID25" s="24"/>
      <c r="TIE25" s="24"/>
      <c r="TIF25" s="24"/>
      <c r="TIG25" s="24"/>
      <c r="TIH25" s="24"/>
      <c r="TII25" s="24"/>
      <c r="TIJ25" s="24"/>
      <c r="TIK25" s="24"/>
      <c r="TIL25" s="24"/>
      <c r="TIM25" s="24"/>
      <c r="TIN25" s="24"/>
      <c r="TIO25" s="24"/>
      <c r="TIP25" s="24"/>
      <c r="TIQ25" s="24"/>
      <c r="TIR25" s="24"/>
      <c r="TIS25" s="24"/>
      <c r="TIT25" s="24"/>
      <c r="TIU25" s="24"/>
      <c r="TIV25" s="24"/>
      <c r="TIW25" s="24"/>
      <c r="TIX25" s="24"/>
      <c r="TIY25" s="24"/>
      <c r="TIZ25" s="24"/>
      <c r="TJA25" s="24"/>
      <c r="TJB25" s="24"/>
      <c r="TJC25" s="24"/>
      <c r="TJD25" s="24"/>
      <c r="TJE25" s="24"/>
      <c r="TJF25" s="24"/>
      <c r="TJG25" s="24"/>
      <c r="TJH25" s="24"/>
      <c r="TJI25" s="24"/>
      <c r="TJJ25" s="24"/>
      <c r="TJK25" s="24"/>
      <c r="TJL25" s="24"/>
      <c r="TJM25" s="24"/>
      <c r="TJN25" s="24"/>
      <c r="TJO25" s="24"/>
      <c r="TJP25" s="24"/>
      <c r="TJQ25" s="24"/>
      <c r="TJR25" s="24"/>
      <c r="TJS25" s="24"/>
      <c r="TJT25" s="24"/>
      <c r="TJU25" s="24"/>
      <c r="TJV25" s="24"/>
      <c r="TJW25" s="24"/>
      <c r="TJX25" s="24"/>
      <c r="TJY25" s="24"/>
      <c r="TJZ25" s="24"/>
      <c r="TKA25" s="24"/>
      <c r="TKB25" s="24"/>
      <c r="TKC25" s="24"/>
      <c r="TKD25" s="24"/>
      <c r="TKE25" s="24"/>
      <c r="TKF25" s="24"/>
      <c r="TKG25" s="24"/>
      <c r="TKH25" s="24"/>
      <c r="TKI25" s="24"/>
      <c r="TKJ25" s="24"/>
      <c r="TKK25" s="24"/>
      <c r="TKL25" s="24"/>
      <c r="TKM25" s="24"/>
      <c r="TKN25" s="24"/>
      <c r="TKO25" s="24"/>
      <c r="TKP25" s="24"/>
      <c r="TKQ25" s="24"/>
      <c r="TKR25" s="24"/>
      <c r="TKS25" s="24"/>
      <c r="TKT25" s="24"/>
      <c r="TKU25" s="24"/>
      <c r="TKV25" s="24"/>
      <c r="TKW25" s="24"/>
      <c r="TKX25" s="24"/>
      <c r="TKY25" s="24"/>
      <c r="TKZ25" s="24"/>
      <c r="TLA25" s="24"/>
      <c r="TLB25" s="24"/>
      <c r="TLC25" s="24"/>
      <c r="TLD25" s="24"/>
      <c r="TLE25" s="24"/>
      <c r="TLF25" s="24"/>
      <c r="TLG25" s="24"/>
      <c r="TLH25" s="24"/>
      <c r="TLI25" s="24"/>
      <c r="TLJ25" s="24"/>
      <c r="TLK25" s="24"/>
      <c r="TLL25" s="24"/>
      <c r="TLM25" s="24"/>
      <c r="TLN25" s="24"/>
      <c r="TLO25" s="24"/>
      <c r="TLP25" s="24"/>
      <c r="TLQ25" s="24"/>
      <c r="TLR25" s="24"/>
      <c r="TLS25" s="24"/>
      <c r="TLT25" s="24"/>
      <c r="TLU25" s="24"/>
      <c r="TLV25" s="24"/>
      <c r="TLW25" s="24"/>
      <c r="TLX25" s="24"/>
      <c r="TLY25" s="24"/>
      <c r="TLZ25" s="24"/>
      <c r="TMA25" s="24"/>
      <c r="TMB25" s="24"/>
      <c r="TMC25" s="24"/>
      <c r="TMD25" s="24"/>
      <c r="TME25" s="24"/>
      <c r="TMF25" s="24"/>
      <c r="TMG25" s="24"/>
      <c r="TMH25" s="24"/>
      <c r="TMI25" s="24"/>
      <c r="TMJ25" s="24"/>
      <c r="TMK25" s="24"/>
      <c r="TML25" s="24"/>
      <c r="TMM25" s="24"/>
      <c r="TMN25" s="24"/>
      <c r="TMO25" s="24"/>
      <c r="TMP25" s="24"/>
      <c r="TMQ25" s="24"/>
      <c r="TMR25" s="24"/>
      <c r="TMS25" s="24"/>
      <c r="TMT25" s="24"/>
      <c r="TMU25" s="24"/>
      <c r="TMV25" s="24"/>
      <c r="TMW25" s="24"/>
      <c r="TMX25" s="24"/>
      <c r="TMY25" s="24"/>
      <c r="TMZ25" s="24"/>
      <c r="TNA25" s="24"/>
      <c r="TNB25" s="24"/>
      <c r="TNC25" s="24"/>
      <c r="TND25" s="24"/>
      <c r="TNE25" s="24"/>
      <c r="TNF25" s="24"/>
      <c r="TNG25" s="24"/>
      <c r="TNH25" s="24"/>
      <c r="TNI25" s="24"/>
      <c r="TNJ25" s="24"/>
      <c r="TNK25" s="24"/>
      <c r="TNL25" s="24"/>
      <c r="TNM25" s="24"/>
      <c r="TNN25" s="24"/>
      <c r="TNO25" s="24"/>
      <c r="TNP25" s="24"/>
      <c r="TNQ25" s="24"/>
      <c r="TNR25" s="24"/>
      <c r="TNS25" s="24"/>
      <c r="TNT25" s="24"/>
      <c r="TNU25" s="24"/>
      <c r="TNV25" s="24"/>
      <c r="TNW25" s="24"/>
      <c r="TNX25" s="24"/>
      <c r="TNY25" s="24"/>
      <c r="TNZ25" s="24"/>
      <c r="TOA25" s="24"/>
      <c r="TOB25" s="24"/>
      <c r="TOC25" s="24"/>
      <c r="TOD25" s="24"/>
      <c r="TOE25" s="24"/>
      <c r="TOF25" s="24"/>
      <c r="TOG25" s="24"/>
      <c r="TOH25" s="24"/>
      <c r="TOI25" s="24"/>
      <c r="TOJ25" s="24"/>
      <c r="TOK25" s="24"/>
      <c r="TOL25" s="24"/>
      <c r="TOM25" s="24"/>
      <c r="TON25" s="24"/>
      <c r="TOO25" s="24"/>
      <c r="TOP25" s="24"/>
      <c r="TOQ25" s="24"/>
      <c r="TOR25" s="24"/>
      <c r="TOS25" s="24"/>
      <c r="TOT25" s="24"/>
      <c r="TOU25" s="24"/>
      <c r="TOV25" s="24"/>
      <c r="TOW25" s="24"/>
      <c r="TOX25" s="24"/>
      <c r="TOY25" s="24"/>
      <c r="TOZ25" s="24"/>
      <c r="TPA25" s="24"/>
      <c r="TPB25" s="24"/>
      <c r="TPC25" s="24"/>
      <c r="TPD25" s="24"/>
      <c r="TPE25" s="24"/>
      <c r="TPF25" s="24"/>
      <c r="TPG25" s="24"/>
      <c r="TPH25" s="24"/>
      <c r="TPI25" s="24"/>
      <c r="TPJ25" s="24"/>
      <c r="TPK25" s="24"/>
      <c r="TPL25" s="24"/>
      <c r="TPM25" s="24"/>
      <c r="TPN25" s="24"/>
      <c r="TPO25" s="24"/>
      <c r="TPP25" s="24"/>
      <c r="TPQ25" s="24"/>
      <c r="TPR25" s="24"/>
      <c r="TPS25" s="24"/>
      <c r="TPT25" s="24"/>
      <c r="TPU25" s="24"/>
      <c r="TPV25" s="24"/>
      <c r="TPW25" s="24"/>
      <c r="TPX25" s="24"/>
      <c r="TPY25" s="24"/>
      <c r="TPZ25" s="24"/>
      <c r="TQA25" s="24"/>
      <c r="TQB25" s="24"/>
      <c r="TQC25" s="24"/>
      <c r="TQD25" s="24"/>
      <c r="TQE25" s="24"/>
      <c r="TQF25" s="24"/>
      <c r="TQG25" s="24"/>
      <c r="TQH25" s="24"/>
      <c r="TQI25" s="24"/>
      <c r="TQJ25" s="24"/>
      <c r="TQK25" s="24"/>
      <c r="TQL25" s="24"/>
      <c r="TQM25" s="24"/>
      <c r="TQN25" s="24"/>
      <c r="TQO25" s="24"/>
      <c r="TQP25" s="24"/>
      <c r="TQQ25" s="24"/>
      <c r="TQR25" s="24"/>
      <c r="TQS25" s="24"/>
      <c r="TQT25" s="24"/>
      <c r="TQU25" s="24"/>
      <c r="TQV25" s="24"/>
      <c r="TQW25" s="24"/>
      <c r="TQX25" s="24"/>
      <c r="TQY25" s="24"/>
      <c r="TQZ25" s="24"/>
      <c r="TRA25" s="24"/>
      <c r="TRB25" s="24"/>
      <c r="TRC25" s="24"/>
      <c r="TRD25" s="24"/>
      <c r="TRE25" s="24"/>
      <c r="TRF25" s="24"/>
      <c r="TRG25" s="24"/>
      <c r="TRH25" s="24"/>
      <c r="TRI25" s="24"/>
      <c r="TRJ25" s="24"/>
      <c r="TRK25" s="24"/>
      <c r="TRL25" s="24"/>
      <c r="TRM25" s="24"/>
      <c r="TRN25" s="24"/>
      <c r="TRO25" s="24"/>
      <c r="TRP25" s="24"/>
      <c r="TRQ25" s="24"/>
      <c r="TRR25" s="24"/>
      <c r="TRS25" s="24"/>
      <c r="TRT25" s="24"/>
      <c r="TRU25" s="24"/>
      <c r="TRV25" s="24"/>
      <c r="TRW25" s="24"/>
      <c r="TRX25" s="24"/>
      <c r="TRY25" s="24"/>
      <c r="TRZ25" s="24"/>
      <c r="TSA25" s="24"/>
      <c r="TSB25" s="24"/>
      <c r="TSC25" s="24"/>
      <c r="TSD25" s="24"/>
      <c r="TSE25" s="24"/>
      <c r="TSF25" s="24"/>
      <c r="TSG25" s="24"/>
      <c r="TSH25" s="24"/>
      <c r="TSI25" s="24"/>
      <c r="TSJ25" s="24"/>
      <c r="TSK25" s="24"/>
      <c r="TSL25" s="24"/>
      <c r="TSM25" s="24"/>
      <c r="TSN25" s="24"/>
      <c r="TSO25" s="24"/>
      <c r="TSP25" s="24"/>
      <c r="TSQ25" s="24"/>
      <c r="TSR25" s="24"/>
      <c r="TSS25" s="24"/>
      <c r="TST25" s="24"/>
      <c r="TSU25" s="24"/>
      <c r="TSV25" s="24"/>
      <c r="TSW25" s="24"/>
      <c r="TSX25" s="24"/>
      <c r="TSY25" s="24"/>
      <c r="TSZ25" s="24"/>
      <c r="TTA25" s="24"/>
      <c r="TTB25" s="24"/>
      <c r="TTC25" s="24"/>
      <c r="TTD25" s="24"/>
      <c r="TTE25" s="24"/>
      <c r="TTF25" s="24"/>
      <c r="TTG25" s="24"/>
      <c r="TTH25" s="24"/>
      <c r="TTI25" s="24"/>
      <c r="TTJ25" s="24"/>
      <c r="TTK25" s="24"/>
      <c r="TTL25" s="24"/>
      <c r="TTM25" s="24"/>
      <c r="TTN25" s="24"/>
      <c r="TTO25" s="24"/>
      <c r="TTP25" s="24"/>
      <c r="TTQ25" s="24"/>
      <c r="TTR25" s="24"/>
      <c r="TTS25" s="24"/>
      <c r="TTT25" s="24"/>
      <c r="TTU25" s="24"/>
      <c r="TTV25" s="24"/>
      <c r="TTW25" s="24"/>
      <c r="TTX25" s="24"/>
      <c r="TTY25" s="24"/>
      <c r="TTZ25" s="24"/>
      <c r="TUA25" s="24"/>
      <c r="TUB25" s="24"/>
      <c r="TUC25" s="24"/>
      <c r="TUD25" s="24"/>
      <c r="TUE25" s="24"/>
      <c r="TUF25" s="24"/>
      <c r="TUG25" s="24"/>
      <c r="TUH25" s="24"/>
      <c r="TUI25" s="24"/>
      <c r="TUJ25" s="24"/>
      <c r="TUK25" s="24"/>
      <c r="TUL25" s="24"/>
      <c r="TUM25" s="24"/>
      <c r="TUN25" s="24"/>
      <c r="TUO25" s="24"/>
      <c r="TUP25" s="24"/>
      <c r="TUQ25" s="24"/>
      <c r="TUR25" s="24"/>
      <c r="TUS25" s="24"/>
      <c r="TUT25" s="24"/>
      <c r="TUU25" s="24"/>
      <c r="TUV25" s="24"/>
      <c r="TUW25" s="24"/>
      <c r="TUX25" s="24"/>
      <c r="TUY25" s="24"/>
      <c r="TUZ25" s="24"/>
      <c r="TVA25" s="24"/>
      <c r="TVB25" s="24"/>
      <c r="TVC25" s="24"/>
      <c r="TVD25" s="24"/>
      <c r="TVE25" s="24"/>
      <c r="TVF25" s="24"/>
      <c r="TVG25" s="24"/>
      <c r="TVH25" s="24"/>
      <c r="TVI25" s="24"/>
      <c r="TVJ25" s="24"/>
      <c r="TVK25" s="24"/>
      <c r="TVL25" s="24"/>
      <c r="TVM25" s="24"/>
      <c r="TVN25" s="24"/>
      <c r="TVO25" s="24"/>
      <c r="TVP25" s="24"/>
      <c r="TVQ25" s="24"/>
      <c r="TVR25" s="24"/>
      <c r="TVS25" s="24"/>
      <c r="TVT25" s="24"/>
      <c r="TVU25" s="24"/>
      <c r="TVV25" s="24"/>
      <c r="TVW25" s="24"/>
      <c r="TVX25" s="24"/>
      <c r="TVY25" s="24"/>
      <c r="TVZ25" s="24"/>
      <c r="TWA25" s="24"/>
      <c r="TWB25" s="24"/>
      <c r="TWC25" s="24"/>
      <c r="TWD25" s="24"/>
      <c r="TWE25" s="24"/>
      <c r="TWF25" s="24"/>
      <c r="TWG25" s="24"/>
      <c r="TWH25" s="24"/>
      <c r="TWI25" s="24"/>
      <c r="TWJ25" s="24"/>
      <c r="TWK25" s="24"/>
      <c r="TWL25" s="24"/>
      <c r="TWM25" s="24"/>
      <c r="TWN25" s="24"/>
      <c r="TWO25" s="24"/>
      <c r="TWP25" s="24"/>
      <c r="TWQ25" s="24"/>
      <c r="TWR25" s="24"/>
      <c r="TWS25" s="24"/>
      <c r="TWT25" s="24"/>
      <c r="TWU25" s="24"/>
      <c r="TWV25" s="24"/>
      <c r="TWW25" s="24"/>
      <c r="TWX25" s="24"/>
      <c r="TWY25" s="24"/>
      <c r="TWZ25" s="24"/>
      <c r="TXA25" s="24"/>
      <c r="TXB25" s="24"/>
      <c r="TXC25" s="24"/>
      <c r="TXD25" s="24"/>
      <c r="TXE25" s="24"/>
      <c r="TXF25" s="24"/>
      <c r="TXG25" s="24"/>
      <c r="TXH25" s="24"/>
      <c r="TXI25" s="24"/>
      <c r="TXJ25" s="24"/>
      <c r="TXK25" s="24"/>
      <c r="TXL25" s="24"/>
      <c r="TXM25" s="24"/>
      <c r="TXN25" s="24"/>
      <c r="TXO25" s="24"/>
      <c r="TXP25" s="24"/>
      <c r="TXQ25" s="24"/>
      <c r="TXR25" s="24"/>
      <c r="TXS25" s="24"/>
      <c r="TXT25" s="24"/>
      <c r="TXU25" s="24"/>
      <c r="TXV25" s="24"/>
      <c r="TXW25" s="24"/>
      <c r="TXX25" s="24"/>
      <c r="TXY25" s="24"/>
      <c r="TXZ25" s="24"/>
      <c r="TYA25" s="24"/>
      <c r="TYB25" s="24"/>
      <c r="TYC25" s="24"/>
      <c r="TYD25" s="24"/>
      <c r="TYE25" s="24"/>
      <c r="TYF25" s="24"/>
      <c r="TYG25" s="24"/>
      <c r="TYH25" s="24"/>
      <c r="TYI25" s="24"/>
      <c r="TYJ25" s="24"/>
      <c r="TYK25" s="24"/>
      <c r="TYL25" s="24"/>
      <c r="TYM25" s="24"/>
      <c r="TYN25" s="24"/>
      <c r="TYO25" s="24"/>
      <c r="TYP25" s="24"/>
      <c r="TYQ25" s="24"/>
      <c r="TYR25" s="24"/>
      <c r="TYS25" s="24"/>
      <c r="TYT25" s="24"/>
      <c r="TYU25" s="24"/>
      <c r="TYV25" s="24"/>
      <c r="TYW25" s="24"/>
      <c r="TYX25" s="24"/>
      <c r="TYY25" s="24"/>
      <c r="TYZ25" s="24"/>
      <c r="TZA25" s="24"/>
      <c r="TZB25" s="24"/>
      <c r="TZC25" s="24"/>
      <c r="TZD25" s="24"/>
      <c r="TZE25" s="24"/>
      <c r="TZF25" s="24"/>
      <c r="TZG25" s="24"/>
      <c r="TZH25" s="24"/>
      <c r="TZI25" s="24"/>
      <c r="TZJ25" s="24"/>
      <c r="TZK25" s="24"/>
      <c r="TZL25" s="24"/>
      <c r="TZM25" s="24"/>
      <c r="TZN25" s="24"/>
      <c r="TZO25" s="24"/>
      <c r="TZP25" s="24"/>
      <c r="TZQ25" s="24"/>
      <c r="TZR25" s="24"/>
      <c r="TZS25" s="24"/>
      <c r="TZT25" s="24"/>
      <c r="TZU25" s="24"/>
      <c r="TZV25" s="24"/>
      <c r="TZW25" s="24"/>
      <c r="TZX25" s="24"/>
      <c r="TZY25" s="24"/>
      <c r="TZZ25" s="24"/>
      <c r="UAA25" s="24"/>
      <c r="UAB25" s="24"/>
      <c r="UAC25" s="24"/>
      <c r="UAD25" s="24"/>
      <c r="UAE25" s="24"/>
      <c r="UAF25" s="24"/>
      <c r="UAG25" s="24"/>
      <c r="UAH25" s="24"/>
      <c r="UAI25" s="24"/>
      <c r="UAJ25" s="24"/>
      <c r="UAK25" s="24"/>
      <c r="UAL25" s="24"/>
      <c r="UAM25" s="24"/>
      <c r="UAN25" s="24"/>
      <c r="UAO25" s="24"/>
      <c r="UAP25" s="24"/>
      <c r="UAQ25" s="24"/>
      <c r="UAR25" s="24"/>
      <c r="UAS25" s="24"/>
      <c r="UAT25" s="24"/>
      <c r="UAU25" s="24"/>
      <c r="UAV25" s="24"/>
      <c r="UAW25" s="24"/>
      <c r="UAX25" s="24"/>
      <c r="UAY25" s="24"/>
      <c r="UAZ25" s="24"/>
      <c r="UBA25" s="24"/>
      <c r="UBB25" s="24"/>
      <c r="UBC25" s="24"/>
      <c r="UBD25" s="24"/>
      <c r="UBE25" s="24"/>
      <c r="UBF25" s="24"/>
      <c r="UBG25" s="24"/>
      <c r="UBH25" s="24"/>
      <c r="UBI25" s="24"/>
      <c r="UBJ25" s="24"/>
      <c r="UBK25" s="24"/>
      <c r="UBL25" s="24"/>
      <c r="UBM25" s="24"/>
      <c r="UBN25" s="24"/>
      <c r="UBO25" s="24"/>
      <c r="UBP25" s="24"/>
      <c r="UBQ25" s="24"/>
      <c r="UBR25" s="24"/>
      <c r="UBS25" s="24"/>
      <c r="UBT25" s="24"/>
      <c r="UBU25" s="24"/>
      <c r="UBV25" s="24"/>
      <c r="UBW25" s="24"/>
      <c r="UBX25" s="24"/>
      <c r="UBY25" s="24"/>
      <c r="UBZ25" s="24"/>
      <c r="UCA25" s="24"/>
      <c r="UCB25" s="24"/>
      <c r="UCC25" s="24"/>
      <c r="UCD25" s="24"/>
      <c r="UCE25" s="24"/>
      <c r="UCF25" s="24"/>
      <c r="UCG25" s="24"/>
      <c r="UCH25" s="24"/>
      <c r="UCI25" s="24"/>
      <c r="UCJ25" s="24"/>
      <c r="UCK25" s="24"/>
      <c r="UCL25" s="24"/>
      <c r="UCM25" s="24"/>
      <c r="UCN25" s="24"/>
      <c r="UCO25" s="24"/>
      <c r="UCP25" s="24"/>
      <c r="UCQ25" s="24"/>
      <c r="UCR25" s="24"/>
      <c r="UCS25" s="24"/>
      <c r="UCT25" s="24"/>
      <c r="UCU25" s="24"/>
      <c r="UCV25" s="24"/>
      <c r="UCW25" s="24"/>
      <c r="UCX25" s="24"/>
      <c r="UCY25" s="24"/>
      <c r="UCZ25" s="24"/>
      <c r="UDA25" s="24"/>
      <c r="UDB25" s="24"/>
      <c r="UDC25" s="24"/>
      <c r="UDD25" s="24"/>
      <c r="UDE25" s="24"/>
      <c r="UDF25" s="24"/>
      <c r="UDG25" s="24"/>
      <c r="UDH25" s="24"/>
      <c r="UDI25" s="24"/>
      <c r="UDJ25" s="24"/>
      <c r="UDK25" s="24"/>
      <c r="UDL25" s="24"/>
      <c r="UDM25" s="24"/>
      <c r="UDN25" s="24"/>
      <c r="UDO25" s="24"/>
      <c r="UDP25" s="24"/>
      <c r="UDQ25" s="24"/>
      <c r="UDR25" s="24"/>
      <c r="UDS25" s="24"/>
      <c r="UDT25" s="24"/>
      <c r="UDU25" s="24"/>
      <c r="UDV25" s="24"/>
      <c r="UDW25" s="24"/>
      <c r="UDX25" s="24"/>
      <c r="UDY25" s="24"/>
      <c r="UDZ25" s="24"/>
      <c r="UEA25" s="24"/>
      <c r="UEB25" s="24"/>
      <c r="UEC25" s="24"/>
      <c r="UED25" s="24"/>
      <c r="UEE25" s="24"/>
      <c r="UEF25" s="24"/>
      <c r="UEG25" s="24"/>
      <c r="UEH25" s="24"/>
      <c r="UEI25" s="24"/>
      <c r="UEJ25" s="24"/>
      <c r="UEK25" s="24"/>
      <c r="UEL25" s="24"/>
      <c r="UEM25" s="24"/>
      <c r="UEN25" s="24"/>
      <c r="UEO25" s="24"/>
      <c r="UEP25" s="24"/>
      <c r="UEQ25" s="24"/>
      <c r="UER25" s="24"/>
      <c r="UES25" s="24"/>
      <c r="UET25" s="24"/>
      <c r="UEU25" s="24"/>
      <c r="UEV25" s="24"/>
      <c r="UEW25" s="24"/>
      <c r="UEX25" s="24"/>
      <c r="UEY25" s="24"/>
      <c r="UEZ25" s="24"/>
      <c r="UFA25" s="24"/>
      <c r="UFB25" s="24"/>
      <c r="UFC25" s="24"/>
      <c r="UFD25" s="24"/>
      <c r="UFE25" s="24"/>
      <c r="UFF25" s="24"/>
      <c r="UFG25" s="24"/>
      <c r="UFH25" s="24"/>
      <c r="UFI25" s="24"/>
      <c r="UFJ25" s="24"/>
      <c r="UFK25" s="24"/>
      <c r="UFL25" s="24"/>
      <c r="UFM25" s="24"/>
      <c r="UFN25" s="24"/>
      <c r="UFO25" s="24"/>
      <c r="UFP25" s="24"/>
      <c r="UFQ25" s="24"/>
      <c r="UFR25" s="24"/>
      <c r="UFS25" s="24"/>
      <c r="UFT25" s="24"/>
      <c r="UFU25" s="24"/>
      <c r="UFV25" s="24"/>
      <c r="UFW25" s="24"/>
      <c r="UFX25" s="24"/>
      <c r="UFY25" s="24"/>
      <c r="UFZ25" s="24"/>
      <c r="UGA25" s="24"/>
      <c r="UGB25" s="24"/>
      <c r="UGC25" s="24"/>
      <c r="UGD25" s="24"/>
      <c r="UGE25" s="24"/>
      <c r="UGF25" s="24"/>
      <c r="UGG25" s="24"/>
      <c r="UGH25" s="24"/>
      <c r="UGI25" s="24"/>
      <c r="UGJ25" s="24"/>
      <c r="UGK25" s="24"/>
      <c r="UGL25" s="24"/>
      <c r="UGM25" s="24"/>
      <c r="UGN25" s="24"/>
      <c r="UGO25" s="24"/>
      <c r="UGP25" s="24"/>
      <c r="UGQ25" s="24"/>
      <c r="UGR25" s="24"/>
      <c r="UGS25" s="24"/>
      <c r="UGT25" s="24"/>
      <c r="UGU25" s="24"/>
      <c r="UGV25" s="24"/>
      <c r="UGW25" s="24"/>
      <c r="UGX25" s="24"/>
      <c r="UGY25" s="24"/>
      <c r="UGZ25" s="24"/>
      <c r="UHA25" s="24"/>
      <c r="UHB25" s="24"/>
      <c r="UHC25" s="24"/>
      <c r="UHD25" s="24"/>
      <c r="UHE25" s="24"/>
      <c r="UHF25" s="24"/>
      <c r="UHG25" s="24"/>
      <c r="UHH25" s="24"/>
      <c r="UHI25" s="24"/>
      <c r="UHJ25" s="24"/>
      <c r="UHK25" s="24"/>
      <c r="UHL25" s="24"/>
      <c r="UHM25" s="24"/>
      <c r="UHN25" s="24"/>
      <c r="UHO25" s="24"/>
      <c r="UHP25" s="24"/>
      <c r="UHQ25" s="24"/>
      <c r="UHR25" s="24"/>
      <c r="UHS25" s="24"/>
      <c r="UHT25" s="24"/>
      <c r="UHU25" s="24"/>
      <c r="UHV25" s="24"/>
      <c r="UHW25" s="24"/>
      <c r="UHX25" s="24"/>
      <c r="UHY25" s="24"/>
      <c r="UHZ25" s="24"/>
      <c r="UIA25" s="24"/>
      <c r="UIB25" s="24"/>
      <c r="UIC25" s="24"/>
      <c r="UID25" s="24"/>
      <c r="UIE25" s="24"/>
      <c r="UIF25" s="24"/>
      <c r="UIG25" s="24"/>
      <c r="UIH25" s="24"/>
      <c r="UII25" s="24"/>
      <c r="UIJ25" s="24"/>
      <c r="UIK25" s="24"/>
      <c r="UIL25" s="24"/>
      <c r="UIM25" s="24"/>
      <c r="UIN25" s="24"/>
      <c r="UIO25" s="24"/>
      <c r="UIP25" s="24"/>
      <c r="UIQ25" s="24"/>
      <c r="UIR25" s="24"/>
      <c r="UIS25" s="24"/>
      <c r="UIT25" s="24"/>
      <c r="UIU25" s="24"/>
      <c r="UIV25" s="24"/>
      <c r="UIW25" s="24"/>
      <c r="UIX25" s="24"/>
      <c r="UIY25" s="24"/>
      <c r="UIZ25" s="24"/>
      <c r="UJA25" s="24"/>
      <c r="UJB25" s="24"/>
      <c r="UJC25" s="24"/>
      <c r="UJD25" s="24"/>
      <c r="UJE25" s="24"/>
      <c r="UJF25" s="24"/>
      <c r="UJG25" s="24"/>
      <c r="UJH25" s="24"/>
      <c r="UJI25" s="24"/>
      <c r="UJJ25" s="24"/>
      <c r="UJK25" s="24"/>
      <c r="UJL25" s="24"/>
      <c r="UJM25" s="24"/>
      <c r="UJN25" s="24"/>
      <c r="UJO25" s="24"/>
      <c r="UJP25" s="24"/>
      <c r="UJQ25" s="24"/>
      <c r="UJR25" s="24"/>
      <c r="UJS25" s="24"/>
      <c r="UJT25" s="24"/>
      <c r="UJU25" s="24"/>
      <c r="UJV25" s="24"/>
      <c r="UJW25" s="24"/>
      <c r="UJX25" s="24"/>
      <c r="UJY25" s="24"/>
      <c r="UJZ25" s="24"/>
      <c r="UKA25" s="24"/>
      <c r="UKB25" s="24"/>
      <c r="UKC25" s="24"/>
      <c r="UKD25" s="24"/>
      <c r="UKE25" s="24"/>
      <c r="UKF25" s="24"/>
      <c r="UKG25" s="24"/>
      <c r="UKH25" s="24"/>
      <c r="UKI25" s="24"/>
      <c r="UKJ25" s="24"/>
      <c r="UKK25" s="24"/>
      <c r="UKL25" s="24"/>
      <c r="UKM25" s="24"/>
      <c r="UKN25" s="24"/>
      <c r="UKO25" s="24"/>
      <c r="UKP25" s="24"/>
      <c r="UKQ25" s="24"/>
      <c r="UKR25" s="24"/>
      <c r="UKS25" s="24"/>
      <c r="UKT25" s="24"/>
      <c r="UKU25" s="24"/>
      <c r="UKV25" s="24"/>
      <c r="UKW25" s="24"/>
      <c r="UKX25" s="24"/>
      <c r="UKY25" s="24"/>
      <c r="UKZ25" s="24"/>
      <c r="ULA25" s="24"/>
      <c r="ULB25" s="24"/>
      <c r="ULC25" s="24"/>
      <c r="ULD25" s="24"/>
      <c r="ULE25" s="24"/>
      <c r="ULF25" s="24"/>
      <c r="ULG25" s="24"/>
      <c r="ULH25" s="24"/>
      <c r="ULI25" s="24"/>
      <c r="ULJ25" s="24"/>
      <c r="ULK25" s="24"/>
      <c r="ULL25" s="24"/>
      <c r="ULM25" s="24"/>
      <c r="ULN25" s="24"/>
      <c r="ULO25" s="24"/>
      <c r="ULP25" s="24"/>
      <c r="ULQ25" s="24"/>
      <c r="ULR25" s="24"/>
      <c r="ULS25" s="24"/>
      <c r="ULT25" s="24"/>
      <c r="ULU25" s="24"/>
      <c r="ULV25" s="24"/>
      <c r="ULW25" s="24"/>
      <c r="ULX25" s="24"/>
      <c r="ULY25" s="24"/>
      <c r="ULZ25" s="24"/>
      <c r="UMA25" s="24"/>
      <c r="UMB25" s="24"/>
      <c r="UMC25" s="24"/>
      <c r="UMD25" s="24"/>
      <c r="UME25" s="24"/>
      <c r="UMF25" s="24"/>
      <c r="UMG25" s="24"/>
      <c r="UMH25" s="24"/>
      <c r="UMI25" s="24"/>
      <c r="UMJ25" s="24"/>
      <c r="UMK25" s="24"/>
      <c r="UML25" s="24"/>
      <c r="UMM25" s="24"/>
      <c r="UMN25" s="24"/>
      <c r="UMO25" s="24"/>
      <c r="UMP25" s="24"/>
      <c r="UMQ25" s="24"/>
      <c r="UMR25" s="24"/>
      <c r="UMS25" s="24"/>
      <c r="UMT25" s="24"/>
      <c r="UMU25" s="24"/>
      <c r="UMV25" s="24"/>
      <c r="UMW25" s="24"/>
      <c r="UMX25" s="24"/>
      <c r="UMY25" s="24"/>
      <c r="UMZ25" s="24"/>
      <c r="UNA25" s="24"/>
      <c r="UNB25" s="24"/>
      <c r="UNC25" s="24"/>
      <c r="UND25" s="24"/>
      <c r="UNE25" s="24"/>
      <c r="UNF25" s="24"/>
      <c r="UNG25" s="24"/>
      <c r="UNH25" s="24"/>
      <c r="UNI25" s="24"/>
      <c r="UNJ25" s="24"/>
      <c r="UNK25" s="24"/>
      <c r="UNL25" s="24"/>
      <c r="UNM25" s="24"/>
      <c r="UNN25" s="24"/>
      <c r="UNO25" s="24"/>
      <c r="UNP25" s="24"/>
      <c r="UNQ25" s="24"/>
      <c r="UNR25" s="24"/>
      <c r="UNS25" s="24"/>
      <c r="UNT25" s="24"/>
      <c r="UNU25" s="24"/>
      <c r="UNV25" s="24"/>
      <c r="UNW25" s="24"/>
      <c r="UNX25" s="24"/>
      <c r="UNY25" s="24"/>
      <c r="UNZ25" s="24"/>
      <c r="UOA25" s="24"/>
      <c r="UOB25" s="24"/>
      <c r="UOC25" s="24"/>
      <c r="UOD25" s="24"/>
      <c r="UOE25" s="24"/>
      <c r="UOF25" s="24"/>
      <c r="UOG25" s="24"/>
      <c r="UOH25" s="24"/>
      <c r="UOI25" s="24"/>
      <c r="UOJ25" s="24"/>
      <c r="UOK25" s="24"/>
      <c r="UOL25" s="24"/>
      <c r="UOM25" s="24"/>
      <c r="UON25" s="24"/>
      <c r="UOO25" s="24"/>
      <c r="UOP25" s="24"/>
      <c r="UOQ25" s="24"/>
      <c r="UOR25" s="24"/>
      <c r="UOS25" s="24"/>
      <c r="UOT25" s="24"/>
      <c r="UOU25" s="24"/>
      <c r="UOV25" s="24"/>
      <c r="UOW25" s="24"/>
      <c r="UOX25" s="24"/>
      <c r="UOY25" s="24"/>
      <c r="UOZ25" s="24"/>
      <c r="UPA25" s="24"/>
      <c r="UPB25" s="24"/>
      <c r="UPC25" s="24"/>
      <c r="UPD25" s="24"/>
      <c r="UPE25" s="24"/>
      <c r="UPF25" s="24"/>
      <c r="UPG25" s="24"/>
      <c r="UPH25" s="24"/>
      <c r="UPI25" s="24"/>
      <c r="UPJ25" s="24"/>
      <c r="UPK25" s="24"/>
      <c r="UPL25" s="24"/>
      <c r="UPM25" s="24"/>
      <c r="UPN25" s="24"/>
      <c r="UPO25" s="24"/>
      <c r="UPP25" s="24"/>
      <c r="UPQ25" s="24"/>
      <c r="UPR25" s="24"/>
      <c r="UPS25" s="24"/>
      <c r="UPT25" s="24"/>
      <c r="UPU25" s="24"/>
      <c r="UPV25" s="24"/>
      <c r="UPW25" s="24"/>
      <c r="UPX25" s="24"/>
      <c r="UPY25" s="24"/>
      <c r="UPZ25" s="24"/>
      <c r="UQA25" s="24"/>
      <c r="UQB25" s="24"/>
      <c r="UQC25" s="24"/>
      <c r="UQD25" s="24"/>
      <c r="UQE25" s="24"/>
      <c r="UQF25" s="24"/>
      <c r="UQG25" s="24"/>
      <c r="UQH25" s="24"/>
      <c r="UQI25" s="24"/>
      <c r="UQJ25" s="24"/>
      <c r="UQK25" s="24"/>
      <c r="UQL25" s="24"/>
      <c r="UQM25" s="24"/>
      <c r="UQN25" s="24"/>
      <c r="UQO25" s="24"/>
      <c r="UQP25" s="24"/>
      <c r="UQQ25" s="24"/>
      <c r="UQR25" s="24"/>
      <c r="UQS25" s="24"/>
      <c r="UQT25" s="24"/>
      <c r="UQU25" s="24"/>
      <c r="UQV25" s="24"/>
      <c r="UQW25" s="24"/>
      <c r="UQX25" s="24"/>
      <c r="UQY25" s="24"/>
      <c r="UQZ25" s="24"/>
      <c r="URA25" s="24"/>
      <c r="URB25" s="24"/>
      <c r="URC25" s="24"/>
      <c r="URD25" s="24"/>
      <c r="URE25" s="24"/>
      <c r="URF25" s="24"/>
      <c r="URG25" s="24"/>
      <c r="URH25" s="24"/>
      <c r="URI25" s="24"/>
      <c r="URJ25" s="24"/>
      <c r="URK25" s="24"/>
      <c r="URL25" s="24"/>
      <c r="URM25" s="24"/>
      <c r="URN25" s="24"/>
      <c r="URO25" s="24"/>
      <c r="URP25" s="24"/>
      <c r="URQ25" s="24"/>
      <c r="URR25" s="24"/>
      <c r="URS25" s="24"/>
      <c r="URT25" s="24"/>
      <c r="URU25" s="24"/>
      <c r="URV25" s="24"/>
      <c r="URW25" s="24"/>
      <c r="URX25" s="24"/>
      <c r="URY25" s="24"/>
      <c r="URZ25" s="24"/>
      <c r="USA25" s="24"/>
      <c r="USB25" s="24"/>
      <c r="USC25" s="24"/>
      <c r="USD25" s="24"/>
      <c r="USE25" s="24"/>
      <c r="USF25" s="24"/>
      <c r="USG25" s="24"/>
      <c r="USH25" s="24"/>
      <c r="USI25" s="24"/>
      <c r="USJ25" s="24"/>
      <c r="USK25" s="24"/>
      <c r="USL25" s="24"/>
      <c r="USM25" s="24"/>
      <c r="USN25" s="24"/>
      <c r="USO25" s="24"/>
      <c r="USP25" s="24"/>
      <c r="USQ25" s="24"/>
      <c r="USR25" s="24"/>
      <c r="USS25" s="24"/>
      <c r="UST25" s="24"/>
      <c r="USU25" s="24"/>
      <c r="USV25" s="24"/>
      <c r="USW25" s="24"/>
      <c r="USX25" s="24"/>
      <c r="USY25" s="24"/>
      <c r="USZ25" s="24"/>
      <c r="UTA25" s="24"/>
      <c r="UTB25" s="24"/>
      <c r="UTC25" s="24"/>
      <c r="UTD25" s="24"/>
      <c r="UTE25" s="24"/>
      <c r="UTF25" s="24"/>
      <c r="UTG25" s="24"/>
      <c r="UTH25" s="24"/>
      <c r="UTI25" s="24"/>
      <c r="UTJ25" s="24"/>
      <c r="UTK25" s="24"/>
      <c r="UTL25" s="24"/>
      <c r="UTM25" s="24"/>
      <c r="UTN25" s="24"/>
      <c r="UTO25" s="24"/>
      <c r="UTP25" s="24"/>
      <c r="UTQ25" s="24"/>
      <c r="UTR25" s="24"/>
      <c r="UTS25" s="24"/>
      <c r="UTT25" s="24"/>
      <c r="UTU25" s="24"/>
      <c r="UTV25" s="24"/>
      <c r="UTW25" s="24"/>
      <c r="UTX25" s="24"/>
      <c r="UTY25" s="24"/>
      <c r="UTZ25" s="24"/>
      <c r="UUA25" s="24"/>
      <c r="UUB25" s="24"/>
      <c r="UUC25" s="24"/>
      <c r="UUD25" s="24"/>
      <c r="UUE25" s="24"/>
      <c r="UUF25" s="24"/>
      <c r="UUG25" s="24"/>
      <c r="UUH25" s="24"/>
      <c r="UUI25" s="24"/>
      <c r="UUJ25" s="24"/>
      <c r="UUK25" s="24"/>
      <c r="UUL25" s="24"/>
      <c r="UUM25" s="24"/>
      <c r="UUN25" s="24"/>
      <c r="UUO25" s="24"/>
      <c r="UUP25" s="24"/>
      <c r="UUQ25" s="24"/>
      <c r="UUR25" s="24"/>
      <c r="UUS25" s="24"/>
      <c r="UUT25" s="24"/>
      <c r="UUU25" s="24"/>
      <c r="UUV25" s="24"/>
      <c r="UUW25" s="24"/>
      <c r="UUX25" s="24"/>
      <c r="UUY25" s="24"/>
      <c r="UUZ25" s="24"/>
      <c r="UVA25" s="24"/>
      <c r="UVB25" s="24"/>
      <c r="UVC25" s="24"/>
      <c r="UVD25" s="24"/>
      <c r="UVE25" s="24"/>
      <c r="UVF25" s="24"/>
      <c r="UVG25" s="24"/>
      <c r="UVH25" s="24"/>
      <c r="UVI25" s="24"/>
      <c r="UVJ25" s="24"/>
      <c r="UVK25" s="24"/>
      <c r="UVL25" s="24"/>
      <c r="UVM25" s="24"/>
      <c r="UVN25" s="24"/>
      <c r="UVO25" s="24"/>
      <c r="UVP25" s="24"/>
      <c r="UVQ25" s="24"/>
      <c r="UVR25" s="24"/>
      <c r="UVS25" s="24"/>
      <c r="UVT25" s="24"/>
      <c r="UVU25" s="24"/>
      <c r="UVV25" s="24"/>
      <c r="UVW25" s="24"/>
      <c r="UVX25" s="24"/>
      <c r="UVY25" s="24"/>
      <c r="UVZ25" s="24"/>
      <c r="UWA25" s="24"/>
      <c r="UWB25" s="24"/>
      <c r="UWC25" s="24"/>
      <c r="UWD25" s="24"/>
      <c r="UWE25" s="24"/>
      <c r="UWF25" s="24"/>
      <c r="UWG25" s="24"/>
      <c r="UWH25" s="24"/>
      <c r="UWI25" s="24"/>
      <c r="UWJ25" s="24"/>
      <c r="UWK25" s="24"/>
      <c r="UWL25" s="24"/>
      <c r="UWM25" s="24"/>
      <c r="UWN25" s="24"/>
      <c r="UWO25" s="24"/>
      <c r="UWP25" s="24"/>
      <c r="UWQ25" s="24"/>
      <c r="UWR25" s="24"/>
      <c r="UWS25" s="24"/>
      <c r="UWT25" s="24"/>
      <c r="UWU25" s="24"/>
      <c r="UWV25" s="24"/>
      <c r="UWW25" s="24"/>
      <c r="UWX25" s="24"/>
      <c r="UWY25" s="24"/>
      <c r="UWZ25" s="24"/>
      <c r="UXA25" s="24"/>
      <c r="UXB25" s="24"/>
      <c r="UXC25" s="24"/>
      <c r="UXD25" s="24"/>
      <c r="UXE25" s="24"/>
      <c r="UXF25" s="24"/>
      <c r="UXG25" s="24"/>
      <c r="UXH25" s="24"/>
      <c r="UXI25" s="24"/>
      <c r="UXJ25" s="24"/>
      <c r="UXK25" s="24"/>
      <c r="UXL25" s="24"/>
      <c r="UXM25" s="24"/>
      <c r="UXN25" s="24"/>
      <c r="UXO25" s="24"/>
      <c r="UXP25" s="24"/>
      <c r="UXQ25" s="24"/>
      <c r="UXR25" s="24"/>
      <c r="UXS25" s="24"/>
      <c r="UXT25" s="24"/>
      <c r="UXU25" s="24"/>
      <c r="UXV25" s="24"/>
      <c r="UXW25" s="24"/>
      <c r="UXX25" s="24"/>
      <c r="UXY25" s="24"/>
      <c r="UXZ25" s="24"/>
      <c r="UYA25" s="24"/>
      <c r="UYB25" s="24"/>
      <c r="UYC25" s="24"/>
      <c r="UYD25" s="24"/>
      <c r="UYE25" s="24"/>
      <c r="UYF25" s="24"/>
      <c r="UYG25" s="24"/>
      <c r="UYH25" s="24"/>
      <c r="UYI25" s="24"/>
      <c r="UYJ25" s="24"/>
      <c r="UYK25" s="24"/>
      <c r="UYL25" s="24"/>
      <c r="UYM25" s="24"/>
      <c r="UYN25" s="24"/>
      <c r="UYO25" s="24"/>
      <c r="UYP25" s="24"/>
      <c r="UYQ25" s="24"/>
      <c r="UYR25" s="24"/>
      <c r="UYS25" s="24"/>
      <c r="UYT25" s="24"/>
      <c r="UYU25" s="24"/>
      <c r="UYV25" s="24"/>
      <c r="UYW25" s="24"/>
      <c r="UYX25" s="24"/>
      <c r="UYY25" s="24"/>
      <c r="UYZ25" s="24"/>
      <c r="UZA25" s="24"/>
      <c r="UZB25" s="24"/>
      <c r="UZC25" s="24"/>
      <c r="UZD25" s="24"/>
      <c r="UZE25" s="24"/>
      <c r="UZF25" s="24"/>
      <c r="UZG25" s="24"/>
      <c r="UZH25" s="24"/>
      <c r="UZI25" s="24"/>
      <c r="UZJ25" s="24"/>
      <c r="UZK25" s="24"/>
      <c r="UZL25" s="24"/>
      <c r="UZM25" s="24"/>
      <c r="UZN25" s="24"/>
      <c r="UZO25" s="24"/>
      <c r="UZP25" s="24"/>
      <c r="UZQ25" s="24"/>
      <c r="UZR25" s="24"/>
      <c r="UZS25" s="24"/>
      <c r="UZT25" s="24"/>
      <c r="UZU25" s="24"/>
      <c r="UZV25" s="24"/>
      <c r="UZW25" s="24"/>
      <c r="UZX25" s="24"/>
      <c r="UZY25" s="24"/>
      <c r="UZZ25" s="24"/>
      <c r="VAA25" s="24"/>
      <c r="VAB25" s="24"/>
      <c r="VAC25" s="24"/>
      <c r="VAD25" s="24"/>
      <c r="VAE25" s="24"/>
      <c r="VAF25" s="24"/>
      <c r="VAG25" s="24"/>
      <c r="VAH25" s="24"/>
      <c r="VAI25" s="24"/>
      <c r="VAJ25" s="24"/>
      <c r="VAK25" s="24"/>
      <c r="VAL25" s="24"/>
      <c r="VAM25" s="24"/>
      <c r="VAN25" s="24"/>
      <c r="VAO25" s="24"/>
      <c r="VAP25" s="24"/>
      <c r="VAQ25" s="24"/>
      <c r="VAR25" s="24"/>
      <c r="VAS25" s="24"/>
      <c r="VAT25" s="24"/>
      <c r="VAU25" s="24"/>
      <c r="VAV25" s="24"/>
      <c r="VAW25" s="24"/>
      <c r="VAX25" s="24"/>
      <c r="VAY25" s="24"/>
      <c r="VAZ25" s="24"/>
      <c r="VBA25" s="24"/>
      <c r="VBB25" s="24"/>
      <c r="VBC25" s="24"/>
      <c r="VBD25" s="24"/>
      <c r="VBE25" s="24"/>
      <c r="VBF25" s="24"/>
      <c r="VBG25" s="24"/>
      <c r="VBH25" s="24"/>
      <c r="VBI25" s="24"/>
      <c r="VBJ25" s="24"/>
      <c r="VBK25" s="24"/>
      <c r="VBL25" s="24"/>
      <c r="VBM25" s="24"/>
      <c r="VBN25" s="24"/>
      <c r="VBO25" s="24"/>
      <c r="VBP25" s="24"/>
      <c r="VBQ25" s="24"/>
      <c r="VBR25" s="24"/>
      <c r="VBS25" s="24"/>
      <c r="VBT25" s="24"/>
      <c r="VBU25" s="24"/>
      <c r="VBV25" s="24"/>
      <c r="VBW25" s="24"/>
      <c r="VBX25" s="24"/>
      <c r="VBY25" s="24"/>
      <c r="VBZ25" s="24"/>
      <c r="VCA25" s="24"/>
      <c r="VCB25" s="24"/>
      <c r="VCC25" s="24"/>
      <c r="VCD25" s="24"/>
      <c r="VCE25" s="24"/>
      <c r="VCF25" s="24"/>
      <c r="VCG25" s="24"/>
      <c r="VCH25" s="24"/>
      <c r="VCI25" s="24"/>
      <c r="VCJ25" s="24"/>
      <c r="VCK25" s="24"/>
      <c r="VCL25" s="24"/>
      <c r="VCM25" s="24"/>
      <c r="VCN25" s="24"/>
      <c r="VCO25" s="24"/>
      <c r="VCP25" s="24"/>
      <c r="VCQ25" s="24"/>
      <c r="VCR25" s="24"/>
      <c r="VCS25" s="24"/>
      <c r="VCT25" s="24"/>
      <c r="VCU25" s="24"/>
      <c r="VCV25" s="24"/>
      <c r="VCW25" s="24"/>
      <c r="VCX25" s="24"/>
      <c r="VCY25" s="24"/>
      <c r="VCZ25" s="24"/>
      <c r="VDA25" s="24"/>
      <c r="VDB25" s="24"/>
      <c r="VDC25" s="24"/>
      <c r="VDD25" s="24"/>
      <c r="VDE25" s="24"/>
      <c r="VDF25" s="24"/>
      <c r="VDG25" s="24"/>
      <c r="VDH25" s="24"/>
      <c r="VDI25" s="24"/>
      <c r="VDJ25" s="24"/>
      <c r="VDK25" s="24"/>
      <c r="VDL25" s="24"/>
      <c r="VDM25" s="24"/>
      <c r="VDN25" s="24"/>
      <c r="VDO25" s="24"/>
      <c r="VDP25" s="24"/>
      <c r="VDQ25" s="24"/>
      <c r="VDR25" s="24"/>
      <c r="VDS25" s="24"/>
      <c r="VDT25" s="24"/>
      <c r="VDU25" s="24"/>
      <c r="VDV25" s="24"/>
      <c r="VDW25" s="24"/>
      <c r="VDX25" s="24"/>
      <c r="VDY25" s="24"/>
      <c r="VDZ25" s="24"/>
      <c r="VEA25" s="24"/>
      <c r="VEB25" s="24"/>
      <c r="VEC25" s="24"/>
      <c r="VED25" s="24"/>
      <c r="VEE25" s="24"/>
      <c r="VEF25" s="24"/>
      <c r="VEG25" s="24"/>
      <c r="VEH25" s="24"/>
      <c r="VEI25" s="24"/>
      <c r="VEJ25" s="24"/>
      <c r="VEK25" s="24"/>
      <c r="VEL25" s="24"/>
      <c r="VEM25" s="24"/>
      <c r="VEN25" s="24"/>
      <c r="VEO25" s="24"/>
      <c r="VEP25" s="24"/>
      <c r="VEQ25" s="24"/>
      <c r="VER25" s="24"/>
      <c r="VES25" s="24"/>
      <c r="VET25" s="24"/>
      <c r="VEU25" s="24"/>
      <c r="VEV25" s="24"/>
      <c r="VEW25" s="24"/>
      <c r="VEX25" s="24"/>
      <c r="VEY25" s="24"/>
      <c r="VEZ25" s="24"/>
      <c r="VFA25" s="24"/>
      <c r="VFB25" s="24"/>
      <c r="VFC25" s="24"/>
      <c r="VFD25" s="24"/>
      <c r="VFE25" s="24"/>
      <c r="VFF25" s="24"/>
      <c r="VFG25" s="24"/>
      <c r="VFH25" s="24"/>
      <c r="VFI25" s="24"/>
      <c r="VFJ25" s="24"/>
      <c r="VFK25" s="24"/>
      <c r="VFL25" s="24"/>
      <c r="VFM25" s="24"/>
      <c r="VFN25" s="24"/>
      <c r="VFO25" s="24"/>
      <c r="VFP25" s="24"/>
      <c r="VFQ25" s="24"/>
      <c r="VFR25" s="24"/>
      <c r="VFS25" s="24"/>
      <c r="VFT25" s="24"/>
      <c r="VFU25" s="24"/>
      <c r="VFV25" s="24"/>
      <c r="VFW25" s="24"/>
      <c r="VFX25" s="24"/>
      <c r="VFY25" s="24"/>
      <c r="VFZ25" s="24"/>
      <c r="VGA25" s="24"/>
      <c r="VGB25" s="24"/>
      <c r="VGC25" s="24"/>
      <c r="VGD25" s="24"/>
      <c r="VGE25" s="24"/>
      <c r="VGF25" s="24"/>
      <c r="VGG25" s="24"/>
      <c r="VGH25" s="24"/>
      <c r="VGI25" s="24"/>
      <c r="VGJ25" s="24"/>
      <c r="VGK25" s="24"/>
      <c r="VGL25" s="24"/>
      <c r="VGM25" s="24"/>
      <c r="VGN25" s="24"/>
      <c r="VGO25" s="24"/>
      <c r="VGP25" s="24"/>
      <c r="VGQ25" s="24"/>
      <c r="VGR25" s="24"/>
      <c r="VGS25" s="24"/>
      <c r="VGT25" s="24"/>
      <c r="VGU25" s="24"/>
      <c r="VGV25" s="24"/>
      <c r="VGW25" s="24"/>
      <c r="VGX25" s="24"/>
      <c r="VGY25" s="24"/>
      <c r="VGZ25" s="24"/>
      <c r="VHA25" s="24"/>
      <c r="VHB25" s="24"/>
      <c r="VHC25" s="24"/>
      <c r="VHD25" s="24"/>
      <c r="VHE25" s="24"/>
      <c r="VHF25" s="24"/>
      <c r="VHG25" s="24"/>
      <c r="VHH25" s="24"/>
      <c r="VHI25" s="24"/>
      <c r="VHJ25" s="24"/>
      <c r="VHK25" s="24"/>
      <c r="VHL25" s="24"/>
      <c r="VHM25" s="24"/>
      <c r="VHN25" s="24"/>
      <c r="VHO25" s="24"/>
      <c r="VHP25" s="24"/>
      <c r="VHQ25" s="24"/>
      <c r="VHR25" s="24"/>
      <c r="VHS25" s="24"/>
      <c r="VHT25" s="24"/>
      <c r="VHU25" s="24"/>
      <c r="VHV25" s="24"/>
      <c r="VHW25" s="24"/>
      <c r="VHX25" s="24"/>
      <c r="VHY25" s="24"/>
      <c r="VHZ25" s="24"/>
      <c r="VIA25" s="24"/>
      <c r="VIB25" s="24"/>
      <c r="VIC25" s="24"/>
      <c r="VID25" s="24"/>
      <c r="VIE25" s="24"/>
      <c r="VIF25" s="24"/>
      <c r="VIG25" s="24"/>
      <c r="VIH25" s="24"/>
      <c r="VII25" s="24"/>
      <c r="VIJ25" s="24"/>
      <c r="VIK25" s="24"/>
      <c r="VIL25" s="24"/>
      <c r="VIM25" s="24"/>
      <c r="VIN25" s="24"/>
      <c r="VIO25" s="24"/>
      <c r="VIP25" s="24"/>
      <c r="VIQ25" s="24"/>
      <c r="VIR25" s="24"/>
      <c r="VIS25" s="24"/>
      <c r="VIT25" s="24"/>
      <c r="VIU25" s="24"/>
      <c r="VIV25" s="24"/>
      <c r="VIW25" s="24"/>
      <c r="VIX25" s="24"/>
      <c r="VIY25" s="24"/>
      <c r="VIZ25" s="24"/>
      <c r="VJA25" s="24"/>
      <c r="VJB25" s="24"/>
      <c r="VJC25" s="24"/>
      <c r="VJD25" s="24"/>
      <c r="VJE25" s="24"/>
      <c r="VJF25" s="24"/>
      <c r="VJG25" s="24"/>
      <c r="VJH25" s="24"/>
      <c r="VJI25" s="24"/>
      <c r="VJJ25" s="24"/>
      <c r="VJK25" s="24"/>
      <c r="VJL25" s="24"/>
      <c r="VJM25" s="24"/>
      <c r="VJN25" s="24"/>
      <c r="VJO25" s="24"/>
      <c r="VJP25" s="24"/>
      <c r="VJQ25" s="24"/>
      <c r="VJR25" s="24"/>
      <c r="VJS25" s="24"/>
      <c r="VJT25" s="24"/>
      <c r="VJU25" s="24"/>
      <c r="VJV25" s="24"/>
      <c r="VJW25" s="24"/>
      <c r="VJX25" s="24"/>
      <c r="VJY25" s="24"/>
      <c r="VJZ25" s="24"/>
      <c r="VKA25" s="24"/>
      <c r="VKB25" s="24"/>
      <c r="VKC25" s="24"/>
      <c r="VKD25" s="24"/>
      <c r="VKE25" s="24"/>
      <c r="VKF25" s="24"/>
      <c r="VKG25" s="24"/>
      <c r="VKH25" s="24"/>
      <c r="VKI25" s="24"/>
      <c r="VKJ25" s="24"/>
      <c r="VKK25" s="24"/>
      <c r="VKL25" s="24"/>
      <c r="VKM25" s="24"/>
      <c r="VKN25" s="24"/>
      <c r="VKO25" s="24"/>
      <c r="VKP25" s="24"/>
      <c r="VKQ25" s="24"/>
      <c r="VKR25" s="24"/>
      <c r="VKS25" s="24"/>
      <c r="VKT25" s="24"/>
      <c r="VKU25" s="24"/>
      <c r="VKV25" s="24"/>
      <c r="VKW25" s="24"/>
      <c r="VKX25" s="24"/>
      <c r="VKY25" s="24"/>
      <c r="VKZ25" s="24"/>
      <c r="VLA25" s="24"/>
      <c r="VLB25" s="24"/>
      <c r="VLC25" s="24"/>
      <c r="VLD25" s="24"/>
      <c r="VLE25" s="24"/>
      <c r="VLF25" s="24"/>
      <c r="VLG25" s="24"/>
      <c r="VLH25" s="24"/>
      <c r="VLI25" s="24"/>
      <c r="VLJ25" s="24"/>
      <c r="VLK25" s="24"/>
      <c r="VLL25" s="24"/>
      <c r="VLM25" s="24"/>
      <c r="VLN25" s="24"/>
      <c r="VLO25" s="24"/>
      <c r="VLP25" s="24"/>
      <c r="VLQ25" s="24"/>
      <c r="VLR25" s="24"/>
      <c r="VLS25" s="24"/>
      <c r="VLT25" s="24"/>
      <c r="VLU25" s="24"/>
      <c r="VLV25" s="24"/>
      <c r="VLW25" s="24"/>
      <c r="VLX25" s="24"/>
      <c r="VLY25" s="24"/>
      <c r="VLZ25" s="24"/>
      <c r="VMA25" s="24"/>
      <c r="VMB25" s="24"/>
      <c r="VMC25" s="24"/>
      <c r="VMD25" s="24"/>
      <c r="VME25" s="24"/>
      <c r="VMF25" s="24"/>
      <c r="VMG25" s="24"/>
      <c r="VMH25" s="24"/>
      <c r="VMI25" s="24"/>
      <c r="VMJ25" s="24"/>
      <c r="VMK25" s="24"/>
      <c r="VML25" s="24"/>
      <c r="VMM25" s="24"/>
      <c r="VMN25" s="24"/>
      <c r="VMO25" s="24"/>
      <c r="VMP25" s="24"/>
      <c r="VMQ25" s="24"/>
      <c r="VMR25" s="24"/>
      <c r="VMS25" s="24"/>
      <c r="VMT25" s="24"/>
      <c r="VMU25" s="24"/>
      <c r="VMV25" s="24"/>
      <c r="VMW25" s="24"/>
      <c r="VMX25" s="24"/>
      <c r="VMY25" s="24"/>
      <c r="VMZ25" s="24"/>
      <c r="VNA25" s="24"/>
      <c r="VNB25" s="24"/>
      <c r="VNC25" s="24"/>
      <c r="VND25" s="24"/>
      <c r="VNE25" s="24"/>
      <c r="VNF25" s="24"/>
      <c r="VNG25" s="24"/>
      <c r="VNH25" s="24"/>
      <c r="VNI25" s="24"/>
      <c r="VNJ25" s="24"/>
      <c r="VNK25" s="24"/>
      <c r="VNL25" s="24"/>
      <c r="VNM25" s="24"/>
      <c r="VNN25" s="24"/>
      <c r="VNO25" s="24"/>
      <c r="VNP25" s="24"/>
      <c r="VNQ25" s="24"/>
      <c r="VNR25" s="24"/>
      <c r="VNS25" s="24"/>
      <c r="VNT25" s="24"/>
      <c r="VNU25" s="24"/>
      <c r="VNV25" s="24"/>
      <c r="VNW25" s="24"/>
      <c r="VNX25" s="24"/>
      <c r="VNY25" s="24"/>
      <c r="VNZ25" s="24"/>
      <c r="VOA25" s="24"/>
      <c r="VOB25" s="24"/>
      <c r="VOC25" s="24"/>
      <c r="VOD25" s="24"/>
      <c r="VOE25" s="24"/>
      <c r="VOF25" s="24"/>
      <c r="VOG25" s="24"/>
      <c r="VOH25" s="24"/>
      <c r="VOI25" s="24"/>
      <c r="VOJ25" s="24"/>
      <c r="VOK25" s="24"/>
      <c r="VOL25" s="24"/>
      <c r="VOM25" s="24"/>
      <c r="VON25" s="24"/>
      <c r="VOO25" s="24"/>
      <c r="VOP25" s="24"/>
      <c r="VOQ25" s="24"/>
      <c r="VOR25" s="24"/>
      <c r="VOS25" s="24"/>
      <c r="VOT25" s="24"/>
      <c r="VOU25" s="24"/>
      <c r="VOV25" s="24"/>
      <c r="VOW25" s="24"/>
      <c r="VOX25" s="24"/>
      <c r="VOY25" s="24"/>
      <c r="VOZ25" s="24"/>
      <c r="VPA25" s="24"/>
      <c r="VPB25" s="24"/>
      <c r="VPC25" s="24"/>
      <c r="VPD25" s="24"/>
      <c r="VPE25" s="24"/>
      <c r="VPF25" s="24"/>
      <c r="VPG25" s="24"/>
      <c r="VPH25" s="24"/>
      <c r="VPI25" s="24"/>
      <c r="VPJ25" s="24"/>
      <c r="VPK25" s="24"/>
      <c r="VPL25" s="24"/>
      <c r="VPM25" s="24"/>
      <c r="VPN25" s="24"/>
      <c r="VPO25" s="24"/>
      <c r="VPP25" s="24"/>
      <c r="VPQ25" s="24"/>
      <c r="VPR25" s="24"/>
      <c r="VPS25" s="24"/>
      <c r="VPT25" s="24"/>
      <c r="VPU25" s="24"/>
      <c r="VPV25" s="24"/>
      <c r="VPW25" s="24"/>
      <c r="VPX25" s="24"/>
      <c r="VPY25" s="24"/>
      <c r="VPZ25" s="24"/>
      <c r="VQA25" s="24"/>
      <c r="VQB25" s="24"/>
      <c r="VQC25" s="24"/>
      <c r="VQD25" s="24"/>
      <c r="VQE25" s="24"/>
      <c r="VQF25" s="24"/>
      <c r="VQG25" s="24"/>
      <c r="VQH25" s="24"/>
      <c r="VQI25" s="24"/>
      <c r="VQJ25" s="24"/>
      <c r="VQK25" s="24"/>
      <c r="VQL25" s="24"/>
      <c r="VQM25" s="24"/>
      <c r="VQN25" s="24"/>
      <c r="VQO25" s="24"/>
      <c r="VQP25" s="24"/>
      <c r="VQQ25" s="24"/>
      <c r="VQR25" s="24"/>
      <c r="VQS25" s="24"/>
      <c r="VQT25" s="24"/>
      <c r="VQU25" s="24"/>
      <c r="VQV25" s="24"/>
      <c r="VQW25" s="24"/>
      <c r="VQX25" s="24"/>
      <c r="VQY25" s="24"/>
      <c r="VQZ25" s="24"/>
      <c r="VRA25" s="24"/>
      <c r="VRB25" s="24"/>
      <c r="VRC25" s="24"/>
      <c r="VRD25" s="24"/>
      <c r="VRE25" s="24"/>
      <c r="VRF25" s="24"/>
      <c r="VRG25" s="24"/>
      <c r="VRH25" s="24"/>
      <c r="VRI25" s="24"/>
      <c r="VRJ25" s="24"/>
      <c r="VRK25" s="24"/>
      <c r="VRL25" s="24"/>
      <c r="VRM25" s="24"/>
      <c r="VRN25" s="24"/>
      <c r="VRO25" s="24"/>
      <c r="VRP25" s="24"/>
      <c r="VRQ25" s="24"/>
      <c r="VRR25" s="24"/>
      <c r="VRS25" s="24"/>
      <c r="VRT25" s="24"/>
      <c r="VRU25" s="24"/>
      <c r="VRV25" s="24"/>
      <c r="VRW25" s="24"/>
      <c r="VRX25" s="24"/>
      <c r="VRY25" s="24"/>
      <c r="VRZ25" s="24"/>
      <c r="VSA25" s="24"/>
      <c r="VSB25" s="24"/>
      <c r="VSC25" s="24"/>
      <c r="VSD25" s="24"/>
      <c r="VSE25" s="24"/>
      <c r="VSF25" s="24"/>
      <c r="VSG25" s="24"/>
      <c r="VSH25" s="24"/>
      <c r="VSI25" s="24"/>
      <c r="VSJ25" s="24"/>
      <c r="VSK25" s="24"/>
      <c r="VSL25" s="24"/>
      <c r="VSM25" s="24"/>
      <c r="VSN25" s="24"/>
      <c r="VSO25" s="24"/>
      <c r="VSP25" s="24"/>
      <c r="VSQ25" s="24"/>
      <c r="VSR25" s="24"/>
      <c r="VSS25" s="24"/>
      <c r="VST25" s="24"/>
      <c r="VSU25" s="24"/>
      <c r="VSV25" s="24"/>
      <c r="VSW25" s="24"/>
      <c r="VSX25" s="24"/>
      <c r="VSY25" s="24"/>
      <c r="VSZ25" s="24"/>
      <c r="VTA25" s="24"/>
      <c r="VTB25" s="24"/>
      <c r="VTC25" s="24"/>
      <c r="VTD25" s="24"/>
      <c r="VTE25" s="24"/>
      <c r="VTF25" s="24"/>
      <c r="VTG25" s="24"/>
      <c r="VTH25" s="24"/>
      <c r="VTI25" s="24"/>
      <c r="VTJ25" s="24"/>
      <c r="VTK25" s="24"/>
      <c r="VTL25" s="24"/>
      <c r="VTM25" s="24"/>
      <c r="VTN25" s="24"/>
      <c r="VTO25" s="24"/>
      <c r="VTP25" s="24"/>
      <c r="VTQ25" s="24"/>
      <c r="VTR25" s="24"/>
      <c r="VTS25" s="24"/>
      <c r="VTT25" s="24"/>
      <c r="VTU25" s="24"/>
      <c r="VTV25" s="24"/>
      <c r="VTW25" s="24"/>
      <c r="VTX25" s="24"/>
      <c r="VTY25" s="24"/>
      <c r="VTZ25" s="24"/>
      <c r="VUA25" s="24"/>
      <c r="VUB25" s="24"/>
      <c r="VUC25" s="24"/>
      <c r="VUD25" s="24"/>
      <c r="VUE25" s="24"/>
      <c r="VUF25" s="24"/>
      <c r="VUG25" s="24"/>
      <c r="VUH25" s="24"/>
      <c r="VUI25" s="24"/>
      <c r="VUJ25" s="24"/>
      <c r="VUK25" s="24"/>
      <c r="VUL25" s="24"/>
      <c r="VUM25" s="24"/>
      <c r="VUN25" s="24"/>
      <c r="VUO25" s="24"/>
      <c r="VUP25" s="24"/>
      <c r="VUQ25" s="24"/>
      <c r="VUR25" s="24"/>
      <c r="VUS25" s="24"/>
      <c r="VUT25" s="24"/>
      <c r="VUU25" s="24"/>
      <c r="VUV25" s="24"/>
      <c r="VUW25" s="24"/>
      <c r="VUX25" s="24"/>
      <c r="VUY25" s="24"/>
      <c r="VUZ25" s="24"/>
      <c r="VVA25" s="24"/>
      <c r="VVB25" s="24"/>
      <c r="VVC25" s="24"/>
      <c r="VVD25" s="24"/>
      <c r="VVE25" s="24"/>
      <c r="VVF25" s="24"/>
      <c r="VVG25" s="24"/>
      <c r="VVH25" s="24"/>
      <c r="VVI25" s="24"/>
      <c r="VVJ25" s="24"/>
      <c r="VVK25" s="24"/>
      <c r="VVL25" s="24"/>
      <c r="VVM25" s="24"/>
      <c r="VVN25" s="24"/>
      <c r="VVO25" s="24"/>
      <c r="VVP25" s="24"/>
      <c r="VVQ25" s="24"/>
      <c r="VVR25" s="24"/>
      <c r="VVS25" s="24"/>
      <c r="VVT25" s="24"/>
      <c r="VVU25" s="24"/>
      <c r="VVV25" s="24"/>
      <c r="VVW25" s="24"/>
      <c r="VVX25" s="24"/>
      <c r="VVY25" s="24"/>
      <c r="VVZ25" s="24"/>
      <c r="VWA25" s="24"/>
      <c r="VWB25" s="24"/>
      <c r="VWC25" s="24"/>
      <c r="VWD25" s="24"/>
      <c r="VWE25" s="24"/>
      <c r="VWF25" s="24"/>
      <c r="VWG25" s="24"/>
      <c r="VWH25" s="24"/>
      <c r="VWI25" s="24"/>
      <c r="VWJ25" s="24"/>
      <c r="VWK25" s="24"/>
      <c r="VWL25" s="24"/>
      <c r="VWM25" s="24"/>
      <c r="VWN25" s="24"/>
      <c r="VWO25" s="24"/>
      <c r="VWP25" s="24"/>
      <c r="VWQ25" s="24"/>
      <c r="VWR25" s="24"/>
      <c r="VWS25" s="24"/>
      <c r="VWT25" s="24"/>
      <c r="VWU25" s="24"/>
      <c r="VWV25" s="24"/>
      <c r="VWW25" s="24"/>
      <c r="VWX25" s="24"/>
      <c r="VWY25" s="24"/>
      <c r="VWZ25" s="24"/>
      <c r="VXA25" s="24"/>
      <c r="VXB25" s="24"/>
      <c r="VXC25" s="24"/>
      <c r="VXD25" s="24"/>
      <c r="VXE25" s="24"/>
      <c r="VXF25" s="24"/>
      <c r="VXG25" s="24"/>
      <c r="VXH25" s="24"/>
      <c r="VXI25" s="24"/>
      <c r="VXJ25" s="24"/>
      <c r="VXK25" s="24"/>
      <c r="VXL25" s="24"/>
      <c r="VXM25" s="24"/>
      <c r="VXN25" s="24"/>
      <c r="VXO25" s="24"/>
      <c r="VXP25" s="24"/>
      <c r="VXQ25" s="24"/>
      <c r="VXR25" s="24"/>
      <c r="VXS25" s="24"/>
      <c r="VXT25" s="24"/>
      <c r="VXU25" s="24"/>
      <c r="VXV25" s="24"/>
      <c r="VXW25" s="24"/>
      <c r="VXX25" s="24"/>
      <c r="VXY25" s="24"/>
      <c r="VXZ25" s="24"/>
      <c r="VYA25" s="24"/>
      <c r="VYB25" s="24"/>
      <c r="VYC25" s="24"/>
      <c r="VYD25" s="24"/>
      <c r="VYE25" s="24"/>
      <c r="VYF25" s="24"/>
      <c r="VYG25" s="24"/>
      <c r="VYH25" s="24"/>
      <c r="VYI25" s="24"/>
      <c r="VYJ25" s="24"/>
      <c r="VYK25" s="24"/>
      <c r="VYL25" s="24"/>
      <c r="VYM25" s="24"/>
      <c r="VYN25" s="24"/>
      <c r="VYO25" s="24"/>
      <c r="VYP25" s="24"/>
      <c r="VYQ25" s="24"/>
      <c r="VYR25" s="24"/>
      <c r="VYS25" s="24"/>
      <c r="VYT25" s="24"/>
      <c r="VYU25" s="24"/>
      <c r="VYV25" s="24"/>
      <c r="VYW25" s="24"/>
      <c r="VYX25" s="24"/>
      <c r="VYY25" s="24"/>
      <c r="VYZ25" s="24"/>
      <c r="VZA25" s="24"/>
      <c r="VZB25" s="24"/>
      <c r="VZC25" s="24"/>
      <c r="VZD25" s="24"/>
      <c r="VZE25" s="24"/>
      <c r="VZF25" s="24"/>
      <c r="VZG25" s="24"/>
      <c r="VZH25" s="24"/>
      <c r="VZI25" s="24"/>
      <c r="VZJ25" s="24"/>
      <c r="VZK25" s="24"/>
      <c r="VZL25" s="24"/>
      <c r="VZM25" s="24"/>
      <c r="VZN25" s="24"/>
      <c r="VZO25" s="24"/>
      <c r="VZP25" s="24"/>
      <c r="VZQ25" s="24"/>
      <c r="VZR25" s="24"/>
      <c r="VZS25" s="24"/>
      <c r="VZT25" s="24"/>
      <c r="VZU25" s="24"/>
      <c r="VZV25" s="24"/>
      <c r="VZW25" s="24"/>
      <c r="VZX25" s="24"/>
      <c r="VZY25" s="24"/>
      <c r="VZZ25" s="24"/>
      <c r="WAA25" s="24"/>
      <c r="WAB25" s="24"/>
      <c r="WAC25" s="24"/>
      <c r="WAD25" s="24"/>
      <c r="WAE25" s="24"/>
      <c r="WAF25" s="24"/>
      <c r="WAG25" s="24"/>
      <c r="WAH25" s="24"/>
      <c r="WAI25" s="24"/>
      <c r="WAJ25" s="24"/>
      <c r="WAK25" s="24"/>
      <c r="WAL25" s="24"/>
      <c r="WAM25" s="24"/>
      <c r="WAN25" s="24"/>
      <c r="WAO25" s="24"/>
      <c r="WAP25" s="24"/>
      <c r="WAQ25" s="24"/>
      <c r="WAR25" s="24"/>
      <c r="WAS25" s="24"/>
      <c r="WAT25" s="24"/>
      <c r="WAU25" s="24"/>
      <c r="WAV25" s="24"/>
      <c r="WAW25" s="24"/>
      <c r="WAX25" s="24"/>
      <c r="WAY25" s="24"/>
      <c r="WAZ25" s="24"/>
      <c r="WBA25" s="24"/>
      <c r="WBB25" s="24"/>
      <c r="WBC25" s="24"/>
      <c r="WBD25" s="24"/>
      <c r="WBE25" s="24"/>
      <c r="WBF25" s="24"/>
      <c r="WBG25" s="24"/>
      <c r="WBH25" s="24"/>
      <c r="WBI25" s="24"/>
      <c r="WBJ25" s="24"/>
      <c r="WBK25" s="24"/>
      <c r="WBL25" s="24"/>
      <c r="WBM25" s="24"/>
      <c r="WBN25" s="24"/>
      <c r="WBO25" s="24"/>
      <c r="WBP25" s="24"/>
      <c r="WBQ25" s="24"/>
      <c r="WBR25" s="24"/>
      <c r="WBS25" s="24"/>
      <c r="WBT25" s="24"/>
      <c r="WBU25" s="24"/>
      <c r="WBV25" s="24"/>
      <c r="WBW25" s="24"/>
      <c r="WBX25" s="24"/>
      <c r="WBY25" s="24"/>
      <c r="WBZ25" s="24"/>
      <c r="WCA25" s="24"/>
      <c r="WCB25" s="24"/>
      <c r="WCC25" s="24"/>
      <c r="WCD25" s="24"/>
      <c r="WCE25" s="24"/>
      <c r="WCF25" s="24"/>
      <c r="WCG25" s="24"/>
      <c r="WCH25" s="24"/>
      <c r="WCI25" s="24"/>
      <c r="WCJ25" s="24"/>
      <c r="WCK25" s="24"/>
      <c r="WCL25" s="24"/>
      <c r="WCM25" s="24"/>
      <c r="WCN25" s="24"/>
      <c r="WCO25" s="24"/>
      <c r="WCP25" s="24"/>
      <c r="WCQ25" s="24"/>
      <c r="WCR25" s="24"/>
      <c r="WCS25" s="24"/>
      <c r="WCT25" s="24"/>
      <c r="WCU25" s="24"/>
      <c r="WCV25" s="24"/>
      <c r="WCW25" s="24"/>
      <c r="WCX25" s="24"/>
      <c r="WCY25" s="24"/>
      <c r="WCZ25" s="24"/>
      <c r="WDA25" s="24"/>
      <c r="WDB25" s="24"/>
      <c r="WDC25" s="24"/>
      <c r="WDD25" s="24"/>
      <c r="WDE25" s="24"/>
      <c r="WDF25" s="24"/>
      <c r="WDG25" s="24"/>
      <c r="WDH25" s="24"/>
      <c r="WDI25" s="24"/>
      <c r="WDJ25" s="24"/>
      <c r="WDK25" s="24"/>
      <c r="WDL25" s="24"/>
      <c r="WDM25" s="24"/>
      <c r="WDN25" s="24"/>
      <c r="WDO25" s="24"/>
      <c r="WDP25" s="24"/>
      <c r="WDQ25" s="24"/>
      <c r="WDR25" s="24"/>
      <c r="WDS25" s="24"/>
      <c r="WDT25" s="24"/>
      <c r="WDU25" s="24"/>
      <c r="WDV25" s="24"/>
      <c r="WDW25" s="24"/>
      <c r="WDX25" s="24"/>
      <c r="WDY25" s="24"/>
      <c r="WDZ25" s="24"/>
      <c r="WEA25" s="24"/>
      <c r="WEB25" s="24"/>
      <c r="WEC25" s="24"/>
      <c r="WED25" s="24"/>
      <c r="WEE25" s="24"/>
      <c r="WEF25" s="24"/>
      <c r="WEG25" s="24"/>
      <c r="WEH25" s="24"/>
      <c r="WEI25" s="24"/>
      <c r="WEJ25" s="24"/>
      <c r="WEK25" s="24"/>
      <c r="WEL25" s="24"/>
      <c r="WEM25" s="24"/>
      <c r="WEN25" s="24"/>
      <c r="WEO25" s="24"/>
      <c r="WEP25" s="24"/>
      <c r="WEQ25" s="24"/>
      <c r="WER25" s="24"/>
      <c r="WES25" s="24"/>
      <c r="WET25" s="24"/>
      <c r="WEU25" s="24"/>
      <c r="WEV25" s="24"/>
      <c r="WEW25" s="24"/>
      <c r="WEX25" s="24"/>
      <c r="WEY25" s="24"/>
      <c r="WEZ25" s="24"/>
      <c r="WFA25" s="24"/>
      <c r="WFB25" s="24"/>
      <c r="WFC25" s="24"/>
      <c r="WFD25" s="24"/>
      <c r="WFE25" s="24"/>
      <c r="WFF25" s="24"/>
      <c r="WFG25" s="24"/>
      <c r="WFH25" s="24"/>
      <c r="WFI25" s="24"/>
      <c r="WFJ25" s="24"/>
      <c r="WFK25" s="24"/>
      <c r="WFL25" s="24"/>
      <c r="WFM25" s="24"/>
      <c r="WFN25" s="24"/>
      <c r="WFO25" s="24"/>
      <c r="WFP25" s="24"/>
      <c r="WFQ25" s="24"/>
      <c r="WFR25" s="24"/>
      <c r="WFS25" s="24"/>
      <c r="WFT25" s="24"/>
      <c r="WFU25" s="24"/>
      <c r="WFV25" s="24"/>
      <c r="WFW25" s="24"/>
      <c r="WFX25" s="24"/>
      <c r="WFY25" s="24"/>
      <c r="WFZ25" s="24"/>
      <c r="WGA25" s="24"/>
      <c r="WGB25" s="24"/>
      <c r="WGC25" s="24"/>
      <c r="WGD25" s="24"/>
      <c r="WGE25" s="24"/>
      <c r="WGF25" s="24"/>
      <c r="WGG25" s="24"/>
      <c r="WGH25" s="24"/>
      <c r="WGI25" s="24"/>
      <c r="WGJ25" s="24"/>
      <c r="WGK25" s="24"/>
      <c r="WGL25" s="24"/>
      <c r="WGM25" s="24"/>
      <c r="WGN25" s="24"/>
      <c r="WGO25" s="24"/>
      <c r="WGP25" s="24"/>
      <c r="WGQ25" s="24"/>
      <c r="WGR25" s="24"/>
      <c r="WGS25" s="24"/>
      <c r="WGT25" s="24"/>
      <c r="WGU25" s="24"/>
      <c r="WGV25" s="24"/>
      <c r="WGW25" s="24"/>
      <c r="WGX25" s="24"/>
      <c r="WGY25" s="24"/>
      <c r="WGZ25" s="24"/>
      <c r="WHA25" s="24"/>
      <c r="WHB25" s="24"/>
      <c r="WHC25" s="24"/>
      <c r="WHD25" s="24"/>
      <c r="WHE25" s="24"/>
      <c r="WHF25" s="24"/>
      <c r="WHG25" s="24"/>
      <c r="WHH25" s="24"/>
      <c r="WHI25" s="24"/>
      <c r="WHJ25" s="24"/>
      <c r="WHK25" s="24"/>
      <c r="WHL25" s="24"/>
      <c r="WHM25" s="24"/>
      <c r="WHN25" s="24"/>
      <c r="WHO25" s="24"/>
      <c r="WHP25" s="24"/>
      <c r="WHQ25" s="24"/>
      <c r="WHR25" s="24"/>
      <c r="WHS25" s="24"/>
      <c r="WHT25" s="24"/>
      <c r="WHU25" s="24"/>
      <c r="WHV25" s="24"/>
      <c r="WHW25" s="24"/>
      <c r="WHX25" s="24"/>
      <c r="WHY25" s="24"/>
      <c r="WHZ25" s="24"/>
      <c r="WIA25" s="24"/>
      <c r="WIB25" s="24"/>
      <c r="WIC25" s="24"/>
      <c r="WID25" s="24"/>
      <c r="WIE25" s="24"/>
      <c r="WIF25" s="24"/>
      <c r="WIG25" s="24"/>
      <c r="WIH25" s="24"/>
      <c r="WII25" s="24"/>
      <c r="WIJ25" s="24"/>
      <c r="WIK25" s="24"/>
      <c r="WIL25" s="24"/>
      <c r="WIM25" s="24"/>
      <c r="WIN25" s="24"/>
      <c r="WIO25" s="24"/>
      <c r="WIP25" s="24"/>
      <c r="WIQ25" s="24"/>
      <c r="WIR25" s="24"/>
      <c r="WIS25" s="24"/>
      <c r="WIT25" s="24"/>
      <c r="WIU25" s="24"/>
      <c r="WIV25" s="24"/>
      <c r="WIW25" s="24"/>
      <c r="WIX25" s="24"/>
      <c r="WIY25" s="24"/>
      <c r="WIZ25" s="24"/>
      <c r="WJA25" s="24"/>
      <c r="WJB25" s="24"/>
      <c r="WJC25" s="24"/>
      <c r="WJD25" s="24"/>
      <c r="WJE25" s="24"/>
      <c r="WJF25" s="24"/>
      <c r="WJG25" s="24"/>
      <c r="WJH25" s="24"/>
      <c r="WJI25" s="24"/>
      <c r="WJJ25" s="24"/>
      <c r="WJK25" s="24"/>
      <c r="WJL25" s="24"/>
      <c r="WJM25" s="24"/>
      <c r="WJN25" s="24"/>
      <c r="WJO25" s="24"/>
      <c r="WJP25" s="24"/>
      <c r="WJQ25" s="24"/>
      <c r="WJR25" s="24"/>
      <c r="WJS25" s="24"/>
      <c r="WJT25" s="24"/>
      <c r="WJU25" s="24"/>
      <c r="WJV25" s="24"/>
      <c r="WJW25" s="24"/>
      <c r="WJX25" s="24"/>
      <c r="WJY25" s="24"/>
      <c r="WJZ25" s="24"/>
      <c r="WKA25" s="24"/>
      <c r="WKB25" s="24"/>
      <c r="WKC25" s="24"/>
      <c r="WKD25" s="24"/>
      <c r="WKE25" s="24"/>
      <c r="WKF25" s="24"/>
      <c r="WKG25" s="24"/>
      <c r="WKH25" s="24"/>
      <c r="WKI25" s="24"/>
      <c r="WKJ25" s="24"/>
      <c r="WKK25" s="24"/>
      <c r="WKL25" s="24"/>
      <c r="WKM25" s="24"/>
      <c r="WKN25" s="24"/>
      <c r="WKO25" s="24"/>
      <c r="WKP25" s="24"/>
      <c r="WKQ25" s="24"/>
      <c r="WKR25" s="24"/>
      <c r="WKS25" s="24"/>
      <c r="WKT25" s="24"/>
      <c r="WKU25" s="24"/>
      <c r="WKV25" s="24"/>
      <c r="WKW25" s="24"/>
      <c r="WKX25" s="24"/>
      <c r="WKY25" s="24"/>
      <c r="WKZ25" s="24"/>
      <c r="WLA25" s="24"/>
      <c r="WLB25" s="24"/>
      <c r="WLC25" s="24"/>
      <c r="WLD25" s="24"/>
      <c r="WLE25" s="24"/>
      <c r="WLF25" s="24"/>
      <c r="WLG25" s="24"/>
      <c r="WLH25" s="24"/>
      <c r="WLI25" s="24"/>
      <c r="WLJ25" s="24"/>
      <c r="WLK25" s="24"/>
      <c r="WLL25" s="24"/>
      <c r="WLM25" s="24"/>
      <c r="WLN25" s="24"/>
      <c r="WLO25" s="24"/>
      <c r="WLP25" s="24"/>
      <c r="WLQ25" s="24"/>
      <c r="WLR25" s="24"/>
      <c r="WLS25" s="24"/>
      <c r="WLT25" s="24"/>
      <c r="WLU25" s="24"/>
      <c r="WLV25" s="24"/>
      <c r="WLW25" s="24"/>
      <c r="WLX25" s="24"/>
      <c r="WLY25" s="24"/>
      <c r="WLZ25" s="24"/>
      <c r="WMA25" s="24"/>
      <c r="WMB25" s="24"/>
      <c r="WMC25" s="24"/>
      <c r="WMD25" s="24"/>
      <c r="WME25" s="24"/>
      <c r="WMF25" s="24"/>
      <c r="WMG25" s="24"/>
      <c r="WMH25" s="24"/>
      <c r="WMI25" s="24"/>
      <c r="WMJ25" s="24"/>
      <c r="WMK25" s="24"/>
      <c r="WML25" s="24"/>
      <c r="WMM25" s="24"/>
      <c r="WMN25" s="24"/>
      <c r="WMO25" s="24"/>
      <c r="WMP25" s="24"/>
      <c r="WMQ25" s="24"/>
      <c r="WMR25" s="24"/>
      <c r="WMS25" s="24"/>
      <c r="WMT25" s="24"/>
      <c r="WMU25" s="24"/>
      <c r="WMV25" s="24"/>
      <c r="WMW25" s="24"/>
      <c r="WMX25" s="24"/>
      <c r="WMY25" s="24"/>
      <c r="WMZ25" s="24"/>
      <c r="WNA25" s="24"/>
      <c r="WNB25" s="24"/>
      <c r="WNC25" s="24"/>
      <c r="WND25" s="24"/>
      <c r="WNE25" s="24"/>
      <c r="WNF25" s="24"/>
      <c r="WNG25" s="24"/>
      <c r="WNH25" s="24"/>
      <c r="WNI25" s="24"/>
      <c r="WNJ25" s="24"/>
      <c r="WNK25" s="24"/>
      <c r="WNL25" s="24"/>
      <c r="WNM25" s="24"/>
      <c r="WNN25" s="24"/>
      <c r="WNO25" s="24"/>
      <c r="WNP25" s="24"/>
      <c r="WNQ25" s="24"/>
      <c r="WNR25" s="24"/>
      <c r="WNS25" s="24"/>
      <c r="WNT25" s="24"/>
      <c r="WNU25" s="24"/>
      <c r="WNV25" s="24"/>
      <c r="WNW25" s="24"/>
      <c r="WNX25" s="24"/>
      <c r="WNY25" s="24"/>
      <c r="WNZ25" s="24"/>
      <c r="WOA25" s="24"/>
      <c r="WOB25" s="24"/>
      <c r="WOC25" s="24"/>
      <c r="WOD25" s="24"/>
      <c r="WOE25" s="24"/>
      <c r="WOF25" s="24"/>
      <c r="WOG25" s="24"/>
      <c r="WOH25" s="24"/>
      <c r="WOI25" s="24"/>
      <c r="WOJ25" s="24"/>
      <c r="WOK25" s="24"/>
      <c r="WOL25" s="24"/>
      <c r="WOM25" s="24"/>
      <c r="WON25" s="24"/>
      <c r="WOO25" s="24"/>
      <c r="WOP25" s="24"/>
      <c r="WOQ25" s="24"/>
      <c r="WOR25" s="24"/>
      <c r="WOS25" s="24"/>
      <c r="WOT25" s="24"/>
      <c r="WOU25" s="24"/>
      <c r="WOV25" s="24"/>
      <c r="WOW25" s="24"/>
      <c r="WOX25" s="24"/>
      <c r="WOY25" s="24"/>
      <c r="WOZ25" s="24"/>
      <c r="WPA25" s="24"/>
      <c r="WPB25" s="24"/>
      <c r="WPC25" s="24"/>
      <c r="WPD25" s="24"/>
      <c r="WPE25" s="24"/>
      <c r="WPF25" s="24"/>
      <c r="WPG25" s="24"/>
      <c r="WPH25" s="24"/>
      <c r="WPI25" s="24"/>
      <c r="WPJ25" s="24"/>
      <c r="WPK25" s="24"/>
      <c r="WPL25" s="24"/>
      <c r="WPM25" s="24"/>
      <c r="WPN25" s="24"/>
      <c r="WPO25" s="24"/>
      <c r="WPP25" s="24"/>
      <c r="WPQ25" s="24"/>
      <c r="WPR25" s="24"/>
      <c r="WPS25" s="24"/>
      <c r="WPT25" s="24"/>
      <c r="WPU25" s="24"/>
      <c r="WPV25" s="24"/>
      <c r="WPW25" s="24"/>
      <c r="WPX25" s="24"/>
      <c r="WPY25" s="24"/>
      <c r="WPZ25" s="24"/>
      <c r="WQA25" s="24"/>
      <c r="WQB25" s="24"/>
      <c r="WQC25" s="24"/>
      <c r="WQD25" s="24"/>
      <c r="WQE25" s="24"/>
      <c r="WQF25" s="24"/>
      <c r="WQG25" s="24"/>
      <c r="WQH25" s="24"/>
      <c r="WQI25" s="24"/>
      <c r="WQJ25" s="24"/>
      <c r="WQK25" s="24"/>
      <c r="WQL25" s="24"/>
      <c r="WQM25" s="24"/>
      <c r="WQN25" s="24"/>
      <c r="WQO25" s="24"/>
      <c r="WQP25" s="24"/>
      <c r="WQQ25" s="24"/>
      <c r="WQR25" s="24"/>
      <c r="WQS25" s="24"/>
      <c r="WQT25" s="24"/>
      <c r="WQU25" s="24"/>
      <c r="WQV25" s="24"/>
      <c r="WQW25" s="24"/>
      <c r="WQX25" s="24"/>
      <c r="WQY25" s="24"/>
      <c r="WQZ25" s="24"/>
      <c r="WRA25" s="24"/>
      <c r="WRB25" s="24"/>
      <c r="WRC25" s="24"/>
      <c r="WRD25" s="24"/>
      <c r="WRE25" s="24"/>
      <c r="WRF25" s="24"/>
      <c r="WRG25" s="24"/>
      <c r="WRH25" s="24"/>
      <c r="WRI25" s="24"/>
      <c r="WRJ25" s="24"/>
      <c r="WRK25" s="24"/>
      <c r="WRL25" s="24"/>
      <c r="WRM25" s="24"/>
      <c r="WRN25" s="24"/>
      <c r="WRO25" s="24"/>
      <c r="WRP25" s="24"/>
      <c r="WRQ25" s="24"/>
      <c r="WRR25" s="24"/>
      <c r="WRS25" s="24"/>
      <c r="WRT25" s="24"/>
      <c r="WRU25" s="24"/>
      <c r="WRV25" s="24"/>
      <c r="WRW25" s="24"/>
      <c r="WRX25" s="24"/>
      <c r="WRY25" s="24"/>
      <c r="WRZ25" s="24"/>
      <c r="WSA25" s="24"/>
      <c r="WSB25" s="24"/>
      <c r="WSC25" s="24"/>
      <c r="WSD25" s="24"/>
      <c r="WSE25" s="24"/>
      <c r="WSF25" s="24"/>
      <c r="WSG25" s="24"/>
      <c r="WSH25" s="24"/>
      <c r="WSI25" s="24"/>
      <c r="WSJ25" s="24"/>
      <c r="WSK25" s="24"/>
      <c r="WSL25" s="24"/>
      <c r="WSM25" s="24"/>
      <c r="WSN25" s="24"/>
      <c r="WSO25" s="24"/>
      <c r="WSP25" s="24"/>
      <c r="WSQ25" s="24"/>
      <c r="WSR25" s="24"/>
      <c r="WSS25" s="24"/>
      <c r="WST25" s="24"/>
      <c r="WSU25" s="24"/>
      <c r="WSV25" s="24"/>
      <c r="WSW25" s="24"/>
      <c r="WSX25" s="24"/>
      <c r="WSY25" s="24"/>
      <c r="WSZ25" s="24"/>
      <c r="WTA25" s="24"/>
      <c r="WTB25" s="24"/>
      <c r="WTC25" s="24"/>
      <c r="WTD25" s="24"/>
      <c r="WTE25" s="24"/>
      <c r="WTF25" s="24"/>
      <c r="WTG25" s="24"/>
      <c r="WTH25" s="24"/>
      <c r="WTI25" s="24"/>
      <c r="WTJ25" s="24"/>
      <c r="WTK25" s="24"/>
      <c r="WTL25" s="24"/>
      <c r="WTM25" s="24"/>
      <c r="WTN25" s="24"/>
      <c r="WTO25" s="24"/>
      <c r="WTP25" s="24"/>
      <c r="WTQ25" s="24"/>
      <c r="WTR25" s="24"/>
      <c r="WTS25" s="24"/>
      <c r="WTT25" s="24"/>
      <c r="WTU25" s="24"/>
      <c r="WTV25" s="24"/>
      <c r="WTW25" s="24"/>
      <c r="WTX25" s="24"/>
      <c r="WTY25" s="24"/>
      <c r="WTZ25" s="24"/>
      <c r="WUA25" s="24"/>
      <c r="WUB25" s="24"/>
      <c r="WUC25" s="24"/>
      <c r="WUD25" s="24"/>
      <c r="WUE25" s="24"/>
      <c r="WUF25" s="24"/>
      <c r="WUG25" s="24"/>
      <c r="WUH25" s="24"/>
      <c r="WUI25" s="24"/>
      <c r="WUJ25" s="24"/>
      <c r="WUK25" s="24"/>
      <c r="WUL25" s="24"/>
      <c r="WUM25" s="24"/>
      <c r="WUN25" s="24"/>
      <c r="WUO25" s="24"/>
      <c r="WUP25" s="24"/>
      <c r="WUQ25" s="24"/>
      <c r="WUR25" s="24"/>
      <c r="WUS25" s="24"/>
      <c r="WUT25" s="24"/>
      <c r="WUU25" s="24"/>
      <c r="WUV25" s="24"/>
      <c r="WUW25" s="24"/>
      <c r="WUX25" s="24"/>
      <c r="WUY25" s="24"/>
      <c r="WUZ25" s="24"/>
      <c r="WVA25" s="24"/>
      <c r="WVB25" s="24"/>
      <c r="WVC25" s="24"/>
      <c r="WVD25" s="24"/>
      <c r="WVE25" s="24"/>
      <c r="WVF25" s="24"/>
      <c r="WVG25" s="24"/>
      <c r="WVH25" s="24"/>
      <c r="WVI25" s="24"/>
      <c r="WVJ25" s="24"/>
      <c r="WVK25" s="24"/>
      <c r="WVL25" s="24"/>
      <c r="WVM25" s="24"/>
      <c r="WVN25" s="24"/>
      <c r="WVO25" s="24"/>
      <c r="WVP25" s="24"/>
      <c r="WVQ25" s="24"/>
      <c r="WVR25" s="24"/>
      <c r="WVS25" s="24"/>
      <c r="WVT25" s="24"/>
      <c r="WVU25" s="24"/>
      <c r="WVV25" s="24"/>
      <c r="WVW25" s="24"/>
      <c r="WVX25" s="24"/>
      <c r="WVY25" s="24"/>
      <c r="WVZ25" s="24"/>
      <c r="WWA25" s="24"/>
      <c r="WWB25" s="24"/>
      <c r="WWC25" s="24"/>
      <c r="WWD25" s="24"/>
      <c r="WWE25" s="24"/>
      <c r="WWF25" s="24"/>
      <c r="WWG25" s="24"/>
      <c r="WWH25" s="24"/>
      <c r="WWI25" s="24"/>
      <c r="WWJ25" s="24"/>
      <c r="WWK25" s="24"/>
      <c r="WWL25" s="24"/>
      <c r="WWM25" s="24"/>
      <c r="WWN25" s="24"/>
      <c r="WWO25" s="24"/>
      <c r="WWP25" s="24"/>
      <c r="WWQ25" s="24"/>
      <c r="WWR25" s="24"/>
      <c r="WWS25" s="24"/>
      <c r="WWT25" s="24"/>
      <c r="WWU25" s="24"/>
      <c r="WWV25" s="24"/>
      <c r="WWW25" s="24"/>
      <c r="WWX25" s="24"/>
      <c r="WWY25" s="24"/>
      <c r="WWZ25" s="24"/>
      <c r="WXA25" s="24"/>
      <c r="WXB25" s="24"/>
      <c r="WXC25" s="24"/>
      <c r="WXD25" s="24"/>
      <c r="WXE25" s="24"/>
      <c r="WXF25" s="24"/>
      <c r="WXG25" s="24"/>
      <c r="WXH25" s="24"/>
      <c r="WXI25" s="24"/>
      <c r="WXJ25" s="24"/>
      <c r="WXK25" s="24"/>
      <c r="WXL25" s="24"/>
      <c r="WXM25" s="24"/>
      <c r="WXN25" s="24"/>
      <c r="WXO25" s="24"/>
      <c r="WXP25" s="24"/>
      <c r="WXQ25" s="24"/>
      <c r="WXR25" s="24"/>
      <c r="WXS25" s="24"/>
      <c r="WXT25" s="24"/>
      <c r="WXU25" s="24"/>
      <c r="WXV25" s="24"/>
      <c r="WXW25" s="24"/>
      <c r="WXX25" s="24"/>
      <c r="WXY25" s="24"/>
      <c r="WXZ25" s="24"/>
      <c r="WYA25" s="24"/>
      <c r="WYB25" s="24"/>
      <c r="WYC25" s="24"/>
      <c r="WYD25" s="24"/>
      <c r="WYE25" s="24"/>
      <c r="WYF25" s="24"/>
      <c r="WYG25" s="24"/>
      <c r="WYH25" s="24"/>
      <c r="WYI25" s="24"/>
      <c r="WYJ25" s="24"/>
      <c r="WYK25" s="24"/>
      <c r="WYL25" s="24"/>
      <c r="WYM25" s="24"/>
      <c r="WYN25" s="24"/>
      <c r="WYO25" s="24"/>
      <c r="WYP25" s="24"/>
      <c r="WYQ25" s="24"/>
      <c r="WYR25" s="24"/>
      <c r="WYS25" s="24"/>
      <c r="WYT25" s="24"/>
      <c r="WYU25" s="24"/>
      <c r="WYV25" s="24"/>
      <c r="WYW25" s="24"/>
      <c r="WYX25" s="24"/>
      <c r="WYY25" s="24"/>
      <c r="WYZ25" s="24"/>
      <c r="WZA25" s="24"/>
      <c r="WZB25" s="24"/>
      <c r="WZC25" s="24"/>
      <c r="WZD25" s="24"/>
      <c r="WZE25" s="24"/>
      <c r="WZF25" s="24"/>
      <c r="WZG25" s="24"/>
      <c r="WZH25" s="24"/>
      <c r="WZI25" s="24"/>
      <c r="WZJ25" s="24"/>
      <c r="WZK25" s="24"/>
      <c r="WZL25" s="24"/>
      <c r="WZM25" s="24"/>
      <c r="WZN25" s="24"/>
      <c r="WZO25" s="24"/>
      <c r="WZP25" s="24"/>
      <c r="WZQ25" s="24"/>
      <c r="WZR25" s="24"/>
      <c r="WZS25" s="24"/>
      <c r="WZT25" s="24"/>
      <c r="WZU25" s="24"/>
      <c r="WZV25" s="24"/>
      <c r="WZW25" s="24"/>
      <c r="WZX25" s="24"/>
      <c r="WZY25" s="24"/>
      <c r="WZZ25" s="24"/>
      <c r="XAA25" s="24"/>
      <c r="XAB25" s="24"/>
      <c r="XAC25" s="24"/>
      <c r="XAD25" s="24"/>
      <c r="XAE25" s="24"/>
      <c r="XAF25" s="24"/>
      <c r="XAG25" s="24"/>
      <c r="XAH25" s="24"/>
      <c r="XAI25" s="24"/>
      <c r="XAJ25" s="24"/>
      <c r="XAK25" s="24"/>
      <c r="XAL25" s="24"/>
      <c r="XAM25" s="24"/>
      <c r="XAN25" s="24"/>
      <c r="XAO25" s="24"/>
      <c r="XAP25" s="24"/>
      <c r="XAQ25" s="24"/>
      <c r="XAR25" s="24"/>
      <c r="XAS25" s="24"/>
      <c r="XAT25" s="24"/>
      <c r="XAU25" s="24"/>
      <c r="XAV25" s="24"/>
      <c r="XAW25" s="24"/>
      <c r="XAX25" s="24"/>
      <c r="XAY25" s="24"/>
      <c r="XAZ25" s="24"/>
      <c r="XBA25" s="24"/>
      <c r="XBB25" s="24"/>
      <c r="XBC25" s="24"/>
      <c r="XBD25" s="24"/>
      <c r="XBE25" s="24"/>
      <c r="XBF25" s="24"/>
      <c r="XBG25" s="24"/>
      <c r="XBH25" s="24"/>
      <c r="XBI25" s="24"/>
      <c r="XBJ25" s="24"/>
      <c r="XBK25" s="24"/>
      <c r="XBL25" s="24"/>
      <c r="XBM25" s="24"/>
      <c r="XBN25" s="24"/>
      <c r="XBO25" s="24"/>
      <c r="XBP25" s="24"/>
      <c r="XBQ25" s="24"/>
      <c r="XBR25" s="24"/>
      <c r="XBS25" s="24"/>
      <c r="XBT25" s="24"/>
      <c r="XBU25" s="24"/>
      <c r="XBV25" s="24"/>
      <c r="XBW25" s="24"/>
      <c r="XBX25" s="24"/>
      <c r="XBY25" s="24"/>
      <c r="XBZ25" s="24"/>
      <c r="XCA25" s="24"/>
      <c r="XCB25" s="24"/>
      <c r="XCC25" s="24"/>
      <c r="XCD25" s="24"/>
      <c r="XCE25" s="24"/>
      <c r="XCF25" s="24"/>
      <c r="XCG25" s="24"/>
      <c r="XCH25" s="24"/>
      <c r="XCI25" s="24"/>
      <c r="XCJ25" s="24"/>
      <c r="XCK25" s="24"/>
      <c r="XCL25" s="24"/>
      <c r="XCM25" s="24"/>
      <c r="XCN25" s="24"/>
      <c r="XCO25" s="24"/>
      <c r="XCP25" s="24"/>
      <c r="XCQ25" s="24"/>
      <c r="XCR25" s="24"/>
      <c r="XCS25" s="24"/>
      <c r="XCT25" s="24"/>
      <c r="XCU25" s="24"/>
      <c r="XCV25" s="24"/>
      <c r="XCW25" s="24"/>
      <c r="XCX25" s="24"/>
      <c r="XCY25" s="24"/>
      <c r="XCZ25" s="24"/>
      <c r="XDA25" s="24"/>
      <c r="XDB25" s="24"/>
      <c r="XDC25" s="24"/>
      <c r="XDD25" s="24"/>
      <c r="XDE25" s="24"/>
      <c r="XDF25" s="24"/>
      <c r="XDG25" s="24"/>
      <c r="XDH25" s="24"/>
      <c r="XDI25" s="24"/>
      <c r="XDJ25" s="24"/>
      <c r="XDK25" s="24"/>
      <c r="XDL25" s="24"/>
      <c r="XDM25" s="24"/>
      <c r="XDN25" s="24"/>
      <c r="XDO25" s="24"/>
      <c r="XDP25" s="24"/>
      <c r="XDQ25" s="24"/>
      <c r="XDR25" s="24"/>
      <c r="XDS25" s="24"/>
      <c r="XDT25" s="24"/>
      <c r="XDU25" s="24"/>
      <c r="XDV25" s="24"/>
      <c r="XDW25" s="24"/>
      <c r="XDX25" s="24"/>
      <c r="XDY25" s="24"/>
      <c r="XDZ25" s="24"/>
      <c r="XEA25" s="24"/>
      <c r="XEB25" s="24"/>
      <c r="XEC25" s="24"/>
      <c r="XED25" s="24"/>
      <c r="XEE25" s="24"/>
      <c r="XEF25" s="24"/>
      <c r="XEG25" s="24"/>
      <c r="XEH25" s="24"/>
      <c r="XEI25" s="24"/>
      <c r="XEJ25" s="24"/>
      <c r="XEK25" s="24"/>
      <c r="XEL25" s="24"/>
      <c r="XEM25" s="24"/>
      <c r="XEN25" s="24"/>
      <c r="XEO25" s="24"/>
      <c r="XEP25" s="24"/>
      <c r="XEQ25" s="24"/>
      <c r="XER25" s="24"/>
      <c r="XES25" s="24"/>
      <c r="XET25" s="24"/>
      <c r="XEU25" s="24"/>
      <c r="XEV25" s="24"/>
      <c r="XEW25" s="24"/>
      <c r="XEX25" s="24"/>
      <c r="XEY25" s="24"/>
    </row>
    <row r="26" spans="1:16379" ht="12.75" customHeight="1" x14ac:dyDescent="0.25">
      <c r="E26" s="21"/>
      <c r="F26" s="21"/>
      <c r="G26" s="48" t="s">
        <v>149</v>
      </c>
      <c r="H26" s="48" t="s">
        <v>487</v>
      </c>
      <c r="I26" s="304" t="str">
        <f>H26</f>
        <v>MnO</v>
      </c>
      <c r="J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24"/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24"/>
      <c r="EC26" s="24"/>
      <c r="ED26" s="24"/>
      <c r="EE26" s="24"/>
      <c r="EF26" s="24"/>
      <c r="EG26" s="24"/>
      <c r="EH26" s="24"/>
      <c r="EI26" s="24"/>
      <c r="EJ26" s="24"/>
      <c r="EK26" s="24"/>
      <c r="EL26" s="24"/>
      <c r="EM26" s="24"/>
      <c r="EN26" s="24"/>
      <c r="EO26" s="24"/>
      <c r="EP26" s="24"/>
      <c r="EQ26" s="24"/>
      <c r="ER26" s="24"/>
      <c r="ES26" s="24"/>
      <c r="ET26" s="24"/>
      <c r="EU26" s="24"/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24"/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24"/>
      <c r="GG26" s="24"/>
      <c r="GH26" s="24"/>
      <c r="GI26" s="24"/>
      <c r="GJ26" s="24"/>
      <c r="GK26" s="24"/>
      <c r="GL26" s="24"/>
      <c r="GM26" s="24"/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24"/>
      <c r="HD26" s="24"/>
      <c r="HE26" s="24"/>
      <c r="HF26" s="24"/>
      <c r="HG26" s="24"/>
      <c r="HH26" s="24"/>
      <c r="HI26" s="24"/>
      <c r="HJ26" s="24"/>
      <c r="HK26" s="24"/>
      <c r="HL26" s="24"/>
      <c r="HM26" s="24"/>
      <c r="HN26" s="24"/>
      <c r="HO26" s="24"/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24"/>
      <c r="IV26" s="24"/>
      <c r="IW26" s="24"/>
      <c r="IX26" s="24"/>
      <c r="IY26" s="24"/>
      <c r="IZ26" s="24"/>
      <c r="JA26" s="24"/>
      <c r="JB26" s="24"/>
      <c r="JC26" s="24"/>
      <c r="JD26" s="24"/>
      <c r="JE26" s="24"/>
      <c r="JF26" s="24"/>
      <c r="JG26" s="24"/>
      <c r="JH26" s="24"/>
      <c r="JI26" s="24"/>
      <c r="JJ26" s="24"/>
      <c r="JK26" s="24"/>
      <c r="JL26" s="24"/>
      <c r="JM26" s="24"/>
      <c r="JN26" s="24"/>
      <c r="JO26" s="24"/>
      <c r="JP26" s="24"/>
      <c r="JQ26" s="24"/>
      <c r="JR26" s="24"/>
      <c r="JS26" s="24"/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24"/>
      <c r="KO26" s="24"/>
      <c r="KP26" s="24"/>
      <c r="KQ26" s="24"/>
      <c r="KR26" s="24"/>
      <c r="KS26" s="24"/>
      <c r="KT26" s="24"/>
      <c r="KU26" s="24"/>
      <c r="KV26" s="24"/>
      <c r="KW26" s="24"/>
      <c r="KX26" s="24"/>
      <c r="KY26" s="24"/>
      <c r="KZ26" s="24"/>
      <c r="LA26" s="24"/>
      <c r="LB26" s="24"/>
      <c r="LC26" s="24"/>
      <c r="LD26" s="24"/>
      <c r="LE26" s="24"/>
      <c r="LF26" s="24"/>
      <c r="LG26" s="24"/>
      <c r="LH26" s="24"/>
      <c r="LI26" s="24"/>
      <c r="LJ26" s="24"/>
      <c r="LK26" s="24"/>
      <c r="LL26" s="24"/>
      <c r="LM26" s="24"/>
      <c r="LN26" s="24"/>
      <c r="LO26" s="24"/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24"/>
      <c r="MS26" s="24"/>
      <c r="MT26" s="24"/>
      <c r="MU26" s="24"/>
      <c r="MV26" s="24"/>
      <c r="MW26" s="24"/>
      <c r="MX26" s="24"/>
      <c r="MY26" s="24"/>
      <c r="MZ26" s="24"/>
      <c r="NA26" s="24"/>
      <c r="NB26" s="24"/>
      <c r="NC26" s="24"/>
      <c r="ND26" s="24"/>
      <c r="NE26" s="24"/>
      <c r="NF26" s="24"/>
      <c r="NG26" s="24"/>
      <c r="NH26" s="24"/>
      <c r="NI26" s="24"/>
      <c r="NJ26" s="24"/>
      <c r="NK26" s="24"/>
      <c r="NL26" s="24"/>
      <c r="NM26" s="24"/>
      <c r="NN26" s="24"/>
      <c r="NO26" s="24"/>
      <c r="NP26" s="24"/>
      <c r="NQ26" s="24"/>
      <c r="NR26" s="24"/>
      <c r="NS26" s="24"/>
      <c r="NT26" s="24"/>
      <c r="NU26" s="24"/>
      <c r="NV26" s="24"/>
      <c r="NW26" s="24"/>
      <c r="NX26" s="24"/>
      <c r="NY26" s="24"/>
      <c r="NZ26" s="24"/>
      <c r="OA26" s="24"/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24"/>
      <c r="OW26" s="24"/>
      <c r="OX26" s="24"/>
      <c r="OY26" s="24"/>
      <c r="OZ26" s="24"/>
      <c r="PA26" s="24"/>
      <c r="PB26" s="24"/>
      <c r="PC26" s="24"/>
      <c r="PD26" s="24"/>
      <c r="PE26" s="24"/>
      <c r="PF26" s="24"/>
      <c r="PG26" s="24"/>
      <c r="PH26" s="24"/>
      <c r="PI26" s="24"/>
      <c r="PJ26" s="24"/>
      <c r="PK26" s="24"/>
      <c r="PL26" s="24"/>
      <c r="PM26" s="24"/>
      <c r="PN26" s="24"/>
      <c r="PO26" s="24"/>
      <c r="PP26" s="24"/>
      <c r="PQ26" s="24"/>
      <c r="PR26" s="24"/>
      <c r="PS26" s="24"/>
      <c r="PT26" s="24"/>
      <c r="PU26" s="24"/>
      <c r="PV26" s="24"/>
      <c r="PW26" s="24"/>
      <c r="PX26" s="24"/>
      <c r="PY26" s="24"/>
      <c r="PZ26" s="24"/>
      <c r="QA26" s="24"/>
      <c r="QB26" s="24"/>
      <c r="QC26" s="24"/>
      <c r="QD26" s="24"/>
      <c r="QE26" s="24"/>
      <c r="QF26" s="24"/>
      <c r="QG26" s="24"/>
      <c r="QH26" s="24"/>
      <c r="QI26" s="24"/>
      <c r="QJ26" s="24"/>
      <c r="QK26" s="24"/>
      <c r="QL26" s="24"/>
      <c r="QM26" s="24"/>
      <c r="QN26" s="24"/>
      <c r="QO26" s="24"/>
      <c r="QP26" s="24"/>
      <c r="QQ26" s="24"/>
      <c r="QR26" s="24"/>
      <c r="QS26" s="24"/>
      <c r="QT26" s="24"/>
      <c r="QU26" s="24"/>
      <c r="QV26" s="24"/>
      <c r="QW26" s="24"/>
      <c r="QX26" s="24"/>
      <c r="QY26" s="24"/>
      <c r="QZ26" s="24"/>
      <c r="RA26" s="24"/>
      <c r="RB26" s="24"/>
      <c r="RC26" s="24"/>
      <c r="RD26" s="24"/>
      <c r="RE26" s="24"/>
      <c r="RF26" s="24"/>
      <c r="RG26" s="24"/>
      <c r="RH26" s="24"/>
      <c r="RI26" s="24"/>
      <c r="RJ26" s="24"/>
      <c r="RK26" s="24"/>
      <c r="RL26" s="24"/>
      <c r="RM26" s="24"/>
      <c r="RN26" s="24"/>
      <c r="RO26" s="24"/>
      <c r="RP26" s="24"/>
      <c r="RQ26" s="24"/>
      <c r="RR26" s="24"/>
      <c r="RS26" s="24"/>
      <c r="RT26" s="24"/>
      <c r="RU26" s="24"/>
      <c r="RV26" s="24"/>
      <c r="RW26" s="24"/>
      <c r="RX26" s="24"/>
      <c r="RY26" s="24"/>
      <c r="RZ26" s="24"/>
      <c r="SA26" s="24"/>
      <c r="SB26" s="24"/>
      <c r="SC26" s="24"/>
      <c r="SD26" s="24"/>
      <c r="SE26" s="24"/>
      <c r="SF26" s="24"/>
      <c r="SG26" s="24"/>
      <c r="SH26" s="24"/>
      <c r="SI26" s="24"/>
      <c r="SJ26" s="24"/>
      <c r="SK26" s="24"/>
      <c r="SL26" s="24"/>
      <c r="SM26" s="24"/>
      <c r="SN26" s="24"/>
      <c r="SO26" s="24"/>
      <c r="SP26" s="24"/>
      <c r="SQ26" s="24"/>
      <c r="SR26" s="24"/>
      <c r="SS26" s="24"/>
      <c r="ST26" s="24"/>
      <c r="SU26" s="24"/>
      <c r="SV26" s="24"/>
      <c r="SW26" s="24"/>
      <c r="SX26" s="24"/>
      <c r="SY26" s="24"/>
      <c r="SZ26" s="24"/>
      <c r="TA26" s="24"/>
      <c r="TB26" s="24"/>
      <c r="TC26" s="24"/>
      <c r="TD26" s="24"/>
      <c r="TE26" s="24"/>
      <c r="TF26" s="24"/>
      <c r="TG26" s="24"/>
      <c r="TH26" s="24"/>
      <c r="TI26" s="24"/>
      <c r="TJ26" s="24"/>
      <c r="TK26" s="24"/>
      <c r="TL26" s="24"/>
      <c r="TM26" s="24"/>
      <c r="TN26" s="24"/>
      <c r="TO26" s="24"/>
      <c r="TP26" s="24"/>
      <c r="TQ26" s="24"/>
      <c r="TR26" s="24"/>
      <c r="TS26" s="24"/>
      <c r="TT26" s="24"/>
      <c r="TU26" s="24"/>
      <c r="TV26" s="24"/>
      <c r="TW26" s="24"/>
      <c r="TX26" s="24"/>
      <c r="TY26" s="24"/>
      <c r="TZ26" s="24"/>
      <c r="UA26" s="24"/>
      <c r="UB26" s="24"/>
      <c r="UC26" s="24"/>
      <c r="UD26" s="24"/>
      <c r="UE26" s="24"/>
      <c r="UF26" s="24"/>
      <c r="UG26" s="24"/>
      <c r="UH26" s="24"/>
      <c r="UI26" s="24"/>
      <c r="UJ26" s="24"/>
      <c r="UK26" s="24"/>
      <c r="UL26" s="24"/>
      <c r="UM26" s="24"/>
      <c r="UN26" s="24"/>
      <c r="UO26" s="24"/>
      <c r="UP26" s="24"/>
      <c r="UQ26" s="24"/>
      <c r="UR26" s="24"/>
      <c r="US26" s="24"/>
      <c r="UT26" s="24"/>
      <c r="UU26" s="24"/>
      <c r="UV26" s="24"/>
      <c r="UW26" s="24"/>
      <c r="UX26" s="24"/>
      <c r="UY26" s="24"/>
      <c r="UZ26" s="24"/>
      <c r="VA26" s="24"/>
      <c r="VB26" s="24"/>
      <c r="VC26" s="24"/>
      <c r="VD26" s="24"/>
      <c r="VE26" s="24"/>
      <c r="VF26" s="24"/>
      <c r="VG26" s="24"/>
      <c r="VH26" s="24"/>
      <c r="VI26" s="24"/>
      <c r="VJ26" s="24"/>
      <c r="VK26" s="24"/>
      <c r="VL26" s="24"/>
      <c r="VM26" s="24"/>
      <c r="VN26" s="24"/>
      <c r="VO26" s="24"/>
      <c r="VP26" s="24"/>
      <c r="VQ26" s="24"/>
      <c r="VR26" s="24"/>
      <c r="VS26" s="24"/>
      <c r="VT26" s="24"/>
      <c r="VU26" s="24"/>
      <c r="VV26" s="24"/>
      <c r="VW26" s="24"/>
      <c r="VX26" s="24"/>
      <c r="VY26" s="24"/>
      <c r="VZ26" s="24"/>
      <c r="WA26" s="24"/>
      <c r="WB26" s="24"/>
      <c r="WC26" s="24"/>
      <c r="WD26" s="24"/>
      <c r="WE26" s="24"/>
      <c r="WF26" s="24"/>
      <c r="WG26" s="24"/>
      <c r="WH26" s="24"/>
      <c r="WI26" s="24"/>
      <c r="WJ26" s="24"/>
      <c r="WK26" s="24"/>
      <c r="WL26" s="24"/>
      <c r="WM26" s="24"/>
      <c r="WN26" s="24"/>
      <c r="WO26" s="24"/>
      <c r="WP26" s="24"/>
      <c r="WQ26" s="24"/>
      <c r="WR26" s="24"/>
      <c r="WS26" s="24"/>
      <c r="WT26" s="24"/>
      <c r="WU26" s="24"/>
      <c r="WV26" s="24"/>
      <c r="WW26" s="24"/>
      <c r="WX26" s="24"/>
      <c r="WY26" s="24"/>
      <c r="WZ26" s="24"/>
      <c r="XA26" s="24"/>
      <c r="XB26" s="24"/>
      <c r="XC26" s="24"/>
      <c r="XD26" s="24"/>
      <c r="XE26" s="24"/>
      <c r="XF26" s="24"/>
      <c r="XG26" s="24"/>
      <c r="XH26" s="24"/>
      <c r="XI26" s="24"/>
      <c r="XJ26" s="24"/>
      <c r="XK26" s="24"/>
      <c r="XL26" s="24"/>
      <c r="XM26" s="24"/>
      <c r="XN26" s="24"/>
      <c r="XO26" s="24"/>
      <c r="XP26" s="24"/>
      <c r="XQ26" s="24"/>
      <c r="XR26" s="24"/>
      <c r="XS26" s="24"/>
      <c r="XT26" s="24"/>
      <c r="XU26" s="24"/>
      <c r="XV26" s="24"/>
      <c r="XW26" s="24"/>
      <c r="XX26" s="24"/>
      <c r="XY26" s="24"/>
      <c r="XZ26" s="24"/>
      <c r="YA26" s="24"/>
      <c r="YB26" s="24"/>
      <c r="YC26" s="24"/>
      <c r="YD26" s="24"/>
      <c r="YE26" s="24"/>
      <c r="YF26" s="24"/>
      <c r="YG26" s="24"/>
      <c r="YH26" s="24"/>
      <c r="YI26" s="24"/>
      <c r="YJ26" s="24"/>
      <c r="YK26" s="24"/>
      <c r="YL26" s="24"/>
      <c r="YM26" s="24"/>
      <c r="YN26" s="24"/>
      <c r="YO26" s="24"/>
      <c r="YP26" s="24"/>
      <c r="YQ26" s="24"/>
      <c r="YR26" s="24"/>
      <c r="YS26" s="24"/>
      <c r="YT26" s="24"/>
      <c r="YU26" s="24"/>
      <c r="YV26" s="24"/>
      <c r="YW26" s="24"/>
      <c r="YX26" s="24"/>
      <c r="YY26" s="24"/>
      <c r="YZ26" s="24"/>
      <c r="ZA26" s="24"/>
      <c r="ZB26" s="24"/>
      <c r="ZC26" s="24"/>
      <c r="ZD26" s="24"/>
      <c r="ZE26" s="24"/>
      <c r="ZF26" s="24"/>
      <c r="ZG26" s="24"/>
      <c r="ZH26" s="24"/>
      <c r="ZI26" s="24"/>
      <c r="ZJ26" s="24"/>
      <c r="ZK26" s="24"/>
      <c r="ZL26" s="24"/>
      <c r="ZM26" s="24"/>
      <c r="ZN26" s="24"/>
      <c r="ZO26" s="24"/>
      <c r="ZP26" s="24"/>
      <c r="ZQ26" s="24"/>
      <c r="ZR26" s="24"/>
      <c r="ZS26" s="24"/>
      <c r="ZT26" s="24"/>
      <c r="ZU26" s="24"/>
      <c r="ZV26" s="24"/>
      <c r="ZW26" s="24"/>
      <c r="ZX26" s="24"/>
      <c r="ZY26" s="24"/>
      <c r="ZZ26" s="24"/>
      <c r="AAA26" s="24"/>
      <c r="AAB26" s="24"/>
      <c r="AAC26" s="24"/>
      <c r="AAD26" s="24"/>
      <c r="AAE26" s="24"/>
      <c r="AAF26" s="24"/>
      <c r="AAG26" s="24"/>
      <c r="AAH26" s="24"/>
      <c r="AAI26" s="24"/>
      <c r="AAJ26" s="24"/>
      <c r="AAK26" s="24"/>
      <c r="AAL26" s="24"/>
      <c r="AAM26" s="24"/>
      <c r="AAN26" s="24"/>
      <c r="AAO26" s="24"/>
      <c r="AAP26" s="24"/>
      <c r="AAQ26" s="24"/>
      <c r="AAR26" s="24"/>
      <c r="AAS26" s="24"/>
      <c r="AAT26" s="24"/>
      <c r="AAU26" s="24"/>
      <c r="AAV26" s="24"/>
      <c r="AAW26" s="24"/>
      <c r="AAX26" s="24"/>
      <c r="AAY26" s="24"/>
      <c r="AAZ26" s="24"/>
      <c r="ABA26" s="24"/>
      <c r="ABB26" s="24"/>
      <c r="ABC26" s="24"/>
      <c r="ABD26" s="24"/>
      <c r="ABE26" s="24"/>
      <c r="ABF26" s="24"/>
      <c r="ABG26" s="24"/>
      <c r="ABH26" s="24"/>
      <c r="ABI26" s="24"/>
      <c r="ABJ26" s="24"/>
      <c r="ABK26" s="24"/>
      <c r="ABL26" s="24"/>
      <c r="ABM26" s="24"/>
      <c r="ABN26" s="24"/>
      <c r="ABO26" s="24"/>
      <c r="ABP26" s="24"/>
      <c r="ABQ26" s="24"/>
      <c r="ABR26" s="24"/>
      <c r="ABS26" s="24"/>
      <c r="ABT26" s="24"/>
      <c r="ABU26" s="24"/>
      <c r="ABV26" s="24"/>
      <c r="ABW26" s="24"/>
      <c r="ABX26" s="24"/>
      <c r="ABY26" s="24"/>
      <c r="ABZ26" s="24"/>
      <c r="ACA26" s="24"/>
      <c r="ACB26" s="24"/>
      <c r="ACC26" s="24"/>
      <c r="ACD26" s="24"/>
      <c r="ACE26" s="24"/>
      <c r="ACF26" s="24"/>
      <c r="ACG26" s="24"/>
      <c r="ACH26" s="24"/>
      <c r="ACI26" s="24"/>
      <c r="ACJ26" s="24"/>
      <c r="ACK26" s="24"/>
      <c r="ACL26" s="24"/>
      <c r="ACM26" s="24"/>
      <c r="ACN26" s="24"/>
      <c r="ACO26" s="24"/>
      <c r="ACP26" s="24"/>
      <c r="ACQ26" s="24"/>
      <c r="ACR26" s="24"/>
      <c r="ACS26" s="24"/>
      <c r="ACT26" s="24"/>
      <c r="ACU26" s="24"/>
      <c r="ACV26" s="24"/>
      <c r="ACW26" s="24"/>
      <c r="ACX26" s="24"/>
      <c r="ACY26" s="24"/>
      <c r="ACZ26" s="24"/>
      <c r="ADA26" s="24"/>
      <c r="ADB26" s="24"/>
      <c r="ADC26" s="24"/>
      <c r="ADD26" s="24"/>
      <c r="ADE26" s="24"/>
      <c r="ADF26" s="24"/>
      <c r="ADG26" s="24"/>
      <c r="ADH26" s="24"/>
      <c r="ADI26" s="24"/>
      <c r="ADJ26" s="24"/>
      <c r="ADK26" s="24"/>
      <c r="ADL26" s="24"/>
      <c r="ADM26" s="24"/>
      <c r="ADN26" s="24"/>
      <c r="ADO26" s="24"/>
      <c r="ADP26" s="24"/>
      <c r="ADQ26" s="24"/>
      <c r="ADR26" s="24"/>
      <c r="ADS26" s="24"/>
      <c r="ADT26" s="24"/>
      <c r="ADU26" s="24"/>
      <c r="ADV26" s="24"/>
      <c r="ADW26" s="24"/>
      <c r="ADX26" s="24"/>
      <c r="ADY26" s="24"/>
      <c r="ADZ26" s="24"/>
      <c r="AEA26" s="24"/>
      <c r="AEB26" s="24"/>
      <c r="AEC26" s="24"/>
      <c r="AED26" s="24"/>
      <c r="AEE26" s="24"/>
      <c r="AEF26" s="24"/>
      <c r="AEG26" s="24"/>
      <c r="AEH26" s="24"/>
      <c r="AEI26" s="24"/>
      <c r="AEJ26" s="24"/>
      <c r="AEK26" s="24"/>
      <c r="AEL26" s="24"/>
      <c r="AEM26" s="24"/>
      <c r="AEN26" s="24"/>
      <c r="AEO26" s="24"/>
      <c r="AEP26" s="24"/>
      <c r="AEQ26" s="24"/>
      <c r="AER26" s="24"/>
      <c r="AES26" s="24"/>
      <c r="AET26" s="24"/>
      <c r="AEU26" s="24"/>
      <c r="AEV26" s="24"/>
      <c r="AEW26" s="24"/>
      <c r="AEX26" s="24"/>
      <c r="AEY26" s="24"/>
      <c r="AEZ26" s="24"/>
      <c r="AFA26" s="24"/>
      <c r="AFB26" s="24"/>
      <c r="AFC26" s="24"/>
      <c r="AFD26" s="24"/>
      <c r="AFE26" s="24"/>
      <c r="AFF26" s="24"/>
      <c r="AFG26" s="24"/>
      <c r="AFH26" s="24"/>
      <c r="AFI26" s="24"/>
      <c r="AFJ26" s="24"/>
      <c r="AFK26" s="24"/>
      <c r="AFL26" s="24"/>
      <c r="AFM26" s="24"/>
      <c r="AFN26" s="24"/>
      <c r="AFO26" s="24"/>
      <c r="AFP26" s="24"/>
      <c r="AFQ26" s="24"/>
      <c r="AFR26" s="24"/>
      <c r="AFS26" s="24"/>
      <c r="AFT26" s="24"/>
      <c r="AFU26" s="24"/>
      <c r="AFV26" s="24"/>
      <c r="AFW26" s="24"/>
      <c r="AFX26" s="24"/>
      <c r="AFY26" s="24"/>
      <c r="AFZ26" s="24"/>
      <c r="AGA26" s="24"/>
      <c r="AGB26" s="24"/>
      <c r="AGC26" s="24"/>
      <c r="AGD26" s="24"/>
      <c r="AGE26" s="24"/>
      <c r="AGF26" s="24"/>
      <c r="AGG26" s="24"/>
      <c r="AGH26" s="24"/>
      <c r="AGI26" s="24"/>
      <c r="AGJ26" s="24"/>
      <c r="AGK26" s="24"/>
      <c r="AGL26" s="24"/>
      <c r="AGM26" s="24"/>
      <c r="AGN26" s="24"/>
      <c r="AGO26" s="24"/>
      <c r="AGP26" s="24"/>
      <c r="AGQ26" s="24"/>
      <c r="AGR26" s="24"/>
      <c r="AGS26" s="24"/>
      <c r="AGT26" s="24"/>
      <c r="AGU26" s="24"/>
      <c r="AGV26" s="24"/>
      <c r="AGW26" s="24"/>
      <c r="AGX26" s="24"/>
      <c r="AGY26" s="24"/>
      <c r="AGZ26" s="24"/>
      <c r="AHA26" s="24"/>
      <c r="AHB26" s="24"/>
      <c r="AHC26" s="24"/>
      <c r="AHD26" s="24"/>
      <c r="AHE26" s="24"/>
      <c r="AHF26" s="24"/>
      <c r="AHG26" s="24"/>
      <c r="AHH26" s="24"/>
      <c r="AHI26" s="24"/>
      <c r="AHJ26" s="24"/>
      <c r="AHK26" s="24"/>
      <c r="AHL26" s="24"/>
      <c r="AHM26" s="24"/>
      <c r="AHN26" s="24"/>
      <c r="AHO26" s="24"/>
      <c r="AHP26" s="24"/>
      <c r="AHQ26" s="24"/>
      <c r="AHR26" s="24"/>
      <c r="AHS26" s="24"/>
      <c r="AHT26" s="24"/>
      <c r="AHU26" s="24"/>
      <c r="AHV26" s="24"/>
      <c r="AHW26" s="24"/>
      <c r="AHX26" s="24"/>
      <c r="AHY26" s="24"/>
      <c r="AHZ26" s="24"/>
      <c r="AIA26" s="24"/>
      <c r="AIB26" s="24"/>
      <c r="AIC26" s="24"/>
      <c r="AID26" s="24"/>
      <c r="AIE26" s="24"/>
      <c r="AIF26" s="24"/>
      <c r="AIG26" s="24"/>
      <c r="AIH26" s="24"/>
      <c r="AII26" s="24"/>
      <c r="AIJ26" s="24"/>
      <c r="AIK26" s="24"/>
      <c r="AIL26" s="24"/>
      <c r="AIM26" s="24"/>
      <c r="AIN26" s="24"/>
      <c r="AIO26" s="24"/>
      <c r="AIP26" s="24"/>
      <c r="AIQ26" s="24"/>
      <c r="AIR26" s="24"/>
      <c r="AIS26" s="24"/>
      <c r="AIT26" s="24"/>
      <c r="AIU26" s="24"/>
      <c r="AIV26" s="24"/>
      <c r="AIW26" s="24"/>
      <c r="AIX26" s="24"/>
      <c r="AIY26" s="24"/>
      <c r="AIZ26" s="24"/>
      <c r="AJA26" s="24"/>
      <c r="AJB26" s="24"/>
      <c r="AJC26" s="24"/>
      <c r="AJD26" s="24"/>
      <c r="AJE26" s="24"/>
      <c r="AJF26" s="24"/>
      <c r="AJG26" s="24"/>
      <c r="AJH26" s="24"/>
      <c r="AJI26" s="24"/>
      <c r="AJJ26" s="24"/>
      <c r="AJK26" s="24"/>
      <c r="AJL26" s="24"/>
      <c r="AJM26" s="24"/>
      <c r="AJN26" s="24"/>
      <c r="AJO26" s="24"/>
      <c r="AJP26" s="24"/>
      <c r="AJQ26" s="24"/>
      <c r="AJR26" s="24"/>
      <c r="AJS26" s="24"/>
      <c r="AJT26" s="24"/>
      <c r="AJU26" s="24"/>
      <c r="AJV26" s="24"/>
      <c r="AJW26" s="24"/>
      <c r="AJX26" s="24"/>
      <c r="AJY26" s="24"/>
      <c r="AJZ26" s="24"/>
      <c r="AKA26" s="24"/>
      <c r="AKB26" s="24"/>
      <c r="AKC26" s="24"/>
      <c r="AKD26" s="24"/>
      <c r="AKE26" s="24"/>
      <c r="AKF26" s="24"/>
      <c r="AKG26" s="24"/>
      <c r="AKH26" s="24"/>
      <c r="AKI26" s="24"/>
      <c r="AKJ26" s="24"/>
      <c r="AKK26" s="24"/>
      <c r="AKL26" s="24"/>
      <c r="AKM26" s="24"/>
      <c r="AKN26" s="24"/>
      <c r="AKO26" s="24"/>
      <c r="AKP26" s="24"/>
      <c r="AKQ26" s="24"/>
      <c r="AKR26" s="24"/>
      <c r="AKS26" s="24"/>
      <c r="AKT26" s="24"/>
      <c r="AKU26" s="24"/>
      <c r="AKV26" s="24"/>
      <c r="AKW26" s="24"/>
      <c r="AKX26" s="24"/>
      <c r="AKY26" s="24"/>
      <c r="AKZ26" s="24"/>
      <c r="ALA26" s="24"/>
      <c r="ALB26" s="24"/>
      <c r="ALC26" s="24"/>
      <c r="ALD26" s="24"/>
      <c r="ALE26" s="24"/>
      <c r="ALF26" s="24"/>
      <c r="ALG26" s="24"/>
      <c r="ALH26" s="24"/>
      <c r="ALI26" s="24"/>
      <c r="ALJ26" s="24"/>
      <c r="ALK26" s="24"/>
      <c r="ALL26" s="24"/>
      <c r="ALM26" s="24"/>
      <c r="ALN26" s="24"/>
      <c r="ALO26" s="24"/>
      <c r="ALP26" s="24"/>
      <c r="ALQ26" s="24"/>
      <c r="ALR26" s="24"/>
      <c r="ALS26" s="24"/>
      <c r="ALT26" s="24"/>
      <c r="ALU26" s="24"/>
      <c r="ALV26" s="24"/>
      <c r="ALW26" s="24"/>
      <c r="ALX26" s="24"/>
      <c r="ALY26" s="24"/>
      <c r="ALZ26" s="24"/>
      <c r="AMA26" s="24"/>
      <c r="AMB26" s="24"/>
      <c r="AMC26" s="24"/>
      <c r="AMD26" s="24"/>
      <c r="AME26" s="24"/>
      <c r="AMF26" s="24"/>
      <c r="AMG26" s="24"/>
      <c r="AMH26" s="24"/>
      <c r="AMI26" s="24"/>
      <c r="AMJ26" s="24"/>
      <c r="AMK26" s="24"/>
      <c r="AML26" s="24"/>
      <c r="AMM26" s="24"/>
      <c r="AMN26" s="24"/>
      <c r="AMO26" s="24"/>
      <c r="AMP26" s="24"/>
      <c r="AMQ26" s="24"/>
      <c r="AMR26" s="24"/>
      <c r="AMS26" s="24"/>
      <c r="AMT26" s="24"/>
      <c r="AMU26" s="24"/>
      <c r="AMV26" s="24"/>
      <c r="AMW26" s="24"/>
      <c r="AMX26" s="24"/>
      <c r="AMY26" s="24"/>
      <c r="AMZ26" s="24"/>
      <c r="ANA26" s="24"/>
      <c r="ANB26" s="24"/>
      <c r="ANC26" s="24"/>
      <c r="AND26" s="24"/>
      <c r="ANE26" s="24"/>
      <c r="ANF26" s="24"/>
      <c r="ANG26" s="24"/>
      <c r="ANH26" s="24"/>
      <c r="ANI26" s="24"/>
      <c r="ANJ26" s="24"/>
      <c r="ANK26" s="24"/>
      <c r="ANL26" s="24"/>
      <c r="ANM26" s="24"/>
      <c r="ANN26" s="24"/>
      <c r="ANO26" s="24"/>
      <c r="ANP26" s="24"/>
      <c r="ANQ26" s="24"/>
      <c r="ANR26" s="24"/>
      <c r="ANS26" s="24"/>
      <c r="ANT26" s="24"/>
      <c r="ANU26" s="24"/>
      <c r="ANV26" s="24"/>
      <c r="ANW26" s="24"/>
      <c r="ANX26" s="24"/>
      <c r="ANY26" s="24"/>
      <c r="ANZ26" s="24"/>
      <c r="AOA26" s="24"/>
      <c r="AOB26" s="24"/>
      <c r="AOC26" s="24"/>
      <c r="AOD26" s="24"/>
      <c r="AOE26" s="24"/>
      <c r="AOF26" s="24"/>
      <c r="AOG26" s="24"/>
      <c r="AOH26" s="24"/>
      <c r="AOI26" s="24"/>
      <c r="AOJ26" s="24"/>
      <c r="AOK26" s="24"/>
      <c r="AOL26" s="24"/>
      <c r="AOM26" s="24"/>
      <c r="AON26" s="24"/>
      <c r="AOO26" s="24"/>
      <c r="AOP26" s="24"/>
      <c r="AOQ26" s="24"/>
      <c r="AOR26" s="24"/>
      <c r="AOS26" s="24"/>
      <c r="AOT26" s="24"/>
      <c r="AOU26" s="24"/>
      <c r="AOV26" s="24"/>
      <c r="AOW26" s="24"/>
      <c r="AOX26" s="24"/>
      <c r="AOY26" s="24"/>
      <c r="AOZ26" s="24"/>
      <c r="APA26" s="24"/>
      <c r="APB26" s="24"/>
      <c r="APC26" s="24"/>
      <c r="APD26" s="24"/>
      <c r="APE26" s="24"/>
      <c r="APF26" s="24"/>
      <c r="APG26" s="24"/>
      <c r="APH26" s="24"/>
      <c r="API26" s="24"/>
      <c r="APJ26" s="24"/>
      <c r="APK26" s="24"/>
      <c r="APL26" s="24"/>
      <c r="APM26" s="24"/>
      <c r="APN26" s="24"/>
      <c r="APO26" s="24"/>
      <c r="APP26" s="24"/>
      <c r="APQ26" s="24"/>
      <c r="APR26" s="24"/>
      <c r="APS26" s="24"/>
      <c r="APT26" s="24"/>
      <c r="APU26" s="24"/>
      <c r="APV26" s="24"/>
      <c r="APW26" s="24"/>
      <c r="APX26" s="24"/>
      <c r="APY26" s="24"/>
      <c r="APZ26" s="24"/>
      <c r="AQA26" s="24"/>
      <c r="AQB26" s="24"/>
      <c r="AQC26" s="24"/>
      <c r="AQD26" s="24"/>
      <c r="AQE26" s="24"/>
      <c r="AQF26" s="24"/>
      <c r="AQG26" s="24"/>
      <c r="AQH26" s="24"/>
      <c r="AQI26" s="24"/>
      <c r="AQJ26" s="24"/>
      <c r="AQK26" s="24"/>
      <c r="AQL26" s="24"/>
      <c r="AQM26" s="24"/>
      <c r="AQN26" s="24"/>
      <c r="AQO26" s="24"/>
      <c r="AQP26" s="24"/>
      <c r="AQQ26" s="24"/>
      <c r="AQR26" s="24"/>
      <c r="AQS26" s="24"/>
      <c r="AQT26" s="24"/>
      <c r="AQU26" s="24"/>
      <c r="AQV26" s="24"/>
      <c r="AQW26" s="24"/>
      <c r="AQX26" s="24"/>
      <c r="AQY26" s="24"/>
      <c r="AQZ26" s="24"/>
      <c r="ARA26" s="24"/>
      <c r="ARB26" s="24"/>
      <c r="ARC26" s="24"/>
      <c r="ARD26" s="24"/>
      <c r="ARE26" s="24"/>
      <c r="ARF26" s="24"/>
      <c r="ARG26" s="24"/>
      <c r="ARH26" s="24"/>
      <c r="ARI26" s="24"/>
      <c r="ARJ26" s="24"/>
      <c r="ARK26" s="24"/>
      <c r="ARL26" s="24"/>
      <c r="ARM26" s="24"/>
      <c r="ARN26" s="24"/>
      <c r="ARO26" s="24"/>
      <c r="ARP26" s="24"/>
      <c r="ARQ26" s="24"/>
      <c r="ARR26" s="24"/>
      <c r="ARS26" s="24"/>
      <c r="ART26" s="24"/>
      <c r="ARU26" s="24"/>
      <c r="ARV26" s="24"/>
      <c r="ARW26" s="24"/>
      <c r="ARX26" s="24"/>
      <c r="ARY26" s="24"/>
      <c r="ARZ26" s="24"/>
      <c r="ASA26" s="24"/>
      <c r="ASB26" s="24"/>
      <c r="ASC26" s="24"/>
      <c r="ASD26" s="24"/>
      <c r="ASE26" s="24"/>
      <c r="ASF26" s="24"/>
      <c r="ASG26" s="24"/>
      <c r="ASH26" s="24"/>
      <c r="ASI26" s="24"/>
      <c r="ASJ26" s="24"/>
      <c r="ASK26" s="24"/>
      <c r="ASL26" s="24"/>
      <c r="ASM26" s="24"/>
      <c r="ASN26" s="24"/>
      <c r="ASO26" s="24"/>
      <c r="ASP26" s="24"/>
      <c r="ASQ26" s="24"/>
      <c r="ASR26" s="24"/>
      <c r="ASS26" s="24"/>
      <c r="AST26" s="24"/>
      <c r="ASU26" s="24"/>
      <c r="ASV26" s="24"/>
      <c r="ASW26" s="24"/>
      <c r="ASX26" s="24"/>
      <c r="ASY26" s="24"/>
      <c r="ASZ26" s="24"/>
      <c r="ATA26" s="24"/>
      <c r="ATB26" s="24"/>
      <c r="ATC26" s="24"/>
      <c r="ATD26" s="24"/>
      <c r="ATE26" s="24"/>
      <c r="ATF26" s="24"/>
      <c r="ATG26" s="24"/>
      <c r="ATH26" s="24"/>
      <c r="ATI26" s="24"/>
      <c r="ATJ26" s="24"/>
      <c r="ATK26" s="24"/>
      <c r="ATL26" s="24"/>
      <c r="ATM26" s="24"/>
      <c r="ATN26" s="24"/>
      <c r="ATO26" s="24"/>
      <c r="ATP26" s="24"/>
      <c r="ATQ26" s="24"/>
      <c r="ATR26" s="24"/>
      <c r="ATS26" s="24"/>
      <c r="ATT26" s="24"/>
      <c r="ATU26" s="24"/>
      <c r="ATV26" s="24"/>
      <c r="ATW26" s="24"/>
      <c r="ATX26" s="24"/>
      <c r="ATY26" s="24"/>
      <c r="ATZ26" s="24"/>
      <c r="AUA26" s="24"/>
      <c r="AUB26" s="24"/>
      <c r="AUC26" s="24"/>
      <c r="AUD26" s="24"/>
      <c r="AUE26" s="24"/>
      <c r="AUF26" s="24"/>
      <c r="AUG26" s="24"/>
      <c r="AUH26" s="24"/>
      <c r="AUI26" s="24"/>
      <c r="AUJ26" s="24"/>
      <c r="AUK26" s="24"/>
      <c r="AUL26" s="24"/>
      <c r="AUM26" s="24"/>
      <c r="AUN26" s="24"/>
      <c r="AUO26" s="24"/>
      <c r="AUP26" s="24"/>
      <c r="AUQ26" s="24"/>
      <c r="AUR26" s="24"/>
      <c r="AUS26" s="24"/>
      <c r="AUT26" s="24"/>
      <c r="AUU26" s="24"/>
      <c r="AUV26" s="24"/>
      <c r="AUW26" s="24"/>
      <c r="AUX26" s="24"/>
      <c r="AUY26" s="24"/>
      <c r="AUZ26" s="24"/>
      <c r="AVA26" s="24"/>
      <c r="AVB26" s="24"/>
      <c r="AVC26" s="24"/>
      <c r="AVD26" s="24"/>
      <c r="AVE26" s="24"/>
      <c r="AVF26" s="24"/>
      <c r="AVG26" s="24"/>
      <c r="AVH26" s="24"/>
      <c r="AVI26" s="24"/>
      <c r="AVJ26" s="24"/>
      <c r="AVK26" s="24"/>
      <c r="AVL26" s="24"/>
      <c r="AVM26" s="24"/>
      <c r="AVN26" s="24"/>
      <c r="AVO26" s="24"/>
      <c r="AVP26" s="24"/>
      <c r="AVQ26" s="24"/>
      <c r="AVR26" s="24"/>
      <c r="AVS26" s="24"/>
      <c r="AVT26" s="24"/>
      <c r="AVU26" s="24"/>
      <c r="AVV26" s="24"/>
      <c r="AVW26" s="24"/>
      <c r="AVX26" s="24"/>
      <c r="AVY26" s="24"/>
      <c r="AVZ26" s="24"/>
      <c r="AWA26" s="24"/>
      <c r="AWB26" s="24"/>
      <c r="AWC26" s="24"/>
      <c r="AWD26" s="24"/>
      <c r="AWE26" s="24"/>
      <c r="AWF26" s="24"/>
      <c r="AWG26" s="24"/>
      <c r="AWH26" s="24"/>
      <c r="AWI26" s="24"/>
      <c r="AWJ26" s="24"/>
      <c r="AWK26" s="24"/>
      <c r="AWL26" s="24"/>
      <c r="AWM26" s="24"/>
      <c r="AWN26" s="24"/>
      <c r="AWO26" s="24"/>
      <c r="AWP26" s="24"/>
      <c r="AWQ26" s="24"/>
      <c r="AWR26" s="24"/>
      <c r="AWS26" s="24"/>
      <c r="AWT26" s="24"/>
      <c r="AWU26" s="24"/>
      <c r="AWV26" s="24"/>
      <c r="AWW26" s="24"/>
      <c r="AWX26" s="24"/>
      <c r="AWY26" s="24"/>
      <c r="AWZ26" s="24"/>
      <c r="AXA26" s="24"/>
      <c r="AXB26" s="24"/>
      <c r="AXC26" s="24"/>
      <c r="AXD26" s="24"/>
      <c r="AXE26" s="24"/>
      <c r="AXF26" s="24"/>
      <c r="AXG26" s="24"/>
      <c r="AXH26" s="24"/>
      <c r="AXI26" s="24"/>
      <c r="AXJ26" s="24"/>
      <c r="AXK26" s="24"/>
      <c r="AXL26" s="24"/>
      <c r="AXM26" s="24"/>
      <c r="AXN26" s="24"/>
      <c r="AXO26" s="24"/>
      <c r="AXP26" s="24"/>
      <c r="AXQ26" s="24"/>
      <c r="AXR26" s="24"/>
      <c r="AXS26" s="24"/>
      <c r="AXT26" s="24"/>
      <c r="AXU26" s="24"/>
      <c r="AXV26" s="24"/>
      <c r="AXW26" s="24"/>
      <c r="AXX26" s="24"/>
      <c r="AXY26" s="24"/>
      <c r="AXZ26" s="24"/>
      <c r="AYA26" s="24"/>
      <c r="AYB26" s="24"/>
      <c r="AYC26" s="24"/>
      <c r="AYD26" s="24"/>
      <c r="AYE26" s="24"/>
      <c r="AYF26" s="24"/>
      <c r="AYG26" s="24"/>
      <c r="AYH26" s="24"/>
      <c r="AYI26" s="24"/>
      <c r="AYJ26" s="24"/>
      <c r="AYK26" s="24"/>
      <c r="AYL26" s="24"/>
      <c r="AYM26" s="24"/>
      <c r="AYN26" s="24"/>
      <c r="AYO26" s="24"/>
      <c r="AYP26" s="24"/>
      <c r="AYQ26" s="24"/>
      <c r="AYR26" s="24"/>
      <c r="AYS26" s="24"/>
      <c r="AYT26" s="24"/>
      <c r="AYU26" s="24"/>
      <c r="AYV26" s="24"/>
      <c r="AYW26" s="24"/>
      <c r="AYX26" s="24"/>
      <c r="AYY26" s="24"/>
      <c r="AYZ26" s="24"/>
      <c r="AZA26" s="24"/>
      <c r="AZB26" s="24"/>
      <c r="AZC26" s="24"/>
      <c r="AZD26" s="24"/>
      <c r="AZE26" s="24"/>
      <c r="AZF26" s="24"/>
      <c r="AZG26" s="24"/>
      <c r="AZH26" s="24"/>
      <c r="AZI26" s="24"/>
      <c r="AZJ26" s="24"/>
      <c r="AZK26" s="24"/>
      <c r="AZL26" s="24"/>
      <c r="AZM26" s="24"/>
      <c r="AZN26" s="24"/>
      <c r="AZO26" s="24"/>
      <c r="AZP26" s="24"/>
      <c r="AZQ26" s="24"/>
      <c r="AZR26" s="24"/>
      <c r="AZS26" s="24"/>
      <c r="AZT26" s="24"/>
      <c r="AZU26" s="24"/>
      <c r="AZV26" s="24"/>
      <c r="AZW26" s="24"/>
      <c r="AZX26" s="24"/>
      <c r="AZY26" s="24"/>
      <c r="AZZ26" s="24"/>
      <c r="BAA26" s="24"/>
      <c r="BAB26" s="24"/>
      <c r="BAC26" s="24"/>
      <c r="BAD26" s="24"/>
      <c r="BAE26" s="24"/>
      <c r="BAF26" s="24"/>
      <c r="BAG26" s="24"/>
      <c r="BAH26" s="24"/>
      <c r="BAI26" s="24"/>
      <c r="BAJ26" s="24"/>
      <c r="BAK26" s="24"/>
      <c r="BAL26" s="24"/>
      <c r="BAM26" s="24"/>
      <c r="BAN26" s="24"/>
      <c r="BAO26" s="24"/>
      <c r="BAP26" s="24"/>
      <c r="BAQ26" s="24"/>
      <c r="BAR26" s="24"/>
      <c r="BAS26" s="24"/>
      <c r="BAT26" s="24"/>
      <c r="BAU26" s="24"/>
      <c r="BAV26" s="24"/>
      <c r="BAW26" s="24"/>
      <c r="BAX26" s="24"/>
      <c r="BAY26" s="24"/>
      <c r="BAZ26" s="24"/>
      <c r="BBA26" s="24"/>
      <c r="BBB26" s="24"/>
      <c r="BBC26" s="24"/>
      <c r="BBD26" s="24"/>
      <c r="BBE26" s="24"/>
      <c r="BBF26" s="24"/>
      <c r="BBG26" s="24"/>
      <c r="BBH26" s="24"/>
      <c r="BBI26" s="24"/>
      <c r="BBJ26" s="24"/>
      <c r="BBK26" s="24"/>
      <c r="BBL26" s="24"/>
      <c r="BBM26" s="24"/>
      <c r="BBN26" s="24"/>
      <c r="BBO26" s="24"/>
      <c r="BBP26" s="24"/>
      <c r="BBQ26" s="24"/>
      <c r="BBR26" s="24"/>
      <c r="BBS26" s="24"/>
      <c r="BBT26" s="24"/>
      <c r="BBU26" s="24"/>
      <c r="BBV26" s="24"/>
      <c r="BBW26" s="24"/>
      <c r="BBX26" s="24"/>
      <c r="BBY26" s="24"/>
      <c r="BBZ26" s="24"/>
      <c r="BCA26" s="24"/>
      <c r="BCB26" s="24"/>
      <c r="BCC26" s="24"/>
      <c r="BCD26" s="24"/>
      <c r="BCE26" s="24"/>
      <c r="BCF26" s="24"/>
      <c r="BCG26" s="24"/>
      <c r="BCH26" s="24"/>
      <c r="BCI26" s="24"/>
      <c r="BCJ26" s="24"/>
      <c r="BCK26" s="24"/>
      <c r="BCL26" s="24"/>
      <c r="BCM26" s="24"/>
      <c r="BCN26" s="24"/>
      <c r="BCO26" s="24"/>
      <c r="BCP26" s="24"/>
      <c r="BCQ26" s="24"/>
      <c r="BCR26" s="24"/>
      <c r="BCS26" s="24"/>
      <c r="BCT26" s="24"/>
      <c r="BCU26" s="24"/>
      <c r="BCV26" s="24"/>
      <c r="BCW26" s="24"/>
      <c r="BCX26" s="24"/>
      <c r="BCY26" s="24"/>
      <c r="BCZ26" s="24"/>
      <c r="BDA26" s="24"/>
      <c r="BDB26" s="24"/>
      <c r="BDC26" s="24"/>
      <c r="BDD26" s="24"/>
      <c r="BDE26" s="24"/>
      <c r="BDF26" s="24"/>
      <c r="BDG26" s="24"/>
      <c r="BDH26" s="24"/>
      <c r="BDI26" s="24"/>
      <c r="BDJ26" s="24"/>
      <c r="BDK26" s="24"/>
      <c r="BDL26" s="24"/>
      <c r="BDM26" s="24"/>
      <c r="BDN26" s="24"/>
      <c r="BDO26" s="24"/>
      <c r="BDP26" s="24"/>
      <c r="BDQ26" s="24"/>
      <c r="BDR26" s="24"/>
      <c r="BDS26" s="24"/>
      <c r="BDT26" s="24"/>
      <c r="BDU26" s="24"/>
      <c r="BDV26" s="24"/>
      <c r="BDW26" s="24"/>
      <c r="BDX26" s="24"/>
      <c r="BDY26" s="24"/>
      <c r="BDZ26" s="24"/>
      <c r="BEA26" s="24"/>
      <c r="BEB26" s="24"/>
      <c r="BEC26" s="24"/>
      <c r="BED26" s="24"/>
      <c r="BEE26" s="24"/>
      <c r="BEF26" s="24"/>
      <c r="BEG26" s="24"/>
      <c r="BEH26" s="24"/>
      <c r="BEI26" s="24"/>
      <c r="BEJ26" s="24"/>
      <c r="BEK26" s="24"/>
      <c r="BEL26" s="24"/>
      <c r="BEM26" s="24"/>
      <c r="BEN26" s="24"/>
      <c r="BEO26" s="24"/>
      <c r="BEP26" s="24"/>
      <c r="BEQ26" s="24"/>
      <c r="BER26" s="24"/>
      <c r="BES26" s="24"/>
      <c r="BET26" s="24"/>
      <c r="BEU26" s="24"/>
      <c r="BEV26" s="24"/>
      <c r="BEW26" s="24"/>
      <c r="BEX26" s="24"/>
      <c r="BEY26" s="24"/>
      <c r="BEZ26" s="24"/>
      <c r="BFA26" s="24"/>
      <c r="BFB26" s="24"/>
      <c r="BFC26" s="24"/>
      <c r="BFD26" s="24"/>
      <c r="BFE26" s="24"/>
      <c r="BFF26" s="24"/>
      <c r="BFG26" s="24"/>
      <c r="BFH26" s="24"/>
      <c r="BFI26" s="24"/>
      <c r="BFJ26" s="24"/>
      <c r="BFK26" s="24"/>
      <c r="BFL26" s="24"/>
      <c r="BFM26" s="24"/>
      <c r="BFN26" s="24"/>
      <c r="BFO26" s="24"/>
      <c r="BFP26" s="24"/>
      <c r="BFQ26" s="24"/>
      <c r="BFR26" s="24"/>
      <c r="BFS26" s="24"/>
      <c r="BFT26" s="24"/>
      <c r="BFU26" s="24"/>
      <c r="BFV26" s="24"/>
      <c r="BFW26" s="24"/>
      <c r="BFX26" s="24"/>
      <c r="BFY26" s="24"/>
      <c r="BFZ26" s="24"/>
      <c r="BGA26" s="24"/>
      <c r="BGB26" s="24"/>
      <c r="BGC26" s="24"/>
      <c r="BGD26" s="24"/>
      <c r="BGE26" s="24"/>
      <c r="BGF26" s="24"/>
      <c r="BGG26" s="24"/>
      <c r="BGH26" s="24"/>
      <c r="BGI26" s="24"/>
      <c r="BGJ26" s="24"/>
      <c r="BGK26" s="24"/>
      <c r="BGL26" s="24"/>
      <c r="BGM26" s="24"/>
      <c r="BGN26" s="24"/>
      <c r="BGO26" s="24"/>
      <c r="BGP26" s="24"/>
      <c r="BGQ26" s="24"/>
      <c r="BGR26" s="24"/>
      <c r="BGS26" s="24"/>
      <c r="BGT26" s="24"/>
      <c r="BGU26" s="24"/>
      <c r="BGV26" s="24"/>
      <c r="BGW26" s="24"/>
      <c r="BGX26" s="24"/>
      <c r="BGY26" s="24"/>
      <c r="BGZ26" s="24"/>
      <c r="BHA26" s="24"/>
      <c r="BHB26" s="24"/>
      <c r="BHC26" s="24"/>
      <c r="BHD26" s="24"/>
      <c r="BHE26" s="24"/>
      <c r="BHF26" s="24"/>
      <c r="BHG26" s="24"/>
      <c r="BHH26" s="24"/>
      <c r="BHI26" s="24"/>
      <c r="BHJ26" s="24"/>
      <c r="BHK26" s="24"/>
      <c r="BHL26" s="24"/>
      <c r="BHM26" s="24"/>
      <c r="BHN26" s="24"/>
      <c r="BHO26" s="24"/>
      <c r="BHP26" s="24"/>
      <c r="BHQ26" s="24"/>
      <c r="BHR26" s="24"/>
      <c r="BHS26" s="24"/>
      <c r="BHT26" s="24"/>
      <c r="BHU26" s="24"/>
      <c r="BHV26" s="24"/>
      <c r="BHW26" s="24"/>
      <c r="BHX26" s="24"/>
      <c r="BHY26" s="24"/>
      <c r="BHZ26" s="24"/>
      <c r="BIA26" s="24"/>
      <c r="BIB26" s="24"/>
      <c r="BIC26" s="24"/>
      <c r="BID26" s="24"/>
      <c r="BIE26" s="24"/>
      <c r="BIF26" s="24"/>
      <c r="BIG26" s="24"/>
      <c r="BIH26" s="24"/>
      <c r="BII26" s="24"/>
      <c r="BIJ26" s="24"/>
      <c r="BIK26" s="24"/>
      <c r="BIL26" s="24"/>
      <c r="BIM26" s="24"/>
      <c r="BIN26" s="24"/>
      <c r="BIO26" s="24"/>
      <c r="BIP26" s="24"/>
      <c r="BIQ26" s="24"/>
      <c r="BIR26" s="24"/>
      <c r="BIS26" s="24"/>
      <c r="BIT26" s="24"/>
      <c r="BIU26" s="24"/>
      <c r="BIV26" s="24"/>
      <c r="BIW26" s="24"/>
      <c r="BIX26" s="24"/>
      <c r="BIY26" s="24"/>
      <c r="BIZ26" s="24"/>
      <c r="BJA26" s="24"/>
      <c r="BJB26" s="24"/>
      <c r="BJC26" s="24"/>
      <c r="BJD26" s="24"/>
      <c r="BJE26" s="24"/>
      <c r="BJF26" s="24"/>
      <c r="BJG26" s="24"/>
      <c r="BJH26" s="24"/>
      <c r="BJI26" s="24"/>
      <c r="BJJ26" s="24"/>
      <c r="BJK26" s="24"/>
      <c r="BJL26" s="24"/>
      <c r="BJM26" s="24"/>
      <c r="BJN26" s="24"/>
      <c r="BJO26" s="24"/>
      <c r="BJP26" s="24"/>
      <c r="BJQ26" s="24"/>
      <c r="BJR26" s="24"/>
      <c r="BJS26" s="24"/>
      <c r="BJT26" s="24"/>
      <c r="BJU26" s="24"/>
      <c r="BJV26" s="24"/>
      <c r="BJW26" s="24"/>
      <c r="BJX26" s="24"/>
      <c r="BJY26" s="24"/>
      <c r="BJZ26" s="24"/>
      <c r="BKA26" s="24"/>
      <c r="BKB26" s="24"/>
      <c r="BKC26" s="24"/>
      <c r="BKD26" s="24"/>
      <c r="BKE26" s="24"/>
      <c r="BKF26" s="24"/>
      <c r="BKG26" s="24"/>
      <c r="BKH26" s="24"/>
      <c r="BKI26" s="24"/>
      <c r="BKJ26" s="24"/>
      <c r="BKK26" s="24"/>
      <c r="BKL26" s="24"/>
      <c r="BKM26" s="24"/>
      <c r="BKN26" s="24"/>
      <c r="BKO26" s="24"/>
      <c r="BKP26" s="24"/>
      <c r="BKQ26" s="24"/>
      <c r="BKR26" s="24"/>
      <c r="BKS26" s="24"/>
      <c r="BKT26" s="24"/>
      <c r="BKU26" s="24"/>
      <c r="BKV26" s="24"/>
      <c r="BKW26" s="24"/>
      <c r="BKX26" s="24"/>
      <c r="BKY26" s="24"/>
      <c r="BKZ26" s="24"/>
      <c r="BLA26" s="24"/>
      <c r="BLB26" s="24"/>
      <c r="BLC26" s="24"/>
      <c r="BLD26" s="24"/>
      <c r="BLE26" s="24"/>
      <c r="BLF26" s="24"/>
      <c r="BLG26" s="24"/>
      <c r="BLH26" s="24"/>
      <c r="BLI26" s="24"/>
      <c r="BLJ26" s="24"/>
      <c r="BLK26" s="24"/>
      <c r="BLL26" s="24"/>
      <c r="BLM26" s="24"/>
      <c r="BLN26" s="24"/>
      <c r="BLO26" s="24"/>
      <c r="BLP26" s="24"/>
      <c r="BLQ26" s="24"/>
      <c r="BLR26" s="24"/>
      <c r="BLS26" s="24"/>
      <c r="BLT26" s="24"/>
      <c r="BLU26" s="24"/>
      <c r="BLV26" s="24"/>
      <c r="BLW26" s="24"/>
      <c r="BLX26" s="24"/>
      <c r="BLY26" s="24"/>
      <c r="BLZ26" s="24"/>
      <c r="BMA26" s="24"/>
      <c r="BMB26" s="24"/>
      <c r="BMC26" s="24"/>
      <c r="BMD26" s="24"/>
      <c r="BME26" s="24"/>
      <c r="BMF26" s="24"/>
      <c r="BMG26" s="24"/>
      <c r="BMH26" s="24"/>
      <c r="BMI26" s="24"/>
      <c r="BMJ26" s="24"/>
      <c r="BMK26" s="24"/>
      <c r="BML26" s="24"/>
      <c r="BMM26" s="24"/>
      <c r="BMN26" s="24"/>
      <c r="BMO26" s="24"/>
      <c r="BMP26" s="24"/>
      <c r="BMQ26" s="24"/>
      <c r="BMR26" s="24"/>
      <c r="BMS26" s="24"/>
      <c r="BMT26" s="24"/>
      <c r="BMU26" s="24"/>
      <c r="BMV26" s="24"/>
      <c r="BMW26" s="24"/>
      <c r="BMX26" s="24"/>
      <c r="BMY26" s="24"/>
      <c r="BMZ26" s="24"/>
      <c r="BNA26" s="24"/>
      <c r="BNB26" s="24"/>
      <c r="BNC26" s="24"/>
      <c r="BND26" s="24"/>
      <c r="BNE26" s="24"/>
      <c r="BNF26" s="24"/>
      <c r="BNG26" s="24"/>
      <c r="BNH26" s="24"/>
      <c r="BNI26" s="24"/>
      <c r="BNJ26" s="24"/>
      <c r="BNK26" s="24"/>
      <c r="BNL26" s="24"/>
      <c r="BNM26" s="24"/>
      <c r="BNN26" s="24"/>
      <c r="BNO26" s="24"/>
      <c r="BNP26" s="24"/>
      <c r="BNQ26" s="24"/>
      <c r="BNR26" s="24"/>
      <c r="BNS26" s="24"/>
      <c r="BNT26" s="24"/>
      <c r="BNU26" s="24"/>
      <c r="BNV26" s="24"/>
      <c r="BNW26" s="24"/>
      <c r="BNX26" s="24"/>
      <c r="BNY26" s="24"/>
      <c r="BNZ26" s="24"/>
      <c r="BOA26" s="24"/>
      <c r="BOB26" s="24"/>
      <c r="BOC26" s="24"/>
      <c r="BOD26" s="24"/>
      <c r="BOE26" s="24"/>
      <c r="BOF26" s="24"/>
      <c r="BOG26" s="24"/>
      <c r="BOH26" s="24"/>
      <c r="BOI26" s="24"/>
      <c r="BOJ26" s="24"/>
      <c r="BOK26" s="24"/>
      <c r="BOL26" s="24"/>
      <c r="BOM26" s="24"/>
      <c r="BON26" s="24"/>
      <c r="BOO26" s="24"/>
      <c r="BOP26" s="24"/>
      <c r="BOQ26" s="24"/>
      <c r="BOR26" s="24"/>
      <c r="BOS26" s="24"/>
      <c r="BOT26" s="24"/>
      <c r="BOU26" s="24"/>
      <c r="BOV26" s="24"/>
      <c r="BOW26" s="24"/>
      <c r="BOX26" s="24"/>
      <c r="BOY26" s="24"/>
      <c r="BOZ26" s="24"/>
      <c r="BPA26" s="24"/>
      <c r="BPB26" s="24"/>
      <c r="BPC26" s="24"/>
      <c r="BPD26" s="24"/>
      <c r="BPE26" s="24"/>
      <c r="BPF26" s="24"/>
      <c r="BPG26" s="24"/>
      <c r="BPH26" s="24"/>
      <c r="BPI26" s="24"/>
      <c r="BPJ26" s="24"/>
      <c r="BPK26" s="24"/>
      <c r="BPL26" s="24"/>
      <c r="BPM26" s="24"/>
      <c r="BPN26" s="24"/>
      <c r="BPO26" s="24"/>
      <c r="BPP26" s="24"/>
      <c r="BPQ26" s="24"/>
      <c r="BPR26" s="24"/>
      <c r="BPS26" s="24"/>
      <c r="BPT26" s="24"/>
      <c r="BPU26" s="24"/>
      <c r="BPV26" s="24"/>
      <c r="BPW26" s="24"/>
      <c r="BPX26" s="24"/>
      <c r="BPY26" s="24"/>
      <c r="BPZ26" s="24"/>
      <c r="BQA26" s="24"/>
      <c r="BQB26" s="24"/>
      <c r="BQC26" s="24"/>
      <c r="BQD26" s="24"/>
      <c r="BQE26" s="24"/>
      <c r="BQF26" s="24"/>
      <c r="BQG26" s="24"/>
      <c r="BQH26" s="24"/>
      <c r="BQI26" s="24"/>
      <c r="BQJ26" s="24"/>
      <c r="BQK26" s="24"/>
      <c r="BQL26" s="24"/>
      <c r="BQM26" s="24"/>
      <c r="BQN26" s="24"/>
      <c r="BQO26" s="24"/>
      <c r="BQP26" s="24"/>
      <c r="BQQ26" s="24"/>
      <c r="BQR26" s="24"/>
      <c r="BQS26" s="24"/>
      <c r="BQT26" s="24"/>
      <c r="BQU26" s="24"/>
      <c r="BQV26" s="24"/>
      <c r="BQW26" s="24"/>
      <c r="BQX26" s="24"/>
      <c r="BQY26" s="24"/>
      <c r="BQZ26" s="24"/>
      <c r="BRA26" s="24"/>
      <c r="BRB26" s="24"/>
      <c r="BRC26" s="24"/>
      <c r="BRD26" s="24"/>
      <c r="BRE26" s="24"/>
      <c r="BRF26" s="24"/>
      <c r="BRG26" s="24"/>
      <c r="BRH26" s="24"/>
      <c r="BRI26" s="24"/>
      <c r="BRJ26" s="24"/>
      <c r="BRK26" s="24"/>
      <c r="BRL26" s="24"/>
      <c r="BRM26" s="24"/>
      <c r="BRN26" s="24"/>
      <c r="BRO26" s="24"/>
      <c r="BRP26" s="24"/>
      <c r="BRQ26" s="24"/>
      <c r="BRR26" s="24"/>
      <c r="BRS26" s="24"/>
      <c r="BRT26" s="24"/>
      <c r="BRU26" s="24"/>
      <c r="BRV26" s="24"/>
      <c r="BRW26" s="24"/>
      <c r="BRX26" s="24"/>
      <c r="BRY26" s="24"/>
      <c r="BRZ26" s="24"/>
      <c r="BSA26" s="24"/>
      <c r="BSB26" s="24"/>
      <c r="BSC26" s="24"/>
      <c r="BSD26" s="24"/>
      <c r="BSE26" s="24"/>
      <c r="BSF26" s="24"/>
      <c r="BSG26" s="24"/>
      <c r="BSH26" s="24"/>
      <c r="BSI26" s="24"/>
      <c r="BSJ26" s="24"/>
      <c r="BSK26" s="24"/>
      <c r="BSL26" s="24"/>
      <c r="BSM26" s="24"/>
      <c r="BSN26" s="24"/>
      <c r="BSO26" s="24"/>
      <c r="BSP26" s="24"/>
      <c r="BSQ26" s="24"/>
      <c r="BSR26" s="24"/>
      <c r="BSS26" s="24"/>
      <c r="BST26" s="24"/>
      <c r="BSU26" s="24"/>
      <c r="BSV26" s="24"/>
      <c r="BSW26" s="24"/>
      <c r="BSX26" s="24"/>
      <c r="BSY26" s="24"/>
      <c r="BSZ26" s="24"/>
      <c r="BTA26" s="24"/>
      <c r="BTB26" s="24"/>
      <c r="BTC26" s="24"/>
      <c r="BTD26" s="24"/>
      <c r="BTE26" s="24"/>
      <c r="BTF26" s="24"/>
      <c r="BTG26" s="24"/>
      <c r="BTH26" s="24"/>
      <c r="BTI26" s="24"/>
      <c r="BTJ26" s="24"/>
      <c r="BTK26" s="24"/>
      <c r="BTL26" s="24"/>
      <c r="BTM26" s="24"/>
      <c r="BTN26" s="24"/>
      <c r="BTO26" s="24"/>
      <c r="BTP26" s="24"/>
      <c r="BTQ26" s="24"/>
      <c r="BTR26" s="24"/>
      <c r="BTS26" s="24"/>
      <c r="BTT26" s="24"/>
      <c r="BTU26" s="24"/>
      <c r="BTV26" s="24"/>
      <c r="BTW26" s="24"/>
      <c r="BTX26" s="24"/>
      <c r="BTY26" s="24"/>
      <c r="BTZ26" s="24"/>
      <c r="BUA26" s="24"/>
      <c r="BUB26" s="24"/>
      <c r="BUC26" s="24"/>
      <c r="BUD26" s="24"/>
      <c r="BUE26" s="24"/>
      <c r="BUF26" s="24"/>
      <c r="BUG26" s="24"/>
      <c r="BUH26" s="24"/>
      <c r="BUI26" s="24"/>
      <c r="BUJ26" s="24"/>
      <c r="BUK26" s="24"/>
      <c r="BUL26" s="24"/>
      <c r="BUM26" s="24"/>
      <c r="BUN26" s="24"/>
      <c r="BUO26" s="24"/>
      <c r="BUP26" s="24"/>
      <c r="BUQ26" s="24"/>
      <c r="BUR26" s="24"/>
      <c r="BUS26" s="24"/>
      <c r="BUT26" s="24"/>
      <c r="BUU26" s="24"/>
      <c r="BUV26" s="24"/>
      <c r="BUW26" s="24"/>
      <c r="BUX26" s="24"/>
      <c r="BUY26" s="24"/>
      <c r="BUZ26" s="24"/>
      <c r="BVA26" s="24"/>
      <c r="BVB26" s="24"/>
      <c r="BVC26" s="24"/>
      <c r="BVD26" s="24"/>
      <c r="BVE26" s="24"/>
      <c r="BVF26" s="24"/>
      <c r="BVG26" s="24"/>
      <c r="BVH26" s="24"/>
      <c r="BVI26" s="24"/>
      <c r="BVJ26" s="24"/>
      <c r="BVK26" s="24"/>
      <c r="BVL26" s="24"/>
      <c r="BVM26" s="24"/>
      <c r="BVN26" s="24"/>
      <c r="BVO26" s="24"/>
      <c r="BVP26" s="24"/>
      <c r="BVQ26" s="24"/>
      <c r="BVR26" s="24"/>
      <c r="BVS26" s="24"/>
      <c r="BVT26" s="24"/>
      <c r="BVU26" s="24"/>
      <c r="BVV26" s="24"/>
      <c r="BVW26" s="24"/>
      <c r="BVX26" s="24"/>
      <c r="BVY26" s="24"/>
      <c r="BVZ26" s="24"/>
      <c r="BWA26" s="24"/>
      <c r="BWB26" s="24"/>
      <c r="BWC26" s="24"/>
      <c r="BWD26" s="24"/>
      <c r="BWE26" s="24"/>
      <c r="BWF26" s="24"/>
      <c r="BWG26" s="24"/>
      <c r="BWH26" s="24"/>
      <c r="BWI26" s="24"/>
      <c r="BWJ26" s="24"/>
      <c r="BWK26" s="24"/>
      <c r="BWL26" s="24"/>
      <c r="BWM26" s="24"/>
      <c r="BWN26" s="24"/>
      <c r="BWO26" s="24"/>
      <c r="BWP26" s="24"/>
      <c r="BWQ26" s="24"/>
      <c r="BWR26" s="24"/>
      <c r="BWS26" s="24"/>
      <c r="BWT26" s="24"/>
      <c r="BWU26" s="24"/>
      <c r="BWV26" s="24"/>
      <c r="BWW26" s="24"/>
      <c r="BWX26" s="24"/>
      <c r="BWY26" s="24"/>
      <c r="BWZ26" s="24"/>
      <c r="BXA26" s="24"/>
      <c r="BXB26" s="24"/>
      <c r="BXC26" s="24"/>
      <c r="BXD26" s="24"/>
      <c r="BXE26" s="24"/>
      <c r="BXF26" s="24"/>
      <c r="BXG26" s="24"/>
      <c r="BXH26" s="24"/>
      <c r="BXI26" s="24"/>
      <c r="BXJ26" s="24"/>
      <c r="BXK26" s="24"/>
      <c r="BXL26" s="24"/>
      <c r="BXM26" s="24"/>
      <c r="BXN26" s="24"/>
      <c r="BXO26" s="24"/>
      <c r="BXP26" s="24"/>
      <c r="BXQ26" s="24"/>
      <c r="BXR26" s="24"/>
      <c r="BXS26" s="24"/>
      <c r="BXT26" s="24"/>
      <c r="BXU26" s="24"/>
      <c r="BXV26" s="24"/>
      <c r="BXW26" s="24"/>
      <c r="BXX26" s="24"/>
      <c r="BXY26" s="24"/>
      <c r="BXZ26" s="24"/>
      <c r="BYA26" s="24"/>
      <c r="BYB26" s="24"/>
      <c r="BYC26" s="24"/>
      <c r="BYD26" s="24"/>
      <c r="BYE26" s="24"/>
      <c r="BYF26" s="24"/>
      <c r="BYG26" s="24"/>
      <c r="BYH26" s="24"/>
      <c r="BYI26" s="24"/>
      <c r="BYJ26" s="24"/>
      <c r="BYK26" s="24"/>
      <c r="BYL26" s="24"/>
      <c r="BYM26" s="24"/>
      <c r="BYN26" s="24"/>
      <c r="BYO26" s="24"/>
      <c r="BYP26" s="24"/>
      <c r="BYQ26" s="24"/>
      <c r="BYR26" s="24"/>
      <c r="BYS26" s="24"/>
      <c r="BYT26" s="24"/>
      <c r="BYU26" s="24"/>
      <c r="BYV26" s="24"/>
      <c r="BYW26" s="24"/>
      <c r="BYX26" s="24"/>
      <c r="BYY26" s="24"/>
      <c r="BYZ26" s="24"/>
      <c r="BZA26" s="24"/>
      <c r="BZB26" s="24"/>
      <c r="BZC26" s="24"/>
      <c r="BZD26" s="24"/>
      <c r="BZE26" s="24"/>
      <c r="BZF26" s="24"/>
      <c r="BZG26" s="24"/>
      <c r="BZH26" s="24"/>
      <c r="BZI26" s="24"/>
      <c r="BZJ26" s="24"/>
      <c r="BZK26" s="24"/>
      <c r="BZL26" s="24"/>
      <c r="BZM26" s="24"/>
      <c r="BZN26" s="24"/>
      <c r="BZO26" s="24"/>
      <c r="BZP26" s="24"/>
      <c r="BZQ26" s="24"/>
      <c r="BZR26" s="24"/>
      <c r="BZS26" s="24"/>
      <c r="BZT26" s="24"/>
      <c r="BZU26" s="24"/>
      <c r="BZV26" s="24"/>
      <c r="BZW26" s="24"/>
      <c r="BZX26" s="24"/>
      <c r="BZY26" s="24"/>
      <c r="BZZ26" s="24"/>
      <c r="CAA26" s="24"/>
      <c r="CAB26" s="24"/>
      <c r="CAC26" s="24"/>
      <c r="CAD26" s="24"/>
      <c r="CAE26" s="24"/>
      <c r="CAF26" s="24"/>
      <c r="CAG26" s="24"/>
      <c r="CAH26" s="24"/>
      <c r="CAI26" s="24"/>
      <c r="CAJ26" s="24"/>
      <c r="CAK26" s="24"/>
      <c r="CAL26" s="24"/>
      <c r="CAM26" s="24"/>
      <c r="CAN26" s="24"/>
      <c r="CAO26" s="24"/>
      <c r="CAP26" s="24"/>
      <c r="CAQ26" s="24"/>
      <c r="CAR26" s="24"/>
      <c r="CAS26" s="24"/>
      <c r="CAT26" s="24"/>
      <c r="CAU26" s="24"/>
      <c r="CAV26" s="24"/>
      <c r="CAW26" s="24"/>
      <c r="CAX26" s="24"/>
      <c r="CAY26" s="24"/>
      <c r="CAZ26" s="24"/>
      <c r="CBA26" s="24"/>
      <c r="CBB26" s="24"/>
      <c r="CBC26" s="24"/>
      <c r="CBD26" s="24"/>
      <c r="CBE26" s="24"/>
      <c r="CBF26" s="24"/>
      <c r="CBG26" s="24"/>
      <c r="CBH26" s="24"/>
      <c r="CBI26" s="24"/>
      <c r="CBJ26" s="24"/>
      <c r="CBK26" s="24"/>
      <c r="CBL26" s="24"/>
      <c r="CBM26" s="24"/>
      <c r="CBN26" s="24"/>
      <c r="CBO26" s="24"/>
      <c r="CBP26" s="24"/>
      <c r="CBQ26" s="24"/>
      <c r="CBR26" s="24"/>
      <c r="CBS26" s="24"/>
      <c r="CBT26" s="24"/>
      <c r="CBU26" s="24"/>
      <c r="CBV26" s="24"/>
      <c r="CBW26" s="24"/>
      <c r="CBX26" s="24"/>
      <c r="CBY26" s="24"/>
      <c r="CBZ26" s="24"/>
      <c r="CCA26" s="24"/>
      <c r="CCB26" s="24"/>
      <c r="CCC26" s="24"/>
      <c r="CCD26" s="24"/>
      <c r="CCE26" s="24"/>
      <c r="CCF26" s="24"/>
      <c r="CCG26" s="24"/>
      <c r="CCH26" s="24"/>
      <c r="CCI26" s="24"/>
      <c r="CCJ26" s="24"/>
      <c r="CCK26" s="24"/>
      <c r="CCL26" s="24"/>
      <c r="CCM26" s="24"/>
      <c r="CCN26" s="24"/>
      <c r="CCO26" s="24"/>
      <c r="CCP26" s="24"/>
      <c r="CCQ26" s="24"/>
      <c r="CCR26" s="24"/>
      <c r="CCS26" s="24"/>
      <c r="CCT26" s="24"/>
      <c r="CCU26" s="24"/>
      <c r="CCV26" s="24"/>
      <c r="CCW26" s="24"/>
      <c r="CCX26" s="24"/>
      <c r="CCY26" s="24"/>
      <c r="CCZ26" s="24"/>
      <c r="CDA26" s="24"/>
      <c r="CDB26" s="24"/>
      <c r="CDC26" s="24"/>
      <c r="CDD26" s="24"/>
      <c r="CDE26" s="24"/>
      <c r="CDF26" s="24"/>
      <c r="CDG26" s="24"/>
      <c r="CDH26" s="24"/>
      <c r="CDI26" s="24"/>
      <c r="CDJ26" s="24"/>
      <c r="CDK26" s="24"/>
      <c r="CDL26" s="24"/>
      <c r="CDM26" s="24"/>
      <c r="CDN26" s="24"/>
      <c r="CDO26" s="24"/>
      <c r="CDP26" s="24"/>
      <c r="CDQ26" s="24"/>
      <c r="CDR26" s="24"/>
      <c r="CDS26" s="24"/>
      <c r="CDT26" s="24"/>
      <c r="CDU26" s="24"/>
      <c r="CDV26" s="24"/>
      <c r="CDW26" s="24"/>
      <c r="CDX26" s="24"/>
      <c r="CDY26" s="24"/>
      <c r="CDZ26" s="24"/>
      <c r="CEA26" s="24"/>
      <c r="CEB26" s="24"/>
      <c r="CEC26" s="24"/>
      <c r="CED26" s="24"/>
      <c r="CEE26" s="24"/>
      <c r="CEF26" s="24"/>
      <c r="CEG26" s="24"/>
      <c r="CEH26" s="24"/>
      <c r="CEI26" s="24"/>
      <c r="CEJ26" s="24"/>
      <c r="CEK26" s="24"/>
      <c r="CEL26" s="24"/>
      <c r="CEM26" s="24"/>
      <c r="CEN26" s="24"/>
      <c r="CEO26" s="24"/>
      <c r="CEP26" s="24"/>
      <c r="CEQ26" s="24"/>
      <c r="CER26" s="24"/>
      <c r="CES26" s="24"/>
      <c r="CET26" s="24"/>
      <c r="CEU26" s="24"/>
      <c r="CEV26" s="24"/>
      <c r="CEW26" s="24"/>
      <c r="CEX26" s="24"/>
      <c r="CEY26" s="24"/>
      <c r="CEZ26" s="24"/>
      <c r="CFA26" s="24"/>
      <c r="CFB26" s="24"/>
      <c r="CFC26" s="24"/>
      <c r="CFD26" s="24"/>
      <c r="CFE26" s="24"/>
      <c r="CFF26" s="24"/>
      <c r="CFG26" s="24"/>
      <c r="CFH26" s="24"/>
      <c r="CFI26" s="24"/>
      <c r="CFJ26" s="24"/>
      <c r="CFK26" s="24"/>
      <c r="CFL26" s="24"/>
      <c r="CFM26" s="24"/>
      <c r="CFN26" s="24"/>
      <c r="CFO26" s="24"/>
      <c r="CFP26" s="24"/>
      <c r="CFQ26" s="24"/>
      <c r="CFR26" s="24"/>
      <c r="CFS26" s="24"/>
      <c r="CFT26" s="24"/>
      <c r="CFU26" s="24"/>
      <c r="CFV26" s="24"/>
      <c r="CFW26" s="24"/>
      <c r="CFX26" s="24"/>
      <c r="CFY26" s="24"/>
      <c r="CFZ26" s="24"/>
      <c r="CGA26" s="24"/>
      <c r="CGB26" s="24"/>
      <c r="CGC26" s="24"/>
      <c r="CGD26" s="24"/>
      <c r="CGE26" s="24"/>
      <c r="CGF26" s="24"/>
      <c r="CGG26" s="24"/>
      <c r="CGH26" s="24"/>
      <c r="CGI26" s="24"/>
      <c r="CGJ26" s="24"/>
      <c r="CGK26" s="24"/>
      <c r="CGL26" s="24"/>
      <c r="CGM26" s="24"/>
      <c r="CGN26" s="24"/>
      <c r="CGO26" s="24"/>
      <c r="CGP26" s="24"/>
      <c r="CGQ26" s="24"/>
      <c r="CGR26" s="24"/>
      <c r="CGS26" s="24"/>
      <c r="CGT26" s="24"/>
      <c r="CGU26" s="24"/>
      <c r="CGV26" s="24"/>
      <c r="CGW26" s="24"/>
      <c r="CGX26" s="24"/>
      <c r="CGY26" s="24"/>
      <c r="CGZ26" s="24"/>
      <c r="CHA26" s="24"/>
      <c r="CHB26" s="24"/>
      <c r="CHC26" s="24"/>
      <c r="CHD26" s="24"/>
      <c r="CHE26" s="24"/>
      <c r="CHF26" s="24"/>
      <c r="CHG26" s="24"/>
      <c r="CHH26" s="24"/>
      <c r="CHI26" s="24"/>
      <c r="CHJ26" s="24"/>
      <c r="CHK26" s="24"/>
      <c r="CHL26" s="24"/>
      <c r="CHM26" s="24"/>
      <c r="CHN26" s="24"/>
      <c r="CHO26" s="24"/>
      <c r="CHP26" s="24"/>
      <c r="CHQ26" s="24"/>
      <c r="CHR26" s="24"/>
      <c r="CHS26" s="24"/>
      <c r="CHT26" s="24"/>
      <c r="CHU26" s="24"/>
      <c r="CHV26" s="24"/>
      <c r="CHW26" s="24"/>
      <c r="CHX26" s="24"/>
      <c r="CHY26" s="24"/>
      <c r="CHZ26" s="24"/>
      <c r="CIA26" s="24"/>
      <c r="CIB26" s="24"/>
      <c r="CIC26" s="24"/>
      <c r="CID26" s="24"/>
      <c r="CIE26" s="24"/>
      <c r="CIF26" s="24"/>
      <c r="CIG26" s="24"/>
      <c r="CIH26" s="24"/>
      <c r="CII26" s="24"/>
      <c r="CIJ26" s="24"/>
      <c r="CIK26" s="24"/>
      <c r="CIL26" s="24"/>
      <c r="CIM26" s="24"/>
      <c r="CIN26" s="24"/>
      <c r="CIO26" s="24"/>
      <c r="CIP26" s="24"/>
      <c r="CIQ26" s="24"/>
      <c r="CIR26" s="24"/>
      <c r="CIS26" s="24"/>
      <c r="CIT26" s="24"/>
      <c r="CIU26" s="24"/>
      <c r="CIV26" s="24"/>
      <c r="CIW26" s="24"/>
      <c r="CIX26" s="24"/>
      <c r="CIY26" s="24"/>
      <c r="CIZ26" s="24"/>
      <c r="CJA26" s="24"/>
      <c r="CJB26" s="24"/>
      <c r="CJC26" s="24"/>
      <c r="CJD26" s="24"/>
      <c r="CJE26" s="24"/>
      <c r="CJF26" s="24"/>
      <c r="CJG26" s="24"/>
      <c r="CJH26" s="24"/>
      <c r="CJI26" s="24"/>
      <c r="CJJ26" s="24"/>
      <c r="CJK26" s="24"/>
      <c r="CJL26" s="24"/>
      <c r="CJM26" s="24"/>
      <c r="CJN26" s="24"/>
      <c r="CJO26" s="24"/>
      <c r="CJP26" s="24"/>
      <c r="CJQ26" s="24"/>
      <c r="CJR26" s="24"/>
      <c r="CJS26" s="24"/>
      <c r="CJT26" s="24"/>
      <c r="CJU26" s="24"/>
      <c r="CJV26" s="24"/>
      <c r="CJW26" s="24"/>
      <c r="CJX26" s="24"/>
      <c r="CJY26" s="24"/>
      <c r="CJZ26" s="24"/>
      <c r="CKA26" s="24"/>
      <c r="CKB26" s="24"/>
      <c r="CKC26" s="24"/>
      <c r="CKD26" s="24"/>
      <c r="CKE26" s="24"/>
      <c r="CKF26" s="24"/>
      <c r="CKG26" s="24"/>
      <c r="CKH26" s="24"/>
      <c r="CKI26" s="24"/>
      <c r="CKJ26" s="24"/>
      <c r="CKK26" s="24"/>
      <c r="CKL26" s="24"/>
      <c r="CKM26" s="24"/>
      <c r="CKN26" s="24"/>
      <c r="CKO26" s="24"/>
      <c r="CKP26" s="24"/>
      <c r="CKQ26" s="24"/>
      <c r="CKR26" s="24"/>
      <c r="CKS26" s="24"/>
      <c r="CKT26" s="24"/>
      <c r="CKU26" s="24"/>
      <c r="CKV26" s="24"/>
      <c r="CKW26" s="24"/>
      <c r="CKX26" s="24"/>
      <c r="CKY26" s="24"/>
      <c r="CKZ26" s="24"/>
      <c r="CLA26" s="24"/>
      <c r="CLB26" s="24"/>
      <c r="CLC26" s="24"/>
      <c r="CLD26" s="24"/>
      <c r="CLE26" s="24"/>
      <c r="CLF26" s="24"/>
      <c r="CLG26" s="24"/>
      <c r="CLH26" s="24"/>
      <c r="CLI26" s="24"/>
      <c r="CLJ26" s="24"/>
      <c r="CLK26" s="24"/>
      <c r="CLL26" s="24"/>
      <c r="CLM26" s="24"/>
      <c r="CLN26" s="24"/>
      <c r="CLO26" s="24"/>
      <c r="CLP26" s="24"/>
      <c r="CLQ26" s="24"/>
      <c r="CLR26" s="24"/>
      <c r="CLS26" s="24"/>
      <c r="CLT26" s="24"/>
      <c r="CLU26" s="24"/>
      <c r="CLV26" s="24"/>
      <c r="CLW26" s="24"/>
      <c r="CLX26" s="24"/>
      <c r="CLY26" s="24"/>
      <c r="CLZ26" s="24"/>
      <c r="CMA26" s="24"/>
      <c r="CMB26" s="24"/>
      <c r="CMC26" s="24"/>
      <c r="CMD26" s="24"/>
      <c r="CME26" s="24"/>
      <c r="CMF26" s="24"/>
      <c r="CMG26" s="24"/>
      <c r="CMH26" s="24"/>
      <c r="CMI26" s="24"/>
      <c r="CMJ26" s="24"/>
      <c r="CMK26" s="24"/>
      <c r="CML26" s="24"/>
      <c r="CMM26" s="24"/>
      <c r="CMN26" s="24"/>
      <c r="CMO26" s="24"/>
      <c r="CMP26" s="24"/>
      <c r="CMQ26" s="24"/>
      <c r="CMR26" s="24"/>
      <c r="CMS26" s="24"/>
      <c r="CMT26" s="24"/>
      <c r="CMU26" s="24"/>
      <c r="CMV26" s="24"/>
      <c r="CMW26" s="24"/>
      <c r="CMX26" s="24"/>
      <c r="CMY26" s="24"/>
      <c r="CMZ26" s="24"/>
      <c r="CNA26" s="24"/>
      <c r="CNB26" s="24"/>
      <c r="CNC26" s="24"/>
      <c r="CND26" s="24"/>
      <c r="CNE26" s="24"/>
      <c r="CNF26" s="24"/>
      <c r="CNG26" s="24"/>
      <c r="CNH26" s="24"/>
      <c r="CNI26" s="24"/>
      <c r="CNJ26" s="24"/>
      <c r="CNK26" s="24"/>
      <c r="CNL26" s="24"/>
      <c r="CNM26" s="24"/>
      <c r="CNN26" s="24"/>
      <c r="CNO26" s="24"/>
      <c r="CNP26" s="24"/>
      <c r="CNQ26" s="24"/>
      <c r="CNR26" s="24"/>
      <c r="CNS26" s="24"/>
      <c r="CNT26" s="24"/>
      <c r="CNU26" s="24"/>
      <c r="CNV26" s="24"/>
      <c r="CNW26" s="24"/>
      <c r="CNX26" s="24"/>
      <c r="CNY26" s="24"/>
      <c r="CNZ26" s="24"/>
      <c r="COA26" s="24"/>
      <c r="COB26" s="24"/>
      <c r="COC26" s="24"/>
      <c r="COD26" s="24"/>
      <c r="COE26" s="24"/>
      <c r="COF26" s="24"/>
      <c r="COG26" s="24"/>
      <c r="COH26" s="24"/>
      <c r="COI26" s="24"/>
      <c r="COJ26" s="24"/>
      <c r="COK26" s="24"/>
      <c r="COL26" s="24"/>
      <c r="COM26" s="24"/>
      <c r="CON26" s="24"/>
      <c r="COO26" s="24"/>
      <c r="COP26" s="24"/>
      <c r="COQ26" s="24"/>
      <c r="COR26" s="24"/>
      <c r="COS26" s="24"/>
      <c r="COT26" s="24"/>
      <c r="COU26" s="24"/>
      <c r="COV26" s="24"/>
      <c r="COW26" s="24"/>
      <c r="COX26" s="24"/>
      <c r="COY26" s="24"/>
      <c r="COZ26" s="24"/>
      <c r="CPA26" s="24"/>
      <c r="CPB26" s="24"/>
      <c r="CPC26" s="24"/>
      <c r="CPD26" s="24"/>
      <c r="CPE26" s="24"/>
      <c r="CPF26" s="24"/>
      <c r="CPG26" s="24"/>
      <c r="CPH26" s="24"/>
      <c r="CPI26" s="24"/>
      <c r="CPJ26" s="24"/>
      <c r="CPK26" s="24"/>
      <c r="CPL26" s="24"/>
      <c r="CPM26" s="24"/>
      <c r="CPN26" s="24"/>
      <c r="CPO26" s="24"/>
      <c r="CPP26" s="24"/>
      <c r="CPQ26" s="24"/>
      <c r="CPR26" s="24"/>
      <c r="CPS26" s="24"/>
      <c r="CPT26" s="24"/>
      <c r="CPU26" s="24"/>
      <c r="CPV26" s="24"/>
      <c r="CPW26" s="24"/>
      <c r="CPX26" s="24"/>
      <c r="CPY26" s="24"/>
      <c r="CPZ26" s="24"/>
      <c r="CQA26" s="24"/>
      <c r="CQB26" s="24"/>
      <c r="CQC26" s="24"/>
      <c r="CQD26" s="24"/>
      <c r="CQE26" s="24"/>
      <c r="CQF26" s="24"/>
      <c r="CQG26" s="24"/>
      <c r="CQH26" s="24"/>
      <c r="CQI26" s="24"/>
      <c r="CQJ26" s="24"/>
      <c r="CQK26" s="24"/>
      <c r="CQL26" s="24"/>
      <c r="CQM26" s="24"/>
      <c r="CQN26" s="24"/>
      <c r="CQO26" s="24"/>
      <c r="CQP26" s="24"/>
      <c r="CQQ26" s="24"/>
      <c r="CQR26" s="24"/>
      <c r="CQS26" s="24"/>
      <c r="CQT26" s="24"/>
      <c r="CQU26" s="24"/>
      <c r="CQV26" s="24"/>
      <c r="CQW26" s="24"/>
      <c r="CQX26" s="24"/>
      <c r="CQY26" s="24"/>
      <c r="CQZ26" s="24"/>
      <c r="CRA26" s="24"/>
      <c r="CRB26" s="24"/>
      <c r="CRC26" s="24"/>
      <c r="CRD26" s="24"/>
      <c r="CRE26" s="24"/>
      <c r="CRF26" s="24"/>
      <c r="CRG26" s="24"/>
      <c r="CRH26" s="24"/>
      <c r="CRI26" s="24"/>
      <c r="CRJ26" s="24"/>
      <c r="CRK26" s="24"/>
      <c r="CRL26" s="24"/>
      <c r="CRM26" s="24"/>
      <c r="CRN26" s="24"/>
      <c r="CRO26" s="24"/>
      <c r="CRP26" s="24"/>
      <c r="CRQ26" s="24"/>
      <c r="CRR26" s="24"/>
      <c r="CRS26" s="24"/>
      <c r="CRT26" s="24"/>
      <c r="CRU26" s="24"/>
      <c r="CRV26" s="24"/>
      <c r="CRW26" s="24"/>
      <c r="CRX26" s="24"/>
      <c r="CRY26" s="24"/>
      <c r="CRZ26" s="24"/>
      <c r="CSA26" s="24"/>
      <c r="CSB26" s="24"/>
      <c r="CSC26" s="24"/>
      <c r="CSD26" s="24"/>
      <c r="CSE26" s="24"/>
      <c r="CSF26" s="24"/>
      <c r="CSG26" s="24"/>
      <c r="CSH26" s="24"/>
      <c r="CSI26" s="24"/>
      <c r="CSJ26" s="24"/>
      <c r="CSK26" s="24"/>
      <c r="CSL26" s="24"/>
      <c r="CSM26" s="24"/>
      <c r="CSN26" s="24"/>
      <c r="CSO26" s="24"/>
      <c r="CSP26" s="24"/>
      <c r="CSQ26" s="24"/>
      <c r="CSR26" s="24"/>
      <c r="CSS26" s="24"/>
      <c r="CST26" s="24"/>
      <c r="CSU26" s="24"/>
      <c r="CSV26" s="24"/>
      <c r="CSW26" s="24"/>
      <c r="CSX26" s="24"/>
      <c r="CSY26" s="24"/>
      <c r="CSZ26" s="24"/>
      <c r="CTA26" s="24"/>
      <c r="CTB26" s="24"/>
      <c r="CTC26" s="24"/>
      <c r="CTD26" s="24"/>
      <c r="CTE26" s="24"/>
      <c r="CTF26" s="24"/>
      <c r="CTG26" s="24"/>
      <c r="CTH26" s="24"/>
      <c r="CTI26" s="24"/>
      <c r="CTJ26" s="24"/>
      <c r="CTK26" s="24"/>
      <c r="CTL26" s="24"/>
      <c r="CTM26" s="24"/>
      <c r="CTN26" s="24"/>
      <c r="CTO26" s="24"/>
      <c r="CTP26" s="24"/>
      <c r="CTQ26" s="24"/>
      <c r="CTR26" s="24"/>
      <c r="CTS26" s="24"/>
      <c r="CTT26" s="24"/>
      <c r="CTU26" s="24"/>
      <c r="CTV26" s="24"/>
      <c r="CTW26" s="24"/>
      <c r="CTX26" s="24"/>
      <c r="CTY26" s="24"/>
      <c r="CTZ26" s="24"/>
      <c r="CUA26" s="24"/>
      <c r="CUB26" s="24"/>
      <c r="CUC26" s="24"/>
      <c r="CUD26" s="24"/>
      <c r="CUE26" s="24"/>
      <c r="CUF26" s="24"/>
      <c r="CUG26" s="24"/>
      <c r="CUH26" s="24"/>
      <c r="CUI26" s="24"/>
      <c r="CUJ26" s="24"/>
      <c r="CUK26" s="24"/>
      <c r="CUL26" s="24"/>
      <c r="CUM26" s="24"/>
      <c r="CUN26" s="24"/>
      <c r="CUO26" s="24"/>
      <c r="CUP26" s="24"/>
      <c r="CUQ26" s="24"/>
      <c r="CUR26" s="24"/>
      <c r="CUS26" s="24"/>
      <c r="CUT26" s="24"/>
      <c r="CUU26" s="24"/>
      <c r="CUV26" s="24"/>
      <c r="CUW26" s="24"/>
      <c r="CUX26" s="24"/>
      <c r="CUY26" s="24"/>
      <c r="CUZ26" s="24"/>
      <c r="CVA26" s="24"/>
      <c r="CVB26" s="24"/>
      <c r="CVC26" s="24"/>
      <c r="CVD26" s="24"/>
      <c r="CVE26" s="24"/>
      <c r="CVF26" s="24"/>
      <c r="CVG26" s="24"/>
      <c r="CVH26" s="24"/>
      <c r="CVI26" s="24"/>
      <c r="CVJ26" s="24"/>
      <c r="CVK26" s="24"/>
      <c r="CVL26" s="24"/>
      <c r="CVM26" s="24"/>
      <c r="CVN26" s="24"/>
      <c r="CVO26" s="24"/>
      <c r="CVP26" s="24"/>
      <c r="CVQ26" s="24"/>
      <c r="CVR26" s="24"/>
      <c r="CVS26" s="24"/>
      <c r="CVT26" s="24"/>
      <c r="CVU26" s="24"/>
      <c r="CVV26" s="24"/>
      <c r="CVW26" s="24"/>
      <c r="CVX26" s="24"/>
      <c r="CVY26" s="24"/>
      <c r="CVZ26" s="24"/>
      <c r="CWA26" s="24"/>
      <c r="CWB26" s="24"/>
      <c r="CWC26" s="24"/>
      <c r="CWD26" s="24"/>
      <c r="CWE26" s="24"/>
      <c r="CWF26" s="24"/>
      <c r="CWG26" s="24"/>
      <c r="CWH26" s="24"/>
      <c r="CWI26" s="24"/>
      <c r="CWJ26" s="24"/>
      <c r="CWK26" s="24"/>
      <c r="CWL26" s="24"/>
      <c r="CWM26" s="24"/>
      <c r="CWN26" s="24"/>
      <c r="CWO26" s="24"/>
      <c r="CWP26" s="24"/>
      <c r="CWQ26" s="24"/>
      <c r="CWR26" s="24"/>
      <c r="CWS26" s="24"/>
      <c r="CWT26" s="24"/>
      <c r="CWU26" s="24"/>
      <c r="CWV26" s="24"/>
      <c r="CWW26" s="24"/>
      <c r="CWX26" s="24"/>
      <c r="CWY26" s="24"/>
      <c r="CWZ26" s="24"/>
      <c r="CXA26" s="24"/>
      <c r="CXB26" s="24"/>
      <c r="CXC26" s="24"/>
      <c r="CXD26" s="24"/>
      <c r="CXE26" s="24"/>
      <c r="CXF26" s="24"/>
      <c r="CXG26" s="24"/>
      <c r="CXH26" s="24"/>
      <c r="CXI26" s="24"/>
      <c r="CXJ26" s="24"/>
      <c r="CXK26" s="24"/>
      <c r="CXL26" s="24"/>
      <c r="CXM26" s="24"/>
      <c r="CXN26" s="24"/>
      <c r="CXO26" s="24"/>
      <c r="CXP26" s="24"/>
      <c r="CXQ26" s="24"/>
      <c r="CXR26" s="24"/>
      <c r="CXS26" s="24"/>
      <c r="CXT26" s="24"/>
      <c r="CXU26" s="24"/>
      <c r="CXV26" s="24"/>
      <c r="CXW26" s="24"/>
      <c r="CXX26" s="24"/>
      <c r="CXY26" s="24"/>
      <c r="CXZ26" s="24"/>
      <c r="CYA26" s="24"/>
      <c r="CYB26" s="24"/>
      <c r="CYC26" s="24"/>
      <c r="CYD26" s="24"/>
      <c r="CYE26" s="24"/>
      <c r="CYF26" s="24"/>
      <c r="CYG26" s="24"/>
      <c r="CYH26" s="24"/>
      <c r="CYI26" s="24"/>
      <c r="CYJ26" s="24"/>
      <c r="CYK26" s="24"/>
      <c r="CYL26" s="24"/>
      <c r="CYM26" s="24"/>
      <c r="CYN26" s="24"/>
      <c r="CYO26" s="24"/>
      <c r="CYP26" s="24"/>
      <c r="CYQ26" s="24"/>
      <c r="CYR26" s="24"/>
      <c r="CYS26" s="24"/>
      <c r="CYT26" s="24"/>
      <c r="CYU26" s="24"/>
      <c r="CYV26" s="24"/>
      <c r="CYW26" s="24"/>
      <c r="CYX26" s="24"/>
      <c r="CYY26" s="24"/>
      <c r="CYZ26" s="24"/>
      <c r="CZA26" s="24"/>
      <c r="CZB26" s="24"/>
      <c r="CZC26" s="24"/>
      <c r="CZD26" s="24"/>
      <c r="CZE26" s="24"/>
      <c r="CZF26" s="24"/>
      <c r="CZG26" s="24"/>
      <c r="CZH26" s="24"/>
      <c r="CZI26" s="24"/>
      <c r="CZJ26" s="24"/>
      <c r="CZK26" s="24"/>
      <c r="CZL26" s="24"/>
      <c r="CZM26" s="24"/>
      <c r="CZN26" s="24"/>
      <c r="CZO26" s="24"/>
      <c r="CZP26" s="24"/>
      <c r="CZQ26" s="24"/>
      <c r="CZR26" s="24"/>
      <c r="CZS26" s="24"/>
      <c r="CZT26" s="24"/>
      <c r="CZU26" s="24"/>
      <c r="CZV26" s="24"/>
      <c r="CZW26" s="24"/>
      <c r="CZX26" s="24"/>
      <c r="CZY26" s="24"/>
      <c r="CZZ26" s="24"/>
      <c r="DAA26" s="24"/>
      <c r="DAB26" s="24"/>
      <c r="DAC26" s="24"/>
      <c r="DAD26" s="24"/>
      <c r="DAE26" s="24"/>
      <c r="DAF26" s="24"/>
      <c r="DAG26" s="24"/>
      <c r="DAH26" s="24"/>
      <c r="DAI26" s="24"/>
      <c r="DAJ26" s="24"/>
      <c r="DAK26" s="24"/>
      <c r="DAL26" s="24"/>
      <c r="DAM26" s="24"/>
      <c r="DAN26" s="24"/>
      <c r="DAO26" s="24"/>
      <c r="DAP26" s="24"/>
      <c r="DAQ26" s="24"/>
      <c r="DAR26" s="24"/>
      <c r="DAS26" s="24"/>
      <c r="DAT26" s="24"/>
      <c r="DAU26" s="24"/>
      <c r="DAV26" s="24"/>
      <c r="DAW26" s="24"/>
      <c r="DAX26" s="24"/>
      <c r="DAY26" s="24"/>
      <c r="DAZ26" s="24"/>
      <c r="DBA26" s="24"/>
      <c r="DBB26" s="24"/>
      <c r="DBC26" s="24"/>
      <c r="DBD26" s="24"/>
      <c r="DBE26" s="24"/>
      <c r="DBF26" s="24"/>
      <c r="DBG26" s="24"/>
      <c r="DBH26" s="24"/>
      <c r="DBI26" s="24"/>
      <c r="DBJ26" s="24"/>
      <c r="DBK26" s="24"/>
      <c r="DBL26" s="24"/>
      <c r="DBM26" s="24"/>
      <c r="DBN26" s="24"/>
      <c r="DBO26" s="24"/>
      <c r="DBP26" s="24"/>
      <c r="DBQ26" s="24"/>
      <c r="DBR26" s="24"/>
      <c r="DBS26" s="24"/>
      <c r="DBT26" s="24"/>
      <c r="DBU26" s="24"/>
      <c r="DBV26" s="24"/>
      <c r="DBW26" s="24"/>
      <c r="DBX26" s="24"/>
      <c r="DBY26" s="24"/>
      <c r="DBZ26" s="24"/>
      <c r="DCA26" s="24"/>
      <c r="DCB26" s="24"/>
      <c r="DCC26" s="24"/>
      <c r="DCD26" s="24"/>
      <c r="DCE26" s="24"/>
      <c r="DCF26" s="24"/>
      <c r="DCG26" s="24"/>
      <c r="DCH26" s="24"/>
      <c r="DCI26" s="24"/>
      <c r="DCJ26" s="24"/>
      <c r="DCK26" s="24"/>
      <c r="DCL26" s="24"/>
      <c r="DCM26" s="24"/>
      <c r="DCN26" s="24"/>
      <c r="DCO26" s="24"/>
      <c r="DCP26" s="24"/>
      <c r="DCQ26" s="24"/>
      <c r="DCR26" s="24"/>
      <c r="DCS26" s="24"/>
      <c r="DCT26" s="24"/>
      <c r="DCU26" s="24"/>
      <c r="DCV26" s="24"/>
      <c r="DCW26" s="24"/>
      <c r="DCX26" s="24"/>
      <c r="DCY26" s="24"/>
      <c r="DCZ26" s="24"/>
      <c r="DDA26" s="24"/>
      <c r="DDB26" s="24"/>
      <c r="DDC26" s="24"/>
      <c r="DDD26" s="24"/>
      <c r="DDE26" s="24"/>
      <c r="DDF26" s="24"/>
      <c r="DDG26" s="24"/>
      <c r="DDH26" s="24"/>
      <c r="DDI26" s="24"/>
      <c r="DDJ26" s="24"/>
      <c r="DDK26" s="24"/>
      <c r="DDL26" s="24"/>
      <c r="DDM26" s="24"/>
      <c r="DDN26" s="24"/>
      <c r="DDO26" s="24"/>
      <c r="DDP26" s="24"/>
      <c r="DDQ26" s="24"/>
      <c r="DDR26" s="24"/>
      <c r="DDS26" s="24"/>
      <c r="DDT26" s="24"/>
      <c r="DDU26" s="24"/>
      <c r="DDV26" s="24"/>
      <c r="DDW26" s="24"/>
      <c r="DDX26" s="24"/>
      <c r="DDY26" s="24"/>
      <c r="DDZ26" s="24"/>
      <c r="DEA26" s="24"/>
      <c r="DEB26" s="24"/>
      <c r="DEC26" s="24"/>
      <c r="DED26" s="24"/>
      <c r="DEE26" s="24"/>
      <c r="DEF26" s="24"/>
      <c r="DEG26" s="24"/>
      <c r="DEH26" s="24"/>
      <c r="DEI26" s="24"/>
      <c r="DEJ26" s="24"/>
      <c r="DEK26" s="24"/>
      <c r="DEL26" s="24"/>
      <c r="DEM26" s="24"/>
      <c r="DEN26" s="24"/>
      <c r="DEO26" s="24"/>
      <c r="DEP26" s="24"/>
      <c r="DEQ26" s="24"/>
      <c r="DER26" s="24"/>
      <c r="DES26" s="24"/>
      <c r="DET26" s="24"/>
      <c r="DEU26" s="24"/>
      <c r="DEV26" s="24"/>
      <c r="DEW26" s="24"/>
      <c r="DEX26" s="24"/>
      <c r="DEY26" s="24"/>
      <c r="DEZ26" s="24"/>
      <c r="DFA26" s="24"/>
      <c r="DFB26" s="24"/>
      <c r="DFC26" s="24"/>
      <c r="DFD26" s="24"/>
      <c r="DFE26" s="24"/>
      <c r="DFF26" s="24"/>
      <c r="DFG26" s="24"/>
      <c r="DFH26" s="24"/>
      <c r="DFI26" s="24"/>
      <c r="DFJ26" s="24"/>
      <c r="DFK26" s="24"/>
      <c r="DFL26" s="24"/>
      <c r="DFM26" s="24"/>
      <c r="DFN26" s="24"/>
      <c r="DFO26" s="24"/>
      <c r="DFP26" s="24"/>
      <c r="DFQ26" s="24"/>
      <c r="DFR26" s="24"/>
      <c r="DFS26" s="24"/>
      <c r="DFT26" s="24"/>
      <c r="DFU26" s="24"/>
      <c r="DFV26" s="24"/>
      <c r="DFW26" s="24"/>
      <c r="DFX26" s="24"/>
      <c r="DFY26" s="24"/>
      <c r="DFZ26" s="24"/>
      <c r="DGA26" s="24"/>
      <c r="DGB26" s="24"/>
      <c r="DGC26" s="24"/>
      <c r="DGD26" s="24"/>
      <c r="DGE26" s="24"/>
      <c r="DGF26" s="24"/>
      <c r="DGG26" s="24"/>
      <c r="DGH26" s="24"/>
      <c r="DGI26" s="24"/>
      <c r="DGJ26" s="24"/>
      <c r="DGK26" s="24"/>
      <c r="DGL26" s="24"/>
      <c r="DGM26" s="24"/>
      <c r="DGN26" s="24"/>
      <c r="DGO26" s="24"/>
      <c r="DGP26" s="24"/>
      <c r="DGQ26" s="24"/>
      <c r="DGR26" s="24"/>
      <c r="DGS26" s="24"/>
      <c r="DGT26" s="24"/>
      <c r="DGU26" s="24"/>
      <c r="DGV26" s="24"/>
      <c r="DGW26" s="24"/>
      <c r="DGX26" s="24"/>
      <c r="DGY26" s="24"/>
      <c r="DGZ26" s="24"/>
      <c r="DHA26" s="24"/>
      <c r="DHB26" s="24"/>
      <c r="DHC26" s="24"/>
      <c r="DHD26" s="24"/>
      <c r="DHE26" s="24"/>
      <c r="DHF26" s="24"/>
      <c r="DHG26" s="24"/>
      <c r="DHH26" s="24"/>
      <c r="DHI26" s="24"/>
      <c r="DHJ26" s="24"/>
      <c r="DHK26" s="24"/>
      <c r="DHL26" s="24"/>
      <c r="DHM26" s="24"/>
      <c r="DHN26" s="24"/>
      <c r="DHO26" s="24"/>
      <c r="DHP26" s="24"/>
      <c r="DHQ26" s="24"/>
      <c r="DHR26" s="24"/>
      <c r="DHS26" s="24"/>
      <c r="DHT26" s="24"/>
      <c r="DHU26" s="24"/>
      <c r="DHV26" s="24"/>
      <c r="DHW26" s="24"/>
      <c r="DHX26" s="24"/>
      <c r="DHY26" s="24"/>
      <c r="DHZ26" s="24"/>
      <c r="DIA26" s="24"/>
      <c r="DIB26" s="24"/>
      <c r="DIC26" s="24"/>
      <c r="DID26" s="24"/>
      <c r="DIE26" s="24"/>
      <c r="DIF26" s="24"/>
      <c r="DIG26" s="24"/>
      <c r="DIH26" s="24"/>
      <c r="DII26" s="24"/>
      <c r="DIJ26" s="24"/>
      <c r="DIK26" s="24"/>
      <c r="DIL26" s="24"/>
      <c r="DIM26" s="24"/>
      <c r="DIN26" s="24"/>
      <c r="DIO26" s="24"/>
      <c r="DIP26" s="24"/>
      <c r="DIQ26" s="24"/>
      <c r="DIR26" s="24"/>
      <c r="DIS26" s="24"/>
      <c r="DIT26" s="24"/>
      <c r="DIU26" s="24"/>
      <c r="DIV26" s="24"/>
      <c r="DIW26" s="24"/>
      <c r="DIX26" s="24"/>
      <c r="DIY26" s="24"/>
      <c r="DIZ26" s="24"/>
      <c r="DJA26" s="24"/>
      <c r="DJB26" s="24"/>
      <c r="DJC26" s="24"/>
      <c r="DJD26" s="24"/>
      <c r="DJE26" s="24"/>
      <c r="DJF26" s="24"/>
      <c r="DJG26" s="24"/>
      <c r="DJH26" s="24"/>
      <c r="DJI26" s="24"/>
      <c r="DJJ26" s="24"/>
      <c r="DJK26" s="24"/>
      <c r="DJL26" s="24"/>
      <c r="DJM26" s="24"/>
      <c r="DJN26" s="24"/>
      <c r="DJO26" s="24"/>
      <c r="DJP26" s="24"/>
      <c r="DJQ26" s="24"/>
      <c r="DJR26" s="24"/>
      <c r="DJS26" s="24"/>
      <c r="DJT26" s="24"/>
      <c r="DJU26" s="24"/>
      <c r="DJV26" s="24"/>
      <c r="DJW26" s="24"/>
      <c r="DJX26" s="24"/>
      <c r="DJY26" s="24"/>
      <c r="DJZ26" s="24"/>
      <c r="DKA26" s="24"/>
      <c r="DKB26" s="24"/>
      <c r="DKC26" s="24"/>
      <c r="DKD26" s="24"/>
      <c r="DKE26" s="24"/>
      <c r="DKF26" s="24"/>
      <c r="DKG26" s="24"/>
      <c r="DKH26" s="24"/>
      <c r="DKI26" s="24"/>
      <c r="DKJ26" s="24"/>
      <c r="DKK26" s="24"/>
      <c r="DKL26" s="24"/>
      <c r="DKM26" s="24"/>
      <c r="DKN26" s="24"/>
      <c r="DKO26" s="24"/>
      <c r="DKP26" s="24"/>
      <c r="DKQ26" s="24"/>
      <c r="DKR26" s="24"/>
      <c r="DKS26" s="24"/>
      <c r="DKT26" s="24"/>
      <c r="DKU26" s="24"/>
      <c r="DKV26" s="24"/>
      <c r="DKW26" s="24"/>
      <c r="DKX26" s="24"/>
      <c r="DKY26" s="24"/>
      <c r="DKZ26" s="24"/>
      <c r="DLA26" s="24"/>
      <c r="DLB26" s="24"/>
      <c r="DLC26" s="24"/>
      <c r="DLD26" s="24"/>
      <c r="DLE26" s="24"/>
      <c r="DLF26" s="24"/>
      <c r="DLG26" s="24"/>
      <c r="DLH26" s="24"/>
      <c r="DLI26" s="24"/>
      <c r="DLJ26" s="24"/>
      <c r="DLK26" s="24"/>
      <c r="DLL26" s="24"/>
      <c r="DLM26" s="24"/>
      <c r="DLN26" s="24"/>
      <c r="DLO26" s="24"/>
      <c r="DLP26" s="24"/>
      <c r="DLQ26" s="24"/>
      <c r="DLR26" s="24"/>
      <c r="DLS26" s="24"/>
      <c r="DLT26" s="24"/>
      <c r="DLU26" s="24"/>
      <c r="DLV26" s="24"/>
      <c r="DLW26" s="24"/>
      <c r="DLX26" s="24"/>
      <c r="DLY26" s="24"/>
      <c r="DLZ26" s="24"/>
      <c r="DMA26" s="24"/>
      <c r="DMB26" s="24"/>
      <c r="DMC26" s="24"/>
      <c r="DMD26" s="24"/>
      <c r="DME26" s="24"/>
      <c r="DMF26" s="24"/>
      <c r="DMG26" s="24"/>
      <c r="DMH26" s="24"/>
      <c r="DMI26" s="24"/>
      <c r="DMJ26" s="24"/>
      <c r="DMK26" s="24"/>
      <c r="DML26" s="24"/>
      <c r="DMM26" s="24"/>
      <c r="DMN26" s="24"/>
      <c r="DMO26" s="24"/>
      <c r="DMP26" s="24"/>
      <c r="DMQ26" s="24"/>
      <c r="DMR26" s="24"/>
      <c r="DMS26" s="24"/>
      <c r="DMT26" s="24"/>
      <c r="DMU26" s="24"/>
      <c r="DMV26" s="24"/>
      <c r="DMW26" s="24"/>
      <c r="DMX26" s="24"/>
      <c r="DMY26" s="24"/>
      <c r="DMZ26" s="24"/>
      <c r="DNA26" s="24"/>
      <c r="DNB26" s="24"/>
      <c r="DNC26" s="24"/>
      <c r="DND26" s="24"/>
      <c r="DNE26" s="24"/>
      <c r="DNF26" s="24"/>
      <c r="DNG26" s="24"/>
      <c r="DNH26" s="24"/>
      <c r="DNI26" s="24"/>
      <c r="DNJ26" s="24"/>
      <c r="DNK26" s="24"/>
      <c r="DNL26" s="24"/>
      <c r="DNM26" s="24"/>
      <c r="DNN26" s="24"/>
      <c r="DNO26" s="24"/>
      <c r="DNP26" s="24"/>
      <c r="DNQ26" s="24"/>
      <c r="DNR26" s="24"/>
      <c r="DNS26" s="24"/>
      <c r="DNT26" s="24"/>
      <c r="DNU26" s="24"/>
      <c r="DNV26" s="24"/>
      <c r="DNW26" s="24"/>
      <c r="DNX26" s="24"/>
      <c r="DNY26" s="24"/>
      <c r="DNZ26" s="24"/>
      <c r="DOA26" s="24"/>
      <c r="DOB26" s="24"/>
      <c r="DOC26" s="24"/>
      <c r="DOD26" s="24"/>
      <c r="DOE26" s="24"/>
      <c r="DOF26" s="24"/>
      <c r="DOG26" s="24"/>
      <c r="DOH26" s="24"/>
      <c r="DOI26" s="24"/>
      <c r="DOJ26" s="24"/>
      <c r="DOK26" s="24"/>
      <c r="DOL26" s="24"/>
      <c r="DOM26" s="24"/>
      <c r="DON26" s="24"/>
      <c r="DOO26" s="24"/>
      <c r="DOP26" s="24"/>
      <c r="DOQ26" s="24"/>
      <c r="DOR26" s="24"/>
      <c r="DOS26" s="24"/>
      <c r="DOT26" s="24"/>
      <c r="DOU26" s="24"/>
      <c r="DOV26" s="24"/>
      <c r="DOW26" s="24"/>
      <c r="DOX26" s="24"/>
      <c r="DOY26" s="24"/>
      <c r="DOZ26" s="24"/>
      <c r="DPA26" s="24"/>
      <c r="DPB26" s="24"/>
      <c r="DPC26" s="24"/>
      <c r="DPD26" s="24"/>
      <c r="DPE26" s="24"/>
      <c r="DPF26" s="24"/>
      <c r="DPG26" s="24"/>
      <c r="DPH26" s="24"/>
      <c r="DPI26" s="24"/>
      <c r="DPJ26" s="24"/>
      <c r="DPK26" s="24"/>
      <c r="DPL26" s="24"/>
      <c r="DPM26" s="24"/>
      <c r="DPN26" s="24"/>
      <c r="DPO26" s="24"/>
      <c r="DPP26" s="24"/>
      <c r="DPQ26" s="24"/>
      <c r="DPR26" s="24"/>
      <c r="DPS26" s="24"/>
      <c r="DPT26" s="24"/>
      <c r="DPU26" s="24"/>
      <c r="DPV26" s="24"/>
      <c r="DPW26" s="24"/>
      <c r="DPX26" s="24"/>
      <c r="DPY26" s="24"/>
      <c r="DPZ26" s="24"/>
      <c r="DQA26" s="24"/>
      <c r="DQB26" s="24"/>
      <c r="DQC26" s="24"/>
      <c r="DQD26" s="24"/>
      <c r="DQE26" s="24"/>
      <c r="DQF26" s="24"/>
      <c r="DQG26" s="24"/>
      <c r="DQH26" s="24"/>
      <c r="DQI26" s="24"/>
      <c r="DQJ26" s="24"/>
      <c r="DQK26" s="24"/>
      <c r="DQL26" s="24"/>
      <c r="DQM26" s="24"/>
      <c r="DQN26" s="24"/>
      <c r="DQO26" s="24"/>
      <c r="DQP26" s="24"/>
      <c r="DQQ26" s="24"/>
      <c r="DQR26" s="24"/>
      <c r="DQS26" s="24"/>
      <c r="DQT26" s="24"/>
      <c r="DQU26" s="24"/>
      <c r="DQV26" s="24"/>
      <c r="DQW26" s="24"/>
      <c r="DQX26" s="24"/>
      <c r="DQY26" s="24"/>
      <c r="DQZ26" s="24"/>
      <c r="DRA26" s="24"/>
      <c r="DRB26" s="24"/>
      <c r="DRC26" s="24"/>
      <c r="DRD26" s="24"/>
      <c r="DRE26" s="24"/>
      <c r="DRF26" s="24"/>
      <c r="DRG26" s="24"/>
      <c r="DRH26" s="24"/>
      <c r="DRI26" s="24"/>
      <c r="DRJ26" s="24"/>
      <c r="DRK26" s="24"/>
      <c r="DRL26" s="24"/>
      <c r="DRM26" s="24"/>
      <c r="DRN26" s="24"/>
      <c r="DRO26" s="24"/>
      <c r="DRP26" s="24"/>
      <c r="DRQ26" s="24"/>
      <c r="DRR26" s="24"/>
      <c r="DRS26" s="24"/>
      <c r="DRT26" s="24"/>
      <c r="DRU26" s="24"/>
      <c r="DRV26" s="24"/>
      <c r="DRW26" s="24"/>
      <c r="DRX26" s="24"/>
      <c r="DRY26" s="24"/>
      <c r="DRZ26" s="24"/>
      <c r="DSA26" s="24"/>
      <c r="DSB26" s="24"/>
      <c r="DSC26" s="24"/>
      <c r="DSD26" s="24"/>
      <c r="DSE26" s="24"/>
      <c r="DSF26" s="24"/>
      <c r="DSG26" s="24"/>
      <c r="DSH26" s="24"/>
      <c r="DSI26" s="24"/>
      <c r="DSJ26" s="24"/>
      <c r="DSK26" s="24"/>
      <c r="DSL26" s="24"/>
      <c r="DSM26" s="24"/>
      <c r="DSN26" s="24"/>
      <c r="DSO26" s="24"/>
      <c r="DSP26" s="24"/>
      <c r="DSQ26" s="24"/>
      <c r="DSR26" s="24"/>
      <c r="DSS26" s="24"/>
      <c r="DST26" s="24"/>
      <c r="DSU26" s="24"/>
      <c r="DSV26" s="24"/>
      <c r="DSW26" s="24"/>
      <c r="DSX26" s="24"/>
      <c r="DSY26" s="24"/>
      <c r="DSZ26" s="24"/>
      <c r="DTA26" s="24"/>
      <c r="DTB26" s="24"/>
      <c r="DTC26" s="24"/>
      <c r="DTD26" s="24"/>
      <c r="DTE26" s="24"/>
      <c r="DTF26" s="24"/>
      <c r="DTG26" s="24"/>
      <c r="DTH26" s="24"/>
      <c r="DTI26" s="24"/>
      <c r="DTJ26" s="24"/>
      <c r="DTK26" s="24"/>
      <c r="DTL26" s="24"/>
      <c r="DTM26" s="24"/>
      <c r="DTN26" s="24"/>
      <c r="DTO26" s="24"/>
      <c r="DTP26" s="24"/>
      <c r="DTQ26" s="24"/>
      <c r="DTR26" s="24"/>
      <c r="DTS26" s="24"/>
      <c r="DTT26" s="24"/>
      <c r="DTU26" s="24"/>
      <c r="DTV26" s="24"/>
      <c r="DTW26" s="24"/>
      <c r="DTX26" s="24"/>
      <c r="DTY26" s="24"/>
      <c r="DTZ26" s="24"/>
      <c r="DUA26" s="24"/>
      <c r="DUB26" s="24"/>
      <c r="DUC26" s="24"/>
      <c r="DUD26" s="24"/>
      <c r="DUE26" s="24"/>
      <c r="DUF26" s="24"/>
      <c r="DUG26" s="24"/>
      <c r="DUH26" s="24"/>
      <c r="DUI26" s="24"/>
      <c r="DUJ26" s="24"/>
      <c r="DUK26" s="24"/>
      <c r="DUL26" s="24"/>
      <c r="DUM26" s="24"/>
      <c r="DUN26" s="24"/>
      <c r="DUO26" s="24"/>
      <c r="DUP26" s="24"/>
      <c r="DUQ26" s="24"/>
      <c r="DUR26" s="24"/>
      <c r="DUS26" s="24"/>
      <c r="DUT26" s="24"/>
      <c r="DUU26" s="24"/>
      <c r="DUV26" s="24"/>
      <c r="DUW26" s="24"/>
      <c r="DUX26" s="24"/>
      <c r="DUY26" s="24"/>
      <c r="DUZ26" s="24"/>
      <c r="DVA26" s="24"/>
      <c r="DVB26" s="24"/>
      <c r="DVC26" s="24"/>
      <c r="DVD26" s="24"/>
      <c r="DVE26" s="24"/>
      <c r="DVF26" s="24"/>
      <c r="DVG26" s="24"/>
      <c r="DVH26" s="24"/>
      <c r="DVI26" s="24"/>
      <c r="DVJ26" s="24"/>
      <c r="DVK26" s="24"/>
      <c r="DVL26" s="24"/>
      <c r="DVM26" s="24"/>
      <c r="DVN26" s="24"/>
      <c r="DVO26" s="24"/>
      <c r="DVP26" s="24"/>
      <c r="DVQ26" s="24"/>
      <c r="DVR26" s="24"/>
      <c r="DVS26" s="24"/>
      <c r="DVT26" s="24"/>
      <c r="DVU26" s="24"/>
      <c r="DVV26" s="24"/>
      <c r="DVW26" s="24"/>
      <c r="DVX26" s="24"/>
      <c r="DVY26" s="24"/>
      <c r="DVZ26" s="24"/>
      <c r="DWA26" s="24"/>
      <c r="DWB26" s="24"/>
      <c r="DWC26" s="24"/>
      <c r="DWD26" s="24"/>
      <c r="DWE26" s="24"/>
      <c r="DWF26" s="24"/>
      <c r="DWG26" s="24"/>
      <c r="DWH26" s="24"/>
      <c r="DWI26" s="24"/>
      <c r="DWJ26" s="24"/>
      <c r="DWK26" s="24"/>
      <c r="DWL26" s="24"/>
      <c r="DWM26" s="24"/>
      <c r="DWN26" s="24"/>
      <c r="DWO26" s="24"/>
      <c r="DWP26" s="24"/>
      <c r="DWQ26" s="24"/>
      <c r="DWR26" s="24"/>
      <c r="DWS26" s="24"/>
      <c r="DWT26" s="24"/>
      <c r="DWU26" s="24"/>
      <c r="DWV26" s="24"/>
      <c r="DWW26" s="24"/>
      <c r="DWX26" s="24"/>
      <c r="DWY26" s="24"/>
      <c r="DWZ26" s="24"/>
      <c r="DXA26" s="24"/>
      <c r="DXB26" s="24"/>
      <c r="DXC26" s="24"/>
      <c r="DXD26" s="24"/>
      <c r="DXE26" s="24"/>
      <c r="DXF26" s="24"/>
      <c r="DXG26" s="24"/>
      <c r="DXH26" s="24"/>
      <c r="DXI26" s="24"/>
      <c r="DXJ26" s="24"/>
      <c r="DXK26" s="24"/>
      <c r="DXL26" s="24"/>
      <c r="DXM26" s="24"/>
      <c r="DXN26" s="24"/>
      <c r="DXO26" s="24"/>
      <c r="DXP26" s="24"/>
      <c r="DXQ26" s="24"/>
      <c r="DXR26" s="24"/>
      <c r="DXS26" s="24"/>
      <c r="DXT26" s="24"/>
      <c r="DXU26" s="24"/>
      <c r="DXV26" s="24"/>
      <c r="DXW26" s="24"/>
      <c r="DXX26" s="24"/>
      <c r="DXY26" s="24"/>
      <c r="DXZ26" s="24"/>
      <c r="DYA26" s="24"/>
      <c r="DYB26" s="24"/>
      <c r="DYC26" s="24"/>
      <c r="DYD26" s="24"/>
      <c r="DYE26" s="24"/>
      <c r="DYF26" s="24"/>
      <c r="DYG26" s="24"/>
      <c r="DYH26" s="24"/>
      <c r="DYI26" s="24"/>
      <c r="DYJ26" s="24"/>
      <c r="DYK26" s="24"/>
      <c r="DYL26" s="24"/>
      <c r="DYM26" s="24"/>
      <c r="DYN26" s="24"/>
      <c r="DYO26" s="24"/>
      <c r="DYP26" s="24"/>
      <c r="DYQ26" s="24"/>
      <c r="DYR26" s="24"/>
      <c r="DYS26" s="24"/>
      <c r="DYT26" s="24"/>
      <c r="DYU26" s="24"/>
      <c r="DYV26" s="24"/>
      <c r="DYW26" s="24"/>
      <c r="DYX26" s="24"/>
      <c r="DYY26" s="24"/>
      <c r="DYZ26" s="24"/>
      <c r="DZA26" s="24"/>
      <c r="DZB26" s="24"/>
      <c r="DZC26" s="24"/>
      <c r="DZD26" s="24"/>
      <c r="DZE26" s="24"/>
      <c r="DZF26" s="24"/>
      <c r="DZG26" s="24"/>
      <c r="DZH26" s="24"/>
      <c r="DZI26" s="24"/>
      <c r="DZJ26" s="24"/>
      <c r="DZK26" s="24"/>
      <c r="DZL26" s="24"/>
      <c r="DZM26" s="24"/>
      <c r="DZN26" s="24"/>
      <c r="DZO26" s="24"/>
      <c r="DZP26" s="24"/>
      <c r="DZQ26" s="24"/>
      <c r="DZR26" s="24"/>
      <c r="DZS26" s="24"/>
      <c r="DZT26" s="24"/>
      <c r="DZU26" s="24"/>
      <c r="DZV26" s="24"/>
      <c r="DZW26" s="24"/>
      <c r="DZX26" s="24"/>
      <c r="DZY26" s="24"/>
      <c r="DZZ26" s="24"/>
      <c r="EAA26" s="24"/>
      <c r="EAB26" s="24"/>
      <c r="EAC26" s="24"/>
      <c r="EAD26" s="24"/>
      <c r="EAE26" s="24"/>
      <c r="EAF26" s="24"/>
      <c r="EAG26" s="24"/>
      <c r="EAH26" s="24"/>
      <c r="EAI26" s="24"/>
      <c r="EAJ26" s="24"/>
      <c r="EAK26" s="24"/>
      <c r="EAL26" s="24"/>
      <c r="EAM26" s="24"/>
      <c r="EAN26" s="24"/>
      <c r="EAO26" s="24"/>
      <c r="EAP26" s="24"/>
      <c r="EAQ26" s="24"/>
      <c r="EAR26" s="24"/>
      <c r="EAS26" s="24"/>
      <c r="EAT26" s="24"/>
      <c r="EAU26" s="24"/>
      <c r="EAV26" s="24"/>
      <c r="EAW26" s="24"/>
      <c r="EAX26" s="24"/>
      <c r="EAY26" s="24"/>
      <c r="EAZ26" s="24"/>
      <c r="EBA26" s="24"/>
      <c r="EBB26" s="24"/>
      <c r="EBC26" s="24"/>
      <c r="EBD26" s="24"/>
      <c r="EBE26" s="24"/>
      <c r="EBF26" s="24"/>
      <c r="EBG26" s="24"/>
      <c r="EBH26" s="24"/>
      <c r="EBI26" s="24"/>
      <c r="EBJ26" s="24"/>
      <c r="EBK26" s="24"/>
      <c r="EBL26" s="24"/>
      <c r="EBM26" s="24"/>
      <c r="EBN26" s="24"/>
      <c r="EBO26" s="24"/>
      <c r="EBP26" s="24"/>
      <c r="EBQ26" s="24"/>
      <c r="EBR26" s="24"/>
      <c r="EBS26" s="24"/>
      <c r="EBT26" s="24"/>
      <c r="EBU26" s="24"/>
      <c r="EBV26" s="24"/>
      <c r="EBW26" s="24"/>
      <c r="EBX26" s="24"/>
      <c r="EBY26" s="24"/>
      <c r="EBZ26" s="24"/>
      <c r="ECA26" s="24"/>
      <c r="ECB26" s="24"/>
      <c r="ECC26" s="24"/>
      <c r="ECD26" s="24"/>
      <c r="ECE26" s="24"/>
      <c r="ECF26" s="24"/>
      <c r="ECG26" s="24"/>
      <c r="ECH26" s="24"/>
      <c r="ECI26" s="24"/>
      <c r="ECJ26" s="24"/>
      <c r="ECK26" s="24"/>
      <c r="ECL26" s="24"/>
      <c r="ECM26" s="24"/>
      <c r="ECN26" s="24"/>
      <c r="ECO26" s="24"/>
      <c r="ECP26" s="24"/>
      <c r="ECQ26" s="24"/>
      <c r="ECR26" s="24"/>
      <c r="ECS26" s="24"/>
      <c r="ECT26" s="24"/>
      <c r="ECU26" s="24"/>
      <c r="ECV26" s="24"/>
      <c r="ECW26" s="24"/>
      <c r="ECX26" s="24"/>
      <c r="ECY26" s="24"/>
      <c r="ECZ26" s="24"/>
      <c r="EDA26" s="24"/>
      <c r="EDB26" s="24"/>
      <c r="EDC26" s="24"/>
      <c r="EDD26" s="24"/>
      <c r="EDE26" s="24"/>
      <c r="EDF26" s="24"/>
      <c r="EDG26" s="24"/>
      <c r="EDH26" s="24"/>
      <c r="EDI26" s="24"/>
      <c r="EDJ26" s="24"/>
      <c r="EDK26" s="24"/>
      <c r="EDL26" s="24"/>
      <c r="EDM26" s="24"/>
      <c r="EDN26" s="24"/>
      <c r="EDO26" s="24"/>
      <c r="EDP26" s="24"/>
      <c r="EDQ26" s="24"/>
      <c r="EDR26" s="24"/>
      <c r="EDS26" s="24"/>
      <c r="EDT26" s="24"/>
      <c r="EDU26" s="24"/>
      <c r="EDV26" s="24"/>
      <c r="EDW26" s="24"/>
      <c r="EDX26" s="24"/>
      <c r="EDY26" s="24"/>
      <c r="EDZ26" s="24"/>
      <c r="EEA26" s="24"/>
      <c r="EEB26" s="24"/>
      <c r="EEC26" s="24"/>
      <c r="EED26" s="24"/>
      <c r="EEE26" s="24"/>
      <c r="EEF26" s="24"/>
      <c r="EEG26" s="24"/>
      <c r="EEH26" s="24"/>
      <c r="EEI26" s="24"/>
      <c r="EEJ26" s="24"/>
      <c r="EEK26" s="24"/>
      <c r="EEL26" s="24"/>
      <c r="EEM26" s="24"/>
      <c r="EEN26" s="24"/>
      <c r="EEO26" s="24"/>
      <c r="EEP26" s="24"/>
      <c r="EEQ26" s="24"/>
      <c r="EER26" s="24"/>
      <c r="EES26" s="24"/>
      <c r="EET26" s="24"/>
      <c r="EEU26" s="24"/>
      <c r="EEV26" s="24"/>
      <c r="EEW26" s="24"/>
      <c r="EEX26" s="24"/>
      <c r="EEY26" s="24"/>
      <c r="EEZ26" s="24"/>
      <c r="EFA26" s="24"/>
      <c r="EFB26" s="24"/>
      <c r="EFC26" s="24"/>
      <c r="EFD26" s="24"/>
      <c r="EFE26" s="24"/>
      <c r="EFF26" s="24"/>
      <c r="EFG26" s="24"/>
      <c r="EFH26" s="24"/>
      <c r="EFI26" s="24"/>
      <c r="EFJ26" s="24"/>
      <c r="EFK26" s="24"/>
      <c r="EFL26" s="24"/>
      <c r="EFM26" s="24"/>
      <c r="EFN26" s="24"/>
      <c r="EFO26" s="24"/>
      <c r="EFP26" s="24"/>
      <c r="EFQ26" s="24"/>
      <c r="EFR26" s="24"/>
      <c r="EFS26" s="24"/>
      <c r="EFT26" s="24"/>
      <c r="EFU26" s="24"/>
      <c r="EFV26" s="24"/>
      <c r="EFW26" s="24"/>
      <c r="EFX26" s="24"/>
      <c r="EFY26" s="24"/>
      <c r="EFZ26" s="24"/>
      <c r="EGA26" s="24"/>
      <c r="EGB26" s="24"/>
      <c r="EGC26" s="24"/>
      <c r="EGD26" s="24"/>
      <c r="EGE26" s="24"/>
      <c r="EGF26" s="24"/>
      <c r="EGG26" s="24"/>
      <c r="EGH26" s="24"/>
      <c r="EGI26" s="24"/>
      <c r="EGJ26" s="24"/>
      <c r="EGK26" s="24"/>
      <c r="EGL26" s="24"/>
      <c r="EGM26" s="24"/>
      <c r="EGN26" s="24"/>
      <c r="EGO26" s="24"/>
      <c r="EGP26" s="24"/>
      <c r="EGQ26" s="24"/>
      <c r="EGR26" s="24"/>
      <c r="EGS26" s="24"/>
      <c r="EGT26" s="24"/>
      <c r="EGU26" s="24"/>
      <c r="EGV26" s="24"/>
      <c r="EGW26" s="24"/>
      <c r="EGX26" s="24"/>
      <c r="EGY26" s="24"/>
      <c r="EGZ26" s="24"/>
      <c r="EHA26" s="24"/>
      <c r="EHB26" s="24"/>
      <c r="EHC26" s="24"/>
      <c r="EHD26" s="24"/>
      <c r="EHE26" s="24"/>
      <c r="EHF26" s="24"/>
      <c r="EHG26" s="24"/>
      <c r="EHH26" s="24"/>
      <c r="EHI26" s="24"/>
      <c r="EHJ26" s="24"/>
      <c r="EHK26" s="24"/>
      <c r="EHL26" s="24"/>
      <c r="EHM26" s="24"/>
      <c r="EHN26" s="24"/>
      <c r="EHO26" s="24"/>
      <c r="EHP26" s="24"/>
      <c r="EHQ26" s="24"/>
      <c r="EHR26" s="24"/>
      <c r="EHS26" s="24"/>
      <c r="EHT26" s="24"/>
      <c r="EHU26" s="24"/>
      <c r="EHV26" s="24"/>
      <c r="EHW26" s="24"/>
      <c r="EHX26" s="24"/>
      <c r="EHY26" s="24"/>
      <c r="EHZ26" s="24"/>
      <c r="EIA26" s="24"/>
      <c r="EIB26" s="24"/>
      <c r="EIC26" s="24"/>
      <c r="EID26" s="24"/>
      <c r="EIE26" s="24"/>
      <c r="EIF26" s="24"/>
      <c r="EIG26" s="24"/>
      <c r="EIH26" s="24"/>
      <c r="EII26" s="24"/>
      <c r="EIJ26" s="24"/>
      <c r="EIK26" s="24"/>
      <c r="EIL26" s="24"/>
      <c r="EIM26" s="24"/>
      <c r="EIN26" s="24"/>
      <c r="EIO26" s="24"/>
      <c r="EIP26" s="24"/>
      <c r="EIQ26" s="24"/>
      <c r="EIR26" s="24"/>
      <c r="EIS26" s="24"/>
      <c r="EIT26" s="24"/>
      <c r="EIU26" s="24"/>
      <c r="EIV26" s="24"/>
      <c r="EIW26" s="24"/>
      <c r="EIX26" s="24"/>
      <c r="EIY26" s="24"/>
      <c r="EIZ26" s="24"/>
      <c r="EJA26" s="24"/>
      <c r="EJB26" s="24"/>
      <c r="EJC26" s="24"/>
      <c r="EJD26" s="24"/>
      <c r="EJE26" s="24"/>
      <c r="EJF26" s="24"/>
      <c r="EJG26" s="24"/>
      <c r="EJH26" s="24"/>
      <c r="EJI26" s="24"/>
      <c r="EJJ26" s="24"/>
      <c r="EJK26" s="24"/>
      <c r="EJL26" s="24"/>
      <c r="EJM26" s="24"/>
      <c r="EJN26" s="24"/>
      <c r="EJO26" s="24"/>
      <c r="EJP26" s="24"/>
      <c r="EJQ26" s="24"/>
      <c r="EJR26" s="24"/>
      <c r="EJS26" s="24"/>
      <c r="EJT26" s="24"/>
      <c r="EJU26" s="24"/>
      <c r="EJV26" s="24"/>
      <c r="EJW26" s="24"/>
      <c r="EJX26" s="24"/>
      <c r="EJY26" s="24"/>
      <c r="EJZ26" s="24"/>
      <c r="EKA26" s="24"/>
      <c r="EKB26" s="24"/>
      <c r="EKC26" s="24"/>
      <c r="EKD26" s="24"/>
      <c r="EKE26" s="24"/>
      <c r="EKF26" s="24"/>
      <c r="EKG26" s="24"/>
      <c r="EKH26" s="24"/>
      <c r="EKI26" s="24"/>
      <c r="EKJ26" s="24"/>
      <c r="EKK26" s="24"/>
      <c r="EKL26" s="24"/>
      <c r="EKM26" s="24"/>
      <c r="EKN26" s="24"/>
      <c r="EKO26" s="24"/>
      <c r="EKP26" s="24"/>
      <c r="EKQ26" s="24"/>
      <c r="EKR26" s="24"/>
      <c r="EKS26" s="24"/>
      <c r="EKT26" s="24"/>
      <c r="EKU26" s="24"/>
      <c r="EKV26" s="24"/>
      <c r="EKW26" s="24"/>
      <c r="EKX26" s="24"/>
      <c r="EKY26" s="24"/>
      <c r="EKZ26" s="24"/>
      <c r="ELA26" s="24"/>
      <c r="ELB26" s="24"/>
      <c r="ELC26" s="24"/>
      <c r="ELD26" s="24"/>
      <c r="ELE26" s="24"/>
      <c r="ELF26" s="24"/>
      <c r="ELG26" s="24"/>
      <c r="ELH26" s="24"/>
      <c r="ELI26" s="24"/>
      <c r="ELJ26" s="24"/>
      <c r="ELK26" s="24"/>
      <c r="ELL26" s="24"/>
      <c r="ELM26" s="24"/>
      <c r="ELN26" s="24"/>
      <c r="ELO26" s="24"/>
      <c r="ELP26" s="24"/>
      <c r="ELQ26" s="24"/>
      <c r="ELR26" s="24"/>
      <c r="ELS26" s="24"/>
      <c r="ELT26" s="24"/>
      <c r="ELU26" s="24"/>
      <c r="ELV26" s="24"/>
      <c r="ELW26" s="24"/>
      <c r="ELX26" s="24"/>
      <c r="ELY26" s="24"/>
      <c r="ELZ26" s="24"/>
      <c r="EMA26" s="24"/>
      <c r="EMB26" s="24"/>
      <c r="EMC26" s="24"/>
      <c r="EMD26" s="24"/>
      <c r="EME26" s="24"/>
      <c r="EMF26" s="24"/>
      <c r="EMG26" s="24"/>
      <c r="EMH26" s="24"/>
      <c r="EMI26" s="24"/>
      <c r="EMJ26" s="24"/>
      <c r="EMK26" s="24"/>
      <c r="EML26" s="24"/>
      <c r="EMM26" s="24"/>
      <c r="EMN26" s="24"/>
      <c r="EMO26" s="24"/>
      <c r="EMP26" s="24"/>
      <c r="EMQ26" s="24"/>
      <c r="EMR26" s="24"/>
      <c r="EMS26" s="24"/>
      <c r="EMT26" s="24"/>
      <c r="EMU26" s="24"/>
      <c r="EMV26" s="24"/>
      <c r="EMW26" s="24"/>
      <c r="EMX26" s="24"/>
      <c r="EMY26" s="24"/>
      <c r="EMZ26" s="24"/>
      <c r="ENA26" s="24"/>
      <c r="ENB26" s="24"/>
      <c r="ENC26" s="24"/>
      <c r="END26" s="24"/>
      <c r="ENE26" s="24"/>
      <c r="ENF26" s="24"/>
      <c r="ENG26" s="24"/>
      <c r="ENH26" s="24"/>
      <c r="ENI26" s="24"/>
      <c r="ENJ26" s="24"/>
      <c r="ENK26" s="24"/>
      <c r="ENL26" s="24"/>
      <c r="ENM26" s="24"/>
      <c r="ENN26" s="24"/>
      <c r="ENO26" s="24"/>
      <c r="ENP26" s="24"/>
      <c r="ENQ26" s="24"/>
      <c r="ENR26" s="24"/>
      <c r="ENS26" s="24"/>
      <c r="ENT26" s="24"/>
      <c r="ENU26" s="24"/>
      <c r="ENV26" s="24"/>
      <c r="ENW26" s="24"/>
      <c r="ENX26" s="24"/>
      <c r="ENY26" s="24"/>
      <c r="ENZ26" s="24"/>
      <c r="EOA26" s="24"/>
      <c r="EOB26" s="24"/>
      <c r="EOC26" s="24"/>
      <c r="EOD26" s="24"/>
      <c r="EOE26" s="24"/>
      <c r="EOF26" s="24"/>
      <c r="EOG26" s="24"/>
      <c r="EOH26" s="24"/>
      <c r="EOI26" s="24"/>
      <c r="EOJ26" s="24"/>
      <c r="EOK26" s="24"/>
      <c r="EOL26" s="24"/>
      <c r="EOM26" s="24"/>
      <c r="EON26" s="24"/>
      <c r="EOO26" s="24"/>
      <c r="EOP26" s="24"/>
      <c r="EOQ26" s="24"/>
      <c r="EOR26" s="24"/>
      <c r="EOS26" s="24"/>
      <c r="EOT26" s="24"/>
      <c r="EOU26" s="24"/>
      <c r="EOV26" s="24"/>
      <c r="EOW26" s="24"/>
      <c r="EOX26" s="24"/>
      <c r="EOY26" s="24"/>
      <c r="EOZ26" s="24"/>
      <c r="EPA26" s="24"/>
      <c r="EPB26" s="24"/>
      <c r="EPC26" s="24"/>
      <c r="EPD26" s="24"/>
      <c r="EPE26" s="24"/>
      <c r="EPF26" s="24"/>
      <c r="EPG26" s="24"/>
      <c r="EPH26" s="24"/>
      <c r="EPI26" s="24"/>
      <c r="EPJ26" s="24"/>
      <c r="EPK26" s="24"/>
      <c r="EPL26" s="24"/>
      <c r="EPM26" s="24"/>
      <c r="EPN26" s="24"/>
      <c r="EPO26" s="24"/>
      <c r="EPP26" s="24"/>
      <c r="EPQ26" s="24"/>
      <c r="EPR26" s="24"/>
      <c r="EPS26" s="24"/>
      <c r="EPT26" s="24"/>
      <c r="EPU26" s="24"/>
      <c r="EPV26" s="24"/>
      <c r="EPW26" s="24"/>
      <c r="EPX26" s="24"/>
      <c r="EPY26" s="24"/>
      <c r="EPZ26" s="24"/>
      <c r="EQA26" s="24"/>
      <c r="EQB26" s="24"/>
      <c r="EQC26" s="24"/>
      <c r="EQD26" s="24"/>
      <c r="EQE26" s="24"/>
      <c r="EQF26" s="24"/>
      <c r="EQG26" s="24"/>
      <c r="EQH26" s="24"/>
      <c r="EQI26" s="24"/>
      <c r="EQJ26" s="24"/>
      <c r="EQK26" s="24"/>
      <c r="EQL26" s="24"/>
      <c r="EQM26" s="24"/>
      <c r="EQN26" s="24"/>
      <c r="EQO26" s="24"/>
      <c r="EQP26" s="24"/>
      <c r="EQQ26" s="24"/>
      <c r="EQR26" s="24"/>
      <c r="EQS26" s="24"/>
      <c r="EQT26" s="24"/>
      <c r="EQU26" s="24"/>
      <c r="EQV26" s="24"/>
      <c r="EQW26" s="24"/>
      <c r="EQX26" s="24"/>
      <c r="EQY26" s="24"/>
      <c r="EQZ26" s="24"/>
      <c r="ERA26" s="24"/>
      <c r="ERB26" s="24"/>
      <c r="ERC26" s="24"/>
      <c r="ERD26" s="24"/>
      <c r="ERE26" s="24"/>
      <c r="ERF26" s="24"/>
      <c r="ERG26" s="24"/>
      <c r="ERH26" s="24"/>
      <c r="ERI26" s="24"/>
      <c r="ERJ26" s="24"/>
      <c r="ERK26" s="24"/>
      <c r="ERL26" s="24"/>
      <c r="ERM26" s="24"/>
      <c r="ERN26" s="24"/>
      <c r="ERO26" s="24"/>
      <c r="ERP26" s="24"/>
      <c r="ERQ26" s="24"/>
      <c r="ERR26" s="24"/>
      <c r="ERS26" s="24"/>
      <c r="ERT26" s="24"/>
      <c r="ERU26" s="24"/>
      <c r="ERV26" s="24"/>
      <c r="ERW26" s="24"/>
      <c r="ERX26" s="24"/>
      <c r="ERY26" s="24"/>
      <c r="ERZ26" s="24"/>
      <c r="ESA26" s="24"/>
      <c r="ESB26" s="24"/>
      <c r="ESC26" s="24"/>
      <c r="ESD26" s="24"/>
      <c r="ESE26" s="24"/>
      <c r="ESF26" s="24"/>
      <c r="ESG26" s="24"/>
      <c r="ESH26" s="24"/>
      <c r="ESI26" s="24"/>
      <c r="ESJ26" s="24"/>
      <c r="ESK26" s="24"/>
      <c r="ESL26" s="24"/>
      <c r="ESM26" s="24"/>
      <c r="ESN26" s="24"/>
      <c r="ESO26" s="24"/>
      <c r="ESP26" s="24"/>
      <c r="ESQ26" s="24"/>
      <c r="ESR26" s="24"/>
      <c r="ESS26" s="24"/>
      <c r="EST26" s="24"/>
      <c r="ESU26" s="24"/>
      <c r="ESV26" s="24"/>
      <c r="ESW26" s="24"/>
      <c r="ESX26" s="24"/>
      <c r="ESY26" s="24"/>
      <c r="ESZ26" s="24"/>
      <c r="ETA26" s="24"/>
      <c r="ETB26" s="24"/>
      <c r="ETC26" s="24"/>
      <c r="ETD26" s="24"/>
      <c r="ETE26" s="24"/>
      <c r="ETF26" s="24"/>
      <c r="ETG26" s="24"/>
      <c r="ETH26" s="24"/>
      <c r="ETI26" s="24"/>
      <c r="ETJ26" s="24"/>
      <c r="ETK26" s="24"/>
      <c r="ETL26" s="24"/>
      <c r="ETM26" s="24"/>
      <c r="ETN26" s="24"/>
      <c r="ETO26" s="24"/>
      <c r="ETP26" s="24"/>
      <c r="ETQ26" s="24"/>
      <c r="ETR26" s="24"/>
      <c r="ETS26" s="24"/>
      <c r="ETT26" s="24"/>
      <c r="ETU26" s="24"/>
      <c r="ETV26" s="24"/>
      <c r="ETW26" s="24"/>
      <c r="ETX26" s="24"/>
      <c r="ETY26" s="24"/>
      <c r="ETZ26" s="24"/>
      <c r="EUA26" s="24"/>
      <c r="EUB26" s="24"/>
      <c r="EUC26" s="24"/>
      <c r="EUD26" s="24"/>
      <c r="EUE26" s="24"/>
      <c r="EUF26" s="24"/>
      <c r="EUG26" s="24"/>
      <c r="EUH26" s="24"/>
      <c r="EUI26" s="24"/>
      <c r="EUJ26" s="24"/>
      <c r="EUK26" s="24"/>
      <c r="EUL26" s="24"/>
      <c r="EUM26" s="24"/>
      <c r="EUN26" s="24"/>
      <c r="EUO26" s="24"/>
      <c r="EUP26" s="24"/>
      <c r="EUQ26" s="24"/>
      <c r="EUR26" s="24"/>
      <c r="EUS26" s="24"/>
      <c r="EUT26" s="24"/>
      <c r="EUU26" s="24"/>
      <c r="EUV26" s="24"/>
      <c r="EUW26" s="24"/>
      <c r="EUX26" s="24"/>
      <c r="EUY26" s="24"/>
      <c r="EUZ26" s="24"/>
      <c r="EVA26" s="24"/>
      <c r="EVB26" s="24"/>
      <c r="EVC26" s="24"/>
      <c r="EVD26" s="24"/>
      <c r="EVE26" s="24"/>
      <c r="EVF26" s="24"/>
      <c r="EVG26" s="24"/>
      <c r="EVH26" s="24"/>
      <c r="EVI26" s="24"/>
      <c r="EVJ26" s="24"/>
      <c r="EVK26" s="24"/>
      <c r="EVL26" s="24"/>
      <c r="EVM26" s="24"/>
      <c r="EVN26" s="24"/>
      <c r="EVO26" s="24"/>
      <c r="EVP26" s="24"/>
      <c r="EVQ26" s="24"/>
      <c r="EVR26" s="24"/>
      <c r="EVS26" s="24"/>
      <c r="EVT26" s="24"/>
      <c r="EVU26" s="24"/>
      <c r="EVV26" s="24"/>
      <c r="EVW26" s="24"/>
      <c r="EVX26" s="24"/>
      <c r="EVY26" s="24"/>
      <c r="EVZ26" s="24"/>
      <c r="EWA26" s="24"/>
      <c r="EWB26" s="24"/>
      <c r="EWC26" s="24"/>
      <c r="EWD26" s="24"/>
      <c r="EWE26" s="24"/>
      <c r="EWF26" s="24"/>
      <c r="EWG26" s="24"/>
      <c r="EWH26" s="24"/>
      <c r="EWI26" s="24"/>
      <c r="EWJ26" s="24"/>
      <c r="EWK26" s="24"/>
      <c r="EWL26" s="24"/>
      <c r="EWM26" s="24"/>
      <c r="EWN26" s="24"/>
      <c r="EWO26" s="24"/>
      <c r="EWP26" s="24"/>
      <c r="EWQ26" s="24"/>
      <c r="EWR26" s="24"/>
      <c r="EWS26" s="24"/>
      <c r="EWT26" s="24"/>
      <c r="EWU26" s="24"/>
      <c r="EWV26" s="24"/>
      <c r="EWW26" s="24"/>
      <c r="EWX26" s="24"/>
      <c r="EWY26" s="24"/>
      <c r="EWZ26" s="24"/>
      <c r="EXA26" s="24"/>
      <c r="EXB26" s="24"/>
      <c r="EXC26" s="24"/>
      <c r="EXD26" s="24"/>
      <c r="EXE26" s="24"/>
      <c r="EXF26" s="24"/>
      <c r="EXG26" s="24"/>
      <c r="EXH26" s="24"/>
      <c r="EXI26" s="24"/>
      <c r="EXJ26" s="24"/>
      <c r="EXK26" s="24"/>
      <c r="EXL26" s="24"/>
      <c r="EXM26" s="24"/>
      <c r="EXN26" s="24"/>
      <c r="EXO26" s="24"/>
      <c r="EXP26" s="24"/>
      <c r="EXQ26" s="24"/>
      <c r="EXR26" s="24"/>
      <c r="EXS26" s="24"/>
      <c r="EXT26" s="24"/>
      <c r="EXU26" s="24"/>
      <c r="EXV26" s="24"/>
      <c r="EXW26" s="24"/>
      <c r="EXX26" s="24"/>
      <c r="EXY26" s="24"/>
      <c r="EXZ26" s="24"/>
      <c r="EYA26" s="24"/>
      <c r="EYB26" s="24"/>
      <c r="EYC26" s="24"/>
      <c r="EYD26" s="24"/>
      <c r="EYE26" s="24"/>
      <c r="EYF26" s="24"/>
      <c r="EYG26" s="24"/>
      <c r="EYH26" s="24"/>
      <c r="EYI26" s="24"/>
      <c r="EYJ26" s="24"/>
      <c r="EYK26" s="24"/>
      <c r="EYL26" s="24"/>
      <c r="EYM26" s="24"/>
      <c r="EYN26" s="24"/>
      <c r="EYO26" s="24"/>
      <c r="EYP26" s="24"/>
      <c r="EYQ26" s="24"/>
      <c r="EYR26" s="24"/>
      <c r="EYS26" s="24"/>
      <c r="EYT26" s="24"/>
      <c r="EYU26" s="24"/>
      <c r="EYV26" s="24"/>
      <c r="EYW26" s="24"/>
      <c r="EYX26" s="24"/>
      <c r="EYY26" s="24"/>
      <c r="EYZ26" s="24"/>
      <c r="EZA26" s="24"/>
      <c r="EZB26" s="24"/>
      <c r="EZC26" s="24"/>
      <c r="EZD26" s="24"/>
      <c r="EZE26" s="24"/>
      <c r="EZF26" s="24"/>
      <c r="EZG26" s="24"/>
      <c r="EZH26" s="24"/>
      <c r="EZI26" s="24"/>
      <c r="EZJ26" s="24"/>
      <c r="EZK26" s="24"/>
      <c r="EZL26" s="24"/>
      <c r="EZM26" s="24"/>
      <c r="EZN26" s="24"/>
      <c r="EZO26" s="24"/>
      <c r="EZP26" s="24"/>
      <c r="EZQ26" s="24"/>
      <c r="EZR26" s="24"/>
      <c r="EZS26" s="24"/>
      <c r="EZT26" s="24"/>
      <c r="EZU26" s="24"/>
      <c r="EZV26" s="24"/>
      <c r="EZW26" s="24"/>
      <c r="EZX26" s="24"/>
      <c r="EZY26" s="24"/>
      <c r="EZZ26" s="24"/>
      <c r="FAA26" s="24"/>
      <c r="FAB26" s="24"/>
      <c r="FAC26" s="24"/>
      <c r="FAD26" s="24"/>
      <c r="FAE26" s="24"/>
      <c r="FAF26" s="24"/>
      <c r="FAG26" s="24"/>
      <c r="FAH26" s="24"/>
      <c r="FAI26" s="24"/>
      <c r="FAJ26" s="24"/>
      <c r="FAK26" s="24"/>
      <c r="FAL26" s="24"/>
      <c r="FAM26" s="24"/>
      <c r="FAN26" s="24"/>
      <c r="FAO26" s="24"/>
      <c r="FAP26" s="24"/>
      <c r="FAQ26" s="24"/>
      <c r="FAR26" s="24"/>
      <c r="FAS26" s="24"/>
      <c r="FAT26" s="24"/>
      <c r="FAU26" s="24"/>
      <c r="FAV26" s="24"/>
      <c r="FAW26" s="24"/>
      <c r="FAX26" s="24"/>
      <c r="FAY26" s="24"/>
      <c r="FAZ26" s="24"/>
      <c r="FBA26" s="24"/>
      <c r="FBB26" s="24"/>
      <c r="FBC26" s="24"/>
      <c r="FBD26" s="24"/>
      <c r="FBE26" s="24"/>
      <c r="FBF26" s="24"/>
      <c r="FBG26" s="24"/>
      <c r="FBH26" s="24"/>
      <c r="FBI26" s="24"/>
      <c r="FBJ26" s="24"/>
      <c r="FBK26" s="24"/>
      <c r="FBL26" s="24"/>
      <c r="FBM26" s="24"/>
      <c r="FBN26" s="24"/>
      <c r="FBO26" s="24"/>
      <c r="FBP26" s="24"/>
      <c r="FBQ26" s="24"/>
      <c r="FBR26" s="24"/>
      <c r="FBS26" s="24"/>
      <c r="FBT26" s="24"/>
      <c r="FBU26" s="24"/>
      <c r="FBV26" s="24"/>
      <c r="FBW26" s="24"/>
      <c r="FBX26" s="24"/>
      <c r="FBY26" s="24"/>
      <c r="FBZ26" s="24"/>
      <c r="FCA26" s="24"/>
      <c r="FCB26" s="24"/>
      <c r="FCC26" s="24"/>
      <c r="FCD26" s="24"/>
      <c r="FCE26" s="24"/>
      <c r="FCF26" s="24"/>
      <c r="FCG26" s="24"/>
      <c r="FCH26" s="24"/>
      <c r="FCI26" s="24"/>
      <c r="FCJ26" s="24"/>
      <c r="FCK26" s="24"/>
      <c r="FCL26" s="24"/>
      <c r="FCM26" s="24"/>
      <c r="FCN26" s="24"/>
      <c r="FCO26" s="24"/>
      <c r="FCP26" s="24"/>
      <c r="FCQ26" s="24"/>
      <c r="FCR26" s="24"/>
      <c r="FCS26" s="24"/>
      <c r="FCT26" s="24"/>
      <c r="FCU26" s="24"/>
      <c r="FCV26" s="24"/>
      <c r="FCW26" s="24"/>
      <c r="FCX26" s="24"/>
      <c r="FCY26" s="24"/>
      <c r="FCZ26" s="24"/>
      <c r="FDA26" s="24"/>
      <c r="FDB26" s="24"/>
      <c r="FDC26" s="24"/>
      <c r="FDD26" s="24"/>
      <c r="FDE26" s="24"/>
      <c r="FDF26" s="24"/>
      <c r="FDG26" s="24"/>
      <c r="FDH26" s="24"/>
      <c r="FDI26" s="24"/>
      <c r="FDJ26" s="24"/>
      <c r="FDK26" s="24"/>
      <c r="FDL26" s="24"/>
      <c r="FDM26" s="24"/>
      <c r="FDN26" s="24"/>
      <c r="FDO26" s="24"/>
      <c r="FDP26" s="24"/>
      <c r="FDQ26" s="24"/>
      <c r="FDR26" s="24"/>
      <c r="FDS26" s="24"/>
      <c r="FDT26" s="24"/>
      <c r="FDU26" s="24"/>
      <c r="FDV26" s="24"/>
      <c r="FDW26" s="24"/>
      <c r="FDX26" s="24"/>
      <c r="FDY26" s="24"/>
      <c r="FDZ26" s="24"/>
      <c r="FEA26" s="24"/>
      <c r="FEB26" s="24"/>
      <c r="FEC26" s="24"/>
      <c r="FED26" s="24"/>
      <c r="FEE26" s="24"/>
      <c r="FEF26" s="24"/>
      <c r="FEG26" s="24"/>
      <c r="FEH26" s="24"/>
      <c r="FEI26" s="24"/>
      <c r="FEJ26" s="24"/>
      <c r="FEK26" s="24"/>
      <c r="FEL26" s="24"/>
      <c r="FEM26" s="24"/>
      <c r="FEN26" s="24"/>
      <c r="FEO26" s="24"/>
      <c r="FEP26" s="24"/>
      <c r="FEQ26" s="24"/>
      <c r="FER26" s="24"/>
      <c r="FES26" s="24"/>
      <c r="FET26" s="24"/>
      <c r="FEU26" s="24"/>
      <c r="FEV26" s="24"/>
      <c r="FEW26" s="24"/>
      <c r="FEX26" s="24"/>
      <c r="FEY26" s="24"/>
      <c r="FEZ26" s="24"/>
      <c r="FFA26" s="24"/>
      <c r="FFB26" s="24"/>
      <c r="FFC26" s="24"/>
      <c r="FFD26" s="24"/>
      <c r="FFE26" s="24"/>
      <c r="FFF26" s="24"/>
      <c r="FFG26" s="24"/>
      <c r="FFH26" s="24"/>
      <c r="FFI26" s="24"/>
      <c r="FFJ26" s="24"/>
      <c r="FFK26" s="24"/>
      <c r="FFL26" s="24"/>
      <c r="FFM26" s="24"/>
      <c r="FFN26" s="24"/>
      <c r="FFO26" s="24"/>
      <c r="FFP26" s="24"/>
      <c r="FFQ26" s="24"/>
      <c r="FFR26" s="24"/>
      <c r="FFS26" s="24"/>
      <c r="FFT26" s="24"/>
      <c r="FFU26" s="24"/>
      <c r="FFV26" s="24"/>
      <c r="FFW26" s="24"/>
      <c r="FFX26" s="24"/>
      <c r="FFY26" s="24"/>
      <c r="FFZ26" s="24"/>
      <c r="FGA26" s="24"/>
      <c r="FGB26" s="24"/>
      <c r="FGC26" s="24"/>
      <c r="FGD26" s="24"/>
      <c r="FGE26" s="24"/>
      <c r="FGF26" s="24"/>
      <c r="FGG26" s="24"/>
      <c r="FGH26" s="24"/>
      <c r="FGI26" s="24"/>
      <c r="FGJ26" s="24"/>
      <c r="FGK26" s="24"/>
      <c r="FGL26" s="24"/>
      <c r="FGM26" s="24"/>
      <c r="FGN26" s="24"/>
      <c r="FGO26" s="24"/>
      <c r="FGP26" s="24"/>
      <c r="FGQ26" s="24"/>
      <c r="FGR26" s="24"/>
      <c r="FGS26" s="24"/>
      <c r="FGT26" s="24"/>
      <c r="FGU26" s="24"/>
      <c r="FGV26" s="24"/>
      <c r="FGW26" s="24"/>
      <c r="FGX26" s="24"/>
      <c r="FGY26" s="24"/>
      <c r="FGZ26" s="24"/>
      <c r="FHA26" s="24"/>
      <c r="FHB26" s="24"/>
      <c r="FHC26" s="24"/>
      <c r="FHD26" s="24"/>
      <c r="FHE26" s="24"/>
      <c r="FHF26" s="24"/>
      <c r="FHG26" s="24"/>
      <c r="FHH26" s="24"/>
      <c r="FHI26" s="24"/>
      <c r="FHJ26" s="24"/>
      <c r="FHK26" s="24"/>
      <c r="FHL26" s="24"/>
      <c r="FHM26" s="24"/>
      <c r="FHN26" s="24"/>
      <c r="FHO26" s="24"/>
      <c r="FHP26" s="24"/>
      <c r="FHQ26" s="24"/>
      <c r="FHR26" s="24"/>
      <c r="FHS26" s="24"/>
      <c r="FHT26" s="24"/>
      <c r="FHU26" s="24"/>
      <c r="FHV26" s="24"/>
      <c r="FHW26" s="24"/>
      <c r="FHX26" s="24"/>
      <c r="FHY26" s="24"/>
      <c r="FHZ26" s="24"/>
      <c r="FIA26" s="24"/>
      <c r="FIB26" s="24"/>
      <c r="FIC26" s="24"/>
      <c r="FID26" s="24"/>
      <c r="FIE26" s="24"/>
      <c r="FIF26" s="24"/>
      <c r="FIG26" s="24"/>
      <c r="FIH26" s="24"/>
      <c r="FII26" s="24"/>
      <c r="FIJ26" s="24"/>
      <c r="FIK26" s="24"/>
      <c r="FIL26" s="24"/>
      <c r="FIM26" s="24"/>
      <c r="FIN26" s="24"/>
      <c r="FIO26" s="24"/>
      <c r="FIP26" s="24"/>
      <c r="FIQ26" s="24"/>
      <c r="FIR26" s="24"/>
      <c r="FIS26" s="24"/>
      <c r="FIT26" s="24"/>
      <c r="FIU26" s="24"/>
      <c r="FIV26" s="24"/>
      <c r="FIW26" s="24"/>
      <c r="FIX26" s="24"/>
      <c r="FIY26" s="24"/>
      <c r="FIZ26" s="24"/>
      <c r="FJA26" s="24"/>
      <c r="FJB26" s="24"/>
      <c r="FJC26" s="24"/>
      <c r="FJD26" s="24"/>
      <c r="FJE26" s="24"/>
      <c r="FJF26" s="24"/>
      <c r="FJG26" s="24"/>
      <c r="FJH26" s="24"/>
      <c r="FJI26" s="24"/>
      <c r="FJJ26" s="24"/>
      <c r="FJK26" s="24"/>
      <c r="FJL26" s="24"/>
      <c r="FJM26" s="24"/>
      <c r="FJN26" s="24"/>
      <c r="FJO26" s="24"/>
      <c r="FJP26" s="24"/>
      <c r="FJQ26" s="24"/>
      <c r="FJR26" s="24"/>
      <c r="FJS26" s="24"/>
      <c r="FJT26" s="24"/>
      <c r="FJU26" s="24"/>
      <c r="FJV26" s="24"/>
      <c r="FJW26" s="24"/>
      <c r="FJX26" s="24"/>
      <c r="FJY26" s="24"/>
      <c r="FJZ26" s="24"/>
      <c r="FKA26" s="24"/>
      <c r="FKB26" s="24"/>
      <c r="FKC26" s="24"/>
      <c r="FKD26" s="24"/>
      <c r="FKE26" s="24"/>
      <c r="FKF26" s="24"/>
      <c r="FKG26" s="24"/>
      <c r="FKH26" s="24"/>
      <c r="FKI26" s="24"/>
      <c r="FKJ26" s="24"/>
      <c r="FKK26" s="24"/>
      <c r="FKL26" s="24"/>
      <c r="FKM26" s="24"/>
      <c r="FKN26" s="24"/>
      <c r="FKO26" s="24"/>
      <c r="FKP26" s="24"/>
      <c r="FKQ26" s="24"/>
      <c r="FKR26" s="24"/>
      <c r="FKS26" s="24"/>
      <c r="FKT26" s="24"/>
      <c r="FKU26" s="24"/>
      <c r="FKV26" s="24"/>
      <c r="FKW26" s="24"/>
      <c r="FKX26" s="24"/>
      <c r="FKY26" s="24"/>
      <c r="FKZ26" s="24"/>
      <c r="FLA26" s="24"/>
      <c r="FLB26" s="24"/>
      <c r="FLC26" s="24"/>
      <c r="FLD26" s="24"/>
      <c r="FLE26" s="24"/>
      <c r="FLF26" s="24"/>
      <c r="FLG26" s="24"/>
      <c r="FLH26" s="24"/>
      <c r="FLI26" s="24"/>
      <c r="FLJ26" s="24"/>
      <c r="FLK26" s="24"/>
      <c r="FLL26" s="24"/>
      <c r="FLM26" s="24"/>
      <c r="FLN26" s="24"/>
      <c r="FLO26" s="24"/>
      <c r="FLP26" s="24"/>
      <c r="FLQ26" s="24"/>
      <c r="FLR26" s="24"/>
      <c r="FLS26" s="24"/>
      <c r="FLT26" s="24"/>
      <c r="FLU26" s="24"/>
      <c r="FLV26" s="24"/>
      <c r="FLW26" s="24"/>
      <c r="FLX26" s="24"/>
      <c r="FLY26" s="24"/>
      <c r="FLZ26" s="24"/>
      <c r="FMA26" s="24"/>
      <c r="FMB26" s="24"/>
      <c r="FMC26" s="24"/>
      <c r="FMD26" s="24"/>
      <c r="FME26" s="24"/>
      <c r="FMF26" s="24"/>
      <c r="FMG26" s="24"/>
      <c r="FMH26" s="24"/>
      <c r="FMI26" s="24"/>
      <c r="FMJ26" s="24"/>
      <c r="FMK26" s="24"/>
      <c r="FML26" s="24"/>
      <c r="FMM26" s="24"/>
      <c r="FMN26" s="24"/>
      <c r="FMO26" s="24"/>
      <c r="FMP26" s="24"/>
      <c r="FMQ26" s="24"/>
      <c r="FMR26" s="24"/>
      <c r="FMS26" s="24"/>
      <c r="FMT26" s="24"/>
      <c r="FMU26" s="24"/>
      <c r="FMV26" s="24"/>
      <c r="FMW26" s="24"/>
      <c r="FMX26" s="24"/>
      <c r="FMY26" s="24"/>
      <c r="FMZ26" s="24"/>
      <c r="FNA26" s="24"/>
      <c r="FNB26" s="24"/>
      <c r="FNC26" s="24"/>
      <c r="FND26" s="24"/>
      <c r="FNE26" s="24"/>
      <c r="FNF26" s="24"/>
      <c r="FNG26" s="24"/>
      <c r="FNH26" s="24"/>
      <c r="FNI26" s="24"/>
      <c r="FNJ26" s="24"/>
      <c r="FNK26" s="24"/>
      <c r="FNL26" s="24"/>
      <c r="FNM26" s="24"/>
      <c r="FNN26" s="24"/>
      <c r="FNO26" s="24"/>
      <c r="FNP26" s="24"/>
      <c r="FNQ26" s="24"/>
      <c r="FNR26" s="24"/>
      <c r="FNS26" s="24"/>
      <c r="FNT26" s="24"/>
      <c r="FNU26" s="24"/>
      <c r="FNV26" s="24"/>
      <c r="FNW26" s="24"/>
      <c r="FNX26" s="24"/>
      <c r="FNY26" s="24"/>
      <c r="FNZ26" s="24"/>
      <c r="FOA26" s="24"/>
      <c r="FOB26" s="24"/>
      <c r="FOC26" s="24"/>
      <c r="FOD26" s="24"/>
      <c r="FOE26" s="24"/>
      <c r="FOF26" s="24"/>
      <c r="FOG26" s="24"/>
      <c r="FOH26" s="24"/>
      <c r="FOI26" s="24"/>
      <c r="FOJ26" s="24"/>
      <c r="FOK26" s="24"/>
      <c r="FOL26" s="24"/>
      <c r="FOM26" s="24"/>
      <c r="FON26" s="24"/>
      <c r="FOO26" s="24"/>
      <c r="FOP26" s="24"/>
      <c r="FOQ26" s="24"/>
      <c r="FOR26" s="24"/>
      <c r="FOS26" s="24"/>
      <c r="FOT26" s="24"/>
      <c r="FOU26" s="24"/>
      <c r="FOV26" s="24"/>
      <c r="FOW26" s="24"/>
      <c r="FOX26" s="24"/>
      <c r="FOY26" s="24"/>
      <c r="FOZ26" s="24"/>
      <c r="FPA26" s="24"/>
      <c r="FPB26" s="24"/>
      <c r="FPC26" s="24"/>
      <c r="FPD26" s="24"/>
      <c r="FPE26" s="24"/>
      <c r="FPF26" s="24"/>
      <c r="FPG26" s="24"/>
      <c r="FPH26" s="24"/>
      <c r="FPI26" s="24"/>
      <c r="FPJ26" s="24"/>
      <c r="FPK26" s="24"/>
      <c r="FPL26" s="24"/>
      <c r="FPM26" s="24"/>
      <c r="FPN26" s="24"/>
      <c r="FPO26" s="24"/>
      <c r="FPP26" s="24"/>
      <c r="FPQ26" s="24"/>
      <c r="FPR26" s="24"/>
      <c r="FPS26" s="24"/>
      <c r="FPT26" s="24"/>
      <c r="FPU26" s="24"/>
      <c r="FPV26" s="24"/>
      <c r="FPW26" s="24"/>
      <c r="FPX26" s="24"/>
      <c r="FPY26" s="24"/>
      <c r="FPZ26" s="24"/>
      <c r="FQA26" s="24"/>
      <c r="FQB26" s="24"/>
      <c r="FQC26" s="24"/>
      <c r="FQD26" s="24"/>
      <c r="FQE26" s="24"/>
      <c r="FQF26" s="24"/>
      <c r="FQG26" s="24"/>
      <c r="FQH26" s="24"/>
      <c r="FQI26" s="24"/>
      <c r="FQJ26" s="24"/>
      <c r="FQK26" s="24"/>
      <c r="FQL26" s="24"/>
      <c r="FQM26" s="24"/>
      <c r="FQN26" s="24"/>
      <c r="FQO26" s="24"/>
      <c r="FQP26" s="24"/>
      <c r="FQQ26" s="24"/>
      <c r="FQR26" s="24"/>
      <c r="FQS26" s="24"/>
      <c r="FQT26" s="24"/>
      <c r="FQU26" s="24"/>
      <c r="FQV26" s="24"/>
      <c r="FQW26" s="24"/>
      <c r="FQX26" s="24"/>
      <c r="FQY26" s="24"/>
      <c r="FQZ26" s="24"/>
      <c r="FRA26" s="24"/>
      <c r="FRB26" s="24"/>
      <c r="FRC26" s="24"/>
      <c r="FRD26" s="24"/>
      <c r="FRE26" s="24"/>
      <c r="FRF26" s="24"/>
      <c r="FRG26" s="24"/>
      <c r="FRH26" s="24"/>
      <c r="FRI26" s="24"/>
      <c r="FRJ26" s="24"/>
      <c r="FRK26" s="24"/>
      <c r="FRL26" s="24"/>
      <c r="FRM26" s="24"/>
      <c r="FRN26" s="24"/>
      <c r="FRO26" s="24"/>
      <c r="FRP26" s="24"/>
      <c r="FRQ26" s="24"/>
      <c r="FRR26" s="24"/>
      <c r="FRS26" s="24"/>
      <c r="FRT26" s="24"/>
      <c r="FRU26" s="24"/>
      <c r="FRV26" s="24"/>
      <c r="FRW26" s="24"/>
      <c r="FRX26" s="24"/>
      <c r="FRY26" s="24"/>
      <c r="FRZ26" s="24"/>
      <c r="FSA26" s="24"/>
      <c r="FSB26" s="24"/>
      <c r="FSC26" s="24"/>
      <c r="FSD26" s="24"/>
      <c r="FSE26" s="24"/>
      <c r="FSF26" s="24"/>
      <c r="FSG26" s="24"/>
      <c r="FSH26" s="24"/>
      <c r="FSI26" s="24"/>
      <c r="FSJ26" s="24"/>
      <c r="FSK26" s="24"/>
      <c r="FSL26" s="24"/>
      <c r="FSM26" s="24"/>
      <c r="FSN26" s="24"/>
      <c r="FSO26" s="24"/>
      <c r="FSP26" s="24"/>
      <c r="FSQ26" s="24"/>
      <c r="FSR26" s="24"/>
      <c r="FSS26" s="24"/>
      <c r="FST26" s="24"/>
      <c r="FSU26" s="24"/>
      <c r="FSV26" s="24"/>
      <c r="FSW26" s="24"/>
      <c r="FSX26" s="24"/>
      <c r="FSY26" s="24"/>
      <c r="FSZ26" s="24"/>
      <c r="FTA26" s="24"/>
      <c r="FTB26" s="24"/>
      <c r="FTC26" s="24"/>
      <c r="FTD26" s="24"/>
      <c r="FTE26" s="24"/>
      <c r="FTF26" s="24"/>
      <c r="FTG26" s="24"/>
      <c r="FTH26" s="24"/>
      <c r="FTI26" s="24"/>
      <c r="FTJ26" s="24"/>
      <c r="FTK26" s="24"/>
      <c r="FTL26" s="24"/>
      <c r="FTM26" s="24"/>
      <c r="FTN26" s="24"/>
      <c r="FTO26" s="24"/>
      <c r="FTP26" s="24"/>
      <c r="FTQ26" s="24"/>
      <c r="FTR26" s="24"/>
      <c r="FTS26" s="24"/>
      <c r="FTT26" s="24"/>
      <c r="FTU26" s="24"/>
      <c r="FTV26" s="24"/>
      <c r="FTW26" s="24"/>
      <c r="FTX26" s="24"/>
      <c r="FTY26" s="24"/>
      <c r="FTZ26" s="24"/>
      <c r="FUA26" s="24"/>
      <c r="FUB26" s="24"/>
      <c r="FUC26" s="24"/>
      <c r="FUD26" s="24"/>
      <c r="FUE26" s="24"/>
      <c r="FUF26" s="24"/>
      <c r="FUG26" s="24"/>
      <c r="FUH26" s="24"/>
      <c r="FUI26" s="24"/>
      <c r="FUJ26" s="24"/>
      <c r="FUK26" s="24"/>
      <c r="FUL26" s="24"/>
      <c r="FUM26" s="24"/>
      <c r="FUN26" s="24"/>
      <c r="FUO26" s="24"/>
      <c r="FUP26" s="24"/>
      <c r="FUQ26" s="24"/>
      <c r="FUR26" s="24"/>
      <c r="FUS26" s="24"/>
      <c r="FUT26" s="24"/>
      <c r="FUU26" s="24"/>
      <c r="FUV26" s="24"/>
      <c r="FUW26" s="24"/>
      <c r="FUX26" s="24"/>
      <c r="FUY26" s="24"/>
      <c r="FUZ26" s="24"/>
      <c r="FVA26" s="24"/>
      <c r="FVB26" s="24"/>
      <c r="FVC26" s="24"/>
      <c r="FVD26" s="24"/>
      <c r="FVE26" s="24"/>
      <c r="FVF26" s="24"/>
      <c r="FVG26" s="24"/>
      <c r="FVH26" s="24"/>
      <c r="FVI26" s="24"/>
      <c r="FVJ26" s="24"/>
      <c r="FVK26" s="24"/>
      <c r="FVL26" s="24"/>
      <c r="FVM26" s="24"/>
      <c r="FVN26" s="24"/>
      <c r="FVO26" s="24"/>
      <c r="FVP26" s="24"/>
      <c r="FVQ26" s="24"/>
      <c r="FVR26" s="24"/>
      <c r="FVS26" s="24"/>
      <c r="FVT26" s="24"/>
      <c r="FVU26" s="24"/>
      <c r="FVV26" s="24"/>
      <c r="FVW26" s="24"/>
      <c r="FVX26" s="24"/>
      <c r="FVY26" s="24"/>
      <c r="FVZ26" s="24"/>
      <c r="FWA26" s="24"/>
      <c r="FWB26" s="24"/>
      <c r="FWC26" s="24"/>
      <c r="FWD26" s="24"/>
      <c r="FWE26" s="24"/>
      <c r="FWF26" s="24"/>
      <c r="FWG26" s="24"/>
      <c r="FWH26" s="24"/>
      <c r="FWI26" s="24"/>
      <c r="FWJ26" s="24"/>
      <c r="FWK26" s="24"/>
      <c r="FWL26" s="24"/>
      <c r="FWM26" s="24"/>
      <c r="FWN26" s="24"/>
      <c r="FWO26" s="24"/>
      <c r="FWP26" s="24"/>
      <c r="FWQ26" s="24"/>
      <c r="FWR26" s="24"/>
      <c r="FWS26" s="24"/>
      <c r="FWT26" s="24"/>
      <c r="FWU26" s="24"/>
      <c r="FWV26" s="24"/>
      <c r="FWW26" s="24"/>
      <c r="FWX26" s="24"/>
      <c r="FWY26" s="24"/>
      <c r="FWZ26" s="24"/>
      <c r="FXA26" s="24"/>
      <c r="FXB26" s="24"/>
      <c r="FXC26" s="24"/>
      <c r="FXD26" s="24"/>
      <c r="FXE26" s="24"/>
      <c r="FXF26" s="24"/>
      <c r="FXG26" s="24"/>
      <c r="FXH26" s="24"/>
      <c r="FXI26" s="24"/>
      <c r="FXJ26" s="24"/>
      <c r="FXK26" s="24"/>
      <c r="FXL26" s="24"/>
      <c r="FXM26" s="24"/>
      <c r="FXN26" s="24"/>
      <c r="FXO26" s="24"/>
      <c r="FXP26" s="24"/>
      <c r="FXQ26" s="24"/>
      <c r="FXR26" s="24"/>
      <c r="FXS26" s="24"/>
      <c r="FXT26" s="24"/>
      <c r="FXU26" s="24"/>
      <c r="FXV26" s="24"/>
      <c r="FXW26" s="24"/>
      <c r="FXX26" s="24"/>
      <c r="FXY26" s="24"/>
      <c r="FXZ26" s="24"/>
      <c r="FYA26" s="24"/>
      <c r="FYB26" s="24"/>
      <c r="FYC26" s="24"/>
      <c r="FYD26" s="24"/>
      <c r="FYE26" s="24"/>
      <c r="FYF26" s="24"/>
      <c r="FYG26" s="24"/>
      <c r="FYH26" s="24"/>
      <c r="FYI26" s="24"/>
      <c r="FYJ26" s="24"/>
      <c r="FYK26" s="24"/>
      <c r="FYL26" s="24"/>
      <c r="FYM26" s="24"/>
      <c r="FYN26" s="24"/>
      <c r="FYO26" s="24"/>
      <c r="FYP26" s="24"/>
      <c r="FYQ26" s="24"/>
      <c r="FYR26" s="24"/>
      <c r="FYS26" s="24"/>
      <c r="FYT26" s="24"/>
      <c r="FYU26" s="24"/>
      <c r="FYV26" s="24"/>
      <c r="FYW26" s="24"/>
      <c r="FYX26" s="24"/>
      <c r="FYY26" s="24"/>
      <c r="FYZ26" s="24"/>
      <c r="FZA26" s="24"/>
      <c r="FZB26" s="24"/>
      <c r="FZC26" s="24"/>
      <c r="FZD26" s="24"/>
      <c r="FZE26" s="24"/>
      <c r="FZF26" s="24"/>
      <c r="FZG26" s="24"/>
      <c r="FZH26" s="24"/>
      <c r="FZI26" s="24"/>
      <c r="FZJ26" s="24"/>
      <c r="FZK26" s="24"/>
      <c r="FZL26" s="24"/>
      <c r="FZM26" s="24"/>
      <c r="FZN26" s="24"/>
      <c r="FZO26" s="24"/>
      <c r="FZP26" s="24"/>
      <c r="FZQ26" s="24"/>
      <c r="FZR26" s="24"/>
      <c r="FZS26" s="24"/>
      <c r="FZT26" s="24"/>
      <c r="FZU26" s="24"/>
      <c r="FZV26" s="24"/>
      <c r="FZW26" s="24"/>
      <c r="FZX26" s="24"/>
      <c r="FZY26" s="24"/>
      <c r="FZZ26" s="24"/>
      <c r="GAA26" s="24"/>
      <c r="GAB26" s="24"/>
      <c r="GAC26" s="24"/>
      <c r="GAD26" s="24"/>
      <c r="GAE26" s="24"/>
      <c r="GAF26" s="24"/>
      <c r="GAG26" s="24"/>
      <c r="GAH26" s="24"/>
      <c r="GAI26" s="24"/>
      <c r="GAJ26" s="24"/>
      <c r="GAK26" s="24"/>
      <c r="GAL26" s="24"/>
      <c r="GAM26" s="24"/>
      <c r="GAN26" s="24"/>
      <c r="GAO26" s="24"/>
      <c r="GAP26" s="24"/>
      <c r="GAQ26" s="24"/>
      <c r="GAR26" s="24"/>
      <c r="GAS26" s="24"/>
      <c r="GAT26" s="24"/>
      <c r="GAU26" s="24"/>
      <c r="GAV26" s="24"/>
      <c r="GAW26" s="24"/>
      <c r="GAX26" s="24"/>
      <c r="GAY26" s="24"/>
      <c r="GAZ26" s="24"/>
      <c r="GBA26" s="24"/>
      <c r="GBB26" s="24"/>
      <c r="GBC26" s="24"/>
      <c r="GBD26" s="24"/>
      <c r="GBE26" s="24"/>
      <c r="GBF26" s="24"/>
      <c r="GBG26" s="24"/>
      <c r="GBH26" s="24"/>
      <c r="GBI26" s="24"/>
      <c r="GBJ26" s="24"/>
      <c r="GBK26" s="24"/>
      <c r="GBL26" s="24"/>
      <c r="GBM26" s="24"/>
      <c r="GBN26" s="24"/>
      <c r="GBO26" s="24"/>
      <c r="GBP26" s="24"/>
      <c r="GBQ26" s="24"/>
      <c r="GBR26" s="24"/>
      <c r="GBS26" s="24"/>
      <c r="GBT26" s="24"/>
      <c r="GBU26" s="24"/>
      <c r="GBV26" s="24"/>
      <c r="GBW26" s="24"/>
      <c r="GBX26" s="24"/>
      <c r="GBY26" s="24"/>
      <c r="GBZ26" s="24"/>
      <c r="GCA26" s="24"/>
      <c r="GCB26" s="24"/>
      <c r="GCC26" s="24"/>
      <c r="GCD26" s="24"/>
      <c r="GCE26" s="24"/>
      <c r="GCF26" s="24"/>
      <c r="GCG26" s="24"/>
      <c r="GCH26" s="24"/>
      <c r="GCI26" s="24"/>
      <c r="GCJ26" s="24"/>
      <c r="GCK26" s="24"/>
      <c r="GCL26" s="24"/>
      <c r="GCM26" s="24"/>
      <c r="GCN26" s="24"/>
      <c r="GCO26" s="24"/>
      <c r="GCP26" s="24"/>
      <c r="GCQ26" s="24"/>
      <c r="GCR26" s="24"/>
      <c r="GCS26" s="24"/>
      <c r="GCT26" s="24"/>
      <c r="GCU26" s="24"/>
      <c r="GCV26" s="24"/>
      <c r="GCW26" s="24"/>
      <c r="GCX26" s="24"/>
      <c r="GCY26" s="24"/>
      <c r="GCZ26" s="24"/>
      <c r="GDA26" s="24"/>
      <c r="GDB26" s="24"/>
      <c r="GDC26" s="24"/>
      <c r="GDD26" s="24"/>
      <c r="GDE26" s="24"/>
      <c r="GDF26" s="24"/>
      <c r="GDG26" s="24"/>
      <c r="GDH26" s="24"/>
      <c r="GDI26" s="24"/>
      <c r="GDJ26" s="24"/>
      <c r="GDK26" s="24"/>
      <c r="GDL26" s="24"/>
      <c r="GDM26" s="24"/>
      <c r="GDN26" s="24"/>
      <c r="GDO26" s="24"/>
      <c r="GDP26" s="24"/>
      <c r="GDQ26" s="24"/>
      <c r="GDR26" s="24"/>
      <c r="GDS26" s="24"/>
      <c r="GDT26" s="24"/>
      <c r="GDU26" s="24"/>
      <c r="GDV26" s="24"/>
      <c r="GDW26" s="24"/>
      <c r="GDX26" s="24"/>
      <c r="GDY26" s="24"/>
      <c r="GDZ26" s="24"/>
      <c r="GEA26" s="24"/>
      <c r="GEB26" s="24"/>
      <c r="GEC26" s="24"/>
      <c r="GED26" s="24"/>
      <c r="GEE26" s="24"/>
      <c r="GEF26" s="24"/>
      <c r="GEG26" s="24"/>
      <c r="GEH26" s="24"/>
      <c r="GEI26" s="24"/>
      <c r="GEJ26" s="24"/>
      <c r="GEK26" s="24"/>
      <c r="GEL26" s="24"/>
      <c r="GEM26" s="24"/>
      <c r="GEN26" s="24"/>
      <c r="GEO26" s="24"/>
      <c r="GEP26" s="24"/>
      <c r="GEQ26" s="24"/>
      <c r="GER26" s="24"/>
      <c r="GES26" s="24"/>
      <c r="GET26" s="24"/>
      <c r="GEU26" s="24"/>
      <c r="GEV26" s="24"/>
      <c r="GEW26" s="24"/>
      <c r="GEX26" s="24"/>
      <c r="GEY26" s="24"/>
      <c r="GEZ26" s="24"/>
      <c r="GFA26" s="24"/>
      <c r="GFB26" s="24"/>
      <c r="GFC26" s="24"/>
      <c r="GFD26" s="24"/>
      <c r="GFE26" s="24"/>
      <c r="GFF26" s="24"/>
      <c r="GFG26" s="24"/>
      <c r="GFH26" s="24"/>
      <c r="GFI26" s="24"/>
      <c r="GFJ26" s="24"/>
      <c r="GFK26" s="24"/>
      <c r="GFL26" s="24"/>
      <c r="GFM26" s="24"/>
      <c r="GFN26" s="24"/>
      <c r="GFO26" s="24"/>
      <c r="GFP26" s="24"/>
      <c r="GFQ26" s="24"/>
      <c r="GFR26" s="24"/>
      <c r="GFS26" s="24"/>
      <c r="GFT26" s="24"/>
      <c r="GFU26" s="24"/>
      <c r="GFV26" s="24"/>
      <c r="GFW26" s="24"/>
      <c r="GFX26" s="24"/>
      <c r="GFY26" s="24"/>
      <c r="GFZ26" s="24"/>
      <c r="GGA26" s="24"/>
      <c r="GGB26" s="24"/>
      <c r="GGC26" s="24"/>
      <c r="GGD26" s="24"/>
      <c r="GGE26" s="24"/>
      <c r="GGF26" s="24"/>
      <c r="GGG26" s="24"/>
      <c r="GGH26" s="24"/>
      <c r="GGI26" s="24"/>
      <c r="GGJ26" s="24"/>
      <c r="GGK26" s="24"/>
      <c r="GGL26" s="24"/>
      <c r="GGM26" s="24"/>
      <c r="GGN26" s="24"/>
      <c r="GGO26" s="24"/>
      <c r="GGP26" s="24"/>
      <c r="GGQ26" s="24"/>
      <c r="GGR26" s="24"/>
      <c r="GGS26" s="24"/>
      <c r="GGT26" s="24"/>
      <c r="GGU26" s="24"/>
      <c r="GGV26" s="24"/>
      <c r="GGW26" s="24"/>
      <c r="GGX26" s="24"/>
      <c r="GGY26" s="24"/>
      <c r="GGZ26" s="24"/>
      <c r="GHA26" s="24"/>
      <c r="GHB26" s="24"/>
      <c r="GHC26" s="24"/>
      <c r="GHD26" s="24"/>
      <c r="GHE26" s="24"/>
      <c r="GHF26" s="24"/>
      <c r="GHG26" s="24"/>
      <c r="GHH26" s="24"/>
      <c r="GHI26" s="24"/>
      <c r="GHJ26" s="24"/>
      <c r="GHK26" s="24"/>
      <c r="GHL26" s="24"/>
      <c r="GHM26" s="24"/>
      <c r="GHN26" s="24"/>
      <c r="GHO26" s="24"/>
      <c r="GHP26" s="24"/>
      <c r="GHQ26" s="24"/>
      <c r="GHR26" s="24"/>
      <c r="GHS26" s="24"/>
      <c r="GHT26" s="24"/>
      <c r="GHU26" s="24"/>
      <c r="GHV26" s="24"/>
      <c r="GHW26" s="24"/>
      <c r="GHX26" s="24"/>
      <c r="GHY26" s="24"/>
      <c r="GHZ26" s="24"/>
      <c r="GIA26" s="24"/>
      <c r="GIB26" s="24"/>
      <c r="GIC26" s="24"/>
      <c r="GID26" s="24"/>
      <c r="GIE26" s="24"/>
      <c r="GIF26" s="24"/>
      <c r="GIG26" s="24"/>
      <c r="GIH26" s="24"/>
      <c r="GII26" s="24"/>
      <c r="GIJ26" s="24"/>
      <c r="GIK26" s="24"/>
      <c r="GIL26" s="24"/>
      <c r="GIM26" s="24"/>
      <c r="GIN26" s="24"/>
      <c r="GIO26" s="24"/>
      <c r="GIP26" s="24"/>
      <c r="GIQ26" s="24"/>
      <c r="GIR26" s="24"/>
      <c r="GIS26" s="24"/>
      <c r="GIT26" s="24"/>
      <c r="GIU26" s="24"/>
      <c r="GIV26" s="24"/>
      <c r="GIW26" s="24"/>
      <c r="GIX26" s="24"/>
      <c r="GIY26" s="24"/>
      <c r="GIZ26" s="24"/>
      <c r="GJA26" s="24"/>
      <c r="GJB26" s="24"/>
      <c r="GJC26" s="24"/>
      <c r="GJD26" s="24"/>
      <c r="GJE26" s="24"/>
      <c r="GJF26" s="24"/>
      <c r="GJG26" s="24"/>
      <c r="GJH26" s="24"/>
      <c r="GJI26" s="24"/>
      <c r="GJJ26" s="24"/>
      <c r="GJK26" s="24"/>
      <c r="GJL26" s="24"/>
      <c r="GJM26" s="24"/>
      <c r="GJN26" s="24"/>
      <c r="GJO26" s="24"/>
      <c r="GJP26" s="24"/>
      <c r="GJQ26" s="24"/>
      <c r="GJR26" s="24"/>
      <c r="GJS26" s="24"/>
      <c r="GJT26" s="24"/>
      <c r="GJU26" s="24"/>
      <c r="GJV26" s="24"/>
      <c r="GJW26" s="24"/>
      <c r="GJX26" s="24"/>
      <c r="GJY26" s="24"/>
      <c r="GJZ26" s="24"/>
      <c r="GKA26" s="24"/>
      <c r="GKB26" s="24"/>
      <c r="GKC26" s="24"/>
      <c r="GKD26" s="24"/>
      <c r="GKE26" s="24"/>
      <c r="GKF26" s="24"/>
      <c r="GKG26" s="24"/>
      <c r="GKH26" s="24"/>
      <c r="GKI26" s="24"/>
      <c r="GKJ26" s="24"/>
      <c r="GKK26" s="24"/>
      <c r="GKL26" s="24"/>
      <c r="GKM26" s="24"/>
      <c r="GKN26" s="24"/>
      <c r="GKO26" s="24"/>
      <c r="GKP26" s="24"/>
      <c r="GKQ26" s="24"/>
      <c r="GKR26" s="24"/>
      <c r="GKS26" s="24"/>
      <c r="GKT26" s="24"/>
      <c r="GKU26" s="24"/>
      <c r="GKV26" s="24"/>
      <c r="GKW26" s="24"/>
      <c r="GKX26" s="24"/>
      <c r="GKY26" s="24"/>
      <c r="GKZ26" s="24"/>
      <c r="GLA26" s="24"/>
      <c r="GLB26" s="24"/>
      <c r="GLC26" s="24"/>
      <c r="GLD26" s="24"/>
      <c r="GLE26" s="24"/>
      <c r="GLF26" s="24"/>
      <c r="GLG26" s="24"/>
      <c r="GLH26" s="24"/>
      <c r="GLI26" s="24"/>
      <c r="GLJ26" s="24"/>
      <c r="GLK26" s="24"/>
      <c r="GLL26" s="24"/>
      <c r="GLM26" s="24"/>
      <c r="GLN26" s="24"/>
      <c r="GLO26" s="24"/>
      <c r="GLP26" s="24"/>
      <c r="GLQ26" s="24"/>
      <c r="GLR26" s="24"/>
      <c r="GLS26" s="24"/>
      <c r="GLT26" s="24"/>
      <c r="GLU26" s="24"/>
      <c r="GLV26" s="24"/>
      <c r="GLW26" s="24"/>
      <c r="GLX26" s="24"/>
      <c r="GLY26" s="24"/>
      <c r="GLZ26" s="24"/>
      <c r="GMA26" s="24"/>
      <c r="GMB26" s="24"/>
      <c r="GMC26" s="24"/>
      <c r="GMD26" s="24"/>
      <c r="GME26" s="24"/>
      <c r="GMF26" s="24"/>
      <c r="GMG26" s="24"/>
      <c r="GMH26" s="24"/>
      <c r="GMI26" s="24"/>
      <c r="GMJ26" s="24"/>
      <c r="GMK26" s="24"/>
      <c r="GML26" s="24"/>
      <c r="GMM26" s="24"/>
      <c r="GMN26" s="24"/>
      <c r="GMO26" s="24"/>
      <c r="GMP26" s="24"/>
      <c r="GMQ26" s="24"/>
      <c r="GMR26" s="24"/>
      <c r="GMS26" s="24"/>
      <c r="GMT26" s="24"/>
      <c r="GMU26" s="24"/>
      <c r="GMV26" s="24"/>
      <c r="GMW26" s="24"/>
      <c r="GMX26" s="24"/>
      <c r="GMY26" s="24"/>
      <c r="GMZ26" s="24"/>
      <c r="GNA26" s="24"/>
      <c r="GNB26" s="24"/>
      <c r="GNC26" s="24"/>
      <c r="GND26" s="24"/>
      <c r="GNE26" s="24"/>
      <c r="GNF26" s="24"/>
      <c r="GNG26" s="24"/>
      <c r="GNH26" s="24"/>
      <c r="GNI26" s="24"/>
      <c r="GNJ26" s="24"/>
      <c r="GNK26" s="24"/>
      <c r="GNL26" s="24"/>
      <c r="GNM26" s="24"/>
      <c r="GNN26" s="24"/>
      <c r="GNO26" s="24"/>
      <c r="GNP26" s="24"/>
      <c r="GNQ26" s="24"/>
      <c r="GNR26" s="24"/>
      <c r="GNS26" s="24"/>
      <c r="GNT26" s="24"/>
      <c r="GNU26" s="24"/>
      <c r="GNV26" s="24"/>
      <c r="GNW26" s="24"/>
      <c r="GNX26" s="24"/>
      <c r="GNY26" s="24"/>
      <c r="GNZ26" s="24"/>
      <c r="GOA26" s="24"/>
      <c r="GOB26" s="24"/>
      <c r="GOC26" s="24"/>
      <c r="GOD26" s="24"/>
      <c r="GOE26" s="24"/>
      <c r="GOF26" s="24"/>
      <c r="GOG26" s="24"/>
      <c r="GOH26" s="24"/>
      <c r="GOI26" s="24"/>
      <c r="GOJ26" s="24"/>
      <c r="GOK26" s="24"/>
      <c r="GOL26" s="24"/>
      <c r="GOM26" s="24"/>
      <c r="GON26" s="24"/>
      <c r="GOO26" s="24"/>
      <c r="GOP26" s="24"/>
      <c r="GOQ26" s="24"/>
      <c r="GOR26" s="24"/>
      <c r="GOS26" s="24"/>
      <c r="GOT26" s="24"/>
      <c r="GOU26" s="24"/>
      <c r="GOV26" s="24"/>
      <c r="GOW26" s="24"/>
      <c r="GOX26" s="24"/>
      <c r="GOY26" s="24"/>
      <c r="GOZ26" s="24"/>
      <c r="GPA26" s="24"/>
      <c r="GPB26" s="24"/>
      <c r="GPC26" s="24"/>
      <c r="GPD26" s="24"/>
      <c r="GPE26" s="24"/>
      <c r="GPF26" s="24"/>
      <c r="GPG26" s="24"/>
      <c r="GPH26" s="24"/>
      <c r="GPI26" s="24"/>
      <c r="GPJ26" s="24"/>
      <c r="GPK26" s="24"/>
      <c r="GPL26" s="24"/>
      <c r="GPM26" s="24"/>
      <c r="GPN26" s="24"/>
      <c r="GPO26" s="24"/>
      <c r="GPP26" s="24"/>
      <c r="GPQ26" s="24"/>
      <c r="GPR26" s="24"/>
      <c r="GPS26" s="24"/>
      <c r="GPT26" s="24"/>
      <c r="GPU26" s="24"/>
      <c r="GPV26" s="24"/>
      <c r="GPW26" s="24"/>
      <c r="GPX26" s="24"/>
      <c r="GPY26" s="24"/>
      <c r="GPZ26" s="24"/>
      <c r="GQA26" s="24"/>
      <c r="GQB26" s="24"/>
      <c r="GQC26" s="24"/>
      <c r="GQD26" s="24"/>
      <c r="GQE26" s="24"/>
      <c r="GQF26" s="24"/>
      <c r="GQG26" s="24"/>
      <c r="GQH26" s="24"/>
      <c r="GQI26" s="24"/>
      <c r="GQJ26" s="24"/>
      <c r="GQK26" s="24"/>
      <c r="GQL26" s="24"/>
      <c r="GQM26" s="24"/>
      <c r="GQN26" s="24"/>
      <c r="GQO26" s="24"/>
      <c r="GQP26" s="24"/>
      <c r="GQQ26" s="24"/>
      <c r="GQR26" s="24"/>
      <c r="GQS26" s="24"/>
      <c r="GQT26" s="24"/>
      <c r="GQU26" s="24"/>
      <c r="GQV26" s="24"/>
      <c r="GQW26" s="24"/>
      <c r="GQX26" s="24"/>
      <c r="GQY26" s="24"/>
      <c r="GQZ26" s="24"/>
      <c r="GRA26" s="24"/>
      <c r="GRB26" s="24"/>
      <c r="GRC26" s="24"/>
      <c r="GRD26" s="24"/>
      <c r="GRE26" s="24"/>
      <c r="GRF26" s="24"/>
      <c r="GRG26" s="24"/>
      <c r="GRH26" s="24"/>
      <c r="GRI26" s="24"/>
      <c r="GRJ26" s="24"/>
      <c r="GRK26" s="24"/>
      <c r="GRL26" s="24"/>
      <c r="GRM26" s="24"/>
      <c r="GRN26" s="24"/>
      <c r="GRO26" s="24"/>
      <c r="GRP26" s="24"/>
      <c r="GRQ26" s="24"/>
      <c r="GRR26" s="24"/>
      <c r="GRS26" s="24"/>
      <c r="GRT26" s="24"/>
      <c r="GRU26" s="24"/>
      <c r="GRV26" s="24"/>
      <c r="GRW26" s="24"/>
      <c r="GRX26" s="24"/>
      <c r="GRY26" s="24"/>
      <c r="GRZ26" s="24"/>
      <c r="GSA26" s="24"/>
      <c r="GSB26" s="24"/>
      <c r="GSC26" s="24"/>
      <c r="GSD26" s="24"/>
      <c r="GSE26" s="24"/>
      <c r="GSF26" s="24"/>
      <c r="GSG26" s="24"/>
      <c r="GSH26" s="24"/>
      <c r="GSI26" s="24"/>
      <c r="GSJ26" s="24"/>
      <c r="GSK26" s="24"/>
      <c r="GSL26" s="24"/>
      <c r="GSM26" s="24"/>
      <c r="GSN26" s="24"/>
      <c r="GSO26" s="24"/>
      <c r="GSP26" s="24"/>
      <c r="GSQ26" s="24"/>
      <c r="GSR26" s="24"/>
      <c r="GSS26" s="24"/>
      <c r="GST26" s="24"/>
      <c r="GSU26" s="24"/>
      <c r="GSV26" s="24"/>
      <c r="GSW26" s="24"/>
      <c r="GSX26" s="24"/>
      <c r="GSY26" s="24"/>
      <c r="GSZ26" s="24"/>
      <c r="GTA26" s="24"/>
      <c r="GTB26" s="24"/>
      <c r="GTC26" s="24"/>
      <c r="GTD26" s="24"/>
      <c r="GTE26" s="24"/>
      <c r="GTF26" s="24"/>
      <c r="GTG26" s="24"/>
      <c r="GTH26" s="24"/>
      <c r="GTI26" s="24"/>
      <c r="GTJ26" s="24"/>
      <c r="GTK26" s="24"/>
      <c r="GTL26" s="24"/>
      <c r="GTM26" s="24"/>
      <c r="GTN26" s="24"/>
      <c r="GTO26" s="24"/>
      <c r="GTP26" s="24"/>
      <c r="GTQ26" s="24"/>
      <c r="GTR26" s="24"/>
      <c r="GTS26" s="24"/>
      <c r="GTT26" s="24"/>
      <c r="GTU26" s="24"/>
      <c r="GTV26" s="24"/>
      <c r="GTW26" s="24"/>
      <c r="GTX26" s="24"/>
      <c r="GTY26" s="24"/>
      <c r="GTZ26" s="24"/>
      <c r="GUA26" s="24"/>
      <c r="GUB26" s="24"/>
      <c r="GUC26" s="24"/>
      <c r="GUD26" s="24"/>
      <c r="GUE26" s="24"/>
      <c r="GUF26" s="24"/>
      <c r="GUG26" s="24"/>
      <c r="GUH26" s="24"/>
      <c r="GUI26" s="24"/>
      <c r="GUJ26" s="24"/>
      <c r="GUK26" s="24"/>
      <c r="GUL26" s="24"/>
      <c r="GUM26" s="24"/>
      <c r="GUN26" s="24"/>
      <c r="GUO26" s="24"/>
      <c r="GUP26" s="24"/>
      <c r="GUQ26" s="24"/>
      <c r="GUR26" s="24"/>
      <c r="GUS26" s="24"/>
      <c r="GUT26" s="24"/>
      <c r="GUU26" s="24"/>
      <c r="GUV26" s="24"/>
      <c r="GUW26" s="24"/>
      <c r="GUX26" s="24"/>
      <c r="GUY26" s="24"/>
      <c r="GUZ26" s="24"/>
      <c r="GVA26" s="24"/>
      <c r="GVB26" s="24"/>
      <c r="GVC26" s="24"/>
      <c r="GVD26" s="24"/>
      <c r="GVE26" s="24"/>
      <c r="GVF26" s="24"/>
      <c r="GVG26" s="24"/>
      <c r="GVH26" s="24"/>
      <c r="GVI26" s="24"/>
      <c r="GVJ26" s="24"/>
      <c r="GVK26" s="24"/>
      <c r="GVL26" s="24"/>
      <c r="GVM26" s="24"/>
      <c r="GVN26" s="24"/>
      <c r="GVO26" s="24"/>
      <c r="GVP26" s="24"/>
      <c r="GVQ26" s="24"/>
      <c r="GVR26" s="24"/>
      <c r="GVS26" s="24"/>
      <c r="GVT26" s="24"/>
      <c r="GVU26" s="24"/>
      <c r="GVV26" s="24"/>
      <c r="GVW26" s="24"/>
      <c r="GVX26" s="24"/>
      <c r="GVY26" s="24"/>
      <c r="GVZ26" s="24"/>
      <c r="GWA26" s="24"/>
      <c r="GWB26" s="24"/>
      <c r="GWC26" s="24"/>
      <c r="GWD26" s="24"/>
      <c r="GWE26" s="24"/>
      <c r="GWF26" s="24"/>
      <c r="GWG26" s="24"/>
      <c r="GWH26" s="24"/>
      <c r="GWI26" s="24"/>
      <c r="GWJ26" s="24"/>
      <c r="GWK26" s="24"/>
      <c r="GWL26" s="24"/>
      <c r="GWM26" s="24"/>
      <c r="GWN26" s="24"/>
      <c r="GWO26" s="24"/>
      <c r="GWP26" s="24"/>
      <c r="GWQ26" s="24"/>
      <c r="GWR26" s="24"/>
      <c r="GWS26" s="24"/>
      <c r="GWT26" s="24"/>
      <c r="GWU26" s="24"/>
      <c r="GWV26" s="24"/>
      <c r="GWW26" s="24"/>
      <c r="GWX26" s="24"/>
      <c r="GWY26" s="24"/>
      <c r="GWZ26" s="24"/>
      <c r="GXA26" s="24"/>
      <c r="GXB26" s="24"/>
      <c r="GXC26" s="24"/>
      <c r="GXD26" s="24"/>
      <c r="GXE26" s="24"/>
      <c r="GXF26" s="24"/>
      <c r="GXG26" s="24"/>
      <c r="GXH26" s="24"/>
      <c r="GXI26" s="24"/>
      <c r="GXJ26" s="24"/>
      <c r="GXK26" s="24"/>
      <c r="GXL26" s="24"/>
      <c r="GXM26" s="24"/>
      <c r="GXN26" s="24"/>
      <c r="GXO26" s="24"/>
      <c r="GXP26" s="24"/>
      <c r="GXQ26" s="24"/>
      <c r="GXR26" s="24"/>
      <c r="GXS26" s="24"/>
      <c r="GXT26" s="24"/>
      <c r="GXU26" s="24"/>
      <c r="GXV26" s="24"/>
      <c r="GXW26" s="24"/>
      <c r="GXX26" s="24"/>
      <c r="GXY26" s="24"/>
      <c r="GXZ26" s="24"/>
      <c r="GYA26" s="24"/>
      <c r="GYB26" s="24"/>
      <c r="GYC26" s="24"/>
      <c r="GYD26" s="24"/>
      <c r="GYE26" s="24"/>
      <c r="GYF26" s="24"/>
      <c r="GYG26" s="24"/>
      <c r="GYH26" s="24"/>
      <c r="GYI26" s="24"/>
      <c r="GYJ26" s="24"/>
      <c r="GYK26" s="24"/>
      <c r="GYL26" s="24"/>
      <c r="GYM26" s="24"/>
      <c r="GYN26" s="24"/>
      <c r="GYO26" s="24"/>
      <c r="GYP26" s="24"/>
      <c r="GYQ26" s="24"/>
      <c r="GYR26" s="24"/>
      <c r="GYS26" s="24"/>
      <c r="GYT26" s="24"/>
      <c r="GYU26" s="24"/>
      <c r="GYV26" s="24"/>
      <c r="GYW26" s="24"/>
      <c r="GYX26" s="24"/>
      <c r="GYY26" s="24"/>
      <c r="GYZ26" s="24"/>
      <c r="GZA26" s="24"/>
      <c r="GZB26" s="24"/>
      <c r="GZC26" s="24"/>
      <c r="GZD26" s="24"/>
      <c r="GZE26" s="24"/>
      <c r="GZF26" s="24"/>
      <c r="GZG26" s="24"/>
      <c r="GZH26" s="24"/>
      <c r="GZI26" s="24"/>
      <c r="GZJ26" s="24"/>
      <c r="GZK26" s="24"/>
      <c r="GZL26" s="24"/>
      <c r="GZM26" s="24"/>
      <c r="GZN26" s="24"/>
      <c r="GZO26" s="24"/>
      <c r="GZP26" s="24"/>
      <c r="GZQ26" s="24"/>
      <c r="GZR26" s="24"/>
      <c r="GZS26" s="24"/>
      <c r="GZT26" s="24"/>
      <c r="GZU26" s="24"/>
      <c r="GZV26" s="24"/>
      <c r="GZW26" s="24"/>
      <c r="GZX26" s="24"/>
      <c r="GZY26" s="24"/>
      <c r="GZZ26" s="24"/>
      <c r="HAA26" s="24"/>
      <c r="HAB26" s="24"/>
      <c r="HAC26" s="24"/>
      <c r="HAD26" s="24"/>
      <c r="HAE26" s="24"/>
      <c r="HAF26" s="24"/>
      <c r="HAG26" s="24"/>
      <c r="HAH26" s="24"/>
      <c r="HAI26" s="24"/>
      <c r="HAJ26" s="24"/>
      <c r="HAK26" s="24"/>
      <c r="HAL26" s="24"/>
      <c r="HAM26" s="24"/>
      <c r="HAN26" s="24"/>
      <c r="HAO26" s="24"/>
      <c r="HAP26" s="24"/>
      <c r="HAQ26" s="24"/>
      <c r="HAR26" s="24"/>
      <c r="HAS26" s="24"/>
      <c r="HAT26" s="24"/>
      <c r="HAU26" s="24"/>
      <c r="HAV26" s="24"/>
      <c r="HAW26" s="24"/>
      <c r="HAX26" s="24"/>
      <c r="HAY26" s="24"/>
      <c r="HAZ26" s="24"/>
      <c r="HBA26" s="24"/>
      <c r="HBB26" s="24"/>
      <c r="HBC26" s="24"/>
      <c r="HBD26" s="24"/>
      <c r="HBE26" s="24"/>
      <c r="HBF26" s="24"/>
      <c r="HBG26" s="24"/>
      <c r="HBH26" s="24"/>
      <c r="HBI26" s="24"/>
      <c r="HBJ26" s="24"/>
      <c r="HBK26" s="24"/>
      <c r="HBL26" s="24"/>
      <c r="HBM26" s="24"/>
      <c r="HBN26" s="24"/>
      <c r="HBO26" s="24"/>
      <c r="HBP26" s="24"/>
      <c r="HBQ26" s="24"/>
      <c r="HBR26" s="24"/>
      <c r="HBS26" s="24"/>
      <c r="HBT26" s="24"/>
      <c r="HBU26" s="24"/>
      <c r="HBV26" s="24"/>
      <c r="HBW26" s="24"/>
      <c r="HBX26" s="24"/>
      <c r="HBY26" s="24"/>
      <c r="HBZ26" s="24"/>
      <c r="HCA26" s="24"/>
      <c r="HCB26" s="24"/>
      <c r="HCC26" s="24"/>
      <c r="HCD26" s="24"/>
      <c r="HCE26" s="24"/>
      <c r="HCF26" s="24"/>
      <c r="HCG26" s="24"/>
      <c r="HCH26" s="24"/>
      <c r="HCI26" s="24"/>
      <c r="HCJ26" s="24"/>
      <c r="HCK26" s="24"/>
      <c r="HCL26" s="24"/>
      <c r="HCM26" s="24"/>
      <c r="HCN26" s="24"/>
      <c r="HCO26" s="24"/>
      <c r="HCP26" s="24"/>
      <c r="HCQ26" s="24"/>
      <c r="HCR26" s="24"/>
      <c r="HCS26" s="24"/>
      <c r="HCT26" s="24"/>
      <c r="HCU26" s="24"/>
      <c r="HCV26" s="24"/>
      <c r="HCW26" s="24"/>
      <c r="HCX26" s="24"/>
      <c r="HCY26" s="24"/>
      <c r="HCZ26" s="24"/>
      <c r="HDA26" s="24"/>
      <c r="HDB26" s="24"/>
      <c r="HDC26" s="24"/>
      <c r="HDD26" s="24"/>
      <c r="HDE26" s="24"/>
      <c r="HDF26" s="24"/>
      <c r="HDG26" s="24"/>
      <c r="HDH26" s="24"/>
      <c r="HDI26" s="24"/>
      <c r="HDJ26" s="24"/>
      <c r="HDK26" s="24"/>
      <c r="HDL26" s="24"/>
      <c r="HDM26" s="24"/>
      <c r="HDN26" s="24"/>
      <c r="HDO26" s="24"/>
      <c r="HDP26" s="24"/>
      <c r="HDQ26" s="24"/>
      <c r="HDR26" s="24"/>
      <c r="HDS26" s="24"/>
      <c r="HDT26" s="24"/>
      <c r="HDU26" s="24"/>
      <c r="HDV26" s="24"/>
      <c r="HDW26" s="24"/>
      <c r="HDX26" s="24"/>
      <c r="HDY26" s="24"/>
      <c r="HDZ26" s="24"/>
      <c r="HEA26" s="24"/>
      <c r="HEB26" s="24"/>
      <c r="HEC26" s="24"/>
      <c r="HED26" s="24"/>
      <c r="HEE26" s="24"/>
      <c r="HEF26" s="24"/>
      <c r="HEG26" s="24"/>
      <c r="HEH26" s="24"/>
      <c r="HEI26" s="24"/>
      <c r="HEJ26" s="24"/>
      <c r="HEK26" s="24"/>
      <c r="HEL26" s="24"/>
      <c r="HEM26" s="24"/>
      <c r="HEN26" s="24"/>
      <c r="HEO26" s="24"/>
      <c r="HEP26" s="24"/>
      <c r="HEQ26" s="24"/>
      <c r="HER26" s="24"/>
      <c r="HES26" s="24"/>
      <c r="HET26" s="24"/>
      <c r="HEU26" s="24"/>
      <c r="HEV26" s="24"/>
      <c r="HEW26" s="24"/>
      <c r="HEX26" s="24"/>
      <c r="HEY26" s="24"/>
      <c r="HEZ26" s="24"/>
      <c r="HFA26" s="24"/>
      <c r="HFB26" s="24"/>
      <c r="HFC26" s="24"/>
      <c r="HFD26" s="24"/>
      <c r="HFE26" s="24"/>
      <c r="HFF26" s="24"/>
      <c r="HFG26" s="24"/>
      <c r="HFH26" s="24"/>
      <c r="HFI26" s="24"/>
      <c r="HFJ26" s="24"/>
      <c r="HFK26" s="24"/>
      <c r="HFL26" s="24"/>
      <c r="HFM26" s="24"/>
      <c r="HFN26" s="24"/>
      <c r="HFO26" s="24"/>
      <c r="HFP26" s="24"/>
      <c r="HFQ26" s="24"/>
      <c r="HFR26" s="24"/>
      <c r="HFS26" s="24"/>
      <c r="HFT26" s="24"/>
      <c r="HFU26" s="24"/>
      <c r="HFV26" s="24"/>
      <c r="HFW26" s="24"/>
      <c r="HFX26" s="24"/>
      <c r="HFY26" s="24"/>
      <c r="HFZ26" s="24"/>
      <c r="HGA26" s="24"/>
      <c r="HGB26" s="24"/>
      <c r="HGC26" s="24"/>
      <c r="HGD26" s="24"/>
      <c r="HGE26" s="24"/>
      <c r="HGF26" s="24"/>
      <c r="HGG26" s="24"/>
      <c r="HGH26" s="24"/>
      <c r="HGI26" s="24"/>
      <c r="HGJ26" s="24"/>
      <c r="HGK26" s="24"/>
      <c r="HGL26" s="24"/>
      <c r="HGM26" s="24"/>
      <c r="HGN26" s="24"/>
      <c r="HGO26" s="24"/>
      <c r="HGP26" s="24"/>
      <c r="HGQ26" s="24"/>
      <c r="HGR26" s="24"/>
      <c r="HGS26" s="24"/>
      <c r="HGT26" s="24"/>
      <c r="HGU26" s="24"/>
      <c r="HGV26" s="24"/>
      <c r="HGW26" s="24"/>
      <c r="HGX26" s="24"/>
      <c r="HGY26" s="24"/>
      <c r="HGZ26" s="24"/>
      <c r="HHA26" s="24"/>
      <c r="HHB26" s="24"/>
      <c r="HHC26" s="24"/>
      <c r="HHD26" s="24"/>
      <c r="HHE26" s="24"/>
      <c r="HHF26" s="24"/>
      <c r="HHG26" s="24"/>
      <c r="HHH26" s="24"/>
      <c r="HHI26" s="24"/>
      <c r="HHJ26" s="24"/>
      <c r="HHK26" s="24"/>
      <c r="HHL26" s="24"/>
      <c r="HHM26" s="24"/>
      <c r="HHN26" s="24"/>
      <c r="HHO26" s="24"/>
      <c r="HHP26" s="24"/>
      <c r="HHQ26" s="24"/>
      <c r="HHR26" s="24"/>
      <c r="HHS26" s="24"/>
      <c r="HHT26" s="24"/>
      <c r="HHU26" s="24"/>
      <c r="HHV26" s="24"/>
      <c r="HHW26" s="24"/>
      <c r="HHX26" s="24"/>
      <c r="HHY26" s="24"/>
      <c r="HHZ26" s="24"/>
      <c r="HIA26" s="24"/>
      <c r="HIB26" s="24"/>
      <c r="HIC26" s="24"/>
      <c r="HID26" s="24"/>
      <c r="HIE26" s="24"/>
      <c r="HIF26" s="24"/>
      <c r="HIG26" s="24"/>
      <c r="HIH26" s="24"/>
      <c r="HII26" s="24"/>
      <c r="HIJ26" s="24"/>
      <c r="HIK26" s="24"/>
      <c r="HIL26" s="24"/>
      <c r="HIM26" s="24"/>
      <c r="HIN26" s="24"/>
      <c r="HIO26" s="24"/>
      <c r="HIP26" s="24"/>
      <c r="HIQ26" s="24"/>
      <c r="HIR26" s="24"/>
      <c r="HIS26" s="24"/>
      <c r="HIT26" s="24"/>
      <c r="HIU26" s="24"/>
      <c r="HIV26" s="24"/>
      <c r="HIW26" s="24"/>
      <c r="HIX26" s="24"/>
      <c r="HIY26" s="24"/>
      <c r="HIZ26" s="24"/>
      <c r="HJA26" s="24"/>
      <c r="HJB26" s="24"/>
      <c r="HJC26" s="24"/>
      <c r="HJD26" s="24"/>
      <c r="HJE26" s="24"/>
      <c r="HJF26" s="24"/>
      <c r="HJG26" s="24"/>
      <c r="HJH26" s="24"/>
      <c r="HJI26" s="24"/>
      <c r="HJJ26" s="24"/>
      <c r="HJK26" s="24"/>
      <c r="HJL26" s="24"/>
      <c r="HJM26" s="24"/>
      <c r="HJN26" s="24"/>
      <c r="HJO26" s="24"/>
      <c r="HJP26" s="24"/>
      <c r="HJQ26" s="24"/>
      <c r="HJR26" s="24"/>
      <c r="HJS26" s="24"/>
      <c r="HJT26" s="24"/>
      <c r="HJU26" s="24"/>
      <c r="HJV26" s="24"/>
      <c r="HJW26" s="24"/>
      <c r="HJX26" s="24"/>
      <c r="HJY26" s="24"/>
      <c r="HJZ26" s="24"/>
      <c r="HKA26" s="24"/>
      <c r="HKB26" s="24"/>
      <c r="HKC26" s="24"/>
      <c r="HKD26" s="24"/>
      <c r="HKE26" s="24"/>
      <c r="HKF26" s="24"/>
      <c r="HKG26" s="24"/>
      <c r="HKH26" s="24"/>
      <c r="HKI26" s="24"/>
      <c r="HKJ26" s="24"/>
      <c r="HKK26" s="24"/>
      <c r="HKL26" s="24"/>
      <c r="HKM26" s="24"/>
      <c r="HKN26" s="24"/>
      <c r="HKO26" s="24"/>
      <c r="HKP26" s="24"/>
      <c r="HKQ26" s="24"/>
      <c r="HKR26" s="24"/>
      <c r="HKS26" s="24"/>
      <c r="HKT26" s="24"/>
      <c r="HKU26" s="24"/>
      <c r="HKV26" s="24"/>
      <c r="HKW26" s="24"/>
      <c r="HKX26" s="24"/>
      <c r="HKY26" s="24"/>
      <c r="HKZ26" s="24"/>
      <c r="HLA26" s="24"/>
      <c r="HLB26" s="24"/>
      <c r="HLC26" s="24"/>
      <c r="HLD26" s="24"/>
      <c r="HLE26" s="24"/>
      <c r="HLF26" s="24"/>
      <c r="HLG26" s="24"/>
      <c r="HLH26" s="24"/>
      <c r="HLI26" s="24"/>
      <c r="HLJ26" s="24"/>
      <c r="HLK26" s="24"/>
      <c r="HLL26" s="24"/>
      <c r="HLM26" s="24"/>
      <c r="HLN26" s="24"/>
      <c r="HLO26" s="24"/>
      <c r="HLP26" s="24"/>
      <c r="HLQ26" s="24"/>
      <c r="HLR26" s="24"/>
      <c r="HLS26" s="24"/>
      <c r="HLT26" s="24"/>
      <c r="HLU26" s="24"/>
      <c r="HLV26" s="24"/>
      <c r="HLW26" s="24"/>
      <c r="HLX26" s="24"/>
      <c r="HLY26" s="24"/>
      <c r="HLZ26" s="24"/>
      <c r="HMA26" s="24"/>
      <c r="HMB26" s="24"/>
      <c r="HMC26" s="24"/>
      <c r="HMD26" s="24"/>
      <c r="HME26" s="24"/>
      <c r="HMF26" s="24"/>
      <c r="HMG26" s="24"/>
      <c r="HMH26" s="24"/>
      <c r="HMI26" s="24"/>
      <c r="HMJ26" s="24"/>
      <c r="HMK26" s="24"/>
      <c r="HML26" s="24"/>
      <c r="HMM26" s="24"/>
      <c r="HMN26" s="24"/>
      <c r="HMO26" s="24"/>
      <c r="HMP26" s="24"/>
      <c r="HMQ26" s="24"/>
      <c r="HMR26" s="24"/>
      <c r="HMS26" s="24"/>
      <c r="HMT26" s="24"/>
      <c r="HMU26" s="24"/>
      <c r="HMV26" s="24"/>
      <c r="HMW26" s="24"/>
      <c r="HMX26" s="24"/>
      <c r="HMY26" s="24"/>
      <c r="HMZ26" s="24"/>
      <c r="HNA26" s="24"/>
      <c r="HNB26" s="24"/>
      <c r="HNC26" s="24"/>
      <c r="HND26" s="24"/>
      <c r="HNE26" s="24"/>
      <c r="HNF26" s="24"/>
      <c r="HNG26" s="24"/>
      <c r="HNH26" s="24"/>
      <c r="HNI26" s="24"/>
      <c r="HNJ26" s="24"/>
      <c r="HNK26" s="24"/>
      <c r="HNL26" s="24"/>
      <c r="HNM26" s="24"/>
      <c r="HNN26" s="24"/>
      <c r="HNO26" s="24"/>
      <c r="HNP26" s="24"/>
      <c r="HNQ26" s="24"/>
      <c r="HNR26" s="24"/>
      <c r="HNS26" s="24"/>
      <c r="HNT26" s="24"/>
      <c r="HNU26" s="24"/>
      <c r="HNV26" s="24"/>
      <c r="HNW26" s="24"/>
      <c r="HNX26" s="24"/>
      <c r="HNY26" s="24"/>
      <c r="HNZ26" s="24"/>
      <c r="HOA26" s="24"/>
      <c r="HOB26" s="24"/>
      <c r="HOC26" s="24"/>
      <c r="HOD26" s="24"/>
      <c r="HOE26" s="24"/>
      <c r="HOF26" s="24"/>
      <c r="HOG26" s="24"/>
      <c r="HOH26" s="24"/>
      <c r="HOI26" s="24"/>
      <c r="HOJ26" s="24"/>
      <c r="HOK26" s="24"/>
      <c r="HOL26" s="24"/>
      <c r="HOM26" s="24"/>
      <c r="HON26" s="24"/>
      <c r="HOO26" s="24"/>
      <c r="HOP26" s="24"/>
      <c r="HOQ26" s="24"/>
      <c r="HOR26" s="24"/>
      <c r="HOS26" s="24"/>
      <c r="HOT26" s="24"/>
      <c r="HOU26" s="24"/>
      <c r="HOV26" s="24"/>
      <c r="HOW26" s="24"/>
      <c r="HOX26" s="24"/>
      <c r="HOY26" s="24"/>
      <c r="HOZ26" s="24"/>
      <c r="HPA26" s="24"/>
      <c r="HPB26" s="24"/>
      <c r="HPC26" s="24"/>
      <c r="HPD26" s="24"/>
      <c r="HPE26" s="24"/>
      <c r="HPF26" s="24"/>
      <c r="HPG26" s="24"/>
      <c r="HPH26" s="24"/>
      <c r="HPI26" s="24"/>
      <c r="HPJ26" s="24"/>
      <c r="HPK26" s="24"/>
      <c r="HPL26" s="24"/>
      <c r="HPM26" s="24"/>
      <c r="HPN26" s="24"/>
      <c r="HPO26" s="24"/>
      <c r="HPP26" s="24"/>
      <c r="HPQ26" s="24"/>
      <c r="HPR26" s="24"/>
      <c r="HPS26" s="24"/>
      <c r="HPT26" s="24"/>
      <c r="HPU26" s="24"/>
      <c r="HPV26" s="24"/>
      <c r="HPW26" s="24"/>
      <c r="HPX26" s="24"/>
      <c r="HPY26" s="24"/>
      <c r="HPZ26" s="24"/>
      <c r="HQA26" s="24"/>
      <c r="HQB26" s="24"/>
      <c r="HQC26" s="24"/>
      <c r="HQD26" s="24"/>
      <c r="HQE26" s="24"/>
      <c r="HQF26" s="24"/>
      <c r="HQG26" s="24"/>
      <c r="HQH26" s="24"/>
      <c r="HQI26" s="24"/>
      <c r="HQJ26" s="24"/>
      <c r="HQK26" s="24"/>
      <c r="HQL26" s="24"/>
      <c r="HQM26" s="24"/>
      <c r="HQN26" s="24"/>
      <c r="HQO26" s="24"/>
      <c r="HQP26" s="24"/>
      <c r="HQQ26" s="24"/>
      <c r="HQR26" s="24"/>
      <c r="HQS26" s="24"/>
      <c r="HQT26" s="24"/>
      <c r="HQU26" s="24"/>
      <c r="HQV26" s="24"/>
      <c r="HQW26" s="24"/>
      <c r="HQX26" s="24"/>
      <c r="HQY26" s="24"/>
      <c r="HQZ26" s="24"/>
      <c r="HRA26" s="24"/>
      <c r="HRB26" s="24"/>
      <c r="HRC26" s="24"/>
      <c r="HRD26" s="24"/>
      <c r="HRE26" s="24"/>
      <c r="HRF26" s="24"/>
      <c r="HRG26" s="24"/>
      <c r="HRH26" s="24"/>
      <c r="HRI26" s="24"/>
      <c r="HRJ26" s="24"/>
      <c r="HRK26" s="24"/>
      <c r="HRL26" s="24"/>
      <c r="HRM26" s="24"/>
      <c r="HRN26" s="24"/>
      <c r="HRO26" s="24"/>
      <c r="HRP26" s="24"/>
      <c r="HRQ26" s="24"/>
      <c r="HRR26" s="24"/>
      <c r="HRS26" s="24"/>
      <c r="HRT26" s="24"/>
      <c r="HRU26" s="24"/>
      <c r="HRV26" s="24"/>
      <c r="HRW26" s="24"/>
      <c r="HRX26" s="24"/>
      <c r="HRY26" s="24"/>
      <c r="HRZ26" s="24"/>
      <c r="HSA26" s="24"/>
      <c r="HSB26" s="24"/>
      <c r="HSC26" s="24"/>
      <c r="HSD26" s="24"/>
      <c r="HSE26" s="24"/>
      <c r="HSF26" s="24"/>
      <c r="HSG26" s="24"/>
      <c r="HSH26" s="24"/>
      <c r="HSI26" s="24"/>
      <c r="HSJ26" s="24"/>
      <c r="HSK26" s="24"/>
      <c r="HSL26" s="24"/>
      <c r="HSM26" s="24"/>
      <c r="HSN26" s="24"/>
      <c r="HSO26" s="24"/>
      <c r="HSP26" s="24"/>
      <c r="HSQ26" s="24"/>
      <c r="HSR26" s="24"/>
      <c r="HSS26" s="24"/>
      <c r="HST26" s="24"/>
      <c r="HSU26" s="24"/>
      <c r="HSV26" s="24"/>
      <c r="HSW26" s="24"/>
      <c r="HSX26" s="24"/>
      <c r="HSY26" s="24"/>
      <c r="HSZ26" s="24"/>
      <c r="HTA26" s="24"/>
      <c r="HTB26" s="24"/>
      <c r="HTC26" s="24"/>
      <c r="HTD26" s="24"/>
      <c r="HTE26" s="24"/>
      <c r="HTF26" s="24"/>
      <c r="HTG26" s="24"/>
      <c r="HTH26" s="24"/>
      <c r="HTI26" s="24"/>
      <c r="HTJ26" s="24"/>
      <c r="HTK26" s="24"/>
      <c r="HTL26" s="24"/>
      <c r="HTM26" s="24"/>
      <c r="HTN26" s="24"/>
      <c r="HTO26" s="24"/>
      <c r="HTP26" s="24"/>
      <c r="HTQ26" s="24"/>
      <c r="HTR26" s="24"/>
      <c r="HTS26" s="24"/>
      <c r="HTT26" s="24"/>
      <c r="HTU26" s="24"/>
      <c r="HTV26" s="24"/>
      <c r="HTW26" s="24"/>
      <c r="HTX26" s="24"/>
      <c r="HTY26" s="24"/>
      <c r="HTZ26" s="24"/>
      <c r="HUA26" s="24"/>
      <c r="HUB26" s="24"/>
      <c r="HUC26" s="24"/>
      <c r="HUD26" s="24"/>
      <c r="HUE26" s="24"/>
      <c r="HUF26" s="24"/>
      <c r="HUG26" s="24"/>
      <c r="HUH26" s="24"/>
      <c r="HUI26" s="24"/>
      <c r="HUJ26" s="24"/>
      <c r="HUK26" s="24"/>
      <c r="HUL26" s="24"/>
      <c r="HUM26" s="24"/>
      <c r="HUN26" s="24"/>
      <c r="HUO26" s="24"/>
      <c r="HUP26" s="24"/>
      <c r="HUQ26" s="24"/>
      <c r="HUR26" s="24"/>
      <c r="HUS26" s="24"/>
      <c r="HUT26" s="24"/>
      <c r="HUU26" s="24"/>
      <c r="HUV26" s="24"/>
      <c r="HUW26" s="24"/>
      <c r="HUX26" s="24"/>
      <c r="HUY26" s="24"/>
      <c r="HUZ26" s="24"/>
      <c r="HVA26" s="24"/>
      <c r="HVB26" s="24"/>
      <c r="HVC26" s="24"/>
      <c r="HVD26" s="24"/>
      <c r="HVE26" s="24"/>
      <c r="HVF26" s="24"/>
      <c r="HVG26" s="24"/>
      <c r="HVH26" s="24"/>
      <c r="HVI26" s="24"/>
      <c r="HVJ26" s="24"/>
      <c r="HVK26" s="24"/>
      <c r="HVL26" s="24"/>
      <c r="HVM26" s="24"/>
      <c r="HVN26" s="24"/>
      <c r="HVO26" s="24"/>
      <c r="HVP26" s="24"/>
      <c r="HVQ26" s="24"/>
      <c r="HVR26" s="24"/>
      <c r="HVS26" s="24"/>
      <c r="HVT26" s="24"/>
      <c r="HVU26" s="24"/>
      <c r="HVV26" s="24"/>
      <c r="HVW26" s="24"/>
      <c r="HVX26" s="24"/>
      <c r="HVY26" s="24"/>
      <c r="HVZ26" s="24"/>
      <c r="HWA26" s="24"/>
      <c r="HWB26" s="24"/>
      <c r="HWC26" s="24"/>
      <c r="HWD26" s="24"/>
      <c r="HWE26" s="24"/>
      <c r="HWF26" s="24"/>
      <c r="HWG26" s="24"/>
      <c r="HWH26" s="24"/>
      <c r="HWI26" s="24"/>
      <c r="HWJ26" s="24"/>
      <c r="HWK26" s="24"/>
      <c r="HWL26" s="24"/>
      <c r="HWM26" s="24"/>
      <c r="HWN26" s="24"/>
      <c r="HWO26" s="24"/>
      <c r="HWP26" s="24"/>
      <c r="HWQ26" s="24"/>
      <c r="HWR26" s="24"/>
      <c r="HWS26" s="24"/>
      <c r="HWT26" s="24"/>
      <c r="HWU26" s="24"/>
      <c r="HWV26" s="24"/>
      <c r="HWW26" s="24"/>
      <c r="HWX26" s="24"/>
      <c r="HWY26" s="24"/>
      <c r="HWZ26" s="24"/>
      <c r="HXA26" s="24"/>
      <c r="HXB26" s="24"/>
      <c r="HXC26" s="24"/>
      <c r="HXD26" s="24"/>
      <c r="HXE26" s="24"/>
      <c r="HXF26" s="24"/>
      <c r="HXG26" s="24"/>
      <c r="HXH26" s="24"/>
      <c r="HXI26" s="24"/>
      <c r="HXJ26" s="24"/>
      <c r="HXK26" s="24"/>
      <c r="HXL26" s="24"/>
      <c r="HXM26" s="24"/>
      <c r="HXN26" s="24"/>
      <c r="HXO26" s="24"/>
      <c r="HXP26" s="24"/>
      <c r="HXQ26" s="24"/>
      <c r="HXR26" s="24"/>
      <c r="HXS26" s="24"/>
      <c r="HXT26" s="24"/>
      <c r="HXU26" s="24"/>
      <c r="HXV26" s="24"/>
      <c r="HXW26" s="24"/>
      <c r="HXX26" s="24"/>
      <c r="HXY26" s="24"/>
      <c r="HXZ26" s="24"/>
      <c r="HYA26" s="24"/>
      <c r="HYB26" s="24"/>
      <c r="HYC26" s="24"/>
      <c r="HYD26" s="24"/>
      <c r="HYE26" s="24"/>
      <c r="HYF26" s="24"/>
      <c r="HYG26" s="24"/>
      <c r="HYH26" s="24"/>
      <c r="HYI26" s="24"/>
      <c r="HYJ26" s="24"/>
      <c r="HYK26" s="24"/>
      <c r="HYL26" s="24"/>
      <c r="HYM26" s="24"/>
      <c r="HYN26" s="24"/>
      <c r="HYO26" s="24"/>
      <c r="HYP26" s="24"/>
      <c r="HYQ26" s="24"/>
      <c r="HYR26" s="24"/>
      <c r="HYS26" s="24"/>
      <c r="HYT26" s="24"/>
      <c r="HYU26" s="24"/>
      <c r="HYV26" s="24"/>
      <c r="HYW26" s="24"/>
      <c r="HYX26" s="24"/>
      <c r="HYY26" s="24"/>
      <c r="HYZ26" s="24"/>
      <c r="HZA26" s="24"/>
      <c r="HZB26" s="24"/>
      <c r="HZC26" s="24"/>
      <c r="HZD26" s="24"/>
      <c r="HZE26" s="24"/>
      <c r="HZF26" s="24"/>
      <c r="HZG26" s="24"/>
      <c r="HZH26" s="24"/>
      <c r="HZI26" s="24"/>
      <c r="HZJ26" s="24"/>
      <c r="HZK26" s="24"/>
      <c r="HZL26" s="24"/>
      <c r="HZM26" s="24"/>
      <c r="HZN26" s="24"/>
      <c r="HZO26" s="24"/>
      <c r="HZP26" s="24"/>
      <c r="HZQ26" s="24"/>
      <c r="HZR26" s="24"/>
      <c r="HZS26" s="24"/>
      <c r="HZT26" s="24"/>
      <c r="HZU26" s="24"/>
      <c r="HZV26" s="24"/>
      <c r="HZW26" s="24"/>
      <c r="HZX26" s="24"/>
      <c r="HZY26" s="24"/>
      <c r="HZZ26" s="24"/>
      <c r="IAA26" s="24"/>
      <c r="IAB26" s="24"/>
      <c r="IAC26" s="24"/>
      <c r="IAD26" s="24"/>
      <c r="IAE26" s="24"/>
      <c r="IAF26" s="24"/>
      <c r="IAG26" s="24"/>
      <c r="IAH26" s="24"/>
      <c r="IAI26" s="24"/>
      <c r="IAJ26" s="24"/>
      <c r="IAK26" s="24"/>
      <c r="IAL26" s="24"/>
      <c r="IAM26" s="24"/>
      <c r="IAN26" s="24"/>
      <c r="IAO26" s="24"/>
      <c r="IAP26" s="24"/>
      <c r="IAQ26" s="24"/>
      <c r="IAR26" s="24"/>
      <c r="IAS26" s="24"/>
      <c r="IAT26" s="24"/>
      <c r="IAU26" s="24"/>
      <c r="IAV26" s="24"/>
      <c r="IAW26" s="24"/>
      <c r="IAX26" s="24"/>
      <c r="IAY26" s="24"/>
      <c r="IAZ26" s="24"/>
      <c r="IBA26" s="24"/>
      <c r="IBB26" s="24"/>
      <c r="IBC26" s="24"/>
      <c r="IBD26" s="24"/>
      <c r="IBE26" s="24"/>
      <c r="IBF26" s="24"/>
      <c r="IBG26" s="24"/>
      <c r="IBH26" s="24"/>
      <c r="IBI26" s="24"/>
      <c r="IBJ26" s="24"/>
      <c r="IBK26" s="24"/>
      <c r="IBL26" s="24"/>
      <c r="IBM26" s="24"/>
      <c r="IBN26" s="24"/>
      <c r="IBO26" s="24"/>
      <c r="IBP26" s="24"/>
      <c r="IBQ26" s="24"/>
      <c r="IBR26" s="24"/>
      <c r="IBS26" s="24"/>
      <c r="IBT26" s="24"/>
      <c r="IBU26" s="24"/>
      <c r="IBV26" s="24"/>
      <c r="IBW26" s="24"/>
      <c r="IBX26" s="24"/>
      <c r="IBY26" s="24"/>
      <c r="IBZ26" s="24"/>
      <c r="ICA26" s="24"/>
      <c r="ICB26" s="24"/>
      <c r="ICC26" s="24"/>
      <c r="ICD26" s="24"/>
      <c r="ICE26" s="24"/>
      <c r="ICF26" s="24"/>
      <c r="ICG26" s="24"/>
      <c r="ICH26" s="24"/>
      <c r="ICI26" s="24"/>
      <c r="ICJ26" s="24"/>
      <c r="ICK26" s="24"/>
      <c r="ICL26" s="24"/>
      <c r="ICM26" s="24"/>
      <c r="ICN26" s="24"/>
      <c r="ICO26" s="24"/>
      <c r="ICP26" s="24"/>
      <c r="ICQ26" s="24"/>
      <c r="ICR26" s="24"/>
      <c r="ICS26" s="24"/>
      <c r="ICT26" s="24"/>
      <c r="ICU26" s="24"/>
      <c r="ICV26" s="24"/>
      <c r="ICW26" s="24"/>
      <c r="ICX26" s="24"/>
      <c r="ICY26" s="24"/>
      <c r="ICZ26" s="24"/>
      <c r="IDA26" s="24"/>
      <c r="IDB26" s="24"/>
      <c r="IDC26" s="24"/>
      <c r="IDD26" s="24"/>
      <c r="IDE26" s="24"/>
      <c r="IDF26" s="24"/>
      <c r="IDG26" s="24"/>
      <c r="IDH26" s="24"/>
      <c r="IDI26" s="24"/>
      <c r="IDJ26" s="24"/>
      <c r="IDK26" s="24"/>
      <c r="IDL26" s="24"/>
      <c r="IDM26" s="24"/>
      <c r="IDN26" s="24"/>
      <c r="IDO26" s="24"/>
      <c r="IDP26" s="24"/>
      <c r="IDQ26" s="24"/>
      <c r="IDR26" s="24"/>
      <c r="IDS26" s="24"/>
      <c r="IDT26" s="24"/>
      <c r="IDU26" s="24"/>
      <c r="IDV26" s="24"/>
      <c r="IDW26" s="24"/>
      <c r="IDX26" s="24"/>
      <c r="IDY26" s="24"/>
      <c r="IDZ26" s="24"/>
      <c r="IEA26" s="24"/>
      <c r="IEB26" s="24"/>
      <c r="IEC26" s="24"/>
      <c r="IED26" s="24"/>
      <c r="IEE26" s="24"/>
      <c r="IEF26" s="24"/>
      <c r="IEG26" s="24"/>
      <c r="IEH26" s="24"/>
      <c r="IEI26" s="24"/>
      <c r="IEJ26" s="24"/>
      <c r="IEK26" s="24"/>
      <c r="IEL26" s="24"/>
      <c r="IEM26" s="24"/>
      <c r="IEN26" s="24"/>
      <c r="IEO26" s="24"/>
      <c r="IEP26" s="24"/>
      <c r="IEQ26" s="24"/>
      <c r="IER26" s="24"/>
      <c r="IES26" s="24"/>
      <c r="IET26" s="24"/>
      <c r="IEU26" s="24"/>
      <c r="IEV26" s="24"/>
      <c r="IEW26" s="24"/>
      <c r="IEX26" s="24"/>
      <c r="IEY26" s="24"/>
      <c r="IEZ26" s="24"/>
      <c r="IFA26" s="24"/>
      <c r="IFB26" s="24"/>
      <c r="IFC26" s="24"/>
      <c r="IFD26" s="24"/>
      <c r="IFE26" s="24"/>
      <c r="IFF26" s="24"/>
      <c r="IFG26" s="24"/>
      <c r="IFH26" s="24"/>
      <c r="IFI26" s="24"/>
      <c r="IFJ26" s="24"/>
      <c r="IFK26" s="24"/>
      <c r="IFL26" s="24"/>
      <c r="IFM26" s="24"/>
      <c r="IFN26" s="24"/>
      <c r="IFO26" s="24"/>
      <c r="IFP26" s="24"/>
      <c r="IFQ26" s="24"/>
      <c r="IFR26" s="24"/>
      <c r="IFS26" s="24"/>
      <c r="IFT26" s="24"/>
      <c r="IFU26" s="24"/>
      <c r="IFV26" s="24"/>
      <c r="IFW26" s="24"/>
      <c r="IFX26" s="24"/>
      <c r="IFY26" s="24"/>
      <c r="IFZ26" s="24"/>
      <c r="IGA26" s="24"/>
      <c r="IGB26" s="24"/>
      <c r="IGC26" s="24"/>
      <c r="IGD26" s="24"/>
      <c r="IGE26" s="24"/>
      <c r="IGF26" s="24"/>
      <c r="IGG26" s="24"/>
      <c r="IGH26" s="24"/>
      <c r="IGI26" s="24"/>
      <c r="IGJ26" s="24"/>
      <c r="IGK26" s="24"/>
      <c r="IGL26" s="24"/>
      <c r="IGM26" s="24"/>
      <c r="IGN26" s="24"/>
      <c r="IGO26" s="24"/>
      <c r="IGP26" s="24"/>
      <c r="IGQ26" s="24"/>
      <c r="IGR26" s="24"/>
      <c r="IGS26" s="24"/>
      <c r="IGT26" s="24"/>
      <c r="IGU26" s="24"/>
      <c r="IGV26" s="24"/>
      <c r="IGW26" s="24"/>
      <c r="IGX26" s="24"/>
      <c r="IGY26" s="24"/>
      <c r="IGZ26" s="24"/>
      <c r="IHA26" s="24"/>
      <c r="IHB26" s="24"/>
      <c r="IHC26" s="24"/>
      <c r="IHD26" s="24"/>
      <c r="IHE26" s="24"/>
      <c r="IHF26" s="24"/>
      <c r="IHG26" s="24"/>
      <c r="IHH26" s="24"/>
      <c r="IHI26" s="24"/>
      <c r="IHJ26" s="24"/>
      <c r="IHK26" s="24"/>
      <c r="IHL26" s="24"/>
      <c r="IHM26" s="24"/>
      <c r="IHN26" s="24"/>
      <c r="IHO26" s="24"/>
      <c r="IHP26" s="24"/>
      <c r="IHQ26" s="24"/>
      <c r="IHR26" s="24"/>
      <c r="IHS26" s="24"/>
      <c r="IHT26" s="24"/>
      <c r="IHU26" s="24"/>
      <c r="IHV26" s="24"/>
      <c r="IHW26" s="24"/>
      <c r="IHX26" s="24"/>
      <c r="IHY26" s="24"/>
      <c r="IHZ26" s="24"/>
      <c r="IIA26" s="24"/>
      <c r="IIB26" s="24"/>
      <c r="IIC26" s="24"/>
      <c r="IID26" s="24"/>
      <c r="IIE26" s="24"/>
      <c r="IIF26" s="24"/>
      <c r="IIG26" s="24"/>
      <c r="IIH26" s="24"/>
      <c r="III26" s="24"/>
      <c r="IIJ26" s="24"/>
      <c r="IIK26" s="24"/>
      <c r="IIL26" s="24"/>
      <c r="IIM26" s="24"/>
      <c r="IIN26" s="24"/>
      <c r="IIO26" s="24"/>
      <c r="IIP26" s="24"/>
      <c r="IIQ26" s="24"/>
      <c r="IIR26" s="24"/>
      <c r="IIS26" s="24"/>
      <c r="IIT26" s="24"/>
      <c r="IIU26" s="24"/>
      <c r="IIV26" s="24"/>
      <c r="IIW26" s="24"/>
      <c r="IIX26" s="24"/>
      <c r="IIY26" s="24"/>
      <c r="IIZ26" s="24"/>
      <c r="IJA26" s="24"/>
      <c r="IJB26" s="24"/>
      <c r="IJC26" s="24"/>
      <c r="IJD26" s="24"/>
      <c r="IJE26" s="24"/>
      <c r="IJF26" s="24"/>
      <c r="IJG26" s="24"/>
      <c r="IJH26" s="24"/>
      <c r="IJI26" s="24"/>
      <c r="IJJ26" s="24"/>
      <c r="IJK26" s="24"/>
      <c r="IJL26" s="24"/>
      <c r="IJM26" s="24"/>
      <c r="IJN26" s="24"/>
      <c r="IJO26" s="24"/>
      <c r="IJP26" s="24"/>
      <c r="IJQ26" s="24"/>
      <c r="IJR26" s="24"/>
      <c r="IJS26" s="24"/>
      <c r="IJT26" s="24"/>
      <c r="IJU26" s="24"/>
      <c r="IJV26" s="24"/>
      <c r="IJW26" s="24"/>
      <c r="IJX26" s="24"/>
      <c r="IJY26" s="24"/>
      <c r="IJZ26" s="24"/>
      <c r="IKA26" s="24"/>
      <c r="IKB26" s="24"/>
      <c r="IKC26" s="24"/>
      <c r="IKD26" s="24"/>
      <c r="IKE26" s="24"/>
      <c r="IKF26" s="24"/>
      <c r="IKG26" s="24"/>
      <c r="IKH26" s="24"/>
      <c r="IKI26" s="24"/>
      <c r="IKJ26" s="24"/>
      <c r="IKK26" s="24"/>
      <c r="IKL26" s="24"/>
      <c r="IKM26" s="24"/>
      <c r="IKN26" s="24"/>
      <c r="IKO26" s="24"/>
      <c r="IKP26" s="24"/>
      <c r="IKQ26" s="24"/>
      <c r="IKR26" s="24"/>
      <c r="IKS26" s="24"/>
      <c r="IKT26" s="24"/>
      <c r="IKU26" s="24"/>
      <c r="IKV26" s="24"/>
      <c r="IKW26" s="24"/>
      <c r="IKX26" s="24"/>
      <c r="IKY26" s="24"/>
      <c r="IKZ26" s="24"/>
      <c r="ILA26" s="24"/>
      <c r="ILB26" s="24"/>
      <c r="ILC26" s="24"/>
      <c r="ILD26" s="24"/>
      <c r="ILE26" s="24"/>
      <c r="ILF26" s="24"/>
      <c r="ILG26" s="24"/>
      <c r="ILH26" s="24"/>
      <c r="ILI26" s="24"/>
      <c r="ILJ26" s="24"/>
      <c r="ILK26" s="24"/>
      <c r="ILL26" s="24"/>
      <c r="ILM26" s="24"/>
      <c r="ILN26" s="24"/>
      <c r="ILO26" s="24"/>
      <c r="ILP26" s="24"/>
      <c r="ILQ26" s="24"/>
      <c r="ILR26" s="24"/>
      <c r="ILS26" s="24"/>
      <c r="ILT26" s="24"/>
      <c r="ILU26" s="24"/>
      <c r="ILV26" s="24"/>
      <c r="ILW26" s="24"/>
      <c r="ILX26" s="24"/>
      <c r="ILY26" s="24"/>
      <c r="ILZ26" s="24"/>
      <c r="IMA26" s="24"/>
      <c r="IMB26" s="24"/>
      <c r="IMC26" s="24"/>
      <c r="IMD26" s="24"/>
      <c r="IME26" s="24"/>
      <c r="IMF26" s="24"/>
      <c r="IMG26" s="24"/>
      <c r="IMH26" s="24"/>
      <c r="IMI26" s="24"/>
      <c r="IMJ26" s="24"/>
      <c r="IMK26" s="24"/>
      <c r="IML26" s="24"/>
      <c r="IMM26" s="24"/>
      <c r="IMN26" s="24"/>
      <c r="IMO26" s="24"/>
      <c r="IMP26" s="24"/>
      <c r="IMQ26" s="24"/>
      <c r="IMR26" s="24"/>
      <c r="IMS26" s="24"/>
      <c r="IMT26" s="24"/>
      <c r="IMU26" s="24"/>
      <c r="IMV26" s="24"/>
      <c r="IMW26" s="24"/>
      <c r="IMX26" s="24"/>
      <c r="IMY26" s="24"/>
      <c r="IMZ26" s="24"/>
      <c r="INA26" s="24"/>
      <c r="INB26" s="24"/>
      <c r="INC26" s="24"/>
      <c r="IND26" s="24"/>
      <c r="INE26" s="24"/>
      <c r="INF26" s="24"/>
      <c r="ING26" s="24"/>
      <c r="INH26" s="24"/>
      <c r="INI26" s="24"/>
      <c r="INJ26" s="24"/>
      <c r="INK26" s="24"/>
      <c r="INL26" s="24"/>
      <c r="INM26" s="24"/>
      <c r="INN26" s="24"/>
      <c r="INO26" s="24"/>
      <c r="INP26" s="24"/>
      <c r="INQ26" s="24"/>
      <c r="INR26" s="24"/>
      <c r="INS26" s="24"/>
      <c r="INT26" s="24"/>
      <c r="INU26" s="24"/>
      <c r="INV26" s="24"/>
      <c r="INW26" s="24"/>
      <c r="INX26" s="24"/>
      <c r="INY26" s="24"/>
      <c r="INZ26" s="24"/>
      <c r="IOA26" s="24"/>
      <c r="IOB26" s="24"/>
      <c r="IOC26" s="24"/>
      <c r="IOD26" s="24"/>
      <c r="IOE26" s="24"/>
      <c r="IOF26" s="24"/>
      <c r="IOG26" s="24"/>
      <c r="IOH26" s="24"/>
      <c r="IOI26" s="24"/>
      <c r="IOJ26" s="24"/>
      <c r="IOK26" s="24"/>
      <c r="IOL26" s="24"/>
      <c r="IOM26" s="24"/>
      <c r="ION26" s="24"/>
      <c r="IOO26" s="24"/>
      <c r="IOP26" s="24"/>
      <c r="IOQ26" s="24"/>
      <c r="IOR26" s="24"/>
      <c r="IOS26" s="24"/>
      <c r="IOT26" s="24"/>
      <c r="IOU26" s="24"/>
      <c r="IOV26" s="24"/>
      <c r="IOW26" s="24"/>
      <c r="IOX26" s="24"/>
      <c r="IOY26" s="24"/>
      <c r="IOZ26" s="24"/>
      <c r="IPA26" s="24"/>
      <c r="IPB26" s="24"/>
      <c r="IPC26" s="24"/>
      <c r="IPD26" s="24"/>
      <c r="IPE26" s="24"/>
      <c r="IPF26" s="24"/>
      <c r="IPG26" s="24"/>
      <c r="IPH26" s="24"/>
      <c r="IPI26" s="24"/>
      <c r="IPJ26" s="24"/>
      <c r="IPK26" s="24"/>
      <c r="IPL26" s="24"/>
      <c r="IPM26" s="24"/>
      <c r="IPN26" s="24"/>
      <c r="IPO26" s="24"/>
      <c r="IPP26" s="24"/>
      <c r="IPQ26" s="24"/>
      <c r="IPR26" s="24"/>
      <c r="IPS26" s="24"/>
      <c r="IPT26" s="24"/>
      <c r="IPU26" s="24"/>
      <c r="IPV26" s="24"/>
      <c r="IPW26" s="24"/>
      <c r="IPX26" s="24"/>
      <c r="IPY26" s="24"/>
      <c r="IPZ26" s="24"/>
      <c r="IQA26" s="24"/>
      <c r="IQB26" s="24"/>
      <c r="IQC26" s="24"/>
      <c r="IQD26" s="24"/>
      <c r="IQE26" s="24"/>
      <c r="IQF26" s="24"/>
      <c r="IQG26" s="24"/>
      <c r="IQH26" s="24"/>
      <c r="IQI26" s="24"/>
      <c r="IQJ26" s="24"/>
      <c r="IQK26" s="24"/>
      <c r="IQL26" s="24"/>
      <c r="IQM26" s="24"/>
      <c r="IQN26" s="24"/>
      <c r="IQO26" s="24"/>
      <c r="IQP26" s="24"/>
      <c r="IQQ26" s="24"/>
      <c r="IQR26" s="24"/>
      <c r="IQS26" s="24"/>
      <c r="IQT26" s="24"/>
      <c r="IQU26" s="24"/>
      <c r="IQV26" s="24"/>
      <c r="IQW26" s="24"/>
      <c r="IQX26" s="24"/>
      <c r="IQY26" s="24"/>
      <c r="IQZ26" s="24"/>
      <c r="IRA26" s="24"/>
      <c r="IRB26" s="24"/>
      <c r="IRC26" s="24"/>
      <c r="IRD26" s="24"/>
      <c r="IRE26" s="24"/>
      <c r="IRF26" s="24"/>
      <c r="IRG26" s="24"/>
      <c r="IRH26" s="24"/>
      <c r="IRI26" s="24"/>
      <c r="IRJ26" s="24"/>
      <c r="IRK26" s="24"/>
      <c r="IRL26" s="24"/>
      <c r="IRM26" s="24"/>
      <c r="IRN26" s="24"/>
      <c r="IRO26" s="24"/>
      <c r="IRP26" s="24"/>
      <c r="IRQ26" s="24"/>
      <c r="IRR26" s="24"/>
      <c r="IRS26" s="24"/>
      <c r="IRT26" s="24"/>
      <c r="IRU26" s="24"/>
      <c r="IRV26" s="24"/>
      <c r="IRW26" s="24"/>
      <c r="IRX26" s="24"/>
      <c r="IRY26" s="24"/>
      <c r="IRZ26" s="24"/>
      <c r="ISA26" s="24"/>
      <c r="ISB26" s="24"/>
      <c r="ISC26" s="24"/>
      <c r="ISD26" s="24"/>
      <c r="ISE26" s="24"/>
      <c r="ISF26" s="24"/>
      <c r="ISG26" s="24"/>
      <c r="ISH26" s="24"/>
      <c r="ISI26" s="24"/>
      <c r="ISJ26" s="24"/>
      <c r="ISK26" s="24"/>
      <c r="ISL26" s="24"/>
      <c r="ISM26" s="24"/>
      <c r="ISN26" s="24"/>
      <c r="ISO26" s="24"/>
      <c r="ISP26" s="24"/>
      <c r="ISQ26" s="24"/>
      <c r="ISR26" s="24"/>
      <c r="ISS26" s="24"/>
      <c r="IST26" s="24"/>
      <c r="ISU26" s="24"/>
      <c r="ISV26" s="24"/>
      <c r="ISW26" s="24"/>
      <c r="ISX26" s="24"/>
      <c r="ISY26" s="24"/>
      <c r="ISZ26" s="24"/>
      <c r="ITA26" s="24"/>
      <c r="ITB26" s="24"/>
      <c r="ITC26" s="24"/>
      <c r="ITD26" s="24"/>
      <c r="ITE26" s="24"/>
      <c r="ITF26" s="24"/>
      <c r="ITG26" s="24"/>
      <c r="ITH26" s="24"/>
      <c r="ITI26" s="24"/>
      <c r="ITJ26" s="24"/>
      <c r="ITK26" s="24"/>
      <c r="ITL26" s="24"/>
      <c r="ITM26" s="24"/>
      <c r="ITN26" s="24"/>
      <c r="ITO26" s="24"/>
      <c r="ITP26" s="24"/>
      <c r="ITQ26" s="24"/>
      <c r="ITR26" s="24"/>
      <c r="ITS26" s="24"/>
      <c r="ITT26" s="24"/>
      <c r="ITU26" s="24"/>
      <c r="ITV26" s="24"/>
      <c r="ITW26" s="24"/>
      <c r="ITX26" s="24"/>
      <c r="ITY26" s="24"/>
      <c r="ITZ26" s="24"/>
      <c r="IUA26" s="24"/>
      <c r="IUB26" s="24"/>
      <c r="IUC26" s="24"/>
      <c r="IUD26" s="24"/>
      <c r="IUE26" s="24"/>
      <c r="IUF26" s="24"/>
      <c r="IUG26" s="24"/>
      <c r="IUH26" s="24"/>
      <c r="IUI26" s="24"/>
      <c r="IUJ26" s="24"/>
      <c r="IUK26" s="24"/>
      <c r="IUL26" s="24"/>
      <c r="IUM26" s="24"/>
      <c r="IUN26" s="24"/>
      <c r="IUO26" s="24"/>
      <c r="IUP26" s="24"/>
      <c r="IUQ26" s="24"/>
      <c r="IUR26" s="24"/>
      <c r="IUS26" s="24"/>
      <c r="IUT26" s="24"/>
      <c r="IUU26" s="24"/>
      <c r="IUV26" s="24"/>
      <c r="IUW26" s="24"/>
      <c r="IUX26" s="24"/>
      <c r="IUY26" s="24"/>
      <c r="IUZ26" s="24"/>
      <c r="IVA26" s="24"/>
      <c r="IVB26" s="24"/>
      <c r="IVC26" s="24"/>
      <c r="IVD26" s="24"/>
      <c r="IVE26" s="24"/>
      <c r="IVF26" s="24"/>
      <c r="IVG26" s="24"/>
      <c r="IVH26" s="24"/>
      <c r="IVI26" s="24"/>
      <c r="IVJ26" s="24"/>
      <c r="IVK26" s="24"/>
      <c r="IVL26" s="24"/>
      <c r="IVM26" s="24"/>
      <c r="IVN26" s="24"/>
      <c r="IVO26" s="24"/>
      <c r="IVP26" s="24"/>
      <c r="IVQ26" s="24"/>
      <c r="IVR26" s="24"/>
      <c r="IVS26" s="24"/>
      <c r="IVT26" s="24"/>
      <c r="IVU26" s="24"/>
      <c r="IVV26" s="24"/>
      <c r="IVW26" s="24"/>
      <c r="IVX26" s="24"/>
      <c r="IVY26" s="24"/>
      <c r="IVZ26" s="24"/>
      <c r="IWA26" s="24"/>
      <c r="IWB26" s="24"/>
      <c r="IWC26" s="24"/>
      <c r="IWD26" s="24"/>
      <c r="IWE26" s="24"/>
      <c r="IWF26" s="24"/>
      <c r="IWG26" s="24"/>
      <c r="IWH26" s="24"/>
      <c r="IWI26" s="24"/>
      <c r="IWJ26" s="24"/>
      <c r="IWK26" s="24"/>
      <c r="IWL26" s="24"/>
      <c r="IWM26" s="24"/>
      <c r="IWN26" s="24"/>
      <c r="IWO26" s="24"/>
      <c r="IWP26" s="24"/>
      <c r="IWQ26" s="24"/>
      <c r="IWR26" s="24"/>
      <c r="IWS26" s="24"/>
      <c r="IWT26" s="24"/>
      <c r="IWU26" s="24"/>
      <c r="IWV26" s="24"/>
      <c r="IWW26" s="24"/>
      <c r="IWX26" s="24"/>
      <c r="IWY26" s="24"/>
      <c r="IWZ26" s="24"/>
      <c r="IXA26" s="24"/>
      <c r="IXB26" s="24"/>
      <c r="IXC26" s="24"/>
      <c r="IXD26" s="24"/>
      <c r="IXE26" s="24"/>
      <c r="IXF26" s="24"/>
      <c r="IXG26" s="24"/>
      <c r="IXH26" s="24"/>
      <c r="IXI26" s="24"/>
      <c r="IXJ26" s="24"/>
      <c r="IXK26" s="24"/>
      <c r="IXL26" s="24"/>
      <c r="IXM26" s="24"/>
      <c r="IXN26" s="24"/>
      <c r="IXO26" s="24"/>
      <c r="IXP26" s="24"/>
      <c r="IXQ26" s="24"/>
      <c r="IXR26" s="24"/>
      <c r="IXS26" s="24"/>
      <c r="IXT26" s="24"/>
      <c r="IXU26" s="24"/>
      <c r="IXV26" s="24"/>
      <c r="IXW26" s="24"/>
      <c r="IXX26" s="24"/>
      <c r="IXY26" s="24"/>
      <c r="IXZ26" s="24"/>
      <c r="IYA26" s="24"/>
      <c r="IYB26" s="24"/>
      <c r="IYC26" s="24"/>
      <c r="IYD26" s="24"/>
      <c r="IYE26" s="24"/>
      <c r="IYF26" s="24"/>
      <c r="IYG26" s="24"/>
      <c r="IYH26" s="24"/>
      <c r="IYI26" s="24"/>
      <c r="IYJ26" s="24"/>
      <c r="IYK26" s="24"/>
      <c r="IYL26" s="24"/>
      <c r="IYM26" s="24"/>
      <c r="IYN26" s="24"/>
      <c r="IYO26" s="24"/>
      <c r="IYP26" s="24"/>
      <c r="IYQ26" s="24"/>
      <c r="IYR26" s="24"/>
      <c r="IYS26" s="24"/>
      <c r="IYT26" s="24"/>
      <c r="IYU26" s="24"/>
      <c r="IYV26" s="24"/>
      <c r="IYW26" s="24"/>
      <c r="IYX26" s="24"/>
      <c r="IYY26" s="24"/>
      <c r="IYZ26" s="24"/>
      <c r="IZA26" s="24"/>
      <c r="IZB26" s="24"/>
      <c r="IZC26" s="24"/>
      <c r="IZD26" s="24"/>
      <c r="IZE26" s="24"/>
      <c r="IZF26" s="24"/>
      <c r="IZG26" s="24"/>
      <c r="IZH26" s="24"/>
      <c r="IZI26" s="24"/>
      <c r="IZJ26" s="24"/>
      <c r="IZK26" s="24"/>
      <c r="IZL26" s="24"/>
      <c r="IZM26" s="24"/>
      <c r="IZN26" s="24"/>
      <c r="IZO26" s="24"/>
      <c r="IZP26" s="24"/>
      <c r="IZQ26" s="24"/>
      <c r="IZR26" s="24"/>
      <c r="IZS26" s="24"/>
      <c r="IZT26" s="24"/>
      <c r="IZU26" s="24"/>
      <c r="IZV26" s="24"/>
      <c r="IZW26" s="24"/>
      <c r="IZX26" s="24"/>
      <c r="IZY26" s="24"/>
      <c r="IZZ26" s="24"/>
      <c r="JAA26" s="24"/>
      <c r="JAB26" s="24"/>
      <c r="JAC26" s="24"/>
      <c r="JAD26" s="24"/>
      <c r="JAE26" s="24"/>
      <c r="JAF26" s="24"/>
      <c r="JAG26" s="24"/>
      <c r="JAH26" s="24"/>
      <c r="JAI26" s="24"/>
      <c r="JAJ26" s="24"/>
      <c r="JAK26" s="24"/>
      <c r="JAL26" s="24"/>
      <c r="JAM26" s="24"/>
      <c r="JAN26" s="24"/>
      <c r="JAO26" s="24"/>
      <c r="JAP26" s="24"/>
      <c r="JAQ26" s="24"/>
      <c r="JAR26" s="24"/>
      <c r="JAS26" s="24"/>
      <c r="JAT26" s="24"/>
      <c r="JAU26" s="24"/>
      <c r="JAV26" s="24"/>
      <c r="JAW26" s="24"/>
      <c r="JAX26" s="24"/>
      <c r="JAY26" s="24"/>
      <c r="JAZ26" s="24"/>
      <c r="JBA26" s="24"/>
      <c r="JBB26" s="24"/>
      <c r="JBC26" s="24"/>
      <c r="JBD26" s="24"/>
      <c r="JBE26" s="24"/>
      <c r="JBF26" s="24"/>
      <c r="JBG26" s="24"/>
      <c r="JBH26" s="24"/>
      <c r="JBI26" s="24"/>
      <c r="JBJ26" s="24"/>
      <c r="JBK26" s="24"/>
      <c r="JBL26" s="24"/>
      <c r="JBM26" s="24"/>
      <c r="JBN26" s="24"/>
      <c r="JBO26" s="24"/>
      <c r="JBP26" s="24"/>
      <c r="JBQ26" s="24"/>
      <c r="JBR26" s="24"/>
      <c r="JBS26" s="24"/>
      <c r="JBT26" s="24"/>
      <c r="JBU26" s="24"/>
      <c r="JBV26" s="24"/>
      <c r="JBW26" s="24"/>
      <c r="JBX26" s="24"/>
      <c r="JBY26" s="24"/>
      <c r="JBZ26" s="24"/>
      <c r="JCA26" s="24"/>
      <c r="JCB26" s="24"/>
      <c r="JCC26" s="24"/>
      <c r="JCD26" s="24"/>
      <c r="JCE26" s="24"/>
      <c r="JCF26" s="24"/>
      <c r="JCG26" s="24"/>
      <c r="JCH26" s="24"/>
      <c r="JCI26" s="24"/>
      <c r="JCJ26" s="24"/>
      <c r="JCK26" s="24"/>
      <c r="JCL26" s="24"/>
      <c r="JCM26" s="24"/>
      <c r="JCN26" s="24"/>
      <c r="JCO26" s="24"/>
      <c r="JCP26" s="24"/>
      <c r="JCQ26" s="24"/>
      <c r="JCR26" s="24"/>
      <c r="JCS26" s="24"/>
      <c r="JCT26" s="24"/>
      <c r="JCU26" s="24"/>
      <c r="JCV26" s="24"/>
      <c r="JCW26" s="24"/>
      <c r="JCX26" s="24"/>
      <c r="JCY26" s="24"/>
      <c r="JCZ26" s="24"/>
      <c r="JDA26" s="24"/>
      <c r="JDB26" s="24"/>
      <c r="JDC26" s="24"/>
      <c r="JDD26" s="24"/>
      <c r="JDE26" s="24"/>
      <c r="JDF26" s="24"/>
      <c r="JDG26" s="24"/>
      <c r="JDH26" s="24"/>
      <c r="JDI26" s="24"/>
      <c r="JDJ26" s="24"/>
      <c r="JDK26" s="24"/>
      <c r="JDL26" s="24"/>
      <c r="JDM26" s="24"/>
      <c r="JDN26" s="24"/>
      <c r="JDO26" s="24"/>
      <c r="JDP26" s="24"/>
      <c r="JDQ26" s="24"/>
      <c r="JDR26" s="24"/>
      <c r="JDS26" s="24"/>
      <c r="JDT26" s="24"/>
      <c r="JDU26" s="24"/>
      <c r="JDV26" s="24"/>
      <c r="JDW26" s="24"/>
      <c r="JDX26" s="24"/>
      <c r="JDY26" s="24"/>
      <c r="JDZ26" s="24"/>
      <c r="JEA26" s="24"/>
      <c r="JEB26" s="24"/>
      <c r="JEC26" s="24"/>
      <c r="JED26" s="24"/>
      <c r="JEE26" s="24"/>
      <c r="JEF26" s="24"/>
      <c r="JEG26" s="24"/>
      <c r="JEH26" s="24"/>
      <c r="JEI26" s="24"/>
      <c r="JEJ26" s="24"/>
      <c r="JEK26" s="24"/>
      <c r="JEL26" s="24"/>
      <c r="JEM26" s="24"/>
      <c r="JEN26" s="24"/>
      <c r="JEO26" s="24"/>
      <c r="JEP26" s="24"/>
      <c r="JEQ26" s="24"/>
      <c r="JER26" s="24"/>
      <c r="JES26" s="24"/>
      <c r="JET26" s="24"/>
      <c r="JEU26" s="24"/>
      <c r="JEV26" s="24"/>
      <c r="JEW26" s="24"/>
      <c r="JEX26" s="24"/>
      <c r="JEY26" s="24"/>
      <c r="JEZ26" s="24"/>
      <c r="JFA26" s="24"/>
      <c r="JFB26" s="24"/>
      <c r="JFC26" s="24"/>
      <c r="JFD26" s="24"/>
      <c r="JFE26" s="24"/>
      <c r="JFF26" s="24"/>
      <c r="JFG26" s="24"/>
      <c r="JFH26" s="24"/>
      <c r="JFI26" s="24"/>
      <c r="JFJ26" s="24"/>
      <c r="JFK26" s="24"/>
      <c r="JFL26" s="24"/>
      <c r="JFM26" s="24"/>
      <c r="JFN26" s="24"/>
      <c r="JFO26" s="24"/>
      <c r="JFP26" s="24"/>
      <c r="JFQ26" s="24"/>
      <c r="JFR26" s="24"/>
      <c r="JFS26" s="24"/>
      <c r="JFT26" s="24"/>
      <c r="JFU26" s="24"/>
      <c r="JFV26" s="24"/>
      <c r="JFW26" s="24"/>
      <c r="JFX26" s="24"/>
      <c r="JFY26" s="24"/>
      <c r="JFZ26" s="24"/>
      <c r="JGA26" s="24"/>
      <c r="JGB26" s="24"/>
      <c r="JGC26" s="24"/>
      <c r="JGD26" s="24"/>
      <c r="JGE26" s="24"/>
      <c r="JGF26" s="24"/>
      <c r="JGG26" s="24"/>
      <c r="JGH26" s="24"/>
      <c r="JGI26" s="24"/>
      <c r="JGJ26" s="24"/>
      <c r="JGK26" s="24"/>
      <c r="JGL26" s="24"/>
      <c r="JGM26" s="24"/>
      <c r="JGN26" s="24"/>
      <c r="JGO26" s="24"/>
      <c r="JGP26" s="24"/>
      <c r="JGQ26" s="24"/>
      <c r="JGR26" s="24"/>
      <c r="JGS26" s="24"/>
      <c r="JGT26" s="24"/>
      <c r="JGU26" s="24"/>
      <c r="JGV26" s="24"/>
      <c r="JGW26" s="24"/>
      <c r="JGX26" s="24"/>
      <c r="JGY26" s="24"/>
      <c r="JGZ26" s="24"/>
      <c r="JHA26" s="24"/>
      <c r="JHB26" s="24"/>
      <c r="JHC26" s="24"/>
      <c r="JHD26" s="24"/>
      <c r="JHE26" s="24"/>
      <c r="JHF26" s="24"/>
      <c r="JHG26" s="24"/>
      <c r="JHH26" s="24"/>
      <c r="JHI26" s="24"/>
      <c r="JHJ26" s="24"/>
      <c r="JHK26" s="24"/>
      <c r="JHL26" s="24"/>
      <c r="JHM26" s="24"/>
      <c r="JHN26" s="24"/>
      <c r="JHO26" s="24"/>
      <c r="JHP26" s="24"/>
      <c r="JHQ26" s="24"/>
      <c r="JHR26" s="24"/>
      <c r="JHS26" s="24"/>
      <c r="JHT26" s="24"/>
      <c r="JHU26" s="24"/>
      <c r="JHV26" s="24"/>
      <c r="JHW26" s="24"/>
      <c r="JHX26" s="24"/>
      <c r="JHY26" s="24"/>
      <c r="JHZ26" s="24"/>
      <c r="JIA26" s="24"/>
      <c r="JIB26" s="24"/>
      <c r="JIC26" s="24"/>
      <c r="JID26" s="24"/>
      <c r="JIE26" s="24"/>
      <c r="JIF26" s="24"/>
      <c r="JIG26" s="24"/>
      <c r="JIH26" s="24"/>
      <c r="JII26" s="24"/>
      <c r="JIJ26" s="24"/>
      <c r="JIK26" s="24"/>
      <c r="JIL26" s="24"/>
      <c r="JIM26" s="24"/>
      <c r="JIN26" s="24"/>
      <c r="JIO26" s="24"/>
      <c r="JIP26" s="24"/>
      <c r="JIQ26" s="24"/>
      <c r="JIR26" s="24"/>
      <c r="JIS26" s="24"/>
      <c r="JIT26" s="24"/>
      <c r="JIU26" s="24"/>
      <c r="JIV26" s="24"/>
      <c r="JIW26" s="24"/>
      <c r="JIX26" s="24"/>
      <c r="JIY26" s="24"/>
      <c r="JIZ26" s="24"/>
      <c r="JJA26" s="24"/>
      <c r="JJB26" s="24"/>
      <c r="JJC26" s="24"/>
      <c r="JJD26" s="24"/>
      <c r="JJE26" s="24"/>
      <c r="JJF26" s="24"/>
      <c r="JJG26" s="24"/>
      <c r="JJH26" s="24"/>
      <c r="JJI26" s="24"/>
      <c r="JJJ26" s="24"/>
      <c r="JJK26" s="24"/>
      <c r="JJL26" s="24"/>
      <c r="JJM26" s="24"/>
      <c r="JJN26" s="24"/>
      <c r="JJO26" s="24"/>
      <c r="JJP26" s="24"/>
      <c r="JJQ26" s="24"/>
      <c r="JJR26" s="24"/>
      <c r="JJS26" s="24"/>
      <c r="JJT26" s="24"/>
      <c r="JJU26" s="24"/>
      <c r="JJV26" s="24"/>
      <c r="JJW26" s="24"/>
      <c r="JJX26" s="24"/>
      <c r="JJY26" s="24"/>
      <c r="JJZ26" s="24"/>
      <c r="JKA26" s="24"/>
      <c r="JKB26" s="24"/>
      <c r="JKC26" s="24"/>
      <c r="JKD26" s="24"/>
      <c r="JKE26" s="24"/>
      <c r="JKF26" s="24"/>
      <c r="JKG26" s="24"/>
      <c r="JKH26" s="24"/>
      <c r="JKI26" s="24"/>
      <c r="JKJ26" s="24"/>
      <c r="JKK26" s="24"/>
      <c r="JKL26" s="24"/>
      <c r="JKM26" s="24"/>
      <c r="JKN26" s="24"/>
      <c r="JKO26" s="24"/>
      <c r="JKP26" s="24"/>
      <c r="JKQ26" s="24"/>
      <c r="JKR26" s="24"/>
      <c r="JKS26" s="24"/>
      <c r="JKT26" s="24"/>
      <c r="JKU26" s="24"/>
      <c r="JKV26" s="24"/>
      <c r="JKW26" s="24"/>
      <c r="JKX26" s="24"/>
      <c r="JKY26" s="24"/>
      <c r="JKZ26" s="24"/>
      <c r="JLA26" s="24"/>
      <c r="JLB26" s="24"/>
      <c r="JLC26" s="24"/>
      <c r="JLD26" s="24"/>
      <c r="JLE26" s="24"/>
      <c r="JLF26" s="24"/>
      <c r="JLG26" s="24"/>
      <c r="JLH26" s="24"/>
      <c r="JLI26" s="24"/>
      <c r="JLJ26" s="24"/>
      <c r="JLK26" s="24"/>
      <c r="JLL26" s="24"/>
      <c r="JLM26" s="24"/>
      <c r="JLN26" s="24"/>
      <c r="JLO26" s="24"/>
      <c r="JLP26" s="24"/>
      <c r="JLQ26" s="24"/>
      <c r="JLR26" s="24"/>
      <c r="JLS26" s="24"/>
      <c r="JLT26" s="24"/>
      <c r="JLU26" s="24"/>
      <c r="JLV26" s="24"/>
      <c r="JLW26" s="24"/>
      <c r="JLX26" s="24"/>
      <c r="JLY26" s="24"/>
      <c r="JLZ26" s="24"/>
      <c r="JMA26" s="24"/>
      <c r="JMB26" s="24"/>
      <c r="JMC26" s="24"/>
      <c r="JMD26" s="24"/>
      <c r="JME26" s="24"/>
      <c r="JMF26" s="24"/>
      <c r="JMG26" s="24"/>
      <c r="JMH26" s="24"/>
      <c r="JMI26" s="24"/>
      <c r="JMJ26" s="24"/>
      <c r="JMK26" s="24"/>
      <c r="JML26" s="24"/>
      <c r="JMM26" s="24"/>
      <c r="JMN26" s="24"/>
      <c r="JMO26" s="24"/>
      <c r="JMP26" s="24"/>
      <c r="JMQ26" s="24"/>
      <c r="JMR26" s="24"/>
      <c r="JMS26" s="24"/>
      <c r="JMT26" s="24"/>
      <c r="JMU26" s="24"/>
      <c r="JMV26" s="24"/>
      <c r="JMW26" s="24"/>
      <c r="JMX26" s="24"/>
      <c r="JMY26" s="24"/>
      <c r="JMZ26" s="24"/>
      <c r="JNA26" s="24"/>
      <c r="JNB26" s="24"/>
      <c r="JNC26" s="24"/>
      <c r="JND26" s="24"/>
      <c r="JNE26" s="24"/>
      <c r="JNF26" s="24"/>
      <c r="JNG26" s="24"/>
      <c r="JNH26" s="24"/>
      <c r="JNI26" s="24"/>
      <c r="JNJ26" s="24"/>
      <c r="JNK26" s="24"/>
      <c r="JNL26" s="24"/>
      <c r="JNM26" s="24"/>
      <c r="JNN26" s="24"/>
      <c r="JNO26" s="24"/>
      <c r="JNP26" s="24"/>
      <c r="JNQ26" s="24"/>
      <c r="JNR26" s="24"/>
      <c r="JNS26" s="24"/>
      <c r="JNT26" s="24"/>
      <c r="JNU26" s="24"/>
      <c r="JNV26" s="24"/>
      <c r="JNW26" s="24"/>
      <c r="JNX26" s="24"/>
      <c r="JNY26" s="24"/>
      <c r="JNZ26" s="24"/>
      <c r="JOA26" s="24"/>
      <c r="JOB26" s="24"/>
      <c r="JOC26" s="24"/>
      <c r="JOD26" s="24"/>
      <c r="JOE26" s="24"/>
      <c r="JOF26" s="24"/>
      <c r="JOG26" s="24"/>
      <c r="JOH26" s="24"/>
      <c r="JOI26" s="24"/>
      <c r="JOJ26" s="24"/>
      <c r="JOK26" s="24"/>
      <c r="JOL26" s="24"/>
      <c r="JOM26" s="24"/>
      <c r="JON26" s="24"/>
      <c r="JOO26" s="24"/>
      <c r="JOP26" s="24"/>
      <c r="JOQ26" s="24"/>
      <c r="JOR26" s="24"/>
      <c r="JOS26" s="24"/>
      <c r="JOT26" s="24"/>
      <c r="JOU26" s="24"/>
      <c r="JOV26" s="24"/>
      <c r="JOW26" s="24"/>
      <c r="JOX26" s="24"/>
      <c r="JOY26" s="24"/>
      <c r="JOZ26" s="24"/>
      <c r="JPA26" s="24"/>
      <c r="JPB26" s="24"/>
      <c r="JPC26" s="24"/>
      <c r="JPD26" s="24"/>
      <c r="JPE26" s="24"/>
      <c r="JPF26" s="24"/>
      <c r="JPG26" s="24"/>
      <c r="JPH26" s="24"/>
      <c r="JPI26" s="24"/>
      <c r="JPJ26" s="24"/>
      <c r="JPK26" s="24"/>
      <c r="JPL26" s="24"/>
      <c r="JPM26" s="24"/>
      <c r="JPN26" s="24"/>
      <c r="JPO26" s="24"/>
      <c r="JPP26" s="24"/>
      <c r="JPQ26" s="24"/>
      <c r="JPR26" s="24"/>
      <c r="JPS26" s="24"/>
      <c r="JPT26" s="24"/>
      <c r="JPU26" s="24"/>
      <c r="JPV26" s="24"/>
      <c r="JPW26" s="24"/>
      <c r="JPX26" s="24"/>
      <c r="JPY26" s="24"/>
      <c r="JPZ26" s="24"/>
      <c r="JQA26" s="24"/>
      <c r="JQB26" s="24"/>
      <c r="JQC26" s="24"/>
      <c r="JQD26" s="24"/>
      <c r="JQE26" s="24"/>
      <c r="JQF26" s="24"/>
      <c r="JQG26" s="24"/>
      <c r="JQH26" s="24"/>
      <c r="JQI26" s="24"/>
      <c r="JQJ26" s="24"/>
      <c r="JQK26" s="24"/>
      <c r="JQL26" s="24"/>
      <c r="JQM26" s="24"/>
      <c r="JQN26" s="24"/>
      <c r="JQO26" s="24"/>
      <c r="JQP26" s="24"/>
      <c r="JQQ26" s="24"/>
      <c r="JQR26" s="24"/>
      <c r="JQS26" s="24"/>
      <c r="JQT26" s="24"/>
      <c r="JQU26" s="24"/>
      <c r="JQV26" s="24"/>
      <c r="JQW26" s="24"/>
      <c r="JQX26" s="24"/>
      <c r="JQY26" s="24"/>
      <c r="JQZ26" s="24"/>
      <c r="JRA26" s="24"/>
      <c r="JRB26" s="24"/>
      <c r="JRC26" s="24"/>
      <c r="JRD26" s="24"/>
      <c r="JRE26" s="24"/>
      <c r="JRF26" s="24"/>
      <c r="JRG26" s="24"/>
      <c r="JRH26" s="24"/>
      <c r="JRI26" s="24"/>
      <c r="JRJ26" s="24"/>
      <c r="JRK26" s="24"/>
      <c r="JRL26" s="24"/>
      <c r="JRM26" s="24"/>
      <c r="JRN26" s="24"/>
      <c r="JRO26" s="24"/>
      <c r="JRP26" s="24"/>
      <c r="JRQ26" s="24"/>
      <c r="JRR26" s="24"/>
      <c r="JRS26" s="24"/>
      <c r="JRT26" s="24"/>
      <c r="JRU26" s="24"/>
      <c r="JRV26" s="24"/>
      <c r="JRW26" s="24"/>
      <c r="JRX26" s="24"/>
      <c r="JRY26" s="24"/>
      <c r="JRZ26" s="24"/>
      <c r="JSA26" s="24"/>
      <c r="JSB26" s="24"/>
      <c r="JSC26" s="24"/>
      <c r="JSD26" s="24"/>
      <c r="JSE26" s="24"/>
      <c r="JSF26" s="24"/>
      <c r="JSG26" s="24"/>
      <c r="JSH26" s="24"/>
      <c r="JSI26" s="24"/>
      <c r="JSJ26" s="24"/>
      <c r="JSK26" s="24"/>
      <c r="JSL26" s="24"/>
      <c r="JSM26" s="24"/>
      <c r="JSN26" s="24"/>
      <c r="JSO26" s="24"/>
      <c r="JSP26" s="24"/>
      <c r="JSQ26" s="24"/>
      <c r="JSR26" s="24"/>
      <c r="JSS26" s="24"/>
      <c r="JST26" s="24"/>
      <c r="JSU26" s="24"/>
      <c r="JSV26" s="24"/>
      <c r="JSW26" s="24"/>
      <c r="JSX26" s="24"/>
      <c r="JSY26" s="24"/>
      <c r="JSZ26" s="24"/>
      <c r="JTA26" s="24"/>
      <c r="JTB26" s="24"/>
      <c r="JTC26" s="24"/>
      <c r="JTD26" s="24"/>
      <c r="JTE26" s="24"/>
      <c r="JTF26" s="24"/>
      <c r="JTG26" s="24"/>
      <c r="JTH26" s="24"/>
      <c r="JTI26" s="24"/>
      <c r="JTJ26" s="24"/>
      <c r="JTK26" s="24"/>
      <c r="JTL26" s="24"/>
      <c r="JTM26" s="24"/>
      <c r="JTN26" s="24"/>
      <c r="JTO26" s="24"/>
      <c r="JTP26" s="24"/>
      <c r="JTQ26" s="24"/>
      <c r="JTR26" s="24"/>
      <c r="JTS26" s="24"/>
      <c r="JTT26" s="24"/>
      <c r="JTU26" s="24"/>
      <c r="JTV26" s="24"/>
      <c r="JTW26" s="24"/>
      <c r="JTX26" s="24"/>
      <c r="JTY26" s="24"/>
      <c r="JTZ26" s="24"/>
      <c r="JUA26" s="24"/>
      <c r="JUB26" s="24"/>
      <c r="JUC26" s="24"/>
      <c r="JUD26" s="24"/>
      <c r="JUE26" s="24"/>
      <c r="JUF26" s="24"/>
      <c r="JUG26" s="24"/>
      <c r="JUH26" s="24"/>
      <c r="JUI26" s="24"/>
      <c r="JUJ26" s="24"/>
      <c r="JUK26" s="24"/>
      <c r="JUL26" s="24"/>
      <c r="JUM26" s="24"/>
      <c r="JUN26" s="24"/>
      <c r="JUO26" s="24"/>
      <c r="JUP26" s="24"/>
      <c r="JUQ26" s="24"/>
      <c r="JUR26" s="24"/>
      <c r="JUS26" s="24"/>
      <c r="JUT26" s="24"/>
      <c r="JUU26" s="24"/>
      <c r="JUV26" s="24"/>
      <c r="JUW26" s="24"/>
      <c r="JUX26" s="24"/>
      <c r="JUY26" s="24"/>
      <c r="JUZ26" s="24"/>
      <c r="JVA26" s="24"/>
      <c r="JVB26" s="24"/>
      <c r="JVC26" s="24"/>
      <c r="JVD26" s="24"/>
      <c r="JVE26" s="24"/>
      <c r="JVF26" s="24"/>
      <c r="JVG26" s="24"/>
      <c r="JVH26" s="24"/>
      <c r="JVI26" s="24"/>
      <c r="JVJ26" s="24"/>
      <c r="JVK26" s="24"/>
      <c r="JVL26" s="24"/>
      <c r="JVM26" s="24"/>
      <c r="JVN26" s="24"/>
      <c r="JVO26" s="24"/>
      <c r="JVP26" s="24"/>
      <c r="JVQ26" s="24"/>
      <c r="JVR26" s="24"/>
      <c r="JVS26" s="24"/>
      <c r="JVT26" s="24"/>
      <c r="JVU26" s="24"/>
      <c r="JVV26" s="24"/>
      <c r="JVW26" s="24"/>
      <c r="JVX26" s="24"/>
      <c r="JVY26" s="24"/>
      <c r="JVZ26" s="24"/>
      <c r="JWA26" s="24"/>
      <c r="JWB26" s="24"/>
      <c r="JWC26" s="24"/>
      <c r="JWD26" s="24"/>
      <c r="JWE26" s="24"/>
      <c r="JWF26" s="24"/>
      <c r="JWG26" s="24"/>
      <c r="JWH26" s="24"/>
      <c r="JWI26" s="24"/>
      <c r="JWJ26" s="24"/>
      <c r="JWK26" s="24"/>
      <c r="JWL26" s="24"/>
      <c r="JWM26" s="24"/>
      <c r="JWN26" s="24"/>
      <c r="JWO26" s="24"/>
      <c r="JWP26" s="24"/>
      <c r="JWQ26" s="24"/>
      <c r="JWR26" s="24"/>
      <c r="JWS26" s="24"/>
      <c r="JWT26" s="24"/>
      <c r="JWU26" s="24"/>
      <c r="JWV26" s="24"/>
      <c r="JWW26" s="24"/>
      <c r="JWX26" s="24"/>
      <c r="JWY26" s="24"/>
      <c r="JWZ26" s="24"/>
      <c r="JXA26" s="24"/>
      <c r="JXB26" s="24"/>
      <c r="JXC26" s="24"/>
      <c r="JXD26" s="24"/>
      <c r="JXE26" s="24"/>
      <c r="JXF26" s="24"/>
      <c r="JXG26" s="24"/>
      <c r="JXH26" s="24"/>
      <c r="JXI26" s="24"/>
      <c r="JXJ26" s="24"/>
      <c r="JXK26" s="24"/>
      <c r="JXL26" s="24"/>
      <c r="JXM26" s="24"/>
      <c r="JXN26" s="24"/>
      <c r="JXO26" s="24"/>
      <c r="JXP26" s="24"/>
      <c r="JXQ26" s="24"/>
      <c r="JXR26" s="24"/>
      <c r="JXS26" s="24"/>
      <c r="JXT26" s="24"/>
      <c r="JXU26" s="24"/>
      <c r="JXV26" s="24"/>
      <c r="JXW26" s="24"/>
      <c r="JXX26" s="24"/>
      <c r="JXY26" s="24"/>
      <c r="JXZ26" s="24"/>
      <c r="JYA26" s="24"/>
      <c r="JYB26" s="24"/>
      <c r="JYC26" s="24"/>
      <c r="JYD26" s="24"/>
      <c r="JYE26" s="24"/>
      <c r="JYF26" s="24"/>
      <c r="JYG26" s="24"/>
      <c r="JYH26" s="24"/>
      <c r="JYI26" s="24"/>
      <c r="JYJ26" s="24"/>
      <c r="JYK26" s="24"/>
      <c r="JYL26" s="24"/>
      <c r="JYM26" s="24"/>
      <c r="JYN26" s="24"/>
      <c r="JYO26" s="24"/>
      <c r="JYP26" s="24"/>
      <c r="JYQ26" s="24"/>
      <c r="JYR26" s="24"/>
      <c r="JYS26" s="24"/>
      <c r="JYT26" s="24"/>
      <c r="JYU26" s="24"/>
      <c r="JYV26" s="24"/>
      <c r="JYW26" s="24"/>
      <c r="JYX26" s="24"/>
      <c r="JYY26" s="24"/>
      <c r="JYZ26" s="24"/>
      <c r="JZA26" s="24"/>
      <c r="JZB26" s="24"/>
      <c r="JZC26" s="24"/>
      <c r="JZD26" s="24"/>
      <c r="JZE26" s="24"/>
      <c r="JZF26" s="24"/>
      <c r="JZG26" s="24"/>
      <c r="JZH26" s="24"/>
      <c r="JZI26" s="24"/>
      <c r="JZJ26" s="24"/>
      <c r="JZK26" s="24"/>
      <c r="JZL26" s="24"/>
      <c r="JZM26" s="24"/>
      <c r="JZN26" s="24"/>
      <c r="JZO26" s="24"/>
      <c r="JZP26" s="24"/>
      <c r="JZQ26" s="24"/>
      <c r="JZR26" s="24"/>
      <c r="JZS26" s="24"/>
      <c r="JZT26" s="24"/>
      <c r="JZU26" s="24"/>
      <c r="JZV26" s="24"/>
      <c r="JZW26" s="24"/>
      <c r="JZX26" s="24"/>
      <c r="JZY26" s="24"/>
      <c r="JZZ26" s="24"/>
      <c r="KAA26" s="24"/>
      <c r="KAB26" s="24"/>
      <c r="KAC26" s="24"/>
      <c r="KAD26" s="24"/>
      <c r="KAE26" s="24"/>
      <c r="KAF26" s="24"/>
      <c r="KAG26" s="24"/>
      <c r="KAH26" s="24"/>
      <c r="KAI26" s="24"/>
      <c r="KAJ26" s="24"/>
      <c r="KAK26" s="24"/>
      <c r="KAL26" s="24"/>
      <c r="KAM26" s="24"/>
      <c r="KAN26" s="24"/>
      <c r="KAO26" s="24"/>
      <c r="KAP26" s="24"/>
      <c r="KAQ26" s="24"/>
      <c r="KAR26" s="24"/>
      <c r="KAS26" s="24"/>
      <c r="KAT26" s="24"/>
      <c r="KAU26" s="24"/>
      <c r="KAV26" s="24"/>
      <c r="KAW26" s="24"/>
      <c r="KAX26" s="24"/>
      <c r="KAY26" s="24"/>
      <c r="KAZ26" s="24"/>
      <c r="KBA26" s="24"/>
      <c r="KBB26" s="24"/>
      <c r="KBC26" s="24"/>
      <c r="KBD26" s="24"/>
      <c r="KBE26" s="24"/>
      <c r="KBF26" s="24"/>
      <c r="KBG26" s="24"/>
      <c r="KBH26" s="24"/>
      <c r="KBI26" s="24"/>
      <c r="KBJ26" s="24"/>
      <c r="KBK26" s="24"/>
      <c r="KBL26" s="24"/>
      <c r="KBM26" s="24"/>
      <c r="KBN26" s="24"/>
      <c r="KBO26" s="24"/>
      <c r="KBP26" s="24"/>
      <c r="KBQ26" s="24"/>
      <c r="KBR26" s="24"/>
      <c r="KBS26" s="24"/>
      <c r="KBT26" s="24"/>
      <c r="KBU26" s="24"/>
      <c r="KBV26" s="24"/>
      <c r="KBW26" s="24"/>
      <c r="KBX26" s="24"/>
      <c r="KBY26" s="24"/>
      <c r="KBZ26" s="24"/>
      <c r="KCA26" s="24"/>
      <c r="KCB26" s="24"/>
      <c r="KCC26" s="24"/>
      <c r="KCD26" s="24"/>
      <c r="KCE26" s="24"/>
      <c r="KCF26" s="24"/>
      <c r="KCG26" s="24"/>
      <c r="KCH26" s="24"/>
      <c r="KCI26" s="24"/>
      <c r="KCJ26" s="24"/>
      <c r="KCK26" s="24"/>
      <c r="KCL26" s="24"/>
      <c r="KCM26" s="24"/>
      <c r="KCN26" s="24"/>
      <c r="KCO26" s="24"/>
      <c r="KCP26" s="24"/>
      <c r="KCQ26" s="24"/>
      <c r="KCR26" s="24"/>
      <c r="KCS26" s="24"/>
      <c r="KCT26" s="24"/>
      <c r="KCU26" s="24"/>
      <c r="KCV26" s="24"/>
      <c r="KCW26" s="24"/>
      <c r="KCX26" s="24"/>
      <c r="KCY26" s="24"/>
      <c r="KCZ26" s="24"/>
      <c r="KDA26" s="24"/>
      <c r="KDB26" s="24"/>
      <c r="KDC26" s="24"/>
      <c r="KDD26" s="24"/>
      <c r="KDE26" s="24"/>
      <c r="KDF26" s="24"/>
      <c r="KDG26" s="24"/>
      <c r="KDH26" s="24"/>
      <c r="KDI26" s="24"/>
      <c r="KDJ26" s="24"/>
      <c r="KDK26" s="24"/>
      <c r="KDL26" s="24"/>
      <c r="KDM26" s="24"/>
      <c r="KDN26" s="24"/>
      <c r="KDO26" s="24"/>
      <c r="KDP26" s="24"/>
      <c r="KDQ26" s="24"/>
      <c r="KDR26" s="24"/>
      <c r="KDS26" s="24"/>
      <c r="KDT26" s="24"/>
      <c r="KDU26" s="24"/>
      <c r="KDV26" s="24"/>
      <c r="KDW26" s="24"/>
      <c r="KDX26" s="24"/>
      <c r="KDY26" s="24"/>
      <c r="KDZ26" s="24"/>
      <c r="KEA26" s="24"/>
      <c r="KEB26" s="24"/>
      <c r="KEC26" s="24"/>
      <c r="KED26" s="24"/>
      <c r="KEE26" s="24"/>
      <c r="KEF26" s="24"/>
      <c r="KEG26" s="24"/>
      <c r="KEH26" s="24"/>
      <c r="KEI26" s="24"/>
      <c r="KEJ26" s="24"/>
      <c r="KEK26" s="24"/>
      <c r="KEL26" s="24"/>
      <c r="KEM26" s="24"/>
      <c r="KEN26" s="24"/>
      <c r="KEO26" s="24"/>
      <c r="KEP26" s="24"/>
      <c r="KEQ26" s="24"/>
      <c r="KER26" s="24"/>
      <c r="KES26" s="24"/>
      <c r="KET26" s="24"/>
      <c r="KEU26" s="24"/>
      <c r="KEV26" s="24"/>
      <c r="KEW26" s="24"/>
      <c r="KEX26" s="24"/>
      <c r="KEY26" s="24"/>
      <c r="KEZ26" s="24"/>
      <c r="KFA26" s="24"/>
      <c r="KFB26" s="24"/>
      <c r="KFC26" s="24"/>
      <c r="KFD26" s="24"/>
      <c r="KFE26" s="24"/>
      <c r="KFF26" s="24"/>
      <c r="KFG26" s="24"/>
      <c r="KFH26" s="24"/>
      <c r="KFI26" s="24"/>
      <c r="KFJ26" s="24"/>
      <c r="KFK26" s="24"/>
      <c r="KFL26" s="24"/>
      <c r="KFM26" s="24"/>
      <c r="KFN26" s="24"/>
      <c r="KFO26" s="24"/>
      <c r="KFP26" s="24"/>
      <c r="KFQ26" s="24"/>
      <c r="KFR26" s="24"/>
      <c r="KFS26" s="24"/>
      <c r="KFT26" s="24"/>
      <c r="KFU26" s="24"/>
      <c r="KFV26" s="24"/>
      <c r="KFW26" s="24"/>
      <c r="KFX26" s="24"/>
      <c r="KFY26" s="24"/>
      <c r="KFZ26" s="24"/>
      <c r="KGA26" s="24"/>
      <c r="KGB26" s="24"/>
      <c r="KGC26" s="24"/>
      <c r="KGD26" s="24"/>
      <c r="KGE26" s="24"/>
      <c r="KGF26" s="24"/>
      <c r="KGG26" s="24"/>
      <c r="KGH26" s="24"/>
      <c r="KGI26" s="24"/>
      <c r="KGJ26" s="24"/>
      <c r="KGK26" s="24"/>
      <c r="KGL26" s="24"/>
      <c r="KGM26" s="24"/>
      <c r="KGN26" s="24"/>
      <c r="KGO26" s="24"/>
      <c r="KGP26" s="24"/>
      <c r="KGQ26" s="24"/>
      <c r="KGR26" s="24"/>
      <c r="KGS26" s="24"/>
      <c r="KGT26" s="24"/>
      <c r="KGU26" s="24"/>
      <c r="KGV26" s="24"/>
      <c r="KGW26" s="24"/>
      <c r="KGX26" s="24"/>
      <c r="KGY26" s="24"/>
      <c r="KGZ26" s="24"/>
      <c r="KHA26" s="24"/>
      <c r="KHB26" s="24"/>
      <c r="KHC26" s="24"/>
      <c r="KHD26" s="24"/>
      <c r="KHE26" s="24"/>
      <c r="KHF26" s="24"/>
      <c r="KHG26" s="24"/>
      <c r="KHH26" s="24"/>
      <c r="KHI26" s="24"/>
      <c r="KHJ26" s="24"/>
      <c r="KHK26" s="24"/>
      <c r="KHL26" s="24"/>
      <c r="KHM26" s="24"/>
      <c r="KHN26" s="24"/>
      <c r="KHO26" s="24"/>
      <c r="KHP26" s="24"/>
      <c r="KHQ26" s="24"/>
      <c r="KHR26" s="24"/>
      <c r="KHS26" s="24"/>
      <c r="KHT26" s="24"/>
      <c r="KHU26" s="24"/>
      <c r="KHV26" s="24"/>
      <c r="KHW26" s="24"/>
      <c r="KHX26" s="24"/>
      <c r="KHY26" s="24"/>
      <c r="KHZ26" s="24"/>
      <c r="KIA26" s="24"/>
      <c r="KIB26" s="24"/>
      <c r="KIC26" s="24"/>
      <c r="KID26" s="24"/>
      <c r="KIE26" s="24"/>
      <c r="KIF26" s="24"/>
      <c r="KIG26" s="24"/>
      <c r="KIH26" s="24"/>
      <c r="KII26" s="24"/>
      <c r="KIJ26" s="24"/>
      <c r="KIK26" s="24"/>
      <c r="KIL26" s="24"/>
      <c r="KIM26" s="24"/>
      <c r="KIN26" s="24"/>
      <c r="KIO26" s="24"/>
      <c r="KIP26" s="24"/>
      <c r="KIQ26" s="24"/>
      <c r="KIR26" s="24"/>
      <c r="KIS26" s="24"/>
      <c r="KIT26" s="24"/>
      <c r="KIU26" s="24"/>
      <c r="KIV26" s="24"/>
      <c r="KIW26" s="24"/>
      <c r="KIX26" s="24"/>
      <c r="KIY26" s="24"/>
      <c r="KIZ26" s="24"/>
      <c r="KJA26" s="24"/>
      <c r="KJB26" s="24"/>
      <c r="KJC26" s="24"/>
      <c r="KJD26" s="24"/>
      <c r="KJE26" s="24"/>
      <c r="KJF26" s="24"/>
      <c r="KJG26" s="24"/>
      <c r="KJH26" s="24"/>
      <c r="KJI26" s="24"/>
      <c r="KJJ26" s="24"/>
      <c r="KJK26" s="24"/>
      <c r="KJL26" s="24"/>
      <c r="KJM26" s="24"/>
      <c r="KJN26" s="24"/>
      <c r="KJO26" s="24"/>
      <c r="KJP26" s="24"/>
      <c r="KJQ26" s="24"/>
      <c r="KJR26" s="24"/>
      <c r="KJS26" s="24"/>
      <c r="KJT26" s="24"/>
      <c r="KJU26" s="24"/>
      <c r="KJV26" s="24"/>
      <c r="KJW26" s="24"/>
      <c r="KJX26" s="24"/>
      <c r="KJY26" s="24"/>
      <c r="KJZ26" s="24"/>
      <c r="KKA26" s="24"/>
      <c r="KKB26" s="24"/>
      <c r="KKC26" s="24"/>
      <c r="KKD26" s="24"/>
      <c r="KKE26" s="24"/>
      <c r="KKF26" s="24"/>
      <c r="KKG26" s="24"/>
      <c r="KKH26" s="24"/>
      <c r="KKI26" s="24"/>
      <c r="KKJ26" s="24"/>
      <c r="KKK26" s="24"/>
      <c r="KKL26" s="24"/>
      <c r="KKM26" s="24"/>
      <c r="KKN26" s="24"/>
      <c r="KKO26" s="24"/>
      <c r="KKP26" s="24"/>
      <c r="KKQ26" s="24"/>
      <c r="KKR26" s="24"/>
      <c r="KKS26" s="24"/>
      <c r="KKT26" s="24"/>
      <c r="KKU26" s="24"/>
      <c r="KKV26" s="24"/>
      <c r="KKW26" s="24"/>
      <c r="KKX26" s="24"/>
      <c r="KKY26" s="24"/>
      <c r="KKZ26" s="24"/>
      <c r="KLA26" s="24"/>
      <c r="KLB26" s="24"/>
      <c r="KLC26" s="24"/>
      <c r="KLD26" s="24"/>
      <c r="KLE26" s="24"/>
      <c r="KLF26" s="24"/>
      <c r="KLG26" s="24"/>
      <c r="KLH26" s="24"/>
      <c r="KLI26" s="24"/>
      <c r="KLJ26" s="24"/>
      <c r="KLK26" s="24"/>
      <c r="KLL26" s="24"/>
      <c r="KLM26" s="24"/>
      <c r="KLN26" s="24"/>
      <c r="KLO26" s="24"/>
      <c r="KLP26" s="24"/>
      <c r="KLQ26" s="24"/>
      <c r="KLR26" s="24"/>
      <c r="KLS26" s="24"/>
      <c r="KLT26" s="24"/>
      <c r="KLU26" s="24"/>
      <c r="KLV26" s="24"/>
      <c r="KLW26" s="24"/>
      <c r="KLX26" s="24"/>
      <c r="KLY26" s="24"/>
      <c r="KLZ26" s="24"/>
      <c r="KMA26" s="24"/>
      <c r="KMB26" s="24"/>
      <c r="KMC26" s="24"/>
      <c r="KMD26" s="24"/>
      <c r="KME26" s="24"/>
      <c r="KMF26" s="24"/>
      <c r="KMG26" s="24"/>
      <c r="KMH26" s="24"/>
      <c r="KMI26" s="24"/>
      <c r="KMJ26" s="24"/>
      <c r="KMK26" s="24"/>
      <c r="KML26" s="24"/>
      <c r="KMM26" s="24"/>
      <c r="KMN26" s="24"/>
      <c r="KMO26" s="24"/>
      <c r="KMP26" s="24"/>
      <c r="KMQ26" s="24"/>
      <c r="KMR26" s="24"/>
      <c r="KMS26" s="24"/>
      <c r="KMT26" s="24"/>
      <c r="KMU26" s="24"/>
      <c r="KMV26" s="24"/>
      <c r="KMW26" s="24"/>
      <c r="KMX26" s="24"/>
      <c r="KMY26" s="24"/>
      <c r="KMZ26" s="24"/>
      <c r="KNA26" s="24"/>
      <c r="KNB26" s="24"/>
      <c r="KNC26" s="24"/>
      <c r="KND26" s="24"/>
      <c r="KNE26" s="24"/>
      <c r="KNF26" s="24"/>
      <c r="KNG26" s="24"/>
      <c r="KNH26" s="24"/>
      <c r="KNI26" s="24"/>
      <c r="KNJ26" s="24"/>
      <c r="KNK26" s="24"/>
      <c r="KNL26" s="24"/>
      <c r="KNM26" s="24"/>
      <c r="KNN26" s="24"/>
      <c r="KNO26" s="24"/>
      <c r="KNP26" s="24"/>
      <c r="KNQ26" s="24"/>
      <c r="KNR26" s="24"/>
      <c r="KNS26" s="24"/>
      <c r="KNT26" s="24"/>
      <c r="KNU26" s="24"/>
      <c r="KNV26" s="24"/>
      <c r="KNW26" s="24"/>
      <c r="KNX26" s="24"/>
      <c r="KNY26" s="24"/>
      <c r="KNZ26" s="24"/>
      <c r="KOA26" s="24"/>
      <c r="KOB26" s="24"/>
      <c r="KOC26" s="24"/>
      <c r="KOD26" s="24"/>
      <c r="KOE26" s="24"/>
      <c r="KOF26" s="24"/>
      <c r="KOG26" s="24"/>
      <c r="KOH26" s="24"/>
      <c r="KOI26" s="24"/>
      <c r="KOJ26" s="24"/>
      <c r="KOK26" s="24"/>
      <c r="KOL26" s="24"/>
      <c r="KOM26" s="24"/>
      <c r="KON26" s="24"/>
      <c r="KOO26" s="24"/>
      <c r="KOP26" s="24"/>
      <c r="KOQ26" s="24"/>
      <c r="KOR26" s="24"/>
      <c r="KOS26" s="24"/>
      <c r="KOT26" s="24"/>
      <c r="KOU26" s="24"/>
      <c r="KOV26" s="24"/>
      <c r="KOW26" s="24"/>
      <c r="KOX26" s="24"/>
      <c r="KOY26" s="24"/>
      <c r="KOZ26" s="24"/>
      <c r="KPA26" s="24"/>
      <c r="KPB26" s="24"/>
      <c r="KPC26" s="24"/>
      <c r="KPD26" s="24"/>
      <c r="KPE26" s="24"/>
      <c r="KPF26" s="24"/>
      <c r="KPG26" s="24"/>
      <c r="KPH26" s="24"/>
      <c r="KPI26" s="24"/>
      <c r="KPJ26" s="24"/>
      <c r="KPK26" s="24"/>
      <c r="KPL26" s="24"/>
      <c r="KPM26" s="24"/>
      <c r="KPN26" s="24"/>
      <c r="KPO26" s="24"/>
      <c r="KPP26" s="24"/>
      <c r="KPQ26" s="24"/>
      <c r="KPR26" s="24"/>
      <c r="KPS26" s="24"/>
      <c r="KPT26" s="24"/>
      <c r="KPU26" s="24"/>
      <c r="KPV26" s="24"/>
      <c r="KPW26" s="24"/>
      <c r="KPX26" s="24"/>
      <c r="KPY26" s="24"/>
      <c r="KPZ26" s="24"/>
      <c r="KQA26" s="24"/>
      <c r="KQB26" s="24"/>
      <c r="KQC26" s="24"/>
      <c r="KQD26" s="24"/>
      <c r="KQE26" s="24"/>
      <c r="KQF26" s="24"/>
      <c r="KQG26" s="24"/>
      <c r="KQH26" s="24"/>
      <c r="KQI26" s="24"/>
      <c r="KQJ26" s="24"/>
      <c r="KQK26" s="24"/>
      <c r="KQL26" s="24"/>
      <c r="KQM26" s="24"/>
      <c r="KQN26" s="24"/>
      <c r="KQO26" s="24"/>
      <c r="KQP26" s="24"/>
      <c r="KQQ26" s="24"/>
      <c r="KQR26" s="24"/>
      <c r="KQS26" s="24"/>
      <c r="KQT26" s="24"/>
      <c r="KQU26" s="24"/>
      <c r="KQV26" s="24"/>
      <c r="KQW26" s="24"/>
      <c r="KQX26" s="24"/>
      <c r="KQY26" s="24"/>
      <c r="KQZ26" s="24"/>
      <c r="KRA26" s="24"/>
      <c r="KRB26" s="24"/>
      <c r="KRC26" s="24"/>
      <c r="KRD26" s="24"/>
      <c r="KRE26" s="24"/>
      <c r="KRF26" s="24"/>
      <c r="KRG26" s="24"/>
      <c r="KRH26" s="24"/>
      <c r="KRI26" s="24"/>
      <c r="KRJ26" s="24"/>
      <c r="KRK26" s="24"/>
      <c r="KRL26" s="24"/>
      <c r="KRM26" s="24"/>
      <c r="KRN26" s="24"/>
      <c r="KRO26" s="24"/>
      <c r="KRP26" s="24"/>
      <c r="KRQ26" s="24"/>
      <c r="KRR26" s="24"/>
      <c r="KRS26" s="24"/>
      <c r="KRT26" s="24"/>
      <c r="KRU26" s="24"/>
      <c r="KRV26" s="24"/>
      <c r="KRW26" s="24"/>
      <c r="KRX26" s="24"/>
      <c r="KRY26" s="24"/>
      <c r="KRZ26" s="24"/>
      <c r="KSA26" s="24"/>
      <c r="KSB26" s="24"/>
      <c r="KSC26" s="24"/>
      <c r="KSD26" s="24"/>
      <c r="KSE26" s="24"/>
      <c r="KSF26" s="24"/>
      <c r="KSG26" s="24"/>
      <c r="KSH26" s="24"/>
      <c r="KSI26" s="24"/>
      <c r="KSJ26" s="24"/>
      <c r="KSK26" s="24"/>
      <c r="KSL26" s="24"/>
      <c r="KSM26" s="24"/>
      <c r="KSN26" s="24"/>
      <c r="KSO26" s="24"/>
      <c r="KSP26" s="24"/>
      <c r="KSQ26" s="24"/>
      <c r="KSR26" s="24"/>
      <c r="KSS26" s="24"/>
      <c r="KST26" s="24"/>
      <c r="KSU26" s="24"/>
      <c r="KSV26" s="24"/>
      <c r="KSW26" s="24"/>
      <c r="KSX26" s="24"/>
      <c r="KSY26" s="24"/>
      <c r="KSZ26" s="24"/>
      <c r="KTA26" s="24"/>
      <c r="KTB26" s="24"/>
      <c r="KTC26" s="24"/>
      <c r="KTD26" s="24"/>
      <c r="KTE26" s="24"/>
      <c r="KTF26" s="24"/>
      <c r="KTG26" s="24"/>
      <c r="KTH26" s="24"/>
      <c r="KTI26" s="24"/>
      <c r="KTJ26" s="24"/>
      <c r="KTK26" s="24"/>
      <c r="KTL26" s="24"/>
      <c r="KTM26" s="24"/>
      <c r="KTN26" s="24"/>
      <c r="KTO26" s="24"/>
      <c r="KTP26" s="24"/>
      <c r="KTQ26" s="24"/>
      <c r="KTR26" s="24"/>
      <c r="KTS26" s="24"/>
      <c r="KTT26" s="24"/>
      <c r="KTU26" s="24"/>
      <c r="KTV26" s="24"/>
      <c r="KTW26" s="24"/>
      <c r="KTX26" s="24"/>
      <c r="KTY26" s="24"/>
      <c r="KTZ26" s="24"/>
      <c r="KUA26" s="24"/>
      <c r="KUB26" s="24"/>
      <c r="KUC26" s="24"/>
      <c r="KUD26" s="24"/>
      <c r="KUE26" s="24"/>
      <c r="KUF26" s="24"/>
      <c r="KUG26" s="24"/>
      <c r="KUH26" s="24"/>
      <c r="KUI26" s="24"/>
      <c r="KUJ26" s="24"/>
      <c r="KUK26" s="24"/>
      <c r="KUL26" s="24"/>
      <c r="KUM26" s="24"/>
      <c r="KUN26" s="24"/>
      <c r="KUO26" s="24"/>
      <c r="KUP26" s="24"/>
      <c r="KUQ26" s="24"/>
      <c r="KUR26" s="24"/>
      <c r="KUS26" s="24"/>
      <c r="KUT26" s="24"/>
      <c r="KUU26" s="24"/>
      <c r="KUV26" s="24"/>
      <c r="KUW26" s="24"/>
      <c r="KUX26" s="24"/>
      <c r="KUY26" s="24"/>
      <c r="KUZ26" s="24"/>
      <c r="KVA26" s="24"/>
      <c r="KVB26" s="24"/>
      <c r="KVC26" s="24"/>
      <c r="KVD26" s="24"/>
      <c r="KVE26" s="24"/>
      <c r="KVF26" s="24"/>
      <c r="KVG26" s="24"/>
      <c r="KVH26" s="24"/>
      <c r="KVI26" s="24"/>
      <c r="KVJ26" s="24"/>
      <c r="KVK26" s="24"/>
      <c r="KVL26" s="24"/>
      <c r="KVM26" s="24"/>
      <c r="KVN26" s="24"/>
      <c r="KVO26" s="24"/>
      <c r="KVP26" s="24"/>
      <c r="KVQ26" s="24"/>
      <c r="KVR26" s="24"/>
      <c r="KVS26" s="24"/>
      <c r="KVT26" s="24"/>
      <c r="KVU26" s="24"/>
      <c r="KVV26" s="24"/>
      <c r="KVW26" s="24"/>
      <c r="KVX26" s="24"/>
      <c r="KVY26" s="24"/>
      <c r="KVZ26" s="24"/>
      <c r="KWA26" s="24"/>
      <c r="KWB26" s="24"/>
      <c r="KWC26" s="24"/>
      <c r="KWD26" s="24"/>
      <c r="KWE26" s="24"/>
      <c r="KWF26" s="24"/>
      <c r="KWG26" s="24"/>
      <c r="KWH26" s="24"/>
      <c r="KWI26" s="24"/>
      <c r="KWJ26" s="24"/>
      <c r="KWK26" s="24"/>
      <c r="KWL26" s="24"/>
      <c r="KWM26" s="24"/>
      <c r="KWN26" s="24"/>
      <c r="KWO26" s="24"/>
      <c r="KWP26" s="24"/>
      <c r="KWQ26" s="24"/>
      <c r="KWR26" s="24"/>
      <c r="KWS26" s="24"/>
      <c r="KWT26" s="24"/>
      <c r="KWU26" s="24"/>
      <c r="KWV26" s="24"/>
      <c r="KWW26" s="24"/>
      <c r="KWX26" s="24"/>
      <c r="KWY26" s="24"/>
      <c r="KWZ26" s="24"/>
      <c r="KXA26" s="24"/>
      <c r="KXB26" s="24"/>
      <c r="KXC26" s="24"/>
      <c r="KXD26" s="24"/>
      <c r="KXE26" s="24"/>
      <c r="KXF26" s="24"/>
      <c r="KXG26" s="24"/>
      <c r="KXH26" s="24"/>
      <c r="KXI26" s="24"/>
      <c r="KXJ26" s="24"/>
      <c r="KXK26" s="24"/>
      <c r="KXL26" s="24"/>
      <c r="KXM26" s="24"/>
      <c r="KXN26" s="24"/>
      <c r="KXO26" s="24"/>
      <c r="KXP26" s="24"/>
      <c r="KXQ26" s="24"/>
      <c r="KXR26" s="24"/>
      <c r="KXS26" s="24"/>
      <c r="KXT26" s="24"/>
      <c r="KXU26" s="24"/>
      <c r="KXV26" s="24"/>
      <c r="KXW26" s="24"/>
      <c r="KXX26" s="24"/>
      <c r="KXY26" s="24"/>
      <c r="KXZ26" s="24"/>
      <c r="KYA26" s="24"/>
      <c r="KYB26" s="24"/>
      <c r="KYC26" s="24"/>
      <c r="KYD26" s="24"/>
      <c r="KYE26" s="24"/>
      <c r="KYF26" s="24"/>
      <c r="KYG26" s="24"/>
      <c r="KYH26" s="24"/>
      <c r="KYI26" s="24"/>
      <c r="KYJ26" s="24"/>
      <c r="KYK26" s="24"/>
      <c r="KYL26" s="24"/>
      <c r="KYM26" s="24"/>
      <c r="KYN26" s="24"/>
      <c r="KYO26" s="24"/>
      <c r="KYP26" s="24"/>
      <c r="KYQ26" s="24"/>
      <c r="KYR26" s="24"/>
      <c r="KYS26" s="24"/>
      <c r="KYT26" s="24"/>
      <c r="KYU26" s="24"/>
      <c r="KYV26" s="24"/>
      <c r="KYW26" s="24"/>
      <c r="KYX26" s="24"/>
      <c r="KYY26" s="24"/>
      <c r="KYZ26" s="24"/>
      <c r="KZA26" s="24"/>
      <c r="KZB26" s="24"/>
      <c r="KZC26" s="24"/>
      <c r="KZD26" s="24"/>
      <c r="KZE26" s="24"/>
      <c r="KZF26" s="24"/>
      <c r="KZG26" s="24"/>
      <c r="KZH26" s="24"/>
      <c r="KZI26" s="24"/>
      <c r="KZJ26" s="24"/>
      <c r="KZK26" s="24"/>
      <c r="KZL26" s="24"/>
      <c r="KZM26" s="24"/>
      <c r="KZN26" s="24"/>
      <c r="KZO26" s="24"/>
      <c r="KZP26" s="24"/>
      <c r="KZQ26" s="24"/>
      <c r="KZR26" s="24"/>
      <c r="KZS26" s="24"/>
      <c r="KZT26" s="24"/>
      <c r="KZU26" s="24"/>
      <c r="KZV26" s="24"/>
      <c r="KZW26" s="24"/>
      <c r="KZX26" s="24"/>
      <c r="KZY26" s="24"/>
      <c r="KZZ26" s="24"/>
      <c r="LAA26" s="24"/>
      <c r="LAB26" s="24"/>
      <c r="LAC26" s="24"/>
      <c r="LAD26" s="24"/>
      <c r="LAE26" s="24"/>
      <c r="LAF26" s="24"/>
      <c r="LAG26" s="24"/>
      <c r="LAH26" s="24"/>
      <c r="LAI26" s="24"/>
      <c r="LAJ26" s="24"/>
      <c r="LAK26" s="24"/>
      <c r="LAL26" s="24"/>
      <c r="LAM26" s="24"/>
      <c r="LAN26" s="24"/>
      <c r="LAO26" s="24"/>
      <c r="LAP26" s="24"/>
      <c r="LAQ26" s="24"/>
      <c r="LAR26" s="24"/>
      <c r="LAS26" s="24"/>
      <c r="LAT26" s="24"/>
      <c r="LAU26" s="24"/>
      <c r="LAV26" s="24"/>
      <c r="LAW26" s="24"/>
      <c r="LAX26" s="24"/>
      <c r="LAY26" s="24"/>
      <c r="LAZ26" s="24"/>
      <c r="LBA26" s="24"/>
      <c r="LBB26" s="24"/>
      <c r="LBC26" s="24"/>
      <c r="LBD26" s="24"/>
      <c r="LBE26" s="24"/>
      <c r="LBF26" s="24"/>
      <c r="LBG26" s="24"/>
      <c r="LBH26" s="24"/>
      <c r="LBI26" s="24"/>
      <c r="LBJ26" s="24"/>
      <c r="LBK26" s="24"/>
      <c r="LBL26" s="24"/>
      <c r="LBM26" s="24"/>
      <c r="LBN26" s="24"/>
      <c r="LBO26" s="24"/>
      <c r="LBP26" s="24"/>
      <c r="LBQ26" s="24"/>
      <c r="LBR26" s="24"/>
      <c r="LBS26" s="24"/>
      <c r="LBT26" s="24"/>
      <c r="LBU26" s="24"/>
      <c r="LBV26" s="24"/>
      <c r="LBW26" s="24"/>
      <c r="LBX26" s="24"/>
      <c r="LBY26" s="24"/>
      <c r="LBZ26" s="24"/>
      <c r="LCA26" s="24"/>
      <c r="LCB26" s="24"/>
      <c r="LCC26" s="24"/>
      <c r="LCD26" s="24"/>
      <c r="LCE26" s="24"/>
      <c r="LCF26" s="24"/>
      <c r="LCG26" s="24"/>
      <c r="LCH26" s="24"/>
      <c r="LCI26" s="24"/>
      <c r="LCJ26" s="24"/>
      <c r="LCK26" s="24"/>
      <c r="LCL26" s="24"/>
      <c r="LCM26" s="24"/>
      <c r="LCN26" s="24"/>
      <c r="LCO26" s="24"/>
      <c r="LCP26" s="24"/>
      <c r="LCQ26" s="24"/>
      <c r="LCR26" s="24"/>
      <c r="LCS26" s="24"/>
      <c r="LCT26" s="24"/>
      <c r="LCU26" s="24"/>
      <c r="LCV26" s="24"/>
      <c r="LCW26" s="24"/>
      <c r="LCX26" s="24"/>
      <c r="LCY26" s="24"/>
      <c r="LCZ26" s="24"/>
      <c r="LDA26" s="24"/>
      <c r="LDB26" s="24"/>
      <c r="LDC26" s="24"/>
      <c r="LDD26" s="24"/>
      <c r="LDE26" s="24"/>
      <c r="LDF26" s="24"/>
      <c r="LDG26" s="24"/>
      <c r="LDH26" s="24"/>
      <c r="LDI26" s="24"/>
      <c r="LDJ26" s="24"/>
      <c r="LDK26" s="24"/>
      <c r="LDL26" s="24"/>
      <c r="LDM26" s="24"/>
      <c r="LDN26" s="24"/>
      <c r="LDO26" s="24"/>
      <c r="LDP26" s="24"/>
      <c r="LDQ26" s="24"/>
      <c r="LDR26" s="24"/>
      <c r="LDS26" s="24"/>
      <c r="LDT26" s="24"/>
      <c r="LDU26" s="24"/>
      <c r="LDV26" s="24"/>
      <c r="LDW26" s="24"/>
      <c r="LDX26" s="24"/>
      <c r="LDY26" s="24"/>
      <c r="LDZ26" s="24"/>
      <c r="LEA26" s="24"/>
      <c r="LEB26" s="24"/>
      <c r="LEC26" s="24"/>
      <c r="LED26" s="24"/>
      <c r="LEE26" s="24"/>
      <c r="LEF26" s="24"/>
      <c r="LEG26" s="24"/>
      <c r="LEH26" s="24"/>
      <c r="LEI26" s="24"/>
      <c r="LEJ26" s="24"/>
      <c r="LEK26" s="24"/>
      <c r="LEL26" s="24"/>
      <c r="LEM26" s="24"/>
      <c r="LEN26" s="24"/>
      <c r="LEO26" s="24"/>
      <c r="LEP26" s="24"/>
      <c r="LEQ26" s="24"/>
      <c r="LER26" s="24"/>
      <c r="LES26" s="24"/>
      <c r="LET26" s="24"/>
      <c r="LEU26" s="24"/>
      <c r="LEV26" s="24"/>
      <c r="LEW26" s="24"/>
      <c r="LEX26" s="24"/>
      <c r="LEY26" s="24"/>
      <c r="LEZ26" s="24"/>
      <c r="LFA26" s="24"/>
      <c r="LFB26" s="24"/>
      <c r="LFC26" s="24"/>
      <c r="LFD26" s="24"/>
      <c r="LFE26" s="24"/>
      <c r="LFF26" s="24"/>
      <c r="LFG26" s="24"/>
      <c r="LFH26" s="24"/>
      <c r="LFI26" s="24"/>
      <c r="LFJ26" s="24"/>
      <c r="LFK26" s="24"/>
      <c r="LFL26" s="24"/>
      <c r="LFM26" s="24"/>
      <c r="LFN26" s="24"/>
      <c r="LFO26" s="24"/>
      <c r="LFP26" s="24"/>
      <c r="LFQ26" s="24"/>
      <c r="LFR26" s="24"/>
      <c r="LFS26" s="24"/>
      <c r="LFT26" s="24"/>
      <c r="LFU26" s="24"/>
      <c r="LFV26" s="24"/>
      <c r="LFW26" s="24"/>
      <c r="LFX26" s="24"/>
      <c r="LFY26" s="24"/>
      <c r="LFZ26" s="24"/>
      <c r="LGA26" s="24"/>
      <c r="LGB26" s="24"/>
      <c r="LGC26" s="24"/>
      <c r="LGD26" s="24"/>
      <c r="LGE26" s="24"/>
      <c r="LGF26" s="24"/>
      <c r="LGG26" s="24"/>
      <c r="LGH26" s="24"/>
      <c r="LGI26" s="24"/>
      <c r="LGJ26" s="24"/>
      <c r="LGK26" s="24"/>
      <c r="LGL26" s="24"/>
      <c r="LGM26" s="24"/>
      <c r="LGN26" s="24"/>
      <c r="LGO26" s="24"/>
      <c r="LGP26" s="24"/>
      <c r="LGQ26" s="24"/>
      <c r="LGR26" s="24"/>
      <c r="LGS26" s="24"/>
      <c r="LGT26" s="24"/>
      <c r="LGU26" s="24"/>
      <c r="LGV26" s="24"/>
      <c r="LGW26" s="24"/>
      <c r="LGX26" s="24"/>
      <c r="LGY26" s="24"/>
      <c r="LGZ26" s="24"/>
      <c r="LHA26" s="24"/>
      <c r="LHB26" s="24"/>
      <c r="LHC26" s="24"/>
      <c r="LHD26" s="24"/>
      <c r="LHE26" s="24"/>
      <c r="LHF26" s="24"/>
      <c r="LHG26" s="24"/>
      <c r="LHH26" s="24"/>
      <c r="LHI26" s="24"/>
      <c r="LHJ26" s="24"/>
      <c r="LHK26" s="24"/>
      <c r="LHL26" s="24"/>
      <c r="LHM26" s="24"/>
      <c r="LHN26" s="24"/>
      <c r="LHO26" s="24"/>
      <c r="LHP26" s="24"/>
      <c r="LHQ26" s="24"/>
      <c r="LHR26" s="24"/>
      <c r="LHS26" s="24"/>
      <c r="LHT26" s="24"/>
      <c r="LHU26" s="24"/>
      <c r="LHV26" s="24"/>
      <c r="LHW26" s="24"/>
      <c r="LHX26" s="24"/>
      <c r="LHY26" s="24"/>
      <c r="LHZ26" s="24"/>
      <c r="LIA26" s="24"/>
      <c r="LIB26" s="24"/>
      <c r="LIC26" s="24"/>
      <c r="LID26" s="24"/>
      <c r="LIE26" s="24"/>
      <c r="LIF26" s="24"/>
      <c r="LIG26" s="24"/>
      <c r="LIH26" s="24"/>
      <c r="LII26" s="24"/>
      <c r="LIJ26" s="24"/>
      <c r="LIK26" s="24"/>
      <c r="LIL26" s="24"/>
      <c r="LIM26" s="24"/>
      <c r="LIN26" s="24"/>
      <c r="LIO26" s="24"/>
      <c r="LIP26" s="24"/>
      <c r="LIQ26" s="24"/>
      <c r="LIR26" s="24"/>
      <c r="LIS26" s="24"/>
      <c r="LIT26" s="24"/>
      <c r="LIU26" s="24"/>
      <c r="LIV26" s="24"/>
      <c r="LIW26" s="24"/>
      <c r="LIX26" s="24"/>
      <c r="LIY26" s="24"/>
      <c r="LIZ26" s="24"/>
      <c r="LJA26" s="24"/>
      <c r="LJB26" s="24"/>
      <c r="LJC26" s="24"/>
      <c r="LJD26" s="24"/>
      <c r="LJE26" s="24"/>
      <c r="LJF26" s="24"/>
      <c r="LJG26" s="24"/>
      <c r="LJH26" s="24"/>
      <c r="LJI26" s="24"/>
      <c r="LJJ26" s="24"/>
      <c r="LJK26" s="24"/>
      <c r="LJL26" s="24"/>
      <c r="LJM26" s="24"/>
      <c r="LJN26" s="24"/>
      <c r="LJO26" s="24"/>
      <c r="LJP26" s="24"/>
      <c r="LJQ26" s="24"/>
      <c r="LJR26" s="24"/>
      <c r="LJS26" s="24"/>
      <c r="LJT26" s="24"/>
      <c r="LJU26" s="24"/>
      <c r="LJV26" s="24"/>
      <c r="LJW26" s="24"/>
      <c r="LJX26" s="24"/>
      <c r="LJY26" s="24"/>
      <c r="LJZ26" s="24"/>
      <c r="LKA26" s="24"/>
      <c r="LKB26" s="24"/>
      <c r="LKC26" s="24"/>
      <c r="LKD26" s="24"/>
      <c r="LKE26" s="24"/>
      <c r="LKF26" s="24"/>
      <c r="LKG26" s="24"/>
      <c r="LKH26" s="24"/>
      <c r="LKI26" s="24"/>
      <c r="LKJ26" s="24"/>
      <c r="LKK26" s="24"/>
      <c r="LKL26" s="24"/>
      <c r="LKM26" s="24"/>
      <c r="LKN26" s="24"/>
      <c r="LKO26" s="24"/>
      <c r="LKP26" s="24"/>
      <c r="LKQ26" s="24"/>
      <c r="LKR26" s="24"/>
      <c r="LKS26" s="24"/>
      <c r="LKT26" s="24"/>
      <c r="LKU26" s="24"/>
      <c r="LKV26" s="24"/>
      <c r="LKW26" s="24"/>
      <c r="LKX26" s="24"/>
      <c r="LKY26" s="24"/>
      <c r="LKZ26" s="24"/>
      <c r="LLA26" s="24"/>
      <c r="LLB26" s="24"/>
      <c r="LLC26" s="24"/>
      <c r="LLD26" s="24"/>
      <c r="LLE26" s="24"/>
      <c r="LLF26" s="24"/>
      <c r="LLG26" s="24"/>
      <c r="LLH26" s="24"/>
      <c r="LLI26" s="24"/>
      <c r="LLJ26" s="24"/>
      <c r="LLK26" s="24"/>
      <c r="LLL26" s="24"/>
      <c r="LLM26" s="24"/>
      <c r="LLN26" s="24"/>
      <c r="LLO26" s="24"/>
      <c r="LLP26" s="24"/>
      <c r="LLQ26" s="24"/>
      <c r="LLR26" s="24"/>
      <c r="LLS26" s="24"/>
      <c r="LLT26" s="24"/>
      <c r="LLU26" s="24"/>
      <c r="LLV26" s="24"/>
      <c r="LLW26" s="24"/>
      <c r="LLX26" s="24"/>
      <c r="LLY26" s="24"/>
      <c r="LLZ26" s="24"/>
      <c r="LMA26" s="24"/>
      <c r="LMB26" s="24"/>
      <c r="LMC26" s="24"/>
      <c r="LMD26" s="24"/>
      <c r="LME26" s="24"/>
      <c r="LMF26" s="24"/>
      <c r="LMG26" s="24"/>
      <c r="LMH26" s="24"/>
      <c r="LMI26" s="24"/>
      <c r="LMJ26" s="24"/>
      <c r="LMK26" s="24"/>
      <c r="LML26" s="24"/>
      <c r="LMM26" s="24"/>
      <c r="LMN26" s="24"/>
      <c r="LMO26" s="24"/>
      <c r="LMP26" s="24"/>
      <c r="LMQ26" s="24"/>
      <c r="LMR26" s="24"/>
      <c r="LMS26" s="24"/>
      <c r="LMT26" s="24"/>
      <c r="LMU26" s="24"/>
      <c r="LMV26" s="24"/>
      <c r="LMW26" s="24"/>
      <c r="LMX26" s="24"/>
      <c r="LMY26" s="24"/>
      <c r="LMZ26" s="24"/>
      <c r="LNA26" s="24"/>
      <c r="LNB26" s="24"/>
      <c r="LNC26" s="24"/>
      <c r="LND26" s="24"/>
      <c r="LNE26" s="24"/>
      <c r="LNF26" s="24"/>
      <c r="LNG26" s="24"/>
      <c r="LNH26" s="24"/>
      <c r="LNI26" s="24"/>
      <c r="LNJ26" s="24"/>
      <c r="LNK26" s="24"/>
      <c r="LNL26" s="24"/>
      <c r="LNM26" s="24"/>
      <c r="LNN26" s="24"/>
      <c r="LNO26" s="24"/>
      <c r="LNP26" s="24"/>
      <c r="LNQ26" s="24"/>
      <c r="LNR26" s="24"/>
      <c r="LNS26" s="24"/>
      <c r="LNT26" s="24"/>
      <c r="LNU26" s="24"/>
      <c r="LNV26" s="24"/>
      <c r="LNW26" s="24"/>
      <c r="LNX26" s="24"/>
      <c r="LNY26" s="24"/>
      <c r="LNZ26" s="24"/>
      <c r="LOA26" s="24"/>
      <c r="LOB26" s="24"/>
      <c r="LOC26" s="24"/>
      <c r="LOD26" s="24"/>
      <c r="LOE26" s="24"/>
      <c r="LOF26" s="24"/>
      <c r="LOG26" s="24"/>
      <c r="LOH26" s="24"/>
      <c r="LOI26" s="24"/>
      <c r="LOJ26" s="24"/>
      <c r="LOK26" s="24"/>
      <c r="LOL26" s="24"/>
      <c r="LOM26" s="24"/>
      <c r="LON26" s="24"/>
      <c r="LOO26" s="24"/>
      <c r="LOP26" s="24"/>
      <c r="LOQ26" s="24"/>
      <c r="LOR26" s="24"/>
      <c r="LOS26" s="24"/>
      <c r="LOT26" s="24"/>
      <c r="LOU26" s="24"/>
      <c r="LOV26" s="24"/>
      <c r="LOW26" s="24"/>
      <c r="LOX26" s="24"/>
      <c r="LOY26" s="24"/>
      <c r="LOZ26" s="24"/>
      <c r="LPA26" s="24"/>
      <c r="LPB26" s="24"/>
      <c r="LPC26" s="24"/>
      <c r="LPD26" s="24"/>
      <c r="LPE26" s="24"/>
      <c r="LPF26" s="24"/>
      <c r="LPG26" s="24"/>
      <c r="LPH26" s="24"/>
      <c r="LPI26" s="24"/>
      <c r="LPJ26" s="24"/>
      <c r="LPK26" s="24"/>
      <c r="LPL26" s="24"/>
      <c r="LPM26" s="24"/>
      <c r="LPN26" s="24"/>
      <c r="LPO26" s="24"/>
      <c r="LPP26" s="24"/>
      <c r="LPQ26" s="24"/>
      <c r="LPR26" s="24"/>
      <c r="LPS26" s="24"/>
      <c r="LPT26" s="24"/>
      <c r="LPU26" s="24"/>
      <c r="LPV26" s="24"/>
      <c r="LPW26" s="24"/>
      <c r="LPX26" s="24"/>
      <c r="LPY26" s="24"/>
      <c r="LPZ26" s="24"/>
      <c r="LQA26" s="24"/>
      <c r="LQB26" s="24"/>
      <c r="LQC26" s="24"/>
      <c r="LQD26" s="24"/>
      <c r="LQE26" s="24"/>
      <c r="LQF26" s="24"/>
      <c r="LQG26" s="24"/>
      <c r="LQH26" s="24"/>
      <c r="LQI26" s="24"/>
      <c r="LQJ26" s="24"/>
      <c r="LQK26" s="24"/>
      <c r="LQL26" s="24"/>
      <c r="LQM26" s="24"/>
      <c r="LQN26" s="24"/>
      <c r="LQO26" s="24"/>
      <c r="LQP26" s="24"/>
      <c r="LQQ26" s="24"/>
      <c r="LQR26" s="24"/>
      <c r="LQS26" s="24"/>
      <c r="LQT26" s="24"/>
      <c r="LQU26" s="24"/>
      <c r="LQV26" s="24"/>
      <c r="LQW26" s="24"/>
      <c r="LQX26" s="24"/>
      <c r="LQY26" s="24"/>
      <c r="LQZ26" s="24"/>
      <c r="LRA26" s="24"/>
      <c r="LRB26" s="24"/>
      <c r="LRC26" s="24"/>
      <c r="LRD26" s="24"/>
      <c r="LRE26" s="24"/>
      <c r="LRF26" s="24"/>
      <c r="LRG26" s="24"/>
      <c r="LRH26" s="24"/>
      <c r="LRI26" s="24"/>
      <c r="LRJ26" s="24"/>
      <c r="LRK26" s="24"/>
      <c r="LRL26" s="24"/>
      <c r="LRM26" s="24"/>
      <c r="LRN26" s="24"/>
      <c r="LRO26" s="24"/>
      <c r="LRP26" s="24"/>
      <c r="LRQ26" s="24"/>
      <c r="LRR26" s="24"/>
      <c r="LRS26" s="24"/>
      <c r="LRT26" s="24"/>
      <c r="LRU26" s="24"/>
      <c r="LRV26" s="24"/>
      <c r="LRW26" s="24"/>
      <c r="LRX26" s="24"/>
      <c r="LRY26" s="24"/>
      <c r="LRZ26" s="24"/>
      <c r="LSA26" s="24"/>
      <c r="LSB26" s="24"/>
      <c r="LSC26" s="24"/>
      <c r="LSD26" s="24"/>
      <c r="LSE26" s="24"/>
      <c r="LSF26" s="24"/>
      <c r="LSG26" s="24"/>
      <c r="LSH26" s="24"/>
      <c r="LSI26" s="24"/>
      <c r="LSJ26" s="24"/>
      <c r="LSK26" s="24"/>
      <c r="LSL26" s="24"/>
      <c r="LSM26" s="24"/>
      <c r="LSN26" s="24"/>
      <c r="LSO26" s="24"/>
      <c r="LSP26" s="24"/>
      <c r="LSQ26" s="24"/>
      <c r="LSR26" s="24"/>
      <c r="LSS26" s="24"/>
      <c r="LST26" s="24"/>
      <c r="LSU26" s="24"/>
      <c r="LSV26" s="24"/>
      <c r="LSW26" s="24"/>
      <c r="LSX26" s="24"/>
      <c r="LSY26" s="24"/>
      <c r="LSZ26" s="24"/>
      <c r="LTA26" s="24"/>
      <c r="LTB26" s="24"/>
      <c r="LTC26" s="24"/>
      <c r="LTD26" s="24"/>
      <c r="LTE26" s="24"/>
      <c r="LTF26" s="24"/>
      <c r="LTG26" s="24"/>
      <c r="LTH26" s="24"/>
      <c r="LTI26" s="24"/>
      <c r="LTJ26" s="24"/>
      <c r="LTK26" s="24"/>
      <c r="LTL26" s="24"/>
      <c r="LTM26" s="24"/>
      <c r="LTN26" s="24"/>
      <c r="LTO26" s="24"/>
      <c r="LTP26" s="24"/>
      <c r="LTQ26" s="24"/>
      <c r="LTR26" s="24"/>
      <c r="LTS26" s="24"/>
      <c r="LTT26" s="24"/>
      <c r="LTU26" s="24"/>
      <c r="LTV26" s="24"/>
      <c r="LTW26" s="24"/>
      <c r="LTX26" s="24"/>
      <c r="LTY26" s="24"/>
      <c r="LTZ26" s="24"/>
      <c r="LUA26" s="24"/>
      <c r="LUB26" s="24"/>
      <c r="LUC26" s="24"/>
      <c r="LUD26" s="24"/>
      <c r="LUE26" s="24"/>
      <c r="LUF26" s="24"/>
      <c r="LUG26" s="24"/>
      <c r="LUH26" s="24"/>
      <c r="LUI26" s="24"/>
      <c r="LUJ26" s="24"/>
      <c r="LUK26" s="24"/>
      <c r="LUL26" s="24"/>
      <c r="LUM26" s="24"/>
      <c r="LUN26" s="24"/>
      <c r="LUO26" s="24"/>
      <c r="LUP26" s="24"/>
      <c r="LUQ26" s="24"/>
      <c r="LUR26" s="24"/>
      <c r="LUS26" s="24"/>
      <c r="LUT26" s="24"/>
      <c r="LUU26" s="24"/>
      <c r="LUV26" s="24"/>
      <c r="LUW26" s="24"/>
      <c r="LUX26" s="24"/>
      <c r="LUY26" s="24"/>
      <c r="LUZ26" s="24"/>
      <c r="LVA26" s="24"/>
      <c r="LVB26" s="24"/>
      <c r="LVC26" s="24"/>
      <c r="LVD26" s="24"/>
      <c r="LVE26" s="24"/>
      <c r="LVF26" s="24"/>
      <c r="LVG26" s="24"/>
      <c r="LVH26" s="24"/>
      <c r="LVI26" s="24"/>
      <c r="LVJ26" s="24"/>
      <c r="LVK26" s="24"/>
      <c r="LVL26" s="24"/>
      <c r="LVM26" s="24"/>
      <c r="LVN26" s="24"/>
      <c r="LVO26" s="24"/>
      <c r="LVP26" s="24"/>
      <c r="LVQ26" s="24"/>
      <c r="LVR26" s="24"/>
      <c r="LVS26" s="24"/>
      <c r="LVT26" s="24"/>
      <c r="LVU26" s="24"/>
      <c r="LVV26" s="24"/>
      <c r="LVW26" s="24"/>
      <c r="LVX26" s="24"/>
      <c r="LVY26" s="24"/>
      <c r="LVZ26" s="24"/>
      <c r="LWA26" s="24"/>
      <c r="LWB26" s="24"/>
      <c r="LWC26" s="24"/>
      <c r="LWD26" s="24"/>
      <c r="LWE26" s="24"/>
      <c r="LWF26" s="24"/>
      <c r="LWG26" s="24"/>
      <c r="LWH26" s="24"/>
      <c r="LWI26" s="24"/>
      <c r="LWJ26" s="24"/>
      <c r="LWK26" s="24"/>
      <c r="LWL26" s="24"/>
      <c r="LWM26" s="24"/>
      <c r="LWN26" s="24"/>
      <c r="LWO26" s="24"/>
      <c r="LWP26" s="24"/>
      <c r="LWQ26" s="24"/>
      <c r="LWR26" s="24"/>
      <c r="LWS26" s="24"/>
      <c r="LWT26" s="24"/>
      <c r="LWU26" s="24"/>
      <c r="LWV26" s="24"/>
      <c r="LWW26" s="24"/>
      <c r="LWX26" s="24"/>
      <c r="LWY26" s="24"/>
      <c r="LWZ26" s="24"/>
      <c r="LXA26" s="24"/>
      <c r="LXB26" s="24"/>
      <c r="LXC26" s="24"/>
      <c r="LXD26" s="24"/>
      <c r="LXE26" s="24"/>
      <c r="LXF26" s="24"/>
      <c r="LXG26" s="24"/>
      <c r="LXH26" s="24"/>
      <c r="LXI26" s="24"/>
      <c r="LXJ26" s="24"/>
      <c r="LXK26" s="24"/>
      <c r="LXL26" s="24"/>
      <c r="LXM26" s="24"/>
      <c r="LXN26" s="24"/>
      <c r="LXO26" s="24"/>
      <c r="LXP26" s="24"/>
      <c r="LXQ26" s="24"/>
      <c r="LXR26" s="24"/>
      <c r="LXS26" s="24"/>
      <c r="LXT26" s="24"/>
      <c r="LXU26" s="24"/>
      <c r="LXV26" s="24"/>
      <c r="LXW26" s="24"/>
      <c r="LXX26" s="24"/>
      <c r="LXY26" s="24"/>
      <c r="LXZ26" s="24"/>
      <c r="LYA26" s="24"/>
      <c r="LYB26" s="24"/>
      <c r="LYC26" s="24"/>
      <c r="LYD26" s="24"/>
      <c r="LYE26" s="24"/>
      <c r="LYF26" s="24"/>
      <c r="LYG26" s="24"/>
      <c r="LYH26" s="24"/>
      <c r="LYI26" s="24"/>
      <c r="LYJ26" s="24"/>
      <c r="LYK26" s="24"/>
      <c r="LYL26" s="24"/>
      <c r="LYM26" s="24"/>
      <c r="LYN26" s="24"/>
      <c r="LYO26" s="24"/>
      <c r="LYP26" s="24"/>
      <c r="LYQ26" s="24"/>
      <c r="LYR26" s="24"/>
      <c r="LYS26" s="24"/>
      <c r="LYT26" s="24"/>
      <c r="LYU26" s="24"/>
      <c r="LYV26" s="24"/>
      <c r="LYW26" s="24"/>
      <c r="LYX26" s="24"/>
      <c r="LYY26" s="24"/>
      <c r="LYZ26" s="24"/>
      <c r="LZA26" s="24"/>
      <c r="LZB26" s="24"/>
      <c r="LZC26" s="24"/>
      <c r="LZD26" s="24"/>
      <c r="LZE26" s="24"/>
      <c r="LZF26" s="24"/>
      <c r="LZG26" s="24"/>
      <c r="LZH26" s="24"/>
      <c r="LZI26" s="24"/>
      <c r="LZJ26" s="24"/>
      <c r="LZK26" s="24"/>
      <c r="LZL26" s="24"/>
      <c r="LZM26" s="24"/>
      <c r="LZN26" s="24"/>
      <c r="LZO26" s="24"/>
      <c r="LZP26" s="24"/>
      <c r="LZQ26" s="24"/>
      <c r="LZR26" s="24"/>
      <c r="LZS26" s="24"/>
      <c r="LZT26" s="24"/>
      <c r="LZU26" s="24"/>
      <c r="LZV26" s="24"/>
      <c r="LZW26" s="24"/>
      <c r="LZX26" s="24"/>
      <c r="LZY26" s="24"/>
      <c r="LZZ26" s="24"/>
      <c r="MAA26" s="24"/>
      <c r="MAB26" s="24"/>
      <c r="MAC26" s="24"/>
      <c r="MAD26" s="24"/>
      <c r="MAE26" s="24"/>
      <c r="MAF26" s="24"/>
      <c r="MAG26" s="24"/>
      <c r="MAH26" s="24"/>
      <c r="MAI26" s="24"/>
      <c r="MAJ26" s="24"/>
      <c r="MAK26" s="24"/>
      <c r="MAL26" s="24"/>
      <c r="MAM26" s="24"/>
      <c r="MAN26" s="24"/>
      <c r="MAO26" s="24"/>
      <c r="MAP26" s="24"/>
      <c r="MAQ26" s="24"/>
      <c r="MAR26" s="24"/>
      <c r="MAS26" s="24"/>
      <c r="MAT26" s="24"/>
      <c r="MAU26" s="24"/>
      <c r="MAV26" s="24"/>
      <c r="MAW26" s="24"/>
      <c r="MAX26" s="24"/>
      <c r="MAY26" s="24"/>
      <c r="MAZ26" s="24"/>
      <c r="MBA26" s="24"/>
      <c r="MBB26" s="24"/>
      <c r="MBC26" s="24"/>
      <c r="MBD26" s="24"/>
      <c r="MBE26" s="24"/>
      <c r="MBF26" s="24"/>
      <c r="MBG26" s="24"/>
      <c r="MBH26" s="24"/>
      <c r="MBI26" s="24"/>
      <c r="MBJ26" s="24"/>
      <c r="MBK26" s="24"/>
      <c r="MBL26" s="24"/>
      <c r="MBM26" s="24"/>
      <c r="MBN26" s="24"/>
      <c r="MBO26" s="24"/>
      <c r="MBP26" s="24"/>
      <c r="MBQ26" s="24"/>
      <c r="MBR26" s="24"/>
      <c r="MBS26" s="24"/>
      <c r="MBT26" s="24"/>
      <c r="MBU26" s="24"/>
      <c r="MBV26" s="24"/>
      <c r="MBW26" s="24"/>
      <c r="MBX26" s="24"/>
      <c r="MBY26" s="24"/>
      <c r="MBZ26" s="24"/>
      <c r="MCA26" s="24"/>
      <c r="MCB26" s="24"/>
      <c r="MCC26" s="24"/>
      <c r="MCD26" s="24"/>
      <c r="MCE26" s="24"/>
      <c r="MCF26" s="24"/>
      <c r="MCG26" s="24"/>
      <c r="MCH26" s="24"/>
      <c r="MCI26" s="24"/>
      <c r="MCJ26" s="24"/>
      <c r="MCK26" s="24"/>
      <c r="MCL26" s="24"/>
      <c r="MCM26" s="24"/>
      <c r="MCN26" s="24"/>
      <c r="MCO26" s="24"/>
      <c r="MCP26" s="24"/>
      <c r="MCQ26" s="24"/>
      <c r="MCR26" s="24"/>
      <c r="MCS26" s="24"/>
      <c r="MCT26" s="24"/>
      <c r="MCU26" s="24"/>
      <c r="MCV26" s="24"/>
      <c r="MCW26" s="24"/>
      <c r="MCX26" s="24"/>
      <c r="MCY26" s="24"/>
      <c r="MCZ26" s="24"/>
      <c r="MDA26" s="24"/>
      <c r="MDB26" s="24"/>
      <c r="MDC26" s="24"/>
      <c r="MDD26" s="24"/>
      <c r="MDE26" s="24"/>
      <c r="MDF26" s="24"/>
      <c r="MDG26" s="24"/>
      <c r="MDH26" s="24"/>
      <c r="MDI26" s="24"/>
      <c r="MDJ26" s="24"/>
      <c r="MDK26" s="24"/>
      <c r="MDL26" s="24"/>
      <c r="MDM26" s="24"/>
      <c r="MDN26" s="24"/>
      <c r="MDO26" s="24"/>
      <c r="MDP26" s="24"/>
      <c r="MDQ26" s="24"/>
      <c r="MDR26" s="24"/>
      <c r="MDS26" s="24"/>
      <c r="MDT26" s="24"/>
      <c r="MDU26" s="24"/>
      <c r="MDV26" s="24"/>
      <c r="MDW26" s="24"/>
      <c r="MDX26" s="24"/>
      <c r="MDY26" s="24"/>
      <c r="MDZ26" s="24"/>
      <c r="MEA26" s="24"/>
      <c r="MEB26" s="24"/>
      <c r="MEC26" s="24"/>
      <c r="MED26" s="24"/>
      <c r="MEE26" s="24"/>
      <c r="MEF26" s="24"/>
      <c r="MEG26" s="24"/>
      <c r="MEH26" s="24"/>
      <c r="MEI26" s="24"/>
      <c r="MEJ26" s="24"/>
      <c r="MEK26" s="24"/>
      <c r="MEL26" s="24"/>
      <c r="MEM26" s="24"/>
      <c r="MEN26" s="24"/>
      <c r="MEO26" s="24"/>
      <c r="MEP26" s="24"/>
      <c r="MEQ26" s="24"/>
      <c r="MER26" s="24"/>
      <c r="MES26" s="24"/>
      <c r="MET26" s="24"/>
      <c r="MEU26" s="24"/>
      <c r="MEV26" s="24"/>
      <c r="MEW26" s="24"/>
      <c r="MEX26" s="24"/>
      <c r="MEY26" s="24"/>
      <c r="MEZ26" s="24"/>
      <c r="MFA26" s="24"/>
      <c r="MFB26" s="24"/>
      <c r="MFC26" s="24"/>
      <c r="MFD26" s="24"/>
      <c r="MFE26" s="24"/>
      <c r="MFF26" s="24"/>
      <c r="MFG26" s="24"/>
      <c r="MFH26" s="24"/>
      <c r="MFI26" s="24"/>
      <c r="MFJ26" s="24"/>
      <c r="MFK26" s="24"/>
      <c r="MFL26" s="24"/>
      <c r="MFM26" s="24"/>
      <c r="MFN26" s="24"/>
      <c r="MFO26" s="24"/>
      <c r="MFP26" s="24"/>
      <c r="MFQ26" s="24"/>
      <c r="MFR26" s="24"/>
      <c r="MFS26" s="24"/>
      <c r="MFT26" s="24"/>
      <c r="MFU26" s="24"/>
      <c r="MFV26" s="24"/>
      <c r="MFW26" s="24"/>
      <c r="MFX26" s="24"/>
      <c r="MFY26" s="24"/>
      <c r="MFZ26" s="24"/>
      <c r="MGA26" s="24"/>
      <c r="MGB26" s="24"/>
      <c r="MGC26" s="24"/>
      <c r="MGD26" s="24"/>
      <c r="MGE26" s="24"/>
      <c r="MGF26" s="24"/>
      <c r="MGG26" s="24"/>
      <c r="MGH26" s="24"/>
      <c r="MGI26" s="24"/>
      <c r="MGJ26" s="24"/>
      <c r="MGK26" s="24"/>
      <c r="MGL26" s="24"/>
      <c r="MGM26" s="24"/>
      <c r="MGN26" s="24"/>
      <c r="MGO26" s="24"/>
      <c r="MGP26" s="24"/>
      <c r="MGQ26" s="24"/>
      <c r="MGR26" s="24"/>
      <c r="MGS26" s="24"/>
      <c r="MGT26" s="24"/>
      <c r="MGU26" s="24"/>
      <c r="MGV26" s="24"/>
      <c r="MGW26" s="24"/>
      <c r="MGX26" s="24"/>
      <c r="MGY26" s="24"/>
      <c r="MGZ26" s="24"/>
      <c r="MHA26" s="24"/>
      <c r="MHB26" s="24"/>
      <c r="MHC26" s="24"/>
      <c r="MHD26" s="24"/>
      <c r="MHE26" s="24"/>
      <c r="MHF26" s="24"/>
      <c r="MHG26" s="24"/>
      <c r="MHH26" s="24"/>
      <c r="MHI26" s="24"/>
      <c r="MHJ26" s="24"/>
      <c r="MHK26" s="24"/>
      <c r="MHL26" s="24"/>
      <c r="MHM26" s="24"/>
      <c r="MHN26" s="24"/>
      <c r="MHO26" s="24"/>
      <c r="MHP26" s="24"/>
      <c r="MHQ26" s="24"/>
      <c r="MHR26" s="24"/>
      <c r="MHS26" s="24"/>
      <c r="MHT26" s="24"/>
      <c r="MHU26" s="24"/>
      <c r="MHV26" s="24"/>
      <c r="MHW26" s="24"/>
      <c r="MHX26" s="24"/>
      <c r="MHY26" s="24"/>
      <c r="MHZ26" s="24"/>
      <c r="MIA26" s="24"/>
      <c r="MIB26" s="24"/>
      <c r="MIC26" s="24"/>
      <c r="MID26" s="24"/>
      <c r="MIE26" s="24"/>
      <c r="MIF26" s="24"/>
      <c r="MIG26" s="24"/>
      <c r="MIH26" s="24"/>
      <c r="MII26" s="24"/>
      <c r="MIJ26" s="24"/>
      <c r="MIK26" s="24"/>
      <c r="MIL26" s="24"/>
      <c r="MIM26" s="24"/>
      <c r="MIN26" s="24"/>
      <c r="MIO26" s="24"/>
      <c r="MIP26" s="24"/>
      <c r="MIQ26" s="24"/>
      <c r="MIR26" s="24"/>
      <c r="MIS26" s="24"/>
      <c r="MIT26" s="24"/>
      <c r="MIU26" s="24"/>
      <c r="MIV26" s="24"/>
      <c r="MIW26" s="24"/>
      <c r="MIX26" s="24"/>
      <c r="MIY26" s="24"/>
      <c r="MIZ26" s="24"/>
      <c r="MJA26" s="24"/>
      <c r="MJB26" s="24"/>
      <c r="MJC26" s="24"/>
      <c r="MJD26" s="24"/>
      <c r="MJE26" s="24"/>
      <c r="MJF26" s="24"/>
      <c r="MJG26" s="24"/>
      <c r="MJH26" s="24"/>
      <c r="MJI26" s="24"/>
      <c r="MJJ26" s="24"/>
      <c r="MJK26" s="24"/>
      <c r="MJL26" s="24"/>
      <c r="MJM26" s="24"/>
      <c r="MJN26" s="24"/>
      <c r="MJO26" s="24"/>
      <c r="MJP26" s="24"/>
      <c r="MJQ26" s="24"/>
      <c r="MJR26" s="24"/>
      <c r="MJS26" s="24"/>
      <c r="MJT26" s="24"/>
      <c r="MJU26" s="24"/>
      <c r="MJV26" s="24"/>
      <c r="MJW26" s="24"/>
      <c r="MJX26" s="24"/>
      <c r="MJY26" s="24"/>
      <c r="MJZ26" s="24"/>
      <c r="MKA26" s="24"/>
      <c r="MKB26" s="24"/>
      <c r="MKC26" s="24"/>
      <c r="MKD26" s="24"/>
      <c r="MKE26" s="24"/>
      <c r="MKF26" s="24"/>
      <c r="MKG26" s="24"/>
      <c r="MKH26" s="24"/>
      <c r="MKI26" s="24"/>
      <c r="MKJ26" s="24"/>
      <c r="MKK26" s="24"/>
      <c r="MKL26" s="24"/>
      <c r="MKM26" s="24"/>
      <c r="MKN26" s="24"/>
      <c r="MKO26" s="24"/>
      <c r="MKP26" s="24"/>
      <c r="MKQ26" s="24"/>
      <c r="MKR26" s="24"/>
      <c r="MKS26" s="24"/>
      <c r="MKT26" s="24"/>
      <c r="MKU26" s="24"/>
      <c r="MKV26" s="24"/>
      <c r="MKW26" s="24"/>
      <c r="MKX26" s="24"/>
      <c r="MKY26" s="24"/>
      <c r="MKZ26" s="24"/>
      <c r="MLA26" s="24"/>
      <c r="MLB26" s="24"/>
      <c r="MLC26" s="24"/>
      <c r="MLD26" s="24"/>
      <c r="MLE26" s="24"/>
      <c r="MLF26" s="24"/>
      <c r="MLG26" s="24"/>
      <c r="MLH26" s="24"/>
      <c r="MLI26" s="24"/>
      <c r="MLJ26" s="24"/>
      <c r="MLK26" s="24"/>
      <c r="MLL26" s="24"/>
      <c r="MLM26" s="24"/>
      <c r="MLN26" s="24"/>
      <c r="MLO26" s="24"/>
      <c r="MLP26" s="24"/>
      <c r="MLQ26" s="24"/>
      <c r="MLR26" s="24"/>
      <c r="MLS26" s="24"/>
      <c r="MLT26" s="24"/>
      <c r="MLU26" s="24"/>
      <c r="MLV26" s="24"/>
      <c r="MLW26" s="24"/>
      <c r="MLX26" s="24"/>
      <c r="MLY26" s="24"/>
      <c r="MLZ26" s="24"/>
      <c r="MMA26" s="24"/>
      <c r="MMB26" s="24"/>
      <c r="MMC26" s="24"/>
      <c r="MMD26" s="24"/>
      <c r="MME26" s="24"/>
      <c r="MMF26" s="24"/>
      <c r="MMG26" s="24"/>
      <c r="MMH26" s="24"/>
      <c r="MMI26" s="24"/>
      <c r="MMJ26" s="24"/>
      <c r="MMK26" s="24"/>
      <c r="MML26" s="24"/>
      <c r="MMM26" s="24"/>
      <c r="MMN26" s="24"/>
      <c r="MMO26" s="24"/>
      <c r="MMP26" s="24"/>
      <c r="MMQ26" s="24"/>
      <c r="MMR26" s="24"/>
      <c r="MMS26" s="24"/>
      <c r="MMT26" s="24"/>
      <c r="MMU26" s="24"/>
      <c r="MMV26" s="24"/>
      <c r="MMW26" s="24"/>
      <c r="MMX26" s="24"/>
      <c r="MMY26" s="24"/>
      <c r="MMZ26" s="24"/>
      <c r="MNA26" s="24"/>
      <c r="MNB26" s="24"/>
      <c r="MNC26" s="24"/>
      <c r="MND26" s="24"/>
      <c r="MNE26" s="24"/>
      <c r="MNF26" s="24"/>
      <c r="MNG26" s="24"/>
      <c r="MNH26" s="24"/>
      <c r="MNI26" s="24"/>
      <c r="MNJ26" s="24"/>
      <c r="MNK26" s="24"/>
      <c r="MNL26" s="24"/>
      <c r="MNM26" s="24"/>
      <c r="MNN26" s="24"/>
      <c r="MNO26" s="24"/>
      <c r="MNP26" s="24"/>
      <c r="MNQ26" s="24"/>
      <c r="MNR26" s="24"/>
      <c r="MNS26" s="24"/>
      <c r="MNT26" s="24"/>
      <c r="MNU26" s="24"/>
      <c r="MNV26" s="24"/>
      <c r="MNW26" s="24"/>
      <c r="MNX26" s="24"/>
      <c r="MNY26" s="24"/>
      <c r="MNZ26" s="24"/>
      <c r="MOA26" s="24"/>
      <c r="MOB26" s="24"/>
      <c r="MOC26" s="24"/>
      <c r="MOD26" s="24"/>
      <c r="MOE26" s="24"/>
      <c r="MOF26" s="24"/>
      <c r="MOG26" s="24"/>
      <c r="MOH26" s="24"/>
      <c r="MOI26" s="24"/>
      <c r="MOJ26" s="24"/>
      <c r="MOK26" s="24"/>
      <c r="MOL26" s="24"/>
      <c r="MOM26" s="24"/>
      <c r="MON26" s="24"/>
      <c r="MOO26" s="24"/>
      <c r="MOP26" s="24"/>
      <c r="MOQ26" s="24"/>
      <c r="MOR26" s="24"/>
      <c r="MOS26" s="24"/>
      <c r="MOT26" s="24"/>
      <c r="MOU26" s="24"/>
      <c r="MOV26" s="24"/>
      <c r="MOW26" s="24"/>
      <c r="MOX26" s="24"/>
      <c r="MOY26" s="24"/>
      <c r="MOZ26" s="24"/>
      <c r="MPA26" s="24"/>
      <c r="MPB26" s="24"/>
      <c r="MPC26" s="24"/>
      <c r="MPD26" s="24"/>
      <c r="MPE26" s="24"/>
      <c r="MPF26" s="24"/>
      <c r="MPG26" s="24"/>
      <c r="MPH26" s="24"/>
      <c r="MPI26" s="24"/>
      <c r="MPJ26" s="24"/>
      <c r="MPK26" s="24"/>
      <c r="MPL26" s="24"/>
      <c r="MPM26" s="24"/>
      <c r="MPN26" s="24"/>
      <c r="MPO26" s="24"/>
      <c r="MPP26" s="24"/>
      <c r="MPQ26" s="24"/>
      <c r="MPR26" s="24"/>
      <c r="MPS26" s="24"/>
      <c r="MPT26" s="24"/>
      <c r="MPU26" s="24"/>
      <c r="MPV26" s="24"/>
      <c r="MPW26" s="24"/>
      <c r="MPX26" s="24"/>
      <c r="MPY26" s="24"/>
      <c r="MPZ26" s="24"/>
      <c r="MQA26" s="24"/>
      <c r="MQB26" s="24"/>
      <c r="MQC26" s="24"/>
      <c r="MQD26" s="24"/>
      <c r="MQE26" s="24"/>
      <c r="MQF26" s="24"/>
      <c r="MQG26" s="24"/>
      <c r="MQH26" s="24"/>
      <c r="MQI26" s="24"/>
      <c r="MQJ26" s="24"/>
      <c r="MQK26" s="24"/>
      <c r="MQL26" s="24"/>
      <c r="MQM26" s="24"/>
      <c r="MQN26" s="24"/>
      <c r="MQO26" s="24"/>
      <c r="MQP26" s="24"/>
      <c r="MQQ26" s="24"/>
      <c r="MQR26" s="24"/>
      <c r="MQS26" s="24"/>
      <c r="MQT26" s="24"/>
      <c r="MQU26" s="24"/>
      <c r="MQV26" s="24"/>
      <c r="MQW26" s="24"/>
      <c r="MQX26" s="24"/>
      <c r="MQY26" s="24"/>
      <c r="MQZ26" s="24"/>
      <c r="MRA26" s="24"/>
      <c r="MRB26" s="24"/>
      <c r="MRC26" s="24"/>
      <c r="MRD26" s="24"/>
      <c r="MRE26" s="24"/>
      <c r="MRF26" s="24"/>
      <c r="MRG26" s="24"/>
      <c r="MRH26" s="24"/>
      <c r="MRI26" s="24"/>
      <c r="MRJ26" s="24"/>
      <c r="MRK26" s="24"/>
      <c r="MRL26" s="24"/>
      <c r="MRM26" s="24"/>
      <c r="MRN26" s="24"/>
      <c r="MRO26" s="24"/>
      <c r="MRP26" s="24"/>
      <c r="MRQ26" s="24"/>
      <c r="MRR26" s="24"/>
      <c r="MRS26" s="24"/>
      <c r="MRT26" s="24"/>
      <c r="MRU26" s="24"/>
      <c r="MRV26" s="24"/>
      <c r="MRW26" s="24"/>
      <c r="MRX26" s="24"/>
      <c r="MRY26" s="24"/>
      <c r="MRZ26" s="24"/>
      <c r="MSA26" s="24"/>
      <c r="MSB26" s="24"/>
      <c r="MSC26" s="24"/>
      <c r="MSD26" s="24"/>
      <c r="MSE26" s="24"/>
      <c r="MSF26" s="24"/>
      <c r="MSG26" s="24"/>
      <c r="MSH26" s="24"/>
      <c r="MSI26" s="24"/>
      <c r="MSJ26" s="24"/>
      <c r="MSK26" s="24"/>
      <c r="MSL26" s="24"/>
      <c r="MSM26" s="24"/>
      <c r="MSN26" s="24"/>
      <c r="MSO26" s="24"/>
      <c r="MSP26" s="24"/>
      <c r="MSQ26" s="24"/>
      <c r="MSR26" s="24"/>
      <c r="MSS26" s="24"/>
      <c r="MST26" s="24"/>
      <c r="MSU26" s="24"/>
      <c r="MSV26" s="24"/>
      <c r="MSW26" s="24"/>
      <c r="MSX26" s="24"/>
      <c r="MSY26" s="24"/>
      <c r="MSZ26" s="24"/>
      <c r="MTA26" s="24"/>
      <c r="MTB26" s="24"/>
      <c r="MTC26" s="24"/>
      <c r="MTD26" s="24"/>
      <c r="MTE26" s="24"/>
      <c r="MTF26" s="24"/>
      <c r="MTG26" s="24"/>
      <c r="MTH26" s="24"/>
      <c r="MTI26" s="24"/>
      <c r="MTJ26" s="24"/>
      <c r="MTK26" s="24"/>
      <c r="MTL26" s="24"/>
      <c r="MTM26" s="24"/>
      <c r="MTN26" s="24"/>
      <c r="MTO26" s="24"/>
      <c r="MTP26" s="24"/>
      <c r="MTQ26" s="24"/>
      <c r="MTR26" s="24"/>
      <c r="MTS26" s="24"/>
      <c r="MTT26" s="24"/>
      <c r="MTU26" s="24"/>
      <c r="MTV26" s="24"/>
      <c r="MTW26" s="24"/>
      <c r="MTX26" s="24"/>
      <c r="MTY26" s="24"/>
      <c r="MTZ26" s="24"/>
      <c r="MUA26" s="24"/>
      <c r="MUB26" s="24"/>
      <c r="MUC26" s="24"/>
      <c r="MUD26" s="24"/>
      <c r="MUE26" s="24"/>
      <c r="MUF26" s="24"/>
      <c r="MUG26" s="24"/>
      <c r="MUH26" s="24"/>
      <c r="MUI26" s="24"/>
      <c r="MUJ26" s="24"/>
      <c r="MUK26" s="24"/>
      <c r="MUL26" s="24"/>
      <c r="MUM26" s="24"/>
      <c r="MUN26" s="24"/>
      <c r="MUO26" s="24"/>
      <c r="MUP26" s="24"/>
      <c r="MUQ26" s="24"/>
      <c r="MUR26" s="24"/>
      <c r="MUS26" s="24"/>
      <c r="MUT26" s="24"/>
      <c r="MUU26" s="24"/>
      <c r="MUV26" s="24"/>
      <c r="MUW26" s="24"/>
      <c r="MUX26" s="24"/>
      <c r="MUY26" s="24"/>
      <c r="MUZ26" s="24"/>
      <c r="MVA26" s="24"/>
      <c r="MVB26" s="24"/>
      <c r="MVC26" s="24"/>
      <c r="MVD26" s="24"/>
      <c r="MVE26" s="24"/>
      <c r="MVF26" s="24"/>
      <c r="MVG26" s="24"/>
      <c r="MVH26" s="24"/>
      <c r="MVI26" s="24"/>
      <c r="MVJ26" s="24"/>
      <c r="MVK26" s="24"/>
      <c r="MVL26" s="24"/>
      <c r="MVM26" s="24"/>
      <c r="MVN26" s="24"/>
      <c r="MVO26" s="24"/>
      <c r="MVP26" s="24"/>
      <c r="MVQ26" s="24"/>
      <c r="MVR26" s="24"/>
      <c r="MVS26" s="24"/>
      <c r="MVT26" s="24"/>
      <c r="MVU26" s="24"/>
      <c r="MVV26" s="24"/>
      <c r="MVW26" s="24"/>
      <c r="MVX26" s="24"/>
      <c r="MVY26" s="24"/>
      <c r="MVZ26" s="24"/>
      <c r="MWA26" s="24"/>
      <c r="MWB26" s="24"/>
      <c r="MWC26" s="24"/>
      <c r="MWD26" s="24"/>
      <c r="MWE26" s="24"/>
      <c r="MWF26" s="24"/>
      <c r="MWG26" s="24"/>
      <c r="MWH26" s="24"/>
      <c r="MWI26" s="24"/>
      <c r="MWJ26" s="24"/>
      <c r="MWK26" s="24"/>
      <c r="MWL26" s="24"/>
      <c r="MWM26" s="24"/>
      <c r="MWN26" s="24"/>
      <c r="MWO26" s="24"/>
      <c r="MWP26" s="24"/>
      <c r="MWQ26" s="24"/>
      <c r="MWR26" s="24"/>
      <c r="MWS26" s="24"/>
      <c r="MWT26" s="24"/>
      <c r="MWU26" s="24"/>
      <c r="MWV26" s="24"/>
      <c r="MWW26" s="24"/>
      <c r="MWX26" s="24"/>
      <c r="MWY26" s="24"/>
      <c r="MWZ26" s="24"/>
      <c r="MXA26" s="24"/>
      <c r="MXB26" s="24"/>
      <c r="MXC26" s="24"/>
      <c r="MXD26" s="24"/>
      <c r="MXE26" s="24"/>
      <c r="MXF26" s="24"/>
      <c r="MXG26" s="24"/>
      <c r="MXH26" s="24"/>
      <c r="MXI26" s="24"/>
      <c r="MXJ26" s="24"/>
      <c r="MXK26" s="24"/>
      <c r="MXL26" s="24"/>
      <c r="MXM26" s="24"/>
      <c r="MXN26" s="24"/>
      <c r="MXO26" s="24"/>
      <c r="MXP26" s="24"/>
      <c r="MXQ26" s="24"/>
      <c r="MXR26" s="24"/>
      <c r="MXS26" s="24"/>
      <c r="MXT26" s="24"/>
      <c r="MXU26" s="24"/>
      <c r="MXV26" s="24"/>
      <c r="MXW26" s="24"/>
      <c r="MXX26" s="24"/>
      <c r="MXY26" s="24"/>
      <c r="MXZ26" s="24"/>
      <c r="MYA26" s="24"/>
      <c r="MYB26" s="24"/>
      <c r="MYC26" s="24"/>
      <c r="MYD26" s="24"/>
      <c r="MYE26" s="24"/>
      <c r="MYF26" s="24"/>
      <c r="MYG26" s="24"/>
      <c r="MYH26" s="24"/>
      <c r="MYI26" s="24"/>
      <c r="MYJ26" s="24"/>
      <c r="MYK26" s="24"/>
      <c r="MYL26" s="24"/>
      <c r="MYM26" s="24"/>
      <c r="MYN26" s="24"/>
      <c r="MYO26" s="24"/>
      <c r="MYP26" s="24"/>
      <c r="MYQ26" s="24"/>
      <c r="MYR26" s="24"/>
      <c r="MYS26" s="24"/>
      <c r="MYT26" s="24"/>
      <c r="MYU26" s="24"/>
      <c r="MYV26" s="24"/>
      <c r="MYW26" s="24"/>
      <c r="MYX26" s="24"/>
      <c r="MYY26" s="24"/>
      <c r="MYZ26" s="24"/>
      <c r="MZA26" s="24"/>
      <c r="MZB26" s="24"/>
      <c r="MZC26" s="24"/>
      <c r="MZD26" s="24"/>
      <c r="MZE26" s="24"/>
      <c r="MZF26" s="24"/>
      <c r="MZG26" s="24"/>
      <c r="MZH26" s="24"/>
      <c r="MZI26" s="24"/>
      <c r="MZJ26" s="24"/>
      <c r="MZK26" s="24"/>
      <c r="MZL26" s="24"/>
      <c r="MZM26" s="24"/>
      <c r="MZN26" s="24"/>
      <c r="MZO26" s="24"/>
      <c r="MZP26" s="24"/>
      <c r="MZQ26" s="24"/>
      <c r="MZR26" s="24"/>
      <c r="MZS26" s="24"/>
      <c r="MZT26" s="24"/>
      <c r="MZU26" s="24"/>
      <c r="MZV26" s="24"/>
      <c r="MZW26" s="24"/>
      <c r="MZX26" s="24"/>
      <c r="MZY26" s="24"/>
      <c r="MZZ26" s="24"/>
      <c r="NAA26" s="24"/>
      <c r="NAB26" s="24"/>
      <c r="NAC26" s="24"/>
      <c r="NAD26" s="24"/>
      <c r="NAE26" s="24"/>
      <c r="NAF26" s="24"/>
      <c r="NAG26" s="24"/>
      <c r="NAH26" s="24"/>
      <c r="NAI26" s="24"/>
      <c r="NAJ26" s="24"/>
      <c r="NAK26" s="24"/>
      <c r="NAL26" s="24"/>
      <c r="NAM26" s="24"/>
      <c r="NAN26" s="24"/>
      <c r="NAO26" s="24"/>
      <c r="NAP26" s="24"/>
      <c r="NAQ26" s="24"/>
      <c r="NAR26" s="24"/>
      <c r="NAS26" s="24"/>
      <c r="NAT26" s="24"/>
      <c r="NAU26" s="24"/>
      <c r="NAV26" s="24"/>
      <c r="NAW26" s="24"/>
      <c r="NAX26" s="24"/>
      <c r="NAY26" s="24"/>
      <c r="NAZ26" s="24"/>
      <c r="NBA26" s="24"/>
      <c r="NBB26" s="24"/>
      <c r="NBC26" s="24"/>
      <c r="NBD26" s="24"/>
      <c r="NBE26" s="24"/>
      <c r="NBF26" s="24"/>
      <c r="NBG26" s="24"/>
      <c r="NBH26" s="24"/>
      <c r="NBI26" s="24"/>
      <c r="NBJ26" s="24"/>
      <c r="NBK26" s="24"/>
      <c r="NBL26" s="24"/>
      <c r="NBM26" s="24"/>
      <c r="NBN26" s="24"/>
      <c r="NBO26" s="24"/>
      <c r="NBP26" s="24"/>
      <c r="NBQ26" s="24"/>
      <c r="NBR26" s="24"/>
      <c r="NBS26" s="24"/>
      <c r="NBT26" s="24"/>
      <c r="NBU26" s="24"/>
      <c r="NBV26" s="24"/>
      <c r="NBW26" s="24"/>
      <c r="NBX26" s="24"/>
      <c r="NBY26" s="24"/>
      <c r="NBZ26" s="24"/>
      <c r="NCA26" s="24"/>
      <c r="NCB26" s="24"/>
      <c r="NCC26" s="24"/>
      <c r="NCD26" s="24"/>
      <c r="NCE26" s="24"/>
      <c r="NCF26" s="24"/>
      <c r="NCG26" s="24"/>
      <c r="NCH26" s="24"/>
      <c r="NCI26" s="24"/>
      <c r="NCJ26" s="24"/>
      <c r="NCK26" s="24"/>
      <c r="NCL26" s="24"/>
      <c r="NCM26" s="24"/>
      <c r="NCN26" s="24"/>
      <c r="NCO26" s="24"/>
      <c r="NCP26" s="24"/>
      <c r="NCQ26" s="24"/>
      <c r="NCR26" s="24"/>
      <c r="NCS26" s="24"/>
      <c r="NCT26" s="24"/>
      <c r="NCU26" s="24"/>
      <c r="NCV26" s="24"/>
      <c r="NCW26" s="24"/>
      <c r="NCX26" s="24"/>
      <c r="NCY26" s="24"/>
      <c r="NCZ26" s="24"/>
      <c r="NDA26" s="24"/>
      <c r="NDB26" s="24"/>
      <c r="NDC26" s="24"/>
      <c r="NDD26" s="24"/>
      <c r="NDE26" s="24"/>
      <c r="NDF26" s="24"/>
      <c r="NDG26" s="24"/>
      <c r="NDH26" s="24"/>
      <c r="NDI26" s="24"/>
      <c r="NDJ26" s="24"/>
      <c r="NDK26" s="24"/>
      <c r="NDL26" s="24"/>
      <c r="NDM26" s="24"/>
      <c r="NDN26" s="24"/>
      <c r="NDO26" s="24"/>
      <c r="NDP26" s="24"/>
      <c r="NDQ26" s="24"/>
      <c r="NDR26" s="24"/>
      <c r="NDS26" s="24"/>
      <c r="NDT26" s="24"/>
      <c r="NDU26" s="24"/>
      <c r="NDV26" s="24"/>
      <c r="NDW26" s="24"/>
      <c r="NDX26" s="24"/>
      <c r="NDY26" s="24"/>
      <c r="NDZ26" s="24"/>
      <c r="NEA26" s="24"/>
      <c r="NEB26" s="24"/>
      <c r="NEC26" s="24"/>
      <c r="NED26" s="24"/>
      <c r="NEE26" s="24"/>
      <c r="NEF26" s="24"/>
      <c r="NEG26" s="24"/>
      <c r="NEH26" s="24"/>
      <c r="NEI26" s="24"/>
      <c r="NEJ26" s="24"/>
      <c r="NEK26" s="24"/>
      <c r="NEL26" s="24"/>
      <c r="NEM26" s="24"/>
      <c r="NEN26" s="24"/>
      <c r="NEO26" s="24"/>
      <c r="NEP26" s="24"/>
      <c r="NEQ26" s="24"/>
      <c r="NER26" s="24"/>
      <c r="NES26" s="24"/>
      <c r="NET26" s="24"/>
      <c r="NEU26" s="24"/>
      <c r="NEV26" s="24"/>
      <c r="NEW26" s="24"/>
      <c r="NEX26" s="24"/>
      <c r="NEY26" s="24"/>
      <c r="NEZ26" s="24"/>
      <c r="NFA26" s="24"/>
      <c r="NFB26" s="24"/>
      <c r="NFC26" s="24"/>
      <c r="NFD26" s="24"/>
      <c r="NFE26" s="24"/>
      <c r="NFF26" s="24"/>
      <c r="NFG26" s="24"/>
      <c r="NFH26" s="24"/>
      <c r="NFI26" s="24"/>
      <c r="NFJ26" s="24"/>
      <c r="NFK26" s="24"/>
      <c r="NFL26" s="24"/>
      <c r="NFM26" s="24"/>
      <c r="NFN26" s="24"/>
      <c r="NFO26" s="24"/>
      <c r="NFP26" s="24"/>
      <c r="NFQ26" s="24"/>
      <c r="NFR26" s="24"/>
      <c r="NFS26" s="24"/>
      <c r="NFT26" s="24"/>
      <c r="NFU26" s="24"/>
      <c r="NFV26" s="24"/>
      <c r="NFW26" s="24"/>
      <c r="NFX26" s="24"/>
      <c r="NFY26" s="24"/>
      <c r="NFZ26" s="24"/>
      <c r="NGA26" s="24"/>
      <c r="NGB26" s="24"/>
      <c r="NGC26" s="24"/>
      <c r="NGD26" s="24"/>
      <c r="NGE26" s="24"/>
      <c r="NGF26" s="24"/>
      <c r="NGG26" s="24"/>
      <c r="NGH26" s="24"/>
      <c r="NGI26" s="24"/>
      <c r="NGJ26" s="24"/>
      <c r="NGK26" s="24"/>
      <c r="NGL26" s="24"/>
      <c r="NGM26" s="24"/>
      <c r="NGN26" s="24"/>
      <c r="NGO26" s="24"/>
      <c r="NGP26" s="24"/>
      <c r="NGQ26" s="24"/>
      <c r="NGR26" s="24"/>
      <c r="NGS26" s="24"/>
      <c r="NGT26" s="24"/>
      <c r="NGU26" s="24"/>
      <c r="NGV26" s="24"/>
      <c r="NGW26" s="24"/>
      <c r="NGX26" s="24"/>
      <c r="NGY26" s="24"/>
      <c r="NGZ26" s="24"/>
      <c r="NHA26" s="24"/>
      <c r="NHB26" s="24"/>
      <c r="NHC26" s="24"/>
      <c r="NHD26" s="24"/>
      <c r="NHE26" s="24"/>
      <c r="NHF26" s="24"/>
      <c r="NHG26" s="24"/>
      <c r="NHH26" s="24"/>
      <c r="NHI26" s="24"/>
      <c r="NHJ26" s="24"/>
      <c r="NHK26" s="24"/>
      <c r="NHL26" s="24"/>
      <c r="NHM26" s="24"/>
      <c r="NHN26" s="24"/>
      <c r="NHO26" s="24"/>
      <c r="NHP26" s="24"/>
      <c r="NHQ26" s="24"/>
      <c r="NHR26" s="24"/>
      <c r="NHS26" s="24"/>
      <c r="NHT26" s="24"/>
      <c r="NHU26" s="24"/>
      <c r="NHV26" s="24"/>
      <c r="NHW26" s="24"/>
      <c r="NHX26" s="24"/>
      <c r="NHY26" s="24"/>
      <c r="NHZ26" s="24"/>
      <c r="NIA26" s="24"/>
      <c r="NIB26" s="24"/>
      <c r="NIC26" s="24"/>
      <c r="NID26" s="24"/>
      <c r="NIE26" s="24"/>
      <c r="NIF26" s="24"/>
      <c r="NIG26" s="24"/>
      <c r="NIH26" s="24"/>
      <c r="NII26" s="24"/>
      <c r="NIJ26" s="24"/>
      <c r="NIK26" s="24"/>
      <c r="NIL26" s="24"/>
      <c r="NIM26" s="24"/>
      <c r="NIN26" s="24"/>
      <c r="NIO26" s="24"/>
      <c r="NIP26" s="24"/>
      <c r="NIQ26" s="24"/>
      <c r="NIR26" s="24"/>
      <c r="NIS26" s="24"/>
      <c r="NIT26" s="24"/>
      <c r="NIU26" s="24"/>
      <c r="NIV26" s="24"/>
      <c r="NIW26" s="24"/>
      <c r="NIX26" s="24"/>
      <c r="NIY26" s="24"/>
      <c r="NIZ26" s="24"/>
      <c r="NJA26" s="24"/>
      <c r="NJB26" s="24"/>
      <c r="NJC26" s="24"/>
      <c r="NJD26" s="24"/>
      <c r="NJE26" s="24"/>
      <c r="NJF26" s="24"/>
      <c r="NJG26" s="24"/>
      <c r="NJH26" s="24"/>
      <c r="NJI26" s="24"/>
      <c r="NJJ26" s="24"/>
      <c r="NJK26" s="24"/>
      <c r="NJL26" s="24"/>
      <c r="NJM26" s="24"/>
      <c r="NJN26" s="24"/>
      <c r="NJO26" s="24"/>
      <c r="NJP26" s="24"/>
      <c r="NJQ26" s="24"/>
      <c r="NJR26" s="24"/>
      <c r="NJS26" s="24"/>
      <c r="NJT26" s="24"/>
      <c r="NJU26" s="24"/>
      <c r="NJV26" s="24"/>
      <c r="NJW26" s="24"/>
      <c r="NJX26" s="24"/>
      <c r="NJY26" s="24"/>
      <c r="NJZ26" s="24"/>
      <c r="NKA26" s="24"/>
      <c r="NKB26" s="24"/>
      <c r="NKC26" s="24"/>
      <c r="NKD26" s="24"/>
      <c r="NKE26" s="24"/>
      <c r="NKF26" s="24"/>
      <c r="NKG26" s="24"/>
      <c r="NKH26" s="24"/>
      <c r="NKI26" s="24"/>
      <c r="NKJ26" s="24"/>
      <c r="NKK26" s="24"/>
      <c r="NKL26" s="24"/>
      <c r="NKM26" s="24"/>
      <c r="NKN26" s="24"/>
      <c r="NKO26" s="24"/>
      <c r="NKP26" s="24"/>
      <c r="NKQ26" s="24"/>
      <c r="NKR26" s="24"/>
      <c r="NKS26" s="24"/>
      <c r="NKT26" s="24"/>
      <c r="NKU26" s="24"/>
      <c r="NKV26" s="24"/>
      <c r="NKW26" s="24"/>
      <c r="NKX26" s="24"/>
      <c r="NKY26" s="24"/>
      <c r="NKZ26" s="24"/>
      <c r="NLA26" s="24"/>
      <c r="NLB26" s="24"/>
      <c r="NLC26" s="24"/>
      <c r="NLD26" s="24"/>
      <c r="NLE26" s="24"/>
      <c r="NLF26" s="24"/>
      <c r="NLG26" s="24"/>
      <c r="NLH26" s="24"/>
      <c r="NLI26" s="24"/>
      <c r="NLJ26" s="24"/>
      <c r="NLK26" s="24"/>
      <c r="NLL26" s="24"/>
      <c r="NLM26" s="24"/>
      <c r="NLN26" s="24"/>
      <c r="NLO26" s="24"/>
      <c r="NLP26" s="24"/>
      <c r="NLQ26" s="24"/>
      <c r="NLR26" s="24"/>
      <c r="NLS26" s="24"/>
      <c r="NLT26" s="24"/>
      <c r="NLU26" s="24"/>
      <c r="NLV26" s="24"/>
      <c r="NLW26" s="24"/>
      <c r="NLX26" s="24"/>
      <c r="NLY26" s="24"/>
      <c r="NLZ26" s="24"/>
      <c r="NMA26" s="24"/>
      <c r="NMB26" s="24"/>
      <c r="NMC26" s="24"/>
      <c r="NMD26" s="24"/>
      <c r="NME26" s="24"/>
      <c r="NMF26" s="24"/>
      <c r="NMG26" s="24"/>
      <c r="NMH26" s="24"/>
      <c r="NMI26" s="24"/>
      <c r="NMJ26" s="24"/>
      <c r="NMK26" s="24"/>
      <c r="NML26" s="24"/>
      <c r="NMM26" s="24"/>
      <c r="NMN26" s="24"/>
      <c r="NMO26" s="24"/>
      <c r="NMP26" s="24"/>
      <c r="NMQ26" s="24"/>
      <c r="NMR26" s="24"/>
      <c r="NMS26" s="24"/>
      <c r="NMT26" s="24"/>
      <c r="NMU26" s="24"/>
      <c r="NMV26" s="24"/>
      <c r="NMW26" s="24"/>
      <c r="NMX26" s="24"/>
      <c r="NMY26" s="24"/>
      <c r="NMZ26" s="24"/>
      <c r="NNA26" s="24"/>
      <c r="NNB26" s="24"/>
      <c r="NNC26" s="24"/>
      <c r="NND26" s="24"/>
      <c r="NNE26" s="24"/>
      <c r="NNF26" s="24"/>
      <c r="NNG26" s="24"/>
      <c r="NNH26" s="24"/>
      <c r="NNI26" s="24"/>
      <c r="NNJ26" s="24"/>
      <c r="NNK26" s="24"/>
      <c r="NNL26" s="24"/>
      <c r="NNM26" s="24"/>
      <c r="NNN26" s="24"/>
      <c r="NNO26" s="24"/>
      <c r="NNP26" s="24"/>
      <c r="NNQ26" s="24"/>
      <c r="NNR26" s="24"/>
      <c r="NNS26" s="24"/>
      <c r="NNT26" s="24"/>
      <c r="NNU26" s="24"/>
      <c r="NNV26" s="24"/>
      <c r="NNW26" s="24"/>
      <c r="NNX26" s="24"/>
      <c r="NNY26" s="24"/>
      <c r="NNZ26" s="24"/>
      <c r="NOA26" s="24"/>
      <c r="NOB26" s="24"/>
      <c r="NOC26" s="24"/>
      <c r="NOD26" s="24"/>
      <c r="NOE26" s="24"/>
      <c r="NOF26" s="24"/>
      <c r="NOG26" s="24"/>
      <c r="NOH26" s="24"/>
      <c r="NOI26" s="24"/>
      <c r="NOJ26" s="24"/>
      <c r="NOK26" s="24"/>
      <c r="NOL26" s="24"/>
      <c r="NOM26" s="24"/>
      <c r="NON26" s="24"/>
      <c r="NOO26" s="24"/>
      <c r="NOP26" s="24"/>
      <c r="NOQ26" s="24"/>
      <c r="NOR26" s="24"/>
      <c r="NOS26" s="24"/>
      <c r="NOT26" s="24"/>
      <c r="NOU26" s="24"/>
      <c r="NOV26" s="24"/>
      <c r="NOW26" s="24"/>
      <c r="NOX26" s="24"/>
      <c r="NOY26" s="24"/>
      <c r="NOZ26" s="24"/>
      <c r="NPA26" s="24"/>
      <c r="NPB26" s="24"/>
      <c r="NPC26" s="24"/>
      <c r="NPD26" s="24"/>
      <c r="NPE26" s="24"/>
      <c r="NPF26" s="24"/>
      <c r="NPG26" s="24"/>
      <c r="NPH26" s="24"/>
      <c r="NPI26" s="24"/>
      <c r="NPJ26" s="24"/>
      <c r="NPK26" s="24"/>
      <c r="NPL26" s="24"/>
      <c r="NPM26" s="24"/>
      <c r="NPN26" s="24"/>
      <c r="NPO26" s="24"/>
      <c r="NPP26" s="24"/>
      <c r="NPQ26" s="24"/>
      <c r="NPR26" s="24"/>
      <c r="NPS26" s="24"/>
      <c r="NPT26" s="24"/>
      <c r="NPU26" s="24"/>
      <c r="NPV26" s="24"/>
      <c r="NPW26" s="24"/>
      <c r="NPX26" s="24"/>
      <c r="NPY26" s="24"/>
      <c r="NPZ26" s="24"/>
      <c r="NQA26" s="24"/>
      <c r="NQB26" s="24"/>
      <c r="NQC26" s="24"/>
      <c r="NQD26" s="24"/>
      <c r="NQE26" s="24"/>
      <c r="NQF26" s="24"/>
      <c r="NQG26" s="24"/>
      <c r="NQH26" s="24"/>
      <c r="NQI26" s="24"/>
      <c r="NQJ26" s="24"/>
      <c r="NQK26" s="24"/>
      <c r="NQL26" s="24"/>
      <c r="NQM26" s="24"/>
      <c r="NQN26" s="24"/>
      <c r="NQO26" s="24"/>
      <c r="NQP26" s="24"/>
      <c r="NQQ26" s="24"/>
      <c r="NQR26" s="24"/>
      <c r="NQS26" s="24"/>
      <c r="NQT26" s="24"/>
      <c r="NQU26" s="24"/>
      <c r="NQV26" s="24"/>
      <c r="NQW26" s="24"/>
      <c r="NQX26" s="24"/>
      <c r="NQY26" s="24"/>
      <c r="NQZ26" s="24"/>
      <c r="NRA26" s="24"/>
      <c r="NRB26" s="24"/>
      <c r="NRC26" s="24"/>
      <c r="NRD26" s="24"/>
      <c r="NRE26" s="24"/>
      <c r="NRF26" s="24"/>
      <c r="NRG26" s="24"/>
      <c r="NRH26" s="24"/>
      <c r="NRI26" s="24"/>
      <c r="NRJ26" s="24"/>
      <c r="NRK26" s="24"/>
      <c r="NRL26" s="24"/>
      <c r="NRM26" s="24"/>
      <c r="NRN26" s="24"/>
      <c r="NRO26" s="24"/>
      <c r="NRP26" s="24"/>
      <c r="NRQ26" s="24"/>
      <c r="NRR26" s="24"/>
      <c r="NRS26" s="24"/>
      <c r="NRT26" s="24"/>
      <c r="NRU26" s="24"/>
      <c r="NRV26" s="24"/>
      <c r="NRW26" s="24"/>
      <c r="NRX26" s="24"/>
      <c r="NRY26" s="24"/>
      <c r="NRZ26" s="24"/>
      <c r="NSA26" s="24"/>
      <c r="NSB26" s="24"/>
      <c r="NSC26" s="24"/>
      <c r="NSD26" s="24"/>
      <c r="NSE26" s="24"/>
      <c r="NSF26" s="24"/>
      <c r="NSG26" s="24"/>
      <c r="NSH26" s="24"/>
      <c r="NSI26" s="24"/>
      <c r="NSJ26" s="24"/>
      <c r="NSK26" s="24"/>
      <c r="NSL26" s="24"/>
      <c r="NSM26" s="24"/>
      <c r="NSN26" s="24"/>
      <c r="NSO26" s="24"/>
      <c r="NSP26" s="24"/>
      <c r="NSQ26" s="24"/>
      <c r="NSR26" s="24"/>
      <c r="NSS26" s="24"/>
      <c r="NST26" s="24"/>
      <c r="NSU26" s="24"/>
      <c r="NSV26" s="24"/>
      <c r="NSW26" s="24"/>
      <c r="NSX26" s="24"/>
      <c r="NSY26" s="24"/>
      <c r="NSZ26" s="24"/>
      <c r="NTA26" s="24"/>
      <c r="NTB26" s="24"/>
      <c r="NTC26" s="24"/>
      <c r="NTD26" s="24"/>
      <c r="NTE26" s="24"/>
      <c r="NTF26" s="24"/>
      <c r="NTG26" s="24"/>
      <c r="NTH26" s="24"/>
      <c r="NTI26" s="24"/>
      <c r="NTJ26" s="24"/>
      <c r="NTK26" s="24"/>
      <c r="NTL26" s="24"/>
      <c r="NTM26" s="24"/>
      <c r="NTN26" s="24"/>
      <c r="NTO26" s="24"/>
      <c r="NTP26" s="24"/>
      <c r="NTQ26" s="24"/>
      <c r="NTR26" s="24"/>
      <c r="NTS26" s="24"/>
      <c r="NTT26" s="24"/>
      <c r="NTU26" s="24"/>
      <c r="NTV26" s="24"/>
      <c r="NTW26" s="24"/>
      <c r="NTX26" s="24"/>
      <c r="NTY26" s="24"/>
      <c r="NTZ26" s="24"/>
      <c r="NUA26" s="24"/>
      <c r="NUB26" s="24"/>
      <c r="NUC26" s="24"/>
      <c r="NUD26" s="24"/>
      <c r="NUE26" s="24"/>
      <c r="NUF26" s="24"/>
      <c r="NUG26" s="24"/>
      <c r="NUH26" s="24"/>
      <c r="NUI26" s="24"/>
      <c r="NUJ26" s="24"/>
      <c r="NUK26" s="24"/>
      <c r="NUL26" s="24"/>
      <c r="NUM26" s="24"/>
      <c r="NUN26" s="24"/>
      <c r="NUO26" s="24"/>
      <c r="NUP26" s="24"/>
      <c r="NUQ26" s="24"/>
      <c r="NUR26" s="24"/>
      <c r="NUS26" s="24"/>
      <c r="NUT26" s="24"/>
      <c r="NUU26" s="24"/>
      <c r="NUV26" s="24"/>
      <c r="NUW26" s="24"/>
      <c r="NUX26" s="24"/>
      <c r="NUY26" s="24"/>
      <c r="NUZ26" s="24"/>
      <c r="NVA26" s="24"/>
      <c r="NVB26" s="24"/>
      <c r="NVC26" s="24"/>
      <c r="NVD26" s="24"/>
      <c r="NVE26" s="24"/>
      <c r="NVF26" s="24"/>
      <c r="NVG26" s="24"/>
      <c r="NVH26" s="24"/>
      <c r="NVI26" s="24"/>
      <c r="NVJ26" s="24"/>
      <c r="NVK26" s="24"/>
      <c r="NVL26" s="24"/>
      <c r="NVM26" s="24"/>
      <c r="NVN26" s="24"/>
      <c r="NVO26" s="24"/>
      <c r="NVP26" s="24"/>
      <c r="NVQ26" s="24"/>
      <c r="NVR26" s="24"/>
      <c r="NVS26" s="24"/>
      <c r="NVT26" s="24"/>
      <c r="NVU26" s="24"/>
      <c r="NVV26" s="24"/>
      <c r="NVW26" s="24"/>
      <c r="NVX26" s="24"/>
      <c r="NVY26" s="24"/>
      <c r="NVZ26" s="24"/>
      <c r="NWA26" s="24"/>
      <c r="NWB26" s="24"/>
      <c r="NWC26" s="24"/>
      <c r="NWD26" s="24"/>
      <c r="NWE26" s="24"/>
      <c r="NWF26" s="24"/>
      <c r="NWG26" s="24"/>
      <c r="NWH26" s="24"/>
      <c r="NWI26" s="24"/>
      <c r="NWJ26" s="24"/>
      <c r="NWK26" s="24"/>
      <c r="NWL26" s="24"/>
      <c r="NWM26" s="24"/>
      <c r="NWN26" s="24"/>
      <c r="NWO26" s="24"/>
      <c r="NWP26" s="24"/>
      <c r="NWQ26" s="24"/>
      <c r="NWR26" s="24"/>
      <c r="NWS26" s="24"/>
      <c r="NWT26" s="24"/>
      <c r="NWU26" s="24"/>
      <c r="NWV26" s="24"/>
      <c r="NWW26" s="24"/>
      <c r="NWX26" s="24"/>
      <c r="NWY26" s="24"/>
      <c r="NWZ26" s="24"/>
      <c r="NXA26" s="24"/>
      <c r="NXB26" s="24"/>
      <c r="NXC26" s="24"/>
      <c r="NXD26" s="24"/>
      <c r="NXE26" s="24"/>
      <c r="NXF26" s="24"/>
      <c r="NXG26" s="24"/>
      <c r="NXH26" s="24"/>
      <c r="NXI26" s="24"/>
      <c r="NXJ26" s="24"/>
      <c r="NXK26" s="24"/>
      <c r="NXL26" s="24"/>
      <c r="NXM26" s="24"/>
      <c r="NXN26" s="24"/>
      <c r="NXO26" s="24"/>
      <c r="NXP26" s="24"/>
      <c r="NXQ26" s="24"/>
      <c r="NXR26" s="24"/>
      <c r="NXS26" s="24"/>
      <c r="NXT26" s="24"/>
      <c r="NXU26" s="24"/>
      <c r="NXV26" s="24"/>
      <c r="NXW26" s="24"/>
      <c r="NXX26" s="24"/>
      <c r="NXY26" s="24"/>
      <c r="NXZ26" s="24"/>
      <c r="NYA26" s="24"/>
      <c r="NYB26" s="24"/>
      <c r="NYC26" s="24"/>
      <c r="NYD26" s="24"/>
      <c r="NYE26" s="24"/>
      <c r="NYF26" s="24"/>
      <c r="NYG26" s="24"/>
      <c r="NYH26" s="24"/>
      <c r="NYI26" s="24"/>
      <c r="NYJ26" s="24"/>
      <c r="NYK26" s="24"/>
      <c r="NYL26" s="24"/>
      <c r="NYM26" s="24"/>
      <c r="NYN26" s="24"/>
      <c r="NYO26" s="24"/>
      <c r="NYP26" s="24"/>
      <c r="NYQ26" s="24"/>
      <c r="NYR26" s="24"/>
      <c r="NYS26" s="24"/>
      <c r="NYT26" s="24"/>
      <c r="NYU26" s="24"/>
      <c r="NYV26" s="24"/>
      <c r="NYW26" s="24"/>
      <c r="NYX26" s="24"/>
      <c r="NYY26" s="24"/>
      <c r="NYZ26" s="24"/>
      <c r="NZA26" s="24"/>
      <c r="NZB26" s="24"/>
      <c r="NZC26" s="24"/>
      <c r="NZD26" s="24"/>
      <c r="NZE26" s="24"/>
      <c r="NZF26" s="24"/>
      <c r="NZG26" s="24"/>
      <c r="NZH26" s="24"/>
      <c r="NZI26" s="24"/>
      <c r="NZJ26" s="24"/>
      <c r="NZK26" s="24"/>
      <c r="NZL26" s="24"/>
      <c r="NZM26" s="24"/>
      <c r="NZN26" s="24"/>
      <c r="NZO26" s="24"/>
      <c r="NZP26" s="24"/>
      <c r="NZQ26" s="24"/>
      <c r="NZR26" s="24"/>
      <c r="NZS26" s="24"/>
      <c r="NZT26" s="24"/>
      <c r="NZU26" s="24"/>
      <c r="NZV26" s="24"/>
      <c r="NZW26" s="24"/>
      <c r="NZX26" s="24"/>
      <c r="NZY26" s="24"/>
      <c r="NZZ26" s="24"/>
      <c r="OAA26" s="24"/>
      <c r="OAB26" s="24"/>
      <c r="OAC26" s="24"/>
      <c r="OAD26" s="24"/>
      <c r="OAE26" s="24"/>
      <c r="OAF26" s="24"/>
      <c r="OAG26" s="24"/>
      <c r="OAH26" s="24"/>
      <c r="OAI26" s="24"/>
      <c r="OAJ26" s="24"/>
      <c r="OAK26" s="24"/>
      <c r="OAL26" s="24"/>
      <c r="OAM26" s="24"/>
      <c r="OAN26" s="24"/>
      <c r="OAO26" s="24"/>
      <c r="OAP26" s="24"/>
      <c r="OAQ26" s="24"/>
      <c r="OAR26" s="24"/>
      <c r="OAS26" s="24"/>
      <c r="OAT26" s="24"/>
      <c r="OAU26" s="24"/>
      <c r="OAV26" s="24"/>
      <c r="OAW26" s="24"/>
      <c r="OAX26" s="24"/>
      <c r="OAY26" s="24"/>
      <c r="OAZ26" s="24"/>
      <c r="OBA26" s="24"/>
      <c r="OBB26" s="24"/>
      <c r="OBC26" s="24"/>
      <c r="OBD26" s="24"/>
      <c r="OBE26" s="24"/>
      <c r="OBF26" s="24"/>
      <c r="OBG26" s="24"/>
      <c r="OBH26" s="24"/>
      <c r="OBI26" s="24"/>
      <c r="OBJ26" s="24"/>
      <c r="OBK26" s="24"/>
      <c r="OBL26" s="24"/>
      <c r="OBM26" s="24"/>
      <c r="OBN26" s="24"/>
      <c r="OBO26" s="24"/>
      <c r="OBP26" s="24"/>
      <c r="OBQ26" s="24"/>
      <c r="OBR26" s="24"/>
      <c r="OBS26" s="24"/>
      <c r="OBT26" s="24"/>
      <c r="OBU26" s="24"/>
      <c r="OBV26" s="24"/>
      <c r="OBW26" s="24"/>
      <c r="OBX26" s="24"/>
      <c r="OBY26" s="24"/>
      <c r="OBZ26" s="24"/>
      <c r="OCA26" s="24"/>
      <c r="OCB26" s="24"/>
      <c r="OCC26" s="24"/>
      <c r="OCD26" s="24"/>
      <c r="OCE26" s="24"/>
      <c r="OCF26" s="24"/>
      <c r="OCG26" s="24"/>
      <c r="OCH26" s="24"/>
      <c r="OCI26" s="24"/>
      <c r="OCJ26" s="24"/>
      <c r="OCK26" s="24"/>
      <c r="OCL26" s="24"/>
      <c r="OCM26" s="24"/>
      <c r="OCN26" s="24"/>
      <c r="OCO26" s="24"/>
      <c r="OCP26" s="24"/>
      <c r="OCQ26" s="24"/>
      <c r="OCR26" s="24"/>
      <c r="OCS26" s="24"/>
      <c r="OCT26" s="24"/>
      <c r="OCU26" s="24"/>
      <c r="OCV26" s="24"/>
      <c r="OCW26" s="24"/>
      <c r="OCX26" s="24"/>
      <c r="OCY26" s="24"/>
      <c r="OCZ26" s="24"/>
      <c r="ODA26" s="24"/>
      <c r="ODB26" s="24"/>
      <c r="ODC26" s="24"/>
      <c r="ODD26" s="24"/>
      <c r="ODE26" s="24"/>
      <c r="ODF26" s="24"/>
      <c r="ODG26" s="24"/>
      <c r="ODH26" s="24"/>
      <c r="ODI26" s="24"/>
      <c r="ODJ26" s="24"/>
      <c r="ODK26" s="24"/>
      <c r="ODL26" s="24"/>
      <c r="ODM26" s="24"/>
      <c r="ODN26" s="24"/>
      <c r="ODO26" s="24"/>
      <c r="ODP26" s="24"/>
      <c r="ODQ26" s="24"/>
      <c r="ODR26" s="24"/>
      <c r="ODS26" s="24"/>
      <c r="ODT26" s="24"/>
      <c r="ODU26" s="24"/>
      <c r="ODV26" s="24"/>
      <c r="ODW26" s="24"/>
      <c r="ODX26" s="24"/>
      <c r="ODY26" s="24"/>
      <c r="ODZ26" s="24"/>
      <c r="OEA26" s="24"/>
      <c r="OEB26" s="24"/>
      <c r="OEC26" s="24"/>
      <c r="OED26" s="24"/>
      <c r="OEE26" s="24"/>
      <c r="OEF26" s="24"/>
      <c r="OEG26" s="24"/>
      <c r="OEH26" s="24"/>
      <c r="OEI26" s="24"/>
      <c r="OEJ26" s="24"/>
      <c r="OEK26" s="24"/>
      <c r="OEL26" s="24"/>
      <c r="OEM26" s="24"/>
      <c r="OEN26" s="24"/>
      <c r="OEO26" s="24"/>
      <c r="OEP26" s="24"/>
      <c r="OEQ26" s="24"/>
      <c r="OER26" s="24"/>
      <c r="OES26" s="24"/>
      <c r="OET26" s="24"/>
      <c r="OEU26" s="24"/>
      <c r="OEV26" s="24"/>
      <c r="OEW26" s="24"/>
      <c r="OEX26" s="24"/>
      <c r="OEY26" s="24"/>
      <c r="OEZ26" s="24"/>
      <c r="OFA26" s="24"/>
      <c r="OFB26" s="24"/>
      <c r="OFC26" s="24"/>
      <c r="OFD26" s="24"/>
      <c r="OFE26" s="24"/>
      <c r="OFF26" s="24"/>
      <c r="OFG26" s="24"/>
      <c r="OFH26" s="24"/>
      <c r="OFI26" s="24"/>
      <c r="OFJ26" s="24"/>
      <c r="OFK26" s="24"/>
      <c r="OFL26" s="24"/>
      <c r="OFM26" s="24"/>
      <c r="OFN26" s="24"/>
      <c r="OFO26" s="24"/>
      <c r="OFP26" s="24"/>
      <c r="OFQ26" s="24"/>
      <c r="OFR26" s="24"/>
      <c r="OFS26" s="24"/>
      <c r="OFT26" s="24"/>
      <c r="OFU26" s="24"/>
      <c r="OFV26" s="24"/>
      <c r="OFW26" s="24"/>
      <c r="OFX26" s="24"/>
      <c r="OFY26" s="24"/>
      <c r="OFZ26" s="24"/>
      <c r="OGA26" s="24"/>
      <c r="OGB26" s="24"/>
      <c r="OGC26" s="24"/>
      <c r="OGD26" s="24"/>
      <c r="OGE26" s="24"/>
      <c r="OGF26" s="24"/>
      <c r="OGG26" s="24"/>
      <c r="OGH26" s="24"/>
      <c r="OGI26" s="24"/>
      <c r="OGJ26" s="24"/>
      <c r="OGK26" s="24"/>
      <c r="OGL26" s="24"/>
      <c r="OGM26" s="24"/>
      <c r="OGN26" s="24"/>
      <c r="OGO26" s="24"/>
      <c r="OGP26" s="24"/>
      <c r="OGQ26" s="24"/>
      <c r="OGR26" s="24"/>
      <c r="OGS26" s="24"/>
      <c r="OGT26" s="24"/>
      <c r="OGU26" s="24"/>
      <c r="OGV26" s="24"/>
      <c r="OGW26" s="24"/>
      <c r="OGX26" s="24"/>
      <c r="OGY26" s="24"/>
      <c r="OGZ26" s="24"/>
      <c r="OHA26" s="24"/>
      <c r="OHB26" s="24"/>
      <c r="OHC26" s="24"/>
      <c r="OHD26" s="24"/>
      <c r="OHE26" s="24"/>
      <c r="OHF26" s="24"/>
      <c r="OHG26" s="24"/>
      <c r="OHH26" s="24"/>
      <c r="OHI26" s="24"/>
      <c r="OHJ26" s="24"/>
      <c r="OHK26" s="24"/>
      <c r="OHL26" s="24"/>
      <c r="OHM26" s="24"/>
      <c r="OHN26" s="24"/>
      <c r="OHO26" s="24"/>
      <c r="OHP26" s="24"/>
      <c r="OHQ26" s="24"/>
      <c r="OHR26" s="24"/>
      <c r="OHS26" s="24"/>
      <c r="OHT26" s="24"/>
      <c r="OHU26" s="24"/>
      <c r="OHV26" s="24"/>
      <c r="OHW26" s="24"/>
      <c r="OHX26" s="24"/>
      <c r="OHY26" s="24"/>
      <c r="OHZ26" s="24"/>
      <c r="OIA26" s="24"/>
      <c r="OIB26" s="24"/>
      <c r="OIC26" s="24"/>
      <c r="OID26" s="24"/>
      <c r="OIE26" s="24"/>
      <c r="OIF26" s="24"/>
      <c r="OIG26" s="24"/>
      <c r="OIH26" s="24"/>
      <c r="OII26" s="24"/>
      <c r="OIJ26" s="24"/>
      <c r="OIK26" s="24"/>
      <c r="OIL26" s="24"/>
      <c r="OIM26" s="24"/>
      <c r="OIN26" s="24"/>
      <c r="OIO26" s="24"/>
      <c r="OIP26" s="24"/>
      <c r="OIQ26" s="24"/>
      <c r="OIR26" s="24"/>
      <c r="OIS26" s="24"/>
      <c r="OIT26" s="24"/>
      <c r="OIU26" s="24"/>
      <c r="OIV26" s="24"/>
      <c r="OIW26" s="24"/>
      <c r="OIX26" s="24"/>
      <c r="OIY26" s="24"/>
      <c r="OIZ26" s="24"/>
      <c r="OJA26" s="24"/>
      <c r="OJB26" s="24"/>
      <c r="OJC26" s="24"/>
      <c r="OJD26" s="24"/>
      <c r="OJE26" s="24"/>
      <c r="OJF26" s="24"/>
      <c r="OJG26" s="24"/>
      <c r="OJH26" s="24"/>
      <c r="OJI26" s="24"/>
      <c r="OJJ26" s="24"/>
      <c r="OJK26" s="24"/>
      <c r="OJL26" s="24"/>
      <c r="OJM26" s="24"/>
      <c r="OJN26" s="24"/>
      <c r="OJO26" s="24"/>
      <c r="OJP26" s="24"/>
      <c r="OJQ26" s="24"/>
      <c r="OJR26" s="24"/>
      <c r="OJS26" s="24"/>
      <c r="OJT26" s="24"/>
      <c r="OJU26" s="24"/>
      <c r="OJV26" s="24"/>
      <c r="OJW26" s="24"/>
      <c r="OJX26" s="24"/>
      <c r="OJY26" s="24"/>
      <c r="OJZ26" s="24"/>
      <c r="OKA26" s="24"/>
      <c r="OKB26" s="24"/>
      <c r="OKC26" s="24"/>
      <c r="OKD26" s="24"/>
      <c r="OKE26" s="24"/>
      <c r="OKF26" s="24"/>
      <c r="OKG26" s="24"/>
      <c r="OKH26" s="24"/>
      <c r="OKI26" s="24"/>
      <c r="OKJ26" s="24"/>
      <c r="OKK26" s="24"/>
      <c r="OKL26" s="24"/>
      <c r="OKM26" s="24"/>
      <c r="OKN26" s="24"/>
      <c r="OKO26" s="24"/>
      <c r="OKP26" s="24"/>
      <c r="OKQ26" s="24"/>
      <c r="OKR26" s="24"/>
      <c r="OKS26" s="24"/>
      <c r="OKT26" s="24"/>
      <c r="OKU26" s="24"/>
      <c r="OKV26" s="24"/>
      <c r="OKW26" s="24"/>
      <c r="OKX26" s="24"/>
      <c r="OKY26" s="24"/>
      <c r="OKZ26" s="24"/>
      <c r="OLA26" s="24"/>
      <c r="OLB26" s="24"/>
      <c r="OLC26" s="24"/>
      <c r="OLD26" s="24"/>
      <c r="OLE26" s="24"/>
      <c r="OLF26" s="24"/>
      <c r="OLG26" s="24"/>
      <c r="OLH26" s="24"/>
      <c r="OLI26" s="24"/>
      <c r="OLJ26" s="24"/>
      <c r="OLK26" s="24"/>
      <c r="OLL26" s="24"/>
      <c r="OLM26" s="24"/>
      <c r="OLN26" s="24"/>
      <c r="OLO26" s="24"/>
      <c r="OLP26" s="24"/>
      <c r="OLQ26" s="24"/>
      <c r="OLR26" s="24"/>
      <c r="OLS26" s="24"/>
      <c r="OLT26" s="24"/>
      <c r="OLU26" s="24"/>
      <c r="OLV26" s="24"/>
      <c r="OLW26" s="24"/>
      <c r="OLX26" s="24"/>
      <c r="OLY26" s="24"/>
      <c r="OLZ26" s="24"/>
      <c r="OMA26" s="24"/>
      <c r="OMB26" s="24"/>
      <c r="OMC26" s="24"/>
      <c r="OMD26" s="24"/>
      <c r="OME26" s="24"/>
      <c r="OMF26" s="24"/>
      <c r="OMG26" s="24"/>
      <c r="OMH26" s="24"/>
      <c r="OMI26" s="24"/>
      <c r="OMJ26" s="24"/>
      <c r="OMK26" s="24"/>
      <c r="OML26" s="24"/>
      <c r="OMM26" s="24"/>
      <c r="OMN26" s="24"/>
      <c r="OMO26" s="24"/>
      <c r="OMP26" s="24"/>
      <c r="OMQ26" s="24"/>
      <c r="OMR26" s="24"/>
      <c r="OMS26" s="24"/>
      <c r="OMT26" s="24"/>
      <c r="OMU26" s="24"/>
      <c r="OMV26" s="24"/>
      <c r="OMW26" s="24"/>
      <c r="OMX26" s="24"/>
      <c r="OMY26" s="24"/>
      <c r="OMZ26" s="24"/>
      <c r="ONA26" s="24"/>
      <c r="ONB26" s="24"/>
      <c r="ONC26" s="24"/>
      <c r="OND26" s="24"/>
      <c r="ONE26" s="24"/>
      <c r="ONF26" s="24"/>
      <c r="ONG26" s="24"/>
      <c r="ONH26" s="24"/>
      <c r="ONI26" s="24"/>
      <c r="ONJ26" s="24"/>
      <c r="ONK26" s="24"/>
      <c r="ONL26" s="24"/>
      <c r="ONM26" s="24"/>
      <c r="ONN26" s="24"/>
      <c r="ONO26" s="24"/>
      <c r="ONP26" s="24"/>
      <c r="ONQ26" s="24"/>
      <c r="ONR26" s="24"/>
      <c r="ONS26" s="24"/>
      <c r="ONT26" s="24"/>
      <c r="ONU26" s="24"/>
      <c r="ONV26" s="24"/>
      <c r="ONW26" s="24"/>
      <c r="ONX26" s="24"/>
      <c r="ONY26" s="24"/>
      <c r="ONZ26" s="24"/>
      <c r="OOA26" s="24"/>
      <c r="OOB26" s="24"/>
      <c r="OOC26" s="24"/>
      <c r="OOD26" s="24"/>
      <c r="OOE26" s="24"/>
      <c r="OOF26" s="24"/>
      <c r="OOG26" s="24"/>
      <c r="OOH26" s="24"/>
      <c r="OOI26" s="24"/>
      <c r="OOJ26" s="24"/>
      <c r="OOK26" s="24"/>
      <c r="OOL26" s="24"/>
      <c r="OOM26" s="24"/>
      <c r="OON26" s="24"/>
      <c r="OOO26" s="24"/>
      <c r="OOP26" s="24"/>
      <c r="OOQ26" s="24"/>
      <c r="OOR26" s="24"/>
      <c r="OOS26" s="24"/>
      <c r="OOT26" s="24"/>
      <c r="OOU26" s="24"/>
      <c r="OOV26" s="24"/>
      <c r="OOW26" s="24"/>
      <c r="OOX26" s="24"/>
      <c r="OOY26" s="24"/>
      <c r="OOZ26" s="24"/>
      <c r="OPA26" s="24"/>
      <c r="OPB26" s="24"/>
      <c r="OPC26" s="24"/>
      <c r="OPD26" s="24"/>
      <c r="OPE26" s="24"/>
      <c r="OPF26" s="24"/>
      <c r="OPG26" s="24"/>
      <c r="OPH26" s="24"/>
      <c r="OPI26" s="24"/>
      <c r="OPJ26" s="24"/>
      <c r="OPK26" s="24"/>
      <c r="OPL26" s="24"/>
      <c r="OPM26" s="24"/>
      <c r="OPN26" s="24"/>
      <c r="OPO26" s="24"/>
      <c r="OPP26" s="24"/>
      <c r="OPQ26" s="24"/>
      <c r="OPR26" s="24"/>
      <c r="OPS26" s="24"/>
      <c r="OPT26" s="24"/>
      <c r="OPU26" s="24"/>
      <c r="OPV26" s="24"/>
      <c r="OPW26" s="24"/>
      <c r="OPX26" s="24"/>
      <c r="OPY26" s="24"/>
      <c r="OPZ26" s="24"/>
      <c r="OQA26" s="24"/>
      <c r="OQB26" s="24"/>
      <c r="OQC26" s="24"/>
      <c r="OQD26" s="24"/>
      <c r="OQE26" s="24"/>
      <c r="OQF26" s="24"/>
      <c r="OQG26" s="24"/>
      <c r="OQH26" s="24"/>
      <c r="OQI26" s="24"/>
      <c r="OQJ26" s="24"/>
      <c r="OQK26" s="24"/>
      <c r="OQL26" s="24"/>
      <c r="OQM26" s="24"/>
      <c r="OQN26" s="24"/>
      <c r="OQO26" s="24"/>
      <c r="OQP26" s="24"/>
      <c r="OQQ26" s="24"/>
      <c r="OQR26" s="24"/>
      <c r="OQS26" s="24"/>
      <c r="OQT26" s="24"/>
      <c r="OQU26" s="24"/>
      <c r="OQV26" s="24"/>
      <c r="OQW26" s="24"/>
      <c r="OQX26" s="24"/>
      <c r="OQY26" s="24"/>
      <c r="OQZ26" s="24"/>
      <c r="ORA26" s="24"/>
      <c r="ORB26" s="24"/>
      <c r="ORC26" s="24"/>
      <c r="ORD26" s="24"/>
      <c r="ORE26" s="24"/>
      <c r="ORF26" s="24"/>
      <c r="ORG26" s="24"/>
      <c r="ORH26" s="24"/>
      <c r="ORI26" s="24"/>
      <c r="ORJ26" s="24"/>
      <c r="ORK26" s="24"/>
      <c r="ORL26" s="24"/>
      <c r="ORM26" s="24"/>
      <c r="ORN26" s="24"/>
      <c r="ORO26" s="24"/>
      <c r="ORP26" s="24"/>
      <c r="ORQ26" s="24"/>
      <c r="ORR26" s="24"/>
      <c r="ORS26" s="24"/>
      <c r="ORT26" s="24"/>
      <c r="ORU26" s="24"/>
      <c r="ORV26" s="24"/>
      <c r="ORW26" s="24"/>
      <c r="ORX26" s="24"/>
      <c r="ORY26" s="24"/>
      <c r="ORZ26" s="24"/>
      <c r="OSA26" s="24"/>
      <c r="OSB26" s="24"/>
      <c r="OSC26" s="24"/>
      <c r="OSD26" s="24"/>
      <c r="OSE26" s="24"/>
      <c r="OSF26" s="24"/>
      <c r="OSG26" s="24"/>
      <c r="OSH26" s="24"/>
      <c r="OSI26" s="24"/>
      <c r="OSJ26" s="24"/>
      <c r="OSK26" s="24"/>
      <c r="OSL26" s="24"/>
      <c r="OSM26" s="24"/>
      <c r="OSN26" s="24"/>
      <c r="OSO26" s="24"/>
      <c r="OSP26" s="24"/>
      <c r="OSQ26" s="24"/>
      <c r="OSR26" s="24"/>
      <c r="OSS26" s="24"/>
      <c r="OST26" s="24"/>
      <c r="OSU26" s="24"/>
      <c r="OSV26" s="24"/>
      <c r="OSW26" s="24"/>
      <c r="OSX26" s="24"/>
      <c r="OSY26" s="24"/>
      <c r="OSZ26" s="24"/>
      <c r="OTA26" s="24"/>
      <c r="OTB26" s="24"/>
      <c r="OTC26" s="24"/>
      <c r="OTD26" s="24"/>
      <c r="OTE26" s="24"/>
      <c r="OTF26" s="24"/>
      <c r="OTG26" s="24"/>
      <c r="OTH26" s="24"/>
      <c r="OTI26" s="24"/>
      <c r="OTJ26" s="24"/>
      <c r="OTK26" s="24"/>
      <c r="OTL26" s="24"/>
      <c r="OTM26" s="24"/>
      <c r="OTN26" s="24"/>
      <c r="OTO26" s="24"/>
      <c r="OTP26" s="24"/>
      <c r="OTQ26" s="24"/>
      <c r="OTR26" s="24"/>
      <c r="OTS26" s="24"/>
      <c r="OTT26" s="24"/>
      <c r="OTU26" s="24"/>
      <c r="OTV26" s="24"/>
      <c r="OTW26" s="24"/>
      <c r="OTX26" s="24"/>
      <c r="OTY26" s="24"/>
      <c r="OTZ26" s="24"/>
      <c r="OUA26" s="24"/>
      <c r="OUB26" s="24"/>
      <c r="OUC26" s="24"/>
      <c r="OUD26" s="24"/>
      <c r="OUE26" s="24"/>
      <c r="OUF26" s="24"/>
      <c r="OUG26" s="24"/>
      <c r="OUH26" s="24"/>
      <c r="OUI26" s="24"/>
      <c r="OUJ26" s="24"/>
      <c r="OUK26" s="24"/>
      <c r="OUL26" s="24"/>
      <c r="OUM26" s="24"/>
      <c r="OUN26" s="24"/>
      <c r="OUO26" s="24"/>
      <c r="OUP26" s="24"/>
      <c r="OUQ26" s="24"/>
      <c r="OUR26" s="24"/>
      <c r="OUS26" s="24"/>
      <c r="OUT26" s="24"/>
      <c r="OUU26" s="24"/>
      <c r="OUV26" s="24"/>
      <c r="OUW26" s="24"/>
      <c r="OUX26" s="24"/>
      <c r="OUY26" s="24"/>
      <c r="OUZ26" s="24"/>
      <c r="OVA26" s="24"/>
      <c r="OVB26" s="24"/>
      <c r="OVC26" s="24"/>
      <c r="OVD26" s="24"/>
      <c r="OVE26" s="24"/>
      <c r="OVF26" s="24"/>
      <c r="OVG26" s="24"/>
      <c r="OVH26" s="24"/>
      <c r="OVI26" s="24"/>
      <c r="OVJ26" s="24"/>
      <c r="OVK26" s="24"/>
      <c r="OVL26" s="24"/>
      <c r="OVM26" s="24"/>
      <c r="OVN26" s="24"/>
      <c r="OVO26" s="24"/>
      <c r="OVP26" s="24"/>
      <c r="OVQ26" s="24"/>
      <c r="OVR26" s="24"/>
      <c r="OVS26" s="24"/>
      <c r="OVT26" s="24"/>
      <c r="OVU26" s="24"/>
      <c r="OVV26" s="24"/>
      <c r="OVW26" s="24"/>
      <c r="OVX26" s="24"/>
      <c r="OVY26" s="24"/>
      <c r="OVZ26" s="24"/>
      <c r="OWA26" s="24"/>
      <c r="OWB26" s="24"/>
      <c r="OWC26" s="24"/>
      <c r="OWD26" s="24"/>
      <c r="OWE26" s="24"/>
      <c r="OWF26" s="24"/>
      <c r="OWG26" s="24"/>
      <c r="OWH26" s="24"/>
      <c r="OWI26" s="24"/>
      <c r="OWJ26" s="24"/>
      <c r="OWK26" s="24"/>
      <c r="OWL26" s="24"/>
      <c r="OWM26" s="24"/>
      <c r="OWN26" s="24"/>
      <c r="OWO26" s="24"/>
      <c r="OWP26" s="24"/>
      <c r="OWQ26" s="24"/>
      <c r="OWR26" s="24"/>
      <c r="OWS26" s="24"/>
      <c r="OWT26" s="24"/>
      <c r="OWU26" s="24"/>
      <c r="OWV26" s="24"/>
      <c r="OWW26" s="24"/>
      <c r="OWX26" s="24"/>
      <c r="OWY26" s="24"/>
      <c r="OWZ26" s="24"/>
      <c r="OXA26" s="24"/>
      <c r="OXB26" s="24"/>
      <c r="OXC26" s="24"/>
      <c r="OXD26" s="24"/>
      <c r="OXE26" s="24"/>
      <c r="OXF26" s="24"/>
      <c r="OXG26" s="24"/>
      <c r="OXH26" s="24"/>
      <c r="OXI26" s="24"/>
      <c r="OXJ26" s="24"/>
      <c r="OXK26" s="24"/>
      <c r="OXL26" s="24"/>
      <c r="OXM26" s="24"/>
      <c r="OXN26" s="24"/>
      <c r="OXO26" s="24"/>
      <c r="OXP26" s="24"/>
      <c r="OXQ26" s="24"/>
      <c r="OXR26" s="24"/>
      <c r="OXS26" s="24"/>
      <c r="OXT26" s="24"/>
      <c r="OXU26" s="24"/>
      <c r="OXV26" s="24"/>
      <c r="OXW26" s="24"/>
      <c r="OXX26" s="24"/>
      <c r="OXY26" s="24"/>
      <c r="OXZ26" s="24"/>
      <c r="OYA26" s="24"/>
      <c r="OYB26" s="24"/>
      <c r="OYC26" s="24"/>
      <c r="OYD26" s="24"/>
      <c r="OYE26" s="24"/>
      <c r="OYF26" s="24"/>
      <c r="OYG26" s="24"/>
      <c r="OYH26" s="24"/>
      <c r="OYI26" s="24"/>
      <c r="OYJ26" s="24"/>
      <c r="OYK26" s="24"/>
      <c r="OYL26" s="24"/>
      <c r="OYM26" s="24"/>
      <c r="OYN26" s="24"/>
      <c r="OYO26" s="24"/>
      <c r="OYP26" s="24"/>
      <c r="OYQ26" s="24"/>
      <c r="OYR26" s="24"/>
      <c r="OYS26" s="24"/>
      <c r="OYT26" s="24"/>
      <c r="OYU26" s="24"/>
      <c r="OYV26" s="24"/>
      <c r="OYW26" s="24"/>
      <c r="OYX26" s="24"/>
      <c r="OYY26" s="24"/>
      <c r="OYZ26" s="24"/>
      <c r="OZA26" s="24"/>
      <c r="OZB26" s="24"/>
      <c r="OZC26" s="24"/>
      <c r="OZD26" s="24"/>
      <c r="OZE26" s="24"/>
      <c r="OZF26" s="24"/>
      <c r="OZG26" s="24"/>
      <c r="OZH26" s="24"/>
      <c r="OZI26" s="24"/>
      <c r="OZJ26" s="24"/>
      <c r="OZK26" s="24"/>
      <c r="OZL26" s="24"/>
      <c r="OZM26" s="24"/>
      <c r="OZN26" s="24"/>
      <c r="OZO26" s="24"/>
      <c r="OZP26" s="24"/>
      <c r="OZQ26" s="24"/>
      <c r="OZR26" s="24"/>
      <c r="OZS26" s="24"/>
      <c r="OZT26" s="24"/>
      <c r="OZU26" s="24"/>
      <c r="OZV26" s="24"/>
      <c r="OZW26" s="24"/>
      <c r="OZX26" s="24"/>
      <c r="OZY26" s="24"/>
      <c r="OZZ26" s="24"/>
      <c r="PAA26" s="24"/>
      <c r="PAB26" s="24"/>
      <c r="PAC26" s="24"/>
      <c r="PAD26" s="24"/>
      <c r="PAE26" s="24"/>
      <c r="PAF26" s="24"/>
      <c r="PAG26" s="24"/>
      <c r="PAH26" s="24"/>
      <c r="PAI26" s="24"/>
      <c r="PAJ26" s="24"/>
      <c r="PAK26" s="24"/>
      <c r="PAL26" s="24"/>
      <c r="PAM26" s="24"/>
      <c r="PAN26" s="24"/>
      <c r="PAO26" s="24"/>
      <c r="PAP26" s="24"/>
      <c r="PAQ26" s="24"/>
      <c r="PAR26" s="24"/>
      <c r="PAS26" s="24"/>
      <c r="PAT26" s="24"/>
      <c r="PAU26" s="24"/>
      <c r="PAV26" s="24"/>
      <c r="PAW26" s="24"/>
      <c r="PAX26" s="24"/>
      <c r="PAY26" s="24"/>
      <c r="PAZ26" s="24"/>
      <c r="PBA26" s="24"/>
      <c r="PBB26" s="24"/>
      <c r="PBC26" s="24"/>
      <c r="PBD26" s="24"/>
      <c r="PBE26" s="24"/>
      <c r="PBF26" s="24"/>
      <c r="PBG26" s="24"/>
      <c r="PBH26" s="24"/>
      <c r="PBI26" s="24"/>
      <c r="PBJ26" s="24"/>
      <c r="PBK26" s="24"/>
      <c r="PBL26" s="24"/>
      <c r="PBM26" s="24"/>
      <c r="PBN26" s="24"/>
      <c r="PBO26" s="24"/>
      <c r="PBP26" s="24"/>
      <c r="PBQ26" s="24"/>
      <c r="PBR26" s="24"/>
      <c r="PBS26" s="24"/>
      <c r="PBT26" s="24"/>
      <c r="PBU26" s="24"/>
      <c r="PBV26" s="24"/>
      <c r="PBW26" s="24"/>
      <c r="PBX26" s="24"/>
      <c r="PBY26" s="24"/>
      <c r="PBZ26" s="24"/>
      <c r="PCA26" s="24"/>
      <c r="PCB26" s="24"/>
      <c r="PCC26" s="24"/>
      <c r="PCD26" s="24"/>
      <c r="PCE26" s="24"/>
      <c r="PCF26" s="24"/>
      <c r="PCG26" s="24"/>
      <c r="PCH26" s="24"/>
      <c r="PCI26" s="24"/>
      <c r="PCJ26" s="24"/>
      <c r="PCK26" s="24"/>
      <c r="PCL26" s="24"/>
      <c r="PCM26" s="24"/>
      <c r="PCN26" s="24"/>
      <c r="PCO26" s="24"/>
      <c r="PCP26" s="24"/>
      <c r="PCQ26" s="24"/>
      <c r="PCR26" s="24"/>
      <c r="PCS26" s="24"/>
      <c r="PCT26" s="24"/>
      <c r="PCU26" s="24"/>
      <c r="PCV26" s="24"/>
      <c r="PCW26" s="24"/>
      <c r="PCX26" s="24"/>
      <c r="PCY26" s="24"/>
      <c r="PCZ26" s="24"/>
      <c r="PDA26" s="24"/>
      <c r="PDB26" s="24"/>
      <c r="PDC26" s="24"/>
      <c r="PDD26" s="24"/>
      <c r="PDE26" s="24"/>
      <c r="PDF26" s="24"/>
      <c r="PDG26" s="24"/>
      <c r="PDH26" s="24"/>
      <c r="PDI26" s="24"/>
      <c r="PDJ26" s="24"/>
      <c r="PDK26" s="24"/>
      <c r="PDL26" s="24"/>
      <c r="PDM26" s="24"/>
      <c r="PDN26" s="24"/>
      <c r="PDO26" s="24"/>
      <c r="PDP26" s="24"/>
      <c r="PDQ26" s="24"/>
      <c r="PDR26" s="24"/>
      <c r="PDS26" s="24"/>
      <c r="PDT26" s="24"/>
      <c r="PDU26" s="24"/>
      <c r="PDV26" s="24"/>
      <c r="PDW26" s="24"/>
      <c r="PDX26" s="24"/>
      <c r="PDY26" s="24"/>
      <c r="PDZ26" s="24"/>
      <c r="PEA26" s="24"/>
      <c r="PEB26" s="24"/>
      <c r="PEC26" s="24"/>
      <c r="PED26" s="24"/>
      <c r="PEE26" s="24"/>
      <c r="PEF26" s="24"/>
      <c r="PEG26" s="24"/>
      <c r="PEH26" s="24"/>
      <c r="PEI26" s="24"/>
      <c r="PEJ26" s="24"/>
      <c r="PEK26" s="24"/>
      <c r="PEL26" s="24"/>
      <c r="PEM26" s="24"/>
      <c r="PEN26" s="24"/>
      <c r="PEO26" s="24"/>
      <c r="PEP26" s="24"/>
      <c r="PEQ26" s="24"/>
      <c r="PER26" s="24"/>
      <c r="PES26" s="24"/>
      <c r="PET26" s="24"/>
      <c r="PEU26" s="24"/>
      <c r="PEV26" s="24"/>
      <c r="PEW26" s="24"/>
      <c r="PEX26" s="24"/>
      <c r="PEY26" s="24"/>
      <c r="PEZ26" s="24"/>
      <c r="PFA26" s="24"/>
      <c r="PFB26" s="24"/>
      <c r="PFC26" s="24"/>
      <c r="PFD26" s="24"/>
      <c r="PFE26" s="24"/>
      <c r="PFF26" s="24"/>
      <c r="PFG26" s="24"/>
      <c r="PFH26" s="24"/>
      <c r="PFI26" s="24"/>
      <c r="PFJ26" s="24"/>
      <c r="PFK26" s="24"/>
      <c r="PFL26" s="24"/>
      <c r="PFM26" s="24"/>
      <c r="PFN26" s="24"/>
      <c r="PFO26" s="24"/>
      <c r="PFP26" s="24"/>
      <c r="PFQ26" s="24"/>
      <c r="PFR26" s="24"/>
      <c r="PFS26" s="24"/>
      <c r="PFT26" s="24"/>
      <c r="PFU26" s="24"/>
      <c r="PFV26" s="24"/>
      <c r="PFW26" s="24"/>
      <c r="PFX26" s="24"/>
      <c r="PFY26" s="24"/>
      <c r="PFZ26" s="24"/>
      <c r="PGA26" s="24"/>
      <c r="PGB26" s="24"/>
      <c r="PGC26" s="24"/>
      <c r="PGD26" s="24"/>
      <c r="PGE26" s="24"/>
      <c r="PGF26" s="24"/>
      <c r="PGG26" s="24"/>
      <c r="PGH26" s="24"/>
      <c r="PGI26" s="24"/>
      <c r="PGJ26" s="24"/>
      <c r="PGK26" s="24"/>
      <c r="PGL26" s="24"/>
      <c r="PGM26" s="24"/>
      <c r="PGN26" s="24"/>
      <c r="PGO26" s="24"/>
      <c r="PGP26" s="24"/>
      <c r="PGQ26" s="24"/>
      <c r="PGR26" s="24"/>
      <c r="PGS26" s="24"/>
      <c r="PGT26" s="24"/>
      <c r="PGU26" s="24"/>
      <c r="PGV26" s="24"/>
      <c r="PGW26" s="24"/>
      <c r="PGX26" s="24"/>
      <c r="PGY26" s="24"/>
      <c r="PGZ26" s="24"/>
      <c r="PHA26" s="24"/>
      <c r="PHB26" s="24"/>
      <c r="PHC26" s="24"/>
      <c r="PHD26" s="24"/>
      <c r="PHE26" s="24"/>
      <c r="PHF26" s="24"/>
      <c r="PHG26" s="24"/>
      <c r="PHH26" s="24"/>
      <c r="PHI26" s="24"/>
      <c r="PHJ26" s="24"/>
      <c r="PHK26" s="24"/>
      <c r="PHL26" s="24"/>
      <c r="PHM26" s="24"/>
      <c r="PHN26" s="24"/>
      <c r="PHO26" s="24"/>
      <c r="PHP26" s="24"/>
      <c r="PHQ26" s="24"/>
      <c r="PHR26" s="24"/>
      <c r="PHS26" s="24"/>
      <c r="PHT26" s="24"/>
      <c r="PHU26" s="24"/>
      <c r="PHV26" s="24"/>
      <c r="PHW26" s="24"/>
      <c r="PHX26" s="24"/>
      <c r="PHY26" s="24"/>
      <c r="PHZ26" s="24"/>
      <c r="PIA26" s="24"/>
      <c r="PIB26" s="24"/>
      <c r="PIC26" s="24"/>
      <c r="PID26" s="24"/>
      <c r="PIE26" s="24"/>
      <c r="PIF26" s="24"/>
      <c r="PIG26" s="24"/>
      <c r="PIH26" s="24"/>
      <c r="PII26" s="24"/>
      <c r="PIJ26" s="24"/>
      <c r="PIK26" s="24"/>
      <c r="PIL26" s="24"/>
      <c r="PIM26" s="24"/>
      <c r="PIN26" s="24"/>
      <c r="PIO26" s="24"/>
      <c r="PIP26" s="24"/>
      <c r="PIQ26" s="24"/>
      <c r="PIR26" s="24"/>
      <c r="PIS26" s="24"/>
      <c r="PIT26" s="24"/>
      <c r="PIU26" s="24"/>
      <c r="PIV26" s="24"/>
      <c r="PIW26" s="24"/>
      <c r="PIX26" s="24"/>
      <c r="PIY26" s="24"/>
      <c r="PIZ26" s="24"/>
      <c r="PJA26" s="24"/>
      <c r="PJB26" s="24"/>
      <c r="PJC26" s="24"/>
      <c r="PJD26" s="24"/>
      <c r="PJE26" s="24"/>
      <c r="PJF26" s="24"/>
      <c r="PJG26" s="24"/>
      <c r="PJH26" s="24"/>
      <c r="PJI26" s="24"/>
      <c r="PJJ26" s="24"/>
      <c r="PJK26" s="24"/>
      <c r="PJL26" s="24"/>
      <c r="PJM26" s="24"/>
      <c r="PJN26" s="24"/>
      <c r="PJO26" s="24"/>
      <c r="PJP26" s="24"/>
      <c r="PJQ26" s="24"/>
      <c r="PJR26" s="24"/>
      <c r="PJS26" s="24"/>
      <c r="PJT26" s="24"/>
      <c r="PJU26" s="24"/>
      <c r="PJV26" s="24"/>
      <c r="PJW26" s="24"/>
      <c r="PJX26" s="24"/>
      <c r="PJY26" s="24"/>
      <c r="PJZ26" s="24"/>
      <c r="PKA26" s="24"/>
      <c r="PKB26" s="24"/>
      <c r="PKC26" s="24"/>
      <c r="PKD26" s="24"/>
      <c r="PKE26" s="24"/>
      <c r="PKF26" s="24"/>
      <c r="PKG26" s="24"/>
      <c r="PKH26" s="24"/>
      <c r="PKI26" s="24"/>
      <c r="PKJ26" s="24"/>
      <c r="PKK26" s="24"/>
      <c r="PKL26" s="24"/>
      <c r="PKM26" s="24"/>
      <c r="PKN26" s="24"/>
      <c r="PKO26" s="24"/>
      <c r="PKP26" s="24"/>
      <c r="PKQ26" s="24"/>
      <c r="PKR26" s="24"/>
      <c r="PKS26" s="24"/>
      <c r="PKT26" s="24"/>
      <c r="PKU26" s="24"/>
      <c r="PKV26" s="24"/>
      <c r="PKW26" s="24"/>
      <c r="PKX26" s="24"/>
      <c r="PKY26" s="24"/>
      <c r="PKZ26" s="24"/>
      <c r="PLA26" s="24"/>
      <c r="PLB26" s="24"/>
      <c r="PLC26" s="24"/>
      <c r="PLD26" s="24"/>
      <c r="PLE26" s="24"/>
      <c r="PLF26" s="24"/>
      <c r="PLG26" s="24"/>
      <c r="PLH26" s="24"/>
      <c r="PLI26" s="24"/>
      <c r="PLJ26" s="24"/>
      <c r="PLK26" s="24"/>
      <c r="PLL26" s="24"/>
      <c r="PLM26" s="24"/>
      <c r="PLN26" s="24"/>
      <c r="PLO26" s="24"/>
      <c r="PLP26" s="24"/>
      <c r="PLQ26" s="24"/>
      <c r="PLR26" s="24"/>
      <c r="PLS26" s="24"/>
      <c r="PLT26" s="24"/>
      <c r="PLU26" s="24"/>
      <c r="PLV26" s="24"/>
      <c r="PLW26" s="24"/>
      <c r="PLX26" s="24"/>
      <c r="PLY26" s="24"/>
      <c r="PLZ26" s="24"/>
      <c r="PMA26" s="24"/>
      <c r="PMB26" s="24"/>
      <c r="PMC26" s="24"/>
      <c r="PMD26" s="24"/>
      <c r="PME26" s="24"/>
      <c r="PMF26" s="24"/>
      <c r="PMG26" s="24"/>
      <c r="PMH26" s="24"/>
      <c r="PMI26" s="24"/>
      <c r="PMJ26" s="24"/>
      <c r="PMK26" s="24"/>
      <c r="PML26" s="24"/>
      <c r="PMM26" s="24"/>
      <c r="PMN26" s="24"/>
      <c r="PMO26" s="24"/>
      <c r="PMP26" s="24"/>
      <c r="PMQ26" s="24"/>
      <c r="PMR26" s="24"/>
      <c r="PMS26" s="24"/>
      <c r="PMT26" s="24"/>
      <c r="PMU26" s="24"/>
      <c r="PMV26" s="24"/>
      <c r="PMW26" s="24"/>
      <c r="PMX26" s="24"/>
      <c r="PMY26" s="24"/>
      <c r="PMZ26" s="24"/>
      <c r="PNA26" s="24"/>
      <c r="PNB26" s="24"/>
      <c r="PNC26" s="24"/>
      <c r="PND26" s="24"/>
      <c r="PNE26" s="24"/>
      <c r="PNF26" s="24"/>
      <c r="PNG26" s="24"/>
      <c r="PNH26" s="24"/>
      <c r="PNI26" s="24"/>
      <c r="PNJ26" s="24"/>
      <c r="PNK26" s="24"/>
      <c r="PNL26" s="24"/>
      <c r="PNM26" s="24"/>
      <c r="PNN26" s="24"/>
      <c r="PNO26" s="24"/>
      <c r="PNP26" s="24"/>
      <c r="PNQ26" s="24"/>
      <c r="PNR26" s="24"/>
      <c r="PNS26" s="24"/>
      <c r="PNT26" s="24"/>
      <c r="PNU26" s="24"/>
      <c r="PNV26" s="24"/>
      <c r="PNW26" s="24"/>
      <c r="PNX26" s="24"/>
      <c r="PNY26" s="24"/>
      <c r="PNZ26" s="24"/>
      <c r="POA26" s="24"/>
      <c r="POB26" s="24"/>
      <c r="POC26" s="24"/>
      <c r="POD26" s="24"/>
      <c r="POE26" s="24"/>
      <c r="POF26" s="24"/>
      <c r="POG26" s="24"/>
      <c r="POH26" s="24"/>
      <c r="POI26" s="24"/>
      <c r="POJ26" s="24"/>
      <c r="POK26" s="24"/>
      <c r="POL26" s="24"/>
      <c r="POM26" s="24"/>
      <c r="PON26" s="24"/>
      <c r="POO26" s="24"/>
      <c r="POP26" s="24"/>
      <c r="POQ26" s="24"/>
      <c r="POR26" s="24"/>
      <c r="POS26" s="24"/>
      <c r="POT26" s="24"/>
      <c r="POU26" s="24"/>
      <c r="POV26" s="24"/>
      <c r="POW26" s="24"/>
      <c r="POX26" s="24"/>
      <c r="POY26" s="24"/>
      <c r="POZ26" s="24"/>
      <c r="PPA26" s="24"/>
      <c r="PPB26" s="24"/>
      <c r="PPC26" s="24"/>
      <c r="PPD26" s="24"/>
      <c r="PPE26" s="24"/>
      <c r="PPF26" s="24"/>
      <c r="PPG26" s="24"/>
      <c r="PPH26" s="24"/>
      <c r="PPI26" s="24"/>
      <c r="PPJ26" s="24"/>
      <c r="PPK26" s="24"/>
      <c r="PPL26" s="24"/>
      <c r="PPM26" s="24"/>
      <c r="PPN26" s="24"/>
      <c r="PPO26" s="24"/>
      <c r="PPP26" s="24"/>
      <c r="PPQ26" s="24"/>
      <c r="PPR26" s="24"/>
      <c r="PPS26" s="24"/>
      <c r="PPT26" s="24"/>
      <c r="PPU26" s="24"/>
      <c r="PPV26" s="24"/>
      <c r="PPW26" s="24"/>
      <c r="PPX26" s="24"/>
      <c r="PPY26" s="24"/>
      <c r="PPZ26" s="24"/>
      <c r="PQA26" s="24"/>
      <c r="PQB26" s="24"/>
      <c r="PQC26" s="24"/>
      <c r="PQD26" s="24"/>
      <c r="PQE26" s="24"/>
      <c r="PQF26" s="24"/>
      <c r="PQG26" s="24"/>
      <c r="PQH26" s="24"/>
      <c r="PQI26" s="24"/>
      <c r="PQJ26" s="24"/>
      <c r="PQK26" s="24"/>
      <c r="PQL26" s="24"/>
      <c r="PQM26" s="24"/>
      <c r="PQN26" s="24"/>
      <c r="PQO26" s="24"/>
      <c r="PQP26" s="24"/>
      <c r="PQQ26" s="24"/>
      <c r="PQR26" s="24"/>
      <c r="PQS26" s="24"/>
      <c r="PQT26" s="24"/>
      <c r="PQU26" s="24"/>
      <c r="PQV26" s="24"/>
      <c r="PQW26" s="24"/>
      <c r="PQX26" s="24"/>
      <c r="PQY26" s="24"/>
      <c r="PQZ26" s="24"/>
      <c r="PRA26" s="24"/>
      <c r="PRB26" s="24"/>
      <c r="PRC26" s="24"/>
      <c r="PRD26" s="24"/>
      <c r="PRE26" s="24"/>
      <c r="PRF26" s="24"/>
      <c r="PRG26" s="24"/>
      <c r="PRH26" s="24"/>
      <c r="PRI26" s="24"/>
      <c r="PRJ26" s="24"/>
      <c r="PRK26" s="24"/>
      <c r="PRL26" s="24"/>
      <c r="PRM26" s="24"/>
      <c r="PRN26" s="24"/>
      <c r="PRO26" s="24"/>
      <c r="PRP26" s="24"/>
      <c r="PRQ26" s="24"/>
      <c r="PRR26" s="24"/>
      <c r="PRS26" s="24"/>
      <c r="PRT26" s="24"/>
      <c r="PRU26" s="24"/>
      <c r="PRV26" s="24"/>
      <c r="PRW26" s="24"/>
      <c r="PRX26" s="24"/>
      <c r="PRY26" s="24"/>
      <c r="PRZ26" s="24"/>
      <c r="PSA26" s="24"/>
      <c r="PSB26" s="24"/>
      <c r="PSC26" s="24"/>
      <c r="PSD26" s="24"/>
      <c r="PSE26" s="24"/>
      <c r="PSF26" s="24"/>
      <c r="PSG26" s="24"/>
      <c r="PSH26" s="24"/>
      <c r="PSI26" s="24"/>
      <c r="PSJ26" s="24"/>
      <c r="PSK26" s="24"/>
      <c r="PSL26" s="24"/>
      <c r="PSM26" s="24"/>
      <c r="PSN26" s="24"/>
      <c r="PSO26" s="24"/>
      <c r="PSP26" s="24"/>
      <c r="PSQ26" s="24"/>
      <c r="PSR26" s="24"/>
      <c r="PSS26" s="24"/>
      <c r="PST26" s="24"/>
      <c r="PSU26" s="24"/>
      <c r="PSV26" s="24"/>
      <c r="PSW26" s="24"/>
      <c r="PSX26" s="24"/>
      <c r="PSY26" s="24"/>
      <c r="PSZ26" s="24"/>
      <c r="PTA26" s="24"/>
      <c r="PTB26" s="24"/>
      <c r="PTC26" s="24"/>
      <c r="PTD26" s="24"/>
      <c r="PTE26" s="24"/>
      <c r="PTF26" s="24"/>
      <c r="PTG26" s="24"/>
      <c r="PTH26" s="24"/>
      <c r="PTI26" s="24"/>
      <c r="PTJ26" s="24"/>
      <c r="PTK26" s="24"/>
      <c r="PTL26" s="24"/>
      <c r="PTM26" s="24"/>
      <c r="PTN26" s="24"/>
      <c r="PTO26" s="24"/>
      <c r="PTP26" s="24"/>
      <c r="PTQ26" s="24"/>
      <c r="PTR26" s="24"/>
      <c r="PTS26" s="24"/>
      <c r="PTT26" s="24"/>
      <c r="PTU26" s="24"/>
      <c r="PTV26" s="24"/>
      <c r="PTW26" s="24"/>
      <c r="PTX26" s="24"/>
      <c r="PTY26" s="24"/>
      <c r="PTZ26" s="24"/>
      <c r="PUA26" s="24"/>
      <c r="PUB26" s="24"/>
      <c r="PUC26" s="24"/>
      <c r="PUD26" s="24"/>
      <c r="PUE26" s="24"/>
      <c r="PUF26" s="24"/>
      <c r="PUG26" s="24"/>
      <c r="PUH26" s="24"/>
      <c r="PUI26" s="24"/>
      <c r="PUJ26" s="24"/>
      <c r="PUK26" s="24"/>
      <c r="PUL26" s="24"/>
      <c r="PUM26" s="24"/>
      <c r="PUN26" s="24"/>
      <c r="PUO26" s="24"/>
      <c r="PUP26" s="24"/>
      <c r="PUQ26" s="24"/>
      <c r="PUR26" s="24"/>
      <c r="PUS26" s="24"/>
      <c r="PUT26" s="24"/>
      <c r="PUU26" s="24"/>
      <c r="PUV26" s="24"/>
      <c r="PUW26" s="24"/>
      <c r="PUX26" s="24"/>
      <c r="PUY26" s="24"/>
      <c r="PUZ26" s="24"/>
      <c r="PVA26" s="24"/>
      <c r="PVB26" s="24"/>
      <c r="PVC26" s="24"/>
      <c r="PVD26" s="24"/>
      <c r="PVE26" s="24"/>
      <c r="PVF26" s="24"/>
      <c r="PVG26" s="24"/>
      <c r="PVH26" s="24"/>
      <c r="PVI26" s="24"/>
      <c r="PVJ26" s="24"/>
      <c r="PVK26" s="24"/>
      <c r="PVL26" s="24"/>
      <c r="PVM26" s="24"/>
      <c r="PVN26" s="24"/>
      <c r="PVO26" s="24"/>
      <c r="PVP26" s="24"/>
      <c r="PVQ26" s="24"/>
      <c r="PVR26" s="24"/>
      <c r="PVS26" s="24"/>
      <c r="PVT26" s="24"/>
      <c r="PVU26" s="24"/>
      <c r="PVV26" s="24"/>
      <c r="PVW26" s="24"/>
      <c r="PVX26" s="24"/>
      <c r="PVY26" s="24"/>
      <c r="PVZ26" s="24"/>
      <c r="PWA26" s="24"/>
      <c r="PWB26" s="24"/>
      <c r="PWC26" s="24"/>
      <c r="PWD26" s="24"/>
      <c r="PWE26" s="24"/>
      <c r="PWF26" s="24"/>
      <c r="PWG26" s="24"/>
      <c r="PWH26" s="24"/>
      <c r="PWI26" s="24"/>
      <c r="PWJ26" s="24"/>
      <c r="PWK26" s="24"/>
      <c r="PWL26" s="24"/>
      <c r="PWM26" s="24"/>
      <c r="PWN26" s="24"/>
      <c r="PWO26" s="24"/>
      <c r="PWP26" s="24"/>
      <c r="PWQ26" s="24"/>
      <c r="PWR26" s="24"/>
      <c r="PWS26" s="24"/>
      <c r="PWT26" s="24"/>
      <c r="PWU26" s="24"/>
      <c r="PWV26" s="24"/>
      <c r="PWW26" s="24"/>
      <c r="PWX26" s="24"/>
      <c r="PWY26" s="24"/>
      <c r="PWZ26" s="24"/>
      <c r="PXA26" s="24"/>
      <c r="PXB26" s="24"/>
      <c r="PXC26" s="24"/>
      <c r="PXD26" s="24"/>
      <c r="PXE26" s="24"/>
      <c r="PXF26" s="24"/>
      <c r="PXG26" s="24"/>
      <c r="PXH26" s="24"/>
      <c r="PXI26" s="24"/>
      <c r="PXJ26" s="24"/>
      <c r="PXK26" s="24"/>
      <c r="PXL26" s="24"/>
      <c r="PXM26" s="24"/>
      <c r="PXN26" s="24"/>
      <c r="PXO26" s="24"/>
      <c r="PXP26" s="24"/>
      <c r="PXQ26" s="24"/>
      <c r="PXR26" s="24"/>
      <c r="PXS26" s="24"/>
      <c r="PXT26" s="24"/>
      <c r="PXU26" s="24"/>
      <c r="PXV26" s="24"/>
      <c r="PXW26" s="24"/>
      <c r="PXX26" s="24"/>
      <c r="PXY26" s="24"/>
      <c r="PXZ26" s="24"/>
      <c r="PYA26" s="24"/>
      <c r="PYB26" s="24"/>
      <c r="PYC26" s="24"/>
      <c r="PYD26" s="24"/>
      <c r="PYE26" s="24"/>
      <c r="PYF26" s="24"/>
      <c r="PYG26" s="24"/>
      <c r="PYH26" s="24"/>
      <c r="PYI26" s="24"/>
      <c r="PYJ26" s="24"/>
      <c r="PYK26" s="24"/>
      <c r="PYL26" s="24"/>
      <c r="PYM26" s="24"/>
      <c r="PYN26" s="24"/>
      <c r="PYO26" s="24"/>
      <c r="PYP26" s="24"/>
      <c r="PYQ26" s="24"/>
      <c r="PYR26" s="24"/>
      <c r="PYS26" s="24"/>
      <c r="PYT26" s="24"/>
      <c r="PYU26" s="24"/>
      <c r="PYV26" s="24"/>
      <c r="PYW26" s="24"/>
      <c r="PYX26" s="24"/>
      <c r="PYY26" s="24"/>
      <c r="PYZ26" s="24"/>
      <c r="PZA26" s="24"/>
      <c r="PZB26" s="24"/>
      <c r="PZC26" s="24"/>
      <c r="PZD26" s="24"/>
      <c r="PZE26" s="24"/>
      <c r="PZF26" s="24"/>
      <c r="PZG26" s="24"/>
      <c r="PZH26" s="24"/>
      <c r="PZI26" s="24"/>
      <c r="PZJ26" s="24"/>
      <c r="PZK26" s="24"/>
      <c r="PZL26" s="24"/>
      <c r="PZM26" s="24"/>
      <c r="PZN26" s="24"/>
      <c r="PZO26" s="24"/>
      <c r="PZP26" s="24"/>
      <c r="PZQ26" s="24"/>
      <c r="PZR26" s="24"/>
      <c r="PZS26" s="24"/>
      <c r="PZT26" s="24"/>
      <c r="PZU26" s="24"/>
      <c r="PZV26" s="24"/>
      <c r="PZW26" s="24"/>
      <c r="PZX26" s="24"/>
      <c r="PZY26" s="24"/>
      <c r="PZZ26" s="24"/>
      <c r="QAA26" s="24"/>
      <c r="QAB26" s="24"/>
      <c r="QAC26" s="24"/>
      <c r="QAD26" s="24"/>
      <c r="QAE26" s="24"/>
      <c r="QAF26" s="24"/>
      <c r="QAG26" s="24"/>
      <c r="QAH26" s="24"/>
      <c r="QAI26" s="24"/>
      <c r="QAJ26" s="24"/>
      <c r="QAK26" s="24"/>
      <c r="QAL26" s="24"/>
      <c r="QAM26" s="24"/>
      <c r="QAN26" s="24"/>
      <c r="QAO26" s="24"/>
      <c r="QAP26" s="24"/>
      <c r="QAQ26" s="24"/>
      <c r="QAR26" s="24"/>
      <c r="QAS26" s="24"/>
      <c r="QAT26" s="24"/>
      <c r="QAU26" s="24"/>
      <c r="QAV26" s="24"/>
      <c r="QAW26" s="24"/>
      <c r="QAX26" s="24"/>
      <c r="QAY26" s="24"/>
      <c r="QAZ26" s="24"/>
      <c r="QBA26" s="24"/>
      <c r="QBB26" s="24"/>
      <c r="QBC26" s="24"/>
      <c r="QBD26" s="24"/>
      <c r="QBE26" s="24"/>
      <c r="QBF26" s="24"/>
      <c r="QBG26" s="24"/>
      <c r="QBH26" s="24"/>
      <c r="QBI26" s="24"/>
      <c r="QBJ26" s="24"/>
      <c r="QBK26" s="24"/>
      <c r="QBL26" s="24"/>
      <c r="QBM26" s="24"/>
      <c r="QBN26" s="24"/>
      <c r="QBO26" s="24"/>
      <c r="QBP26" s="24"/>
      <c r="QBQ26" s="24"/>
      <c r="QBR26" s="24"/>
      <c r="QBS26" s="24"/>
      <c r="QBT26" s="24"/>
      <c r="QBU26" s="24"/>
      <c r="QBV26" s="24"/>
      <c r="QBW26" s="24"/>
      <c r="QBX26" s="24"/>
      <c r="QBY26" s="24"/>
      <c r="QBZ26" s="24"/>
      <c r="QCA26" s="24"/>
      <c r="QCB26" s="24"/>
      <c r="QCC26" s="24"/>
      <c r="QCD26" s="24"/>
      <c r="QCE26" s="24"/>
      <c r="QCF26" s="24"/>
      <c r="QCG26" s="24"/>
      <c r="QCH26" s="24"/>
      <c r="QCI26" s="24"/>
      <c r="QCJ26" s="24"/>
      <c r="QCK26" s="24"/>
      <c r="QCL26" s="24"/>
      <c r="QCM26" s="24"/>
      <c r="QCN26" s="24"/>
      <c r="QCO26" s="24"/>
      <c r="QCP26" s="24"/>
      <c r="QCQ26" s="24"/>
      <c r="QCR26" s="24"/>
      <c r="QCS26" s="24"/>
      <c r="QCT26" s="24"/>
      <c r="QCU26" s="24"/>
      <c r="QCV26" s="24"/>
      <c r="QCW26" s="24"/>
      <c r="QCX26" s="24"/>
      <c r="QCY26" s="24"/>
      <c r="QCZ26" s="24"/>
      <c r="QDA26" s="24"/>
      <c r="QDB26" s="24"/>
      <c r="QDC26" s="24"/>
      <c r="QDD26" s="24"/>
      <c r="QDE26" s="24"/>
      <c r="QDF26" s="24"/>
      <c r="QDG26" s="24"/>
      <c r="QDH26" s="24"/>
      <c r="QDI26" s="24"/>
      <c r="QDJ26" s="24"/>
      <c r="QDK26" s="24"/>
      <c r="QDL26" s="24"/>
      <c r="QDM26" s="24"/>
      <c r="QDN26" s="24"/>
      <c r="QDO26" s="24"/>
      <c r="QDP26" s="24"/>
      <c r="QDQ26" s="24"/>
      <c r="QDR26" s="24"/>
      <c r="QDS26" s="24"/>
      <c r="QDT26" s="24"/>
      <c r="QDU26" s="24"/>
      <c r="QDV26" s="24"/>
      <c r="QDW26" s="24"/>
      <c r="QDX26" s="24"/>
      <c r="QDY26" s="24"/>
      <c r="QDZ26" s="24"/>
      <c r="QEA26" s="24"/>
      <c r="QEB26" s="24"/>
      <c r="QEC26" s="24"/>
      <c r="QED26" s="24"/>
      <c r="QEE26" s="24"/>
      <c r="QEF26" s="24"/>
      <c r="QEG26" s="24"/>
      <c r="QEH26" s="24"/>
      <c r="QEI26" s="24"/>
      <c r="QEJ26" s="24"/>
      <c r="QEK26" s="24"/>
      <c r="QEL26" s="24"/>
      <c r="QEM26" s="24"/>
      <c r="QEN26" s="24"/>
      <c r="QEO26" s="24"/>
      <c r="QEP26" s="24"/>
      <c r="QEQ26" s="24"/>
      <c r="QER26" s="24"/>
      <c r="QES26" s="24"/>
      <c r="QET26" s="24"/>
      <c r="QEU26" s="24"/>
      <c r="QEV26" s="24"/>
      <c r="QEW26" s="24"/>
      <c r="QEX26" s="24"/>
      <c r="QEY26" s="24"/>
      <c r="QEZ26" s="24"/>
      <c r="QFA26" s="24"/>
      <c r="QFB26" s="24"/>
      <c r="QFC26" s="24"/>
      <c r="QFD26" s="24"/>
      <c r="QFE26" s="24"/>
      <c r="QFF26" s="24"/>
      <c r="QFG26" s="24"/>
      <c r="QFH26" s="24"/>
      <c r="QFI26" s="24"/>
      <c r="QFJ26" s="24"/>
      <c r="QFK26" s="24"/>
      <c r="QFL26" s="24"/>
      <c r="QFM26" s="24"/>
      <c r="QFN26" s="24"/>
      <c r="QFO26" s="24"/>
      <c r="QFP26" s="24"/>
      <c r="QFQ26" s="24"/>
      <c r="QFR26" s="24"/>
      <c r="QFS26" s="24"/>
      <c r="QFT26" s="24"/>
      <c r="QFU26" s="24"/>
      <c r="QFV26" s="24"/>
      <c r="QFW26" s="24"/>
      <c r="QFX26" s="24"/>
      <c r="QFY26" s="24"/>
      <c r="QFZ26" s="24"/>
      <c r="QGA26" s="24"/>
      <c r="QGB26" s="24"/>
      <c r="QGC26" s="24"/>
      <c r="QGD26" s="24"/>
      <c r="QGE26" s="24"/>
      <c r="QGF26" s="24"/>
      <c r="QGG26" s="24"/>
      <c r="QGH26" s="24"/>
      <c r="QGI26" s="24"/>
      <c r="QGJ26" s="24"/>
      <c r="QGK26" s="24"/>
      <c r="QGL26" s="24"/>
      <c r="QGM26" s="24"/>
      <c r="QGN26" s="24"/>
      <c r="QGO26" s="24"/>
      <c r="QGP26" s="24"/>
      <c r="QGQ26" s="24"/>
      <c r="QGR26" s="24"/>
      <c r="QGS26" s="24"/>
      <c r="QGT26" s="24"/>
      <c r="QGU26" s="24"/>
      <c r="QGV26" s="24"/>
      <c r="QGW26" s="24"/>
      <c r="QGX26" s="24"/>
      <c r="QGY26" s="24"/>
      <c r="QGZ26" s="24"/>
      <c r="QHA26" s="24"/>
      <c r="QHB26" s="24"/>
      <c r="QHC26" s="24"/>
      <c r="QHD26" s="24"/>
      <c r="QHE26" s="24"/>
      <c r="QHF26" s="24"/>
      <c r="QHG26" s="24"/>
      <c r="QHH26" s="24"/>
      <c r="QHI26" s="24"/>
      <c r="QHJ26" s="24"/>
      <c r="QHK26" s="24"/>
      <c r="QHL26" s="24"/>
      <c r="QHM26" s="24"/>
      <c r="QHN26" s="24"/>
      <c r="QHO26" s="24"/>
      <c r="QHP26" s="24"/>
      <c r="QHQ26" s="24"/>
      <c r="QHR26" s="24"/>
      <c r="QHS26" s="24"/>
      <c r="QHT26" s="24"/>
      <c r="QHU26" s="24"/>
      <c r="QHV26" s="24"/>
      <c r="QHW26" s="24"/>
      <c r="QHX26" s="24"/>
      <c r="QHY26" s="24"/>
      <c r="QHZ26" s="24"/>
      <c r="QIA26" s="24"/>
      <c r="QIB26" s="24"/>
      <c r="QIC26" s="24"/>
      <c r="QID26" s="24"/>
      <c r="QIE26" s="24"/>
      <c r="QIF26" s="24"/>
      <c r="QIG26" s="24"/>
      <c r="QIH26" s="24"/>
      <c r="QII26" s="24"/>
      <c r="QIJ26" s="24"/>
      <c r="QIK26" s="24"/>
      <c r="QIL26" s="24"/>
      <c r="QIM26" s="24"/>
      <c r="QIN26" s="24"/>
      <c r="QIO26" s="24"/>
      <c r="QIP26" s="24"/>
      <c r="QIQ26" s="24"/>
      <c r="QIR26" s="24"/>
      <c r="QIS26" s="24"/>
      <c r="QIT26" s="24"/>
      <c r="QIU26" s="24"/>
      <c r="QIV26" s="24"/>
      <c r="QIW26" s="24"/>
      <c r="QIX26" s="24"/>
      <c r="QIY26" s="24"/>
      <c r="QIZ26" s="24"/>
      <c r="QJA26" s="24"/>
      <c r="QJB26" s="24"/>
      <c r="QJC26" s="24"/>
      <c r="QJD26" s="24"/>
      <c r="QJE26" s="24"/>
      <c r="QJF26" s="24"/>
      <c r="QJG26" s="24"/>
      <c r="QJH26" s="24"/>
      <c r="QJI26" s="24"/>
      <c r="QJJ26" s="24"/>
      <c r="QJK26" s="24"/>
      <c r="QJL26" s="24"/>
      <c r="QJM26" s="24"/>
      <c r="QJN26" s="24"/>
      <c r="QJO26" s="24"/>
      <c r="QJP26" s="24"/>
      <c r="QJQ26" s="24"/>
      <c r="QJR26" s="24"/>
      <c r="QJS26" s="24"/>
      <c r="QJT26" s="24"/>
      <c r="QJU26" s="24"/>
      <c r="QJV26" s="24"/>
      <c r="QJW26" s="24"/>
      <c r="QJX26" s="24"/>
      <c r="QJY26" s="24"/>
      <c r="QJZ26" s="24"/>
      <c r="QKA26" s="24"/>
      <c r="QKB26" s="24"/>
      <c r="QKC26" s="24"/>
      <c r="QKD26" s="24"/>
      <c r="QKE26" s="24"/>
      <c r="QKF26" s="24"/>
      <c r="QKG26" s="24"/>
      <c r="QKH26" s="24"/>
      <c r="QKI26" s="24"/>
      <c r="QKJ26" s="24"/>
      <c r="QKK26" s="24"/>
      <c r="QKL26" s="24"/>
      <c r="QKM26" s="24"/>
      <c r="QKN26" s="24"/>
      <c r="QKO26" s="24"/>
      <c r="QKP26" s="24"/>
      <c r="QKQ26" s="24"/>
      <c r="QKR26" s="24"/>
      <c r="QKS26" s="24"/>
      <c r="QKT26" s="24"/>
      <c r="QKU26" s="24"/>
      <c r="QKV26" s="24"/>
      <c r="QKW26" s="24"/>
      <c r="QKX26" s="24"/>
      <c r="QKY26" s="24"/>
      <c r="QKZ26" s="24"/>
      <c r="QLA26" s="24"/>
      <c r="QLB26" s="24"/>
      <c r="QLC26" s="24"/>
      <c r="QLD26" s="24"/>
      <c r="QLE26" s="24"/>
      <c r="QLF26" s="24"/>
      <c r="QLG26" s="24"/>
      <c r="QLH26" s="24"/>
      <c r="QLI26" s="24"/>
      <c r="QLJ26" s="24"/>
      <c r="QLK26" s="24"/>
      <c r="QLL26" s="24"/>
      <c r="QLM26" s="24"/>
      <c r="QLN26" s="24"/>
      <c r="QLO26" s="24"/>
      <c r="QLP26" s="24"/>
      <c r="QLQ26" s="24"/>
      <c r="QLR26" s="24"/>
      <c r="QLS26" s="24"/>
      <c r="QLT26" s="24"/>
      <c r="QLU26" s="24"/>
      <c r="QLV26" s="24"/>
      <c r="QLW26" s="24"/>
      <c r="QLX26" s="24"/>
      <c r="QLY26" s="24"/>
      <c r="QLZ26" s="24"/>
      <c r="QMA26" s="24"/>
      <c r="QMB26" s="24"/>
      <c r="QMC26" s="24"/>
      <c r="QMD26" s="24"/>
      <c r="QME26" s="24"/>
      <c r="QMF26" s="24"/>
      <c r="QMG26" s="24"/>
      <c r="QMH26" s="24"/>
      <c r="QMI26" s="24"/>
      <c r="QMJ26" s="24"/>
      <c r="QMK26" s="24"/>
      <c r="QML26" s="24"/>
      <c r="QMM26" s="24"/>
      <c r="QMN26" s="24"/>
      <c r="QMO26" s="24"/>
      <c r="QMP26" s="24"/>
      <c r="QMQ26" s="24"/>
      <c r="QMR26" s="24"/>
      <c r="QMS26" s="24"/>
      <c r="QMT26" s="24"/>
      <c r="QMU26" s="24"/>
      <c r="QMV26" s="24"/>
      <c r="QMW26" s="24"/>
      <c r="QMX26" s="24"/>
      <c r="QMY26" s="24"/>
      <c r="QMZ26" s="24"/>
      <c r="QNA26" s="24"/>
      <c r="QNB26" s="24"/>
      <c r="QNC26" s="24"/>
      <c r="QND26" s="24"/>
      <c r="QNE26" s="24"/>
      <c r="QNF26" s="24"/>
      <c r="QNG26" s="24"/>
      <c r="QNH26" s="24"/>
      <c r="QNI26" s="24"/>
      <c r="QNJ26" s="24"/>
      <c r="QNK26" s="24"/>
      <c r="QNL26" s="24"/>
      <c r="QNM26" s="24"/>
      <c r="QNN26" s="24"/>
      <c r="QNO26" s="24"/>
      <c r="QNP26" s="24"/>
      <c r="QNQ26" s="24"/>
      <c r="QNR26" s="24"/>
      <c r="QNS26" s="24"/>
      <c r="QNT26" s="24"/>
      <c r="QNU26" s="24"/>
      <c r="QNV26" s="24"/>
      <c r="QNW26" s="24"/>
      <c r="QNX26" s="24"/>
      <c r="QNY26" s="24"/>
      <c r="QNZ26" s="24"/>
      <c r="QOA26" s="24"/>
      <c r="QOB26" s="24"/>
      <c r="QOC26" s="24"/>
      <c r="QOD26" s="24"/>
      <c r="QOE26" s="24"/>
      <c r="QOF26" s="24"/>
      <c r="QOG26" s="24"/>
      <c r="QOH26" s="24"/>
      <c r="QOI26" s="24"/>
      <c r="QOJ26" s="24"/>
      <c r="QOK26" s="24"/>
      <c r="QOL26" s="24"/>
      <c r="QOM26" s="24"/>
      <c r="QON26" s="24"/>
      <c r="QOO26" s="24"/>
      <c r="QOP26" s="24"/>
      <c r="QOQ26" s="24"/>
      <c r="QOR26" s="24"/>
      <c r="QOS26" s="24"/>
      <c r="QOT26" s="24"/>
      <c r="QOU26" s="24"/>
      <c r="QOV26" s="24"/>
      <c r="QOW26" s="24"/>
      <c r="QOX26" s="24"/>
      <c r="QOY26" s="24"/>
      <c r="QOZ26" s="24"/>
      <c r="QPA26" s="24"/>
      <c r="QPB26" s="24"/>
      <c r="QPC26" s="24"/>
      <c r="QPD26" s="24"/>
      <c r="QPE26" s="24"/>
      <c r="QPF26" s="24"/>
      <c r="QPG26" s="24"/>
      <c r="QPH26" s="24"/>
      <c r="QPI26" s="24"/>
      <c r="QPJ26" s="24"/>
      <c r="QPK26" s="24"/>
      <c r="QPL26" s="24"/>
      <c r="QPM26" s="24"/>
      <c r="QPN26" s="24"/>
      <c r="QPO26" s="24"/>
      <c r="QPP26" s="24"/>
      <c r="QPQ26" s="24"/>
      <c r="QPR26" s="24"/>
      <c r="QPS26" s="24"/>
      <c r="QPT26" s="24"/>
      <c r="QPU26" s="24"/>
      <c r="QPV26" s="24"/>
      <c r="QPW26" s="24"/>
      <c r="QPX26" s="24"/>
      <c r="QPY26" s="24"/>
      <c r="QPZ26" s="24"/>
      <c r="QQA26" s="24"/>
      <c r="QQB26" s="24"/>
      <c r="QQC26" s="24"/>
      <c r="QQD26" s="24"/>
      <c r="QQE26" s="24"/>
      <c r="QQF26" s="24"/>
      <c r="QQG26" s="24"/>
      <c r="QQH26" s="24"/>
      <c r="QQI26" s="24"/>
      <c r="QQJ26" s="24"/>
      <c r="QQK26" s="24"/>
      <c r="QQL26" s="24"/>
      <c r="QQM26" s="24"/>
      <c r="QQN26" s="24"/>
      <c r="QQO26" s="24"/>
      <c r="QQP26" s="24"/>
      <c r="QQQ26" s="24"/>
      <c r="QQR26" s="24"/>
      <c r="QQS26" s="24"/>
      <c r="QQT26" s="24"/>
      <c r="QQU26" s="24"/>
      <c r="QQV26" s="24"/>
      <c r="QQW26" s="24"/>
      <c r="QQX26" s="24"/>
      <c r="QQY26" s="24"/>
      <c r="QQZ26" s="24"/>
      <c r="QRA26" s="24"/>
      <c r="QRB26" s="24"/>
      <c r="QRC26" s="24"/>
      <c r="QRD26" s="24"/>
      <c r="QRE26" s="24"/>
      <c r="QRF26" s="24"/>
      <c r="QRG26" s="24"/>
      <c r="QRH26" s="24"/>
      <c r="QRI26" s="24"/>
      <c r="QRJ26" s="24"/>
      <c r="QRK26" s="24"/>
      <c r="QRL26" s="24"/>
      <c r="QRM26" s="24"/>
      <c r="QRN26" s="24"/>
      <c r="QRO26" s="24"/>
      <c r="QRP26" s="24"/>
      <c r="QRQ26" s="24"/>
      <c r="QRR26" s="24"/>
      <c r="QRS26" s="24"/>
      <c r="QRT26" s="24"/>
      <c r="QRU26" s="24"/>
      <c r="QRV26" s="24"/>
      <c r="QRW26" s="24"/>
      <c r="QRX26" s="24"/>
      <c r="QRY26" s="24"/>
      <c r="QRZ26" s="24"/>
      <c r="QSA26" s="24"/>
      <c r="QSB26" s="24"/>
      <c r="QSC26" s="24"/>
      <c r="QSD26" s="24"/>
      <c r="QSE26" s="24"/>
      <c r="QSF26" s="24"/>
      <c r="QSG26" s="24"/>
      <c r="QSH26" s="24"/>
      <c r="QSI26" s="24"/>
      <c r="QSJ26" s="24"/>
      <c r="QSK26" s="24"/>
      <c r="QSL26" s="24"/>
      <c r="QSM26" s="24"/>
      <c r="QSN26" s="24"/>
      <c r="QSO26" s="24"/>
      <c r="QSP26" s="24"/>
      <c r="QSQ26" s="24"/>
      <c r="QSR26" s="24"/>
      <c r="QSS26" s="24"/>
      <c r="QST26" s="24"/>
      <c r="QSU26" s="24"/>
      <c r="QSV26" s="24"/>
      <c r="QSW26" s="24"/>
      <c r="QSX26" s="24"/>
      <c r="QSY26" s="24"/>
      <c r="QSZ26" s="24"/>
      <c r="QTA26" s="24"/>
      <c r="QTB26" s="24"/>
      <c r="QTC26" s="24"/>
      <c r="QTD26" s="24"/>
      <c r="QTE26" s="24"/>
      <c r="QTF26" s="24"/>
      <c r="QTG26" s="24"/>
      <c r="QTH26" s="24"/>
      <c r="QTI26" s="24"/>
      <c r="QTJ26" s="24"/>
      <c r="QTK26" s="24"/>
      <c r="QTL26" s="24"/>
      <c r="QTM26" s="24"/>
      <c r="QTN26" s="24"/>
      <c r="QTO26" s="24"/>
      <c r="QTP26" s="24"/>
      <c r="QTQ26" s="24"/>
      <c r="QTR26" s="24"/>
      <c r="QTS26" s="24"/>
      <c r="QTT26" s="24"/>
      <c r="QTU26" s="24"/>
      <c r="QTV26" s="24"/>
      <c r="QTW26" s="24"/>
      <c r="QTX26" s="24"/>
      <c r="QTY26" s="24"/>
      <c r="QTZ26" s="24"/>
      <c r="QUA26" s="24"/>
      <c r="QUB26" s="24"/>
      <c r="QUC26" s="24"/>
      <c r="QUD26" s="24"/>
      <c r="QUE26" s="24"/>
      <c r="QUF26" s="24"/>
      <c r="QUG26" s="24"/>
      <c r="QUH26" s="24"/>
      <c r="QUI26" s="24"/>
      <c r="QUJ26" s="24"/>
      <c r="QUK26" s="24"/>
      <c r="QUL26" s="24"/>
      <c r="QUM26" s="24"/>
      <c r="QUN26" s="24"/>
      <c r="QUO26" s="24"/>
      <c r="QUP26" s="24"/>
      <c r="QUQ26" s="24"/>
      <c r="QUR26" s="24"/>
      <c r="QUS26" s="24"/>
      <c r="QUT26" s="24"/>
      <c r="QUU26" s="24"/>
      <c r="QUV26" s="24"/>
      <c r="QUW26" s="24"/>
      <c r="QUX26" s="24"/>
      <c r="QUY26" s="24"/>
      <c r="QUZ26" s="24"/>
      <c r="QVA26" s="24"/>
      <c r="QVB26" s="24"/>
      <c r="QVC26" s="24"/>
      <c r="QVD26" s="24"/>
      <c r="QVE26" s="24"/>
      <c r="QVF26" s="24"/>
      <c r="QVG26" s="24"/>
      <c r="QVH26" s="24"/>
      <c r="QVI26" s="24"/>
      <c r="QVJ26" s="24"/>
      <c r="QVK26" s="24"/>
      <c r="QVL26" s="24"/>
      <c r="QVM26" s="24"/>
      <c r="QVN26" s="24"/>
      <c r="QVO26" s="24"/>
      <c r="QVP26" s="24"/>
      <c r="QVQ26" s="24"/>
      <c r="QVR26" s="24"/>
      <c r="QVS26" s="24"/>
      <c r="QVT26" s="24"/>
      <c r="QVU26" s="24"/>
      <c r="QVV26" s="24"/>
      <c r="QVW26" s="24"/>
      <c r="QVX26" s="24"/>
      <c r="QVY26" s="24"/>
      <c r="QVZ26" s="24"/>
      <c r="QWA26" s="24"/>
      <c r="QWB26" s="24"/>
      <c r="QWC26" s="24"/>
      <c r="QWD26" s="24"/>
      <c r="QWE26" s="24"/>
      <c r="QWF26" s="24"/>
      <c r="QWG26" s="24"/>
      <c r="QWH26" s="24"/>
      <c r="QWI26" s="24"/>
      <c r="QWJ26" s="24"/>
      <c r="QWK26" s="24"/>
      <c r="QWL26" s="24"/>
      <c r="QWM26" s="24"/>
      <c r="QWN26" s="24"/>
      <c r="QWO26" s="24"/>
      <c r="QWP26" s="24"/>
      <c r="QWQ26" s="24"/>
      <c r="QWR26" s="24"/>
      <c r="QWS26" s="24"/>
      <c r="QWT26" s="24"/>
      <c r="QWU26" s="24"/>
      <c r="QWV26" s="24"/>
      <c r="QWW26" s="24"/>
      <c r="QWX26" s="24"/>
      <c r="QWY26" s="24"/>
      <c r="QWZ26" s="24"/>
      <c r="QXA26" s="24"/>
      <c r="QXB26" s="24"/>
      <c r="QXC26" s="24"/>
      <c r="QXD26" s="24"/>
      <c r="QXE26" s="24"/>
      <c r="QXF26" s="24"/>
      <c r="QXG26" s="24"/>
      <c r="QXH26" s="24"/>
      <c r="QXI26" s="24"/>
      <c r="QXJ26" s="24"/>
      <c r="QXK26" s="24"/>
      <c r="QXL26" s="24"/>
      <c r="QXM26" s="24"/>
      <c r="QXN26" s="24"/>
      <c r="QXO26" s="24"/>
      <c r="QXP26" s="24"/>
      <c r="QXQ26" s="24"/>
      <c r="QXR26" s="24"/>
      <c r="QXS26" s="24"/>
      <c r="QXT26" s="24"/>
      <c r="QXU26" s="24"/>
      <c r="QXV26" s="24"/>
      <c r="QXW26" s="24"/>
      <c r="QXX26" s="24"/>
      <c r="QXY26" s="24"/>
      <c r="QXZ26" s="24"/>
      <c r="QYA26" s="24"/>
      <c r="QYB26" s="24"/>
      <c r="QYC26" s="24"/>
      <c r="QYD26" s="24"/>
      <c r="QYE26" s="24"/>
      <c r="QYF26" s="24"/>
      <c r="QYG26" s="24"/>
      <c r="QYH26" s="24"/>
      <c r="QYI26" s="24"/>
      <c r="QYJ26" s="24"/>
      <c r="QYK26" s="24"/>
      <c r="QYL26" s="24"/>
      <c r="QYM26" s="24"/>
      <c r="QYN26" s="24"/>
      <c r="QYO26" s="24"/>
      <c r="QYP26" s="24"/>
      <c r="QYQ26" s="24"/>
      <c r="QYR26" s="24"/>
      <c r="QYS26" s="24"/>
      <c r="QYT26" s="24"/>
      <c r="QYU26" s="24"/>
      <c r="QYV26" s="24"/>
      <c r="QYW26" s="24"/>
      <c r="QYX26" s="24"/>
      <c r="QYY26" s="24"/>
      <c r="QYZ26" s="24"/>
      <c r="QZA26" s="24"/>
      <c r="QZB26" s="24"/>
      <c r="QZC26" s="24"/>
      <c r="QZD26" s="24"/>
      <c r="QZE26" s="24"/>
      <c r="QZF26" s="24"/>
      <c r="QZG26" s="24"/>
      <c r="QZH26" s="24"/>
      <c r="QZI26" s="24"/>
      <c r="QZJ26" s="24"/>
      <c r="QZK26" s="24"/>
      <c r="QZL26" s="24"/>
      <c r="QZM26" s="24"/>
      <c r="QZN26" s="24"/>
      <c r="QZO26" s="24"/>
      <c r="QZP26" s="24"/>
      <c r="QZQ26" s="24"/>
      <c r="QZR26" s="24"/>
      <c r="QZS26" s="24"/>
      <c r="QZT26" s="24"/>
      <c r="QZU26" s="24"/>
      <c r="QZV26" s="24"/>
      <c r="QZW26" s="24"/>
      <c r="QZX26" s="24"/>
      <c r="QZY26" s="24"/>
      <c r="QZZ26" s="24"/>
      <c r="RAA26" s="24"/>
      <c r="RAB26" s="24"/>
      <c r="RAC26" s="24"/>
      <c r="RAD26" s="24"/>
      <c r="RAE26" s="24"/>
      <c r="RAF26" s="24"/>
      <c r="RAG26" s="24"/>
      <c r="RAH26" s="24"/>
      <c r="RAI26" s="24"/>
      <c r="RAJ26" s="24"/>
      <c r="RAK26" s="24"/>
      <c r="RAL26" s="24"/>
      <c r="RAM26" s="24"/>
      <c r="RAN26" s="24"/>
      <c r="RAO26" s="24"/>
      <c r="RAP26" s="24"/>
      <c r="RAQ26" s="24"/>
      <c r="RAR26" s="24"/>
      <c r="RAS26" s="24"/>
      <c r="RAT26" s="24"/>
      <c r="RAU26" s="24"/>
      <c r="RAV26" s="24"/>
      <c r="RAW26" s="24"/>
      <c r="RAX26" s="24"/>
      <c r="RAY26" s="24"/>
      <c r="RAZ26" s="24"/>
      <c r="RBA26" s="24"/>
      <c r="RBB26" s="24"/>
      <c r="RBC26" s="24"/>
      <c r="RBD26" s="24"/>
      <c r="RBE26" s="24"/>
      <c r="RBF26" s="24"/>
      <c r="RBG26" s="24"/>
      <c r="RBH26" s="24"/>
      <c r="RBI26" s="24"/>
      <c r="RBJ26" s="24"/>
      <c r="RBK26" s="24"/>
      <c r="RBL26" s="24"/>
      <c r="RBM26" s="24"/>
      <c r="RBN26" s="24"/>
      <c r="RBO26" s="24"/>
      <c r="RBP26" s="24"/>
      <c r="RBQ26" s="24"/>
      <c r="RBR26" s="24"/>
      <c r="RBS26" s="24"/>
      <c r="RBT26" s="24"/>
      <c r="RBU26" s="24"/>
      <c r="RBV26" s="24"/>
      <c r="RBW26" s="24"/>
      <c r="RBX26" s="24"/>
      <c r="RBY26" s="24"/>
      <c r="RBZ26" s="24"/>
      <c r="RCA26" s="24"/>
      <c r="RCB26" s="24"/>
      <c r="RCC26" s="24"/>
      <c r="RCD26" s="24"/>
      <c r="RCE26" s="24"/>
      <c r="RCF26" s="24"/>
      <c r="RCG26" s="24"/>
      <c r="RCH26" s="24"/>
      <c r="RCI26" s="24"/>
      <c r="RCJ26" s="24"/>
      <c r="RCK26" s="24"/>
      <c r="RCL26" s="24"/>
      <c r="RCM26" s="24"/>
      <c r="RCN26" s="24"/>
      <c r="RCO26" s="24"/>
      <c r="RCP26" s="24"/>
      <c r="RCQ26" s="24"/>
      <c r="RCR26" s="24"/>
      <c r="RCS26" s="24"/>
      <c r="RCT26" s="24"/>
      <c r="RCU26" s="24"/>
      <c r="RCV26" s="24"/>
      <c r="RCW26" s="24"/>
      <c r="RCX26" s="24"/>
      <c r="RCY26" s="24"/>
      <c r="RCZ26" s="24"/>
      <c r="RDA26" s="24"/>
      <c r="RDB26" s="24"/>
      <c r="RDC26" s="24"/>
      <c r="RDD26" s="24"/>
      <c r="RDE26" s="24"/>
      <c r="RDF26" s="24"/>
      <c r="RDG26" s="24"/>
      <c r="RDH26" s="24"/>
      <c r="RDI26" s="24"/>
      <c r="RDJ26" s="24"/>
      <c r="RDK26" s="24"/>
      <c r="RDL26" s="24"/>
      <c r="RDM26" s="24"/>
      <c r="RDN26" s="24"/>
      <c r="RDO26" s="24"/>
      <c r="RDP26" s="24"/>
      <c r="RDQ26" s="24"/>
      <c r="RDR26" s="24"/>
      <c r="RDS26" s="24"/>
      <c r="RDT26" s="24"/>
      <c r="RDU26" s="24"/>
      <c r="RDV26" s="24"/>
      <c r="RDW26" s="24"/>
      <c r="RDX26" s="24"/>
      <c r="RDY26" s="24"/>
      <c r="RDZ26" s="24"/>
      <c r="REA26" s="24"/>
      <c r="REB26" s="24"/>
      <c r="REC26" s="24"/>
      <c r="RED26" s="24"/>
      <c r="REE26" s="24"/>
      <c r="REF26" s="24"/>
      <c r="REG26" s="24"/>
      <c r="REH26" s="24"/>
      <c r="REI26" s="24"/>
      <c r="REJ26" s="24"/>
      <c r="REK26" s="24"/>
      <c r="REL26" s="24"/>
      <c r="REM26" s="24"/>
      <c r="REN26" s="24"/>
      <c r="REO26" s="24"/>
      <c r="REP26" s="24"/>
      <c r="REQ26" s="24"/>
      <c r="RER26" s="24"/>
      <c r="RES26" s="24"/>
      <c r="RET26" s="24"/>
      <c r="REU26" s="24"/>
      <c r="REV26" s="24"/>
      <c r="REW26" s="24"/>
      <c r="REX26" s="24"/>
      <c r="REY26" s="24"/>
      <c r="REZ26" s="24"/>
      <c r="RFA26" s="24"/>
      <c r="RFB26" s="24"/>
      <c r="RFC26" s="24"/>
      <c r="RFD26" s="24"/>
      <c r="RFE26" s="24"/>
      <c r="RFF26" s="24"/>
      <c r="RFG26" s="24"/>
      <c r="RFH26" s="24"/>
      <c r="RFI26" s="24"/>
      <c r="RFJ26" s="24"/>
      <c r="RFK26" s="24"/>
      <c r="RFL26" s="24"/>
      <c r="RFM26" s="24"/>
      <c r="RFN26" s="24"/>
      <c r="RFO26" s="24"/>
      <c r="RFP26" s="24"/>
      <c r="RFQ26" s="24"/>
      <c r="RFR26" s="24"/>
      <c r="RFS26" s="24"/>
      <c r="RFT26" s="24"/>
      <c r="RFU26" s="24"/>
      <c r="RFV26" s="24"/>
      <c r="RFW26" s="24"/>
      <c r="RFX26" s="24"/>
      <c r="RFY26" s="24"/>
      <c r="RFZ26" s="24"/>
      <c r="RGA26" s="24"/>
      <c r="RGB26" s="24"/>
      <c r="RGC26" s="24"/>
      <c r="RGD26" s="24"/>
      <c r="RGE26" s="24"/>
      <c r="RGF26" s="24"/>
      <c r="RGG26" s="24"/>
      <c r="RGH26" s="24"/>
      <c r="RGI26" s="24"/>
      <c r="RGJ26" s="24"/>
      <c r="RGK26" s="24"/>
      <c r="RGL26" s="24"/>
      <c r="RGM26" s="24"/>
      <c r="RGN26" s="24"/>
      <c r="RGO26" s="24"/>
      <c r="RGP26" s="24"/>
      <c r="RGQ26" s="24"/>
      <c r="RGR26" s="24"/>
      <c r="RGS26" s="24"/>
      <c r="RGT26" s="24"/>
      <c r="RGU26" s="24"/>
      <c r="RGV26" s="24"/>
      <c r="RGW26" s="24"/>
      <c r="RGX26" s="24"/>
      <c r="RGY26" s="24"/>
      <c r="RGZ26" s="24"/>
      <c r="RHA26" s="24"/>
      <c r="RHB26" s="24"/>
      <c r="RHC26" s="24"/>
      <c r="RHD26" s="24"/>
      <c r="RHE26" s="24"/>
      <c r="RHF26" s="24"/>
      <c r="RHG26" s="24"/>
      <c r="RHH26" s="24"/>
      <c r="RHI26" s="24"/>
      <c r="RHJ26" s="24"/>
      <c r="RHK26" s="24"/>
      <c r="RHL26" s="24"/>
      <c r="RHM26" s="24"/>
      <c r="RHN26" s="24"/>
      <c r="RHO26" s="24"/>
      <c r="RHP26" s="24"/>
      <c r="RHQ26" s="24"/>
      <c r="RHR26" s="24"/>
      <c r="RHS26" s="24"/>
      <c r="RHT26" s="24"/>
      <c r="RHU26" s="24"/>
      <c r="RHV26" s="24"/>
      <c r="RHW26" s="24"/>
      <c r="RHX26" s="24"/>
      <c r="RHY26" s="24"/>
      <c r="RHZ26" s="24"/>
      <c r="RIA26" s="24"/>
      <c r="RIB26" s="24"/>
      <c r="RIC26" s="24"/>
      <c r="RID26" s="24"/>
      <c r="RIE26" s="24"/>
      <c r="RIF26" s="24"/>
      <c r="RIG26" s="24"/>
      <c r="RIH26" s="24"/>
      <c r="RII26" s="24"/>
      <c r="RIJ26" s="24"/>
      <c r="RIK26" s="24"/>
      <c r="RIL26" s="24"/>
      <c r="RIM26" s="24"/>
      <c r="RIN26" s="24"/>
      <c r="RIO26" s="24"/>
      <c r="RIP26" s="24"/>
      <c r="RIQ26" s="24"/>
      <c r="RIR26" s="24"/>
      <c r="RIS26" s="24"/>
      <c r="RIT26" s="24"/>
      <c r="RIU26" s="24"/>
      <c r="RIV26" s="24"/>
      <c r="RIW26" s="24"/>
      <c r="RIX26" s="24"/>
      <c r="RIY26" s="24"/>
      <c r="RIZ26" s="24"/>
      <c r="RJA26" s="24"/>
      <c r="RJB26" s="24"/>
      <c r="RJC26" s="24"/>
      <c r="RJD26" s="24"/>
      <c r="RJE26" s="24"/>
      <c r="RJF26" s="24"/>
      <c r="RJG26" s="24"/>
      <c r="RJH26" s="24"/>
      <c r="RJI26" s="24"/>
      <c r="RJJ26" s="24"/>
      <c r="RJK26" s="24"/>
      <c r="RJL26" s="24"/>
      <c r="RJM26" s="24"/>
      <c r="RJN26" s="24"/>
      <c r="RJO26" s="24"/>
      <c r="RJP26" s="24"/>
      <c r="RJQ26" s="24"/>
      <c r="RJR26" s="24"/>
      <c r="RJS26" s="24"/>
      <c r="RJT26" s="24"/>
      <c r="RJU26" s="24"/>
      <c r="RJV26" s="24"/>
      <c r="RJW26" s="24"/>
      <c r="RJX26" s="24"/>
      <c r="RJY26" s="24"/>
      <c r="RJZ26" s="24"/>
      <c r="RKA26" s="24"/>
      <c r="RKB26" s="24"/>
      <c r="RKC26" s="24"/>
      <c r="RKD26" s="24"/>
      <c r="RKE26" s="24"/>
      <c r="RKF26" s="24"/>
      <c r="RKG26" s="24"/>
      <c r="RKH26" s="24"/>
      <c r="RKI26" s="24"/>
      <c r="RKJ26" s="24"/>
      <c r="RKK26" s="24"/>
      <c r="RKL26" s="24"/>
      <c r="RKM26" s="24"/>
      <c r="RKN26" s="24"/>
      <c r="RKO26" s="24"/>
      <c r="RKP26" s="24"/>
      <c r="RKQ26" s="24"/>
      <c r="RKR26" s="24"/>
      <c r="RKS26" s="24"/>
      <c r="RKT26" s="24"/>
      <c r="RKU26" s="24"/>
      <c r="RKV26" s="24"/>
      <c r="RKW26" s="24"/>
      <c r="RKX26" s="24"/>
      <c r="RKY26" s="24"/>
      <c r="RKZ26" s="24"/>
      <c r="RLA26" s="24"/>
      <c r="RLB26" s="24"/>
      <c r="RLC26" s="24"/>
      <c r="RLD26" s="24"/>
      <c r="RLE26" s="24"/>
      <c r="RLF26" s="24"/>
      <c r="RLG26" s="24"/>
      <c r="RLH26" s="24"/>
      <c r="RLI26" s="24"/>
      <c r="RLJ26" s="24"/>
      <c r="RLK26" s="24"/>
      <c r="RLL26" s="24"/>
      <c r="RLM26" s="24"/>
      <c r="RLN26" s="24"/>
      <c r="RLO26" s="24"/>
      <c r="RLP26" s="24"/>
      <c r="RLQ26" s="24"/>
      <c r="RLR26" s="24"/>
      <c r="RLS26" s="24"/>
      <c r="RLT26" s="24"/>
      <c r="RLU26" s="24"/>
      <c r="RLV26" s="24"/>
      <c r="RLW26" s="24"/>
      <c r="RLX26" s="24"/>
      <c r="RLY26" s="24"/>
      <c r="RLZ26" s="24"/>
      <c r="RMA26" s="24"/>
      <c r="RMB26" s="24"/>
      <c r="RMC26" s="24"/>
      <c r="RMD26" s="24"/>
      <c r="RME26" s="24"/>
      <c r="RMF26" s="24"/>
      <c r="RMG26" s="24"/>
      <c r="RMH26" s="24"/>
      <c r="RMI26" s="24"/>
      <c r="RMJ26" s="24"/>
      <c r="RMK26" s="24"/>
      <c r="RML26" s="24"/>
      <c r="RMM26" s="24"/>
      <c r="RMN26" s="24"/>
      <c r="RMO26" s="24"/>
      <c r="RMP26" s="24"/>
      <c r="RMQ26" s="24"/>
      <c r="RMR26" s="24"/>
      <c r="RMS26" s="24"/>
      <c r="RMT26" s="24"/>
      <c r="RMU26" s="24"/>
      <c r="RMV26" s="24"/>
      <c r="RMW26" s="24"/>
      <c r="RMX26" s="24"/>
      <c r="RMY26" s="24"/>
      <c r="RMZ26" s="24"/>
      <c r="RNA26" s="24"/>
      <c r="RNB26" s="24"/>
      <c r="RNC26" s="24"/>
      <c r="RND26" s="24"/>
      <c r="RNE26" s="24"/>
      <c r="RNF26" s="24"/>
      <c r="RNG26" s="24"/>
      <c r="RNH26" s="24"/>
      <c r="RNI26" s="24"/>
      <c r="RNJ26" s="24"/>
      <c r="RNK26" s="24"/>
      <c r="RNL26" s="24"/>
      <c r="RNM26" s="24"/>
      <c r="RNN26" s="24"/>
      <c r="RNO26" s="24"/>
      <c r="RNP26" s="24"/>
      <c r="RNQ26" s="24"/>
      <c r="RNR26" s="24"/>
      <c r="RNS26" s="24"/>
      <c r="RNT26" s="24"/>
      <c r="RNU26" s="24"/>
      <c r="RNV26" s="24"/>
      <c r="RNW26" s="24"/>
      <c r="RNX26" s="24"/>
      <c r="RNY26" s="24"/>
      <c r="RNZ26" s="24"/>
      <c r="ROA26" s="24"/>
      <c r="ROB26" s="24"/>
      <c r="ROC26" s="24"/>
      <c r="ROD26" s="24"/>
      <c r="ROE26" s="24"/>
      <c r="ROF26" s="24"/>
      <c r="ROG26" s="24"/>
      <c r="ROH26" s="24"/>
      <c r="ROI26" s="24"/>
      <c r="ROJ26" s="24"/>
      <c r="ROK26" s="24"/>
      <c r="ROL26" s="24"/>
      <c r="ROM26" s="24"/>
      <c r="RON26" s="24"/>
      <c r="ROO26" s="24"/>
      <c r="ROP26" s="24"/>
      <c r="ROQ26" s="24"/>
      <c r="ROR26" s="24"/>
      <c r="ROS26" s="24"/>
      <c r="ROT26" s="24"/>
      <c r="ROU26" s="24"/>
      <c r="ROV26" s="24"/>
      <c r="ROW26" s="24"/>
      <c r="ROX26" s="24"/>
      <c r="ROY26" s="24"/>
      <c r="ROZ26" s="24"/>
      <c r="RPA26" s="24"/>
      <c r="RPB26" s="24"/>
      <c r="RPC26" s="24"/>
      <c r="RPD26" s="24"/>
      <c r="RPE26" s="24"/>
      <c r="RPF26" s="24"/>
      <c r="RPG26" s="24"/>
      <c r="RPH26" s="24"/>
      <c r="RPI26" s="24"/>
      <c r="RPJ26" s="24"/>
      <c r="RPK26" s="24"/>
      <c r="RPL26" s="24"/>
      <c r="RPM26" s="24"/>
      <c r="RPN26" s="24"/>
      <c r="RPO26" s="24"/>
      <c r="RPP26" s="24"/>
      <c r="RPQ26" s="24"/>
      <c r="RPR26" s="24"/>
      <c r="RPS26" s="24"/>
      <c r="RPT26" s="24"/>
      <c r="RPU26" s="24"/>
      <c r="RPV26" s="24"/>
      <c r="RPW26" s="24"/>
      <c r="RPX26" s="24"/>
      <c r="RPY26" s="24"/>
      <c r="RPZ26" s="24"/>
      <c r="RQA26" s="24"/>
      <c r="RQB26" s="24"/>
      <c r="RQC26" s="24"/>
      <c r="RQD26" s="24"/>
      <c r="RQE26" s="24"/>
      <c r="RQF26" s="24"/>
      <c r="RQG26" s="24"/>
      <c r="RQH26" s="24"/>
      <c r="RQI26" s="24"/>
      <c r="RQJ26" s="24"/>
      <c r="RQK26" s="24"/>
      <c r="RQL26" s="24"/>
      <c r="RQM26" s="24"/>
      <c r="RQN26" s="24"/>
      <c r="RQO26" s="24"/>
      <c r="RQP26" s="24"/>
      <c r="RQQ26" s="24"/>
      <c r="RQR26" s="24"/>
      <c r="RQS26" s="24"/>
      <c r="RQT26" s="24"/>
      <c r="RQU26" s="24"/>
      <c r="RQV26" s="24"/>
      <c r="RQW26" s="24"/>
      <c r="RQX26" s="24"/>
      <c r="RQY26" s="24"/>
      <c r="RQZ26" s="24"/>
      <c r="RRA26" s="24"/>
      <c r="RRB26" s="24"/>
      <c r="RRC26" s="24"/>
      <c r="RRD26" s="24"/>
      <c r="RRE26" s="24"/>
      <c r="RRF26" s="24"/>
      <c r="RRG26" s="24"/>
      <c r="RRH26" s="24"/>
      <c r="RRI26" s="24"/>
      <c r="RRJ26" s="24"/>
      <c r="RRK26" s="24"/>
      <c r="RRL26" s="24"/>
      <c r="RRM26" s="24"/>
      <c r="RRN26" s="24"/>
      <c r="RRO26" s="24"/>
      <c r="RRP26" s="24"/>
      <c r="RRQ26" s="24"/>
      <c r="RRR26" s="24"/>
      <c r="RRS26" s="24"/>
      <c r="RRT26" s="24"/>
      <c r="RRU26" s="24"/>
      <c r="RRV26" s="24"/>
      <c r="RRW26" s="24"/>
      <c r="RRX26" s="24"/>
      <c r="RRY26" s="24"/>
      <c r="RRZ26" s="24"/>
      <c r="RSA26" s="24"/>
      <c r="RSB26" s="24"/>
      <c r="RSC26" s="24"/>
      <c r="RSD26" s="24"/>
      <c r="RSE26" s="24"/>
      <c r="RSF26" s="24"/>
      <c r="RSG26" s="24"/>
      <c r="RSH26" s="24"/>
      <c r="RSI26" s="24"/>
      <c r="RSJ26" s="24"/>
      <c r="RSK26" s="24"/>
      <c r="RSL26" s="24"/>
      <c r="RSM26" s="24"/>
      <c r="RSN26" s="24"/>
      <c r="RSO26" s="24"/>
      <c r="RSP26" s="24"/>
      <c r="RSQ26" s="24"/>
      <c r="RSR26" s="24"/>
      <c r="RSS26" s="24"/>
      <c r="RST26" s="24"/>
      <c r="RSU26" s="24"/>
      <c r="RSV26" s="24"/>
      <c r="RSW26" s="24"/>
      <c r="RSX26" s="24"/>
      <c r="RSY26" s="24"/>
      <c r="RSZ26" s="24"/>
      <c r="RTA26" s="24"/>
      <c r="RTB26" s="24"/>
      <c r="RTC26" s="24"/>
      <c r="RTD26" s="24"/>
      <c r="RTE26" s="24"/>
      <c r="RTF26" s="24"/>
      <c r="RTG26" s="24"/>
      <c r="RTH26" s="24"/>
      <c r="RTI26" s="24"/>
      <c r="RTJ26" s="24"/>
      <c r="RTK26" s="24"/>
      <c r="RTL26" s="24"/>
      <c r="RTM26" s="24"/>
      <c r="RTN26" s="24"/>
      <c r="RTO26" s="24"/>
      <c r="RTP26" s="24"/>
      <c r="RTQ26" s="24"/>
      <c r="RTR26" s="24"/>
      <c r="RTS26" s="24"/>
      <c r="RTT26" s="24"/>
      <c r="RTU26" s="24"/>
      <c r="RTV26" s="24"/>
      <c r="RTW26" s="24"/>
      <c r="RTX26" s="24"/>
      <c r="RTY26" s="24"/>
      <c r="RTZ26" s="24"/>
      <c r="RUA26" s="24"/>
      <c r="RUB26" s="24"/>
      <c r="RUC26" s="24"/>
      <c r="RUD26" s="24"/>
      <c r="RUE26" s="24"/>
      <c r="RUF26" s="24"/>
      <c r="RUG26" s="24"/>
      <c r="RUH26" s="24"/>
      <c r="RUI26" s="24"/>
      <c r="RUJ26" s="24"/>
      <c r="RUK26" s="24"/>
      <c r="RUL26" s="24"/>
      <c r="RUM26" s="24"/>
      <c r="RUN26" s="24"/>
      <c r="RUO26" s="24"/>
      <c r="RUP26" s="24"/>
      <c r="RUQ26" s="24"/>
      <c r="RUR26" s="24"/>
      <c r="RUS26" s="24"/>
      <c r="RUT26" s="24"/>
      <c r="RUU26" s="24"/>
      <c r="RUV26" s="24"/>
      <c r="RUW26" s="24"/>
      <c r="RUX26" s="24"/>
      <c r="RUY26" s="24"/>
      <c r="RUZ26" s="24"/>
      <c r="RVA26" s="24"/>
      <c r="RVB26" s="24"/>
      <c r="RVC26" s="24"/>
      <c r="RVD26" s="24"/>
      <c r="RVE26" s="24"/>
      <c r="RVF26" s="24"/>
      <c r="RVG26" s="24"/>
      <c r="RVH26" s="24"/>
      <c r="RVI26" s="24"/>
      <c r="RVJ26" s="24"/>
      <c r="RVK26" s="24"/>
      <c r="RVL26" s="24"/>
      <c r="RVM26" s="24"/>
      <c r="RVN26" s="24"/>
      <c r="RVO26" s="24"/>
      <c r="RVP26" s="24"/>
      <c r="RVQ26" s="24"/>
      <c r="RVR26" s="24"/>
      <c r="RVS26" s="24"/>
      <c r="RVT26" s="24"/>
      <c r="RVU26" s="24"/>
      <c r="RVV26" s="24"/>
      <c r="RVW26" s="24"/>
      <c r="RVX26" s="24"/>
      <c r="RVY26" s="24"/>
      <c r="RVZ26" s="24"/>
      <c r="RWA26" s="24"/>
      <c r="RWB26" s="24"/>
      <c r="RWC26" s="24"/>
      <c r="RWD26" s="24"/>
      <c r="RWE26" s="24"/>
      <c r="RWF26" s="24"/>
      <c r="RWG26" s="24"/>
      <c r="RWH26" s="24"/>
      <c r="RWI26" s="24"/>
      <c r="RWJ26" s="24"/>
      <c r="RWK26" s="24"/>
      <c r="RWL26" s="24"/>
      <c r="RWM26" s="24"/>
      <c r="RWN26" s="24"/>
      <c r="RWO26" s="24"/>
      <c r="RWP26" s="24"/>
      <c r="RWQ26" s="24"/>
      <c r="RWR26" s="24"/>
      <c r="RWS26" s="24"/>
      <c r="RWT26" s="24"/>
      <c r="RWU26" s="24"/>
      <c r="RWV26" s="24"/>
      <c r="RWW26" s="24"/>
      <c r="RWX26" s="24"/>
      <c r="RWY26" s="24"/>
      <c r="RWZ26" s="24"/>
      <c r="RXA26" s="24"/>
      <c r="RXB26" s="24"/>
      <c r="RXC26" s="24"/>
      <c r="RXD26" s="24"/>
      <c r="RXE26" s="24"/>
      <c r="RXF26" s="24"/>
      <c r="RXG26" s="24"/>
      <c r="RXH26" s="24"/>
      <c r="RXI26" s="24"/>
      <c r="RXJ26" s="24"/>
      <c r="RXK26" s="24"/>
      <c r="RXL26" s="24"/>
      <c r="RXM26" s="24"/>
      <c r="RXN26" s="24"/>
      <c r="RXO26" s="24"/>
      <c r="RXP26" s="24"/>
      <c r="RXQ26" s="24"/>
      <c r="RXR26" s="24"/>
      <c r="RXS26" s="24"/>
      <c r="RXT26" s="24"/>
      <c r="RXU26" s="24"/>
      <c r="RXV26" s="24"/>
      <c r="RXW26" s="24"/>
      <c r="RXX26" s="24"/>
      <c r="RXY26" s="24"/>
      <c r="RXZ26" s="24"/>
      <c r="RYA26" s="24"/>
      <c r="RYB26" s="24"/>
      <c r="RYC26" s="24"/>
      <c r="RYD26" s="24"/>
      <c r="RYE26" s="24"/>
      <c r="RYF26" s="24"/>
      <c r="RYG26" s="24"/>
      <c r="RYH26" s="24"/>
      <c r="RYI26" s="24"/>
      <c r="RYJ26" s="24"/>
      <c r="RYK26" s="24"/>
      <c r="RYL26" s="24"/>
      <c r="RYM26" s="24"/>
      <c r="RYN26" s="24"/>
      <c r="RYO26" s="24"/>
      <c r="RYP26" s="24"/>
      <c r="RYQ26" s="24"/>
      <c r="RYR26" s="24"/>
      <c r="RYS26" s="24"/>
      <c r="RYT26" s="24"/>
      <c r="RYU26" s="24"/>
      <c r="RYV26" s="24"/>
      <c r="RYW26" s="24"/>
      <c r="RYX26" s="24"/>
      <c r="RYY26" s="24"/>
      <c r="RYZ26" s="24"/>
      <c r="RZA26" s="24"/>
      <c r="RZB26" s="24"/>
      <c r="RZC26" s="24"/>
      <c r="RZD26" s="24"/>
      <c r="RZE26" s="24"/>
      <c r="RZF26" s="24"/>
      <c r="RZG26" s="24"/>
      <c r="RZH26" s="24"/>
      <c r="RZI26" s="24"/>
      <c r="RZJ26" s="24"/>
      <c r="RZK26" s="24"/>
      <c r="RZL26" s="24"/>
      <c r="RZM26" s="24"/>
      <c r="RZN26" s="24"/>
      <c r="RZO26" s="24"/>
      <c r="RZP26" s="24"/>
      <c r="RZQ26" s="24"/>
      <c r="RZR26" s="24"/>
      <c r="RZS26" s="24"/>
      <c r="RZT26" s="24"/>
      <c r="RZU26" s="24"/>
      <c r="RZV26" s="24"/>
      <c r="RZW26" s="24"/>
      <c r="RZX26" s="24"/>
      <c r="RZY26" s="24"/>
      <c r="RZZ26" s="24"/>
      <c r="SAA26" s="24"/>
      <c r="SAB26" s="24"/>
      <c r="SAC26" s="24"/>
      <c r="SAD26" s="24"/>
      <c r="SAE26" s="24"/>
      <c r="SAF26" s="24"/>
      <c r="SAG26" s="24"/>
      <c r="SAH26" s="24"/>
      <c r="SAI26" s="24"/>
      <c r="SAJ26" s="24"/>
      <c r="SAK26" s="24"/>
      <c r="SAL26" s="24"/>
      <c r="SAM26" s="24"/>
      <c r="SAN26" s="24"/>
      <c r="SAO26" s="24"/>
      <c r="SAP26" s="24"/>
      <c r="SAQ26" s="24"/>
      <c r="SAR26" s="24"/>
      <c r="SAS26" s="24"/>
      <c r="SAT26" s="24"/>
      <c r="SAU26" s="24"/>
      <c r="SAV26" s="24"/>
      <c r="SAW26" s="24"/>
      <c r="SAX26" s="24"/>
      <c r="SAY26" s="24"/>
      <c r="SAZ26" s="24"/>
      <c r="SBA26" s="24"/>
      <c r="SBB26" s="24"/>
      <c r="SBC26" s="24"/>
      <c r="SBD26" s="24"/>
      <c r="SBE26" s="24"/>
      <c r="SBF26" s="24"/>
      <c r="SBG26" s="24"/>
      <c r="SBH26" s="24"/>
      <c r="SBI26" s="24"/>
      <c r="SBJ26" s="24"/>
      <c r="SBK26" s="24"/>
      <c r="SBL26" s="24"/>
      <c r="SBM26" s="24"/>
      <c r="SBN26" s="24"/>
      <c r="SBO26" s="24"/>
      <c r="SBP26" s="24"/>
      <c r="SBQ26" s="24"/>
      <c r="SBR26" s="24"/>
      <c r="SBS26" s="24"/>
      <c r="SBT26" s="24"/>
      <c r="SBU26" s="24"/>
      <c r="SBV26" s="24"/>
      <c r="SBW26" s="24"/>
      <c r="SBX26" s="24"/>
      <c r="SBY26" s="24"/>
      <c r="SBZ26" s="24"/>
      <c r="SCA26" s="24"/>
      <c r="SCB26" s="24"/>
      <c r="SCC26" s="24"/>
      <c r="SCD26" s="24"/>
      <c r="SCE26" s="24"/>
      <c r="SCF26" s="24"/>
      <c r="SCG26" s="24"/>
      <c r="SCH26" s="24"/>
      <c r="SCI26" s="24"/>
      <c r="SCJ26" s="24"/>
      <c r="SCK26" s="24"/>
      <c r="SCL26" s="24"/>
      <c r="SCM26" s="24"/>
      <c r="SCN26" s="24"/>
      <c r="SCO26" s="24"/>
      <c r="SCP26" s="24"/>
      <c r="SCQ26" s="24"/>
      <c r="SCR26" s="24"/>
      <c r="SCS26" s="24"/>
      <c r="SCT26" s="24"/>
      <c r="SCU26" s="24"/>
      <c r="SCV26" s="24"/>
      <c r="SCW26" s="24"/>
      <c r="SCX26" s="24"/>
      <c r="SCY26" s="24"/>
      <c r="SCZ26" s="24"/>
      <c r="SDA26" s="24"/>
      <c r="SDB26" s="24"/>
      <c r="SDC26" s="24"/>
      <c r="SDD26" s="24"/>
      <c r="SDE26" s="24"/>
      <c r="SDF26" s="24"/>
      <c r="SDG26" s="24"/>
      <c r="SDH26" s="24"/>
      <c r="SDI26" s="24"/>
      <c r="SDJ26" s="24"/>
      <c r="SDK26" s="24"/>
      <c r="SDL26" s="24"/>
      <c r="SDM26" s="24"/>
      <c r="SDN26" s="24"/>
      <c r="SDO26" s="24"/>
      <c r="SDP26" s="24"/>
      <c r="SDQ26" s="24"/>
      <c r="SDR26" s="24"/>
      <c r="SDS26" s="24"/>
      <c r="SDT26" s="24"/>
      <c r="SDU26" s="24"/>
      <c r="SDV26" s="24"/>
      <c r="SDW26" s="24"/>
      <c r="SDX26" s="24"/>
      <c r="SDY26" s="24"/>
      <c r="SDZ26" s="24"/>
      <c r="SEA26" s="24"/>
      <c r="SEB26" s="24"/>
      <c r="SEC26" s="24"/>
      <c r="SED26" s="24"/>
      <c r="SEE26" s="24"/>
      <c r="SEF26" s="24"/>
      <c r="SEG26" s="24"/>
      <c r="SEH26" s="24"/>
      <c r="SEI26" s="24"/>
      <c r="SEJ26" s="24"/>
      <c r="SEK26" s="24"/>
      <c r="SEL26" s="24"/>
      <c r="SEM26" s="24"/>
      <c r="SEN26" s="24"/>
      <c r="SEO26" s="24"/>
      <c r="SEP26" s="24"/>
      <c r="SEQ26" s="24"/>
      <c r="SER26" s="24"/>
      <c r="SES26" s="24"/>
      <c r="SET26" s="24"/>
      <c r="SEU26" s="24"/>
      <c r="SEV26" s="24"/>
      <c r="SEW26" s="24"/>
      <c r="SEX26" s="24"/>
      <c r="SEY26" s="24"/>
      <c r="SEZ26" s="24"/>
      <c r="SFA26" s="24"/>
      <c r="SFB26" s="24"/>
      <c r="SFC26" s="24"/>
      <c r="SFD26" s="24"/>
      <c r="SFE26" s="24"/>
      <c r="SFF26" s="24"/>
      <c r="SFG26" s="24"/>
      <c r="SFH26" s="24"/>
      <c r="SFI26" s="24"/>
      <c r="SFJ26" s="24"/>
      <c r="SFK26" s="24"/>
      <c r="SFL26" s="24"/>
      <c r="SFM26" s="24"/>
      <c r="SFN26" s="24"/>
      <c r="SFO26" s="24"/>
      <c r="SFP26" s="24"/>
      <c r="SFQ26" s="24"/>
      <c r="SFR26" s="24"/>
      <c r="SFS26" s="24"/>
      <c r="SFT26" s="24"/>
      <c r="SFU26" s="24"/>
      <c r="SFV26" s="24"/>
      <c r="SFW26" s="24"/>
      <c r="SFX26" s="24"/>
      <c r="SFY26" s="24"/>
      <c r="SFZ26" s="24"/>
      <c r="SGA26" s="24"/>
      <c r="SGB26" s="24"/>
      <c r="SGC26" s="24"/>
      <c r="SGD26" s="24"/>
      <c r="SGE26" s="24"/>
      <c r="SGF26" s="24"/>
      <c r="SGG26" s="24"/>
      <c r="SGH26" s="24"/>
      <c r="SGI26" s="24"/>
      <c r="SGJ26" s="24"/>
      <c r="SGK26" s="24"/>
      <c r="SGL26" s="24"/>
      <c r="SGM26" s="24"/>
      <c r="SGN26" s="24"/>
      <c r="SGO26" s="24"/>
      <c r="SGP26" s="24"/>
      <c r="SGQ26" s="24"/>
      <c r="SGR26" s="24"/>
      <c r="SGS26" s="24"/>
      <c r="SGT26" s="24"/>
      <c r="SGU26" s="24"/>
      <c r="SGV26" s="24"/>
      <c r="SGW26" s="24"/>
      <c r="SGX26" s="24"/>
      <c r="SGY26" s="24"/>
      <c r="SGZ26" s="24"/>
      <c r="SHA26" s="24"/>
      <c r="SHB26" s="24"/>
      <c r="SHC26" s="24"/>
      <c r="SHD26" s="24"/>
      <c r="SHE26" s="24"/>
      <c r="SHF26" s="24"/>
      <c r="SHG26" s="24"/>
      <c r="SHH26" s="24"/>
      <c r="SHI26" s="24"/>
      <c r="SHJ26" s="24"/>
      <c r="SHK26" s="24"/>
      <c r="SHL26" s="24"/>
      <c r="SHM26" s="24"/>
      <c r="SHN26" s="24"/>
      <c r="SHO26" s="24"/>
      <c r="SHP26" s="24"/>
      <c r="SHQ26" s="24"/>
      <c r="SHR26" s="24"/>
      <c r="SHS26" s="24"/>
      <c r="SHT26" s="24"/>
      <c r="SHU26" s="24"/>
      <c r="SHV26" s="24"/>
      <c r="SHW26" s="24"/>
      <c r="SHX26" s="24"/>
      <c r="SHY26" s="24"/>
      <c r="SHZ26" s="24"/>
      <c r="SIA26" s="24"/>
      <c r="SIB26" s="24"/>
      <c r="SIC26" s="24"/>
      <c r="SID26" s="24"/>
      <c r="SIE26" s="24"/>
      <c r="SIF26" s="24"/>
      <c r="SIG26" s="24"/>
      <c r="SIH26" s="24"/>
      <c r="SII26" s="24"/>
      <c r="SIJ26" s="24"/>
      <c r="SIK26" s="24"/>
      <c r="SIL26" s="24"/>
      <c r="SIM26" s="24"/>
      <c r="SIN26" s="24"/>
      <c r="SIO26" s="24"/>
      <c r="SIP26" s="24"/>
      <c r="SIQ26" s="24"/>
      <c r="SIR26" s="24"/>
      <c r="SIS26" s="24"/>
      <c r="SIT26" s="24"/>
      <c r="SIU26" s="24"/>
      <c r="SIV26" s="24"/>
      <c r="SIW26" s="24"/>
      <c r="SIX26" s="24"/>
      <c r="SIY26" s="24"/>
      <c r="SIZ26" s="24"/>
      <c r="SJA26" s="24"/>
      <c r="SJB26" s="24"/>
      <c r="SJC26" s="24"/>
      <c r="SJD26" s="24"/>
      <c r="SJE26" s="24"/>
      <c r="SJF26" s="24"/>
      <c r="SJG26" s="24"/>
      <c r="SJH26" s="24"/>
      <c r="SJI26" s="24"/>
      <c r="SJJ26" s="24"/>
      <c r="SJK26" s="24"/>
      <c r="SJL26" s="24"/>
      <c r="SJM26" s="24"/>
      <c r="SJN26" s="24"/>
      <c r="SJO26" s="24"/>
      <c r="SJP26" s="24"/>
      <c r="SJQ26" s="24"/>
      <c r="SJR26" s="24"/>
      <c r="SJS26" s="24"/>
      <c r="SJT26" s="24"/>
      <c r="SJU26" s="24"/>
      <c r="SJV26" s="24"/>
      <c r="SJW26" s="24"/>
      <c r="SJX26" s="24"/>
      <c r="SJY26" s="24"/>
      <c r="SJZ26" s="24"/>
      <c r="SKA26" s="24"/>
      <c r="SKB26" s="24"/>
      <c r="SKC26" s="24"/>
      <c r="SKD26" s="24"/>
      <c r="SKE26" s="24"/>
      <c r="SKF26" s="24"/>
      <c r="SKG26" s="24"/>
      <c r="SKH26" s="24"/>
      <c r="SKI26" s="24"/>
      <c r="SKJ26" s="24"/>
      <c r="SKK26" s="24"/>
      <c r="SKL26" s="24"/>
      <c r="SKM26" s="24"/>
      <c r="SKN26" s="24"/>
      <c r="SKO26" s="24"/>
      <c r="SKP26" s="24"/>
      <c r="SKQ26" s="24"/>
      <c r="SKR26" s="24"/>
      <c r="SKS26" s="24"/>
      <c r="SKT26" s="24"/>
      <c r="SKU26" s="24"/>
      <c r="SKV26" s="24"/>
      <c r="SKW26" s="24"/>
      <c r="SKX26" s="24"/>
      <c r="SKY26" s="24"/>
      <c r="SKZ26" s="24"/>
      <c r="SLA26" s="24"/>
      <c r="SLB26" s="24"/>
      <c r="SLC26" s="24"/>
      <c r="SLD26" s="24"/>
      <c r="SLE26" s="24"/>
      <c r="SLF26" s="24"/>
      <c r="SLG26" s="24"/>
      <c r="SLH26" s="24"/>
      <c r="SLI26" s="24"/>
      <c r="SLJ26" s="24"/>
      <c r="SLK26" s="24"/>
      <c r="SLL26" s="24"/>
      <c r="SLM26" s="24"/>
      <c r="SLN26" s="24"/>
      <c r="SLO26" s="24"/>
      <c r="SLP26" s="24"/>
      <c r="SLQ26" s="24"/>
      <c r="SLR26" s="24"/>
      <c r="SLS26" s="24"/>
      <c r="SLT26" s="24"/>
      <c r="SLU26" s="24"/>
      <c r="SLV26" s="24"/>
      <c r="SLW26" s="24"/>
      <c r="SLX26" s="24"/>
      <c r="SLY26" s="24"/>
      <c r="SLZ26" s="24"/>
      <c r="SMA26" s="24"/>
      <c r="SMB26" s="24"/>
      <c r="SMC26" s="24"/>
      <c r="SMD26" s="24"/>
      <c r="SME26" s="24"/>
      <c r="SMF26" s="24"/>
      <c r="SMG26" s="24"/>
      <c r="SMH26" s="24"/>
      <c r="SMI26" s="24"/>
      <c r="SMJ26" s="24"/>
      <c r="SMK26" s="24"/>
      <c r="SML26" s="24"/>
      <c r="SMM26" s="24"/>
      <c r="SMN26" s="24"/>
      <c r="SMO26" s="24"/>
      <c r="SMP26" s="24"/>
      <c r="SMQ26" s="24"/>
      <c r="SMR26" s="24"/>
      <c r="SMS26" s="24"/>
      <c r="SMT26" s="24"/>
      <c r="SMU26" s="24"/>
      <c r="SMV26" s="24"/>
      <c r="SMW26" s="24"/>
      <c r="SMX26" s="24"/>
      <c r="SMY26" s="24"/>
      <c r="SMZ26" s="24"/>
      <c r="SNA26" s="24"/>
      <c r="SNB26" s="24"/>
      <c r="SNC26" s="24"/>
      <c r="SND26" s="24"/>
      <c r="SNE26" s="24"/>
      <c r="SNF26" s="24"/>
      <c r="SNG26" s="24"/>
      <c r="SNH26" s="24"/>
      <c r="SNI26" s="24"/>
      <c r="SNJ26" s="24"/>
      <c r="SNK26" s="24"/>
      <c r="SNL26" s="24"/>
      <c r="SNM26" s="24"/>
      <c r="SNN26" s="24"/>
      <c r="SNO26" s="24"/>
      <c r="SNP26" s="24"/>
      <c r="SNQ26" s="24"/>
      <c r="SNR26" s="24"/>
      <c r="SNS26" s="24"/>
      <c r="SNT26" s="24"/>
      <c r="SNU26" s="24"/>
      <c r="SNV26" s="24"/>
      <c r="SNW26" s="24"/>
      <c r="SNX26" s="24"/>
      <c r="SNY26" s="24"/>
      <c r="SNZ26" s="24"/>
      <c r="SOA26" s="24"/>
      <c r="SOB26" s="24"/>
      <c r="SOC26" s="24"/>
      <c r="SOD26" s="24"/>
      <c r="SOE26" s="24"/>
      <c r="SOF26" s="24"/>
      <c r="SOG26" s="24"/>
      <c r="SOH26" s="24"/>
      <c r="SOI26" s="24"/>
      <c r="SOJ26" s="24"/>
      <c r="SOK26" s="24"/>
      <c r="SOL26" s="24"/>
      <c r="SOM26" s="24"/>
      <c r="SON26" s="24"/>
      <c r="SOO26" s="24"/>
      <c r="SOP26" s="24"/>
      <c r="SOQ26" s="24"/>
      <c r="SOR26" s="24"/>
      <c r="SOS26" s="24"/>
      <c r="SOT26" s="24"/>
      <c r="SOU26" s="24"/>
      <c r="SOV26" s="24"/>
      <c r="SOW26" s="24"/>
      <c r="SOX26" s="24"/>
      <c r="SOY26" s="24"/>
      <c r="SOZ26" s="24"/>
      <c r="SPA26" s="24"/>
      <c r="SPB26" s="24"/>
      <c r="SPC26" s="24"/>
      <c r="SPD26" s="24"/>
      <c r="SPE26" s="24"/>
      <c r="SPF26" s="24"/>
      <c r="SPG26" s="24"/>
      <c r="SPH26" s="24"/>
      <c r="SPI26" s="24"/>
      <c r="SPJ26" s="24"/>
      <c r="SPK26" s="24"/>
      <c r="SPL26" s="24"/>
      <c r="SPM26" s="24"/>
      <c r="SPN26" s="24"/>
      <c r="SPO26" s="24"/>
      <c r="SPP26" s="24"/>
      <c r="SPQ26" s="24"/>
      <c r="SPR26" s="24"/>
      <c r="SPS26" s="24"/>
      <c r="SPT26" s="24"/>
      <c r="SPU26" s="24"/>
      <c r="SPV26" s="24"/>
      <c r="SPW26" s="24"/>
      <c r="SPX26" s="24"/>
      <c r="SPY26" s="24"/>
      <c r="SPZ26" s="24"/>
      <c r="SQA26" s="24"/>
      <c r="SQB26" s="24"/>
      <c r="SQC26" s="24"/>
      <c r="SQD26" s="24"/>
      <c r="SQE26" s="24"/>
      <c r="SQF26" s="24"/>
      <c r="SQG26" s="24"/>
      <c r="SQH26" s="24"/>
      <c r="SQI26" s="24"/>
      <c r="SQJ26" s="24"/>
      <c r="SQK26" s="24"/>
      <c r="SQL26" s="24"/>
      <c r="SQM26" s="24"/>
      <c r="SQN26" s="24"/>
      <c r="SQO26" s="24"/>
      <c r="SQP26" s="24"/>
      <c r="SQQ26" s="24"/>
      <c r="SQR26" s="24"/>
      <c r="SQS26" s="24"/>
      <c r="SQT26" s="24"/>
      <c r="SQU26" s="24"/>
      <c r="SQV26" s="24"/>
      <c r="SQW26" s="24"/>
      <c r="SQX26" s="24"/>
      <c r="SQY26" s="24"/>
      <c r="SQZ26" s="24"/>
      <c r="SRA26" s="24"/>
      <c r="SRB26" s="24"/>
      <c r="SRC26" s="24"/>
      <c r="SRD26" s="24"/>
      <c r="SRE26" s="24"/>
      <c r="SRF26" s="24"/>
      <c r="SRG26" s="24"/>
      <c r="SRH26" s="24"/>
      <c r="SRI26" s="24"/>
      <c r="SRJ26" s="24"/>
      <c r="SRK26" s="24"/>
      <c r="SRL26" s="24"/>
      <c r="SRM26" s="24"/>
      <c r="SRN26" s="24"/>
      <c r="SRO26" s="24"/>
      <c r="SRP26" s="24"/>
      <c r="SRQ26" s="24"/>
      <c r="SRR26" s="24"/>
      <c r="SRS26" s="24"/>
      <c r="SRT26" s="24"/>
      <c r="SRU26" s="24"/>
      <c r="SRV26" s="24"/>
      <c r="SRW26" s="24"/>
      <c r="SRX26" s="24"/>
      <c r="SRY26" s="24"/>
      <c r="SRZ26" s="24"/>
      <c r="SSA26" s="24"/>
      <c r="SSB26" s="24"/>
      <c r="SSC26" s="24"/>
      <c r="SSD26" s="24"/>
      <c r="SSE26" s="24"/>
      <c r="SSF26" s="24"/>
      <c r="SSG26" s="24"/>
      <c r="SSH26" s="24"/>
      <c r="SSI26" s="24"/>
      <c r="SSJ26" s="24"/>
      <c r="SSK26" s="24"/>
      <c r="SSL26" s="24"/>
      <c r="SSM26" s="24"/>
      <c r="SSN26" s="24"/>
      <c r="SSO26" s="24"/>
      <c r="SSP26" s="24"/>
      <c r="SSQ26" s="24"/>
      <c r="SSR26" s="24"/>
      <c r="SSS26" s="24"/>
      <c r="SST26" s="24"/>
      <c r="SSU26" s="24"/>
      <c r="SSV26" s="24"/>
      <c r="SSW26" s="24"/>
      <c r="SSX26" s="24"/>
      <c r="SSY26" s="24"/>
      <c r="SSZ26" s="24"/>
      <c r="STA26" s="24"/>
      <c r="STB26" s="24"/>
      <c r="STC26" s="24"/>
      <c r="STD26" s="24"/>
      <c r="STE26" s="24"/>
      <c r="STF26" s="24"/>
      <c r="STG26" s="24"/>
      <c r="STH26" s="24"/>
      <c r="STI26" s="24"/>
      <c r="STJ26" s="24"/>
      <c r="STK26" s="24"/>
      <c r="STL26" s="24"/>
      <c r="STM26" s="24"/>
      <c r="STN26" s="24"/>
      <c r="STO26" s="24"/>
      <c r="STP26" s="24"/>
      <c r="STQ26" s="24"/>
      <c r="STR26" s="24"/>
      <c r="STS26" s="24"/>
      <c r="STT26" s="24"/>
      <c r="STU26" s="24"/>
      <c r="STV26" s="24"/>
      <c r="STW26" s="24"/>
      <c r="STX26" s="24"/>
      <c r="STY26" s="24"/>
      <c r="STZ26" s="24"/>
      <c r="SUA26" s="24"/>
      <c r="SUB26" s="24"/>
      <c r="SUC26" s="24"/>
      <c r="SUD26" s="24"/>
      <c r="SUE26" s="24"/>
      <c r="SUF26" s="24"/>
      <c r="SUG26" s="24"/>
      <c r="SUH26" s="24"/>
      <c r="SUI26" s="24"/>
      <c r="SUJ26" s="24"/>
      <c r="SUK26" s="24"/>
      <c r="SUL26" s="24"/>
      <c r="SUM26" s="24"/>
      <c r="SUN26" s="24"/>
      <c r="SUO26" s="24"/>
      <c r="SUP26" s="24"/>
      <c r="SUQ26" s="24"/>
      <c r="SUR26" s="24"/>
      <c r="SUS26" s="24"/>
      <c r="SUT26" s="24"/>
      <c r="SUU26" s="24"/>
      <c r="SUV26" s="24"/>
      <c r="SUW26" s="24"/>
      <c r="SUX26" s="24"/>
      <c r="SUY26" s="24"/>
      <c r="SUZ26" s="24"/>
      <c r="SVA26" s="24"/>
      <c r="SVB26" s="24"/>
      <c r="SVC26" s="24"/>
      <c r="SVD26" s="24"/>
      <c r="SVE26" s="24"/>
      <c r="SVF26" s="24"/>
      <c r="SVG26" s="24"/>
      <c r="SVH26" s="24"/>
      <c r="SVI26" s="24"/>
      <c r="SVJ26" s="24"/>
      <c r="SVK26" s="24"/>
      <c r="SVL26" s="24"/>
      <c r="SVM26" s="24"/>
      <c r="SVN26" s="24"/>
      <c r="SVO26" s="24"/>
      <c r="SVP26" s="24"/>
      <c r="SVQ26" s="24"/>
      <c r="SVR26" s="24"/>
      <c r="SVS26" s="24"/>
      <c r="SVT26" s="24"/>
      <c r="SVU26" s="24"/>
      <c r="SVV26" s="24"/>
      <c r="SVW26" s="24"/>
      <c r="SVX26" s="24"/>
      <c r="SVY26" s="24"/>
      <c r="SVZ26" s="24"/>
      <c r="SWA26" s="24"/>
      <c r="SWB26" s="24"/>
      <c r="SWC26" s="24"/>
      <c r="SWD26" s="24"/>
      <c r="SWE26" s="24"/>
      <c r="SWF26" s="24"/>
      <c r="SWG26" s="24"/>
      <c r="SWH26" s="24"/>
      <c r="SWI26" s="24"/>
      <c r="SWJ26" s="24"/>
      <c r="SWK26" s="24"/>
      <c r="SWL26" s="24"/>
      <c r="SWM26" s="24"/>
      <c r="SWN26" s="24"/>
      <c r="SWO26" s="24"/>
      <c r="SWP26" s="24"/>
      <c r="SWQ26" s="24"/>
      <c r="SWR26" s="24"/>
      <c r="SWS26" s="24"/>
      <c r="SWT26" s="24"/>
      <c r="SWU26" s="24"/>
      <c r="SWV26" s="24"/>
      <c r="SWW26" s="24"/>
      <c r="SWX26" s="24"/>
      <c r="SWY26" s="24"/>
      <c r="SWZ26" s="24"/>
      <c r="SXA26" s="24"/>
      <c r="SXB26" s="24"/>
      <c r="SXC26" s="24"/>
      <c r="SXD26" s="24"/>
      <c r="SXE26" s="24"/>
      <c r="SXF26" s="24"/>
      <c r="SXG26" s="24"/>
      <c r="SXH26" s="24"/>
      <c r="SXI26" s="24"/>
      <c r="SXJ26" s="24"/>
      <c r="SXK26" s="24"/>
      <c r="SXL26" s="24"/>
      <c r="SXM26" s="24"/>
      <c r="SXN26" s="24"/>
      <c r="SXO26" s="24"/>
      <c r="SXP26" s="24"/>
      <c r="SXQ26" s="24"/>
      <c r="SXR26" s="24"/>
      <c r="SXS26" s="24"/>
      <c r="SXT26" s="24"/>
      <c r="SXU26" s="24"/>
      <c r="SXV26" s="24"/>
      <c r="SXW26" s="24"/>
      <c r="SXX26" s="24"/>
      <c r="SXY26" s="24"/>
      <c r="SXZ26" s="24"/>
      <c r="SYA26" s="24"/>
      <c r="SYB26" s="24"/>
      <c r="SYC26" s="24"/>
      <c r="SYD26" s="24"/>
      <c r="SYE26" s="24"/>
      <c r="SYF26" s="24"/>
      <c r="SYG26" s="24"/>
      <c r="SYH26" s="24"/>
      <c r="SYI26" s="24"/>
      <c r="SYJ26" s="24"/>
      <c r="SYK26" s="24"/>
      <c r="SYL26" s="24"/>
      <c r="SYM26" s="24"/>
      <c r="SYN26" s="24"/>
      <c r="SYO26" s="24"/>
      <c r="SYP26" s="24"/>
      <c r="SYQ26" s="24"/>
      <c r="SYR26" s="24"/>
      <c r="SYS26" s="24"/>
      <c r="SYT26" s="24"/>
      <c r="SYU26" s="24"/>
      <c r="SYV26" s="24"/>
      <c r="SYW26" s="24"/>
      <c r="SYX26" s="24"/>
      <c r="SYY26" s="24"/>
      <c r="SYZ26" s="24"/>
      <c r="SZA26" s="24"/>
      <c r="SZB26" s="24"/>
      <c r="SZC26" s="24"/>
      <c r="SZD26" s="24"/>
      <c r="SZE26" s="24"/>
      <c r="SZF26" s="24"/>
      <c r="SZG26" s="24"/>
      <c r="SZH26" s="24"/>
      <c r="SZI26" s="24"/>
      <c r="SZJ26" s="24"/>
      <c r="SZK26" s="24"/>
      <c r="SZL26" s="24"/>
      <c r="SZM26" s="24"/>
      <c r="SZN26" s="24"/>
      <c r="SZO26" s="24"/>
      <c r="SZP26" s="24"/>
      <c r="SZQ26" s="24"/>
      <c r="SZR26" s="24"/>
      <c r="SZS26" s="24"/>
      <c r="SZT26" s="24"/>
      <c r="SZU26" s="24"/>
      <c r="SZV26" s="24"/>
      <c r="SZW26" s="24"/>
      <c r="SZX26" s="24"/>
      <c r="SZY26" s="24"/>
      <c r="SZZ26" s="24"/>
      <c r="TAA26" s="24"/>
      <c r="TAB26" s="24"/>
      <c r="TAC26" s="24"/>
      <c r="TAD26" s="24"/>
      <c r="TAE26" s="24"/>
      <c r="TAF26" s="24"/>
      <c r="TAG26" s="24"/>
      <c r="TAH26" s="24"/>
      <c r="TAI26" s="24"/>
      <c r="TAJ26" s="24"/>
      <c r="TAK26" s="24"/>
      <c r="TAL26" s="24"/>
      <c r="TAM26" s="24"/>
      <c r="TAN26" s="24"/>
      <c r="TAO26" s="24"/>
      <c r="TAP26" s="24"/>
      <c r="TAQ26" s="24"/>
      <c r="TAR26" s="24"/>
      <c r="TAS26" s="24"/>
      <c r="TAT26" s="24"/>
      <c r="TAU26" s="24"/>
      <c r="TAV26" s="24"/>
      <c r="TAW26" s="24"/>
      <c r="TAX26" s="24"/>
      <c r="TAY26" s="24"/>
      <c r="TAZ26" s="24"/>
      <c r="TBA26" s="24"/>
      <c r="TBB26" s="24"/>
      <c r="TBC26" s="24"/>
      <c r="TBD26" s="24"/>
      <c r="TBE26" s="24"/>
      <c r="TBF26" s="24"/>
      <c r="TBG26" s="24"/>
      <c r="TBH26" s="24"/>
      <c r="TBI26" s="24"/>
      <c r="TBJ26" s="24"/>
      <c r="TBK26" s="24"/>
      <c r="TBL26" s="24"/>
      <c r="TBM26" s="24"/>
      <c r="TBN26" s="24"/>
      <c r="TBO26" s="24"/>
      <c r="TBP26" s="24"/>
      <c r="TBQ26" s="24"/>
      <c r="TBR26" s="24"/>
      <c r="TBS26" s="24"/>
      <c r="TBT26" s="24"/>
      <c r="TBU26" s="24"/>
      <c r="TBV26" s="24"/>
      <c r="TBW26" s="24"/>
      <c r="TBX26" s="24"/>
      <c r="TBY26" s="24"/>
      <c r="TBZ26" s="24"/>
      <c r="TCA26" s="24"/>
      <c r="TCB26" s="24"/>
      <c r="TCC26" s="24"/>
      <c r="TCD26" s="24"/>
      <c r="TCE26" s="24"/>
      <c r="TCF26" s="24"/>
      <c r="TCG26" s="24"/>
      <c r="TCH26" s="24"/>
      <c r="TCI26" s="24"/>
      <c r="TCJ26" s="24"/>
      <c r="TCK26" s="24"/>
      <c r="TCL26" s="24"/>
      <c r="TCM26" s="24"/>
      <c r="TCN26" s="24"/>
      <c r="TCO26" s="24"/>
      <c r="TCP26" s="24"/>
      <c r="TCQ26" s="24"/>
      <c r="TCR26" s="24"/>
      <c r="TCS26" s="24"/>
      <c r="TCT26" s="24"/>
      <c r="TCU26" s="24"/>
      <c r="TCV26" s="24"/>
      <c r="TCW26" s="24"/>
      <c r="TCX26" s="24"/>
      <c r="TCY26" s="24"/>
      <c r="TCZ26" s="24"/>
      <c r="TDA26" s="24"/>
      <c r="TDB26" s="24"/>
      <c r="TDC26" s="24"/>
      <c r="TDD26" s="24"/>
      <c r="TDE26" s="24"/>
      <c r="TDF26" s="24"/>
      <c r="TDG26" s="24"/>
      <c r="TDH26" s="24"/>
      <c r="TDI26" s="24"/>
      <c r="TDJ26" s="24"/>
      <c r="TDK26" s="24"/>
      <c r="TDL26" s="24"/>
      <c r="TDM26" s="24"/>
      <c r="TDN26" s="24"/>
      <c r="TDO26" s="24"/>
      <c r="TDP26" s="24"/>
      <c r="TDQ26" s="24"/>
      <c r="TDR26" s="24"/>
      <c r="TDS26" s="24"/>
      <c r="TDT26" s="24"/>
      <c r="TDU26" s="24"/>
      <c r="TDV26" s="24"/>
      <c r="TDW26" s="24"/>
      <c r="TDX26" s="24"/>
      <c r="TDY26" s="24"/>
      <c r="TDZ26" s="24"/>
      <c r="TEA26" s="24"/>
      <c r="TEB26" s="24"/>
      <c r="TEC26" s="24"/>
      <c r="TED26" s="24"/>
      <c r="TEE26" s="24"/>
      <c r="TEF26" s="24"/>
      <c r="TEG26" s="24"/>
      <c r="TEH26" s="24"/>
      <c r="TEI26" s="24"/>
      <c r="TEJ26" s="24"/>
      <c r="TEK26" s="24"/>
      <c r="TEL26" s="24"/>
      <c r="TEM26" s="24"/>
      <c r="TEN26" s="24"/>
      <c r="TEO26" s="24"/>
      <c r="TEP26" s="24"/>
      <c r="TEQ26" s="24"/>
      <c r="TER26" s="24"/>
      <c r="TES26" s="24"/>
      <c r="TET26" s="24"/>
      <c r="TEU26" s="24"/>
      <c r="TEV26" s="24"/>
      <c r="TEW26" s="24"/>
      <c r="TEX26" s="24"/>
      <c r="TEY26" s="24"/>
      <c r="TEZ26" s="24"/>
      <c r="TFA26" s="24"/>
      <c r="TFB26" s="24"/>
      <c r="TFC26" s="24"/>
      <c r="TFD26" s="24"/>
      <c r="TFE26" s="24"/>
      <c r="TFF26" s="24"/>
      <c r="TFG26" s="24"/>
      <c r="TFH26" s="24"/>
      <c r="TFI26" s="24"/>
      <c r="TFJ26" s="24"/>
      <c r="TFK26" s="24"/>
      <c r="TFL26" s="24"/>
      <c r="TFM26" s="24"/>
      <c r="TFN26" s="24"/>
      <c r="TFO26" s="24"/>
      <c r="TFP26" s="24"/>
      <c r="TFQ26" s="24"/>
      <c r="TFR26" s="24"/>
      <c r="TFS26" s="24"/>
      <c r="TFT26" s="24"/>
      <c r="TFU26" s="24"/>
      <c r="TFV26" s="24"/>
      <c r="TFW26" s="24"/>
      <c r="TFX26" s="24"/>
      <c r="TFY26" s="24"/>
      <c r="TFZ26" s="24"/>
      <c r="TGA26" s="24"/>
      <c r="TGB26" s="24"/>
      <c r="TGC26" s="24"/>
      <c r="TGD26" s="24"/>
      <c r="TGE26" s="24"/>
      <c r="TGF26" s="24"/>
      <c r="TGG26" s="24"/>
      <c r="TGH26" s="24"/>
      <c r="TGI26" s="24"/>
      <c r="TGJ26" s="24"/>
      <c r="TGK26" s="24"/>
      <c r="TGL26" s="24"/>
      <c r="TGM26" s="24"/>
      <c r="TGN26" s="24"/>
      <c r="TGO26" s="24"/>
      <c r="TGP26" s="24"/>
      <c r="TGQ26" s="24"/>
      <c r="TGR26" s="24"/>
      <c r="TGS26" s="24"/>
      <c r="TGT26" s="24"/>
      <c r="TGU26" s="24"/>
      <c r="TGV26" s="24"/>
      <c r="TGW26" s="24"/>
      <c r="TGX26" s="24"/>
      <c r="TGY26" s="24"/>
      <c r="TGZ26" s="24"/>
      <c r="THA26" s="24"/>
      <c r="THB26" s="24"/>
      <c r="THC26" s="24"/>
      <c r="THD26" s="24"/>
      <c r="THE26" s="24"/>
      <c r="THF26" s="24"/>
      <c r="THG26" s="24"/>
      <c r="THH26" s="24"/>
      <c r="THI26" s="24"/>
      <c r="THJ26" s="24"/>
      <c r="THK26" s="24"/>
      <c r="THL26" s="24"/>
      <c r="THM26" s="24"/>
      <c r="THN26" s="24"/>
      <c r="THO26" s="24"/>
      <c r="THP26" s="24"/>
      <c r="THQ26" s="24"/>
      <c r="THR26" s="24"/>
      <c r="THS26" s="24"/>
      <c r="THT26" s="24"/>
      <c r="THU26" s="24"/>
      <c r="THV26" s="24"/>
      <c r="THW26" s="24"/>
      <c r="THX26" s="24"/>
      <c r="THY26" s="24"/>
      <c r="THZ26" s="24"/>
      <c r="TIA26" s="24"/>
      <c r="TIB26" s="24"/>
      <c r="TIC26" s="24"/>
      <c r="TID26" s="24"/>
      <c r="TIE26" s="24"/>
      <c r="TIF26" s="24"/>
      <c r="TIG26" s="24"/>
      <c r="TIH26" s="24"/>
      <c r="TII26" s="24"/>
      <c r="TIJ26" s="24"/>
      <c r="TIK26" s="24"/>
      <c r="TIL26" s="24"/>
      <c r="TIM26" s="24"/>
      <c r="TIN26" s="24"/>
      <c r="TIO26" s="24"/>
      <c r="TIP26" s="24"/>
      <c r="TIQ26" s="24"/>
      <c r="TIR26" s="24"/>
      <c r="TIS26" s="24"/>
      <c r="TIT26" s="24"/>
      <c r="TIU26" s="24"/>
      <c r="TIV26" s="24"/>
      <c r="TIW26" s="24"/>
      <c r="TIX26" s="24"/>
      <c r="TIY26" s="24"/>
      <c r="TIZ26" s="24"/>
      <c r="TJA26" s="24"/>
      <c r="TJB26" s="24"/>
      <c r="TJC26" s="24"/>
      <c r="TJD26" s="24"/>
      <c r="TJE26" s="24"/>
      <c r="TJF26" s="24"/>
      <c r="TJG26" s="24"/>
      <c r="TJH26" s="24"/>
      <c r="TJI26" s="24"/>
      <c r="TJJ26" s="24"/>
      <c r="TJK26" s="24"/>
      <c r="TJL26" s="24"/>
      <c r="TJM26" s="24"/>
      <c r="TJN26" s="24"/>
      <c r="TJO26" s="24"/>
      <c r="TJP26" s="24"/>
      <c r="TJQ26" s="24"/>
      <c r="TJR26" s="24"/>
      <c r="TJS26" s="24"/>
      <c r="TJT26" s="24"/>
      <c r="TJU26" s="24"/>
      <c r="TJV26" s="24"/>
      <c r="TJW26" s="24"/>
      <c r="TJX26" s="24"/>
      <c r="TJY26" s="24"/>
      <c r="TJZ26" s="24"/>
      <c r="TKA26" s="24"/>
      <c r="TKB26" s="24"/>
      <c r="TKC26" s="24"/>
      <c r="TKD26" s="24"/>
      <c r="TKE26" s="24"/>
      <c r="TKF26" s="24"/>
      <c r="TKG26" s="24"/>
      <c r="TKH26" s="24"/>
      <c r="TKI26" s="24"/>
      <c r="TKJ26" s="24"/>
      <c r="TKK26" s="24"/>
      <c r="TKL26" s="24"/>
      <c r="TKM26" s="24"/>
      <c r="TKN26" s="24"/>
      <c r="TKO26" s="24"/>
      <c r="TKP26" s="24"/>
      <c r="TKQ26" s="24"/>
      <c r="TKR26" s="24"/>
      <c r="TKS26" s="24"/>
      <c r="TKT26" s="24"/>
      <c r="TKU26" s="24"/>
      <c r="TKV26" s="24"/>
      <c r="TKW26" s="24"/>
      <c r="TKX26" s="24"/>
      <c r="TKY26" s="24"/>
      <c r="TKZ26" s="24"/>
      <c r="TLA26" s="24"/>
      <c r="TLB26" s="24"/>
      <c r="TLC26" s="24"/>
      <c r="TLD26" s="24"/>
      <c r="TLE26" s="24"/>
      <c r="TLF26" s="24"/>
      <c r="TLG26" s="24"/>
      <c r="TLH26" s="24"/>
      <c r="TLI26" s="24"/>
      <c r="TLJ26" s="24"/>
      <c r="TLK26" s="24"/>
      <c r="TLL26" s="24"/>
      <c r="TLM26" s="24"/>
      <c r="TLN26" s="24"/>
      <c r="TLO26" s="24"/>
      <c r="TLP26" s="24"/>
      <c r="TLQ26" s="24"/>
      <c r="TLR26" s="24"/>
      <c r="TLS26" s="24"/>
      <c r="TLT26" s="24"/>
      <c r="TLU26" s="24"/>
      <c r="TLV26" s="24"/>
      <c r="TLW26" s="24"/>
      <c r="TLX26" s="24"/>
      <c r="TLY26" s="24"/>
      <c r="TLZ26" s="24"/>
      <c r="TMA26" s="24"/>
      <c r="TMB26" s="24"/>
      <c r="TMC26" s="24"/>
      <c r="TMD26" s="24"/>
      <c r="TME26" s="24"/>
      <c r="TMF26" s="24"/>
      <c r="TMG26" s="24"/>
      <c r="TMH26" s="24"/>
      <c r="TMI26" s="24"/>
      <c r="TMJ26" s="24"/>
      <c r="TMK26" s="24"/>
      <c r="TML26" s="24"/>
      <c r="TMM26" s="24"/>
      <c r="TMN26" s="24"/>
      <c r="TMO26" s="24"/>
      <c r="TMP26" s="24"/>
      <c r="TMQ26" s="24"/>
      <c r="TMR26" s="24"/>
      <c r="TMS26" s="24"/>
      <c r="TMT26" s="24"/>
      <c r="TMU26" s="24"/>
      <c r="TMV26" s="24"/>
      <c r="TMW26" s="24"/>
      <c r="TMX26" s="24"/>
      <c r="TMY26" s="24"/>
      <c r="TMZ26" s="24"/>
      <c r="TNA26" s="24"/>
      <c r="TNB26" s="24"/>
      <c r="TNC26" s="24"/>
      <c r="TND26" s="24"/>
      <c r="TNE26" s="24"/>
      <c r="TNF26" s="24"/>
      <c r="TNG26" s="24"/>
      <c r="TNH26" s="24"/>
      <c r="TNI26" s="24"/>
      <c r="TNJ26" s="24"/>
      <c r="TNK26" s="24"/>
      <c r="TNL26" s="24"/>
      <c r="TNM26" s="24"/>
      <c r="TNN26" s="24"/>
      <c r="TNO26" s="24"/>
      <c r="TNP26" s="24"/>
      <c r="TNQ26" s="24"/>
      <c r="TNR26" s="24"/>
      <c r="TNS26" s="24"/>
      <c r="TNT26" s="24"/>
      <c r="TNU26" s="24"/>
      <c r="TNV26" s="24"/>
      <c r="TNW26" s="24"/>
      <c r="TNX26" s="24"/>
      <c r="TNY26" s="24"/>
      <c r="TNZ26" s="24"/>
      <c r="TOA26" s="24"/>
      <c r="TOB26" s="24"/>
      <c r="TOC26" s="24"/>
      <c r="TOD26" s="24"/>
      <c r="TOE26" s="24"/>
      <c r="TOF26" s="24"/>
      <c r="TOG26" s="24"/>
      <c r="TOH26" s="24"/>
      <c r="TOI26" s="24"/>
      <c r="TOJ26" s="24"/>
      <c r="TOK26" s="24"/>
      <c r="TOL26" s="24"/>
      <c r="TOM26" s="24"/>
      <c r="TON26" s="24"/>
      <c r="TOO26" s="24"/>
      <c r="TOP26" s="24"/>
      <c r="TOQ26" s="24"/>
      <c r="TOR26" s="24"/>
      <c r="TOS26" s="24"/>
      <c r="TOT26" s="24"/>
      <c r="TOU26" s="24"/>
      <c r="TOV26" s="24"/>
      <c r="TOW26" s="24"/>
      <c r="TOX26" s="24"/>
      <c r="TOY26" s="24"/>
      <c r="TOZ26" s="24"/>
      <c r="TPA26" s="24"/>
      <c r="TPB26" s="24"/>
      <c r="TPC26" s="24"/>
      <c r="TPD26" s="24"/>
      <c r="TPE26" s="24"/>
      <c r="TPF26" s="24"/>
      <c r="TPG26" s="24"/>
      <c r="TPH26" s="24"/>
      <c r="TPI26" s="24"/>
      <c r="TPJ26" s="24"/>
      <c r="TPK26" s="24"/>
      <c r="TPL26" s="24"/>
      <c r="TPM26" s="24"/>
      <c r="TPN26" s="24"/>
      <c r="TPO26" s="24"/>
      <c r="TPP26" s="24"/>
      <c r="TPQ26" s="24"/>
      <c r="TPR26" s="24"/>
      <c r="TPS26" s="24"/>
      <c r="TPT26" s="24"/>
      <c r="TPU26" s="24"/>
      <c r="TPV26" s="24"/>
      <c r="TPW26" s="24"/>
      <c r="TPX26" s="24"/>
      <c r="TPY26" s="24"/>
      <c r="TPZ26" s="24"/>
      <c r="TQA26" s="24"/>
      <c r="TQB26" s="24"/>
      <c r="TQC26" s="24"/>
      <c r="TQD26" s="24"/>
      <c r="TQE26" s="24"/>
      <c r="TQF26" s="24"/>
      <c r="TQG26" s="24"/>
      <c r="TQH26" s="24"/>
      <c r="TQI26" s="24"/>
      <c r="TQJ26" s="24"/>
      <c r="TQK26" s="24"/>
      <c r="TQL26" s="24"/>
      <c r="TQM26" s="24"/>
      <c r="TQN26" s="24"/>
      <c r="TQO26" s="24"/>
      <c r="TQP26" s="24"/>
      <c r="TQQ26" s="24"/>
      <c r="TQR26" s="24"/>
      <c r="TQS26" s="24"/>
      <c r="TQT26" s="24"/>
      <c r="TQU26" s="24"/>
      <c r="TQV26" s="24"/>
      <c r="TQW26" s="24"/>
      <c r="TQX26" s="24"/>
      <c r="TQY26" s="24"/>
      <c r="TQZ26" s="24"/>
      <c r="TRA26" s="24"/>
      <c r="TRB26" s="24"/>
      <c r="TRC26" s="24"/>
      <c r="TRD26" s="24"/>
      <c r="TRE26" s="24"/>
      <c r="TRF26" s="24"/>
      <c r="TRG26" s="24"/>
      <c r="TRH26" s="24"/>
      <c r="TRI26" s="24"/>
      <c r="TRJ26" s="24"/>
      <c r="TRK26" s="24"/>
      <c r="TRL26" s="24"/>
      <c r="TRM26" s="24"/>
      <c r="TRN26" s="24"/>
      <c r="TRO26" s="24"/>
      <c r="TRP26" s="24"/>
      <c r="TRQ26" s="24"/>
      <c r="TRR26" s="24"/>
      <c r="TRS26" s="24"/>
      <c r="TRT26" s="24"/>
      <c r="TRU26" s="24"/>
      <c r="TRV26" s="24"/>
      <c r="TRW26" s="24"/>
      <c r="TRX26" s="24"/>
      <c r="TRY26" s="24"/>
      <c r="TRZ26" s="24"/>
      <c r="TSA26" s="24"/>
      <c r="TSB26" s="24"/>
      <c r="TSC26" s="24"/>
      <c r="TSD26" s="24"/>
      <c r="TSE26" s="24"/>
      <c r="TSF26" s="24"/>
      <c r="TSG26" s="24"/>
      <c r="TSH26" s="24"/>
      <c r="TSI26" s="24"/>
      <c r="TSJ26" s="24"/>
      <c r="TSK26" s="24"/>
      <c r="TSL26" s="24"/>
      <c r="TSM26" s="24"/>
      <c r="TSN26" s="24"/>
      <c r="TSO26" s="24"/>
      <c r="TSP26" s="24"/>
      <c r="TSQ26" s="24"/>
      <c r="TSR26" s="24"/>
      <c r="TSS26" s="24"/>
      <c r="TST26" s="24"/>
      <c r="TSU26" s="24"/>
      <c r="TSV26" s="24"/>
      <c r="TSW26" s="24"/>
      <c r="TSX26" s="24"/>
      <c r="TSY26" s="24"/>
      <c r="TSZ26" s="24"/>
      <c r="TTA26" s="24"/>
      <c r="TTB26" s="24"/>
      <c r="TTC26" s="24"/>
      <c r="TTD26" s="24"/>
      <c r="TTE26" s="24"/>
      <c r="TTF26" s="24"/>
      <c r="TTG26" s="24"/>
      <c r="TTH26" s="24"/>
      <c r="TTI26" s="24"/>
      <c r="TTJ26" s="24"/>
      <c r="TTK26" s="24"/>
      <c r="TTL26" s="24"/>
      <c r="TTM26" s="24"/>
      <c r="TTN26" s="24"/>
      <c r="TTO26" s="24"/>
      <c r="TTP26" s="24"/>
      <c r="TTQ26" s="24"/>
      <c r="TTR26" s="24"/>
      <c r="TTS26" s="24"/>
      <c r="TTT26" s="24"/>
      <c r="TTU26" s="24"/>
      <c r="TTV26" s="24"/>
      <c r="TTW26" s="24"/>
      <c r="TTX26" s="24"/>
      <c r="TTY26" s="24"/>
      <c r="TTZ26" s="24"/>
      <c r="TUA26" s="24"/>
      <c r="TUB26" s="24"/>
      <c r="TUC26" s="24"/>
      <c r="TUD26" s="24"/>
      <c r="TUE26" s="24"/>
      <c r="TUF26" s="24"/>
      <c r="TUG26" s="24"/>
      <c r="TUH26" s="24"/>
      <c r="TUI26" s="24"/>
      <c r="TUJ26" s="24"/>
      <c r="TUK26" s="24"/>
      <c r="TUL26" s="24"/>
      <c r="TUM26" s="24"/>
      <c r="TUN26" s="24"/>
      <c r="TUO26" s="24"/>
      <c r="TUP26" s="24"/>
      <c r="TUQ26" s="24"/>
      <c r="TUR26" s="24"/>
      <c r="TUS26" s="24"/>
      <c r="TUT26" s="24"/>
      <c r="TUU26" s="24"/>
      <c r="TUV26" s="24"/>
      <c r="TUW26" s="24"/>
      <c r="TUX26" s="24"/>
      <c r="TUY26" s="24"/>
      <c r="TUZ26" s="24"/>
      <c r="TVA26" s="24"/>
      <c r="TVB26" s="24"/>
      <c r="TVC26" s="24"/>
      <c r="TVD26" s="24"/>
      <c r="TVE26" s="24"/>
      <c r="TVF26" s="24"/>
      <c r="TVG26" s="24"/>
      <c r="TVH26" s="24"/>
      <c r="TVI26" s="24"/>
      <c r="TVJ26" s="24"/>
      <c r="TVK26" s="24"/>
      <c r="TVL26" s="24"/>
      <c r="TVM26" s="24"/>
      <c r="TVN26" s="24"/>
      <c r="TVO26" s="24"/>
      <c r="TVP26" s="24"/>
      <c r="TVQ26" s="24"/>
      <c r="TVR26" s="24"/>
      <c r="TVS26" s="24"/>
      <c r="TVT26" s="24"/>
      <c r="TVU26" s="24"/>
      <c r="TVV26" s="24"/>
      <c r="TVW26" s="24"/>
      <c r="TVX26" s="24"/>
      <c r="TVY26" s="24"/>
      <c r="TVZ26" s="24"/>
      <c r="TWA26" s="24"/>
      <c r="TWB26" s="24"/>
      <c r="TWC26" s="24"/>
      <c r="TWD26" s="24"/>
      <c r="TWE26" s="24"/>
      <c r="TWF26" s="24"/>
      <c r="TWG26" s="24"/>
      <c r="TWH26" s="24"/>
      <c r="TWI26" s="24"/>
      <c r="TWJ26" s="24"/>
      <c r="TWK26" s="24"/>
      <c r="TWL26" s="24"/>
      <c r="TWM26" s="24"/>
      <c r="TWN26" s="24"/>
      <c r="TWO26" s="24"/>
      <c r="TWP26" s="24"/>
      <c r="TWQ26" s="24"/>
      <c r="TWR26" s="24"/>
      <c r="TWS26" s="24"/>
      <c r="TWT26" s="24"/>
      <c r="TWU26" s="24"/>
      <c r="TWV26" s="24"/>
      <c r="TWW26" s="24"/>
      <c r="TWX26" s="24"/>
      <c r="TWY26" s="24"/>
      <c r="TWZ26" s="24"/>
      <c r="TXA26" s="24"/>
      <c r="TXB26" s="24"/>
      <c r="TXC26" s="24"/>
      <c r="TXD26" s="24"/>
      <c r="TXE26" s="24"/>
      <c r="TXF26" s="24"/>
      <c r="TXG26" s="24"/>
      <c r="TXH26" s="24"/>
      <c r="TXI26" s="24"/>
      <c r="TXJ26" s="24"/>
      <c r="TXK26" s="24"/>
      <c r="TXL26" s="24"/>
      <c r="TXM26" s="24"/>
      <c r="TXN26" s="24"/>
      <c r="TXO26" s="24"/>
      <c r="TXP26" s="24"/>
      <c r="TXQ26" s="24"/>
      <c r="TXR26" s="24"/>
      <c r="TXS26" s="24"/>
      <c r="TXT26" s="24"/>
      <c r="TXU26" s="24"/>
      <c r="TXV26" s="24"/>
      <c r="TXW26" s="24"/>
      <c r="TXX26" s="24"/>
      <c r="TXY26" s="24"/>
      <c r="TXZ26" s="24"/>
      <c r="TYA26" s="24"/>
      <c r="TYB26" s="24"/>
      <c r="TYC26" s="24"/>
      <c r="TYD26" s="24"/>
      <c r="TYE26" s="24"/>
      <c r="TYF26" s="24"/>
      <c r="TYG26" s="24"/>
      <c r="TYH26" s="24"/>
      <c r="TYI26" s="24"/>
      <c r="TYJ26" s="24"/>
      <c r="TYK26" s="24"/>
      <c r="TYL26" s="24"/>
      <c r="TYM26" s="24"/>
      <c r="TYN26" s="24"/>
      <c r="TYO26" s="24"/>
      <c r="TYP26" s="24"/>
      <c r="TYQ26" s="24"/>
      <c r="TYR26" s="24"/>
      <c r="TYS26" s="24"/>
      <c r="TYT26" s="24"/>
      <c r="TYU26" s="24"/>
      <c r="TYV26" s="24"/>
      <c r="TYW26" s="24"/>
      <c r="TYX26" s="24"/>
      <c r="TYY26" s="24"/>
      <c r="TYZ26" s="24"/>
      <c r="TZA26" s="24"/>
      <c r="TZB26" s="24"/>
      <c r="TZC26" s="24"/>
      <c r="TZD26" s="24"/>
      <c r="TZE26" s="24"/>
      <c r="TZF26" s="24"/>
      <c r="TZG26" s="24"/>
      <c r="TZH26" s="24"/>
      <c r="TZI26" s="24"/>
      <c r="TZJ26" s="24"/>
      <c r="TZK26" s="24"/>
      <c r="TZL26" s="24"/>
      <c r="TZM26" s="24"/>
      <c r="TZN26" s="24"/>
      <c r="TZO26" s="24"/>
      <c r="TZP26" s="24"/>
      <c r="TZQ26" s="24"/>
      <c r="TZR26" s="24"/>
      <c r="TZS26" s="24"/>
      <c r="TZT26" s="24"/>
      <c r="TZU26" s="24"/>
      <c r="TZV26" s="24"/>
      <c r="TZW26" s="24"/>
      <c r="TZX26" s="24"/>
      <c r="TZY26" s="24"/>
      <c r="TZZ26" s="24"/>
      <c r="UAA26" s="24"/>
      <c r="UAB26" s="24"/>
      <c r="UAC26" s="24"/>
      <c r="UAD26" s="24"/>
      <c r="UAE26" s="24"/>
      <c r="UAF26" s="24"/>
      <c r="UAG26" s="24"/>
      <c r="UAH26" s="24"/>
      <c r="UAI26" s="24"/>
      <c r="UAJ26" s="24"/>
      <c r="UAK26" s="24"/>
      <c r="UAL26" s="24"/>
      <c r="UAM26" s="24"/>
      <c r="UAN26" s="24"/>
      <c r="UAO26" s="24"/>
      <c r="UAP26" s="24"/>
      <c r="UAQ26" s="24"/>
      <c r="UAR26" s="24"/>
      <c r="UAS26" s="24"/>
      <c r="UAT26" s="24"/>
      <c r="UAU26" s="24"/>
      <c r="UAV26" s="24"/>
      <c r="UAW26" s="24"/>
      <c r="UAX26" s="24"/>
      <c r="UAY26" s="24"/>
      <c r="UAZ26" s="24"/>
      <c r="UBA26" s="24"/>
      <c r="UBB26" s="24"/>
      <c r="UBC26" s="24"/>
      <c r="UBD26" s="24"/>
      <c r="UBE26" s="24"/>
      <c r="UBF26" s="24"/>
      <c r="UBG26" s="24"/>
      <c r="UBH26" s="24"/>
      <c r="UBI26" s="24"/>
      <c r="UBJ26" s="24"/>
      <c r="UBK26" s="24"/>
      <c r="UBL26" s="24"/>
      <c r="UBM26" s="24"/>
      <c r="UBN26" s="24"/>
      <c r="UBO26" s="24"/>
      <c r="UBP26" s="24"/>
      <c r="UBQ26" s="24"/>
      <c r="UBR26" s="24"/>
      <c r="UBS26" s="24"/>
      <c r="UBT26" s="24"/>
      <c r="UBU26" s="24"/>
      <c r="UBV26" s="24"/>
      <c r="UBW26" s="24"/>
      <c r="UBX26" s="24"/>
      <c r="UBY26" s="24"/>
      <c r="UBZ26" s="24"/>
      <c r="UCA26" s="24"/>
      <c r="UCB26" s="24"/>
      <c r="UCC26" s="24"/>
      <c r="UCD26" s="24"/>
      <c r="UCE26" s="24"/>
      <c r="UCF26" s="24"/>
      <c r="UCG26" s="24"/>
      <c r="UCH26" s="24"/>
      <c r="UCI26" s="24"/>
      <c r="UCJ26" s="24"/>
      <c r="UCK26" s="24"/>
      <c r="UCL26" s="24"/>
      <c r="UCM26" s="24"/>
      <c r="UCN26" s="24"/>
      <c r="UCO26" s="24"/>
      <c r="UCP26" s="24"/>
      <c r="UCQ26" s="24"/>
      <c r="UCR26" s="24"/>
      <c r="UCS26" s="24"/>
      <c r="UCT26" s="24"/>
      <c r="UCU26" s="24"/>
      <c r="UCV26" s="24"/>
      <c r="UCW26" s="24"/>
      <c r="UCX26" s="24"/>
      <c r="UCY26" s="24"/>
      <c r="UCZ26" s="24"/>
      <c r="UDA26" s="24"/>
      <c r="UDB26" s="24"/>
      <c r="UDC26" s="24"/>
      <c r="UDD26" s="24"/>
      <c r="UDE26" s="24"/>
      <c r="UDF26" s="24"/>
      <c r="UDG26" s="24"/>
      <c r="UDH26" s="24"/>
      <c r="UDI26" s="24"/>
      <c r="UDJ26" s="24"/>
      <c r="UDK26" s="24"/>
      <c r="UDL26" s="24"/>
      <c r="UDM26" s="24"/>
      <c r="UDN26" s="24"/>
      <c r="UDO26" s="24"/>
      <c r="UDP26" s="24"/>
      <c r="UDQ26" s="24"/>
      <c r="UDR26" s="24"/>
      <c r="UDS26" s="24"/>
      <c r="UDT26" s="24"/>
      <c r="UDU26" s="24"/>
      <c r="UDV26" s="24"/>
      <c r="UDW26" s="24"/>
      <c r="UDX26" s="24"/>
      <c r="UDY26" s="24"/>
      <c r="UDZ26" s="24"/>
      <c r="UEA26" s="24"/>
      <c r="UEB26" s="24"/>
      <c r="UEC26" s="24"/>
      <c r="UED26" s="24"/>
      <c r="UEE26" s="24"/>
      <c r="UEF26" s="24"/>
      <c r="UEG26" s="24"/>
      <c r="UEH26" s="24"/>
      <c r="UEI26" s="24"/>
      <c r="UEJ26" s="24"/>
      <c r="UEK26" s="24"/>
      <c r="UEL26" s="24"/>
      <c r="UEM26" s="24"/>
      <c r="UEN26" s="24"/>
      <c r="UEO26" s="24"/>
      <c r="UEP26" s="24"/>
      <c r="UEQ26" s="24"/>
      <c r="UER26" s="24"/>
      <c r="UES26" s="24"/>
      <c r="UET26" s="24"/>
      <c r="UEU26" s="24"/>
      <c r="UEV26" s="24"/>
      <c r="UEW26" s="24"/>
      <c r="UEX26" s="24"/>
      <c r="UEY26" s="24"/>
      <c r="UEZ26" s="24"/>
      <c r="UFA26" s="24"/>
      <c r="UFB26" s="24"/>
      <c r="UFC26" s="24"/>
      <c r="UFD26" s="24"/>
      <c r="UFE26" s="24"/>
      <c r="UFF26" s="24"/>
      <c r="UFG26" s="24"/>
      <c r="UFH26" s="24"/>
      <c r="UFI26" s="24"/>
      <c r="UFJ26" s="24"/>
      <c r="UFK26" s="24"/>
      <c r="UFL26" s="24"/>
      <c r="UFM26" s="24"/>
      <c r="UFN26" s="24"/>
      <c r="UFO26" s="24"/>
      <c r="UFP26" s="24"/>
      <c r="UFQ26" s="24"/>
      <c r="UFR26" s="24"/>
      <c r="UFS26" s="24"/>
      <c r="UFT26" s="24"/>
      <c r="UFU26" s="24"/>
      <c r="UFV26" s="24"/>
      <c r="UFW26" s="24"/>
      <c r="UFX26" s="24"/>
      <c r="UFY26" s="24"/>
      <c r="UFZ26" s="24"/>
      <c r="UGA26" s="24"/>
      <c r="UGB26" s="24"/>
      <c r="UGC26" s="24"/>
      <c r="UGD26" s="24"/>
      <c r="UGE26" s="24"/>
      <c r="UGF26" s="24"/>
      <c r="UGG26" s="24"/>
      <c r="UGH26" s="24"/>
      <c r="UGI26" s="24"/>
      <c r="UGJ26" s="24"/>
      <c r="UGK26" s="24"/>
      <c r="UGL26" s="24"/>
      <c r="UGM26" s="24"/>
      <c r="UGN26" s="24"/>
      <c r="UGO26" s="24"/>
      <c r="UGP26" s="24"/>
      <c r="UGQ26" s="24"/>
      <c r="UGR26" s="24"/>
      <c r="UGS26" s="24"/>
      <c r="UGT26" s="24"/>
      <c r="UGU26" s="24"/>
      <c r="UGV26" s="24"/>
      <c r="UGW26" s="24"/>
      <c r="UGX26" s="24"/>
      <c r="UGY26" s="24"/>
      <c r="UGZ26" s="24"/>
      <c r="UHA26" s="24"/>
      <c r="UHB26" s="24"/>
      <c r="UHC26" s="24"/>
      <c r="UHD26" s="24"/>
      <c r="UHE26" s="24"/>
      <c r="UHF26" s="24"/>
      <c r="UHG26" s="24"/>
      <c r="UHH26" s="24"/>
      <c r="UHI26" s="24"/>
      <c r="UHJ26" s="24"/>
      <c r="UHK26" s="24"/>
      <c r="UHL26" s="24"/>
      <c r="UHM26" s="24"/>
      <c r="UHN26" s="24"/>
      <c r="UHO26" s="24"/>
      <c r="UHP26" s="24"/>
      <c r="UHQ26" s="24"/>
      <c r="UHR26" s="24"/>
      <c r="UHS26" s="24"/>
      <c r="UHT26" s="24"/>
      <c r="UHU26" s="24"/>
      <c r="UHV26" s="24"/>
      <c r="UHW26" s="24"/>
      <c r="UHX26" s="24"/>
      <c r="UHY26" s="24"/>
      <c r="UHZ26" s="24"/>
      <c r="UIA26" s="24"/>
      <c r="UIB26" s="24"/>
      <c r="UIC26" s="24"/>
      <c r="UID26" s="24"/>
      <c r="UIE26" s="24"/>
      <c r="UIF26" s="24"/>
      <c r="UIG26" s="24"/>
      <c r="UIH26" s="24"/>
      <c r="UII26" s="24"/>
      <c r="UIJ26" s="24"/>
      <c r="UIK26" s="24"/>
      <c r="UIL26" s="24"/>
      <c r="UIM26" s="24"/>
      <c r="UIN26" s="24"/>
      <c r="UIO26" s="24"/>
      <c r="UIP26" s="24"/>
      <c r="UIQ26" s="24"/>
      <c r="UIR26" s="24"/>
      <c r="UIS26" s="24"/>
      <c r="UIT26" s="24"/>
      <c r="UIU26" s="24"/>
      <c r="UIV26" s="24"/>
      <c r="UIW26" s="24"/>
      <c r="UIX26" s="24"/>
      <c r="UIY26" s="24"/>
      <c r="UIZ26" s="24"/>
      <c r="UJA26" s="24"/>
      <c r="UJB26" s="24"/>
      <c r="UJC26" s="24"/>
      <c r="UJD26" s="24"/>
      <c r="UJE26" s="24"/>
      <c r="UJF26" s="24"/>
      <c r="UJG26" s="24"/>
      <c r="UJH26" s="24"/>
      <c r="UJI26" s="24"/>
      <c r="UJJ26" s="24"/>
      <c r="UJK26" s="24"/>
      <c r="UJL26" s="24"/>
      <c r="UJM26" s="24"/>
      <c r="UJN26" s="24"/>
      <c r="UJO26" s="24"/>
      <c r="UJP26" s="24"/>
      <c r="UJQ26" s="24"/>
      <c r="UJR26" s="24"/>
      <c r="UJS26" s="24"/>
      <c r="UJT26" s="24"/>
      <c r="UJU26" s="24"/>
      <c r="UJV26" s="24"/>
      <c r="UJW26" s="24"/>
      <c r="UJX26" s="24"/>
      <c r="UJY26" s="24"/>
      <c r="UJZ26" s="24"/>
      <c r="UKA26" s="24"/>
      <c r="UKB26" s="24"/>
      <c r="UKC26" s="24"/>
      <c r="UKD26" s="24"/>
      <c r="UKE26" s="24"/>
      <c r="UKF26" s="24"/>
      <c r="UKG26" s="24"/>
      <c r="UKH26" s="24"/>
      <c r="UKI26" s="24"/>
      <c r="UKJ26" s="24"/>
      <c r="UKK26" s="24"/>
      <c r="UKL26" s="24"/>
      <c r="UKM26" s="24"/>
      <c r="UKN26" s="24"/>
      <c r="UKO26" s="24"/>
      <c r="UKP26" s="24"/>
      <c r="UKQ26" s="24"/>
      <c r="UKR26" s="24"/>
      <c r="UKS26" s="24"/>
      <c r="UKT26" s="24"/>
      <c r="UKU26" s="24"/>
      <c r="UKV26" s="24"/>
      <c r="UKW26" s="24"/>
      <c r="UKX26" s="24"/>
      <c r="UKY26" s="24"/>
      <c r="UKZ26" s="24"/>
      <c r="ULA26" s="24"/>
      <c r="ULB26" s="24"/>
      <c r="ULC26" s="24"/>
      <c r="ULD26" s="24"/>
      <c r="ULE26" s="24"/>
      <c r="ULF26" s="24"/>
      <c r="ULG26" s="24"/>
      <c r="ULH26" s="24"/>
      <c r="ULI26" s="24"/>
      <c r="ULJ26" s="24"/>
      <c r="ULK26" s="24"/>
      <c r="ULL26" s="24"/>
      <c r="ULM26" s="24"/>
      <c r="ULN26" s="24"/>
      <c r="ULO26" s="24"/>
      <c r="ULP26" s="24"/>
      <c r="ULQ26" s="24"/>
      <c r="ULR26" s="24"/>
      <c r="ULS26" s="24"/>
      <c r="ULT26" s="24"/>
      <c r="ULU26" s="24"/>
      <c r="ULV26" s="24"/>
      <c r="ULW26" s="24"/>
      <c r="ULX26" s="24"/>
      <c r="ULY26" s="24"/>
      <c r="ULZ26" s="24"/>
      <c r="UMA26" s="24"/>
      <c r="UMB26" s="24"/>
      <c r="UMC26" s="24"/>
      <c r="UMD26" s="24"/>
      <c r="UME26" s="24"/>
      <c r="UMF26" s="24"/>
      <c r="UMG26" s="24"/>
      <c r="UMH26" s="24"/>
      <c r="UMI26" s="24"/>
      <c r="UMJ26" s="24"/>
      <c r="UMK26" s="24"/>
      <c r="UML26" s="24"/>
      <c r="UMM26" s="24"/>
      <c r="UMN26" s="24"/>
      <c r="UMO26" s="24"/>
      <c r="UMP26" s="24"/>
      <c r="UMQ26" s="24"/>
      <c r="UMR26" s="24"/>
      <c r="UMS26" s="24"/>
      <c r="UMT26" s="24"/>
      <c r="UMU26" s="24"/>
      <c r="UMV26" s="24"/>
      <c r="UMW26" s="24"/>
      <c r="UMX26" s="24"/>
      <c r="UMY26" s="24"/>
      <c r="UMZ26" s="24"/>
      <c r="UNA26" s="24"/>
      <c r="UNB26" s="24"/>
      <c r="UNC26" s="24"/>
      <c r="UND26" s="24"/>
      <c r="UNE26" s="24"/>
      <c r="UNF26" s="24"/>
      <c r="UNG26" s="24"/>
      <c r="UNH26" s="24"/>
      <c r="UNI26" s="24"/>
      <c r="UNJ26" s="24"/>
      <c r="UNK26" s="24"/>
      <c r="UNL26" s="24"/>
      <c r="UNM26" s="24"/>
      <c r="UNN26" s="24"/>
      <c r="UNO26" s="24"/>
      <c r="UNP26" s="24"/>
      <c r="UNQ26" s="24"/>
      <c r="UNR26" s="24"/>
      <c r="UNS26" s="24"/>
      <c r="UNT26" s="24"/>
      <c r="UNU26" s="24"/>
      <c r="UNV26" s="24"/>
      <c r="UNW26" s="24"/>
      <c r="UNX26" s="24"/>
      <c r="UNY26" s="24"/>
      <c r="UNZ26" s="24"/>
      <c r="UOA26" s="24"/>
      <c r="UOB26" s="24"/>
      <c r="UOC26" s="24"/>
      <c r="UOD26" s="24"/>
      <c r="UOE26" s="24"/>
      <c r="UOF26" s="24"/>
      <c r="UOG26" s="24"/>
      <c r="UOH26" s="24"/>
      <c r="UOI26" s="24"/>
      <c r="UOJ26" s="24"/>
      <c r="UOK26" s="24"/>
      <c r="UOL26" s="24"/>
      <c r="UOM26" s="24"/>
      <c r="UON26" s="24"/>
      <c r="UOO26" s="24"/>
      <c r="UOP26" s="24"/>
      <c r="UOQ26" s="24"/>
      <c r="UOR26" s="24"/>
      <c r="UOS26" s="24"/>
      <c r="UOT26" s="24"/>
      <c r="UOU26" s="24"/>
      <c r="UOV26" s="24"/>
      <c r="UOW26" s="24"/>
      <c r="UOX26" s="24"/>
      <c r="UOY26" s="24"/>
      <c r="UOZ26" s="24"/>
      <c r="UPA26" s="24"/>
      <c r="UPB26" s="24"/>
      <c r="UPC26" s="24"/>
      <c r="UPD26" s="24"/>
      <c r="UPE26" s="24"/>
      <c r="UPF26" s="24"/>
      <c r="UPG26" s="24"/>
      <c r="UPH26" s="24"/>
      <c r="UPI26" s="24"/>
      <c r="UPJ26" s="24"/>
      <c r="UPK26" s="24"/>
      <c r="UPL26" s="24"/>
      <c r="UPM26" s="24"/>
      <c r="UPN26" s="24"/>
      <c r="UPO26" s="24"/>
      <c r="UPP26" s="24"/>
      <c r="UPQ26" s="24"/>
      <c r="UPR26" s="24"/>
      <c r="UPS26" s="24"/>
      <c r="UPT26" s="24"/>
      <c r="UPU26" s="24"/>
      <c r="UPV26" s="24"/>
      <c r="UPW26" s="24"/>
      <c r="UPX26" s="24"/>
      <c r="UPY26" s="24"/>
      <c r="UPZ26" s="24"/>
      <c r="UQA26" s="24"/>
      <c r="UQB26" s="24"/>
      <c r="UQC26" s="24"/>
      <c r="UQD26" s="24"/>
      <c r="UQE26" s="24"/>
      <c r="UQF26" s="24"/>
      <c r="UQG26" s="24"/>
      <c r="UQH26" s="24"/>
      <c r="UQI26" s="24"/>
      <c r="UQJ26" s="24"/>
      <c r="UQK26" s="24"/>
      <c r="UQL26" s="24"/>
      <c r="UQM26" s="24"/>
      <c r="UQN26" s="24"/>
      <c r="UQO26" s="24"/>
      <c r="UQP26" s="24"/>
      <c r="UQQ26" s="24"/>
      <c r="UQR26" s="24"/>
      <c r="UQS26" s="24"/>
      <c r="UQT26" s="24"/>
      <c r="UQU26" s="24"/>
      <c r="UQV26" s="24"/>
      <c r="UQW26" s="24"/>
      <c r="UQX26" s="24"/>
      <c r="UQY26" s="24"/>
      <c r="UQZ26" s="24"/>
      <c r="URA26" s="24"/>
      <c r="URB26" s="24"/>
      <c r="URC26" s="24"/>
      <c r="URD26" s="24"/>
      <c r="URE26" s="24"/>
      <c r="URF26" s="24"/>
      <c r="URG26" s="24"/>
      <c r="URH26" s="24"/>
      <c r="URI26" s="24"/>
      <c r="URJ26" s="24"/>
      <c r="URK26" s="24"/>
      <c r="URL26" s="24"/>
      <c r="URM26" s="24"/>
      <c r="URN26" s="24"/>
      <c r="URO26" s="24"/>
      <c r="URP26" s="24"/>
      <c r="URQ26" s="24"/>
      <c r="URR26" s="24"/>
      <c r="URS26" s="24"/>
      <c r="URT26" s="24"/>
      <c r="URU26" s="24"/>
      <c r="URV26" s="24"/>
      <c r="URW26" s="24"/>
      <c r="URX26" s="24"/>
      <c r="URY26" s="24"/>
      <c r="URZ26" s="24"/>
      <c r="USA26" s="24"/>
      <c r="USB26" s="24"/>
      <c r="USC26" s="24"/>
      <c r="USD26" s="24"/>
      <c r="USE26" s="24"/>
      <c r="USF26" s="24"/>
      <c r="USG26" s="24"/>
      <c r="USH26" s="24"/>
      <c r="USI26" s="24"/>
      <c r="USJ26" s="24"/>
      <c r="USK26" s="24"/>
      <c r="USL26" s="24"/>
      <c r="USM26" s="24"/>
      <c r="USN26" s="24"/>
      <c r="USO26" s="24"/>
      <c r="USP26" s="24"/>
      <c r="USQ26" s="24"/>
      <c r="USR26" s="24"/>
      <c r="USS26" s="24"/>
      <c r="UST26" s="24"/>
      <c r="USU26" s="24"/>
      <c r="USV26" s="24"/>
      <c r="USW26" s="24"/>
      <c r="USX26" s="24"/>
      <c r="USY26" s="24"/>
      <c r="USZ26" s="24"/>
      <c r="UTA26" s="24"/>
      <c r="UTB26" s="24"/>
      <c r="UTC26" s="24"/>
      <c r="UTD26" s="24"/>
      <c r="UTE26" s="24"/>
      <c r="UTF26" s="24"/>
      <c r="UTG26" s="24"/>
      <c r="UTH26" s="24"/>
      <c r="UTI26" s="24"/>
      <c r="UTJ26" s="24"/>
      <c r="UTK26" s="24"/>
      <c r="UTL26" s="24"/>
      <c r="UTM26" s="24"/>
      <c r="UTN26" s="24"/>
      <c r="UTO26" s="24"/>
      <c r="UTP26" s="24"/>
      <c r="UTQ26" s="24"/>
      <c r="UTR26" s="24"/>
      <c r="UTS26" s="24"/>
      <c r="UTT26" s="24"/>
      <c r="UTU26" s="24"/>
      <c r="UTV26" s="24"/>
      <c r="UTW26" s="24"/>
      <c r="UTX26" s="24"/>
      <c r="UTY26" s="24"/>
      <c r="UTZ26" s="24"/>
      <c r="UUA26" s="24"/>
      <c r="UUB26" s="24"/>
      <c r="UUC26" s="24"/>
      <c r="UUD26" s="24"/>
      <c r="UUE26" s="24"/>
      <c r="UUF26" s="24"/>
      <c r="UUG26" s="24"/>
      <c r="UUH26" s="24"/>
      <c r="UUI26" s="24"/>
      <c r="UUJ26" s="24"/>
      <c r="UUK26" s="24"/>
      <c r="UUL26" s="24"/>
      <c r="UUM26" s="24"/>
      <c r="UUN26" s="24"/>
      <c r="UUO26" s="24"/>
      <c r="UUP26" s="24"/>
      <c r="UUQ26" s="24"/>
      <c r="UUR26" s="24"/>
      <c r="UUS26" s="24"/>
      <c r="UUT26" s="24"/>
      <c r="UUU26" s="24"/>
      <c r="UUV26" s="24"/>
      <c r="UUW26" s="24"/>
      <c r="UUX26" s="24"/>
      <c r="UUY26" s="24"/>
      <c r="UUZ26" s="24"/>
      <c r="UVA26" s="24"/>
      <c r="UVB26" s="24"/>
      <c r="UVC26" s="24"/>
      <c r="UVD26" s="24"/>
      <c r="UVE26" s="24"/>
      <c r="UVF26" s="24"/>
      <c r="UVG26" s="24"/>
      <c r="UVH26" s="24"/>
      <c r="UVI26" s="24"/>
      <c r="UVJ26" s="24"/>
      <c r="UVK26" s="24"/>
      <c r="UVL26" s="24"/>
      <c r="UVM26" s="24"/>
      <c r="UVN26" s="24"/>
      <c r="UVO26" s="24"/>
      <c r="UVP26" s="24"/>
      <c r="UVQ26" s="24"/>
      <c r="UVR26" s="24"/>
      <c r="UVS26" s="24"/>
      <c r="UVT26" s="24"/>
      <c r="UVU26" s="24"/>
      <c r="UVV26" s="24"/>
      <c r="UVW26" s="24"/>
      <c r="UVX26" s="24"/>
      <c r="UVY26" s="24"/>
      <c r="UVZ26" s="24"/>
      <c r="UWA26" s="24"/>
      <c r="UWB26" s="24"/>
      <c r="UWC26" s="24"/>
      <c r="UWD26" s="24"/>
      <c r="UWE26" s="24"/>
      <c r="UWF26" s="24"/>
      <c r="UWG26" s="24"/>
      <c r="UWH26" s="24"/>
      <c r="UWI26" s="24"/>
      <c r="UWJ26" s="24"/>
      <c r="UWK26" s="24"/>
      <c r="UWL26" s="24"/>
      <c r="UWM26" s="24"/>
      <c r="UWN26" s="24"/>
      <c r="UWO26" s="24"/>
      <c r="UWP26" s="24"/>
      <c r="UWQ26" s="24"/>
      <c r="UWR26" s="24"/>
      <c r="UWS26" s="24"/>
      <c r="UWT26" s="24"/>
      <c r="UWU26" s="24"/>
      <c r="UWV26" s="24"/>
      <c r="UWW26" s="24"/>
      <c r="UWX26" s="24"/>
      <c r="UWY26" s="24"/>
      <c r="UWZ26" s="24"/>
      <c r="UXA26" s="24"/>
      <c r="UXB26" s="24"/>
      <c r="UXC26" s="24"/>
      <c r="UXD26" s="24"/>
      <c r="UXE26" s="24"/>
      <c r="UXF26" s="24"/>
      <c r="UXG26" s="24"/>
      <c r="UXH26" s="24"/>
      <c r="UXI26" s="24"/>
      <c r="UXJ26" s="24"/>
      <c r="UXK26" s="24"/>
      <c r="UXL26" s="24"/>
      <c r="UXM26" s="24"/>
      <c r="UXN26" s="24"/>
      <c r="UXO26" s="24"/>
      <c r="UXP26" s="24"/>
      <c r="UXQ26" s="24"/>
      <c r="UXR26" s="24"/>
      <c r="UXS26" s="24"/>
      <c r="UXT26" s="24"/>
      <c r="UXU26" s="24"/>
      <c r="UXV26" s="24"/>
      <c r="UXW26" s="24"/>
      <c r="UXX26" s="24"/>
      <c r="UXY26" s="24"/>
      <c r="UXZ26" s="24"/>
      <c r="UYA26" s="24"/>
      <c r="UYB26" s="24"/>
      <c r="UYC26" s="24"/>
      <c r="UYD26" s="24"/>
      <c r="UYE26" s="24"/>
      <c r="UYF26" s="24"/>
      <c r="UYG26" s="24"/>
      <c r="UYH26" s="24"/>
      <c r="UYI26" s="24"/>
      <c r="UYJ26" s="24"/>
      <c r="UYK26" s="24"/>
      <c r="UYL26" s="24"/>
      <c r="UYM26" s="24"/>
      <c r="UYN26" s="24"/>
      <c r="UYO26" s="24"/>
      <c r="UYP26" s="24"/>
      <c r="UYQ26" s="24"/>
      <c r="UYR26" s="24"/>
      <c r="UYS26" s="24"/>
      <c r="UYT26" s="24"/>
      <c r="UYU26" s="24"/>
      <c r="UYV26" s="24"/>
      <c r="UYW26" s="24"/>
      <c r="UYX26" s="24"/>
      <c r="UYY26" s="24"/>
      <c r="UYZ26" s="24"/>
      <c r="UZA26" s="24"/>
      <c r="UZB26" s="24"/>
      <c r="UZC26" s="24"/>
      <c r="UZD26" s="24"/>
      <c r="UZE26" s="24"/>
      <c r="UZF26" s="24"/>
      <c r="UZG26" s="24"/>
      <c r="UZH26" s="24"/>
      <c r="UZI26" s="24"/>
      <c r="UZJ26" s="24"/>
      <c r="UZK26" s="24"/>
      <c r="UZL26" s="24"/>
      <c r="UZM26" s="24"/>
      <c r="UZN26" s="24"/>
      <c r="UZO26" s="24"/>
      <c r="UZP26" s="24"/>
      <c r="UZQ26" s="24"/>
      <c r="UZR26" s="24"/>
      <c r="UZS26" s="24"/>
      <c r="UZT26" s="24"/>
      <c r="UZU26" s="24"/>
      <c r="UZV26" s="24"/>
      <c r="UZW26" s="24"/>
      <c r="UZX26" s="24"/>
      <c r="UZY26" s="24"/>
      <c r="UZZ26" s="24"/>
      <c r="VAA26" s="24"/>
      <c r="VAB26" s="24"/>
      <c r="VAC26" s="24"/>
      <c r="VAD26" s="24"/>
      <c r="VAE26" s="24"/>
      <c r="VAF26" s="24"/>
      <c r="VAG26" s="24"/>
      <c r="VAH26" s="24"/>
      <c r="VAI26" s="24"/>
      <c r="VAJ26" s="24"/>
      <c r="VAK26" s="24"/>
      <c r="VAL26" s="24"/>
      <c r="VAM26" s="24"/>
      <c r="VAN26" s="24"/>
      <c r="VAO26" s="24"/>
      <c r="VAP26" s="24"/>
      <c r="VAQ26" s="24"/>
      <c r="VAR26" s="24"/>
      <c r="VAS26" s="24"/>
      <c r="VAT26" s="24"/>
      <c r="VAU26" s="24"/>
      <c r="VAV26" s="24"/>
      <c r="VAW26" s="24"/>
      <c r="VAX26" s="24"/>
      <c r="VAY26" s="24"/>
      <c r="VAZ26" s="24"/>
      <c r="VBA26" s="24"/>
      <c r="VBB26" s="24"/>
      <c r="VBC26" s="24"/>
      <c r="VBD26" s="24"/>
      <c r="VBE26" s="24"/>
      <c r="VBF26" s="24"/>
      <c r="VBG26" s="24"/>
      <c r="VBH26" s="24"/>
      <c r="VBI26" s="24"/>
      <c r="VBJ26" s="24"/>
      <c r="VBK26" s="24"/>
      <c r="VBL26" s="24"/>
      <c r="VBM26" s="24"/>
      <c r="VBN26" s="24"/>
      <c r="VBO26" s="24"/>
      <c r="VBP26" s="24"/>
      <c r="VBQ26" s="24"/>
      <c r="VBR26" s="24"/>
      <c r="VBS26" s="24"/>
      <c r="VBT26" s="24"/>
      <c r="VBU26" s="24"/>
      <c r="VBV26" s="24"/>
      <c r="VBW26" s="24"/>
      <c r="VBX26" s="24"/>
      <c r="VBY26" s="24"/>
      <c r="VBZ26" s="24"/>
      <c r="VCA26" s="24"/>
      <c r="VCB26" s="24"/>
      <c r="VCC26" s="24"/>
      <c r="VCD26" s="24"/>
      <c r="VCE26" s="24"/>
      <c r="VCF26" s="24"/>
      <c r="VCG26" s="24"/>
      <c r="VCH26" s="24"/>
      <c r="VCI26" s="24"/>
      <c r="VCJ26" s="24"/>
      <c r="VCK26" s="24"/>
      <c r="VCL26" s="24"/>
      <c r="VCM26" s="24"/>
      <c r="VCN26" s="24"/>
      <c r="VCO26" s="24"/>
      <c r="VCP26" s="24"/>
      <c r="VCQ26" s="24"/>
      <c r="VCR26" s="24"/>
      <c r="VCS26" s="24"/>
      <c r="VCT26" s="24"/>
      <c r="VCU26" s="24"/>
      <c r="VCV26" s="24"/>
      <c r="VCW26" s="24"/>
      <c r="VCX26" s="24"/>
      <c r="VCY26" s="24"/>
      <c r="VCZ26" s="24"/>
      <c r="VDA26" s="24"/>
      <c r="VDB26" s="24"/>
      <c r="VDC26" s="24"/>
      <c r="VDD26" s="24"/>
      <c r="VDE26" s="24"/>
      <c r="VDF26" s="24"/>
      <c r="VDG26" s="24"/>
      <c r="VDH26" s="24"/>
      <c r="VDI26" s="24"/>
      <c r="VDJ26" s="24"/>
      <c r="VDK26" s="24"/>
      <c r="VDL26" s="24"/>
      <c r="VDM26" s="24"/>
      <c r="VDN26" s="24"/>
      <c r="VDO26" s="24"/>
      <c r="VDP26" s="24"/>
      <c r="VDQ26" s="24"/>
      <c r="VDR26" s="24"/>
      <c r="VDS26" s="24"/>
      <c r="VDT26" s="24"/>
      <c r="VDU26" s="24"/>
      <c r="VDV26" s="24"/>
      <c r="VDW26" s="24"/>
      <c r="VDX26" s="24"/>
      <c r="VDY26" s="24"/>
      <c r="VDZ26" s="24"/>
      <c r="VEA26" s="24"/>
      <c r="VEB26" s="24"/>
      <c r="VEC26" s="24"/>
      <c r="VED26" s="24"/>
      <c r="VEE26" s="24"/>
      <c r="VEF26" s="24"/>
      <c r="VEG26" s="24"/>
      <c r="VEH26" s="24"/>
      <c r="VEI26" s="24"/>
      <c r="VEJ26" s="24"/>
      <c r="VEK26" s="24"/>
      <c r="VEL26" s="24"/>
      <c r="VEM26" s="24"/>
      <c r="VEN26" s="24"/>
      <c r="VEO26" s="24"/>
      <c r="VEP26" s="24"/>
      <c r="VEQ26" s="24"/>
      <c r="VER26" s="24"/>
      <c r="VES26" s="24"/>
      <c r="VET26" s="24"/>
      <c r="VEU26" s="24"/>
      <c r="VEV26" s="24"/>
      <c r="VEW26" s="24"/>
      <c r="VEX26" s="24"/>
      <c r="VEY26" s="24"/>
      <c r="VEZ26" s="24"/>
      <c r="VFA26" s="24"/>
      <c r="VFB26" s="24"/>
      <c r="VFC26" s="24"/>
      <c r="VFD26" s="24"/>
      <c r="VFE26" s="24"/>
      <c r="VFF26" s="24"/>
      <c r="VFG26" s="24"/>
      <c r="VFH26" s="24"/>
      <c r="VFI26" s="24"/>
      <c r="VFJ26" s="24"/>
      <c r="VFK26" s="24"/>
      <c r="VFL26" s="24"/>
      <c r="VFM26" s="24"/>
      <c r="VFN26" s="24"/>
      <c r="VFO26" s="24"/>
      <c r="VFP26" s="24"/>
      <c r="VFQ26" s="24"/>
      <c r="VFR26" s="24"/>
      <c r="VFS26" s="24"/>
      <c r="VFT26" s="24"/>
      <c r="VFU26" s="24"/>
      <c r="VFV26" s="24"/>
      <c r="VFW26" s="24"/>
      <c r="VFX26" s="24"/>
      <c r="VFY26" s="24"/>
      <c r="VFZ26" s="24"/>
      <c r="VGA26" s="24"/>
      <c r="VGB26" s="24"/>
      <c r="VGC26" s="24"/>
      <c r="VGD26" s="24"/>
      <c r="VGE26" s="24"/>
      <c r="VGF26" s="24"/>
      <c r="VGG26" s="24"/>
      <c r="VGH26" s="24"/>
      <c r="VGI26" s="24"/>
      <c r="VGJ26" s="24"/>
      <c r="VGK26" s="24"/>
      <c r="VGL26" s="24"/>
      <c r="VGM26" s="24"/>
      <c r="VGN26" s="24"/>
      <c r="VGO26" s="24"/>
      <c r="VGP26" s="24"/>
      <c r="VGQ26" s="24"/>
      <c r="VGR26" s="24"/>
      <c r="VGS26" s="24"/>
      <c r="VGT26" s="24"/>
      <c r="VGU26" s="24"/>
      <c r="VGV26" s="24"/>
      <c r="VGW26" s="24"/>
      <c r="VGX26" s="24"/>
      <c r="VGY26" s="24"/>
      <c r="VGZ26" s="24"/>
      <c r="VHA26" s="24"/>
      <c r="VHB26" s="24"/>
      <c r="VHC26" s="24"/>
      <c r="VHD26" s="24"/>
      <c r="VHE26" s="24"/>
      <c r="VHF26" s="24"/>
      <c r="VHG26" s="24"/>
      <c r="VHH26" s="24"/>
      <c r="VHI26" s="24"/>
      <c r="VHJ26" s="24"/>
      <c r="VHK26" s="24"/>
      <c r="VHL26" s="24"/>
      <c r="VHM26" s="24"/>
      <c r="VHN26" s="24"/>
      <c r="VHO26" s="24"/>
      <c r="VHP26" s="24"/>
      <c r="VHQ26" s="24"/>
      <c r="VHR26" s="24"/>
      <c r="VHS26" s="24"/>
      <c r="VHT26" s="24"/>
      <c r="VHU26" s="24"/>
      <c r="VHV26" s="24"/>
      <c r="VHW26" s="24"/>
      <c r="VHX26" s="24"/>
      <c r="VHY26" s="24"/>
      <c r="VHZ26" s="24"/>
      <c r="VIA26" s="24"/>
      <c r="VIB26" s="24"/>
      <c r="VIC26" s="24"/>
      <c r="VID26" s="24"/>
      <c r="VIE26" s="24"/>
      <c r="VIF26" s="24"/>
      <c r="VIG26" s="24"/>
      <c r="VIH26" s="24"/>
      <c r="VII26" s="24"/>
      <c r="VIJ26" s="24"/>
      <c r="VIK26" s="24"/>
      <c r="VIL26" s="24"/>
      <c r="VIM26" s="24"/>
      <c r="VIN26" s="24"/>
      <c r="VIO26" s="24"/>
      <c r="VIP26" s="24"/>
      <c r="VIQ26" s="24"/>
      <c r="VIR26" s="24"/>
      <c r="VIS26" s="24"/>
      <c r="VIT26" s="24"/>
      <c r="VIU26" s="24"/>
      <c r="VIV26" s="24"/>
      <c r="VIW26" s="24"/>
      <c r="VIX26" s="24"/>
      <c r="VIY26" s="24"/>
      <c r="VIZ26" s="24"/>
      <c r="VJA26" s="24"/>
      <c r="VJB26" s="24"/>
      <c r="VJC26" s="24"/>
      <c r="VJD26" s="24"/>
      <c r="VJE26" s="24"/>
      <c r="VJF26" s="24"/>
      <c r="VJG26" s="24"/>
      <c r="VJH26" s="24"/>
      <c r="VJI26" s="24"/>
      <c r="VJJ26" s="24"/>
      <c r="VJK26" s="24"/>
      <c r="VJL26" s="24"/>
      <c r="VJM26" s="24"/>
      <c r="VJN26" s="24"/>
      <c r="VJO26" s="24"/>
      <c r="VJP26" s="24"/>
      <c r="VJQ26" s="24"/>
      <c r="VJR26" s="24"/>
      <c r="VJS26" s="24"/>
      <c r="VJT26" s="24"/>
      <c r="VJU26" s="24"/>
      <c r="VJV26" s="24"/>
      <c r="VJW26" s="24"/>
      <c r="VJX26" s="24"/>
      <c r="VJY26" s="24"/>
      <c r="VJZ26" s="24"/>
      <c r="VKA26" s="24"/>
      <c r="VKB26" s="24"/>
      <c r="VKC26" s="24"/>
      <c r="VKD26" s="24"/>
      <c r="VKE26" s="24"/>
      <c r="VKF26" s="24"/>
      <c r="VKG26" s="24"/>
      <c r="VKH26" s="24"/>
      <c r="VKI26" s="24"/>
      <c r="VKJ26" s="24"/>
      <c r="VKK26" s="24"/>
      <c r="VKL26" s="24"/>
      <c r="VKM26" s="24"/>
      <c r="VKN26" s="24"/>
      <c r="VKO26" s="24"/>
      <c r="VKP26" s="24"/>
      <c r="VKQ26" s="24"/>
      <c r="VKR26" s="24"/>
      <c r="VKS26" s="24"/>
      <c r="VKT26" s="24"/>
      <c r="VKU26" s="24"/>
      <c r="VKV26" s="24"/>
      <c r="VKW26" s="24"/>
      <c r="VKX26" s="24"/>
      <c r="VKY26" s="24"/>
      <c r="VKZ26" s="24"/>
      <c r="VLA26" s="24"/>
      <c r="VLB26" s="24"/>
      <c r="VLC26" s="24"/>
      <c r="VLD26" s="24"/>
      <c r="VLE26" s="24"/>
      <c r="VLF26" s="24"/>
      <c r="VLG26" s="24"/>
      <c r="VLH26" s="24"/>
      <c r="VLI26" s="24"/>
      <c r="VLJ26" s="24"/>
      <c r="VLK26" s="24"/>
      <c r="VLL26" s="24"/>
      <c r="VLM26" s="24"/>
      <c r="VLN26" s="24"/>
      <c r="VLO26" s="24"/>
      <c r="VLP26" s="24"/>
      <c r="VLQ26" s="24"/>
      <c r="VLR26" s="24"/>
      <c r="VLS26" s="24"/>
      <c r="VLT26" s="24"/>
      <c r="VLU26" s="24"/>
      <c r="VLV26" s="24"/>
      <c r="VLW26" s="24"/>
      <c r="VLX26" s="24"/>
      <c r="VLY26" s="24"/>
      <c r="VLZ26" s="24"/>
      <c r="VMA26" s="24"/>
      <c r="VMB26" s="24"/>
      <c r="VMC26" s="24"/>
      <c r="VMD26" s="24"/>
      <c r="VME26" s="24"/>
      <c r="VMF26" s="24"/>
      <c r="VMG26" s="24"/>
      <c r="VMH26" s="24"/>
      <c r="VMI26" s="24"/>
      <c r="VMJ26" s="24"/>
      <c r="VMK26" s="24"/>
      <c r="VML26" s="24"/>
      <c r="VMM26" s="24"/>
      <c r="VMN26" s="24"/>
      <c r="VMO26" s="24"/>
      <c r="VMP26" s="24"/>
      <c r="VMQ26" s="24"/>
      <c r="VMR26" s="24"/>
      <c r="VMS26" s="24"/>
      <c r="VMT26" s="24"/>
      <c r="VMU26" s="24"/>
      <c r="VMV26" s="24"/>
      <c r="VMW26" s="24"/>
      <c r="VMX26" s="24"/>
      <c r="VMY26" s="24"/>
      <c r="VMZ26" s="24"/>
      <c r="VNA26" s="24"/>
      <c r="VNB26" s="24"/>
      <c r="VNC26" s="24"/>
      <c r="VND26" s="24"/>
      <c r="VNE26" s="24"/>
      <c r="VNF26" s="24"/>
      <c r="VNG26" s="24"/>
      <c r="VNH26" s="24"/>
      <c r="VNI26" s="24"/>
      <c r="VNJ26" s="24"/>
      <c r="VNK26" s="24"/>
      <c r="VNL26" s="24"/>
      <c r="VNM26" s="24"/>
      <c r="VNN26" s="24"/>
      <c r="VNO26" s="24"/>
      <c r="VNP26" s="24"/>
      <c r="VNQ26" s="24"/>
      <c r="VNR26" s="24"/>
      <c r="VNS26" s="24"/>
      <c r="VNT26" s="24"/>
      <c r="VNU26" s="24"/>
      <c r="VNV26" s="24"/>
      <c r="VNW26" s="24"/>
      <c r="VNX26" s="24"/>
      <c r="VNY26" s="24"/>
      <c r="VNZ26" s="24"/>
      <c r="VOA26" s="24"/>
      <c r="VOB26" s="24"/>
      <c r="VOC26" s="24"/>
      <c r="VOD26" s="24"/>
      <c r="VOE26" s="24"/>
      <c r="VOF26" s="24"/>
      <c r="VOG26" s="24"/>
      <c r="VOH26" s="24"/>
      <c r="VOI26" s="24"/>
      <c r="VOJ26" s="24"/>
      <c r="VOK26" s="24"/>
      <c r="VOL26" s="24"/>
      <c r="VOM26" s="24"/>
      <c r="VON26" s="24"/>
      <c r="VOO26" s="24"/>
      <c r="VOP26" s="24"/>
      <c r="VOQ26" s="24"/>
      <c r="VOR26" s="24"/>
      <c r="VOS26" s="24"/>
      <c r="VOT26" s="24"/>
      <c r="VOU26" s="24"/>
      <c r="VOV26" s="24"/>
      <c r="VOW26" s="24"/>
      <c r="VOX26" s="24"/>
      <c r="VOY26" s="24"/>
      <c r="VOZ26" s="24"/>
      <c r="VPA26" s="24"/>
      <c r="VPB26" s="24"/>
      <c r="VPC26" s="24"/>
      <c r="VPD26" s="24"/>
      <c r="VPE26" s="24"/>
      <c r="VPF26" s="24"/>
      <c r="VPG26" s="24"/>
      <c r="VPH26" s="24"/>
      <c r="VPI26" s="24"/>
      <c r="VPJ26" s="24"/>
      <c r="VPK26" s="24"/>
      <c r="VPL26" s="24"/>
      <c r="VPM26" s="24"/>
      <c r="VPN26" s="24"/>
      <c r="VPO26" s="24"/>
      <c r="VPP26" s="24"/>
      <c r="VPQ26" s="24"/>
      <c r="VPR26" s="24"/>
      <c r="VPS26" s="24"/>
      <c r="VPT26" s="24"/>
      <c r="VPU26" s="24"/>
      <c r="VPV26" s="24"/>
      <c r="VPW26" s="24"/>
      <c r="VPX26" s="24"/>
      <c r="VPY26" s="24"/>
      <c r="VPZ26" s="24"/>
      <c r="VQA26" s="24"/>
      <c r="VQB26" s="24"/>
      <c r="VQC26" s="24"/>
      <c r="VQD26" s="24"/>
      <c r="VQE26" s="24"/>
      <c r="VQF26" s="24"/>
      <c r="VQG26" s="24"/>
      <c r="VQH26" s="24"/>
      <c r="VQI26" s="24"/>
      <c r="VQJ26" s="24"/>
      <c r="VQK26" s="24"/>
      <c r="VQL26" s="24"/>
      <c r="VQM26" s="24"/>
      <c r="VQN26" s="24"/>
      <c r="VQO26" s="24"/>
      <c r="VQP26" s="24"/>
      <c r="VQQ26" s="24"/>
      <c r="VQR26" s="24"/>
      <c r="VQS26" s="24"/>
      <c r="VQT26" s="24"/>
      <c r="VQU26" s="24"/>
      <c r="VQV26" s="24"/>
      <c r="VQW26" s="24"/>
      <c r="VQX26" s="24"/>
      <c r="VQY26" s="24"/>
      <c r="VQZ26" s="24"/>
      <c r="VRA26" s="24"/>
      <c r="VRB26" s="24"/>
      <c r="VRC26" s="24"/>
      <c r="VRD26" s="24"/>
      <c r="VRE26" s="24"/>
      <c r="VRF26" s="24"/>
      <c r="VRG26" s="24"/>
      <c r="VRH26" s="24"/>
      <c r="VRI26" s="24"/>
      <c r="VRJ26" s="24"/>
      <c r="VRK26" s="24"/>
      <c r="VRL26" s="24"/>
      <c r="VRM26" s="24"/>
      <c r="VRN26" s="24"/>
      <c r="VRO26" s="24"/>
      <c r="VRP26" s="24"/>
      <c r="VRQ26" s="24"/>
      <c r="VRR26" s="24"/>
      <c r="VRS26" s="24"/>
      <c r="VRT26" s="24"/>
      <c r="VRU26" s="24"/>
      <c r="VRV26" s="24"/>
      <c r="VRW26" s="24"/>
      <c r="VRX26" s="24"/>
      <c r="VRY26" s="24"/>
      <c r="VRZ26" s="24"/>
      <c r="VSA26" s="24"/>
      <c r="VSB26" s="24"/>
      <c r="VSC26" s="24"/>
      <c r="VSD26" s="24"/>
      <c r="VSE26" s="24"/>
      <c r="VSF26" s="24"/>
      <c r="VSG26" s="24"/>
      <c r="VSH26" s="24"/>
      <c r="VSI26" s="24"/>
      <c r="VSJ26" s="24"/>
      <c r="VSK26" s="24"/>
      <c r="VSL26" s="24"/>
      <c r="VSM26" s="24"/>
      <c r="VSN26" s="24"/>
      <c r="VSO26" s="24"/>
      <c r="VSP26" s="24"/>
      <c r="VSQ26" s="24"/>
      <c r="VSR26" s="24"/>
      <c r="VSS26" s="24"/>
      <c r="VST26" s="24"/>
      <c r="VSU26" s="24"/>
      <c r="VSV26" s="24"/>
      <c r="VSW26" s="24"/>
      <c r="VSX26" s="24"/>
      <c r="VSY26" s="24"/>
      <c r="VSZ26" s="24"/>
      <c r="VTA26" s="24"/>
      <c r="VTB26" s="24"/>
      <c r="VTC26" s="24"/>
      <c r="VTD26" s="24"/>
      <c r="VTE26" s="24"/>
      <c r="VTF26" s="24"/>
      <c r="VTG26" s="24"/>
      <c r="VTH26" s="24"/>
      <c r="VTI26" s="24"/>
      <c r="VTJ26" s="24"/>
      <c r="VTK26" s="24"/>
      <c r="VTL26" s="24"/>
      <c r="VTM26" s="24"/>
      <c r="VTN26" s="24"/>
      <c r="VTO26" s="24"/>
      <c r="VTP26" s="24"/>
      <c r="VTQ26" s="24"/>
      <c r="VTR26" s="24"/>
      <c r="VTS26" s="24"/>
      <c r="VTT26" s="24"/>
      <c r="VTU26" s="24"/>
      <c r="VTV26" s="24"/>
      <c r="VTW26" s="24"/>
      <c r="VTX26" s="24"/>
      <c r="VTY26" s="24"/>
      <c r="VTZ26" s="24"/>
      <c r="VUA26" s="24"/>
      <c r="VUB26" s="24"/>
      <c r="VUC26" s="24"/>
      <c r="VUD26" s="24"/>
      <c r="VUE26" s="24"/>
      <c r="VUF26" s="24"/>
      <c r="VUG26" s="24"/>
      <c r="VUH26" s="24"/>
      <c r="VUI26" s="24"/>
      <c r="VUJ26" s="24"/>
      <c r="VUK26" s="24"/>
      <c r="VUL26" s="24"/>
      <c r="VUM26" s="24"/>
      <c r="VUN26" s="24"/>
      <c r="VUO26" s="24"/>
      <c r="VUP26" s="24"/>
      <c r="VUQ26" s="24"/>
      <c r="VUR26" s="24"/>
      <c r="VUS26" s="24"/>
      <c r="VUT26" s="24"/>
      <c r="VUU26" s="24"/>
      <c r="VUV26" s="24"/>
      <c r="VUW26" s="24"/>
      <c r="VUX26" s="24"/>
      <c r="VUY26" s="24"/>
      <c r="VUZ26" s="24"/>
      <c r="VVA26" s="24"/>
      <c r="VVB26" s="24"/>
      <c r="VVC26" s="24"/>
      <c r="VVD26" s="24"/>
      <c r="VVE26" s="24"/>
      <c r="VVF26" s="24"/>
      <c r="VVG26" s="24"/>
      <c r="VVH26" s="24"/>
      <c r="VVI26" s="24"/>
      <c r="VVJ26" s="24"/>
      <c r="VVK26" s="24"/>
      <c r="VVL26" s="24"/>
      <c r="VVM26" s="24"/>
      <c r="VVN26" s="24"/>
      <c r="VVO26" s="24"/>
      <c r="VVP26" s="24"/>
      <c r="VVQ26" s="24"/>
      <c r="VVR26" s="24"/>
      <c r="VVS26" s="24"/>
      <c r="VVT26" s="24"/>
      <c r="VVU26" s="24"/>
      <c r="VVV26" s="24"/>
      <c r="VVW26" s="24"/>
      <c r="VVX26" s="24"/>
      <c r="VVY26" s="24"/>
      <c r="VVZ26" s="24"/>
      <c r="VWA26" s="24"/>
      <c r="VWB26" s="24"/>
      <c r="VWC26" s="24"/>
      <c r="VWD26" s="24"/>
      <c r="VWE26" s="24"/>
      <c r="VWF26" s="24"/>
      <c r="VWG26" s="24"/>
      <c r="VWH26" s="24"/>
      <c r="VWI26" s="24"/>
      <c r="VWJ26" s="24"/>
      <c r="VWK26" s="24"/>
      <c r="VWL26" s="24"/>
      <c r="VWM26" s="24"/>
      <c r="VWN26" s="24"/>
      <c r="VWO26" s="24"/>
      <c r="VWP26" s="24"/>
      <c r="VWQ26" s="24"/>
      <c r="VWR26" s="24"/>
      <c r="VWS26" s="24"/>
      <c r="VWT26" s="24"/>
      <c r="VWU26" s="24"/>
      <c r="VWV26" s="24"/>
      <c r="VWW26" s="24"/>
      <c r="VWX26" s="24"/>
      <c r="VWY26" s="24"/>
      <c r="VWZ26" s="24"/>
      <c r="VXA26" s="24"/>
      <c r="VXB26" s="24"/>
      <c r="VXC26" s="24"/>
      <c r="VXD26" s="24"/>
      <c r="VXE26" s="24"/>
      <c r="VXF26" s="24"/>
      <c r="VXG26" s="24"/>
      <c r="VXH26" s="24"/>
      <c r="VXI26" s="24"/>
      <c r="VXJ26" s="24"/>
      <c r="VXK26" s="24"/>
      <c r="VXL26" s="24"/>
      <c r="VXM26" s="24"/>
      <c r="VXN26" s="24"/>
      <c r="VXO26" s="24"/>
      <c r="VXP26" s="24"/>
      <c r="VXQ26" s="24"/>
      <c r="VXR26" s="24"/>
      <c r="VXS26" s="24"/>
      <c r="VXT26" s="24"/>
      <c r="VXU26" s="24"/>
      <c r="VXV26" s="24"/>
      <c r="VXW26" s="24"/>
      <c r="VXX26" s="24"/>
      <c r="VXY26" s="24"/>
      <c r="VXZ26" s="24"/>
      <c r="VYA26" s="24"/>
      <c r="VYB26" s="24"/>
      <c r="VYC26" s="24"/>
      <c r="VYD26" s="24"/>
      <c r="VYE26" s="24"/>
      <c r="VYF26" s="24"/>
      <c r="VYG26" s="24"/>
      <c r="VYH26" s="24"/>
      <c r="VYI26" s="24"/>
      <c r="VYJ26" s="24"/>
      <c r="VYK26" s="24"/>
      <c r="VYL26" s="24"/>
      <c r="VYM26" s="24"/>
      <c r="VYN26" s="24"/>
      <c r="VYO26" s="24"/>
      <c r="VYP26" s="24"/>
      <c r="VYQ26" s="24"/>
      <c r="VYR26" s="24"/>
      <c r="VYS26" s="24"/>
      <c r="VYT26" s="24"/>
      <c r="VYU26" s="24"/>
      <c r="VYV26" s="24"/>
      <c r="VYW26" s="24"/>
      <c r="VYX26" s="24"/>
      <c r="VYY26" s="24"/>
      <c r="VYZ26" s="24"/>
      <c r="VZA26" s="24"/>
      <c r="VZB26" s="24"/>
      <c r="VZC26" s="24"/>
      <c r="VZD26" s="24"/>
      <c r="VZE26" s="24"/>
      <c r="VZF26" s="24"/>
      <c r="VZG26" s="24"/>
      <c r="VZH26" s="24"/>
      <c r="VZI26" s="24"/>
      <c r="VZJ26" s="24"/>
      <c r="VZK26" s="24"/>
      <c r="VZL26" s="24"/>
      <c r="VZM26" s="24"/>
      <c r="VZN26" s="24"/>
      <c r="VZO26" s="24"/>
      <c r="VZP26" s="24"/>
      <c r="VZQ26" s="24"/>
      <c r="VZR26" s="24"/>
      <c r="VZS26" s="24"/>
      <c r="VZT26" s="24"/>
      <c r="VZU26" s="24"/>
      <c r="VZV26" s="24"/>
      <c r="VZW26" s="24"/>
      <c r="VZX26" s="24"/>
      <c r="VZY26" s="24"/>
      <c r="VZZ26" s="24"/>
      <c r="WAA26" s="24"/>
      <c r="WAB26" s="24"/>
      <c r="WAC26" s="24"/>
      <c r="WAD26" s="24"/>
      <c r="WAE26" s="24"/>
      <c r="WAF26" s="24"/>
      <c r="WAG26" s="24"/>
      <c r="WAH26" s="24"/>
      <c r="WAI26" s="24"/>
      <c r="WAJ26" s="24"/>
      <c r="WAK26" s="24"/>
      <c r="WAL26" s="24"/>
      <c r="WAM26" s="24"/>
      <c r="WAN26" s="24"/>
      <c r="WAO26" s="24"/>
      <c r="WAP26" s="24"/>
      <c r="WAQ26" s="24"/>
      <c r="WAR26" s="24"/>
      <c r="WAS26" s="24"/>
      <c r="WAT26" s="24"/>
      <c r="WAU26" s="24"/>
      <c r="WAV26" s="24"/>
      <c r="WAW26" s="24"/>
      <c r="WAX26" s="24"/>
      <c r="WAY26" s="24"/>
      <c r="WAZ26" s="24"/>
      <c r="WBA26" s="24"/>
      <c r="WBB26" s="24"/>
      <c r="WBC26" s="24"/>
      <c r="WBD26" s="24"/>
      <c r="WBE26" s="24"/>
      <c r="WBF26" s="24"/>
      <c r="WBG26" s="24"/>
      <c r="WBH26" s="24"/>
      <c r="WBI26" s="24"/>
      <c r="WBJ26" s="24"/>
      <c r="WBK26" s="24"/>
      <c r="WBL26" s="24"/>
      <c r="WBM26" s="24"/>
      <c r="WBN26" s="24"/>
      <c r="WBO26" s="24"/>
      <c r="WBP26" s="24"/>
      <c r="WBQ26" s="24"/>
      <c r="WBR26" s="24"/>
      <c r="WBS26" s="24"/>
      <c r="WBT26" s="24"/>
      <c r="WBU26" s="24"/>
      <c r="WBV26" s="24"/>
      <c r="WBW26" s="24"/>
      <c r="WBX26" s="24"/>
      <c r="WBY26" s="24"/>
      <c r="WBZ26" s="24"/>
      <c r="WCA26" s="24"/>
      <c r="WCB26" s="24"/>
      <c r="WCC26" s="24"/>
      <c r="WCD26" s="24"/>
      <c r="WCE26" s="24"/>
      <c r="WCF26" s="24"/>
      <c r="WCG26" s="24"/>
      <c r="WCH26" s="24"/>
      <c r="WCI26" s="24"/>
      <c r="WCJ26" s="24"/>
      <c r="WCK26" s="24"/>
      <c r="WCL26" s="24"/>
      <c r="WCM26" s="24"/>
      <c r="WCN26" s="24"/>
      <c r="WCO26" s="24"/>
      <c r="WCP26" s="24"/>
      <c r="WCQ26" s="24"/>
      <c r="WCR26" s="24"/>
      <c r="WCS26" s="24"/>
      <c r="WCT26" s="24"/>
      <c r="WCU26" s="24"/>
      <c r="WCV26" s="24"/>
      <c r="WCW26" s="24"/>
      <c r="WCX26" s="24"/>
      <c r="WCY26" s="24"/>
      <c r="WCZ26" s="24"/>
      <c r="WDA26" s="24"/>
      <c r="WDB26" s="24"/>
      <c r="WDC26" s="24"/>
      <c r="WDD26" s="24"/>
      <c r="WDE26" s="24"/>
      <c r="WDF26" s="24"/>
      <c r="WDG26" s="24"/>
      <c r="WDH26" s="24"/>
      <c r="WDI26" s="24"/>
      <c r="WDJ26" s="24"/>
      <c r="WDK26" s="24"/>
      <c r="WDL26" s="24"/>
      <c r="WDM26" s="24"/>
      <c r="WDN26" s="24"/>
      <c r="WDO26" s="24"/>
      <c r="WDP26" s="24"/>
      <c r="WDQ26" s="24"/>
      <c r="WDR26" s="24"/>
      <c r="WDS26" s="24"/>
      <c r="WDT26" s="24"/>
      <c r="WDU26" s="24"/>
      <c r="WDV26" s="24"/>
      <c r="WDW26" s="24"/>
      <c r="WDX26" s="24"/>
      <c r="WDY26" s="24"/>
      <c r="WDZ26" s="24"/>
      <c r="WEA26" s="24"/>
      <c r="WEB26" s="24"/>
      <c r="WEC26" s="24"/>
      <c r="WED26" s="24"/>
      <c r="WEE26" s="24"/>
      <c r="WEF26" s="24"/>
      <c r="WEG26" s="24"/>
      <c r="WEH26" s="24"/>
      <c r="WEI26" s="24"/>
      <c r="WEJ26" s="24"/>
      <c r="WEK26" s="24"/>
      <c r="WEL26" s="24"/>
      <c r="WEM26" s="24"/>
      <c r="WEN26" s="24"/>
      <c r="WEO26" s="24"/>
      <c r="WEP26" s="24"/>
      <c r="WEQ26" s="24"/>
      <c r="WER26" s="24"/>
      <c r="WES26" s="24"/>
      <c r="WET26" s="24"/>
      <c r="WEU26" s="24"/>
      <c r="WEV26" s="24"/>
      <c r="WEW26" s="24"/>
      <c r="WEX26" s="24"/>
      <c r="WEY26" s="24"/>
      <c r="WEZ26" s="24"/>
      <c r="WFA26" s="24"/>
      <c r="WFB26" s="24"/>
      <c r="WFC26" s="24"/>
      <c r="WFD26" s="24"/>
      <c r="WFE26" s="24"/>
      <c r="WFF26" s="24"/>
      <c r="WFG26" s="24"/>
      <c r="WFH26" s="24"/>
      <c r="WFI26" s="24"/>
      <c r="WFJ26" s="24"/>
      <c r="WFK26" s="24"/>
      <c r="WFL26" s="24"/>
      <c r="WFM26" s="24"/>
      <c r="WFN26" s="24"/>
      <c r="WFO26" s="24"/>
      <c r="WFP26" s="24"/>
      <c r="WFQ26" s="24"/>
      <c r="WFR26" s="24"/>
      <c r="WFS26" s="24"/>
      <c r="WFT26" s="24"/>
      <c r="WFU26" s="24"/>
      <c r="WFV26" s="24"/>
      <c r="WFW26" s="24"/>
      <c r="WFX26" s="24"/>
      <c r="WFY26" s="24"/>
      <c r="WFZ26" s="24"/>
      <c r="WGA26" s="24"/>
      <c r="WGB26" s="24"/>
      <c r="WGC26" s="24"/>
      <c r="WGD26" s="24"/>
      <c r="WGE26" s="24"/>
      <c r="WGF26" s="24"/>
      <c r="WGG26" s="24"/>
      <c r="WGH26" s="24"/>
      <c r="WGI26" s="24"/>
      <c r="WGJ26" s="24"/>
      <c r="WGK26" s="24"/>
      <c r="WGL26" s="24"/>
      <c r="WGM26" s="24"/>
      <c r="WGN26" s="24"/>
      <c r="WGO26" s="24"/>
      <c r="WGP26" s="24"/>
      <c r="WGQ26" s="24"/>
      <c r="WGR26" s="24"/>
      <c r="WGS26" s="24"/>
      <c r="WGT26" s="24"/>
      <c r="WGU26" s="24"/>
      <c r="WGV26" s="24"/>
      <c r="WGW26" s="24"/>
      <c r="WGX26" s="24"/>
      <c r="WGY26" s="24"/>
      <c r="WGZ26" s="24"/>
      <c r="WHA26" s="24"/>
      <c r="WHB26" s="24"/>
      <c r="WHC26" s="24"/>
      <c r="WHD26" s="24"/>
      <c r="WHE26" s="24"/>
      <c r="WHF26" s="24"/>
      <c r="WHG26" s="24"/>
      <c r="WHH26" s="24"/>
      <c r="WHI26" s="24"/>
      <c r="WHJ26" s="24"/>
      <c r="WHK26" s="24"/>
      <c r="WHL26" s="24"/>
      <c r="WHM26" s="24"/>
      <c r="WHN26" s="24"/>
      <c r="WHO26" s="24"/>
      <c r="WHP26" s="24"/>
      <c r="WHQ26" s="24"/>
      <c r="WHR26" s="24"/>
      <c r="WHS26" s="24"/>
      <c r="WHT26" s="24"/>
      <c r="WHU26" s="24"/>
      <c r="WHV26" s="24"/>
      <c r="WHW26" s="24"/>
      <c r="WHX26" s="24"/>
      <c r="WHY26" s="24"/>
      <c r="WHZ26" s="24"/>
      <c r="WIA26" s="24"/>
      <c r="WIB26" s="24"/>
      <c r="WIC26" s="24"/>
      <c r="WID26" s="24"/>
      <c r="WIE26" s="24"/>
      <c r="WIF26" s="24"/>
      <c r="WIG26" s="24"/>
      <c r="WIH26" s="24"/>
      <c r="WII26" s="24"/>
      <c r="WIJ26" s="24"/>
      <c r="WIK26" s="24"/>
      <c r="WIL26" s="24"/>
      <c r="WIM26" s="24"/>
      <c r="WIN26" s="24"/>
      <c r="WIO26" s="24"/>
      <c r="WIP26" s="24"/>
      <c r="WIQ26" s="24"/>
      <c r="WIR26" s="24"/>
      <c r="WIS26" s="24"/>
      <c r="WIT26" s="24"/>
      <c r="WIU26" s="24"/>
      <c r="WIV26" s="24"/>
      <c r="WIW26" s="24"/>
      <c r="WIX26" s="24"/>
      <c r="WIY26" s="24"/>
      <c r="WIZ26" s="24"/>
      <c r="WJA26" s="24"/>
      <c r="WJB26" s="24"/>
      <c r="WJC26" s="24"/>
      <c r="WJD26" s="24"/>
      <c r="WJE26" s="24"/>
      <c r="WJF26" s="24"/>
      <c r="WJG26" s="24"/>
      <c r="WJH26" s="24"/>
      <c r="WJI26" s="24"/>
      <c r="WJJ26" s="24"/>
      <c r="WJK26" s="24"/>
      <c r="WJL26" s="24"/>
      <c r="WJM26" s="24"/>
      <c r="WJN26" s="24"/>
      <c r="WJO26" s="24"/>
      <c r="WJP26" s="24"/>
      <c r="WJQ26" s="24"/>
      <c r="WJR26" s="24"/>
      <c r="WJS26" s="24"/>
      <c r="WJT26" s="24"/>
      <c r="WJU26" s="24"/>
      <c r="WJV26" s="24"/>
      <c r="WJW26" s="24"/>
      <c r="WJX26" s="24"/>
      <c r="WJY26" s="24"/>
      <c r="WJZ26" s="24"/>
      <c r="WKA26" s="24"/>
      <c r="WKB26" s="24"/>
      <c r="WKC26" s="24"/>
      <c r="WKD26" s="24"/>
      <c r="WKE26" s="24"/>
      <c r="WKF26" s="24"/>
      <c r="WKG26" s="24"/>
      <c r="WKH26" s="24"/>
      <c r="WKI26" s="24"/>
      <c r="WKJ26" s="24"/>
      <c r="WKK26" s="24"/>
      <c r="WKL26" s="24"/>
      <c r="WKM26" s="24"/>
      <c r="WKN26" s="24"/>
      <c r="WKO26" s="24"/>
      <c r="WKP26" s="24"/>
      <c r="WKQ26" s="24"/>
      <c r="WKR26" s="24"/>
      <c r="WKS26" s="24"/>
      <c r="WKT26" s="24"/>
      <c r="WKU26" s="24"/>
      <c r="WKV26" s="24"/>
      <c r="WKW26" s="24"/>
      <c r="WKX26" s="24"/>
      <c r="WKY26" s="24"/>
      <c r="WKZ26" s="24"/>
      <c r="WLA26" s="24"/>
      <c r="WLB26" s="24"/>
      <c r="WLC26" s="24"/>
      <c r="WLD26" s="24"/>
      <c r="WLE26" s="24"/>
      <c r="WLF26" s="24"/>
      <c r="WLG26" s="24"/>
      <c r="WLH26" s="24"/>
      <c r="WLI26" s="24"/>
      <c r="WLJ26" s="24"/>
      <c r="WLK26" s="24"/>
      <c r="WLL26" s="24"/>
      <c r="WLM26" s="24"/>
      <c r="WLN26" s="24"/>
      <c r="WLO26" s="24"/>
      <c r="WLP26" s="24"/>
      <c r="WLQ26" s="24"/>
      <c r="WLR26" s="24"/>
      <c r="WLS26" s="24"/>
      <c r="WLT26" s="24"/>
      <c r="WLU26" s="24"/>
      <c r="WLV26" s="24"/>
      <c r="WLW26" s="24"/>
      <c r="WLX26" s="24"/>
      <c r="WLY26" s="24"/>
      <c r="WLZ26" s="24"/>
      <c r="WMA26" s="24"/>
      <c r="WMB26" s="24"/>
      <c r="WMC26" s="24"/>
      <c r="WMD26" s="24"/>
      <c r="WME26" s="24"/>
      <c r="WMF26" s="24"/>
      <c r="WMG26" s="24"/>
      <c r="WMH26" s="24"/>
      <c r="WMI26" s="24"/>
      <c r="WMJ26" s="24"/>
      <c r="WMK26" s="24"/>
      <c r="WML26" s="24"/>
      <c r="WMM26" s="24"/>
      <c r="WMN26" s="24"/>
      <c r="WMO26" s="24"/>
      <c r="WMP26" s="24"/>
      <c r="WMQ26" s="24"/>
      <c r="WMR26" s="24"/>
      <c r="WMS26" s="24"/>
      <c r="WMT26" s="24"/>
      <c r="WMU26" s="24"/>
      <c r="WMV26" s="24"/>
      <c r="WMW26" s="24"/>
      <c r="WMX26" s="24"/>
      <c r="WMY26" s="24"/>
      <c r="WMZ26" s="24"/>
      <c r="WNA26" s="24"/>
      <c r="WNB26" s="24"/>
      <c r="WNC26" s="24"/>
      <c r="WND26" s="24"/>
      <c r="WNE26" s="24"/>
      <c r="WNF26" s="24"/>
      <c r="WNG26" s="24"/>
      <c r="WNH26" s="24"/>
      <c r="WNI26" s="24"/>
      <c r="WNJ26" s="24"/>
      <c r="WNK26" s="24"/>
      <c r="WNL26" s="24"/>
      <c r="WNM26" s="24"/>
      <c r="WNN26" s="24"/>
      <c r="WNO26" s="24"/>
      <c r="WNP26" s="24"/>
      <c r="WNQ26" s="24"/>
      <c r="WNR26" s="24"/>
      <c r="WNS26" s="24"/>
      <c r="WNT26" s="24"/>
      <c r="WNU26" s="24"/>
      <c r="WNV26" s="24"/>
      <c r="WNW26" s="24"/>
      <c r="WNX26" s="24"/>
      <c r="WNY26" s="24"/>
      <c r="WNZ26" s="24"/>
      <c r="WOA26" s="24"/>
      <c r="WOB26" s="24"/>
      <c r="WOC26" s="24"/>
      <c r="WOD26" s="24"/>
      <c r="WOE26" s="24"/>
      <c r="WOF26" s="24"/>
      <c r="WOG26" s="24"/>
      <c r="WOH26" s="24"/>
      <c r="WOI26" s="24"/>
      <c r="WOJ26" s="24"/>
      <c r="WOK26" s="24"/>
      <c r="WOL26" s="24"/>
      <c r="WOM26" s="24"/>
      <c r="WON26" s="24"/>
      <c r="WOO26" s="24"/>
      <c r="WOP26" s="24"/>
      <c r="WOQ26" s="24"/>
      <c r="WOR26" s="24"/>
      <c r="WOS26" s="24"/>
      <c r="WOT26" s="24"/>
      <c r="WOU26" s="24"/>
      <c r="WOV26" s="24"/>
      <c r="WOW26" s="24"/>
      <c r="WOX26" s="24"/>
      <c r="WOY26" s="24"/>
      <c r="WOZ26" s="24"/>
      <c r="WPA26" s="24"/>
      <c r="WPB26" s="24"/>
      <c r="WPC26" s="24"/>
      <c r="WPD26" s="24"/>
      <c r="WPE26" s="24"/>
      <c r="WPF26" s="24"/>
      <c r="WPG26" s="24"/>
      <c r="WPH26" s="24"/>
      <c r="WPI26" s="24"/>
      <c r="WPJ26" s="24"/>
      <c r="WPK26" s="24"/>
      <c r="WPL26" s="24"/>
      <c r="WPM26" s="24"/>
      <c r="WPN26" s="24"/>
      <c r="WPO26" s="24"/>
      <c r="WPP26" s="24"/>
      <c r="WPQ26" s="24"/>
      <c r="WPR26" s="24"/>
      <c r="WPS26" s="24"/>
      <c r="WPT26" s="24"/>
      <c r="WPU26" s="24"/>
      <c r="WPV26" s="24"/>
      <c r="WPW26" s="24"/>
      <c r="WPX26" s="24"/>
      <c r="WPY26" s="24"/>
      <c r="WPZ26" s="24"/>
      <c r="WQA26" s="24"/>
      <c r="WQB26" s="24"/>
      <c r="WQC26" s="24"/>
      <c r="WQD26" s="24"/>
      <c r="WQE26" s="24"/>
      <c r="WQF26" s="24"/>
      <c r="WQG26" s="24"/>
      <c r="WQH26" s="24"/>
      <c r="WQI26" s="24"/>
      <c r="WQJ26" s="24"/>
      <c r="WQK26" s="24"/>
      <c r="WQL26" s="24"/>
      <c r="WQM26" s="24"/>
      <c r="WQN26" s="24"/>
      <c r="WQO26" s="24"/>
      <c r="WQP26" s="24"/>
      <c r="WQQ26" s="24"/>
      <c r="WQR26" s="24"/>
      <c r="WQS26" s="24"/>
      <c r="WQT26" s="24"/>
      <c r="WQU26" s="24"/>
      <c r="WQV26" s="24"/>
      <c r="WQW26" s="24"/>
      <c r="WQX26" s="24"/>
      <c r="WQY26" s="24"/>
      <c r="WQZ26" s="24"/>
      <c r="WRA26" s="24"/>
      <c r="WRB26" s="24"/>
      <c r="WRC26" s="24"/>
      <c r="WRD26" s="24"/>
      <c r="WRE26" s="24"/>
      <c r="WRF26" s="24"/>
      <c r="WRG26" s="24"/>
      <c r="WRH26" s="24"/>
      <c r="WRI26" s="24"/>
      <c r="WRJ26" s="24"/>
      <c r="WRK26" s="24"/>
      <c r="WRL26" s="24"/>
      <c r="WRM26" s="24"/>
      <c r="WRN26" s="24"/>
      <c r="WRO26" s="24"/>
      <c r="WRP26" s="24"/>
      <c r="WRQ26" s="24"/>
      <c r="WRR26" s="24"/>
      <c r="WRS26" s="24"/>
      <c r="WRT26" s="24"/>
      <c r="WRU26" s="24"/>
      <c r="WRV26" s="24"/>
      <c r="WRW26" s="24"/>
      <c r="WRX26" s="24"/>
      <c r="WRY26" s="24"/>
      <c r="WRZ26" s="24"/>
      <c r="WSA26" s="24"/>
      <c r="WSB26" s="24"/>
      <c r="WSC26" s="24"/>
      <c r="WSD26" s="24"/>
      <c r="WSE26" s="24"/>
      <c r="WSF26" s="24"/>
      <c r="WSG26" s="24"/>
      <c r="WSH26" s="24"/>
      <c r="WSI26" s="24"/>
      <c r="WSJ26" s="24"/>
      <c r="WSK26" s="24"/>
      <c r="WSL26" s="24"/>
      <c r="WSM26" s="24"/>
      <c r="WSN26" s="24"/>
      <c r="WSO26" s="24"/>
      <c r="WSP26" s="24"/>
      <c r="WSQ26" s="24"/>
      <c r="WSR26" s="24"/>
      <c r="WSS26" s="24"/>
      <c r="WST26" s="24"/>
      <c r="WSU26" s="24"/>
      <c r="WSV26" s="24"/>
      <c r="WSW26" s="24"/>
      <c r="WSX26" s="24"/>
      <c r="WSY26" s="24"/>
      <c r="WSZ26" s="24"/>
      <c r="WTA26" s="24"/>
      <c r="WTB26" s="24"/>
      <c r="WTC26" s="24"/>
      <c r="WTD26" s="24"/>
      <c r="WTE26" s="24"/>
      <c r="WTF26" s="24"/>
      <c r="WTG26" s="24"/>
      <c r="WTH26" s="24"/>
      <c r="WTI26" s="24"/>
      <c r="WTJ26" s="24"/>
      <c r="WTK26" s="24"/>
      <c r="WTL26" s="24"/>
      <c r="WTM26" s="24"/>
      <c r="WTN26" s="24"/>
      <c r="WTO26" s="24"/>
      <c r="WTP26" s="24"/>
      <c r="WTQ26" s="24"/>
      <c r="WTR26" s="24"/>
      <c r="WTS26" s="24"/>
      <c r="WTT26" s="24"/>
      <c r="WTU26" s="24"/>
      <c r="WTV26" s="24"/>
      <c r="WTW26" s="24"/>
      <c r="WTX26" s="24"/>
      <c r="WTY26" s="24"/>
      <c r="WTZ26" s="24"/>
      <c r="WUA26" s="24"/>
      <c r="WUB26" s="24"/>
      <c r="WUC26" s="24"/>
      <c r="WUD26" s="24"/>
      <c r="WUE26" s="24"/>
      <c r="WUF26" s="24"/>
      <c r="WUG26" s="24"/>
      <c r="WUH26" s="24"/>
      <c r="WUI26" s="24"/>
      <c r="WUJ26" s="24"/>
      <c r="WUK26" s="24"/>
      <c r="WUL26" s="24"/>
      <c r="WUM26" s="24"/>
      <c r="WUN26" s="24"/>
      <c r="WUO26" s="24"/>
      <c r="WUP26" s="24"/>
      <c r="WUQ26" s="24"/>
      <c r="WUR26" s="24"/>
      <c r="WUS26" s="24"/>
      <c r="WUT26" s="24"/>
      <c r="WUU26" s="24"/>
      <c r="WUV26" s="24"/>
      <c r="WUW26" s="24"/>
      <c r="WUX26" s="24"/>
      <c r="WUY26" s="24"/>
      <c r="WUZ26" s="24"/>
      <c r="WVA26" s="24"/>
      <c r="WVB26" s="24"/>
      <c r="WVC26" s="24"/>
      <c r="WVD26" s="24"/>
      <c r="WVE26" s="24"/>
      <c r="WVF26" s="24"/>
      <c r="WVG26" s="24"/>
      <c r="WVH26" s="24"/>
      <c r="WVI26" s="24"/>
      <c r="WVJ26" s="24"/>
      <c r="WVK26" s="24"/>
      <c r="WVL26" s="24"/>
      <c r="WVM26" s="24"/>
      <c r="WVN26" s="24"/>
      <c r="WVO26" s="24"/>
      <c r="WVP26" s="24"/>
      <c r="WVQ26" s="24"/>
      <c r="WVR26" s="24"/>
      <c r="WVS26" s="24"/>
      <c r="WVT26" s="24"/>
      <c r="WVU26" s="24"/>
      <c r="WVV26" s="24"/>
      <c r="WVW26" s="24"/>
      <c r="WVX26" s="24"/>
      <c r="WVY26" s="24"/>
      <c r="WVZ26" s="24"/>
      <c r="WWA26" s="24"/>
      <c r="WWB26" s="24"/>
      <c r="WWC26" s="24"/>
      <c r="WWD26" s="24"/>
      <c r="WWE26" s="24"/>
      <c r="WWF26" s="24"/>
      <c r="WWG26" s="24"/>
      <c r="WWH26" s="24"/>
      <c r="WWI26" s="24"/>
      <c r="WWJ26" s="24"/>
      <c r="WWK26" s="24"/>
      <c r="WWL26" s="24"/>
      <c r="WWM26" s="24"/>
      <c r="WWN26" s="24"/>
      <c r="WWO26" s="24"/>
      <c r="WWP26" s="24"/>
      <c r="WWQ26" s="24"/>
      <c r="WWR26" s="24"/>
      <c r="WWS26" s="24"/>
      <c r="WWT26" s="24"/>
      <c r="WWU26" s="24"/>
      <c r="WWV26" s="24"/>
      <c r="WWW26" s="24"/>
      <c r="WWX26" s="24"/>
      <c r="WWY26" s="24"/>
      <c r="WWZ26" s="24"/>
      <c r="WXA26" s="24"/>
      <c r="WXB26" s="24"/>
      <c r="WXC26" s="24"/>
      <c r="WXD26" s="24"/>
      <c r="WXE26" s="24"/>
      <c r="WXF26" s="24"/>
      <c r="WXG26" s="24"/>
      <c r="WXH26" s="24"/>
      <c r="WXI26" s="24"/>
      <c r="WXJ26" s="24"/>
      <c r="WXK26" s="24"/>
      <c r="WXL26" s="24"/>
      <c r="WXM26" s="24"/>
      <c r="WXN26" s="24"/>
      <c r="WXO26" s="24"/>
      <c r="WXP26" s="24"/>
      <c r="WXQ26" s="24"/>
      <c r="WXR26" s="24"/>
      <c r="WXS26" s="24"/>
      <c r="WXT26" s="24"/>
      <c r="WXU26" s="24"/>
      <c r="WXV26" s="24"/>
      <c r="WXW26" s="24"/>
      <c r="WXX26" s="24"/>
      <c r="WXY26" s="24"/>
      <c r="WXZ26" s="24"/>
      <c r="WYA26" s="24"/>
      <c r="WYB26" s="24"/>
      <c r="WYC26" s="24"/>
      <c r="WYD26" s="24"/>
      <c r="WYE26" s="24"/>
      <c r="WYF26" s="24"/>
      <c r="WYG26" s="24"/>
      <c r="WYH26" s="24"/>
      <c r="WYI26" s="24"/>
      <c r="WYJ26" s="24"/>
      <c r="WYK26" s="24"/>
      <c r="WYL26" s="24"/>
      <c r="WYM26" s="24"/>
      <c r="WYN26" s="24"/>
      <c r="WYO26" s="24"/>
      <c r="WYP26" s="24"/>
      <c r="WYQ26" s="24"/>
      <c r="WYR26" s="24"/>
      <c r="WYS26" s="24"/>
      <c r="WYT26" s="24"/>
      <c r="WYU26" s="24"/>
      <c r="WYV26" s="24"/>
      <c r="WYW26" s="24"/>
      <c r="WYX26" s="24"/>
      <c r="WYY26" s="24"/>
      <c r="WYZ26" s="24"/>
      <c r="WZA26" s="24"/>
      <c r="WZB26" s="24"/>
      <c r="WZC26" s="24"/>
      <c r="WZD26" s="24"/>
      <c r="WZE26" s="24"/>
      <c r="WZF26" s="24"/>
      <c r="WZG26" s="24"/>
      <c r="WZH26" s="24"/>
      <c r="WZI26" s="24"/>
      <c r="WZJ26" s="24"/>
      <c r="WZK26" s="24"/>
      <c r="WZL26" s="24"/>
      <c r="WZM26" s="24"/>
      <c r="WZN26" s="24"/>
      <c r="WZO26" s="24"/>
      <c r="WZP26" s="24"/>
      <c r="WZQ26" s="24"/>
      <c r="WZR26" s="24"/>
      <c r="WZS26" s="24"/>
      <c r="WZT26" s="24"/>
      <c r="WZU26" s="24"/>
      <c r="WZV26" s="24"/>
      <c r="WZW26" s="24"/>
      <c r="WZX26" s="24"/>
      <c r="WZY26" s="24"/>
      <c r="WZZ26" s="24"/>
      <c r="XAA26" s="24"/>
      <c r="XAB26" s="24"/>
      <c r="XAC26" s="24"/>
      <c r="XAD26" s="24"/>
      <c r="XAE26" s="24"/>
      <c r="XAF26" s="24"/>
      <c r="XAG26" s="24"/>
      <c r="XAH26" s="24"/>
      <c r="XAI26" s="24"/>
      <c r="XAJ26" s="24"/>
      <c r="XAK26" s="24"/>
      <c r="XAL26" s="24"/>
      <c r="XAM26" s="24"/>
      <c r="XAN26" s="24"/>
      <c r="XAO26" s="24"/>
      <c r="XAP26" s="24"/>
      <c r="XAQ26" s="24"/>
      <c r="XAR26" s="24"/>
      <c r="XAS26" s="24"/>
      <c r="XAT26" s="24"/>
      <c r="XAU26" s="24"/>
      <c r="XAV26" s="24"/>
      <c r="XAW26" s="24"/>
      <c r="XAX26" s="24"/>
      <c r="XAY26" s="24"/>
      <c r="XAZ26" s="24"/>
      <c r="XBA26" s="24"/>
      <c r="XBB26" s="24"/>
      <c r="XBC26" s="24"/>
      <c r="XBD26" s="24"/>
      <c r="XBE26" s="24"/>
      <c r="XBF26" s="24"/>
      <c r="XBG26" s="24"/>
      <c r="XBH26" s="24"/>
      <c r="XBI26" s="24"/>
      <c r="XBJ26" s="24"/>
      <c r="XBK26" s="24"/>
      <c r="XBL26" s="24"/>
      <c r="XBM26" s="24"/>
      <c r="XBN26" s="24"/>
      <c r="XBO26" s="24"/>
      <c r="XBP26" s="24"/>
      <c r="XBQ26" s="24"/>
      <c r="XBR26" s="24"/>
      <c r="XBS26" s="24"/>
      <c r="XBT26" s="24"/>
      <c r="XBU26" s="24"/>
      <c r="XBV26" s="24"/>
      <c r="XBW26" s="24"/>
      <c r="XBX26" s="24"/>
      <c r="XBY26" s="24"/>
      <c r="XBZ26" s="24"/>
      <c r="XCA26" s="24"/>
      <c r="XCB26" s="24"/>
      <c r="XCC26" s="24"/>
      <c r="XCD26" s="24"/>
      <c r="XCE26" s="24"/>
      <c r="XCF26" s="24"/>
      <c r="XCG26" s="24"/>
      <c r="XCH26" s="24"/>
      <c r="XCI26" s="24"/>
      <c r="XCJ26" s="24"/>
      <c r="XCK26" s="24"/>
      <c r="XCL26" s="24"/>
      <c r="XCM26" s="24"/>
      <c r="XCN26" s="24"/>
      <c r="XCO26" s="24"/>
      <c r="XCP26" s="24"/>
      <c r="XCQ26" s="24"/>
      <c r="XCR26" s="24"/>
      <c r="XCS26" s="24"/>
      <c r="XCT26" s="24"/>
      <c r="XCU26" s="24"/>
      <c r="XCV26" s="24"/>
      <c r="XCW26" s="24"/>
      <c r="XCX26" s="24"/>
      <c r="XCY26" s="24"/>
      <c r="XCZ26" s="24"/>
      <c r="XDA26" s="24"/>
      <c r="XDB26" s="24"/>
      <c r="XDC26" s="24"/>
      <c r="XDD26" s="24"/>
      <c r="XDE26" s="24"/>
      <c r="XDF26" s="24"/>
      <c r="XDG26" s="24"/>
      <c r="XDH26" s="24"/>
      <c r="XDI26" s="24"/>
      <c r="XDJ26" s="24"/>
      <c r="XDK26" s="24"/>
      <c r="XDL26" s="24"/>
      <c r="XDM26" s="24"/>
      <c r="XDN26" s="24"/>
      <c r="XDO26" s="24"/>
      <c r="XDP26" s="24"/>
      <c r="XDQ26" s="24"/>
      <c r="XDR26" s="24"/>
      <c r="XDS26" s="24"/>
      <c r="XDT26" s="24"/>
      <c r="XDU26" s="24"/>
      <c r="XDV26" s="24"/>
      <c r="XDW26" s="24"/>
      <c r="XDX26" s="24"/>
      <c r="XDY26" s="24"/>
      <c r="XDZ26" s="24"/>
      <c r="XEA26" s="24"/>
      <c r="XEB26" s="24"/>
      <c r="XEC26" s="24"/>
      <c r="XED26" s="24"/>
      <c r="XEE26" s="24"/>
      <c r="XEF26" s="24"/>
      <c r="XEG26" s="24"/>
      <c r="XEH26" s="24"/>
      <c r="XEI26" s="24"/>
      <c r="XEJ26" s="24"/>
      <c r="XEK26" s="24"/>
      <c r="XEL26" s="24"/>
      <c r="XEM26" s="24"/>
      <c r="XEN26" s="24"/>
      <c r="XEO26" s="24"/>
      <c r="XEP26" s="24"/>
      <c r="XEQ26" s="24"/>
      <c r="XER26" s="24"/>
      <c r="XES26" s="24"/>
      <c r="XET26" s="24"/>
      <c r="XEU26" s="24"/>
      <c r="XEV26" s="24"/>
      <c r="XEW26" s="24"/>
      <c r="XEX26" s="24"/>
      <c r="XEY26" s="24"/>
    </row>
    <row r="27" spans="1:16379" ht="12.75" customHeight="1" x14ac:dyDescent="0.25">
      <c r="E27" s="389"/>
      <c r="F27" s="389"/>
      <c r="G27" s="390" t="s">
        <v>151</v>
      </c>
      <c r="H27" s="390" t="s">
        <v>62</v>
      </c>
      <c r="I27" s="391" t="s">
        <v>151</v>
      </c>
      <c r="J27" s="112"/>
      <c r="L27" s="112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2"/>
      <c r="AR27" s="112"/>
      <c r="AS27" s="112"/>
      <c r="AT27" s="112"/>
      <c r="AU27" s="112"/>
      <c r="AV27" s="112"/>
      <c r="AW27" s="112"/>
      <c r="AX27" s="112"/>
      <c r="AY27" s="112"/>
      <c r="AZ27" s="112"/>
      <c r="BA27" s="112"/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  <c r="BL27" s="112"/>
      <c r="BM27" s="112"/>
      <c r="BN27" s="112"/>
      <c r="BO27" s="112"/>
      <c r="BP27" s="112"/>
      <c r="BQ27" s="112"/>
      <c r="BR27" s="112"/>
      <c r="BS27" s="112"/>
      <c r="BT27" s="112"/>
      <c r="BU27" s="112"/>
      <c r="BV27" s="112"/>
      <c r="BW27" s="112"/>
      <c r="BX27" s="112"/>
      <c r="BY27" s="112"/>
      <c r="BZ27" s="112"/>
      <c r="CA27" s="112"/>
      <c r="CB27" s="112"/>
      <c r="CC27" s="112"/>
      <c r="CD27" s="112"/>
      <c r="CE27" s="112"/>
      <c r="CF27" s="112"/>
      <c r="CG27" s="112"/>
      <c r="CH27" s="112"/>
      <c r="CI27" s="112"/>
      <c r="CJ27" s="112"/>
      <c r="CK27" s="112"/>
      <c r="CL27" s="112"/>
      <c r="CM27" s="112"/>
      <c r="CN27" s="112"/>
      <c r="CO27" s="112"/>
      <c r="CP27" s="112"/>
      <c r="CQ27" s="112"/>
      <c r="CR27" s="112"/>
      <c r="CS27" s="112"/>
      <c r="CT27" s="112"/>
      <c r="CU27" s="112"/>
      <c r="CV27" s="112"/>
      <c r="CW27" s="112"/>
      <c r="CX27" s="112"/>
      <c r="CY27" s="112"/>
      <c r="CZ27" s="112"/>
      <c r="DA27" s="112"/>
      <c r="DB27" s="112"/>
      <c r="DC27" s="112"/>
      <c r="DD27" s="112"/>
      <c r="DE27" s="112"/>
      <c r="DF27" s="112"/>
      <c r="DG27" s="112"/>
      <c r="DH27" s="112"/>
      <c r="DI27" s="112"/>
      <c r="DJ27" s="112"/>
      <c r="DK27" s="112"/>
      <c r="DL27" s="112"/>
      <c r="DM27" s="112"/>
      <c r="DN27" s="112"/>
      <c r="DO27" s="112"/>
      <c r="DP27" s="112"/>
      <c r="DQ27" s="112"/>
      <c r="DR27" s="112"/>
      <c r="DS27" s="112"/>
      <c r="DT27" s="112"/>
      <c r="DU27" s="112"/>
      <c r="DV27" s="112"/>
      <c r="DW27" s="112"/>
      <c r="DX27" s="112"/>
      <c r="DY27" s="112"/>
      <c r="DZ27" s="112"/>
      <c r="EA27" s="112"/>
      <c r="EB27" s="112"/>
      <c r="EC27" s="112"/>
      <c r="ED27" s="112"/>
      <c r="EE27" s="112"/>
      <c r="EF27" s="112"/>
      <c r="EG27" s="112"/>
      <c r="EH27" s="112"/>
      <c r="EI27" s="112"/>
      <c r="EJ27" s="112"/>
      <c r="EK27" s="112"/>
      <c r="EL27" s="112"/>
      <c r="EM27" s="112"/>
      <c r="EN27" s="112"/>
      <c r="EO27" s="112"/>
      <c r="EP27" s="112"/>
      <c r="EQ27" s="112"/>
      <c r="ER27" s="112"/>
      <c r="ES27" s="112"/>
      <c r="ET27" s="112"/>
      <c r="EU27" s="112"/>
      <c r="EV27" s="112"/>
      <c r="EW27" s="112"/>
      <c r="EX27" s="112"/>
      <c r="EY27" s="112"/>
      <c r="EZ27" s="112"/>
      <c r="FA27" s="112"/>
      <c r="FB27" s="112"/>
      <c r="FC27" s="112"/>
      <c r="FD27" s="112"/>
      <c r="FE27" s="112"/>
      <c r="FF27" s="112"/>
      <c r="FG27" s="112"/>
      <c r="FH27" s="112"/>
      <c r="FI27" s="112"/>
      <c r="FJ27" s="112"/>
      <c r="FK27" s="112"/>
      <c r="FL27" s="112"/>
      <c r="FM27" s="112"/>
      <c r="FN27" s="112"/>
      <c r="FO27" s="112"/>
      <c r="FP27" s="112"/>
      <c r="FQ27" s="112"/>
      <c r="FR27" s="112"/>
      <c r="FS27" s="112"/>
      <c r="FT27" s="112"/>
      <c r="FU27" s="112"/>
      <c r="FV27" s="112"/>
      <c r="FW27" s="112"/>
      <c r="FX27" s="112"/>
      <c r="FY27" s="112"/>
      <c r="FZ27" s="112"/>
      <c r="GA27" s="112"/>
      <c r="GB27" s="112"/>
      <c r="GC27" s="112"/>
      <c r="GD27" s="112"/>
      <c r="GE27" s="112"/>
      <c r="GF27" s="112"/>
      <c r="GG27" s="112"/>
      <c r="GH27" s="112"/>
      <c r="GI27" s="112"/>
      <c r="GJ27" s="112"/>
      <c r="GK27" s="112"/>
      <c r="GL27" s="112"/>
      <c r="GM27" s="112"/>
      <c r="GN27" s="112"/>
      <c r="GO27" s="112"/>
      <c r="GP27" s="112"/>
      <c r="GQ27" s="112"/>
      <c r="GR27" s="112"/>
      <c r="GS27" s="112"/>
      <c r="GT27" s="112"/>
      <c r="GU27" s="112"/>
      <c r="GV27" s="112"/>
      <c r="GW27" s="112"/>
      <c r="GX27" s="112"/>
      <c r="GY27" s="112"/>
      <c r="GZ27" s="112"/>
      <c r="HA27" s="112"/>
      <c r="HB27" s="112"/>
      <c r="HC27" s="112"/>
      <c r="HD27" s="112"/>
      <c r="HE27" s="112"/>
      <c r="HF27" s="112"/>
      <c r="HG27" s="112"/>
      <c r="HH27" s="112"/>
      <c r="HI27" s="112"/>
      <c r="HJ27" s="112"/>
      <c r="HK27" s="112"/>
      <c r="HL27" s="112"/>
      <c r="HM27" s="112"/>
      <c r="HN27" s="112"/>
      <c r="HO27" s="112"/>
      <c r="HP27" s="112"/>
      <c r="HQ27" s="112"/>
      <c r="HR27" s="112"/>
      <c r="HS27" s="112"/>
      <c r="HT27" s="112"/>
      <c r="HU27" s="112"/>
      <c r="HV27" s="112"/>
      <c r="HW27" s="112"/>
      <c r="HX27" s="112"/>
      <c r="HY27" s="112"/>
      <c r="HZ27" s="112"/>
      <c r="IA27" s="112"/>
      <c r="IB27" s="112"/>
      <c r="IC27" s="112"/>
      <c r="ID27" s="112"/>
      <c r="IE27" s="112"/>
      <c r="IF27" s="112"/>
      <c r="IG27" s="112"/>
      <c r="IH27" s="112"/>
      <c r="II27" s="112"/>
      <c r="IJ27" s="112"/>
      <c r="IK27" s="112"/>
      <c r="IL27" s="112"/>
      <c r="IM27" s="112"/>
      <c r="IN27" s="112"/>
      <c r="IO27" s="112"/>
      <c r="IP27" s="112"/>
      <c r="IQ27" s="112"/>
      <c r="IR27" s="112"/>
      <c r="IS27" s="112"/>
      <c r="IT27" s="112"/>
      <c r="IU27" s="112"/>
      <c r="IV27" s="112"/>
      <c r="IW27" s="112"/>
      <c r="IX27" s="112"/>
      <c r="IY27" s="112"/>
      <c r="IZ27" s="112"/>
      <c r="JA27" s="112"/>
      <c r="JB27" s="112"/>
      <c r="JC27" s="112"/>
      <c r="JD27" s="112"/>
      <c r="JE27" s="112"/>
      <c r="JF27" s="112"/>
      <c r="JG27" s="112"/>
      <c r="JH27" s="112"/>
      <c r="JI27" s="112"/>
      <c r="JJ27" s="112"/>
      <c r="JK27" s="112"/>
      <c r="JL27" s="112"/>
      <c r="JM27" s="112"/>
      <c r="JN27" s="112"/>
      <c r="JO27" s="112"/>
      <c r="JP27" s="112"/>
      <c r="JQ27" s="112"/>
      <c r="JR27" s="112"/>
      <c r="JS27" s="112"/>
      <c r="JT27" s="112"/>
      <c r="JU27" s="112"/>
      <c r="JV27" s="112"/>
      <c r="JW27" s="112"/>
      <c r="JX27" s="112"/>
      <c r="JY27" s="112"/>
      <c r="JZ27" s="112"/>
      <c r="KA27" s="112"/>
      <c r="KB27" s="112"/>
      <c r="KC27" s="112"/>
      <c r="KD27" s="112"/>
      <c r="KE27" s="112"/>
      <c r="KF27" s="112"/>
      <c r="KG27" s="112"/>
      <c r="KH27" s="112"/>
      <c r="KI27" s="112"/>
      <c r="KJ27" s="112"/>
      <c r="KK27" s="112"/>
      <c r="KL27" s="112"/>
      <c r="KM27" s="112"/>
      <c r="KN27" s="112"/>
      <c r="KO27" s="112"/>
      <c r="KP27" s="112"/>
      <c r="KQ27" s="112"/>
      <c r="KR27" s="112"/>
      <c r="KS27" s="112"/>
      <c r="KT27" s="112"/>
      <c r="KU27" s="112"/>
      <c r="KV27" s="112"/>
      <c r="KW27" s="112"/>
      <c r="KX27" s="112"/>
      <c r="KY27" s="112"/>
      <c r="KZ27" s="112"/>
      <c r="LA27" s="112"/>
      <c r="LB27" s="112"/>
      <c r="LC27" s="112"/>
      <c r="LD27" s="112"/>
      <c r="LE27" s="112"/>
      <c r="LF27" s="112"/>
      <c r="LG27" s="112"/>
      <c r="LH27" s="112"/>
      <c r="LI27" s="112"/>
      <c r="LJ27" s="112"/>
      <c r="LK27" s="112"/>
      <c r="LL27" s="112"/>
      <c r="LM27" s="112"/>
      <c r="LN27" s="112"/>
      <c r="LO27" s="112"/>
      <c r="LP27" s="112"/>
      <c r="LQ27" s="112"/>
      <c r="LR27" s="112"/>
      <c r="LS27" s="112"/>
      <c r="LT27" s="112"/>
      <c r="LU27" s="112"/>
      <c r="LV27" s="112"/>
      <c r="LW27" s="112"/>
      <c r="LX27" s="112"/>
      <c r="LY27" s="112"/>
      <c r="LZ27" s="112"/>
      <c r="MA27" s="112"/>
      <c r="MB27" s="112"/>
      <c r="MC27" s="112"/>
      <c r="MD27" s="112"/>
      <c r="ME27" s="112"/>
      <c r="MF27" s="112"/>
      <c r="MG27" s="112"/>
      <c r="MH27" s="112"/>
      <c r="MI27" s="112"/>
      <c r="MJ27" s="112"/>
      <c r="MK27" s="112"/>
      <c r="ML27" s="112"/>
      <c r="MM27" s="112"/>
      <c r="MN27" s="112"/>
      <c r="MO27" s="112"/>
      <c r="MP27" s="112"/>
      <c r="MQ27" s="112"/>
      <c r="MR27" s="112"/>
      <c r="MS27" s="112"/>
      <c r="MT27" s="112"/>
      <c r="MU27" s="112"/>
      <c r="MV27" s="112"/>
      <c r="MW27" s="112"/>
      <c r="MX27" s="112"/>
      <c r="MY27" s="112"/>
      <c r="MZ27" s="112"/>
      <c r="NA27" s="112"/>
      <c r="NB27" s="112"/>
      <c r="NC27" s="112"/>
      <c r="ND27" s="112"/>
      <c r="NE27" s="112"/>
      <c r="NF27" s="112"/>
      <c r="NG27" s="112"/>
      <c r="NH27" s="112"/>
      <c r="NI27" s="112"/>
      <c r="NJ27" s="112"/>
      <c r="NK27" s="112"/>
      <c r="NL27" s="112"/>
      <c r="NM27" s="112"/>
      <c r="NN27" s="112"/>
      <c r="NO27" s="112"/>
      <c r="NP27" s="112"/>
      <c r="NQ27" s="112"/>
      <c r="NR27" s="112"/>
      <c r="NS27" s="112"/>
      <c r="NT27" s="112"/>
      <c r="NU27" s="112"/>
      <c r="NV27" s="112"/>
      <c r="NW27" s="112"/>
      <c r="NX27" s="112"/>
      <c r="NY27" s="112"/>
      <c r="NZ27" s="112"/>
      <c r="OA27" s="112"/>
      <c r="OB27" s="112"/>
      <c r="OC27" s="112"/>
      <c r="OD27" s="112"/>
      <c r="OE27" s="112"/>
      <c r="OF27" s="112"/>
      <c r="OG27" s="112"/>
      <c r="OH27" s="112"/>
      <c r="OI27" s="112"/>
      <c r="OJ27" s="112"/>
      <c r="OK27" s="112"/>
      <c r="OL27" s="112"/>
      <c r="OM27" s="112"/>
      <c r="ON27" s="112"/>
      <c r="OO27" s="112"/>
      <c r="OP27" s="112"/>
      <c r="OQ27" s="112"/>
      <c r="OR27" s="112"/>
      <c r="OS27" s="112"/>
      <c r="OT27" s="112"/>
      <c r="OU27" s="112"/>
      <c r="OV27" s="112"/>
      <c r="OW27" s="112"/>
      <c r="OX27" s="112"/>
      <c r="OY27" s="112"/>
      <c r="OZ27" s="112"/>
      <c r="PA27" s="112"/>
      <c r="PB27" s="112"/>
      <c r="PC27" s="112"/>
      <c r="PD27" s="112"/>
      <c r="PE27" s="112"/>
      <c r="PF27" s="112"/>
      <c r="PG27" s="112"/>
      <c r="PH27" s="112"/>
      <c r="PI27" s="112"/>
      <c r="PJ27" s="112"/>
      <c r="PK27" s="112"/>
      <c r="PL27" s="112"/>
      <c r="PM27" s="112"/>
      <c r="PN27" s="112"/>
      <c r="PO27" s="112"/>
      <c r="PP27" s="112"/>
      <c r="PQ27" s="112"/>
      <c r="PR27" s="112"/>
      <c r="PS27" s="112"/>
      <c r="PT27" s="112"/>
      <c r="PU27" s="112"/>
      <c r="PV27" s="112"/>
      <c r="PW27" s="112"/>
      <c r="PX27" s="112"/>
      <c r="PY27" s="112"/>
      <c r="PZ27" s="112"/>
      <c r="QA27" s="112"/>
      <c r="QB27" s="112"/>
      <c r="QC27" s="112"/>
      <c r="QD27" s="112"/>
      <c r="QE27" s="112"/>
      <c r="QF27" s="112"/>
      <c r="QG27" s="112"/>
      <c r="QH27" s="112"/>
      <c r="QI27" s="112"/>
      <c r="QJ27" s="112"/>
      <c r="QK27" s="112"/>
      <c r="QL27" s="112"/>
      <c r="QM27" s="112"/>
      <c r="QN27" s="112"/>
      <c r="QO27" s="112"/>
      <c r="QP27" s="112"/>
      <c r="QQ27" s="112"/>
      <c r="QR27" s="112"/>
      <c r="QS27" s="112"/>
      <c r="QT27" s="112"/>
      <c r="QU27" s="112"/>
      <c r="QV27" s="112"/>
      <c r="QW27" s="112"/>
      <c r="QX27" s="112"/>
      <c r="QY27" s="112"/>
      <c r="QZ27" s="112"/>
      <c r="RA27" s="112"/>
      <c r="RB27" s="112"/>
      <c r="RC27" s="112"/>
      <c r="RD27" s="112"/>
      <c r="RE27" s="112"/>
      <c r="RF27" s="112"/>
      <c r="RG27" s="112"/>
      <c r="RH27" s="112"/>
      <c r="RI27" s="112"/>
      <c r="RJ27" s="112"/>
      <c r="RK27" s="112"/>
      <c r="RL27" s="112"/>
      <c r="RM27" s="112"/>
      <c r="RN27" s="112"/>
      <c r="RO27" s="112"/>
      <c r="RP27" s="112"/>
      <c r="RQ27" s="112"/>
      <c r="RR27" s="112"/>
      <c r="RS27" s="112"/>
      <c r="RT27" s="112"/>
      <c r="RU27" s="112"/>
      <c r="RV27" s="112"/>
      <c r="RW27" s="112"/>
      <c r="RX27" s="112"/>
      <c r="RY27" s="112"/>
      <c r="RZ27" s="112"/>
      <c r="SA27" s="112"/>
      <c r="SB27" s="112"/>
      <c r="SC27" s="112"/>
      <c r="SD27" s="112"/>
      <c r="SE27" s="112"/>
      <c r="SF27" s="112"/>
      <c r="SG27" s="112"/>
      <c r="SH27" s="112"/>
      <c r="SI27" s="112"/>
      <c r="SJ27" s="112"/>
      <c r="SK27" s="112"/>
      <c r="SL27" s="112"/>
      <c r="SM27" s="112"/>
      <c r="SN27" s="112"/>
      <c r="SO27" s="112"/>
      <c r="SP27" s="112"/>
      <c r="SQ27" s="112"/>
      <c r="SR27" s="112"/>
      <c r="SS27" s="112"/>
      <c r="ST27" s="112"/>
      <c r="SU27" s="112"/>
      <c r="SV27" s="112"/>
      <c r="SW27" s="112"/>
      <c r="SX27" s="112"/>
      <c r="SY27" s="112"/>
      <c r="SZ27" s="112"/>
      <c r="TA27" s="112"/>
      <c r="TB27" s="112"/>
      <c r="TC27" s="112"/>
      <c r="TD27" s="112"/>
      <c r="TE27" s="112"/>
      <c r="TF27" s="112"/>
      <c r="TG27" s="112"/>
      <c r="TH27" s="112"/>
      <c r="TI27" s="112"/>
      <c r="TJ27" s="112"/>
      <c r="TK27" s="112"/>
      <c r="TL27" s="112"/>
      <c r="TM27" s="112"/>
      <c r="TN27" s="112"/>
      <c r="TO27" s="112"/>
      <c r="TP27" s="112"/>
      <c r="TQ27" s="112"/>
      <c r="TR27" s="112"/>
      <c r="TS27" s="112"/>
      <c r="TT27" s="112"/>
      <c r="TU27" s="112"/>
      <c r="TV27" s="112"/>
      <c r="TW27" s="112"/>
      <c r="TX27" s="112"/>
      <c r="TY27" s="112"/>
      <c r="TZ27" s="112"/>
      <c r="UA27" s="112"/>
      <c r="UB27" s="112"/>
      <c r="UC27" s="112"/>
      <c r="UD27" s="112"/>
      <c r="UE27" s="112"/>
      <c r="UF27" s="112"/>
      <c r="UG27" s="112"/>
      <c r="UH27" s="112"/>
      <c r="UI27" s="112"/>
      <c r="UJ27" s="112"/>
      <c r="UK27" s="112"/>
      <c r="UL27" s="112"/>
      <c r="UM27" s="112"/>
      <c r="UN27" s="112"/>
      <c r="UO27" s="112"/>
      <c r="UP27" s="112"/>
      <c r="UQ27" s="112"/>
      <c r="UR27" s="112"/>
      <c r="US27" s="112"/>
      <c r="UT27" s="112"/>
      <c r="UU27" s="112"/>
      <c r="UV27" s="112"/>
      <c r="UW27" s="112"/>
      <c r="UX27" s="112"/>
      <c r="UY27" s="112"/>
      <c r="UZ27" s="112"/>
      <c r="VA27" s="112"/>
      <c r="VB27" s="112"/>
      <c r="VC27" s="112"/>
      <c r="VD27" s="112"/>
      <c r="VE27" s="112"/>
      <c r="VF27" s="112"/>
      <c r="VG27" s="112"/>
      <c r="VH27" s="112"/>
      <c r="VI27" s="112"/>
      <c r="VJ27" s="112"/>
      <c r="VK27" s="112"/>
      <c r="VL27" s="112"/>
      <c r="VM27" s="112"/>
      <c r="VN27" s="112"/>
      <c r="VO27" s="112"/>
      <c r="VP27" s="112"/>
      <c r="VQ27" s="112"/>
      <c r="VR27" s="112"/>
      <c r="VS27" s="112"/>
      <c r="VT27" s="112"/>
      <c r="VU27" s="112"/>
      <c r="VV27" s="112"/>
      <c r="VW27" s="112"/>
      <c r="VX27" s="112"/>
      <c r="VY27" s="112"/>
      <c r="VZ27" s="112"/>
      <c r="WA27" s="112"/>
      <c r="WB27" s="112"/>
      <c r="WC27" s="112"/>
      <c r="WD27" s="112"/>
      <c r="WE27" s="112"/>
      <c r="WF27" s="112"/>
      <c r="WG27" s="112"/>
      <c r="WH27" s="112"/>
      <c r="WI27" s="112"/>
      <c r="WJ27" s="112"/>
      <c r="WK27" s="112"/>
      <c r="WL27" s="112"/>
      <c r="WM27" s="112"/>
      <c r="WN27" s="112"/>
      <c r="WO27" s="112"/>
      <c r="WP27" s="112"/>
      <c r="WQ27" s="112"/>
      <c r="WR27" s="112"/>
      <c r="WS27" s="112"/>
      <c r="WT27" s="112"/>
      <c r="WU27" s="112"/>
      <c r="WV27" s="112"/>
      <c r="WW27" s="112"/>
      <c r="WX27" s="112"/>
      <c r="WY27" s="112"/>
      <c r="WZ27" s="112"/>
      <c r="XA27" s="112"/>
      <c r="XB27" s="112"/>
      <c r="XC27" s="112"/>
      <c r="XD27" s="112"/>
      <c r="XE27" s="112"/>
      <c r="XF27" s="112"/>
      <c r="XG27" s="112"/>
      <c r="XH27" s="112"/>
      <c r="XI27" s="112"/>
      <c r="XJ27" s="112"/>
      <c r="XK27" s="112"/>
      <c r="XL27" s="112"/>
      <c r="XM27" s="112"/>
      <c r="XN27" s="112"/>
      <c r="XO27" s="112"/>
      <c r="XP27" s="112"/>
      <c r="XQ27" s="112"/>
      <c r="XR27" s="112"/>
      <c r="XS27" s="112"/>
      <c r="XT27" s="112"/>
      <c r="XU27" s="112"/>
      <c r="XV27" s="112"/>
      <c r="XW27" s="112"/>
      <c r="XX27" s="112"/>
      <c r="XY27" s="112"/>
      <c r="XZ27" s="112"/>
      <c r="YA27" s="112"/>
      <c r="YB27" s="112"/>
      <c r="YC27" s="112"/>
      <c r="YD27" s="112"/>
      <c r="YE27" s="112"/>
      <c r="YF27" s="112"/>
      <c r="YG27" s="112"/>
      <c r="YH27" s="112"/>
      <c r="YI27" s="112"/>
      <c r="YJ27" s="112"/>
      <c r="YK27" s="112"/>
      <c r="YL27" s="112"/>
      <c r="YM27" s="112"/>
      <c r="YN27" s="112"/>
      <c r="YO27" s="112"/>
      <c r="YP27" s="112"/>
      <c r="YQ27" s="112"/>
      <c r="YR27" s="112"/>
      <c r="YS27" s="112"/>
      <c r="YT27" s="112"/>
      <c r="YU27" s="112"/>
      <c r="YV27" s="112"/>
      <c r="YW27" s="112"/>
      <c r="YX27" s="112"/>
      <c r="YY27" s="112"/>
      <c r="YZ27" s="112"/>
      <c r="ZA27" s="112"/>
      <c r="ZB27" s="112"/>
      <c r="ZC27" s="112"/>
      <c r="ZD27" s="112"/>
      <c r="ZE27" s="112"/>
      <c r="ZF27" s="112"/>
      <c r="ZG27" s="112"/>
      <c r="ZH27" s="112"/>
      <c r="ZI27" s="112"/>
      <c r="ZJ27" s="112"/>
      <c r="ZK27" s="112"/>
      <c r="ZL27" s="112"/>
      <c r="ZM27" s="112"/>
      <c r="ZN27" s="112"/>
      <c r="ZO27" s="112"/>
      <c r="ZP27" s="112"/>
      <c r="ZQ27" s="112"/>
      <c r="ZR27" s="112"/>
      <c r="ZS27" s="112"/>
      <c r="ZT27" s="112"/>
      <c r="ZU27" s="112"/>
      <c r="ZV27" s="112"/>
      <c r="ZW27" s="112"/>
      <c r="ZX27" s="112"/>
      <c r="ZY27" s="112"/>
      <c r="ZZ27" s="112"/>
      <c r="AAA27" s="112"/>
      <c r="AAB27" s="112"/>
      <c r="AAC27" s="112"/>
      <c r="AAD27" s="112"/>
      <c r="AAE27" s="112"/>
      <c r="AAF27" s="112"/>
      <c r="AAG27" s="112"/>
      <c r="AAH27" s="112"/>
      <c r="AAI27" s="112"/>
      <c r="AAJ27" s="112"/>
      <c r="AAK27" s="112"/>
      <c r="AAL27" s="112"/>
      <c r="AAM27" s="112"/>
      <c r="AAN27" s="112"/>
      <c r="AAO27" s="112"/>
      <c r="AAP27" s="112"/>
      <c r="AAQ27" s="112"/>
      <c r="AAR27" s="112"/>
      <c r="AAS27" s="112"/>
      <c r="AAT27" s="112"/>
      <c r="AAU27" s="112"/>
      <c r="AAV27" s="112"/>
      <c r="AAW27" s="112"/>
      <c r="AAX27" s="112"/>
      <c r="AAY27" s="112"/>
      <c r="AAZ27" s="112"/>
      <c r="ABA27" s="112"/>
      <c r="ABB27" s="112"/>
      <c r="ABC27" s="112"/>
      <c r="ABD27" s="112"/>
      <c r="ABE27" s="112"/>
      <c r="ABF27" s="112"/>
      <c r="ABG27" s="112"/>
      <c r="ABH27" s="112"/>
      <c r="ABI27" s="112"/>
      <c r="ABJ27" s="112"/>
      <c r="ABK27" s="112"/>
      <c r="ABL27" s="112"/>
      <c r="ABM27" s="112"/>
      <c r="ABN27" s="112"/>
      <c r="ABO27" s="112"/>
      <c r="ABP27" s="112"/>
      <c r="ABQ27" s="112"/>
      <c r="ABR27" s="112"/>
      <c r="ABS27" s="112"/>
      <c r="ABT27" s="112"/>
      <c r="ABU27" s="112"/>
      <c r="ABV27" s="112"/>
      <c r="ABW27" s="112"/>
      <c r="ABX27" s="112"/>
      <c r="ABY27" s="112"/>
      <c r="ABZ27" s="112"/>
      <c r="ACA27" s="112"/>
      <c r="ACB27" s="112"/>
      <c r="ACC27" s="112"/>
      <c r="ACD27" s="112"/>
      <c r="ACE27" s="112"/>
      <c r="ACF27" s="112"/>
      <c r="ACG27" s="112"/>
      <c r="ACH27" s="112"/>
      <c r="ACI27" s="112"/>
      <c r="ACJ27" s="112"/>
      <c r="ACK27" s="112"/>
      <c r="ACL27" s="112"/>
      <c r="ACM27" s="112"/>
      <c r="ACN27" s="112"/>
      <c r="ACO27" s="112"/>
      <c r="ACP27" s="112"/>
      <c r="ACQ27" s="112"/>
      <c r="ACR27" s="112"/>
      <c r="ACS27" s="112"/>
      <c r="ACT27" s="112"/>
      <c r="ACU27" s="112"/>
      <c r="ACV27" s="112"/>
      <c r="ACW27" s="112"/>
      <c r="ACX27" s="112"/>
      <c r="ACY27" s="112"/>
      <c r="ACZ27" s="112"/>
      <c r="ADA27" s="112"/>
      <c r="ADB27" s="112"/>
      <c r="ADC27" s="112"/>
      <c r="ADD27" s="112"/>
      <c r="ADE27" s="112"/>
      <c r="ADF27" s="112"/>
      <c r="ADG27" s="112"/>
      <c r="ADH27" s="112"/>
      <c r="ADI27" s="112"/>
      <c r="ADJ27" s="112"/>
      <c r="ADK27" s="112"/>
      <c r="ADL27" s="112"/>
      <c r="ADM27" s="112"/>
      <c r="ADN27" s="112"/>
      <c r="ADO27" s="112"/>
      <c r="ADP27" s="112"/>
      <c r="ADQ27" s="112"/>
      <c r="ADR27" s="112"/>
      <c r="ADS27" s="112"/>
      <c r="ADT27" s="112"/>
      <c r="ADU27" s="112"/>
      <c r="ADV27" s="112"/>
      <c r="ADW27" s="112"/>
      <c r="ADX27" s="112"/>
      <c r="ADY27" s="112"/>
      <c r="ADZ27" s="112"/>
      <c r="AEA27" s="112"/>
      <c r="AEB27" s="112"/>
      <c r="AEC27" s="112"/>
      <c r="AED27" s="112"/>
      <c r="AEE27" s="112"/>
      <c r="AEF27" s="112"/>
      <c r="AEG27" s="112"/>
      <c r="AEH27" s="112"/>
      <c r="AEI27" s="112"/>
      <c r="AEJ27" s="112"/>
      <c r="AEK27" s="112"/>
      <c r="AEL27" s="112"/>
      <c r="AEM27" s="112"/>
      <c r="AEN27" s="112"/>
      <c r="AEO27" s="112"/>
      <c r="AEP27" s="112"/>
      <c r="AEQ27" s="112"/>
      <c r="AER27" s="112"/>
      <c r="AES27" s="112"/>
      <c r="AET27" s="112"/>
      <c r="AEU27" s="112"/>
      <c r="AEV27" s="112"/>
      <c r="AEW27" s="112"/>
      <c r="AEX27" s="112"/>
      <c r="AEY27" s="112"/>
      <c r="AEZ27" s="112"/>
      <c r="AFA27" s="112"/>
      <c r="AFB27" s="112"/>
      <c r="AFC27" s="112"/>
      <c r="AFD27" s="112"/>
      <c r="AFE27" s="112"/>
      <c r="AFF27" s="112"/>
      <c r="AFG27" s="112"/>
      <c r="AFH27" s="112"/>
      <c r="AFI27" s="112"/>
      <c r="AFJ27" s="112"/>
      <c r="AFK27" s="112"/>
      <c r="AFL27" s="112"/>
      <c r="AFM27" s="112"/>
      <c r="AFN27" s="112"/>
      <c r="AFO27" s="112"/>
      <c r="AFP27" s="112"/>
      <c r="AFQ27" s="112"/>
      <c r="AFR27" s="112"/>
      <c r="AFS27" s="112"/>
      <c r="AFT27" s="112"/>
      <c r="AFU27" s="112"/>
      <c r="AFV27" s="112"/>
      <c r="AFW27" s="112"/>
      <c r="AFX27" s="112"/>
      <c r="AFY27" s="112"/>
      <c r="AFZ27" s="112"/>
      <c r="AGA27" s="112"/>
      <c r="AGB27" s="112"/>
      <c r="AGC27" s="112"/>
      <c r="AGD27" s="112"/>
      <c r="AGE27" s="112"/>
      <c r="AGF27" s="112"/>
      <c r="AGG27" s="112"/>
      <c r="AGH27" s="112"/>
      <c r="AGI27" s="112"/>
      <c r="AGJ27" s="112"/>
      <c r="AGK27" s="112"/>
      <c r="AGL27" s="112"/>
      <c r="AGM27" s="112"/>
      <c r="AGN27" s="112"/>
      <c r="AGO27" s="112"/>
      <c r="AGP27" s="112"/>
      <c r="AGQ27" s="112"/>
      <c r="AGR27" s="112"/>
      <c r="AGS27" s="112"/>
      <c r="AGT27" s="112"/>
      <c r="AGU27" s="112"/>
      <c r="AGV27" s="112"/>
      <c r="AGW27" s="112"/>
      <c r="AGX27" s="112"/>
      <c r="AGY27" s="112"/>
      <c r="AGZ27" s="112"/>
      <c r="AHA27" s="112"/>
      <c r="AHB27" s="112"/>
      <c r="AHC27" s="112"/>
      <c r="AHD27" s="112"/>
      <c r="AHE27" s="112"/>
      <c r="AHF27" s="112"/>
      <c r="AHG27" s="112"/>
      <c r="AHH27" s="112"/>
      <c r="AHI27" s="112"/>
      <c r="AHJ27" s="112"/>
      <c r="AHK27" s="112"/>
      <c r="AHL27" s="112"/>
      <c r="AHM27" s="112"/>
      <c r="AHN27" s="112"/>
      <c r="AHO27" s="112"/>
      <c r="AHP27" s="112"/>
      <c r="AHQ27" s="112"/>
      <c r="AHR27" s="112"/>
      <c r="AHS27" s="112"/>
      <c r="AHT27" s="112"/>
      <c r="AHU27" s="112"/>
      <c r="AHV27" s="112"/>
      <c r="AHW27" s="112"/>
      <c r="AHX27" s="112"/>
      <c r="AHY27" s="112"/>
      <c r="AHZ27" s="112"/>
      <c r="AIA27" s="112"/>
      <c r="AIB27" s="112"/>
      <c r="AIC27" s="112"/>
      <c r="AID27" s="112"/>
      <c r="AIE27" s="112"/>
      <c r="AIF27" s="112"/>
      <c r="AIG27" s="112"/>
      <c r="AIH27" s="112"/>
      <c r="AII27" s="112"/>
      <c r="AIJ27" s="112"/>
      <c r="AIK27" s="112"/>
      <c r="AIL27" s="112"/>
      <c r="AIM27" s="112"/>
      <c r="AIN27" s="112"/>
      <c r="AIO27" s="112"/>
      <c r="AIP27" s="112"/>
      <c r="AIQ27" s="112"/>
      <c r="AIR27" s="112"/>
      <c r="AIS27" s="112"/>
      <c r="AIT27" s="112"/>
      <c r="AIU27" s="112"/>
      <c r="AIV27" s="112"/>
      <c r="AIW27" s="112"/>
      <c r="AIX27" s="112"/>
      <c r="AIY27" s="112"/>
      <c r="AIZ27" s="112"/>
      <c r="AJA27" s="112"/>
      <c r="AJB27" s="112"/>
      <c r="AJC27" s="112"/>
      <c r="AJD27" s="112"/>
      <c r="AJE27" s="112"/>
      <c r="AJF27" s="112"/>
      <c r="AJG27" s="112"/>
      <c r="AJH27" s="112"/>
      <c r="AJI27" s="112"/>
      <c r="AJJ27" s="112"/>
      <c r="AJK27" s="112"/>
      <c r="AJL27" s="112"/>
      <c r="AJM27" s="112"/>
      <c r="AJN27" s="112"/>
      <c r="AJO27" s="112"/>
      <c r="AJP27" s="112"/>
      <c r="AJQ27" s="112"/>
      <c r="AJR27" s="112"/>
      <c r="AJS27" s="112"/>
      <c r="AJT27" s="112"/>
      <c r="AJU27" s="112"/>
      <c r="AJV27" s="112"/>
      <c r="AJW27" s="112"/>
      <c r="AJX27" s="112"/>
      <c r="AJY27" s="112"/>
      <c r="AJZ27" s="112"/>
      <c r="AKA27" s="112"/>
      <c r="AKB27" s="112"/>
      <c r="AKC27" s="112"/>
      <c r="AKD27" s="112"/>
      <c r="AKE27" s="112"/>
      <c r="AKF27" s="112"/>
      <c r="AKG27" s="112"/>
      <c r="AKH27" s="112"/>
      <c r="AKI27" s="112"/>
      <c r="AKJ27" s="112"/>
      <c r="AKK27" s="112"/>
      <c r="AKL27" s="112"/>
      <c r="AKM27" s="112"/>
      <c r="AKN27" s="112"/>
      <c r="AKO27" s="112"/>
      <c r="AKP27" s="112"/>
      <c r="AKQ27" s="112"/>
      <c r="AKR27" s="112"/>
      <c r="AKS27" s="112"/>
      <c r="AKT27" s="112"/>
      <c r="AKU27" s="112"/>
      <c r="AKV27" s="112"/>
      <c r="AKW27" s="112"/>
      <c r="AKX27" s="112"/>
      <c r="AKY27" s="112"/>
      <c r="AKZ27" s="112"/>
      <c r="ALA27" s="112"/>
      <c r="ALB27" s="112"/>
      <c r="ALC27" s="112"/>
      <c r="ALD27" s="112"/>
      <c r="ALE27" s="112"/>
      <c r="ALF27" s="112"/>
      <c r="ALG27" s="112"/>
      <c r="ALH27" s="112"/>
      <c r="ALI27" s="112"/>
      <c r="ALJ27" s="112"/>
      <c r="ALK27" s="112"/>
      <c r="ALL27" s="112"/>
      <c r="ALM27" s="112"/>
      <c r="ALN27" s="112"/>
      <c r="ALO27" s="112"/>
      <c r="ALP27" s="112"/>
      <c r="ALQ27" s="112"/>
      <c r="ALR27" s="112"/>
      <c r="ALS27" s="112"/>
      <c r="ALT27" s="112"/>
      <c r="ALU27" s="112"/>
      <c r="ALV27" s="112"/>
      <c r="ALW27" s="112"/>
      <c r="ALX27" s="112"/>
      <c r="ALY27" s="112"/>
      <c r="ALZ27" s="112"/>
      <c r="AMA27" s="112"/>
      <c r="AMB27" s="112"/>
      <c r="AMC27" s="112"/>
      <c r="AMD27" s="112"/>
      <c r="AME27" s="112"/>
      <c r="AMF27" s="112"/>
      <c r="AMG27" s="112"/>
      <c r="AMH27" s="112"/>
      <c r="AMI27" s="112"/>
      <c r="AMJ27" s="112"/>
      <c r="AMK27" s="112"/>
      <c r="AML27" s="112"/>
      <c r="AMM27" s="112"/>
      <c r="AMN27" s="112"/>
      <c r="AMO27" s="112"/>
      <c r="AMP27" s="112"/>
      <c r="AMQ27" s="112"/>
      <c r="AMR27" s="112"/>
      <c r="AMS27" s="112"/>
      <c r="AMT27" s="112"/>
      <c r="AMU27" s="112"/>
      <c r="AMV27" s="112"/>
      <c r="AMW27" s="112"/>
      <c r="AMX27" s="112"/>
      <c r="AMY27" s="112"/>
      <c r="AMZ27" s="112"/>
      <c r="ANA27" s="112"/>
      <c r="ANB27" s="112"/>
      <c r="ANC27" s="112"/>
      <c r="AND27" s="112"/>
      <c r="ANE27" s="112"/>
      <c r="ANF27" s="112"/>
      <c r="ANG27" s="112"/>
      <c r="ANH27" s="112"/>
      <c r="ANI27" s="112"/>
      <c r="ANJ27" s="112"/>
      <c r="ANK27" s="112"/>
      <c r="ANL27" s="112"/>
      <c r="ANM27" s="112"/>
      <c r="ANN27" s="112"/>
      <c r="ANO27" s="112"/>
      <c r="ANP27" s="112"/>
      <c r="ANQ27" s="112"/>
      <c r="ANR27" s="112"/>
      <c r="ANS27" s="112"/>
      <c r="ANT27" s="112"/>
      <c r="ANU27" s="112"/>
      <c r="ANV27" s="112"/>
      <c r="ANW27" s="112"/>
      <c r="ANX27" s="112"/>
      <c r="ANY27" s="112"/>
      <c r="ANZ27" s="112"/>
      <c r="AOA27" s="112"/>
      <c r="AOB27" s="112"/>
      <c r="AOC27" s="112"/>
      <c r="AOD27" s="112"/>
      <c r="AOE27" s="112"/>
      <c r="AOF27" s="112"/>
      <c r="AOG27" s="112"/>
      <c r="AOH27" s="112"/>
      <c r="AOI27" s="112"/>
      <c r="AOJ27" s="112"/>
      <c r="AOK27" s="112"/>
      <c r="AOL27" s="112"/>
      <c r="AOM27" s="112"/>
      <c r="AON27" s="112"/>
      <c r="AOO27" s="112"/>
      <c r="AOP27" s="112"/>
      <c r="AOQ27" s="112"/>
      <c r="AOR27" s="112"/>
      <c r="AOS27" s="112"/>
      <c r="AOT27" s="112"/>
      <c r="AOU27" s="112"/>
      <c r="AOV27" s="112"/>
      <c r="AOW27" s="112"/>
      <c r="AOX27" s="112"/>
      <c r="AOY27" s="112"/>
      <c r="AOZ27" s="112"/>
      <c r="APA27" s="112"/>
      <c r="APB27" s="112"/>
      <c r="APC27" s="112"/>
      <c r="APD27" s="112"/>
      <c r="APE27" s="112"/>
      <c r="APF27" s="112"/>
      <c r="APG27" s="112"/>
      <c r="APH27" s="112"/>
      <c r="API27" s="112"/>
      <c r="APJ27" s="112"/>
      <c r="APK27" s="112"/>
      <c r="APL27" s="112"/>
      <c r="APM27" s="112"/>
      <c r="APN27" s="112"/>
      <c r="APO27" s="112"/>
      <c r="APP27" s="112"/>
      <c r="APQ27" s="112"/>
      <c r="APR27" s="112"/>
      <c r="APS27" s="112"/>
      <c r="APT27" s="112"/>
      <c r="APU27" s="112"/>
      <c r="APV27" s="112"/>
      <c r="APW27" s="112"/>
      <c r="APX27" s="112"/>
      <c r="APY27" s="112"/>
      <c r="APZ27" s="112"/>
      <c r="AQA27" s="112"/>
      <c r="AQB27" s="112"/>
      <c r="AQC27" s="112"/>
      <c r="AQD27" s="112"/>
      <c r="AQE27" s="112"/>
      <c r="AQF27" s="112"/>
      <c r="AQG27" s="112"/>
      <c r="AQH27" s="112"/>
      <c r="AQI27" s="112"/>
      <c r="AQJ27" s="112"/>
      <c r="AQK27" s="112"/>
      <c r="AQL27" s="112"/>
      <c r="AQM27" s="112"/>
      <c r="AQN27" s="112"/>
      <c r="AQO27" s="112"/>
      <c r="AQP27" s="112"/>
      <c r="AQQ27" s="112"/>
      <c r="AQR27" s="112"/>
      <c r="AQS27" s="112"/>
      <c r="AQT27" s="112"/>
      <c r="AQU27" s="112"/>
      <c r="AQV27" s="112"/>
      <c r="AQW27" s="112"/>
      <c r="AQX27" s="112"/>
      <c r="AQY27" s="112"/>
      <c r="AQZ27" s="112"/>
      <c r="ARA27" s="112"/>
      <c r="ARB27" s="112"/>
      <c r="ARC27" s="112"/>
      <c r="ARD27" s="112"/>
      <c r="ARE27" s="112"/>
      <c r="ARF27" s="112"/>
      <c r="ARG27" s="112"/>
      <c r="ARH27" s="112"/>
      <c r="ARI27" s="112"/>
      <c r="ARJ27" s="112"/>
      <c r="ARK27" s="112"/>
      <c r="ARL27" s="112"/>
      <c r="ARM27" s="112"/>
      <c r="ARN27" s="112"/>
      <c r="ARO27" s="112"/>
      <c r="ARP27" s="112"/>
      <c r="ARQ27" s="112"/>
      <c r="ARR27" s="112"/>
      <c r="ARS27" s="112"/>
      <c r="ART27" s="112"/>
      <c r="ARU27" s="112"/>
      <c r="ARV27" s="112"/>
      <c r="ARW27" s="112"/>
      <c r="ARX27" s="112"/>
      <c r="ARY27" s="112"/>
      <c r="ARZ27" s="112"/>
      <c r="ASA27" s="112"/>
      <c r="ASB27" s="112"/>
      <c r="ASC27" s="112"/>
      <c r="ASD27" s="112"/>
      <c r="ASE27" s="112"/>
      <c r="ASF27" s="112"/>
      <c r="ASG27" s="112"/>
      <c r="ASH27" s="112"/>
      <c r="ASI27" s="112"/>
      <c r="ASJ27" s="112"/>
      <c r="ASK27" s="112"/>
      <c r="ASL27" s="112"/>
      <c r="ASM27" s="112"/>
      <c r="ASN27" s="112"/>
      <c r="ASO27" s="112"/>
      <c r="ASP27" s="112"/>
      <c r="ASQ27" s="112"/>
      <c r="ASR27" s="112"/>
      <c r="ASS27" s="112"/>
      <c r="AST27" s="112"/>
      <c r="ASU27" s="112"/>
      <c r="ASV27" s="112"/>
      <c r="ASW27" s="112"/>
      <c r="ASX27" s="112"/>
      <c r="ASY27" s="112"/>
      <c r="ASZ27" s="112"/>
      <c r="ATA27" s="112"/>
      <c r="ATB27" s="112"/>
      <c r="ATC27" s="112"/>
      <c r="ATD27" s="112"/>
      <c r="ATE27" s="112"/>
      <c r="ATF27" s="112"/>
      <c r="ATG27" s="112"/>
      <c r="ATH27" s="112"/>
      <c r="ATI27" s="112"/>
      <c r="ATJ27" s="112"/>
      <c r="ATK27" s="112"/>
      <c r="ATL27" s="112"/>
      <c r="ATM27" s="112"/>
      <c r="ATN27" s="112"/>
      <c r="ATO27" s="112"/>
      <c r="ATP27" s="112"/>
      <c r="ATQ27" s="112"/>
      <c r="ATR27" s="112"/>
      <c r="ATS27" s="112"/>
      <c r="ATT27" s="112"/>
      <c r="ATU27" s="112"/>
      <c r="ATV27" s="112"/>
      <c r="ATW27" s="112"/>
      <c r="ATX27" s="112"/>
      <c r="ATY27" s="112"/>
      <c r="ATZ27" s="112"/>
      <c r="AUA27" s="112"/>
      <c r="AUB27" s="112"/>
      <c r="AUC27" s="112"/>
      <c r="AUD27" s="112"/>
      <c r="AUE27" s="112"/>
      <c r="AUF27" s="112"/>
      <c r="AUG27" s="112"/>
      <c r="AUH27" s="112"/>
      <c r="AUI27" s="112"/>
      <c r="AUJ27" s="112"/>
      <c r="AUK27" s="112"/>
      <c r="AUL27" s="112"/>
      <c r="AUM27" s="112"/>
      <c r="AUN27" s="112"/>
      <c r="AUO27" s="112"/>
      <c r="AUP27" s="112"/>
      <c r="AUQ27" s="112"/>
      <c r="AUR27" s="112"/>
      <c r="AUS27" s="112"/>
      <c r="AUT27" s="112"/>
      <c r="AUU27" s="112"/>
      <c r="AUV27" s="112"/>
      <c r="AUW27" s="112"/>
      <c r="AUX27" s="112"/>
      <c r="AUY27" s="112"/>
      <c r="AUZ27" s="112"/>
      <c r="AVA27" s="112"/>
      <c r="AVB27" s="112"/>
      <c r="AVC27" s="112"/>
      <c r="AVD27" s="112"/>
      <c r="AVE27" s="112"/>
      <c r="AVF27" s="112"/>
      <c r="AVG27" s="112"/>
      <c r="AVH27" s="112"/>
      <c r="AVI27" s="112"/>
      <c r="AVJ27" s="112"/>
      <c r="AVK27" s="112"/>
      <c r="AVL27" s="112"/>
      <c r="AVM27" s="112"/>
      <c r="AVN27" s="112"/>
      <c r="AVO27" s="112"/>
      <c r="AVP27" s="112"/>
      <c r="AVQ27" s="112"/>
      <c r="AVR27" s="112"/>
      <c r="AVS27" s="112"/>
      <c r="AVT27" s="112"/>
      <c r="AVU27" s="112"/>
      <c r="AVV27" s="112"/>
      <c r="AVW27" s="112"/>
      <c r="AVX27" s="112"/>
      <c r="AVY27" s="112"/>
      <c r="AVZ27" s="112"/>
      <c r="AWA27" s="112"/>
      <c r="AWB27" s="112"/>
      <c r="AWC27" s="112"/>
      <c r="AWD27" s="112"/>
      <c r="AWE27" s="112"/>
      <c r="AWF27" s="112"/>
      <c r="AWG27" s="112"/>
      <c r="AWH27" s="112"/>
      <c r="AWI27" s="112"/>
      <c r="AWJ27" s="112"/>
      <c r="AWK27" s="112"/>
      <c r="AWL27" s="112"/>
      <c r="AWM27" s="112"/>
      <c r="AWN27" s="112"/>
      <c r="AWO27" s="112"/>
      <c r="AWP27" s="112"/>
      <c r="AWQ27" s="112"/>
      <c r="AWR27" s="112"/>
      <c r="AWS27" s="112"/>
      <c r="AWT27" s="112"/>
      <c r="AWU27" s="112"/>
      <c r="AWV27" s="112"/>
      <c r="AWW27" s="112"/>
      <c r="AWX27" s="112"/>
      <c r="AWY27" s="112"/>
      <c r="AWZ27" s="112"/>
      <c r="AXA27" s="112"/>
      <c r="AXB27" s="112"/>
      <c r="AXC27" s="112"/>
      <c r="AXD27" s="112"/>
      <c r="AXE27" s="112"/>
      <c r="AXF27" s="112"/>
      <c r="AXG27" s="112"/>
      <c r="AXH27" s="112"/>
      <c r="AXI27" s="112"/>
      <c r="AXJ27" s="112"/>
      <c r="AXK27" s="112"/>
      <c r="AXL27" s="112"/>
      <c r="AXM27" s="112"/>
      <c r="AXN27" s="112"/>
      <c r="AXO27" s="112"/>
      <c r="AXP27" s="112"/>
      <c r="AXQ27" s="112"/>
      <c r="AXR27" s="112"/>
      <c r="AXS27" s="112"/>
      <c r="AXT27" s="112"/>
      <c r="AXU27" s="112"/>
      <c r="AXV27" s="112"/>
      <c r="AXW27" s="112"/>
      <c r="AXX27" s="112"/>
      <c r="AXY27" s="112"/>
      <c r="AXZ27" s="112"/>
      <c r="AYA27" s="112"/>
      <c r="AYB27" s="112"/>
      <c r="AYC27" s="112"/>
      <c r="AYD27" s="112"/>
      <c r="AYE27" s="112"/>
      <c r="AYF27" s="112"/>
      <c r="AYG27" s="112"/>
      <c r="AYH27" s="112"/>
      <c r="AYI27" s="112"/>
      <c r="AYJ27" s="112"/>
      <c r="AYK27" s="112"/>
      <c r="AYL27" s="112"/>
      <c r="AYM27" s="112"/>
      <c r="AYN27" s="112"/>
      <c r="AYO27" s="112"/>
      <c r="AYP27" s="112"/>
      <c r="AYQ27" s="112"/>
      <c r="AYR27" s="112"/>
      <c r="AYS27" s="112"/>
      <c r="AYT27" s="112"/>
      <c r="AYU27" s="112"/>
      <c r="AYV27" s="112"/>
      <c r="AYW27" s="112"/>
      <c r="AYX27" s="112"/>
      <c r="AYY27" s="112"/>
      <c r="AYZ27" s="112"/>
      <c r="AZA27" s="112"/>
      <c r="AZB27" s="112"/>
      <c r="AZC27" s="112"/>
      <c r="AZD27" s="112"/>
      <c r="AZE27" s="112"/>
      <c r="AZF27" s="112"/>
      <c r="AZG27" s="112"/>
      <c r="AZH27" s="112"/>
      <c r="AZI27" s="112"/>
      <c r="AZJ27" s="112"/>
      <c r="AZK27" s="112"/>
      <c r="AZL27" s="112"/>
      <c r="AZM27" s="112"/>
      <c r="AZN27" s="112"/>
      <c r="AZO27" s="112"/>
      <c r="AZP27" s="112"/>
      <c r="AZQ27" s="112"/>
      <c r="AZR27" s="112"/>
      <c r="AZS27" s="112"/>
      <c r="AZT27" s="112"/>
      <c r="AZU27" s="112"/>
      <c r="AZV27" s="112"/>
      <c r="AZW27" s="112"/>
      <c r="AZX27" s="112"/>
      <c r="AZY27" s="112"/>
      <c r="AZZ27" s="112"/>
      <c r="BAA27" s="112"/>
      <c r="BAB27" s="112"/>
      <c r="BAC27" s="112"/>
      <c r="BAD27" s="112"/>
      <c r="BAE27" s="112"/>
      <c r="BAF27" s="112"/>
      <c r="BAG27" s="112"/>
      <c r="BAH27" s="112"/>
      <c r="BAI27" s="112"/>
      <c r="BAJ27" s="112"/>
      <c r="BAK27" s="112"/>
      <c r="BAL27" s="112"/>
      <c r="BAM27" s="112"/>
      <c r="BAN27" s="112"/>
      <c r="BAO27" s="112"/>
      <c r="BAP27" s="112"/>
      <c r="BAQ27" s="112"/>
      <c r="BAR27" s="112"/>
      <c r="BAS27" s="112"/>
      <c r="BAT27" s="112"/>
      <c r="BAU27" s="112"/>
      <c r="BAV27" s="112"/>
      <c r="BAW27" s="112"/>
      <c r="BAX27" s="112"/>
      <c r="BAY27" s="112"/>
      <c r="BAZ27" s="112"/>
      <c r="BBA27" s="112"/>
      <c r="BBB27" s="112"/>
      <c r="BBC27" s="112"/>
      <c r="BBD27" s="112"/>
      <c r="BBE27" s="112"/>
      <c r="BBF27" s="112"/>
      <c r="BBG27" s="112"/>
      <c r="BBH27" s="112"/>
      <c r="BBI27" s="112"/>
      <c r="BBJ27" s="112"/>
      <c r="BBK27" s="112"/>
      <c r="BBL27" s="112"/>
      <c r="BBM27" s="112"/>
      <c r="BBN27" s="112"/>
      <c r="BBO27" s="112"/>
      <c r="BBP27" s="112"/>
      <c r="BBQ27" s="112"/>
      <c r="BBR27" s="112"/>
      <c r="BBS27" s="112"/>
      <c r="BBT27" s="112"/>
      <c r="BBU27" s="112"/>
      <c r="BBV27" s="112"/>
      <c r="BBW27" s="112"/>
      <c r="BBX27" s="112"/>
      <c r="BBY27" s="112"/>
      <c r="BBZ27" s="112"/>
      <c r="BCA27" s="112"/>
      <c r="BCB27" s="112"/>
      <c r="BCC27" s="112"/>
      <c r="BCD27" s="112"/>
      <c r="BCE27" s="112"/>
      <c r="BCF27" s="112"/>
      <c r="BCG27" s="112"/>
      <c r="BCH27" s="112"/>
      <c r="BCI27" s="112"/>
      <c r="BCJ27" s="112"/>
      <c r="BCK27" s="112"/>
      <c r="BCL27" s="112"/>
      <c r="BCM27" s="112"/>
      <c r="BCN27" s="112"/>
      <c r="BCO27" s="112"/>
      <c r="BCP27" s="112"/>
      <c r="BCQ27" s="112"/>
      <c r="BCR27" s="112"/>
      <c r="BCS27" s="112"/>
      <c r="BCT27" s="112"/>
      <c r="BCU27" s="112"/>
      <c r="BCV27" s="112"/>
      <c r="BCW27" s="112"/>
      <c r="BCX27" s="112"/>
      <c r="BCY27" s="112"/>
      <c r="BCZ27" s="112"/>
      <c r="BDA27" s="112"/>
      <c r="BDB27" s="112"/>
      <c r="BDC27" s="112"/>
      <c r="BDD27" s="112"/>
      <c r="BDE27" s="112"/>
      <c r="BDF27" s="112"/>
      <c r="BDG27" s="112"/>
      <c r="BDH27" s="112"/>
      <c r="BDI27" s="112"/>
      <c r="BDJ27" s="112"/>
      <c r="BDK27" s="112"/>
      <c r="BDL27" s="112"/>
      <c r="BDM27" s="112"/>
      <c r="BDN27" s="112"/>
      <c r="BDO27" s="112"/>
      <c r="BDP27" s="112"/>
      <c r="BDQ27" s="112"/>
      <c r="BDR27" s="112"/>
      <c r="BDS27" s="112"/>
      <c r="BDT27" s="112"/>
      <c r="BDU27" s="112"/>
      <c r="BDV27" s="112"/>
      <c r="BDW27" s="112"/>
      <c r="BDX27" s="112"/>
      <c r="BDY27" s="112"/>
      <c r="BDZ27" s="112"/>
      <c r="BEA27" s="112"/>
      <c r="BEB27" s="112"/>
      <c r="BEC27" s="112"/>
      <c r="BED27" s="112"/>
      <c r="BEE27" s="112"/>
      <c r="BEF27" s="112"/>
      <c r="BEG27" s="112"/>
      <c r="BEH27" s="112"/>
      <c r="BEI27" s="112"/>
      <c r="BEJ27" s="112"/>
      <c r="BEK27" s="112"/>
      <c r="BEL27" s="112"/>
      <c r="BEM27" s="112"/>
      <c r="BEN27" s="112"/>
      <c r="BEO27" s="112"/>
      <c r="BEP27" s="112"/>
      <c r="BEQ27" s="112"/>
      <c r="BER27" s="112"/>
      <c r="BES27" s="112"/>
      <c r="BET27" s="112"/>
      <c r="BEU27" s="112"/>
      <c r="BEV27" s="112"/>
      <c r="BEW27" s="112"/>
      <c r="BEX27" s="112"/>
      <c r="BEY27" s="112"/>
      <c r="BEZ27" s="112"/>
      <c r="BFA27" s="112"/>
      <c r="BFB27" s="112"/>
      <c r="BFC27" s="112"/>
      <c r="BFD27" s="112"/>
      <c r="BFE27" s="112"/>
      <c r="BFF27" s="112"/>
      <c r="BFG27" s="112"/>
      <c r="BFH27" s="112"/>
      <c r="BFI27" s="112"/>
      <c r="BFJ27" s="112"/>
      <c r="BFK27" s="112"/>
      <c r="BFL27" s="112"/>
      <c r="BFM27" s="112"/>
      <c r="BFN27" s="112"/>
      <c r="BFO27" s="112"/>
      <c r="BFP27" s="112"/>
      <c r="BFQ27" s="112"/>
      <c r="BFR27" s="112"/>
      <c r="BFS27" s="112"/>
      <c r="BFT27" s="112"/>
      <c r="BFU27" s="112"/>
      <c r="BFV27" s="112"/>
      <c r="BFW27" s="112"/>
      <c r="BFX27" s="112"/>
      <c r="BFY27" s="112"/>
      <c r="BFZ27" s="112"/>
      <c r="BGA27" s="112"/>
      <c r="BGB27" s="112"/>
      <c r="BGC27" s="112"/>
      <c r="BGD27" s="112"/>
      <c r="BGE27" s="112"/>
      <c r="BGF27" s="112"/>
      <c r="BGG27" s="112"/>
      <c r="BGH27" s="112"/>
      <c r="BGI27" s="112"/>
      <c r="BGJ27" s="112"/>
      <c r="BGK27" s="112"/>
      <c r="BGL27" s="112"/>
      <c r="BGM27" s="112"/>
      <c r="BGN27" s="112"/>
      <c r="BGO27" s="112"/>
      <c r="BGP27" s="112"/>
      <c r="BGQ27" s="112"/>
      <c r="BGR27" s="112"/>
      <c r="BGS27" s="112"/>
      <c r="BGT27" s="112"/>
      <c r="BGU27" s="112"/>
      <c r="BGV27" s="112"/>
      <c r="BGW27" s="112"/>
      <c r="BGX27" s="112"/>
      <c r="BGY27" s="112"/>
      <c r="BGZ27" s="112"/>
      <c r="BHA27" s="112"/>
      <c r="BHB27" s="112"/>
      <c r="BHC27" s="112"/>
      <c r="BHD27" s="112"/>
      <c r="BHE27" s="112"/>
      <c r="BHF27" s="112"/>
      <c r="BHG27" s="112"/>
      <c r="BHH27" s="112"/>
      <c r="BHI27" s="112"/>
      <c r="BHJ27" s="112"/>
      <c r="BHK27" s="112"/>
      <c r="BHL27" s="112"/>
      <c r="BHM27" s="112"/>
      <c r="BHN27" s="112"/>
      <c r="BHO27" s="112"/>
      <c r="BHP27" s="112"/>
      <c r="BHQ27" s="112"/>
      <c r="BHR27" s="112"/>
      <c r="BHS27" s="112"/>
      <c r="BHT27" s="112"/>
      <c r="BHU27" s="112"/>
      <c r="BHV27" s="112"/>
      <c r="BHW27" s="112"/>
      <c r="BHX27" s="112"/>
      <c r="BHY27" s="112"/>
      <c r="BHZ27" s="112"/>
      <c r="BIA27" s="112"/>
      <c r="BIB27" s="112"/>
      <c r="BIC27" s="112"/>
      <c r="BID27" s="112"/>
      <c r="BIE27" s="112"/>
      <c r="BIF27" s="112"/>
      <c r="BIG27" s="112"/>
      <c r="BIH27" s="112"/>
      <c r="BII27" s="112"/>
      <c r="BIJ27" s="112"/>
      <c r="BIK27" s="112"/>
      <c r="BIL27" s="112"/>
      <c r="BIM27" s="112"/>
      <c r="BIN27" s="112"/>
      <c r="BIO27" s="112"/>
      <c r="BIP27" s="112"/>
      <c r="BIQ27" s="112"/>
      <c r="BIR27" s="112"/>
      <c r="BIS27" s="112"/>
      <c r="BIT27" s="112"/>
      <c r="BIU27" s="112"/>
      <c r="BIV27" s="112"/>
      <c r="BIW27" s="112"/>
      <c r="BIX27" s="112"/>
      <c r="BIY27" s="112"/>
      <c r="BIZ27" s="112"/>
      <c r="BJA27" s="112"/>
      <c r="BJB27" s="112"/>
      <c r="BJC27" s="112"/>
      <c r="BJD27" s="112"/>
      <c r="BJE27" s="112"/>
      <c r="BJF27" s="112"/>
      <c r="BJG27" s="112"/>
      <c r="BJH27" s="112"/>
      <c r="BJI27" s="112"/>
      <c r="BJJ27" s="112"/>
      <c r="BJK27" s="112"/>
      <c r="BJL27" s="112"/>
      <c r="BJM27" s="112"/>
      <c r="BJN27" s="112"/>
      <c r="BJO27" s="112"/>
      <c r="BJP27" s="112"/>
      <c r="BJQ27" s="112"/>
      <c r="BJR27" s="112"/>
      <c r="BJS27" s="112"/>
      <c r="BJT27" s="112"/>
      <c r="BJU27" s="112"/>
      <c r="BJV27" s="112"/>
      <c r="BJW27" s="112"/>
      <c r="BJX27" s="112"/>
      <c r="BJY27" s="112"/>
      <c r="BJZ27" s="112"/>
      <c r="BKA27" s="112"/>
      <c r="BKB27" s="112"/>
      <c r="BKC27" s="112"/>
      <c r="BKD27" s="112"/>
      <c r="BKE27" s="112"/>
      <c r="BKF27" s="112"/>
      <c r="BKG27" s="112"/>
      <c r="BKH27" s="112"/>
      <c r="BKI27" s="112"/>
      <c r="BKJ27" s="112"/>
      <c r="BKK27" s="112"/>
      <c r="BKL27" s="112"/>
      <c r="BKM27" s="112"/>
      <c r="BKN27" s="112"/>
      <c r="BKO27" s="112"/>
      <c r="BKP27" s="112"/>
      <c r="BKQ27" s="112"/>
      <c r="BKR27" s="112"/>
      <c r="BKS27" s="112"/>
      <c r="BKT27" s="112"/>
      <c r="BKU27" s="112"/>
      <c r="BKV27" s="112"/>
      <c r="BKW27" s="112"/>
      <c r="BKX27" s="112"/>
      <c r="BKY27" s="112"/>
      <c r="BKZ27" s="112"/>
      <c r="BLA27" s="112"/>
      <c r="BLB27" s="112"/>
      <c r="BLC27" s="112"/>
      <c r="BLD27" s="112"/>
      <c r="BLE27" s="112"/>
      <c r="BLF27" s="112"/>
      <c r="BLG27" s="112"/>
      <c r="BLH27" s="112"/>
      <c r="BLI27" s="112"/>
      <c r="BLJ27" s="112"/>
      <c r="BLK27" s="112"/>
      <c r="BLL27" s="112"/>
      <c r="BLM27" s="112"/>
      <c r="BLN27" s="112"/>
      <c r="BLO27" s="112"/>
      <c r="BLP27" s="112"/>
      <c r="BLQ27" s="112"/>
      <c r="BLR27" s="112"/>
      <c r="BLS27" s="112"/>
      <c r="BLT27" s="112"/>
      <c r="BLU27" s="112"/>
      <c r="BLV27" s="112"/>
      <c r="BLW27" s="112"/>
      <c r="BLX27" s="112"/>
      <c r="BLY27" s="112"/>
      <c r="BLZ27" s="112"/>
      <c r="BMA27" s="112"/>
      <c r="BMB27" s="112"/>
      <c r="BMC27" s="112"/>
      <c r="BMD27" s="112"/>
      <c r="BME27" s="112"/>
      <c r="BMF27" s="112"/>
      <c r="BMG27" s="112"/>
      <c r="BMH27" s="112"/>
      <c r="BMI27" s="112"/>
      <c r="BMJ27" s="112"/>
      <c r="BMK27" s="112"/>
      <c r="BML27" s="112"/>
      <c r="BMM27" s="112"/>
      <c r="BMN27" s="112"/>
      <c r="BMO27" s="112"/>
      <c r="BMP27" s="112"/>
      <c r="BMQ27" s="112"/>
      <c r="BMR27" s="112"/>
      <c r="BMS27" s="112"/>
      <c r="BMT27" s="112"/>
      <c r="BMU27" s="112"/>
      <c r="BMV27" s="112"/>
      <c r="BMW27" s="112"/>
      <c r="BMX27" s="112"/>
      <c r="BMY27" s="112"/>
      <c r="BMZ27" s="112"/>
      <c r="BNA27" s="112"/>
      <c r="BNB27" s="112"/>
      <c r="BNC27" s="112"/>
      <c r="BND27" s="112"/>
      <c r="BNE27" s="112"/>
      <c r="BNF27" s="112"/>
      <c r="BNG27" s="112"/>
      <c r="BNH27" s="112"/>
      <c r="BNI27" s="112"/>
      <c r="BNJ27" s="112"/>
      <c r="BNK27" s="112"/>
      <c r="BNL27" s="112"/>
      <c r="BNM27" s="112"/>
      <c r="BNN27" s="112"/>
      <c r="BNO27" s="112"/>
      <c r="BNP27" s="112"/>
      <c r="BNQ27" s="112"/>
      <c r="BNR27" s="112"/>
      <c r="BNS27" s="112"/>
      <c r="BNT27" s="112"/>
      <c r="BNU27" s="112"/>
      <c r="BNV27" s="112"/>
      <c r="BNW27" s="112"/>
      <c r="BNX27" s="112"/>
      <c r="BNY27" s="112"/>
      <c r="BNZ27" s="112"/>
      <c r="BOA27" s="112"/>
      <c r="BOB27" s="112"/>
      <c r="BOC27" s="112"/>
      <c r="BOD27" s="112"/>
      <c r="BOE27" s="112"/>
      <c r="BOF27" s="112"/>
      <c r="BOG27" s="112"/>
      <c r="BOH27" s="112"/>
      <c r="BOI27" s="112"/>
      <c r="BOJ27" s="112"/>
      <c r="BOK27" s="112"/>
      <c r="BOL27" s="112"/>
      <c r="BOM27" s="112"/>
      <c r="BON27" s="112"/>
      <c r="BOO27" s="112"/>
      <c r="BOP27" s="112"/>
      <c r="BOQ27" s="112"/>
      <c r="BOR27" s="112"/>
      <c r="BOS27" s="112"/>
      <c r="BOT27" s="112"/>
      <c r="BOU27" s="112"/>
      <c r="BOV27" s="112"/>
      <c r="BOW27" s="112"/>
      <c r="BOX27" s="112"/>
      <c r="BOY27" s="112"/>
      <c r="BOZ27" s="112"/>
      <c r="BPA27" s="112"/>
      <c r="BPB27" s="112"/>
      <c r="BPC27" s="112"/>
      <c r="BPD27" s="112"/>
      <c r="BPE27" s="112"/>
      <c r="BPF27" s="112"/>
      <c r="BPG27" s="112"/>
      <c r="BPH27" s="112"/>
      <c r="BPI27" s="112"/>
      <c r="BPJ27" s="112"/>
      <c r="BPK27" s="112"/>
      <c r="BPL27" s="112"/>
      <c r="BPM27" s="112"/>
      <c r="BPN27" s="112"/>
      <c r="BPO27" s="112"/>
      <c r="BPP27" s="112"/>
      <c r="BPQ27" s="112"/>
      <c r="BPR27" s="112"/>
      <c r="BPS27" s="112"/>
      <c r="BPT27" s="112"/>
      <c r="BPU27" s="112"/>
      <c r="BPV27" s="112"/>
      <c r="BPW27" s="112"/>
      <c r="BPX27" s="112"/>
      <c r="BPY27" s="112"/>
      <c r="BPZ27" s="112"/>
      <c r="BQA27" s="112"/>
      <c r="BQB27" s="112"/>
      <c r="BQC27" s="112"/>
      <c r="BQD27" s="112"/>
      <c r="BQE27" s="112"/>
      <c r="BQF27" s="112"/>
      <c r="BQG27" s="112"/>
      <c r="BQH27" s="112"/>
      <c r="BQI27" s="112"/>
      <c r="BQJ27" s="112"/>
      <c r="BQK27" s="112"/>
      <c r="BQL27" s="112"/>
      <c r="BQM27" s="112"/>
      <c r="BQN27" s="112"/>
      <c r="BQO27" s="112"/>
      <c r="BQP27" s="112"/>
      <c r="BQQ27" s="112"/>
      <c r="BQR27" s="112"/>
      <c r="BQS27" s="112"/>
      <c r="BQT27" s="112"/>
      <c r="BQU27" s="112"/>
      <c r="BQV27" s="112"/>
      <c r="BQW27" s="112"/>
      <c r="BQX27" s="112"/>
      <c r="BQY27" s="112"/>
      <c r="BQZ27" s="112"/>
      <c r="BRA27" s="112"/>
      <c r="BRB27" s="112"/>
      <c r="BRC27" s="112"/>
      <c r="BRD27" s="112"/>
      <c r="BRE27" s="112"/>
      <c r="BRF27" s="112"/>
      <c r="BRG27" s="112"/>
      <c r="BRH27" s="112"/>
      <c r="BRI27" s="112"/>
      <c r="BRJ27" s="112"/>
      <c r="BRK27" s="112"/>
      <c r="BRL27" s="112"/>
      <c r="BRM27" s="112"/>
      <c r="BRN27" s="112"/>
      <c r="BRO27" s="112"/>
      <c r="BRP27" s="112"/>
      <c r="BRQ27" s="112"/>
      <c r="BRR27" s="112"/>
      <c r="BRS27" s="112"/>
      <c r="BRT27" s="112"/>
      <c r="BRU27" s="112"/>
      <c r="BRV27" s="112"/>
      <c r="BRW27" s="112"/>
      <c r="BRX27" s="112"/>
      <c r="BRY27" s="112"/>
      <c r="BRZ27" s="112"/>
      <c r="BSA27" s="112"/>
      <c r="BSB27" s="112"/>
      <c r="BSC27" s="112"/>
      <c r="BSD27" s="112"/>
      <c r="BSE27" s="112"/>
      <c r="BSF27" s="112"/>
      <c r="BSG27" s="112"/>
      <c r="BSH27" s="112"/>
      <c r="BSI27" s="112"/>
      <c r="BSJ27" s="112"/>
      <c r="BSK27" s="112"/>
      <c r="BSL27" s="112"/>
      <c r="BSM27" s="112"/>
      <c r="BSN27" s="112"/>
      <c r="BSO27" s="112"/>
      <c r="BSP27" s="112"/>
      <c r="BSQ27" s="112"/>
      <c r="BSR27" s="112"/>
      <c r="BSS27" s="112"/>
      <c r="BST27" s="112"/>
      <c r="BSU27" s="112"/>
      <c r="BSV27" s="112"/>
      <c r="BSW27" s="112"/>
      <c r="BSX27" s="112"/>
      <c r="BSY27" s="112"/>
      <c r="BSZ27" s="112"/>
      <c r="BTA27" s="112"/>
      <c r="BTB27" s="112"/>
      <c r="BTC27" s="112"/>
      <c r="BTD27" s="112"/>
      <c r="BTE27" s="112"/>
      <c r="BTF27" s="112"/>
      <c r="BTG27" s="112"/>
      <c r="BTH27" s="112"/>
      <c r="BTI27" s="112"/>
      <c r="BTJ27" s="112"/>
      <c r="BTK27" s="112"/>
      <c r="BTL27" s="112"/>
      <c r="BTM27" s="112"/>
      <c r="BTN27" s="112"/>
      <c r="BTO27" s="112"/>
      <c r="BTP27" s="112"/>
      <c r="BTQ27" s="112"/>
      <c r="BTR27" s="112"/>
      <c r="BTS27" s="112"/>
      <c r="BTT27" s="112"/>
      <c r="BTU27" s="112"/>
      <c r="BTV27" s="112"/>
      <c r="BTW27" s="112"/>
      <c r="BTX27" s="112"/>
      <c r="BTY27" s="112"/>
      <c r="BTZ27" s="112"/>
      <c r="BUA27" s="112"/>
      <c r="BUB27" s="112"/>
      <c r="BUC27" s="112"/>
      <c r="BUD27" s="112"/>
      <c r="BUE27" s="112"/>
      <c r="BUF27" s="112"/>
      <c r="BUG27" s="112"/>
      <c r="BUH27" s="112"/>
      <c r="BUI27" s="112"/>
      <c r="BUJ27" s="112"/>
      <c r="BUK27" s="112"/>
      <c r="BUL27" s="112"/>
      <c r="BUM27" s="112"/>
      <c r="BUN27" s="112"/>
      <c r="BUO27" s="112"/>
      <c r="BUP27" s="112"/>
      <c r="BUQ27" s="112"/>
      <c r="BUR27" s="112"/>
      <c r="BUS27" s="112"/>
      <c r="BUT27" s="112"/>
      <c r="BUU27" s="112"/>
      <c r="BUV27" s="112"/>
      <c r="BUW27" s="112"/>
      <c r="BUX27" s="112"/>
      <c r="BUY27" s="112"/>
      <c r="BUZ27" s="112"/>
      <c r="BVA27" s="112"/>
      <c r="BVB27" s="112"/>
      <c r="BVC27" s="112"/>
      <c r="BVD27" s="112"/>
      <c r="BVE27" s="112"/>
      <c r="BVF27" s="112"/>
      <c r="BVG27" s="112"/>
      <c r="BVH27" s="112"/>
      <c r="BVI27" s="112"/>
      <c r="BVJ27" s="112"/>
      <c r="BVK27" s="112"/>
      <c r="BVL27" s="112"/>
      <c r="BVM27" s="112"/>
      <c r="BVN27" s="112"/>
      <c r="BVO27" s="112"/>
      <c r="BVP27" s="112"/>
      <c r="BVQ27" s="112"/>
      <c r="BVR27" s="112"/>
      <c r="BVS27" s="112"/>
      <c r="BVT27" s="112"/>
      <c r="BVU27" s="112"/>
      <c r="BVV27" s="112"/>
      <c r="BVW27" s="112"/>
      <c r="BVX27" s="112"/>
      <c r="BVY27" s="112"/>
      <c r="BVZ27" s="112"/>
      <c r="BWA27" s="112"/>
      <c r="BWB27" s="112"/>
      <c r="BWC27" s="112"/>
      <c r="BWD27" s="112"/>
      <c r="BWE27" s="112"/>
      <c r="BWF27" s="112"/>
      <c r="BWG27" s="112"/>
      <c r="BWH27" s="112"/>
      <c r="BWI27" s="112"/>
      <c r="BWJ27" s="112"/>
      <c r="BWK27" s="112"/>
      <c r="BWL27" s="112"/>
      <c r="BWM27" s="112"/>
      <c r="BWN27" s="112"/>
      <c r="BWO27" s="112"/>
      <c r="BWP27" s="112"/>
      <c r="BWQ27" s="112"/>
      <c r="BWR27" s="112"/>
      <c r="BWS27" s="112"/>
      <c r="BWT27" s="112"/>
      <c r="BWU27" s="112"/>
      <c r="BWV27" s="112"/>
      <c r="BWW27" s="112"/>
      <c r="BWX27" s="112"/>
      <c r="BWY27" s="112"/>
      <c r="BWZ27" s="112"/>
      <c r="BXA27" s="112"/>
      <c r="BXB27" s="112"/>
      <c r="BXC27" s="112"/>
      <c r="BXD27" s="112"/>
      <c r="BXE27" s="112"/>
      <c r="BXF27" s="112"/>
      <c r="BXG27" s="112"/>
      <c r="BXH27" s="112"/>
      <c r="BXI27" s="112"/>
      <c r="BXJ27" s="112"/>
      <c r="BXK27" s="112"/>
      <c r="BXL27" s="112"/>
      <c r="BXM27" s="112"/>
      <c r="BXN27" s="112"/>
      <c r="BXO27" s="112"/>
      <c r="BXP27" s="112"/>
      <c r="BXQ27" s="112"/>
      <c r="BXR27" s="112"/>
      <c r="BXS27" s="112"/>
      <c r="BXT27" s="112"/>
      <c r="BXU27" s="112"/>
      <c r="BXV27" s="112"/>
      <c r="BXW27" s="112"/>
      <c r="BXX27" s="112"/>
      <c r="BXY27" s="112"/>
      <c r="BXZ27" s="112"/>
      <c r="BYA27" s="112"/>
      <c r="BYB27" s="112"/>
      <c r="BYC27" s="112"/>
      <c r="BYD27" s="112"/>
      <c r="BYE27" s="112"/>
      <c r="BYF27" s="112"/>
      <c r="BYG27" s="112"/>
      <c r="BYH27" s="112"/>
      <c r="BYI27" s="112"/>
      <c r="BYJ27" s="112"/>
      <c r="BYK27" s="112"/>
      <c r="BYL27" s="112"/>
      <c r="BYM27" s="112"/>
      <c r="BYN27" s="112"/>
      <c r="BYO27" s="112"/>
      <c r="BYP27" s="112"/>
      <c r="BYQ27" s="112"/>
      <c r="BYR27" s="112"/>
      <c r="BYS27" s="112"/>
      <c r="BYT27" s="112"/>
      <c r="BYU27" s="112"/>
      <c r="BYV27" s="112"/>
      <c r="BYW27" s="112"/>
      <c r="BYX27" s="112"/>
      <c r="BYY27" s="112"/>
      <c r="BYZ27" s="112"/>
      <c r="BZA27" s="112"/>
      <c r="BZB27" s="112"/>
      <c r="BZC27" s="112"/>
      <c r="BZD27" s="112"/>
      <c r="BZE27" s="112"/>
      <c r="BZF27" s="112"/>
      <c r="BZG27" s="112"/>
      <c r="BZH27" s="112"/>
      <c r="BZI27" s="112"/>
      <c r="BZJ27" s="112"/>
      <c r="BZK27" s="112"/>
      <c r="BZL27" s="112"/>
      <c r="BZM27" s="112"/>
      <c r="BZN27" s="112"/>
      <c r="BZO27" s="112"/>
      <c r="BZP27" s="112"/>
      <c r="BZQ27" s="112"/>
      <c r="BZR27" s="112"/>
      <c r="BZS27" s="112"/>
      <c r="BZT27" s="112"/>
      <c r="BZU27" s="112"/>
      <c r="BZV27" s="112"/>
      <c r="BZW27" s="112"/>
      <c r="BZX27" s="112"/>
      <c r="BZY27" s="112"/>
      <c r="BZZ27" s="112"/>
      <c r="CAA27" s="112"/>
      <c r="CAB27" s="112"/>
      <c r="CAC27" s="112"/>
      <c r="CAD27" s="112"/>
      <c r="CAE27" s="112"/>
      <c r="CAF27" s="112"/>
      <c r="CAG27" s="112"/>
      <c r="CAH27" s="112"/>
      <c r="CAI27" s="112"/>
      <c r="CAJ27" s="112"/>
      <c r="CAK27" s="112"/>
      <c r="CAL27" s="112"/>
      <c r="CAM27" s="112"/>
      <c r="CAN27" s="112"/>
      <c r="CAO27" s="112"/>
      <c r="CAP27" s="112"/>
      <c r="CAQ27" s="112"/>
      <c r="CAR27" s="112"/>
      <c r="CAS27" s="112"/>
      <c r="CAT27" s="112"/>
      <c r="CAU27" s="112"/>
      <c r="CAV27" s="112"/>
      <c r="CAW27" s="112"/>
      <c r="CAX27" s="112"/>
      <c r="CAY27" s="112"/>
      <c r="CAZ27" s="112"/>
      <c r="CBA27" s="112"/>
      <c r="CBB27" s="112"/>
      <c r="CBC27" s="112"/>
      <c r="CBD27" s="112"/>
      <c r="CBE27" s="112"/>
      <c r="CBF27" s="112"/>
      <c r="CBG27" s="112"/>
      <c r="CBH27" s="112"/>
      <c r="CBI27" s="112"/>
      <c r="CBJ27" s="112"/>
      <c r="CBK27" s="112"/>
      <c r="CBL27" s="112"/>
      <c r="CBM27" s="112"/>
      <c r="CBN27" s="112"/>
      <c r="CBO27" s="112"/>
      <c r="CBP27" s="112"/>
      <c r="CBQ27" s="112"/>
      <c r="CBR27" s="112"/>
      <c r="CBS27" s="112"/>
      <c r="CBT27" s="112"/>
      <c r="CBU27" s="112"/>
      <c r="CBV27" s="112"/>
      <c r="CBW27" s="112"/>
      <c r="CBX27" s="112"/>
      <c r="CBY27" s="112"/>
      <c r="CBZ27" s="112"/>
      <c r="CCA27" s="112"/>
      <c r="CCB27" s="112"/>
      <c r="CCC27" s="112"/>
      <c r="CCD27" s="112"/>
      <c r="CCE27" s="112"/>
      <c r="CCF27" s="112"/>
      <c r="CCG27" s="112"/>
      <c r="CCH27" s="112"/>
      <c r="CCI27" s="112"/>
      <c r="CCJ27" s="112"/>
      <c r="CCK27" s="112"/>
      <c r="CCL27" s="112"/>
      <c r="CCM27" s="112"/>
      <c r="CCN27" s="112"/>
      <c r="CCO27" s="112"/>
      <c r="CCP27" s="112"/>
      <c r="CCQ27" s="112"/>
      <c r="CCR27" s="112"/>
      <c r="CCS27" s="112"/>
      <c r="CCT27" s="112"/>
      <c r="CCU27" s="112"/>
      <c r="CCV27" s="112"/>
      <c r="CCW27" s="112"/>
      <c r="CCX27" s="112"/>
      <c r="CCY27" s="112"/>
      <c r="CCZ27" s="112"/>
      <c r="CDA27" s="112"/>
      <c r="CDB27" s="112"/>
      <c r="CDC27" s="112"/>
      <c r="CDD27" s="112"/>
      <c r="CDE27" s="112"/>
      <c r="CDF27" s="112"/>
      <c r="CDG27" s="112"/>
      <c r="CDH27" s="112"/>
      <c r="CDI27" s="112"/>
      <c r="CDJ27" s="112"/>
      <c r="CDK27" s="112"/>
      <c r="CDL27" s="112"/>
      <c r="CDM27" s="112"/>
      <c r="CDN27" s="112"/>
      <c r="CDO27" s="112"/>
      <c r="CDP27" s="112"/>
      <c r="CDQ27" s="112"/>
      <c r="CDR27" s="112"/>
      <c r="CDS27" s="112"/>
      <c r="CDT27" s="112"/>
      <c r="CDU27" s="112"/>
      <c r="CDV27" s="112"/>
      <c r="CDW27" s="112"/>
      <c r="CDX27" s="112"/>
      <c r="CDY27" s="112"/>
      <c r="CDZ27" s="112"/>
      <c r="CEA27" s="112"/>
      <c r="CEB27" s="112"/>
      <c r="CEC27" s="112"/>
      <c r="CED27" s="112"/>
      <c r="CEE27" s="112"/>
      <c r="CEF27" s="112"/>
      <c r="CEG27" s="112"/>
      <c r="CEH27" s="112"/>
      <c r="CEI27" s="112"/>
      <c r="CEJ27" s="112"/>
      <c r="CEK27" s="112"/>
      <c r="CEL27" s="112"/>
      <c r="CEM27" s="112"/>
      <c r="CEN27" s="112"/>
      <c r="CEO27" s="112"/>
      <c r="CEP27" s="112"/>
      <c r="CEQ27" s="112"/>
      <c r="CER27" s="112"/>
      <c r="CES27" s="112"/>
      <c r="CET27" s="112"/>
      <c r="CEU27" s="112"/>
      <c r="CEV27" s="112"/>
      <c r="CEW27" s="112"/>
      <c r="CEX27" s="112"/>
      <c r="CEY27" s="112"/>
      <c r="CEZ27" s="112"/>
      <c r="CFA27" s="112"/>
      <c r="CFB27" s="112"/>
      <c r="CFC27" s="112"/>
      <c r="CFD27" s="112"/>
      <c r="CFE27" s="112"/>
      <c r="CFF27" s="112"/>
      <c r="CFG27" s="112"/>
      <c r="CFH27" s="112"/>
      <c r="CFI27" s="112"/>
      <c r="CFJ27" s="112"/>
      <c r="CFK27" s="112"/>
      <c r="CFL27" s="112"/>
      <c r="CFM27" s="112"/>
      <c r="CFN27" s="112"/>
      <c r="CFO27" s="112"/>
      <c r="CFP27" s="112"/>
      <c r="CFQ27" s="112"/>
      <c r="CFR27" s="112"/>
      <c r="CFS27" s="112"/>
      <c r="CFT27" s="112"/>
      <c r="CFU27" s="112"/>
      <c r="CFV27" s="112"/>
      <c r="CFW27" s="112"/>
      <c r="CFX27" s="112"/>
      <c r="CFY27" s="112"/>
      <c r="CFZ27" s="112"/>
      <c r="CGA27" s="112"/>
      <c r="CGB27" s="112"/>
      <c r="CGC27" s="112"/>
      <c r="CGD27" s="112"/>
      <c r="CGE27" s="112"/>
      <c r="CGF27" s="112"/>
      <c r="CGG27" s="112"/>
      <c r="CGH27" s="112"/>
      <c r="CGI27" s="112"/>
      <c r="CGJ27" s="112"/>
      <c r="CGK27" s="112"/>
      <c r="CGL27" s="112"/>
      <c r="CGM27" s="112"/>
      <c r="CGN27" s="112"/>
      <c r="CGO27" s="112"/>
      <c r="CGP27" s="112"/>
      <c r="CGQ27" s="112"/>
      <c r="CGR27" s="112"/>
      <c r="CGS27" s="112"/>
      <c r="CGT27" s="112"/>
      <c r="CGU27" s="112"/>
      <c r="CGV27" s="112"/>
      <c r="CGW27" s="112"/>
      <c r="CGX27" s="112"/>
      <c r="CGY27" s="112"/>
      <c r="CGZ27" s="112"/>
      <c r="CHA27" s="112"/>
      <c r="CHB27" s="112"/>
      <c r="CHC27" s="112"/>
      <c r="CHD27" s="112"/>
      <c r="CHE27" s="112"/>
      <c r="CHF27" s="112"/>
      <c r="CHG27" s="112"/>
      <c r="CHH27" s="112"/>
      <c r="CHI27" s="112"/>
      <c r="CHJ27" s="112"/>
      <c r="CHK27" s="112"/>
      <c r="CHL27" s="112"/>
      <c r="CHM27" s="112"/>
      <c r="CHN27" s="112"/>
      <c r="CHO27" s="112"/>
      <c r="CHP27" s="112"/>
      <c r="CHQ27" s="112"/>
      <c r="CHR27" s="112"/>
      <c r="CHS27" s="112"/>
      <c r="CHT27" s="112"/>
      <c r="CHU27" s="112"/>
      <c r="CHV27" s="112"/>
      <c r="CHW27" s="112"/>
      <c r="CHX27" s="112"/>
      <c r="CHY27" s="112"/>
      <c r="CHZ27" s="112"/>
      <c r="CIA27" s="112"/>
      <c r="CIB27" s="112"/>
      <c r="CIC27" s="112"/>
      <c r="CID27" s="112"/>
      <c r="CIE27" s="112"/>
      <c r="CIF27" s="112"/>
      <c r="CIG27" s="112"/>
      <c r="CIH27" s="112"/>
      <c r="CII27" s="112"/>
      <c r="CIJ27" s="112"/>
      <c r="CIK27" s="112"/>
      <c r="CIL27" s="112"/>
      <c r="CIM27" s="112"/>
      <c r="CIN27" s="112"/>
      <c r="CIO27" s="112"/>
      <c r="CIP27" s="112"/>
      <c r="CIQ27" s="112"/>
      <c r="CIR27" s="112"/>
      <c r="CIS27" s="112"/>
      <c r="CIT27" s="112"/>
      <c r="CIU27" s="112"/>
      <c r="CIV27" s="112"/>
      <c r="CIW27" s="112"/>
      <c r="CIX27" s="112"/>
      <c r="CIY27" s="112"/>
      <c r="CIZ27" s="112"/>
      <c r="CJA27" s="112"/>
      <c r="CJB27" s="112"/>
      <c r="CJC27" s="112"/>
      <c r="CJD27" s="112"/>
      <c r="CJE27" s="112"/>
      <c r="CJF27" s="112"/>
      <c r="CJG27" s="112"/>
      <c r="CJH27" s="112"/>
      <c r="CJI27" s="112"/>
      <c r="CJJ27" s="112"/>
      <c r="CJK27" s="112"/>
      <c r="CJL27" s="112"/>
      <c r="CJM27" s="112"/>
      <c r="CJN27" s="112"/>
      <c r="CJO27" s="112"/>
      <c r="CJP27" s="112"/>
      <c r="CJQ27" s="112"/>
      <c r="CJR27" s="112"/>
      <c r="CJS27" s="112"/>
      <c r="CJT27" s="112"/>
      <c r="CJU27" s="112"/>
      <c r="CJV27" s="112"/>
      <c r="CJW27" s="112"/>
      <c r="CJX27" s="112"/>
      <c r="CJY27" s="112"/>
      <c r="CJZ27" s="112"/>
      <c r="CKA27" s="112"/>
      <c r="CKB27" s="112"/>
      <c r="CKC27" s="112"/>
      <c r="CKD27" s="112"/>
      <c r="CKE27" s="112"/>
      <c r="CKF27" s="112"/>
      <c r="CKG27" s="112"/>
      <c r="CKH27" s="112"/>
      <c r="CKI27" s="112"/>
      <c r="CKJ27" s="112"/>
      <c r="CKK27" s="112"/>
      <c r="CKL27" s="112"/>
      <c r="CKM27" s="112"/>
      <c r="CKN27" s="112"/>
      <c r="CKO27" s="112"/>
      <c r="CKP27" s="112"/>
      <c r="CKQ27" s="112"/>
      <c r="CKR27" s="112"/>
      <c r="CKS27" s="112"/>
      <c r="CKT27" s="112"/>
      <c r="CKU27" s="112"/>
      <c r="CKV27" s="112"/>
      <c r="CKW27" s="112"/>
      <c r="CKX27" s="112"/>
      <c r="CKY27" s="112"/>
      <c r="CKZ27" s="112"/>
      <c r="CLA27" s="112"/>
      <c r="CLB27" s="112"/>
      <c r="CLC27" s="112"/>
      <c r="CLD27" s="112"/>
      <c r="CLE27" s="112"/>
      <c r="CLF27" s="112"/>
      <c r="CLG27" s="112"/>
      <c r="CLH27" s="112"/>
      <c r="CLI27" s="112"/>
      <c r="CLJ27" s="112"/>
      <c r="CLK27" s="112"/>
      <c r="CLL27" s="112"/>
      <c r="CLM27" s="112"/>
      <c r="CLN27" s="112"/>
      <c r="CLO27" s="112"/>
      <c r="CLP27" s="112"/>
      <c r="CLQ27" s="112"/>
      <c r="CLR27" s="112"/>
      <c r="CLS27" s="112"/>
      <c r="CLT27" s="112"/>
      <c r="CLU27" s="112"/>
      <c r="CLV27" s="112"/>
      <c r="CLW27" s="112"/>
      <c r="CLX27" s="112"/>
      <c r="CLY27" s="112"/>
      <c r="CLZ27" s="112"/>
      <c r="CMA27" s="112"/>
      <c r="CMB27" s="112"/>
      <c r="CMC27" s="112"/>
      <c r="CMD27" s="112"/>
      <c r="CME27" s="112"/>
      <c r="CMF27" s="112"/>
      <c r="CMG27" s="112"/>
      <c r="CMH27" s="112"/>
      <c r="CMI27" s="112"/>
      <c r="CMJ27" s="112"/>
      <c r="CMK27" s="112"/>
      <c r="CML27" s="112"/>
      <c r="CMM27" s="112"/>
      <c r="CMN27" s="112"/>
      <c r="CMO27" s="112"/>
      <c r="CMP27" s="112"/>
      <c r="CMQ27" s="112"/>
      <c r="CMR27" s="112"/>
      <c r="CMS27" s="112"/>
      <c r="CMT27" s="112"/>
      <c r="CMU27" s="112"/>
      <c r="CMV27" s="112"/>
      <c r="CMW27" s="112"/>
      <c r="CMX27" s="112"/>
      <c r="CMY27" s="112"/>
      <c r="CMZ27" s="112"/>
      <c r="CNA27" s="112"/>
      <c r="CNB27" s="112"/>
      <c r="CNC27" s="112"/>
      <c r="CND27" s="112"/>
      <c r="CNE27" s="112"/>
      <c r="CNF27" s="112"/>
      <c r="CNG27" s="112"/>
      <c r="CNH27" s="112"/>
      <c r="CNI27" s="112"/>
      <c r="CNJ27" s="112"/>
      <c r="CNK27" s="112"/>
      <c r="CNL27" s="112"/>
      <c r="CNM27" s="112"/>
      <c r="CNN27" s="112"/>
      <c r="CNO27" s="112"/>
      <c r="CNP27" s="112"/>
      <c r="CNQ27" s="112"/>
      <c r="CNR27" s="112"/>
      <c r="CNS27" s="112"/>
      <c r="CNT27" s="112"/>
      <c r="CNU27" s="112"/>
      <c r="CNV27" s="112"/>
      <c r="CNW27" s="112"/>
      <c r="CNX27" s="112"/>
      <c r="CNY27" s="112"/>
      <c r="CNZ27" s="112"/>
      <c r="COA27" s="112"/>
      <c r="COB27" s="112"/>
      <c r="COC27" s="112"/>
      <c r="COD27" s="112"/>
      <c r="COE27" s="112"/>
      <c r="COF27" s="112"/>
      <c r="COG27" s="112"/>
      <c r="COH27" s="112"/>
      <c r="COI27" s="112"/>
      <c r="COJ27" s="112"/>
      <c r="COK27" s="112"/>
      <c r="COL27" s="112"/>
      <c r="COM27" s="112"/>
      <c r="CON27" s="112"/>
      <c r="COO27" s="112"/>
      <c r="COP27" s="112"/>
      <c r="COQ27" s="112"/>
      <c r="COR27" s="112"/>
      <c r="COS27" s="112"/>
      <c r="COT27" s="112"/>
      <c r="COU27" s="112"/>
      <c r="COV27" s="112"/>
      <c r="COW27" s="112"/>
      <c r="COX27" s="112"/>
      <c r="COY27" s="112"/>
      <c r="COZ27" s="112"/>
      <c r="CPA27" s="112"/>
      <c r="CPB27" s="112"/>
      <c r="CPC27" s="112"/>
      <c r="CPD27" s="112"/>
      <c r="CPE27" s="112"/>
      <c r="CPF27" s="112"/>
      <c r="CPG27" s="112"/>
      <c r="CPH27" s="112"/>
      <c r="CPI27" s="112"/>
      <c r="CPJ27" s="112"/>
      <c r="CPK27" s="112"/>
      <c r="CPL27" s="112"/>
      <c r="CPM27" s="112"/>
      <c r="CPN27" s="112"/>
      <c r="CPO27" s="112"/>
      <c r="CPP27" s="112"/>
      <c r="CPQ27" s="112"/>
      <c r="CPR27" s="112"/>
      <c r="CPS27" s="112"/>
      <c r="CPT27" s="112"/>
      <c r="CPU27" s="112"/>
      <c r="CPV27" s="112"/>
      <c r="CPW27" s="112"/>
      <c r="CPX27" s="112"/>
      <c r="CPY27" s="112"/>
      <c r="CPZ27" s="112"/>
      <c r="CQA27" s="112"/>
      <c r="CQB27" s="112"/>
      <c r="CQC27" s="112"/>
      <c r="CQD27" s="112"/>
      <c r="CQE27" s="112"/>
      <c r="CQF27" s="112"/>
      <c r="CQG27" s="112"/>
      <c r="CQH27" s="112"/>
      <c r="CQI27" s="112"/>
      <c r="CQJ27" s="112"/>
      <c r="CQK27" s="112"/>
      <c r="CQL27" s="112"/>
      <c r="CQM27" s="112"/>
      <c r="CQN27" s="112"/>
      <c r="CQO27" s="112"/>
      <c r="CQP27" s="112"/>
      <c r="CQQ27" s="112"/>
      <c r="CQR27" s="112"/>
      <c r="CQS27" s="112"/>
      <c r="CQT27" s="112"/>
      <c r="CQU27" s="112"/>
      <c r="CQV27" s="112"/>
      <c r="CQW27" s="112"/>
      <c r="CQX27" s="112"/>
      <c r="CQY27" s="112"/>
      <c r="CQZ27" s="112"/>
      <c r="CRA27" s="112"/>
      <c r="CRB27" s="112"/>
      <c r="CRC27" s="112"/>
      <c r="CRD27" s="112"/>
      <c r="CRE27" s="112"/>
      <c r="CRF27" s="112"/>
      <c r="CRG27" s="112"/>
      <c r="CRH27" s="112"/>
      <c r="CRI27" s="112"/>
      <c r="CRJ27" s="112"/>
      <c r="CRK27" s="112"/>
      <c r="CRL27" s="112"/>
      <c r="CRM27" s="112"/>
      <c r="CRN27" s="112"/>
      <c r="CRO27" s="112"/>
      <c r="CRP27" s="112"/>
      <c r="CRQ27" s="112"/>
      <c r="CRR27" s="112"/>
      <c r="CRS27" s="112"/>
      <c r="CRT27" s="112"/>
      <c r="CRU27" s="112"/>
      <c r="CRV27" s="112"/>
      <c r="CRW27" s="112"/>
      <c r="CRX27" s="112"/>
      <c r="CRY27" s="112"/>
      <c r="CRZ27" s="112"/>
      <c r="CSA27" s="112"/>
      <c r="CSB27" s="112"/>
      <c r="CSC27" s="112"/>
      <c r="CSD27" s="112"/>
      <c r="CSE27" s="112"/>
      <c r="CSF27" s="112"/>
      <c r="CSG27" s="112"/>
      <c r="CSH27" s="112"/>
      <c r="CSI27" s="112"/>
      <c r="CSJ27" s="112"/>
      <c r="CSK27" s="112"/>
      <c r="CSL27" s="112"/>
      <c r="CSM27" s="112"/>
      <c r="CSN27" s="112"/>
      <c r="CSO27" s="112"/>
      <c r="CSP27" s="112"/>
      <c r="CSQ27" s="112"/>
      <c r="CSR27" s="112"/>
      <c r="CSS27" s="112"/>
      <c r="CST27" s="112"/>
      <c r="CSU27" s="112"/>
      <c r="CSV27" s="112"/>
      <c r="CSW27" s="112"/>
      <c r="CSX27" s="112"/>
      <c r="CSY27" s="112"/>
      <c r="CSZ27" s="112"/>
      <c r="CTA27" s="112"/>
      <c r="CTB27" s="112"/>
      <c r="CTC27" s="112"/>
      <c r="CTD27" s="112"/>
      <c r="CTE27" s="112"/>
      <c r="CTF27" s="112"/>
      <c r="CTG27" s="112"/>
      <c r="CTH27" s="112"/>
      <c r="CTI27" s="112"/>
      <c r="CTJ27" s="112"/>
      <c r="CTK27" s="112"/>
      <c r="CTL27" s="112"/>
      <c r="CTM27" s="112"/>
      <c r="CTN27" s="112"/>
      <c r="CTO27" s="112"/>
      <c r="CTP27" s="112"/>
      <c r="CTQ27" s="112"/>
      <c r="CTR27" s="112"/>
      <c r="CTS27" s="112"/>
      <c r="CTT27" s="112"/>
      <c r="CTU27" s="112"/>
      <c r="CTV27" s="112"/>
      <c r="CTW27" s="112"/>
      <c r="CTX27" s="112"/>
      <c r="CTY27" s="112"/>
      <c r="CTZ27" s="112"/>
      <c r="CUA27" s="112"/>
      <c r="CUB27" s="112"/>
      <c r="CUC27" s="112"/>
      <c r="CUD27" s="112"/>
      <c r="CUE27" s="112"/>
      <c r="CUF27" s="112"/>
      <c r="CUG27" s="112"/>
      <c r="CUH27" s="112"/>
      <c r="CUI27" s="112"/>
      <c r="CUJ27" s="112"/>
      <c r="CUK27" s="112"/>
      <c r="CUL27" s="112"/>
      <c r="CUM27" s="112"/>
      <c r="CUN27" s="112"/>
      <c r="CUO27" s="112"/>
      <c r="CUP27" s="112"/>
      <c r="CUQ27" s="112"/>
      <c r="CUR27" s="112"/>
      <c r="CUS27" s="112"/>
      <c r="CUT27" s="112"/>
      <c r="CUU27" s="112"/>
      <c r="CUV27" s="112"/>
      <c r="CUW27" s="112"/>
      <c r="CUX27" s="112"/>
      <c r="CUY27" s="112"/>
      <c r="CUZ27" s="112"/>
      <c r="CVA27" s="112"/>
      <c r="CVB27" s="112"/>
      <c r="CVC27" s="112"/>
      <c r="CVD27" s="112"/>
      <c r="CVE27" s="112"/>
      <c r="CVF27" s="112"/>
      <c r="CVG27" s="112"/>
      <c r="CVH27" s="112"/>
      <c r="CVI27" s="112"/>
      <c r="CVJ27" s="112"/>
      <c r="CVK27" s="112"/>
      <c r="CVL27" s="112"/>
      <c r="CVM27" s="112"/>
      <c r="CVN27" s="112"/>
      <c r="CVO27" s="112"/>
      <c r="CVP27" s="112"/>
      <c r="CVQ27" s="112"/>
      <c r="CVR27" s="112"/>
      <c r="CVS27" s="112"/>
      <c r="CVT27" s="112"/>
      <c r="CVU27" s="112"/>
      <c r="CVV27" s="112"/>
      <c r="CVW27" s="112"/>
      <c r="CVX27" s="112"/>
      <c r="CVY27" s="112"/>
      <c r="CVZ27" s="112"/>
      <c r="CWA27" s="112"/>
      <c r="CWB27" s="112"/>
      <c r="CWC27" s="112"/>
      <c r="CWD27" s="112"/>
      <c r="CWE27" s="112"/>
      <c r="CWF27" s="112"/>
      <c r="CWG27" s="112"/>
      <c r="CWH27" s="112"/>
      <c r="CWI27" s="112"/>
      <c r="CWJ27" s="112"/>
      <c r="CWK27" s="112"/>
      <c r="CWL27" s="112"/>
      <c r="CWM27" s="112"/>
      <c r="CWN27" s="112"/>
      <c r="CWO27" s="112"/>
      <c r="CWP27" s="112"/>
      <c r="CWQ27" s="112"/>
      <c r="CWR27" s="112"/>
      <c r="CWS27" s="112"/>
      <c r="CWT27" s="112"/>
      <c r="CWU27" s="112"/>
      <c r="CWV27" s="112"/>
      <c r="CWW27" s="112"/>
      <c r="CWX27" s="112"/>
      <c r="CWY27" s="112"/>
      <c r="CWZ27" s="112"/>
      <c r="CXA27" s="112"/>
      <c r="CXB27" s="112"/>
      <c r="CXC27" s="112"/>
      <c r="CXD27" s="112"/>
      <c r="CXE27" s="112"/>
      <c r="CXF27" s="112"/>
      <c r="CXG27" s="112"/>
      <c r="CXH27" s="112"/>
      <c r="CXI27" s="112"/>
      <c r="CXJ27" s="112"/>
      <c r="CXK27" s="112"/>
      <c r="CXL27" s="112"/>
      <c r="CXM27" s="112"/>
      <c r="CXN27" s="112"/>
      <c r="CXO27" s="112"/>
      <c r="CXP27" s="112"/>
      <c r="CXQ27" s="112"/>
      <c r="CXR27" s="112"/>
      <c r="CXS27" s="112"/>
      <c r="CXT27" s="112"/>
      <c r="CXU27" s="112"/>
      <c r="CXV27" s="112"/>
      <c r="CXW27" s="112"/>
      <c r="CXX27" s="112"/>
      <c r="CXY27" s="112"/>
      <c r="CXZ27" s="112"/>
      <c r="CYA27" s="112"/>
      <c r="CYB27" s="112"/>
      <c r="CYC27" s="112"/>
      <c r="CYD27" s="112"/>
      <c r="CYE27" s="112"/>
      <c r="CYF27" s="112"/>
      <c r="CYG27" s="112"/>
      <c r="CYH27" s="112"/>
      <c r="CYI27" s="112"/>
      <c r="CYJ27" s="112"/>
      <c r="CYK27" s="112"/>
      <c r="CYL27" s="112"/>
      <c r="CYM27" s="112"/>
      <c r="CYN27" s="112"/>
      <c r="CYO27" s="112"/>
      <c r="CYP27" s="112"/>
      <c r="CYQ27" s="112"/>
      <c r="CYR27" s="112"/>
      <c r="CYS27" s="112"/>
      <c r="CYT27" s="112"/>
      <c r="CYU27" s="112"/>
      <c r="CYV27" s="112"/>
      <c r="CYW27" s="112"/>
      <c r="CYX27" s="112"/>
      <c r="CYY27" s="112"/>
      <c r="CYZ27" s="112"/>
      <c r="CZA27" s="112"/>
      <c r="CZB27" s="112"/>
      <c r="CZC27" s="112"/>
      <c r="CZD27" s="112"/>
      <c r="CZE27" s="112"/>
      <c r="CZF27" s="112"/>
      <c r="CZG27" s="112"/>
      <c r="CZH27" s="112"/>
      <c r="CZI27" s="112"/>
      <c r="CZJ27" s="112"/>
      <c r="CZK27" s="112"/>
      <c r="CZL27" s="112"/>
      <c r="CZM27" s="112"/>
      <c r="CZN27" s="112"/>
      <c r="CZO27" s="112"/>
      <c r="CZP27" s="112"/>
      <c r="CZQ27" s="112"/>
      <c r="CZR27" s="112"/>
      <c r="CZS27" s="112"/>
      <c r="CZT27" s="112"/>
      <c r="CZU27" s="112"/>
      <c r="CZV27" s="112"/>
      <c r="CZW27" s="112"/>
      <c r="CZX27" s="112"/>
      <c r="CZY27" s="112"/>
      <c r="CZZ27" s="112"/>
      <c r="DAA27" s="112"/>
      <c r="DAB27" s="112"/>
      <c r="DAC27" s="112"/>
      <c r="DAD27" s="112"/>
      <c r="DAE27" s="112"/>
      <c r="DAF27" s="112"/>
      <c r="DAG27" s="112"/>
      <c r="DAH27" s="112"/>
      <c r="DAI27" s="112"/>
      <c r="DAJ27" s="112"/>
      <c r="DAK27" s="112"/>
      <c r="DAL27" s="112"/>
      <c r="DAM27" s="112"/>
      <c r="DAN27" s="112"/>
      <c r="DAO27" s="112"/>
      <c r="DAP27" s="112"/>
      <c r="DAQ27" s="112"/>
      <c r="DAR27" s="112"/>
      <c r="DAS27" s="112"/>
      <c r="DAT27" s="112"/>
      <c r="DAU27" s="112"/>
      <c r="DAV27" s="112"/>
      <c r="DAW27" s="112"/>
      <c r="DAX27" s="112"/>
      <c r="DAY27" s="112"/>
      <c r="DAZ27" s="112"/>
      <c r="DBA27" s="112"/>
      <c r="DBB27" s="112"/>
      <c r="DBC27" s="112"/>
      <c r="DBD27" s="112"/>
      <c r="DBE27" s="112"/>
      <c r="DBF27" s="112"/>
      <c r="DBG27" s="112"/>
      <c r="DBH27" s="112"/>
      <c r="DBI27" s="112"/>
      <c r="DBJ27" s="112"/>
      <c r="DBK27" s="112"/>
      <c r="DBL27" s="112"/>
      <c r="DBM27" s="112"/>
      <c r="DBN27" s="112"/>
      <c r="DBO27" s="112"/>
      <c r="DBP27" s="112"/>
      <c r="DBQ27" s="112"/>
      <c r="DBR27" s="112"/>
      <c r="DBS27" s="112"/>
      <c r="DBT27" s="112"/>
      <c r="DBU27" s="112"/>
      <c r="DBV27" s="112"/>
      <c r="DBW27" s="112"/>
      <c r="DBX27" s="112"/>
      <c r="DBY27" s="112"/>
      <c r="DBZ27" s="112"/>
      <c r="DCA27" s="112"/>
      <c r="DCB27" s="112"/>
      <c r="DCC27" s="112"/>
      <c r="DCD27" s="112"/>
      <c r="DCE27" s="112"/>
      <c r="DCF27" s="112"/>
      <c r="DCG27" s="112"/>
      <c r="DCH27" s="112"/>
      <c r="DCI27" s="112"/>
      <c r="DCJ27" s="112"/>
      <c r="DCK27" s="112"/>
      <c r="DCL27" s="112"/>
      <c r="DCM27" s="112"/>
      <c r="DCN27" s="112"/>
      <c r="DCO27" s="112"/>
      <c r="DCP27" s="112"/>
      <c r="DCQ27" s="112"/>
      <c r="DCR27" s="112"/>
      <c r="DCS27" s="112"/>
      <c r="DCT27" s="112"/>
      <c r="DCU27" s="112"/>
      <c r="DCV27" s="112"/>
      <c r="DCW27" s="112"/>
      <c r="DCX27" s="112"/>
      <c r="DCY27" s="112"/>
      <c r="DCZ27" s="112"/>
      <c r="DDA27" s="112"/>
      <c r="DDB27" s="112"/>
      <c r="DDC27" s="112"/>
      <c r="DDD27" s="112"/>
      <c r="DDE27" s="112"/>
      <c r="DDF27" s="112"/>
      <c r="DDG27" s="112"/>
      <c r="DDH27" s="112"/>
      <c r="DDI27" s="112"/>
      <c r="DDJ27" s="112"/>
      <c r="DDK27" s="112"/>
      <c r="DDL27" s="112"/>
      <c r="DDM27" s="112"/>
      <c r="DDN27" s="112"/>
      <c r="DDO27" s="112"/>
      <c r="DDP27" s="112"/>
      <c r="DDQ27" s="112"/>
      <c r="DDR27" s="112"/>
      <c r="DDS27" s="112"/>
      <c r="DDT27" s="112"/>
      <c r="DDU27" s="112"/>
      <c r="DDV27" s="112"/>
      <c r="DDW27" s="112"/>
      <c r="DDX27" s="112"/>
      <c r="DDY27" s="112"/>
      <c r="DDZ27" s="112"/>
      <c r="DEA27" s="112"/>
      <c r="DEB27" s="112"/>
      <c r="DEC27" s="112"/>
      <c r="DED27" s="112"/>
      <c r="DEE27" s="112"/>
      <c r="DEF27" s="112"/>
      <c r="DEG27" s="112"/>
      <c r="DEH27" s="112"/>
      <c r="DEI27" s="112"/>
      <c r="DEJ27" s="112"/>
      <c r="DEK27" s="112"/>
      <c r="DEL27" s="112"/>
      <c r="DEM27" s="112"/>
      <c r="DEN27" s="112"/>
      <c r="DEO27" s="112"/>
      <c r="DEP27" s="112"/>
      <c r="DEQ27" s="112"/>
      <c r="DER27" s="112"/>
      <c r="DES27" s="112"/>
      <c r="DET27" s="112"/>
      <c r="DEU27" s="112"/>
      <c r="DEV27" s="112"/>
      <c r="DEW27" s="112"/>
      <c r="DEX27" s="112"/>
      <c r="DEY27" s="112"/>
      <c r="DEZ27" s="112"/>
      <c r="DFA27" s="112"/>
      <c r="DFB27" s="112"/>
      <c r="DFC27" s="112"/>
      <c r="DFD27" s="112"/>
      <c r="DFE27" s="112"/>
      <c r="DFF27" s="112"/>
      <c r="DFG27" s="112"/>
      <c r="DFH27" s="112"/>
      <c r="DFI27" s="112"/>
      <c r="DFJ27" s="112"/>
      <c r="DFK27" s="112"/>
      <c r="DFL27" s="112"/>
      <c r="DFM27" s="112"/>
      <c r="DFN27" s="112"/>
      <c r="DFO27" s="112"/>
      <c r="DFP27" s="112"/>
      <c r="DFQ27" s="112"/>
      <c r="DFR27" s="112"/>
      <c r="DFS27" s="112"/>
      <c r="DFT27" s="112"/>
      <c r="DFU27" s="112"/>
      <c r="DFV27" s="112"/>
      <c r="DFW27" s="112"/>
      <c r="DFX27" s="112"/>
      <c r="DFY27" s="112"/>
      <c r="DFZ27" s="112"/>
      <c r="DGA27" s="112"/>
      <c r="DGB27" s="112"/>
      <c r="DGC27" s="112"/>
      <c r="DGD27" s="112"/>
      <c r="DGE27" s="112"/>
      <c r="DGF27" s="112"/>
      <c r="DGG27" s="112"/>
      <c r="DGH27" s="112"/>
      <c r="DGI27" s="112"/>
      <c r="DGJ27" s="112"/>
      <c r="DGK27" s="112"/>
      <c r="DGL27" s="112"/>
      <c r="DGM27" s="112"/>
      <c r="DGN27" s="112"/>
      <c r="DGO27" s="112"/>
      <c r="DGP27" s="112"/>
      <c r="DGQ27" s="112"/>
      <c r="DGR27" s="112"/>
      <c r="DGS27" s="112"/>
      <c r="DGT27" s="112"/>
      <c r="DGU27" s="112"/>
      <c r="DGV27" s="112"/>
      <c r="DGW27" s="112"/>
      <c r="DGX27" s="112"/>
      <c r="DGY27" s="112"/>
      <c r="DGZ27" s="112"/>
      <c r="DHA27" s="112"/>
      <c r="DHB27" s="112"/>
      <c r="DHC27" s="112"/>
      <c r="DHD27" s="112"/>
      <c r="DHE27" s="112"/>
      <c r="DHF27" s="112"/>
      <c r="DHG27" s="112"/>
      <c r="DHH27" s="112"/>
      <c r="DHI27" s="112"/>
      <c r="DHJ27" s="112"/>
      <c r="DHK27" s="112"/>
      <c r="DHL27" s="112"/>
      <c r="DHM27" s="112"/>
      <c r="DHN27" s="112"/>
      <c r="DHO27" s="112"/>
      <c r="DHP27" s="112"/>
      <c r="DHQ27" s="112"/>
      <c r="DHR27" s="112"/>
      <c r="DHS27" s="112"/>
      <c r="DHT27" s="112"/>
      <c r="DHU27" s="112"/>
      <c r="DHV27" s="112"/>
      <c r="DHW27" s="112"/>
      <c r="DHX27" s="112"/>
      <c r="DHY27" s="112"/>
      <c r="DHZ27" s="112"/>
      <c r="DIA27" s="112"/>
      <c r="DIB27" s="112"/>
      <c r="DIC27" s="112"/>
      <c r="DID27" s="112"/>
      <c r="DIE27" s="112"/>
      <c r="DIF27" s="112"/>
      <c r="DIG27" s="112"/>
      <c r="DIH27" s="112"/>
      <c r="DII27" s="112"/>
      <c r="DIJ27" s="112"/>
      <c r="DIK27" s="112"/>
      <c r="DIL27" s="112"/>
      <c r="DIM27" s="112"/>
      <c r="DIN27" s="112"/>
      <c r="DIO27" s="112"/>
      <c r="DIP27" s="112"/>
      <c r="DIQ27" s="112"/>
      <c r="DIR27" s="112"/>
      <c r="DIS27" s="112"/>
      <c r="DIT27" s="112"/>
      <c r="DIU27" s="112"/>
      <c r="DIV27" s="112"/>
      <c r="DIW27" s="112"/>
      <c r="DIX27" s="112"/>
      <c r="DIY27" s="112"/>
      <c r="DIZ27" s="112"/>
      <c r="DJA27" s="112"/>
      <c r="DJB27" s="112"/>
      <c r="DJC27" s="112"/>
      <c r="DJD27" s="112"/>
      <c r="DJE27" s="112"/>
      <c r="DJF27" s="112"/>
      <c r="DJG27" s="112"/>
      <c r="DJH27" s="112"/>
      <c r="DJI27" s="112"/>
      <c r="DJJ27" s="112"/>
      <c r="DJK27" s="112"/>
      <c r="DJL27" s="112"/>
      <c r="DJM27" s="112"/>
      <c r="DJN27" s="112"/>
      <c r="DJO27" s="112"/>
      <c r="DJP27" s="112"/>
      <c r="DJQ27" s="112"/>
      <c r="DJR27" s="112"/>
      <c r="DJS27" s="112"/>
      <c r="DJT27" s="112"/>
      <c r="DJU27" s="112"/>
      <c r="DJV27" s="112"/>
      <c r="DJW27" s="112"/>
      <c r="DJX27" s="112"/>
      <c r="DJY27" s="112"/>
      <c r="DJZ27" s="112"/>
      <c r="DKA27" s="112"/>
      <c r="DKB27" s="112"/>
      <c r="DKC27" s="112"/>
      <c r="DKD27" s="112"/>
      <c r="DKE27" s="112"/>
      <c r="DKF27" s="112"/>
      <c r="DKG27" s="112"/>
      <c r="DKH27" s="112"/>
      <c r="DKI27" s="112"/>
      <c r="DKJ27" s="112"/>
      <c r="DKK27" s="112"/>
      <c r="DKL27" s="112"/>
      <c r="DKM27" s="112"/>
      <c r="DKN27" s="112"/>
      <c r="DKO27" s="112"/>
      <c r="DKP27" s="112"/>
      <c r="DKQ27" s="112"/>
      <c r="DKR27" s="112"/>
      <c r="DKS27" s="112"/>
      <c r="DKT27" s="112"/>
      <c r="DKU27" s="112"/>
      <c r="DKV27" s="112"/>
      <c r="DKW27" s="112"/>
      <c r="DKX27" s="112"/>
      <c r="DKY27" s="112"/>
      <c r="DKZ27" s="112"/>
      <c r="DLA27" s="112"/>
      <c r="DLB27" s="112"/>
      <c r="DLC27" s="112"/>
      <c r="DLD27" s="112"/>
      <c r="DLE27" s="112"/>
      <c r="DLF27" s="112"/>
      <c r="DLG27" s="112"/>
      <c r="DLH27" s="112"/>
      <c r="DLI27" s="112"/>
      <c r="DLJ27" s="112"/>
      <c r="DLK27" s="112"/>
      <c r="DLL27" s="112"/>
      <c r="DLM27" s="112"/>
      <c r="DLN27" s="112"/>
      <c r="DLO27" s="112"/>
      <c r="DLP27" s="112"/>
      <c r="DLQ27" s="112"/>
      <c r="DLR27" s="112"/>
      <c r="DLS27" s="112"/>
      <c r="DLT27" s="112"/>
      <c r="DLU27" s="112"/>
      <c r="DLV27" s="112"/>
      <c r="DLW27" s="112"/>
      <c r="DLX27" s="112"/>
      <c r="DLY27" s="112"/>
      <c r="DLZ27" s="112"/>
      <c r="DMA27" s="112"/>
      <c r="DMB27" s="112"/>
      <c r="DMC27" s="112"/>
      <c r="DMD27" s="112"/>
      <c r="DME27" s="112"/>
      <c r="DMF27" s="112"/>
      <c r="DMG27" s="112"/>
      <c r="DMH27" s="112"/>
      <c r="DMI27" s="112"/>
      <c r="DMJ27" s="112"/>
      <c r="DMK27" s="112"/>
      <c r="DML27" s="112"/>
      <c r="DMM27" s="112"/>
      <c r="DMN27" s="112"/>
      <c r="DMO27" s="112"/>
      <c r="DMP27" s="112"/>
      <c r="DMQ27" s="112"/>
      <c r="DMR27" s="112"/>
      <c r="DMS27" s="112"/>
      <c r="DMT27" s="112"/>
      <c r="DMU27" s="112"/>
      <c r="DMV27" s="112"/>
      <c r="DMW27" s="112"/>
      <c r="DMX27" s="112"/>
      <c r="DMY27" s="112"/>
      <c r="DMZ27" s="112"/>
      <c r="DNA27" s="112"/>
      <c r="DNB27" s="112"/>
      <c r="DNC27" s="112"/>
      <c r="DND27" s="112"/>
      <c r="DNE27" s="112"/>
      <c r="DNF27" s="112"/>
      <c r="DNG27" s="112"/>
      <c r="DNH27" s="112"/>
      <c r="DNI27" s="112"/>
      <c r="DNJ27" s="112"/>
      <c r="DNK27" s="112"/>
      <c r="DNL27" s="112"/>
      <c r="DNM27" s="112"/>
      <c r="DNN27" s="112"/>
      <c r="DNO27" s="112"/>
      <c r="DNP27" s="112"/>
      <c r="DNQ27" s="112"/>
      <c r="DNR27" s="112"/>
      <c r="DNS27" s="112"/>
      <c r="DNT27" s="112"/>
      <c r="DNU27" s="112"/>
      <c r="DNV27" s="112"/>
      <c r="DNW27" s="112"/>
      <c r="DNX27" s="112"/>
      <c r="DNY27" s="112"/>
      <c r="DNZ27" s="112"/>
      <c r="DOA27" s="112"/>
      <c r="DOB27" s="112"/>
      <c r="DOC27" s="112"/>
      <c r="DOD27" s="112"/>
      <c r="DOE27" s="112"/>
      <c r="DOF27" s="112"/>
      <c r="DOG27" s="112"/>
      <c r="DOH27" s="112"/>
      <c r="DOI27" s="112"/>
      <c r="DOJ27" s="112"/>
      <c r="DOK27" s="112"/>
      <c r="DOL27" s="112"/>
      <c r="DOM27" s="112"/>
      <c r="DON27" s="112"/>
      <c r="DOO27" s="112"/>
      <c r="DOP27" s="112"/>
      <c r="DOQ27" s="112"/>
      <c r="DOR27" s="112"/>
      <c r="DOS27" s="112"/>
      <c r="DOT27" s="112"/>
      <c r="DOU27" s="112"/>
      <c r="DOV27" s="112"/>
      <c r="DOW27" s="112"/>
      <c r="DOX27" s="112"/>
      <c r="DOY27" s="112"/>
      <c r="DOZ27" s="112"/>
      <c r="DPA27" s="112"/>
      <c r="DPB27" s="112"/>
      <c r="DPC27" s="112"/>
      <c r="DPD27" s="112"/>
      <c r="DPE27" s="112"/>
      <c r="DPF27" s="112"/>
      <c r="DPG27" s="112"/>
      <c r="DPH27" s="112"/>
      <c r="DPI27" s="112"/>
      <c r="DPJ27" s="112"/>
      <c r="DPK27" s="112"/>
      <c r="DPL27" s="112"/>
      <c r="DPM27" s="112"/>
      <c r="DPN27" s="112"/>
      <c r="DPO27" s="112"/>
      <c r="DPP27" s="112"/>
      <c r="DPQ27" s="112"/>
      <c r="DPR27" s="112"/>
      <c r="DPS27" s="112"/>
      <c r="DPT27" s="112"/>
      <c r="DPU27" s="112"/>
      <c r="DPV27" s="112"/>
      <c r="DPW27" s="112"/>
      <c r="DPX27" s="112"/>
      <c r="DPY27" s="112"/>
      <c r="DPZ27" s="112"/>
      <c r="DQA27" s="112"/>
      <c r="DQB27" s="112"/>
      <c r="DQC27" s="112"/>
      <c r="DQD27" s="112"/>
      <c r="DQE27" s="112"/>
      <c r="DQF27" s="112"/>
      <c r="DQG27" s="112"/>
      <c r="DQH27" s="112"/>
      <c r="DQI27" s="112"/>
      <c r="DQJ27" s="112"/>
      <c r="DQK27" s="112"/>
      <c r="DQL27" s="112"/>
      <c r="DQM27" s="112"/>
      <c r="DQN27" s="112"/>
      <c r="DQO27" s="112"/>
      <c r="DQP27" s="112"/>
      <c r="DQQ27" s="112"/>
      <c r="DQR27" s="112"/>
      <c r="DQS27" s="112"/>
      <c r="DQT27" s="112"/>
      <c r="DQU27" s="112"/>
      <c r="DQV27" s="112"/>
      <c r="DQW27" s="112"/>
      <c r="DQX27" s="112"/>
      <c r="DQY27" s="112"/>
      <c r="DQZ27" s="112"/>
      <c r="DRA27" s="112"/>
      <c r="DRB27" s="112"/>
      <c r="DRC27" s="112"/>
      <c r="DRD27" s="112"/>
      <c r="DRE27" s="112"/>
      <c r="DRF27" s="112"/>
      <c r="DRG27" s="112"/>
      <c r="DRH27" s="112"/>
      <c r="DRI27" s="112"/>
      <c r="DRJ27" s="112"/>
      <c r="DRK27" s="112"/>
      <c r="DRL27" s="112"/>
      <c r="DRM27" s="112"/>
      <c r="DRN27" s="112"/>
      <c r="DRO27" s="112"/>
      <c r="DRP27" s="112"/>
      <c r="DRQ27" s="112"/>
      <c r="DRR27" s="112"/>
      <c r="DRS27" s="112"/>
      <c r="DRT27" s="112"/>
      <c r="DRU27" s="112"/>
      <c r="DRV27" s="112"/>
      <c r="DRW27" s="112"/>
      <c r="DRX27" s="112"/>
      <c r="DRY27" s="112"/>
      <c r="DRZ27" s="112"/>
      <c r="DSA27" s="112"/>
      <c r="DSB27" s="112"/>
      <c r="DSC27" s="112"/>
      <c r="DSD27" s="112"/>
      <c r="DSE27" s="112"/>
      <c r="DSF27" s="112"/>
      <c r="DSG27" s="112"/>
      <c r="DSH27" s="112"/>
      <c r="DSI27" s="112"/>
      <c r="DSJ27" s="112"/>
      <c r="DSK27" s="112"/>
      <c r="DSL27" s="112"/>
      <c r="DSM27" s="112"/>
      <c r="DSN27" s="112"/>
      <c r="DSO27" s="112"/>
      <c r="DSP27" s="112"/>
      <c r="DSQ27" s="112"/>
      <c r="DSR27" s="112"/>
      <c r="DSS27" s="112"/>
      <c r="DST27" s="112"/>
      <c r="DSU27" s="112"/>
      <c r="DSV27" s="112"/>
      <c r="DSW27" s="112"/>
      <c r="DSX27" s="112"/>
      <c r="DSY27" s="112"/>
      <c r="DSZ27" s="112"/>
      <c r="DTA27" s="112"/>
      <c r="DTB27" s="112"/>
      <c r="DTC27" s="112"/>
      <c r="DTD27" s="112"/>
      <c r="DTE27" s="112"/>
      <c r="DTF27" s="112"/>
      <c r="DTG27" s="112"/>
      <c r="DTH27" s="112"/>
      <c r="DTI27" s="112"/>
      <c r="DTJ27" s="112"/>
      <c r="DTK27" s="112"/>
      <c r="DTL27" s="112"/>
      <c r="DTM27" s="112"/>
      <c r="DTN27" s="112"/>
      <c r="DTO27" s="112"/>
      <c r="DTP27" s="112"/>
      <c r="DTQ27" s="112"/>
      <c r="DTR27" s="112"/>
      <c r="DTS27" s="112"/>
      <c r="DTT27" s="112"/>
      <c r="DTU27" s="112"/>
      <c r="DTV27" s="112"/>
      <c r="DTW27" s="112"/>
      <c r="DTX27" s="112"/>
      <c r="DTY27" s="112"/>
      <c r="DTZ27" s="112"/>
      <c r="DUA27" s="112"/>
      <c r="DUB27" s="112"/>
      <c r="DUC27" s="112"/>
      <c r="DUD27" s="112"/>
      <c r="DUE27" s="112"/>
      <c r="DUF27" s="112"/>
      <c r="DUG27" s="112"/>
      <c r="DUH27" s="112"/>
      <c r="DUI27" s="112"/>
      <c r="DUJ27" s="112"/>
      <c r="DUK27" s="112"/>
      <c r="DUL27" s="112"/>
      <c r="DUM27" s="112"/>
      <c r="DUN27" s="112"/>
      <c r="DUO27" s="112"/>
      <c r="DUP27" s="112"/>
      <c r="DUQ27" s="112"/>
      <c r="DUR27" s="112"/>
      <c r="DUS27" s="112"/>
      <c r="DUT27" s="112"/>
      <c r="DUU27" s="112"/>
      <c r="DUV27" s="112"/>
      <c r="DUW27" s="112"/>
      <c r="DUX27" s="112"/>
      <c r="DUY27" s="112"/>
      <c r="DUZ27" s="112"/>
      <c r="DVA27" s="112"/>
      <c r="DVB27" s="112"/>
      <c r="DVC27" s="112"/>
      <c r="DVD27" s="112"/>
      <c r="DVE27" s="112"/>
      <c r="DVF27" s="112"/>
      <c r="DVG27" s="112"/>
      <c r="DVH27" s="112"/>
      <c r="DVI27" s="112"/>
      <c r="DVJ27" s="112"/>
      <c r="DVK27" s="112"/>
      <c r="DVL27" s="112"/>
      <c r="DVM27" s="112"/>
      <c r="DVN27" s="112"/>
      <c r="DVO27" s="112"/>
      <c r="DVP27" s="112"/>
      <c r="DVQ27" s="112"/>
      <c r="DVR27" s="112"/>
      <c r="DVS27" s="112"/>
      <c r="DVT27" s="112"/>
      <c r="DVU27" s="112"/>
      <c r="DVV27" s="112"/>
      <c r="DVW27" s="112"/>
      <c r="DVX27" s="112"/>
      <c r="DVY27" s="112"/>
      <c r="DVZ27" s="112"/>
      <c r="DWA27" s="112"/>
      <c r="DWB27" s="112"/>
      <c r="DWC27" s="112"/>
      <c r="DWD27" s="112"/>
      <c r="DWE27" s="112"/>
      <c r="DWF27" s="112"/>
      <c r="DWG27" s="112"/>
      <c r="DWH27" s="112"/>
      <c r="DWI27" s="112"/>
      <c r="DWJ27" s="112"/>
      <c r="DWK27" s="112"/>
      <c r="DWL27" s="112"/>
      <c r="DWM27" s="112"/>
      <c r="DWN27" s="112"/>
      <c r="DWO27" s="112"/>
      <c r="DWP27" s="112"/>
      <c r="DWQ27" s="112"/>
      <c r="DWR27" s="112"/>
      <c r="DWS27" s="112"/>
      <c r="DWT27" s="112"/>
      <c r="DWU27" s="112"/>
      <c r="DWV27" s="112"/>
      <c r="DWW27" s="112"/>
      <c r="DWX27" s="112"/>
      <c r="DWY27" s="112"/>
      <c r="DWZ27" s="112"/>
      <c r="DXA27" s="112"/>
      <c r="DXB27" s="112"/>
      <c r="DXC27" s="112"/>
      <c r="DXD27" s="112"/>
      <c r="DXE27" s="112"/>
      <c r="DXF27" s="112"/>
      <c r="DXG27" s="112"/>
      <c r="DXH27" s="112"/>
      <c r="DXI27" s="112"/>
      <c r="DXJ27" s="112"/>
      <c r="DXK27" s="112"/>
      <c r="DXL27" s="112"/>
      <c r="DXM27" s="112"/>
      <c r="DXN27" s="112"/>
      <c r="DXO27" s="112"/>
      <c r="DXP27" s="112"/>
      <c r="DXQ27" s="112"/>
      <c r="DXR27" s="112"/>
      <c r="DXS27" s="112"/>
      <c r="DXT27" s="112"/>
      <c r="DXU27" s="112"/>
      <c r="DXV27" s="112"/>
      <c r="DXW27" s="112"/>
      <c r="DXX27" s="112"/>
      <c r="DXY27" s="112"/>
      <c r="DXZ27" s="112"/>
      <c r="DYA27" s="112"/>
      <c r="DYB27" s="112"/>
      <c r="DYC27" s="112"/>
      <c r="DYD27" s="112"/>
      <c r="DYE27" s="112"/>
      <c r="DYF27" s="112"/>
      <c r="DYG27" s="112"/>
      <c r="DYH27" s="112"/>
      <c r="DYI27" s="112"/>
      <c r="DYJ27" s="112"/>
      <c r="DYK27" s="112"/>
      <c r="DYL27" s="112"/>
      <c r="DYM27" s="112"/>
      <c r="DYN27" s="112"/>
      <c r="DYO27" s="112"/>
      <c r="DYP27" s="112"/>
      <c r="DYQ27" s="112"/>
      <c r="DYR27" s="112"/>
      <c r="DYS27" s="112"/>
      <c r="DYT27" s="112"/>
      <c r="DYU27" s="112"/>
      <c r="DYV27" s="112"/>
      <c r="DYW27" s="112"/>
      <c r="DYX27" s="112"/>
      <c r="DYY27" s="112"/>
      <c r="DYZ27" s="112"/>
      <c r="DZA27" s="112"/>
      <c r="DZB27" s="112"/>
      <c r="DZC27" s="112"/>
      <c r="DZD27" s="112"/>
      <c r="DZE27" s="112"/>
      <c r="DZF27" s="112"/>
      <c r="DZG27" s="112"/>
      <c r="DZH27" s="112"/>
      <c r="DZI27" s="112"/>
      <c r="DZJ27" s="112"/>
      <c r="DZK27" s="112"/>
      <c r="DZL27" s="112"/>
      <c r="DZM27" s="112"/>
      <c r="DZN27" s="112"/>
      <c r="DZO27" s="112"/>
      <c r="DZP27" s="112"/>
      <c r="DZQ27" s="112"/>
      <c r="DZR27" s="112"/>
      <c r="DZS27" s="112"/>
      <c r="DZT27" s="112"/>
      <c r="DZU27" s="112"/>
      <c r="DZV27" s="112"/>
      <c r="DZW27" s="112"/>
      <c r="DZX27" s="112"/>
      <c r="DZY27" s="112"/>
      <c r="DZZ27" s="112"/>
      <c r="EAA27" s="112"/>
      <c r="EAB27" s="112"/>
      <c r="EAC27" s="112"/>
      <c r="EAD27" s="112"/>
      <c r="EAE27" s="112"/>
      <c r="EAF27" s="112"/>
      <c r="EAG27" s="112"/>
      <c r="EAH27" s="112"/>
      <c r="EAI27" s="112"/>
      <c r="EAJ27" s="112"/>
      <c r="EAK27" s="112"/>
      <c r="EAL27" s="112"/>
      <c r="EAM27" s="112"/>
      <c r="EAN27" s="112"/>
      <c r="EAO27" s="112"/>
      <c r="EAP27" s="112"/>
      <c r="EAQ27" s="112"/>
      <c r="EAR27" s="112"/>
      <c r="EAS27" s="112"/>
      <c r="EAT27" s="112"/>
      <c r="EAU27" s="112"/>
      <c r="EAV27" s="112"/>
      <c r="EAW27" s="112"/>
      <c r="EAX27" s="112"/>
      <c r="EAY27" s="112"/>
      <c r="EAZ27" s="112"/>
      <c r="EBA27" s="112"/>
      <c r="EBB27" s="112"/>
      <c r="EBC27" s="112"/>
      <c r="EBD27" s="112"/>
      <c r="EBE27" s="112"/>
      <c r="EBF27" s="112"/>
      <c r="EBG27" s="112"/>
      <c r="EBH27" s="112"/>
      <c r="EBI27" s="112"/>
      <c r="EBJ27" s="112"/>
      <c r="EBK27" s="112"/>
      <c r="EBL27" s="112"/>
      <c r="EBM27" s="112"/>
      <c r="EBN27" s="112"/>
      <c r="EBO27" s="112"/>
      <c r="EBP27" s="112"/>
      <c r="EBQ27" s="112"/>
      <c r="EBR27" s="112"/>
      <c r="EBS27" s="112"/>
      <c r="EBT27" s="112"/>
      <c r="EBU27" s="112"/>
      <c r="EBV27" s="112"/>
      <c r="EBW27" s="112"/>
      <c r="EBX27" s="112"/>
      <c r="EBY27" s="112"/>
      <c r="EBZ27" s="112"/>
      <c r="ECA27" s="112"/>
      <c r="ECB27" s="112"/>
      <c r="ECC27" s="112"/>
      <c r="ECD27" s="112"/>
      <c r="ECE27" s="112"/>
      <c r="ECF27" s="112"/>
      <c r="ECG27" s="112"/>
      <c r="ECH27" s="112"/>
      <c r="ECI27" s="112"/>
      <c r="ECJ27" s="112"/>
      <c r="ECK27" s="112"/>
      <c r="ECL27" s="112"/>
      <c r="ECM27" s="112"/>
      <c r="ECN27" s="112"/>
      <c r="ECO27" s="112"/>
      <c r="ECP27" s="112"/>
      <c r="ECQ27" s="112"/>
      <c r="ECR27" s="112"/>
      <c r="ECS27" s="112"/>
      <c r="ECT27" s="112"/>
      <c r="ECU27" s="112"/>
      <c r="ECV27" s="112"/>
      <c r="ECW27" s="112"/>
      <c r="ECX27" s="112"/>
      <c r="ECY27" s="112"/>
      <c r="ECZ27" s="112"/>
      <c r="EDA27" s="112"/>
      <c r="EDB27" s="112"/>
      <c r="EDC27" s="112"/>
      <c r="EDD27" s="112"/>
      <c r="EDE27" s="112"/>
      <c r="EDF27" s="112"/>
      <c r="EDG27" s="112"/>
      <c r="EDH27" s="112"/>
      <c r="EDI27" s="112"/>
      <c r="EDJ27" s="112"/>
      <c r="EDK27" s="112"/>
      <c r="EDL27" s="112"/>
      <c r="EDM27" s="112"/>
      <c r="EDN27" s="112"/>
      <c r="EDO27" s="112"/>
      <c r="EDP27" s="112"/>
      <c r="EDQ27" s="112"/>
      <c r="EDR27" s="112"/>
      <c r="EDS27" s="112"/>
      <c r="EDT27" s="112"/>
      <c r="EDU27" s="112"/>
      <c r="EDV27" s="112"/>
      <c r="EDW27" s="112"/>
      <c r="EDX27" s="112"/>
      <c r="EDY27" s="112"/>
      <c r="EDZ27" s="112"/>
      <c r="EEA27" s="112"/>
      <c r="EEB27" s="112"/>
      <c r="EEC27" s="112"/>
      <c r="EED27" s="112"/>
      <c r="EEE27" s="112"/>
      <c r="EEF27" s="112"/>
      <c r="EEG27" s="112"/>
      <c r="EEH27" s="112"/>
      <c r="EEI27" s="112"/>
      <c r="EEJ27" s="112"/>
      <c r="EEK27" s="112"/>
      <c r="EEL27" s="112"/>
      <c r="EEM27" s="112"/>
      <c r="EEN27" s="112"/>
      <c r="EEO27" s="112"/>
      <c r="EEP27" s="112"/>
      <c r="EEQ27" s="112"/>
      <c r="EER27" s="112"/>
      <c r="EES27" s="112"/>
      <c r="EET27" s="112"/>
      <c r="EEU27" s="112"/>
      <c r="EEV27" s="112"/>
      <c r="EEW27" s="112"/>
      <c r="EEX27" s="112"/>
      <c r="EEY27" s="112"/>
      <c r="EEZ27" s="112"/>
      <c r="EFA27" s="112"/>
      <c r="EFB27" s="112"/>
      <c r="EFC27" s="112"/>
      <c r="EFD27" s="112"/>
      <c r="EFE27" s="112"/>
      <c r="EFF27" s="112"/>
      <c r="EFG27" s="112"/>
      <c r="EFH27" s="112"/>
      <c r="EFI27" s="112"/>
      <c r="EFJ27" s="112"/>
      <c r="EFK27" s="112"/>
      <c r="EFL27" s="112"/>
      <c r="EFM27" s="112"/>
      <c r="EFN27" s="112"/>
      <c r="EFO27" s="112"/>
      <c r="EFP27" s="112"/>
      <c r="EFQ27" s="112"/>
      <c r="EFR27" s="112"/>
      <c r="EFS27" s="112"/>
      <c r="EFT27" s="112"/>
      <c r="EFU27" s="112"/>
      <c r="EFV27" s="112"/>
      <c r="EFW27" s="112"/>
      <c r="EFX27" s="112"/>
      <c r="EFY27" s="112"/>
      <c r="EFZ27" s="112"/>
      <c r="EGA27" s="112"/>
      <c r="EGB27" s="112"/>
      <c r="EGC27" s="112"/>
      <c r="EGD27" s="112"/>
      <c r="EGE27" s="112"/>
      <c r="EGF27" s="112"/>
      <c r="EGG27" s="112"/>
      <c r="EGH27" s="112"/>
      <c r="EGI27" s="112"/>
      <c r="EGJ27" s="112"/>
      <c r="EGK27" s="112"/>
      <c r="EGL27" s="112"/>
      <c r="EGM27" s="112"/>
      <c r="EGN27" s="112"/>
      <c r="EGO27" s="112"/>
      <c r="EGP27" s="112"/>
      <c r="EGQ27" s="112"/>
      <c r="EGR27" s="112"/>
      <c r="EGS27" s="112"/>
      <c r="EGT27" s="112"/>
      <c r="EGU27" s="112"/>
      <c r="EGV27" s="112"/>
      <c r="EGW27" s="112"/>
      <c r="EGX27" s="112"/>
      <c r="EGY27" s="112"/>
      <c r="EGZ27" s="112"/>
      <c r="EHA27" s="112"/>
      <c r="EHB27" s="112"/>
      <c r="EHC27" s="112"/>
      <c r="EHD27" s="112"/>
      <c r="EHE27" s="112"/>
      <c r="EHF27" s="112"/>
      <c r="EHG27" s="112"/>
      <c r="EHH27" s="112"/>
      <c r="EHI27" s="112"/>
      <c r="EHJ27" s="112"/>
      <c r="EHK27" s="112"/>
      <c r="EHL27" s="112"/>
      <c r="EHM27" s="112"/>
      <c r="EHN27" s="112"/>
      <c r="EHO27" s="112"/>
      <c r="EHP27" s="112"/>
      <c r="EHQ27" s="112"/>
      <c r="EHR27" s="112"/>
      <c r="EHS27" s="112"/>
      <c r="EHT27" s="112"/>
      <c r="EHU27" s="112"/>
      <c r="EHV27" s="112"/>
      <c r="EHW27" s="112"/>
      <c r="EHX27" s="112"/>
      <c r="EHY27" s="112"/>
      <c r="EHZ27" s="112"/>
      <c r="EIA27" s="112"/>
      <c r="EIB27" s="112"/>
      <c r="EIC27" s="112"/>
      <c r="EID27" s="112"/>
      <c r="EIE27" s="112"/>
      <c r="EIF27" s="112"/>
      <c r="EIG27" s="112"/>
      <c r="EIH27" s="112"/>
      <c r="EII27" s="112"/>
      <c r="EIJ27" s="112"/>
      <c r="EIK27" s="112"/>
      <c r="EIL27" s="112"/>
      <c r="EIM27" s="112"/>
      <c r="EIN27" s="112"/>
      <c r="EIO27" s="112"/>
      <c r="EIP27" s="112"/>
      <c r="EIQ27" s="112"/>
      <c r="EIR27" s="112"/>
      <c r="EIS27" s="112"/>
      <c r="EIT27" s="112"/>
      <c r="EIU27" s="112"/>
      <c r="EIV27" s="112"/>
      <c r="EIW27" s="112"/>
      <c r="EIX27" s="112"/>
      <c r="EIY27" s="112"/>
      <c r="EIZ27" s="112"/>
      <c r="EJA27" s="112"/>
      <c r="EJB27" s="112"/>
      <c r="EJC27" s="112"/>
      <c r="EJD27" s="112"/>
      <c r="EJE27" s="112"/>
      <c r="EJF27" s="112"/>
      <c r="EJG27" s="112"/>
      <c r="EJH27" s="112"/>
      <c r="EJI27" s="112"/>
      <c r="EJJ27" s="112"/>
      <c r="EJK27" s="112"/>
      <c r="EJL27" s="112"/>
      <c r="EJM27" s="112"/>
      <c r="EJN27" s="112"/>
      <c r="EJO27" s="112"/>
      <c r="EJP27" s="112"/>
      <c r="EJQ27" s="112"/>
      <c r="EJR27" s="112"/>
      <c r="EJS27" s="112"/>
      <c r="EJT27" s="112"/>
      <c r="EJU27" s="112"/>
      <c r="EJV27" s="112"/>
      <c r="EJW27" s="112"/>
      <c r="EJX27" s="112"/>
      <c r="EJY27" s="112"/>
      <c r="EJZ27" s="112"/>
      <c r="EKA27" s="112"/>
      <c r="EKB27" s="112"/>
      <c r="EKC27" s="112"/>
      <c r="EKD27" s="112"/>
      <c r="EKE27" s="112"/>
      <c r="EKF27" s="112"/>
      <c r="EKG27" s="112"/>
      <c r="EKH27" s="112"/>
      <c r="EKI27" s="112"/>
      <c r="EKJ27" s="112"/>
      <c r="EKK27" s="112"/>
      <c r="EKL27" s="112"/>
      <c r="EKM27" s="112"/>
      <c r="EKN27" s="112"/>
      <c r="EKO27" s="112"/>
      <c r="EKP27" s="112"/>
      <c r="EKQ27" s="112"/>
      <c r="EKR27" s="112"/>
      <c r="EKS27" s="112"/>
      <c r="EKT27" s="112"/>
      <c r="EKU27" s="112"/>
      <c r="EKV27" s="112"/>
      <c r="EKW27" s="112"/>
      <c r="EKX27" s="112"/>
      <c r="EKY27" s="112"/>
      <c r="EKZ27" s="112"/>
      <c r="ELA27" s="112"/>
      <c r="ELB27" s="112"/>
      <c r="ELC27" s="112"/>
      <c r="ELD27" s="112"/>
      <c r="ELE27" s="112"/>
      <c r="ELF27" s="112"/>
      <c r="ELG27" s="112"/>
      <c r="ELH27" s="112"/>
      <c r="ELI27" s="112"/>
      <c r="ELJ27" s="112"/>
      <c r="ELK27" s="112"/>
      <c r="ELL27" s="112"/>
      <c r="ELM27" s="112"/>
      <c r="ELN27" s="112"/>
      <c r="ELO27" s="112"/>
      <c r="ELP27" s="112"/>
      <c r="ELQ27" s="112"/>
      <c r="ELR27" s="112"/>
      <c r="ELS27" s="112"/>
      <c r="ELT27" s="112"/>
      <c r="ELU27" s="112"/>
      <c r="ELV27" s="112"/>
      <c r="ELW27" s="112"/>
      <c r="ELX27" s="112"/>
      <c r="ELY27" s="112"/>
      <c r="ELZ27" s="112"/>
      <c r="EMA27" s="112"/>
      <c r="EMB27" s="112"/>
      <c r="EMC27" s="112"/>
      <c r="EMD27" s="112"/>
      <c r="EME27" s="112"/>
      <c r="EMF27" s="112"/>
      <c r="EMG27" s="112"/>
      <c r="EMH27" s="112"/>
      <c r="EMI27" s="112"/>
      <c r="EMJ27" s="112"/>
      <c r="EMK27" s="112"/>
      <c r="EML27" s="112"/>
      <c r="EMM27" s="112"/>
      <c r="EMN27" s="112"/>
      <c r="EMO27" s="112"/>
      <c r="EMP27" s="112"/>
      <c r="EMQ27" s="112"/>
      <c r="EMR27" s="112"/>
      <c r="EMS27" s="112"/>
      <c r="EMT27" s="112"/>
      <c r="EMU27" s="112"/>
      <c r="EMV27" s="112"/>
      <c r="EMW27" s="112"/>
      <c r="EMX27" s="112"/>
      <c r="EMY27" s="112"/>
      <c r="EMZ27" s="112"/>
      <c r="ENA27" s="112"/>
      <c r="ENB27" s="112"/>
      <c r="ENC27" s="112"/>
      <c r="END27" s="112"/>
      <c r="ENE27" s="112"/>
      <c r="ENF27" s="112"/>
      <c r="ENG27" s="112"/>
      <c r="ENH27" s="112"/>
      <c r="ENI27" s="112"/>
      <c r="ENJ27" s="112"/>
      <c r="ENK27" s="112"/>
      <c r="ENL27" s="112"/>
      <c r="ENM27" s="112"/>
      <c r="ENN27" s="112"/>
      <c r="ENO27" s="112"/>
      <c r="ENP27" s="112"/>
      <c r="ENQ27" s="112"/>
      <c r="ENR27" s="112"/>
      <c r="ENS27" s="112"/>
      <c r="ENT27" s="112"/>
      <c r="ENU27" s="112"/>
      <c r="ENV27" s="112"/>
      <c r="ENW27" s="112"/>
      <c r="ENX27" s="112"/>
      <c r="ENY27" s="112"/>
      <c r="ENZ27" s="112"/>
      <c r="EOA27" s="112"/>
      <c r="EOB27" s="112"/>
      <c r="EOC27" s="112"/>
      <c r="EOD27" s="112"/>
      <c r="EOE27" s="112"/>
      <c r="EOF27" s="112"/>
      <c r="EOG27" s="112"/>
      <c r="EOH27" s="112"/>
      <c r="EOI27" s="112"/>
      <c r="EOJ27" s="112"/>
      <c r="EOK27" s="112"/>
      <c r="EOL27" s="112"/>
      <c r="EOM27" s="112"/>
      <c r="EON27" s="112"/>
      <c r="EOO27" s="112"/>
      <c r="EOP27" s="112"/>
      <c r="EOQ27" s="112"/>
      <c r="EOR27" s="112"/>
      <c r="EOS27" s="112"/>
      <c r="EOT27" s="112"/>
      <c r="EOU27" s="112"/>
      <c r="EOV27" s="112"/>
      <c r="EOW27" s="112"/>
      <c r="EOX27" s="112"/>
      <c r="EOY27" s="112"/>
      <c r="EOZ27" s="112"/>
      <c r="EPA27" s="112"/>
      <c r="EPB27" s="112"/>
      <c r="EPC27" s="112"/>
      <c r="EPD27" s="112"/>
      <c r="EPE27" s="112"/>
      <c r="EPF27" s="112"/>
      <c r="EPG27" s="112"/>
      <c r="EPH27" s="112"/>
      <c r="EPI27" s="112"/>
      <c r="EPJ27" s="112"/>
      <c r="EPK27" s="112"/>
      <c r="EPL27" s="112"/>
      <c r="EPM27" s="112"/>
      <c r="EPN27" s="112"/>
      <c r="EPO27" s="112"/>
      <c r="EPP27" s="112"/>
      <c r="EPQ27" s="112"/>
      <c r="EPR27" s="112"/>
      <c r="EPS27" s="112"/>
      <c r="EPT27" s="112"/>
      <c r="EPU27" s="112"/>
      <c r="EPV27" s="112"/>
      <c r="EPW27" s="112"/>
      <c r="EPX27" s="112"/>
      <c r="EPY27" s="112"/>
      <c r="EPZ27" s="112"/>
      <c r="EQA27" s="112"/>
      <c r="EQB27" s="112"/>
      <c r="EQC27" s="112"/>
      <c r="EQD27" s="112"/>
      <c r="EQE27" s="112"/>
      <c r="EQF27" s="112"/>
      <c r="EQG27" s="112"/>
      <c r="EQH27" s="112"/>
      <c r="EQI27" s="112"/>
      <c r="EQJ27" s="112"/>
      <c r="EQK27" s="112"/>
      <c r="EQL27" s="112"/>
      <c r="EQM27" s="112"/>
      <c r="EQN27" s="112"/>
      <c r="EQO27" s="112"/>
      <c r="EQP27" s="112"/>
      <c r="EQQ27" s="112"/>
      <c r="EQR27" s="112"/>
      <c r="EQS27" s="112"/>
      <c r="EQT27" s="112"/>
      <c r="EQU27" s="112"/>
      <c r="EQV27" s="112"/>
      <c r="EQW27" s="112"/>
      <c r="EQX27" s="112"/>
      <c r="EQY27" s="112"/>
      <c r="EQZ27" s="112"/>
      <c r="ERA27" s="112"/>
      <c r="ERB27" s="112"/>
      <c r="ERC27" s="112"/>
      <c r="ERD27" s="112"/>
      <c r="ERE27" s="112"/>
      <c r="ERF27" s="112"/>
      <c r="ERG27" s="112"/>
      <c r="ERH27" s="112"/>
      <c r="ERI27" s="112"/>
      <c r="ERJ27" s="112"/>
      <c r="ERK27" s="112"/>
      <c r="ERL27" s="112"/>
      <c r="ERM27" s="112"/>
      <c r="ERN27" s="112"/>
      <c r="ERO27" s="112"/>
      <c r="ERP27" s="112"/>
      <c r="ERQ27" s="112"/>
      <c r="ERR27" s="112"/>
      <c r="ERS27" s="112"/>
      <c r="ERT27" s="112"/>
      <c r="ERU27" s="112"/>
      <c r="ERV27" s="112"/>
      <c r="ERW27" s="112"/>
      <c r="ERX27" s="112"/>
      <c r="ERY27" s="112"/>
      <c r="ERZ27" s="112"/>
      <c r="ESA27" s="112"/>
      <c r="ESB27" s="112"/>
      <c r="ESC27" s="112"/>
      <c r="ESD27" s="112"/>
      <c r="ESE27" s="112"/>
      <c r="ESF27" s="112"/>
      <c r="ESG27" s="112"/>
      <c r="ESH27" s="112"/>
      <c r="ESI27" s="112"/>
      <c r="ESJ27" s="112"/>
      <c r="ESK27" s="112"/>
      <c r="ESL27" s="112"/>
      <c r="ESM27" s="112"/>
      <c r="ESN27" s="112"/>
      <c r="ESO27" s="112"/>
      <c r="ESP27" s="112"/>
      <c r="ESQ27" s="112"/>
      <c r="ESR27" s="112"/>
      <c r="ESS27" s="112"/>
      <c r="EST27" s="112"/>
      <c r="ESU27" s="112"/>
      <c r="ESV27" s="112"/>
      <c r="ESW27" s="112"/>
      <c r="ESX27" s="112"/>
      <c r="ESY27" s="112"/>
      <c r="ESZ27" s="112"/>
      <c r="ETA27" s="112"/>
      <c r="ETB27" s="112"/>
      <c r="ETC27" s="112"/>
      <c r="ETD27" s="112"/>
      <c r="ETE27" s="112"/>
      <c r="ETF27" s="112"/>
      <c r="ETG27" s="112"/>
      <c r="ETH27" s="112"/>
      <c r="ETI27" s="112"/>
      <c r="ETJ27" s="112"/>
      <c r="ETK27" s="112"/>
      <c r="ETL27" s="112"/>
      <c r="ETM27" s="112"/>
      <c r="ETN27" s="112"/>
      <c r="ETO27" s="112"/>
      <c r="ETP27" s="112"/>
      <c r="ETQ27" s="112"/>
      <c r="ETR27" s="112"/>
      <c r="ETS27" s="112"/>
      <c r="ETT27" s="112"/>
      <c r="ETU27" s="112"/>
      <c r="ETV27" s="112"/>
      <c r="ETW27" s="112"/>
      <c r="ETX27" s="112"/>
      <c r="ETY27" s="112"/>
      <c r="ETZ27" s="112"/>
      <c r="EUA27" s="112"/>
      <c r="EUB27" s="112"/>
      <c r="EUC27" s="112"/>
      <c r="EUD27" s="112"/>
      <c r="EUE27" s="112"/>
      <c r="EUF27" s="112"/>
      <c r="EUG27" s="112"/>
      <c r="EUH27" s="112"/>
      <c r="EUI27" s="112"/>
      <c r="EUJ27" s="112"/>
      <c r="EUK27" s="112"/>
      <c r="EUL27" s="112"/>
      <c r="EUM27" s="112"/>
      <c r="EUN27" s="112"/>
      <c r="EUO27" s="112"/>
      <c r="EUP27" s="112"/>
      <c r="EUQ27" s="112"/>
      <c r="EUR27" s="112"/>
      <c r="EUS27" s="112"/>
      <c r="EUT27" s="112"/>
      <c r="EUU27" s="112"/>
      <c r="EUV27" s="112"/>
      <c r="EUW27" s="112"/>
      <c r="EUX27" s="112"/>
      <c r="EUY27" s="112"/>
      <c r="EUZ27" s="112"/>
      <c r="EVA27" s="112"/>
      <c r="EVB27" s="112"/>
      <c r="EVC27" s="112"/>
      <c r="EVD27" s="112"/>
      <c r="EVE27" s="112"/>
      <c r="EVF27" s="112"/>
      <c r="EVG27" s="112"/>
      <c r="EVH27" s="112"/>
      <c r="EVI27" s="112"/>
      <c r="EVJ27" s="112"/>
      <c r="EVK27" s="112"/>
      <c r="EVL27" s="112"/>
      <c r="EVM27" s="112"/>
      <c r="EVN27" s="112"/>
      <c r="EVO27" s="112"/>
      <c r="EVP27" s="112"/>
      <c r="EVQ27" s="112"/>
      <c r="EVR27" s="112"/>
      <c r="EVS27" s="112"/>
      <c r="EVT27" s="112"/>
      <c r="EVU27" s="112"/>
      <c r="EVV27" s="112"/>
      <c r="EVW27" s="112"/>
      <c r="EVX27" s="112"/>
      <c r="EVY27" s="112"/>
      <c r="EVZ27" s="112"/>
      <c r="EWA27" s="112"/>
      <c r="EWB27" s="112"/>
      <c r="EWC27" s="112"/>
      <c r="EWD27" s="112"/>
      <c r="EWE27" s="112"/>
      <c r="EWF27" s="112"/>
      <c r="EWG27" s="112"/>
      <c r="EWH27" s="112"/>
      <c r="EWI27" s="112"/>
      <c r="EWJ27" s="112"/>
      <c r="EWK27" s="112"/>
      <c r="EWL27" s="112"/>
      <c r="EWM27" s="112"/>
      <c r="EWN27" s="112"/>
      <c r="EWO27" s="112"/>
      <c r="EWP27" s="112"/>
      <c r="EWQ27" s="112"/>
      <c r="EWR27" s="112"/>
      <c r="EWS27" s="112"/>
      <c r="EWT27" s="112"/>
      <c r="EWU27" s="112"/>
      <c r="EWV27" s="112"/>
      <c r="EWW27" s="112"/>
      <c r="EWX27" s="112"/>
      <c r="EWY27" s="112"/>
      <c r="EWZ27" s="112"/>
      <c r="EXA27" s="112"/>
      <c r="EXB27" s="112"/>
      <c r="EXC27" s="112"/>
      <c r="EXD27" s="112"/>
      <c r="EXE27" s="112"/>
      <c r="EXF27" s="112"/>
      <c r="EXG27" s="112"/>
      <c r="EXH27" s="112"/>
      <c r="EXI27" s="112"/>
      <c r="EXJ27" s="112"/>
      <c r="EXK27" s="112"/>
      <c r="EXL27" s="112"/>
      <c r="EXM27" s="112"/>
      <c r="EXN27" s="112"/>
      <c r="EXO27" s="112"/>
      <c r="EXP27" s="112"/>
      <c r="EXQ27" s="112"/>
      <c r="EXR27" s="112"/>
      <c r="EXS27" s="112"/>
      <c r="EXT27" s="112"/>
      <c r="EXU27" s="112"/>
      <c r="EXV27" s="112"/>
      <c r="EXW27" s="112"/>
      <c r="EXX27" s="112"/>
      <c r="EXY27" s="112"/>
      <c r="EXZ27" s="112"/>
      <c r="EYA27" s="112"/>
      <c r="EYB27" s="112"/>
      <c r="EYC27" s="112"/>
      <c r="EYD27" s="112"/>
      <c r="EYE27" s="112"/>
      <c r="EYF27" s="112"/>
      <c r="EYG27" s="112"/>
      <c r="EYH27" s="112"/>
      <c r="EYI27" s="112"/>
      <c r="EYJ27" s="112"/>
      <c r="EYK27" s="112"/>
      <c r="EYL27" s="112"/>
      <c r="EYM27" s="112"/>
      <c r="EYN27" s="112"/>
      <c r="EYO27" s="112"/>
      <c r="EYP27" s="112"/>
      <c r="EYQ27" s="112"/>
      <c r="EYR27" s="112"/>
      <c r="EYS27" s="112"/>
      <c r="EYT27" s="112"/>
      <c r="EYU27" s="112"/>
      <c r="EYV27" s="112"/>
      <c r="EYW27" s="112"/>
      <c r="EYX27" s="112"/>
      <c r="EYY27" s="112"/>
      <c r="EYZ27" s="112"/>
      <c r="EZA27" s="112"/>
      <c r="EZB27" s="112"/>
      <c r="EZC27" s="112"/>
      <c r="EZD27" s="112"/>
      <c r="EZE27" s="112"/>
      <c r="EZF27" s="112"/>
      <c r="EZG27" s="112"/>
      <c r="EZH27" s="112"/>
      <c r="EZI27" s="112"/>
      <c r="EZJ27" s="112"/>
      <c r="EZK27" s="112"/>
      <c r="EZL27" s="112"/>
      <c r="EZM27" s="112"/>
      <c r="EZN27" s="112"/>
      <c r="EZO27" s="112"/>
      <c r="EZP27" s="112"/>
      <c r="EZQ27" s="112"/>
      <c r="EZR27" s="112"/>
      <c r="EZS27" s="112"/>
      <c r="EZT27" s="112"/>
      <c r="EZU27" s="112"/>
      <c r="EZV27" s="112"/>
      <c r="EZW27" s="112"/>
      <c r="EZX27" s="112"/>
      <c r="EZY27" s="112"/>
      <c r="EZZ27" s="112"/>
      <c r="FAA27" s="112"/>
      <c r="FAB27" s="112"/>
      <c r="FAC27" s="112"/>
      <c r="FAD27" s="112"/>
      <c r="FAE27" s="112"/>
      <c r="FAF27" s="112"/>
      <c r="FAG27" s="112"/>
      <c r="FAH27" s="112"/>
      <c r="FAI27" s="112"/>
      <c r="FAJ27" s="112"/>
      <c r="FAK27" s="112"/>
      <c r="FAL27" s="112"/>
      <c r="FAM27" s="112"/>
      <c r="FAN27" s="112"/>
      <c r="FAO27" s="112"/>
      <c r="FAP27" s="112"/>
      <c r="FAQ27" s="112"/>
      <c r="FAR27" s="112"/>
      <c r="FAS27" s="112"/>
      <c r="FAT27" s="112"/>
      <c r="FAU27" s="112"/>
      <c r="FAV27" s="112"/>
      <c r="FAW27" s="112"/>
      <c r="FAX27" s="112"/>
      <c r="FAY27" s="112"/>
      <c r="FAZ27" s="112"/>
      <c r="FBA27" s="112"/>
      <c r="FBB27" s="112"/>
      <c r="FBC27" s="112"/>
      <c r="FBD27" s="112"/>
      <c r="FBE27" s="112"/>
      <c r="FBF27" s="112"/>
      <c r="FBG27" s="112"/>
      <c r="FBH27" s="112"/>
      <c r="FBI27" s="112"/>
      <c r="FBJ27" s="112"/>
      <c r="FBK27" s="112"/>
      <c r="FBL27" s="112"/>
      <c r="FBM27" s="112"/>
      <c r="FBN27" s="112"/>
      <c r="FBO27" s="112"/>
      <c r="FBP27" s="112"/>
      <c r="FBQ27" s="112"/>
      <c r="FBR27" s="112"/>
      <c r="FBS27" s="112"/>
      <c r="FBT27" s="112"/>
      <c r="FBU27" s="112"/>
      <c r="FBV27" s="112"/>
      <c r="FBW27" s="112"/>
      <c r="FBX27" s="112"/>
      <c r="FBY27" s="112"/>
      <c r="FBZ27" s="112"/>
      <c r="FCA27" s="112"/>
      <c r="FCB27" s="112"/>
      <c r="FCC27" s="112"/>
      <c r="FCD27" s="112"/>
      <c r="FCE27" s="112"/>
      <c r="FCF27" s="112"/>
      <c r="FCG27" s="112"/>
      <c r="FCH27" s="112"/>
      <c r="FCI27" s="112"/>
      <c r="FCJ27" s="112"/>
      <c r="FCK27" s="112"/>
      <c r="FCL27" s="112"/>
      <c r="FCM27" s="112"/>
      <c r="FCN27" s="112"/>
      <c r="FCO27" s="112"/>
      <c r="FCP27" s="112"/>
      <c r="FCQ27" s="112"/>
      <c r="FCR27" s="112"/>
      <c r="FCS27" s="112"/>
      <c r="FCT27" s="112"/>
      <c r="FCU27" s="112"/>
      <c r="FCV27" s="112"/>
      <c r="FCW27" s="112"/>
      <c r="FCX27" s="112"/>
      <c r="FCY27" s="112"/>
      <c r="FCZ27" s="112"/>
      <c r="FDA27" s="112"/>
      <c r="FDB27" s="112"/>
      <c r="FDC27" s="112"/>
      <c r="FDD27" s="112"/>
      <c r="FDE27" s="112"/>
      <c r="FDF27" s="112"/>
      <c r="FDG27" s="112"/>
      <c r="FDH27" s="112"/>
      <c r="FDI27" s="112"/>
      <c r="FDJ27" s="112"/>
      <c r="FDK27" s="112"/>
      <c r="FDL27" s="112"/>
      <c r="FDM27" s="112"/>
      <c r="FDN27" s="112"/>
      <c r="FDO27" s="112"/>
      <c r="FDP27" s="112"/>
      <c r="FDQ27" s="112"/>
      <c r="FDR27" s="112"/>
      <c r="FDS27" s="112"/>
      <c r="FDT27" s="112"/>
      <c r="FDU27" s="112"/>
      <c r="FDV27" s="112"/>
      <c r="FDW27" s="112"/>
      <c r="FDX27" s="112"/>
      <c r="FDY27" s="112"/>
      <c r="FDZ27" s="112"/>
      <c r="FEA27" s="112"/>
      <c r="FEB27" s="112"/>
      <c r="FEC27" s="112"/>
      <c r="FED27" s="112"/>
      <c r="FEE27" s="112"/>
      <c r="FEF27" s="112"/>
      <c r="FEG27" s="112"/>
      <c r="FEH27" s="112"/>
      <c r="FEI27" s="112"/>
      <c r="FEJ27" s="112"/>
      <c r="FEK27" s="112"/>
      <c r="FEL27" s="112"/>
      <c r="FEM27" s="112"/>
      <c r="FEN27" s="112"/>
      <c r="FEO27" s="112"/>
      <c r="FEP27" s="112"/>
      <c r="FEQ27" s="112"/>
      <c r="FER27" s="112"/>
      <c r="FES27" s="112"/>
      <c r="FET27" s="112"/>
      <c r="FEU27" s="112"/>
      <c r="FEV27" s="112"/>
      <c r="FEW27" s="112"/>
      <c r="FEX27" s="112"/>
      <c r="FEY27" s="112"/>
      <c r="FEZ27" s="112"/>
      <c r="FFA27" s="112"/>
      <c r="FFB27" s="112"/>
      <c r="FFC27" s="112"/>
      <c r="FFD27" s="112"/>
      <c r="FFE27" s="112"/>
      <c r="FFF27" s="112"/>
      <c r="FFG27" s="112"/>
      <c r="FFH27" s="112"/>
      <c r="FFI27" s="112"/>
      <c r="FFJ27" s="112"/>
      <c r="FFK27" s="112"/>
      <c r="FFL27" s="112"/>
      <c r="FFM27" s="112"/>
      <c r="FFN27" s="112"/>
      <c r="FFO27" s="112"/>
      <c r="FFP27" s="112"/>
      <c r="FFQ27" s="112"/>
      <c r="FFR27" s="112"/>
      <c r="FFS27" s="112"/>
      <c r="FFT27" s="112"/>
      <c r="FFU27" s="112"/>
      <c r="FFV27" s="112"/>
      <c r="FFW27" s="112"/>
      <c r="FFX27" s="112"/>
      <c r="FFY27" s="112"/>
      <c r="FFZ27" s="112"/>
      <c r="FGA27" s="112"/>
      <c r="FGB27" s="112"/>
      <c r="FGC27" s="112"/>
      <c r="FGD27" s="112"/>
      <c r="FGE27" s="112"/>
      <c r="FGF27" s="112"/>
      <c r="FGG27" s="112"/>
      <c r="FGH27" s="112"/>
      <c r="FGI27" s="112"/>
      <c r="FGJ27" s="112"/>
      <c r="FGK27" s="112"/>
      <c r="FGL27" s="112"/>
      <c r="FGM27" s="112"/>
      <c r="FGN27" s="112"/>
      <c r="FGO27" s="112"/>
      <c r="FGP27" s="112"/>
      <c r="FGQ27" s="112"/>
      <c r="FGR27" s="112"/>
      <c r="FGS27" s="112"/>
      <c r="FGT27" s="112"/>
      <c r="FGU27" s="112"/>
      <c r="FGV27" s="112"/>
      <c r="FGW27" s="112"/>
      <c r="FGX27" s="112"/>
      <c r="FGY27" s="112"/>
      <c r="FGZ27" s="112"/>
      <c r="FHA27" s="112"/>
      <c r="FHB27" s="112"/>
      <c r="FHC27" s="112"/>
      <c r="FHD27" s="112"/>
      <c r="FHE27" s="112"/>
      <c r="FHF27" s="112"/>
      <c r="FHG27" s="112"/>
      <c r="FHH27" s="112"/>
      <c r="FHI27" s="112"/>
      <c r="FHJ27" s="112"/>
      <c r="FHK27" s="112"/>
      <c r="FHL27" s="112"/>
      <c r="FHM27" s="112"/>
      <c r="FHN27" s="112"/>
      <c r="FHO27" s="112"/>
      <c r="FHP27" s="112"/>
      <c r="FHQ27" s="112"/>
      <c r="FHR27" s="112"/>
      <c r="FHS27" s="112"/>
      <c r="FHT27" s="112"/>
      <c r="FHU27" s="112"/>
      <c r="FHV27" s="112"/>
      <c r="FHW27" s="112"/>
      <c r="FHX27" s="112"/>
      <c r="FHY27" s="112"/>
      <c r="FHZ27" s="112"/>
      <c r="FIA27" s="112"/>
      <c r="FIB27" s="112"/>
      <c r="FIC27" s="112"/>
      <c r="FID27" s="112"/>
      <c r="FIE27" s="112"/>
      <c r="FIF27" s="112"/>
      <c r="FIG27" s="112"/>
      <c r="FIH27" s="112"/>
      <c r="FII27" s="112"/>
      <c r="FIJ27" s="112"/>
      <c r="FIK27" s="112"/>
      <c r="FIL27" s="112"/>
      <c r="FIM27" s="112"/>
      <c r="FIN27" s="112"/>
      <c r="FIO27" s="112"/>
      <c r="FIP27" s="112"/>
      <c r="FIQ27" s="112"/>
      <c r="FIR27" s="112"/>
      <c r="FIS27" s="112"/>
      <c r="FIT27" s="112"/>
      <c r="FIU27" s="112"/>
      <c r="FIV27" s="112"/>
      <c r="FIW27" s="112"/>
      <c r="FIX27" s="112"/>
      <c r="FIY27" s="112"/>
      <c r="FIZ27" s="112"/>
      <c r="FJA27" s="112"/>
      <c r="FJB27" s="112"/>
      <c r="FJC27" s="112"/>
      <c r="FJD27" s="112"/>
      <c r="FJE27" s="112"/>
      <c r="FJF27" s="112"/>
      <c r="FJG27" s="112"/>
      <c r="FJH27" s="112"/>
      <c r="FJI27" s="112"/>
      <c r="FJJ27" s="112"/>
      <c r="FJK27" s="112"/>
      <c r="FJL27" s="112"/>
      <c r="FJM27" s="112"/>
      <c r="FJN27" s="112"/>
      <c r="FJO27" s="112"/>
      <c r="FJP27" s="112"/>
      <c r="FJQ27" s="112"/>
      <c r="FJR27" s="112"/>
      <c r="FJS27" s="112"/>
      <c r="FJT27" s="112"/>
      <c r="FJU27" s="112"/>
      <c r="FJV27" s="112"/>
      <c r="FJW27" s="112"/>
      <c r="FJX27" s="112"/>
      <c r="FJY27" s="112"/>
      <c r="FJZ27" s="112"/>
      <c r="FKA27" s="112"/>
      <c r="FKB27" s="112"/>
      <c r="FKC27" s="112"/>
      <c r="FKD27" s="112"/>
      <c r="FKE27" s="112"/>
      <c r="FKF27" s="112"/>
      <c r="FKG27" s="112"/>
      <c r="FKH27" s="112"/>
      <c r="FKI27" s="112"/>
      <c r="FKJ27" s="112"/>
      <c r="FKK27" s="112"/>
      <c r="FKL27" s="112"/>
      <c r="FKM27" s="112"/>
      <c r="FKN27" s="112"/>
      <c r="FKO27" s="112"/>
      <c r="FKP27" s="112"/>
      <c r="FKQ27" s="112"/>
      <c r="FKR27" s="112"/>
      <c r="FKS27" s="112"/>
      <c r="FKT27" s="112"/>
      <c r="FKU27" s="112"/>
      <c r="FKV27" s="112"/>
      <c r="FKW27" s="112"/>
      <c r="FKX27" s="112"/>
      <c r="FKY27" s="112"/>
      <c r="FKZ27" s="112"/>
      <c r="FLA27" s="112"/>
      <c r="FLB27" s="112"/>
      <c r="FLC27" s="112"/>
      <c r="FLD27" s="112"/>
      <c r="FLE27" s="112"/>
      <c r="FLF27" s="112"/>
      <c r="FLG27" s="112"/>
      <c r="FLH27" s="112"/>
      <c r="FLI27" s="112"/>
      <c r="FLJ27" s="112"/>
      <c r="FLK27" s="112"/>
      <c r="FLL27" s="112"/>
      <c r="FLM27" s="112"/>
      <c r="FLN27" s="112"/>
      <c r="FLO27" s="112"/>
      <c r="FLP27" s="112"/>
      <c r="FLQ27" s="112"/>
      <c r="FLR27" s="112"/>
      <c r="FLS27" s="112"/>
      <c r="FLT27" s="112"/>
      <c r="FLU27" s="112"/>
      <c r="FLV27" s="112"/>
      <c r="FLW27" s="112"/>
      <c r="FLX27" s="112"/>
      <c r="FLY27" s="112"/>
      <c r="FLZ27" s="112"/>
      <c r="FMA27" s="112"/>
      <c r="FMB27" s="112"/>
      <c r="FMC27" s="112"/>
      <c r="FMD27" s="112"/>
      <c r="FME27" s="112"/>
      <c r="FMF27" s="112"/>
      <c r="FMG27" s="112"/>
      <c r="FMH27" s="112"/>
      <c r="FMI27" s="112"/>
      <c r="FMJ27" s="112"/>
      <c r="FMK27" s="112"/>
      <c r="FML27" s="112"/>
      <c r="FMM27" s="112"/>
      <c r="FMN27" s="112"/>
      <c r="FMO27" s="112"/>
      <c r="FMP27" s="112"/>
      <c r="FMQ27" s="112"/>
      <c r="FMR27" s="112"/>
      <c r="FMS27" s="112"/>
      <c r="FMT27" s="112"/>
      <c r="FMU27" s="112"/>
      <c r="FMV27" s="112"/>
      <c r="FMW27" s="112"/>
      <c r="FMX27" s="112"/>
      <c r="FMY27" s="112"/>
      <c r="FMZ27" s="112"/>
      <c r="FNA27" s="112"/>
      <c r="FNB27" s="112"/>
      <c r="FNC27" s="112"/>
      <c r="FND27" s="112"/>
      <c r="FNE27" s="112"/>
      <c r="FNF27" s="112"/>
      <c r="FNG27" s="112"/>
      <c r="FNH27" s="112"/>
      <c r="FNI27" s="112"/>
      <c r="FNJ27" s="112"/>
      <c r="FNK27" s="112"/>
      <c r="FNL27" s="112"/>
      <c r="FNM27" s="112"/>
      <c r="FNN27" s="112"/>
      <c r="FNO27" s="112"/>
      <c r="FNP27" s="112"/>
      <c r="FNQ27" s="112"/>
      <c r="FNR27" s="112"/>
      <c r="FNS27" s="112"/>
      <c r="FNT27" s="112"/>
      <c r="FNU27" s="112"/>
      <c r="FNV27" s="112"/>
      <c r="FNW27" s="112"/>
      <c r="FNX27" s="112"/>
      <c r="FNY27" s="112"/>
      <c r="FNZ27" s="112"/>
      <c r="FOA27" s="112"/>
      <c r="FOB27" s="112"/>
      <c r="FOC27" s="112"/>
      <c r="FOD27" s="112"/>
      <c r="FOE27" s="112"/>
      <c r="FOF27" s="112"/>
      <c r="FOG27" s="112"/>
      <c r="FOH27" s="112"/>
      <c r="FOI27" s="112"/>
      <c r="FOJ27" s="112"/>
      <c r="FOK27" s="112"/>
      <c r="FOL27" s="112"/>
      <c r="FOM27" s="112"/>
      <c r="FON27" s="112"/>
      <c r="FOO27" s="112"/>
      <c r="FOP27" s="112"/>
      <c r="FOQ27" s="112"/>
      <c r="FOR27" s="112"/>
      <c r="FOS27" s="112"/>
      <c r="FOT27" s="112"/>
      <c r="FOU27" s="112"/>
      <c r="FOV27" s="112"/>
      <c r="FOW27" s="112"/>
      <c r="FOX27" s="112"/>
      <c r="FOY27" s="112"/>
      <c r="FOZ27" s="112"/>
      <c r="FPA27" s="112"/>
      <c r="FPB27" s="112"/>
      <c r="FPC27" s="112"/>
      <c r="FPD27" s="112"/>
      <c r="FPE27" s="112"/>
      <c r="FPF27" s="112"/>
      <c r="FPG27" s="112"/>
      <c r="FPH27" s="112"/>
      <c r="FPI27" s="112"/>
      <c r="FPJ27" s="112"/>
      <c r="FPK27" s="112"/>
      <c r="FPL27" s="112"/>
      <c r="FPM27" s="112"/>
      <c r="FPN27" s="112"/>
      <c r="FPO27" s="112"/>
      <c r="FPP27" s="112"/>
      <c r="FPQ27" s="112"/>
      <c r="FPR27" s="112"/>
      <c r="FPS27" s="112"/>
      <c r="FPT27" s="112"/>
      <c r="FPU27" s="112"/>
      <c r="FPV27" s="112"/>
      <c r="FPW27" s="112"/>
      <c r="FPX27" s="112"/>
      <c r="FPY27" s="112"/>
      <c r="FPZ27" s="112"/>
      <c r="FQA27" s="112"/>
      <c r="FQB27" s="112"/>
      <c r="FQC27" s="112"/>
      <c r="FQD27" s="112"/>
      <c r="FQE27" s="112"/>
      <c r="FQF27" s="112"/>
      <c r="FQG27" s="112"/>
      <c r="FQH27" s="112"/>
      <c r="FQI27" s="112"/>
      <c r="FQJ27" s="112"/>
      <c r="FQK27" s="112"/>
      <c r="FQL27" s="112"/>
      <c r="FQM27" s="112"/>
      <c r="FQN27" s="112"/>
      <c r="FQO27" s="112"/>
      <c r="FQP27" s="112"/>
      <c r="FQQ27" s="112"/>
      <c r="FQR27" s="112"/>
      <c r="FQS27" s="112"/>
      <c r="FQT27" s="112"/>
      <c r="FQU27" s="112"/>
      <c r="FQV27" s="112"/>
      <c r="FQW27" s="112"/>
      <c r="FQX27" s="112"/>
      <c r="FQY27" s="112"/>
      <c r="FQZ27" s="112"/>
      <c r="FRA27" s="112"/>
      <c r="FRB27" s="112"/>
      <c r="FRC27" s="112"/>
      <c r="FRD27" s="112"/>
      <c r="FRE27" s="112"/>
      <c r="FRF27" s="112"/>
      <c r="FRG27" s="112"/>
      <c r="FRH27" s="112"/>
      <c r="FRI27" s="112"/>
      <c r="FRJ27" s="112"/>
      <c r="FRK27" s="112"/>
      <c r="FRL27" s="112"/>
      <c r="FRM27" s="112"/>
      <c r="FRN27" s="112"/>
      <c r="FRO27" s="112"/>
      <c r="FRP27" s="112"/>
      <c r="FRQ27" s="112"/>
      <c r="FRR27" s="112"/>
      <c r="FRS27" s="112"/>
      <c r="FRT27" s="112"/>
      <c r="FRU27" s="112"/>
      <c r="FRV27" s="112"/>
      <c r="FRW27" s="112"/>
      <c r="FRX27" s="112"/>
      <c r="FRY27" s="112"/>
      <c r="FRZ27" s="112"/>
      <c r="FSA27" s="112"/>
      <c r="FSB27" s="112"/>
      <c r="FSC27" s="112"/>
      <c r="FSD27" s="112"/>
      <c r="FSE27" s="112"/>
      <c r="FSF27" s="112"/>
      <c r="FSG27" s="112"/>
      <c r="FSH27" s="112"/>
      <c r="FSI27" s="112"/>
      <c r="FSJ27" s="112"/>
      <c r="FSK27" s="112"/>
      <c r="FSL27" s="112"/>
      <c r="FSM27" s="112"/>
      <c r="FSN27" s="112"/>
      <c r="FSO27" s="112"/>
      <c r="FSP27" s="112"/>
      <c r="FSQ27" s="112"/>
      <c r="FSR27" s="112"/>
      <c r="FSS27" s="112"/>
      <c r="FST27" s="112"/>
      <c r="FSU27" s="112"/>
      <c r="FSV27" s="112"/>
      <c r="FSW27" s="112"/>
      <c r="FSX27" s="112"/>
      <c r="FSY27" s="112"/>
      <c r="FSZ27" s="112"/>
      <c r="FTA27" s="112"/>
      <c r="FTB27" s="112"/>
      <c r="FTC27" s="112"/>
      <c r="FTD27" s="112"/>
      <c r="FTE27" s="112"/>
      <c r="FTF27" s="112"/>
      <c r="FTG27" s="112"/>
      <c r="FTH27" s="112"/>
      <c r="FTI27" s="112"/>
      <c r="FTJ27" s="112"/>
      <c r="FTK27" s="112"/>
      <c r="FTL27" s="112"/>
      <c r="FTM27" s="112"/>
      <c r="FTN27" s="112"/>
      <c r="FTO27" s="112"/>
      <c r="FTP27" s="112"/>
      <c r="FTQ27" s="112"/>
      <c r="FTR27" s="112"/>
      <c r="FTS27" s="112"/>
      <c r="FTT27" s="112"/>
      <c r="FTU27" s="112"/>
      <c r="FTV27" s="112"/>
      <c r="FTW27" s="112"/>
      <c r="FTX27" s="112"/>
      <c r="FTY27" s="112"/>
      <c r="FTZ27" s="112"/>
      <c r="FUA27" s="112"/>
      <c r="FUB27" s="112"/>
      <c r="FUC27" s="112"/>
      <c r="FUD27" s="112"/>
      <c r="FUE27" s="112"/>
      <c r="FUF27" s="112"/>
      <c r="FUG27" s="112"/>
      <c r="FUH27" s="112"/>
      <c r="FUI27" s="112"/>
      <c r="FUJ27" s="112"/>
      <c r="FUK27" s="112"/>
      <c r="FUL27" s="112"/>
      <c r="FUM27" s="112"/>
      <c r="FUN27" s="112"/>
      <c r="FUO27" s="112"/>
      <c r="FUP27" s="112"/>
      <c r="FUQ27" s="112"/>
      <c r="FUR27" s="112"/>
      <c r="FUS27" s="112"/>
      <c r="FUT27" s="112"/>
      <c r="FUU27" s="112"/>
      <c r="FUV27" s="112"/>
      <c r="FUW27" s="112"/>
      <c r="FUX27" s="112"/>
      <c r="FUY27" s="112"/>
      <c r="FUZ27" s="112"/>
      <c r="FVA27" s="112"/>
      <c r="FVB27" s="112"/>
      <c r="FVC27" s="112"/>
      <c r="FVD27" s="112"/>
      <c r="FVE27" s="112"/>
      <c r="FVF27" s="112"/>
      <c r="FVG27" s="112"/>
      <c r="FVH27" s="112"/>
      <c r="FVI27" s="112"/>
      <c r="FVJ27" s="112"/>
      <c r="FVK27" s="112"/>
      <c r="FVL27" s="112"/>
      <c r="FVM27" s="112"/>
      <c r="FVN27" s="112"/>
      <c r="FVO27" s="112"/>
      <c r="FVP27" s="112"/>
      <c r="FVQ27" s="112"/>
      <c r="FVR27" s="112"/>
      <c r="FVS27" s="112"/>
      <c r="FVT27" s="112"/>
      <c r="FVU27" s="112"/>
      <c r="FVV27" s="112"/>
      <c r="FVW27" s="112"/>
      <c r="FVX27" s="112"/>
      <c r="FVY27" s="112"/>
      <c r="FVZ27" s="112"/>
      <c r="FWA27" s="112"/>
      <c r="FWB27" s="112"/>
      <c r="FWC27" s="112"/>
      <c r="FWD27" s="112"/>
      <c r="FWE27" s="112"/>
      <c r="FWF27" s="112"/>
      <c r="FWG27" s="112"/>
      <c r="FWH27" s="112"/>
      <c r="FWI27" s="112"/>
      <c r="FWJ27" s="112"/>
      <c r="FWK27" s="112"/>
      <c r="FWL27" s="112"/>
      <c r="FWM27" s="112"/>
      <c r="FWN27" s="112"/>
      <c r="FWO27" s="112"/>
      <c r="FWP27" s="112"/>
      <c r="FWQ27" s="112"/>
      <c r="FWR27" s="112"/>
      <c r="FWS27" s="112"/>
      <c r="FWT27" s="112"/>
      <c r="FWU27" s="112"/>
      <c r="FWV27" s="112"/>
      <c r="FWW27" s="112"/>
      <c r="FWX27" s="112"/>
      <c r="FWY27" s="112"/>
      <c r="FWZ27" s="112"/>
      <c r="FXA27" s="112"/>
      <c r="FXB27" s="112"/>
      <c r="FXC27" s="112"/>
      <c r="FXD27" s="112"/>
      <c r="FXE27" s="112"/>
      <c r="FXF27" s="112"/>
      <c r="FXG27" s="112"/>
      <c r="FXH27" s="112"/>
      <c r="FXI27" s="112"/>
      <c r="FXJ27" s="112"/>
      <c r="FXK27" s="112"/>
      <c r="FXL27" s="112"/>
      <c r="FXM27" s="112"/>
      <c r="FXN27" s="112"/>
      <c r="FXO27" s="112"/>
      <c r="FXP27" s="112"/>
      <c r="FXQ27" s="112"/>
      <c r="FXR27" s="112"/>
      <c r="FXS27" s="112"/>
      <c r="FXT27" s="112"/>
      <c r="FXU27" s="112"/>
      <c r="FXV27" s="112"/>
      <c r="FXW27" s="112"/>
      <c r="FXX27" s="112"/>
      <c r="FXY27" s="112"/>
      <c r="FXZ27" s="112"/>
      <c r="FYA27" s="112"/>
      <c r="FYB27" s="112"/>
      <c r="FYC27" s="112"/>
      <c r="FYD27" s="112"/>
      <c r="FYE27" s="112"/>
      <c r="FYF27" s="112"/>
      <c r="FYG27" s="112"/>
      <c r="FYH27" s="112"/>
      <c r="FYI27" s="112"/>
      <c r="FYJ27" s="112"/>
      <c r="FYK27" s="112"/>
      <c r="FYL27" s="112"/>
      <c r="FYM27" s="112"/>
      <c r="FYN27" s="112"/>
      <c r="FYO27" s="112"/>
      <c r="FYP27" s="112"/>
      <c r="FYQ27" s="112"/>
      <c r="FYR27" s="112"/>
      <c r="FYS27" s="112"/>
      <c r="FYT27" s="112"/>
      <c r="FYU27" s="112"/>
      <c r="FYV27" s="112"/>
      <c r="FYW27" s="112"/>
      <c r="FYX27" s="112"/>
      <c r="FYY27" s="112"/>
      <c r="FYZ27" s="112"/>
      <c r="FZA27" s="112"/>
      <c r="FZB27" s="112"/>
      <c r="FZC27" s="112"/>
      <c r="FZD27" s="112"/>
      <c r="FZE27" s="112"/>
      <c r="FZF27" s="112"/>
      <c r="FZG27" s="112"/>
      <c r="FZH27" s="112"/>
      <c r="FZI27" s="112"/>
      <c r="FZJ27" s="112"/>
      <c r="FZK27" s="112"/>
      <c r="FZL27" s="112"/>
      <c r="FZM27" s="112"/>
      <c r="FZN27" s="112"/>
      <c r="FZO27" s="112"/>
      <c r="FZP27" s="112"/>
      <c r="FZQ27" s="112"/>
      <c r="FZR27" s="112"/>
      <c r="FZS27" s="112"/>
      <c r="FZT27" s="112"/>
      <c r="FZU27" s="112"/>
      <c r="FZV27" s="112"/>
      <c r="FZW27" s="112"/>
      <c r="FZX27" s="112"/>
      <c r="FZY27" s="112"/>
      <c r="FZZ27" s="112"/>
      <c r="GAA27" s="112"/>
      <c r="GAB27" s="112"/>
      <c r="GAC27" s="112"/>
      <c r="GAD27" s="112"/>
      <c r="GAE27" s="112"/>
      <c r="GAF27" s="112"/>
      <c r="GAG27" s="112"/>
      <c r="GAH27" s="112"/>
      <c r="GAI27" s="112"/>
      <c r="GAJ27" s="112"/>
      <c r="GAK27" s="112"/>
      <c r="GAL27" s="112"/>
      <c r="GAM27" s="112"/>
      <c r="GAN27" s="112"/>
      <c r="GAO27" s="112"/>
      <c r="GAP27" s="112"/>
      <c r="GAQ27" s="112"/>
      <c r="GAR27" s="112"/>
      <c r="GAS27" s="112"/>
      <c r="GAT27" s="112"/>
      <c r="GAU27" s="112"/>
      <c r="GAV27" s="112"/>
      <c r="GAW27" s="112"/>
      <c r="GAX27" s="112"/>
      <c r="GAY27" s="112"/>
      <c r="GAZ27" s="112"/>
      <c r="GBA27" s="112"/>
      <c r="GBB27" s="112"/>
      <c r="GBC27" s="112"/>
      <c r="GBD27" s="112"/>
      <c r="GBE27" s="112"/>
      <c r="GBF27" s="112"/>
      <c r="GBG27" s="112"/>
      <c r="GBH27" s="112"/>
      <c r="GBI27" s="112"/>
      <c r="GBJ27" s="112"/>
      <c r="GBK27" s="112"/>
      <c r="GBL27" s="112"/>
      <c r="GBM27" s="112"/>
      <c r="GBN27" s="112"/>
      <c r="GBO27" s="112"/>
      <c r="GBP27" s="112"/>
      <c r="GBQ27" s="112"/>
      <c r="GBR27" s="112"/>
      <c r="GBS27" s="112"/>
      <c r="GBT27" s="112"/>
      <c r="GBU27" s="112"/>
      <c r="GBV27" s="112"/>
      <c r="GBW27" s="112"/>
      <c r="GBX27" s="112"/>
      <c r="GBY27" s="112"/>
      <c r="GBZ27" s="112"/>
      <c r="GCA27" s="112"/>
      <c r="GCB27" s="112"/>
      <c r="GCC27" s="112"/>
      <c r="GCD27" s="112"/>
      <c r="GCE27" s="112"/>
      <c r="GCF27" s="112"/>
      <c r="GCG27" s="112"/>
      <c r="GCH27" s="112"/>
      <c r="GCI27" s="112"/>
      <c r="GCJ27" s="112"/>
      <c r="GCK27" s="112"/>
      <c r="GCL27" s="112"/>
      <c r="GCM27" s="112"/>
      <c r="GCN27" s="112"/>
      <c r="GCO27" s="112"/>
      <c r="GCP27" s="112"/>
      <c r="GCQ27" s="112"/>
      <c r="GCR27" s="112"/>
      <c r="GCS27" s="112"/>
      <c r="GCT27" s="112"/>
      <c r="GCU27" s="112"/>
      <c r="GCV27" s="112"/>
      <c r="GCW27" s="112"/>
      <c r="GCX27" s="112"/>
      <c r="GCY27" s="112"/>
      <c r="GCZ27" s="112"/>
      <c r="GDA27" s="112"/>
      <c r="GDB27" s="112"/>
      <c r="GDC27" s="112"/>
      <c r="GDD27" s="112"/>
      <c r="GDE27" s="112"/>
      <c r="GDF27" s="112"/>
      <c r="GDG27" s="112"/>
      <c r="GDH27" s="112"/>
      <c r="GDI27" s="112"/>
      <c r="GDJ27" s="112"/>
      <c r="GDK27" s="112"/>
      <c r="GDL27" s="112"/>
      <c r="GDM27" s="112"/>
      <c r="GDN27" s="112"/>
      <c r="GDO27" s="112"/>
      <c r="GDP27" s="112"/>
      <c r="GDQ27" s="112"/>
      <c r="GDR27" s="112"/>
      <c r="GDS27" s="112"/>
      <c r="GDT27" s="112"/>
      <c r="GDU27" s="112"/>
      <c r="GDV27" s="112"/>
      <c r="GDW27" s="112"/>
      <c r="GDX27" s="112"/>
      <c r="GDY27" s="112"/>
      <c r="GDZ27" s="112"/>
      <c r="GEA27" s="112"/>
      <c r="GEB27" s="112"/>
      <c r="GEC27" s="112"/>
      <c r="GED27" s="112"/>
      <c r="GEE27" s="112"/>
      <c r="GEF27" s="112"/>
      <c r="GEG27" s="112"/>
      <c r="GEH27" s="112"/>
      <c r="GEI27" s="112"/>
      <c r="GEJ27" s="112"/>
      <c r="GEK27" s="112"/>
      <c r="GEL27" s="112"/>
      <c r="GEM27" s="112"/>
      <c r="GEN27" s="112"/>
      <c r="GEO27" s="112"/>
      <c r="GEP27" s="112"/>
      <c r="GEQ27" s="112"/>
      <c r="GER27" s="112"/>
      <c r="GES27" s="112"/>
      <c r="GET27" s="112"/>
      <c r="GEU27" s="112"/>
      <c r="GEV27" s="112"/>
      <c r="GEW27" s="112"/>
      <c r="GEX27" s="112"/>
      <c r="GEY27" s="112"/>
      <c r="GEZ27" s="112"/>
      <c r="GFA27" s="112"/>
      <c r="GFB27" s="112"/>
      <c r="GFC27" s="112"/>
      <c r="GFD27" s="112"/>
      <c r="GFE27" s="112"/>
      <c r="GFF27" s="112"/>
      <c r="GFG27" s="112"/>
      <c r="GFH27" s="112"/>
      <c r="GFI27" s="112"/>
      <c r="GFJ27" s="112"/>
      <c r="GFK27" s="112"/>
      <c r="GFL27" s="112"/>
      <c r="GFM27" s="112"/>
      <c r="GFN27" s="112"/>
      <c r="GFO27" s="112"/>
      <c r="GFP27" s="112"/>
      <c r="GFQ27" s="112"/>
      <c r="GFR27" s="112"/>
      <c r="GFS27" s="112"/>
      <c r="GFT27" s="112"/>
      <c r="GFU27" s="112"/>
      <c r="GFV27" s="112"/>
      <c r="GFW27" s="112"/>
      <c r="GFX27" s="112"/>
      <c r="GFY27" s="112"/>
      <c r="GFZ27" s="112"/>
      <c r="GGA27" s="112"/>
      <c r="GGB27" s="112"/>
      <c r="GGC27" s="112"/>
      <c r="GGD27" s="112"/>
      <c r="GGE27" s="112"/>
      <c r="GGF27" s="112"/>
      <c r="GGG27" s="112"/>
      <c r="GGH27" s="112"/>
      <c r="GGI27" s="112"/>
      <c r="GGJ27" s="112"/>
      <c r="GGK27" s="112"/>
      <c r="GGL27" s="112"/>
      <c r="GGM27" s="112"/>
      <c r="GGN27" s="112"/>
      <c r="GGO27" s="112"/>
      <c r="GGP27" s="112"/>
      <c r="GGQ27" s="112"/>
      <c r="GGR27" s="112"/>
      <c r="GGS27" s="112"/>
      <c r="GGT27" s="112"/>
      <c r="GGU27" s="112"/>
      <c r="GGV27" s="112"/>
      <c r="GGW27" s="112"/>
      <c r="GGX27" s="112"/>
      <c r="GGY27" s="112"/>
      <c r="GGZ27" s="112"/>
      <c r="GHA27" s="112"/>
      <c r="GHB27" s="112"/>
      <c r="GHC27" s="112"/>
      <c r="GHD27" s="112"/>
      <c r="GHE27" s="112"/>
      <c r="GHF27" s="112"/>
      <c r="GHG27" s="112"/>
      <c r="GHH27" s="112"/>
      <c r="GHI27" s="112"/>
      <c r="GHJ27" s="112"/>
      <c r="GHK27" s="112"/>
      <c r="GHL27" s="112"/>
      <c r="GHM27" s="112"/>
      <c r="GHN27" s="112"/>
      <c r="GHO27" s="112"/>
      <c r="GHP27" s="112"/>
      <c r="GHQ27" s="112"/>
      <c r="GHR27" s="112"/>
      <c r="GHS27" s="112"/>
      <c r="GHT27" s="112"/>
      <c r="GHU27" s="112"/>
      <c r="GHV27" s="112"/>
      <c r="GHW27" s="112"/>
      <c r="GHX27" s="112"/>
      <c r="GHY27" s="112"/>
      <c r="GHZ27" s="112"/>
      <c r="GIA27" s="112"/>
      <c r="GIB27" s="112"/>
      <c r="GIC27" s="112"/>
      <c r="GID27" s="112"/>
      <c r="GIE27" s="112"/>
      <c r="GIF27" s="112"/>
      <c r="GIG27" s="112"/>
      <c r="GIH27" s="112"/>
      <c r="GII27" s="112"/>
      <c r="GIJ27" s="112"/>
      <c r="GIK27" s="112"/>
      <c r="GIL27" s="112"/>
      <c r="GIM27" s="112"/>
      <c r="GIN27" s="112"/>
      <c r="GIO27" s="112"/>
      <c r="GIP27" s="112"/>
      <c r="GIQ27" s="112"/>
      <c r="GIR27" s="112"/>
      <c r="GIS27" s="112"/>
      <c r="GIT27" s="112"/>
      <c r="GIU27" s="112"/>
      <c r="GIV27" s="112"/>
      <c r="GIW27" s="112"/>
      <c r="GIX27" s="112"/>
      <c r="GIY27" s="112"/>
      <c r="GIZ27" s="112"/>
      <c r="GJA27" s="112"/>
      <c r="GJB27" s="112"/>
      <c r="GJC27" s="112"/>
      <c r="GJD27" s="112"/>
      <c r="GJE27" s="112"/>
      <c r="GJF27" s="112"/>
      <c r="GJG27" s="112"/>
      <c r="GJH27" s="112"/>
      <c r="GJI27" s="112"/>
      <c r="GJJ27" s="112"/>
      <c r="GJK27" s="112"/>
      <c r="GJL27" s="112"/>
      <c r="GJM27" s="112"/>
      <c r="GJN27" s="112"/>
      <c r="GJO27" s="112"/>
      <c r="GJP27" s="112"/>
      <c r="GJQ27" s="112"/>
      <c r="GJR27" s="112"/>
      <c r="GJS27" s="112"/>
      <c r="GJT27" s="112"/>
      <c r="GJU27" s="112"/>
      <c r="GJV27" s="112"/>
      <c r="GJW27" s="112"/>
      <c r="GJX27" s="112"/>
      <c r="GJY27" s="112"/>
      <c r="GJZ27" s="112"/>
      <c r="GKA27" s="112"/>
      <c r="GKB27" s="112"/>
      <c r="GKC27" s="112"/>
      <c r="GKD27" s="112"/>
      <c r="GKE27" s="112"/>
      <c r="GKF27" s="112"/>
      <c r="GKG27" s="112"/>
      <c r="GKH27" s="112"/>
      <c r="GKI27" s="112"/>
      <c r="GKJ27" s="112"/>
      <c r="GKK27" s="112"/>
      <c r="GKL27" s="112"/>
      <c r="GKM27" s="112"/>
      <c r="GKN27" s="112"/>
      <c r="GKO27" s="112"/>
      <c r="GKP27" s="112"/>
      <c r="GKQ27" s="112"/>
      <c r="GKR27" s="112"/>
      <c r="GKS27" s="112"/>
      <c r="GKT27" s="112"/>
      <c r="GKU27" s="112"/>
      <c r="GKV27" s="112"/>
      <c r="GKW27" s="112"/>
      <c r="GKX27" s="112"/>
      <c r="GKY27" s="112"/>
      <c r="GKZ27" s="112"/>
      <c r="GLA27" s="112"/>
      <c r="GLB27" s="112"/>
      <c r="GLC27" s="112"/>
      <c r="GLD27" s="112"/>
      <c r="GLE27" s="112"/>
      <c r="GLF27" s="112"/>
      <c r="GLG27" s="112"/>
      <c r="GLH27" s="112"/>
      <c r="GLI27" s="112"/>
      <c r="GLJ27" s="112"/>
      <c r="GLK27" s="112"/>
      <c r="GLL27" s="112"/>
      <c r="GLM27" s="112"/>
      <c r="GLN27" s="112"/>
      <c r="GLO27" s="112"/>
      <c r="GLP27" s="112"/>
      <c r="GLQ27" s="112"/>
      <c r="GLR27" s="112"/>
      <c r="GLS27" s="112"/>
      <c r="GLT27" s="112"/>
      <c r="GLU27" s="112"/>
      <c r="GLV27" s="112"/>
      <c r="GLW27" s="112"/>
      <c r="GLX27" s="112"/>
      <c r="GLY27" s="112"/>
      <c r="GLZ27" s="112"/>
      <c r="GMA27" s="112"/>
      <c r="GMB27" s="112"/>
      <c r="GMC27" s="112"/>
      <c r="GMD27" s="112"/>
      <c r="GME27" s="112"/>
      <c r="GMF27" s="112"/>
      <c r="GMG27" s="112"/>
      <c r="GMH27" s="112"/>
      <c r="GMI27" s="112"/>
      <c r="GMJ27" s="112"/>
      <c r="GMK27" s="112"/>
      <c r="GML27" s="112"/>
      <c r="GMM27" s="112"/>
      <c r="GMN27" s="112"/>
      <c r="GMO27" s="112"/>
      <c r="GMP27" s="112"/>
      <c r="GMQ27" s="112"/>
      <c r="GMR27" s="112"/>
      <c r="GMS27" s="112"/>
      <c r="GMT27" s="112"/>
      <c r="GMU27" s="112"/>
      <c r="GMV27" s="112"/>
      <c r="GMW27" s="112"/>
      <c r="GMX27" s="112"/>
      <c r="GMY27" s="112"/>
      <c r="GMZ27" s="112"/>
      <c r="GNA27" s="112"/>
      <c r="GNB27" s="112"/>
      <c r="GNC27" s="112"/>
      <c r="GND27" s="112"/>
      <c r="GNE27" s="112"/>
      <c r="GNF27" s="112"/>
      <c r="GNG27" s="112"/>
      <c r="GNH27" s="112"/>
      <c r="GNI27" s="112"/>
      <c r="GNJ27" s="112"/>
      <c r="GNK27" s="112"/>
      <c r="GNL27" s="112"/>
      <c r="GNM27" s="112"/>
      <c r="GNN27" s="112"/>
      <c r="GNO27" s="112"/>
      <c r="GNP27" s="112"/>
      <c r="GNQ27" s="112"/>
      <c r="GNR27" s="112"/>
      <c r="GNS27" s="112"/>
      <c r="GNT27" s="112"/>
      <c r="GNU27" s="112"/>
      <c r="GNV27" s="112"/>
      <c r="GNW27" s="112"/>
      <c r="GNX27" s="112"/>
      <c r="GNY27" s="112"/>
      <c r="GNZ27" s="112"/>
      <c r="GOA27" s="112"/>
      <c r="GOB27" s="112"/>
      <c r="GOC27" s="112"/>
      <c r="GOD27" s="112"/>
      <c r="GOE27" s="112"/>
      <c r="GOF27" s="112"/>
      <c r="GOG27" s="112"/>
      <c r="GOH27" s="112"/>
      <c r="GOI27" s="112"/>
      <c r="GOJ27" s="112"/>
      <c r="GOK27" s="112"/>
      <c r="GOL27" s="112"/>
      <c r="GOM27" s="112"/>
      <c r="GON27" s="112"/>
      <c r="GOO27" s="112"/>
      <c r="GOP27" s="112"/>
      <c r="GOQ27" s="112"/>
      <c r="GOR27" s="112"/>
      <c r="GOS27" s="112"/>
      <c r="GOT27" s="112"/>
      <c r="GOU27" s="112"/>
      <c r="GOV27" s="112"/>
      <c r="GOW27" s="112"/>
      <c r="GOX27" s="112"/>
      <c r="GOY27" s="112"/>
      <c r="GOZ27" s="112"/>
      <c r="GPA27" s="112"/>
      <c r="GPB27" s="112"/>
      <c r="GPC27" s="112"/>
      <c r="GPD27" s="112"/>
      <c r="GPE27" s="112"/>
      <c r="GPF27" s="112"/>
      <c r="GPG27" s="112"/>
      <c r="GPH27" s="112"/>
      <c r="GPI27" s="112"/>
      <c r="GPJ27" s="112"/>
      <c r="GPK27" s="112"/>
      <c r="GPL27" s="112"/>
      <c r="GPM27" s="112"/>
      <c r="GPN27" s="112"/>
      <c r="GPO27" s="112"/>
      <c r="GPP27" s="112"/>
      <c r="GPQ27" s="112"/>
      <c r="GPR27" s="112"/>
      <c r="GPS27" s="112"/>
      <c r="GPT27" s="112"/>
      <c r="GPU27" s="112"/>
      <c r="GPV27" s="112"/>
      <c r="GPW27" s="112"/>
      <c r="GPX27" s="112"/>
      <c r="GPY27" s="112"/>
      <c r="GPZ27" s="112"/>
      <c r="GQA27" s="112"/>
      <c r="GQB27" s="112"/>
      <c r="GQC27" s="112"/>
      <c r="GQD27" s="112"/>
      <c r="GQE27" s="112"/>
      <c r="GQF27" s="112"/>
      <c r="GQG27" s="112"/>
      <c r="GQH27" s="112"/>
      <c r="GQI27" s="112"/>
      <c r="GQJ27" s="112"/>
      <c r="GQK27" s="112"/>
      <c r="GQL27" s="112"/>
      <c r="GQM27" s="112"/>
      <c r="GQN27" s="112"/>
      <c r="GQO27" s="112"/>
      <c r="GQP27" s="112"/>
      <c r="GQQ27" s="112"/>
      <c r="GQR27" s="112"/>
      <c r="GQS27" s="112"/>
      <c r="GQT27" s="112"/>
      <c r="GQU27" s="112"/>
      <c r="GQV27" s="112"/>
      <c r="GQW27" s="112"/>
      <c r="GQX27" s="112"/>
      <c r="GQY27" s="112"/>
      <c r="GQZ27" s="112"/>
      <c r="GRA27" s="112"/>
      <c r="GRB27" s="112"/>
      <c r="GRC27" s="112"/>
      <c r="GRD27" s="112"/>
      <c r="GRE27" s="112"/>
      <c r="GRF27" s="112"/>
      <c r="GRG27" s="112"/>
      <c r="GRH27" s="112"/>
      <c r="GRI27" s="112"/>
      <c r="GRJ27" s="112"/>
      <c r="GRK27" s="112"/>
      <c r="GRL27" s="112"/>
      <c r="GRM27" s="112"/>
      <c r="GRN27" s="112"/>
      <c r="GRO27" s="112"/>
      <c r="GRP27" s="112"/>
      <c r="GRQ27" s="112"/>
      <c r="GRR27" s="112"/>
      <c r="GRS27" s="112"/>
      <c r="GRT27" s="112"/>
      <c r="GRU27" s="112"/>
      <c r="GRV27" s="112"/>
      <c r="GRW27" s="112"/>
      <c r="GRX27" s="112"/>
      <c r="GRY27" s="112"/>
      <c r="GRZ27" s="112"/>
      <c r="GSA27" s="112"/>
      <c r="GSB27" s="112"/>
      <c r="GSC27" s="112"/>
      <c r="GSD27" s="112"/>
      <c r="GSE27" s="112"/>
      <c r="GSF27" s="112"/>
      <c r="GSG27" s="112"/>
      <c r="GSH27" s="112"/>
      <c r="GSI27" s="112"/>
      <c r="GSJ27" s="112"/>
      <c r="GSK27" s="112"/>
      <c r="GSL27" s="112"/>
      <c r="GSM27" s="112"/>
      <c r="GSN27" s="112"/>
      <c r="GSO27" s="112"/>
      <c r="GSP27" s="112"/>
      <c r="GSQ27" s="112"/>
      <c r="GSR27" s="112"/>
      <c r="GSS27" s="112"/>
      <c r="GST27" s="112"/>
      <c r="GSU27" s="112"/>
      <c r="GSV27" s="112"/>
      <c r="GSW27" s="112"/>
      <c r="GSX27" s="112"/>
      <c r="GSY27" s="112"/>
      <c r="GSZ27" s="112"/>
      <c r="GTA27" s="112"/>
      <c r="GTB27" s="112"/>
      <c r="GTC27" s="112"/>
      <c r="GTD27" s="112"/>
      <c r="GTE27" s="112"/>
      <c r="GTF27" s="112"/>
      <c r="GTG27" s="112"/>
      <c r="GTH27" s="112"/>
      <c r="GTI27" s="112"/>
      <c r="GTJ27" s="112"/>
      <c r="GTK27" s="112"/>
      <c r="GTL27" s="112"/>
      <c r="GTM27" s="112"/>
      <c r="GTN27" s="112"/>
      <c r="GTO27" s="112"/>
      <c r="GTP27" s="112"/>
      <c r="GTQ27" s="112"/>
      <c r="GTR27" s="112"/>
      <c r="GTS27" s="112"/>
      <c r="GTT27" s="112"/>
      <c r="GTU27" s="112"/>
      <c r="GTV27" s="112"/>
      <c r="GTW27" s="112"/>
      <c r="GTX27" s="112"/>
      <c r="GTY27" s="112"/>
      <c r="GTZ27" s="112"/>
      <c r="GUA27" s="112"/>
      <c r="GUB27" s="112"/>
      <c r="GUC27" s="112"/>
      <c r="GUD27" s="112"/>
      <c r="GUE27" s="112"/>
      <c r="GUF27" s="112"/>
      <c r="GUG27" s="112"/>
      <c r="GUH27" s="112"/>
      <c r="GUI27" s="112"/>
      <c r="GUJ27" s="112"/>
      <c r="GUK27" s="112"/>
      <c r="GUL27" s="112"/>
      <c r="GUM27" s="112"/>
      <c r="GUN27" s="112"/>
      <c r="GUO27" s="112"/>
      <c r="GUP27" s="112"/>
      <c r="GUQ27" s="112"/>
      <c r="GUR27" s="112"/>
      <c r="GUS27" s="112"/>
      <c r="GUT27" s="112"/>
      <c r="GUU27" s="112"/>
      <c r="GUV27" s="112"/>
      <c r="GUW27" s="112"/>
      <c r="GUX27" s="112"/>
      <c r="GUY27" s="112"/>
      <c r="GUZ27" s="112"/>
      <c r="GVA27" s="112"/>
      <c r="GVB27" s="112"/>
      <c r="GVC27" s="112"/>
      <c r="GVD27" s="112"/>
      <c r="GVE27" s="112"/>
      <c r="GVF27" s="112"/>
      <c r="GVG27" s="112"/>
      <c r="GVH27" s="112"/>
      <c r="GVI27" s="112"/>
      <c r="GVJ27" s="112"/>
      <c r="GVK27" s="112"/>
      <c r="GVL27" s="112"/>
      <c r="GVM27" s="112"/>
      <c r="GVN27" s="112"/>
      <c r="GVO27" s="112"/>
      <c r="GVP27" s="112"/>
      <c r="GVQ27" s="112"/>
      <c r="GVR27" s="112"/>
      <c r="GVS27" s="112"/>
      <c r="GVT27" s="112"/>
      <c r="GVU27" s="112"/>
      <c r="GVV27" s="112"/>
      <c r="GVW27" s="112"/>
      <c r="GVX27" s="112"/>
      <c r="GVY27" s="112"/>
      <c r="GVZ27" s="112"/>
      <c r="GWA27" s="112"/>
      <c r="GWB27" s="112"/>
      <c r="GWC27" s="112"/>
      <c r="GWD27" s="112"/>
      <c r="GWE27" s="112"/>
      <c r="GWF27" s="112"/>
      <c r="GWG27" s="112"/>
      <c r="GWH27" s="112"/>
      <c r="GWI27" s="112"/>
      <c r="GWJ27" s="112"/>
      <c r="GWK27" s="112"/>
      <c r="GWL27" s="112"/>
      <c r="GWM27" s="112"/>
      <c r="GWN27" s="112"/>
      <c r="GWO27" s="112"/>
      <c r="GWP27" s="112"/>
      <c r="GWQ27" s="112"/>
      <c r="GWR27" s="112"/>
      <c r="GWS27" s="112"/>
      <c r="GWT27" s="112"/>
      <c r="GWU27" s="112"/>
      <c r="GWV27" s="112"/>
      <c r="GWW27" s="112"/>
      <c r="GWX27" s="112"/>
      <c r="GWY27" s="112"/>
      <c r="GWZ27" s="112"/>
      <c r="GXA27" s="112"/>
      <c r="GXB27" s="112"/>
      <c r="GXC27" s="112"/>
      <c r="GXD27" s="112"/>
      <c r="GXE27" s="112"/>
      <c r="GXF27" s="112"/>
      <c r="GXG27" s="112"/>
      <c r="GXH27" s="112"/>
      <c r="GXI27" s="112"/>
      <c r="GXJ27" s="112"/>
      <c r="GXK27" s="112"/>
      <c r="GXL27" s="112"/>
      <c r="GXM27" s="112"/>
      <c r="GXN27" s="112"/>
      <c r="GXO27" s="112"/>
      <c r="GXP27" s="112"/>
      <c r="GXQ27" s="112"/>
      <c r="GXR27" s="112"/>
      <c r="GXS27" s="112"/>
      <c r="GXT27" s="112"/>
      <c r="GXU27" s="112"/>
      <c r="GXV27" s="112"/>
      <c r="GXW27" s="112"/>
      <c r="GXX27" s="112"/>
      <c r="GXY27" s="112"/>
      <c r="GXZ27" s="112"/>
      <c r="GYA27" s="112"/>
      <c r="GYB27" s="112"/>
      <c r="GYC27" s="112"/>
      <c r="GYD27" s="112"/>
      <c r="GYE27" s="112"/>
      <c r="GYF27" s="112"/>
      <c r="GYG27" s="112"/>
      <c r="GYH27" s="112"/>
      <c r="GYI27" s="112"/>
      <c r="GYJ27" s="112"/>
      <c r="GYK27" s="112"/>
      <c r="GYL27" s="112"/>
      <c r="GYM27" s="112"/>
      <c r="GYN27" s="112"/>
      <c r="GYO27" s="112"/>
      <c r="GYP27" s="112"/>
      <c r="GYQ27" s="112"/>
      <c r="GYR27" s="112"/>
      <c r="GYS27" s="112"/>
      <c r="GYT27" s="112"/>
      <c r="GYU27" s="112"/>
      <c r="GYV27" s="112"/>
      <c r="GYW27" s="112"/>
      <c r="GYX27" s="112"/>
      <c r="GYY27" s="112"/>
      <c r="GYZ27" s="112"/>
      <c r="GZA27" s="112"/>
      <c r="GZB27" s="112"/>
      <c r="GZC27" s="112"/>
      <c r="GZD27" s="112"/>
      <c r="GZE27" s="112"/>
      <c r="GZF27" s="112"/>
      <c r="GZG27" s="112"/>
      <c r="GZH27" s="112"/>
      <c r="GZI27" s="112"/>
      <c r="GZJ27" s="112"/>
      <c r="GZK27" s="112"/>
      <c r="GZL27" s="112"/>
      <c r="GZM27" s="112"/>
      <c r="GZN27" s="112"/>
      <c r="GZO27" s="112"/>
      <c r="GZP27" s="112"/>
      <c r="GZQ27" s="112"/>
      <c r="GZR27" s="112"/>
      <c r="GZS27" s="112"/>
      <c r="GZT27" s="112"/>
      <c r="GZU27" s="112"/>
      <c r="GZV27" s="112"/>
      <c r="GZW27" s="112"/>
      <c r="GZX27" s="112"/>
      <c r="GZY27" s="112"/>
      <c r="GZZ27" s="112"/>
      <c r="HAA27" s="112"/>
      <c r="HAB27" s="112"/>
      <c r="HAC27" s="112"/>
      <c r="HAD27" s="112"/>
      <c r="HAE27" s="112"/>
      <c r="HAF27" s="112"/>
      <c r="HAG27" s="112"/>
      <c r="HAH27" s="112"/>
      <c r="HAI27" s="112"/>
      <c r="HAJ27" s="112"/>
      <c r="HAK27" s="112"/>
      <c r="HAL27" s="112"/>
      <c r="HAM27" s="112"/>
      <c r="HAN27" s="112"/>
      <c r="HAO27" s="112"/>
      <c r="HAP27" s="112"/>
      <c r="HAQ27" s="112"/>
      <c r="HAR27" s="112"/>
      <c r="HAS27" s="112"/>
      <c r="HAT27" s="112"/>
      <c r="HAU27" s="112"/>
      <c r="HAV27" s="112"/>
      <c r="HAW27" s="112"/>
      <c r="HAX27" s="112"/>
      <c r="HAY27" s="112"/>
      <c r="HAZ27" s="112"/>
      <c r="HBA27" s="112"/>
      <c r="HBB27" s="112"/>
      <c r="HBC27" s="112"/>
      <c r="HBD27" s="112"/>
      <c r="HBE27" s="112"/>
      <c r="HBF27" s="112"/>
      <c r="HBG27" s="112"/>
      <c r="HBH27" s="112"/>
      <c r="HBI27" s="112"/>
      <c r="HBJ27" s="112"/>
      <c r="HBK27" s="112"/>
      <c r="HBL27" s="112"/>
      <c r="HBM27" s="112"/>
      <c r="HBN27" s="112"/>
      <c r="HBO27" s="112"/>
      <c r="HBP27" s="112"/>
      <c r="HBQ27" s="112"/>
      <c r="HBR27" s="112"/>
      <c r="HBS27" s="112"/>
      <c r="HBT27" s="112"/>
      <c r="HBU27" s="112"/>
      <c r="HBV27" s="112"/>
      <c r="HBW27" s="112"/>
      <c r="HBX27" s="112"/>
      <c r="HBY27" s="112"/>
      <c r="HBZ27" s="112"/>
      <c r="HCA27" s="112"/>
      <c r="HCB27" s="112"/>
      <c r="HCC27" s="112"/>
      <c r="HCD27" s="112"/>
      <c r="HCE27" s="112"/>
      <c r="HCF27" s="112"/>
      <c r="HCG27" s="112"/>
      <c r="HCH27" s="112"/>
      <c r="HCI27" s="112"/>
      <c r="HCJ27" s="112"/>
      <c r="HCK27" s="112"/>
      <c r="HCL27" s="112"/>
      <c r="HCM27" s="112"/>
      <c r="HCN27" s="112"/>
      <c r="HCO27" s="112"/>
      <c r="HCP27" s="112"/>
      <c r="HCQ27" s="112"/>
      <c r="HCR27" s="112"/>
      <c r="HCS27" s="112"/>
      <c r="HCT27" s="112"/>
      <c r="HCU27" s="112"/>
      <c r="HCV27" s="112"/>
      <c r="HCW27" s="112"/>
      <c r="HCX27" s="112"/>
      <c r="HCY27" s="112"/>
      <c r="HCZ27" s="112"/>
      <c r="HDA27" s="112"/>
      <c r="HDB27" s="112"/>
      <c r="HDC27" s="112"/>
      <c r="HDD27" s="112"/>
      <c r="HDE27" s="112"/>
      <c r="HDF27" s="112"/>
      <c r="HDG27" s="112"/>
      <c r="HDH27" s="112"/>
      <c r="HDI27" s="112"/>
      <c r="HDJ27" s="112"/>
      <c r="HDK27" s="112"/>
      <c r="HDL27" s="112"/>
      <c r="HDM27" s="112"/>
      <c r="HDN27" s="112"/>
      <c r="HDO27" s="112"/>
      <c r="HDP27" s="112"/>
      <c r="HDQ27" s="112"/>
      <c r="HDR27" s="112"/>
      <c r="HDS27" s="112"/>
      <c r="HDT27" s="112"/>
      <c r="HDU27" s="112"/>
      <c r="HDV27" s="112"/>
      <c r="HDW27" s="112"/>
      <c r="HDX27" s="112"/>
      <c r="HDY27" s="112"/>
      <c r="HDZ27" s="112"/>
      <c r="HEA27" s="112"/>
      <c r="HEB27" s="112"/>
      <c r="HEC27" s="112"/>
      <c r="HED27" s="112"/>
      <c r="HEE27" s="112"/>
      <c r="HEF27" s="112"/>
      <c r="HEG27" s="112"/>
      <c r="HEH27" s="112"/>
      <c r="HEI27" s="112"/>
      <c r="HEJ27" s="112"/>
      <c r="HEK27" s="112"/>
      <c r="HEL27" s="112"/>
      <c r="HEM27" s="112"/>
      <c r="HEN27" s="112"/>
      <c r="HEO27" s="112"/>
      <c r="HEP27" s="112"/>
      <c r="HEQ27" s="112"/>
      <c r="HER27" s="112"/>
      <c r="HES27" s="112"/>
      <c r="HET27" s="112"/>
      <c r="HEU27" s="112"/>
      <c r="HEV27" s="112"/>
      <c r="HEW27" s="112"/>
      <c r="HEX27" s="112"/>
      <c r="HEY27" s="112"/>
      <c r="HEZ27" s="112"/>
      <c r="HFA27" s="112"/>
      <c r="HFB27" s="112"/>
      <c r="HFC27" s="112"/>
      <c r="HFD27" s="112"/>
      <c r="HFE27" s="112"/>
      <c r="HFF27" s="112"/>
      <c r="HFG27" s="112"/>
      <c r="HFH27" s="112"/>
      <c r="HFI27" s="112"/>
      <c r="HFJ27" s="112"/>
      <c r="HFK27" s="112"/>
      <c r="HFL27" s="112"/>
      <c r="HFM27" s="112"/>
      <c r="HFN27" s="112"/>
      <c r="HFO27" s="112"/>
      <c r="HFP27" s="112"/>
      <c r="HFQ27" s="112"/>
      <c r="HFR27" s="112"/>
      <c r="HFS27" s="112"/>
      <c r="HFT27" s="112"/>
      <c r="HFU27" s="112"/>
      <c r="HFV27" s="112"/>
      <c r="HFW27" s="112"/>
      <c r="HFX27" s="112"/>
      <c r="HFY27" s="112"/>
      <c r="HFZ27" s="112"/>
      <c r="HGA27" s="112"/>
      <c r="HGB27" s="112"/>
      <c r="HGC27" s="112"/>
      <c r="HGD27" s="112"/>
      <c r="HGE27" s="112"/>
      <c r="HGF27" s="112"/>
      <c r="HGG27" s="112"/>
      <c r="HGH27" s="112"/>
      <c r="HGI27" s="112"/>
      <c r="HGJ27" s="112"/>
      <c r="HGK27" s="112"/>
      <c r="HGL27" s="112"/>
      <c r="HGM27" s="112"/>
      <c r="HGN27" s="112"/>
      <c r="HGO27" s="112"/>
      <c r="HGP27" s="112"/>
      <c r="HGQ27" s="112"/>
      <c r="HGR27" s="112"/>
      <c r="HGS27" s="112"/>
      <c r="HGT27" s="112"/>
      <c r="HGU27" s="112"/>
      <c r="HGV27" s="112"/>
      <c r="HGW27" s="112"/>
      <c r="HGX27" s="112"/>
      <c r="HGY27" s="112"/>
      <c r="HGZ27" s="112"/>
      <c r="HHA27" s="112"/>
      <c r="HHB27" s="112"/>
      <c r="HHC27" s="112"/>
      <c r="HHD27" s="112"/>
      <c r="HHE27" s="112"/>
      <c r="HHF27" s="112"/>
      <c r="HHG27" s="112"/>
      <c r="HHH27" s="112"/>
      <c r="HHI27" s="112"/>
      <c r="HHJ27" s="112"/>
      <c r="HHK27" s="112"/>
      <c r="HHL27" s="112"/>
      <c r="HHM27" s="112"/>
      <c r="HHN27" s="112"/>
      <c r="HHO27" s="112"/>
      <c r="HHP27" s="112"/>
      <c r="HHQ27" s="112"/>
      <c r="HHR27" s="112"/>
      <c r="HHS27" s="112"/>
      <c r="HHT27" s="112"/>
      <c r="HHU27" s="112"/>
      <c r="HHV27" s="112"/>
      <c r="HHW27" s="112"/>
      <c r="HHX27" s="112"/>
      <c r="HHY27" s="112"/>
      <c r="HHZ27" s="112"/>
      <c r="HIA27" s="112"/>
      <c r="HIB27" s="112"/>
      <c r="HIC27" s="112"/>
      <c r="HID27" s="112"/>
      <c r="HIE27" s="112"/>
      <c r="HIF27" s="112"/>
      <c r="HIG27" s="112"/>
      <c r="HIH27" s="112"/>
      <c r="HII27" s="112"/>
      <c r="HIJ27" s="112"/>
      <c r="HIK27" s="112"/>
      <c r="HIL27" s="112"/>
      <c r="HIM27" s="112"/>
      <c r="HIN27" s="112"/>
      <c r="HIO27" s="112"/>
      <c r="HIP27" s="112"/>
      <c r="HIQ27" s="112"/>
      <c r="HIR27" s="112"/>
      <c r="HIS27" s="112"/>
      <c r="HIT27" s="112"/>
      <c r="HIU27" s="112"/>
      <c r="HIV27" s="112"/>
      <c r="HIW27" s="112"/>
      <c r="HIX27" s="112"/>
      <c r="HIY27" s="112"/>
      <c r="HIZ27" s="112"/>
      <c r="HJA27" s="112"/>
      <c r="HJB27" s="112"/>
      <c r="HJC27" s="112"/>
      <c r="HJD27" s="112"/>
      <c r="HJE27" s="112"/>
      <c r="HJF27" s="112"/>
      <c r="HJG27" s="112"/>
      <c r="HJH27" s="112"/>
      <c r="HJI27" s="112"/>
      <c r="HJJ27" s="112"/>
      <c r="HJK27" s="112"/>
      <c r="HJL27" s="112"/>
      <c r="HJM27" s="112"/>
      <c r="HJN27" s="112"/>
      <c r="HJO27" s="112"/>
      <c r="HJP27" s="112"/>
      <c r="HJQ27" s="112"/>
      <c r="HJR27" s="112"/>
      <c r="HJS27" s="112"/>
      <c r="HJT27" s="112"/>
      <c r="HJU27" s="112"/>
      <c r="HJV27" s="112"/>
      <c r="HJW27" s="112"/>
      <c r="HJX27" s="112"/>
      <c r="HJY27" s="112"/>
      <c r="HJZ27" s="112"/>
      <c r="HKA27" s="112"/>
      <c r="HKB27" s="112"/>
      <c r="HKC27" s="112"/>
      <c r="HKD27" s="112"/>
      <c r="HKE27" s="112"/>
      <c r="HKF27" s="112"/>
      <c r="HKG27" s="112"/>
      <c r="HKH27" s="112"/>
      <c r="HKI27" s="112"/>
      <c r="HKJ27" s="112"/>
      <c r="HKK27" s="112"/>
      <c r="HKL27" s="112"/>
      <c r="HKM27" s="112"/>
      <c r="HKN27" s="112"/>
      <c r="HKO27" s="112"/>
      <c r="HKP27" s="112"/>
      <c r="HKQ27" s="112"/>
      <c r="HKR27" s="112"/>
      <c r="HKS27" s="112"/>
      <c r="HKT27" s="112"/>
      <c r="HKU27" s="112"/>
      <c r="HKV27" s="112"/>
      <c r="HKW27" s="112"/>
      <c r="HKX27" s="112"/>
      <c r="HKY27" s="112"/>
      <c r="HKZ27" s="112"/>
      <c r="HLA27" s="112"/>
      <c r="HLB27" s="112"/>
      <c r="HLC27" s="112"/>
      <c r="HLD27" s="112"/>
      <c r="HLE27" s="112"/>
      <c r="HLF27" s="112"/>
      <c r="HLG27" s="112"/>
      <c r="HLH27" s="112"/>
      <c r="HLI27" s="112"/>
      <c r="HLJ27" s="112"/>
      <c r="HLK27" s="112"/>
      <c r="HLL27" s="112"/>
      <c r="HLM27" s="112"/>
      <c r="HLN27" s="112"/>
      <c r="HLO27" s="112"/>
      <c r="HLP27" s="112"/>
      <c r="HLQ27" s="112"/>
      <c r="HLR27" s="112"/>
      <c r="HLS27" s="112"/>
      <c r="HLT27" s="112"/>
      <c r="HLU27" s="112"/>
      <c r="HLV27" s="112"/>
      <c r="HLW27" s="112"/>
      <c r="HLX27" s="112"/>
      <c r="HLY27" s="112"/>
      <c r="HLZ27" s="112"/>
      <c r="HMA27" s="112"/>
      <c r="HMB27" s="112"/>
      <c r="HMC27" s="112"/>
      <c r="HMD27" s="112"/>
      <c r="HME27" s="112"/>
      <c r="HMF27" s="112"/>
      <c r="HMG27" s="112"/>
      <c r="HMH27" s="112"/>
      <c r="HMI27" s="112"/>
      <c r="HMJ27" s="112"/>
      <c r="HMK27" s="112"/>
      <c r="HML27" s="112"/>
      <c r="HMM27" s="112"/>
      <c r="HMN27" s="112"/>
      <c r="HMO27" s="112"/>
      <c r="HMP27" s="112"/>
      <c r="HMQ27" s="112"/>
      <c r="HMR27" s="112"/>
      <c r="HMS27" s="112"/>
      <c r="HMT27" s="112"/>
      <c r="HMU27" s="112"/>
      <c r="HMV27" s="112"/>
      <c r="HMW27" s="112"/>
      <c r="HMX27" s="112"/>
      <c r="HMY27" s="112"/>
      <c r="HMZ27" s="112"/>
      <c r="HNA27" s="112"/>
      <c r="HNB27" s="112"/>
      <c r="HNC27" s="112"/>
      <c r="HND27" s="112"/>
      <c r="HNE27" s="112"/>
      <c r="HNF27" s="112"/>
      <c r="HNG27" s="112"/>
      <c r="HNH27" s="112"/>
      <c r="HNI27" s="112"/>
      <c r="HNJ27" s="112"/>
      <c r="HNK27" s="112"/>
      <c r="HNL27" s="112"/>
      <c r="HNM27" s="112"/>
      <c r="HNN27" s="112"/>
      <c r="HNO27" s="112"/>
      <c r="HNP27" s="112"/>
      <c r="HNQ27" s="112"/>
      <c r="HNR27" s="112"/>
      <c r="HNS27" s="112"/>
      <c r="HNT27" s="112"/>
      <c r="HNU27" s="112"/>
      <c r="HNV27" s="112"/>
      <c r="HNW27" s="112"/>
      <c r="HNX27" s="112"/>
      <c r="HNY27" s="112"/>
      <c r="HNZ27" s="112"/>
      <c r="HOA27" s="112"/>
      <c r="HOB27" s="112"/>
      <c r="HOC27" s="112"/>
      <c r="HOD27" s="112"/>
      <c r="HOE27" s="112"/>
      <c r="HOF27" s="112"/>
      <c r="HOG27" s="112"/>
      <c r="HOH27" s="112"/>
      <c r="HOI27" s="112"/>
      <c r="HOJ27" s="112"/>
      <c r="HOK27" s="112"/>
      <c r="HOL27" s="112"/>
      <c r="HOM27" s="112"/>
      <c r="HON27" s="112"/>
      <c r="HOO27" s="112"/>
      <c r="HOP27" s="112"/>
      <c r="HOQ27" s="112"/>
      <c r="HOR27" s="112"/>
      <c r="HOS27" s="112"/>
      <c r="HOT27" s="112"/>
      <c r="HOU27" s="112"/>
      <c r="HOV27" s="112"/>
      <c r="HOW27" s="112"/>
      <c r="HOX27" s="112"/>
      <c r="HOY27" s="112"/>
      <c r="HOZ27" s="112"/>
      <c r="HPA27" s="112"/>
      <c r="HPB27" s="112"/>
      <c r="HPC27" s="112"/>
      <c r="HPD27" s="112"/>
      <c r="HPE27" s="112"/>
      <c r="HPF27" s="112"/>
      <c r="HPG27" s="112"/>
      <c r="HPH27" s="112"/>
      <c r="HPI27" s="112"/>
      <c r="HPJ27" s="112"/>
      <c r="HPK27" s="112"/>
      <c r="HPL27" s="112"/>
      <c r="HPM27" s="112"/>
      <c r="HPN27" s="112"/>
      <c r="HPO27" s="112"/>
      <c r="HPP27" s="112"/>
      <c r="HPQ27" s="112"/>
      <c r="HPR27" s="112"/>
      <c r="HPS27" s="112"/>
      <c r="HPT27" s="112"/>
      <c r="HPU27" s="112"/>
      <c r="HPV27" s="112"/>
      <c r="HPW27" s="112"/>
      <c r="HPX27" s="112"/>
      <c r="HPY27" s="112"/>
      <c r="HPZ27" s="112"/>
      <c r="HQA27" s="112"/>
      <c r="HQB27" s="112"/>
      <c r="HQC27" s="112"/>
      <c r="HQD27" s="112"/>
      <c r="HQE27" s="112"/>
      <c r="HQF27" s="112"/>
      <c r="HQG27" s="112"/>
      <c r="HQH27" s="112"/>
      <c r="HQI27" s="112"/>
      <c r="HQJ27" s="112"/>
      <c r="HQK27" s="112"/>
      <c r="HQL27" s="112"/>
      <c r="HQM27" s="112"/>
      <c r="HQN27" s="112"/>
      <c r="HQO27" s="112"/>
      <c r="HQP27" s="112"/>
      <c r="HQQ27" s="112"/>
      <c r="HQR27" s="112"/>
      <c r="HQS27" s="112"/>
      <c r="HQT27" s="112"/>
      <c r="HQU27" s="112"/>
      <c r="HQV27" s="112"/>
      <c r="HQW27" s="112"/>
      <c r="HQX27" s="112"/>
      <c r="HQY27" s="112"/>
      <c r="HQZ27" s="112"/>
      <c r="HRA27" s="112"/>
      <c r="HRB27" s="112"/>
      <c r="HRC27" s="112"/>
      <c r="HRD27" s="112"/>
      <c r="HRE27" s="112"/>
      <c r="HRF27" s="112"/>
      <c r="HRG27" s="112"/>
      <c r="HRH27" s="112"/>
      <c r="HRI27" s="112"/>
      <c r="HRJ27" s="112"/>
      <c r="HRK27" s="112"/>
      <c r="HRL27" s="112"/>
      <c r="HRM27" s="112"/>
      <c r="HRN27" s="112"/>
      <c r="HRO27" s="112"/>
      <c r="HRP27" s="112"/>
      <c r="HRQ27" s="112"/>
      <c r="HRR27" s="112"/>
      <c r="HRS27" s="112"/>
      <c r="HRT27" s="112"/>
      <c r="HRU27" s="112"/>
      <c r="HRV27" s="112"/>
      <c r="HRW27" s="112"/>
      <c r="HRX27" s="112"/>
      <c r="HRY27" s="112"/>
      <c r="HRZ27" s="112"/>
      <c r="HSA27" s="112"/>
      <c r="HSB27" s="112"/>
      <c r="HSC27" s="112"/>
      <c r="HSD27" s="112"/>
      <c r="HSE27" s="112"/>
      <c r="HSF27" s="112"/>
      <c r="HSG27" s="112"/>
      <c r="HSH27" s="112"/>
      <c r="HSI27" s="112"/>
      <c r="HSJ27" s="112"/>
      <c r="HSK27" s="112"/>
      <c r="HSL27" s="112"/>
      <c r="HSM27" s="112"/>
      <c r="HSN27" s="112"/>
      <c r="HSO27" s="112"/>
      <c r="HSP27" s="112"/>
      <c r="HSQ27" s="112"/>
      <c r="HSR27" s="112"/>
      <c r="HSS27" s="112"/>
      <c r="HST27" s="112"/>
      <c r="HSU27" s="112"/>
      <c r="HSV27" s="112"/>
      <c r="HSW27" s="112"/>
      <c r="HSX27" s="112"/>
      <c r="HSY27" s="112"/>
      <c r="HSZ27" s="112"/>
      <c r="HTA27" s="112"/>
      <c r="HTB27" s="112"/>
      <c r="HTC27" s="112"/>
      <c r="HTD27" s="112"/>
      <c r="HTE27" s="112"/>
      <c r="HTF27" s="112"/>
      <c r="HTG27" s="112"/>
      <c r="HTH27" s="112"/>
      <c r="HTI27" s="112"/>
      <c r="HTJ27" s="112"/>
      <c r="HTK27" s="112"/>
      <c r="HTL27" s="112"/>
      <c r="HTM27" s="112"/>
      <c r="HTN27" s="112"/>
      <c r="HTO27" s="112"/>
      <c r="HTP27" s="112"/>
      <c r="HTQ27" s="112"/>
      <c r="HTR27" s="112"/>
      <c r="HTS27" s="112"/>
      <c r="HTT27" s="112"/>
      <c r="HTU27" s="112"/>
      <c r="HTV27" s="112"/>
      <c r="HTW27" s="112"/>
      <c r="HTX27" s="112"/>
      <c r="HTY27" s="112"/>
      <c r="HTZ27" s="112"/>
      <c r="HUA27" s="112"/>
      <c r="HUB27" s="112"/>
      <c r="HUC27" s="112"/>
      <c r="HUD27" s="112"/>
      <c r="HUE27" s="112"/>
      <c r="HUF27" s="112"/>
      <c r="HUG27" s="112"/>
      <c r="HUH27" s="112"/>
      <c r="HUI27" s="112"/>
      <c r="HUJ27" s="112"/>
      <c r="HUK27" s="112"/>
      <c r="HUL27" s="112"/>
      <c r="HUM27" s="112"/>
      <c r="HUN27" s="112"/>
      <c r="HUO27" s="112"/>
      <c r="HUP27" s="112"/>
      <c r="HUQ27" s="112"/>
      <c r="HUR27" s="112"/>
      <c r="HUS27" s="112"/>
      <c r="HUT27" s="112"/>
      <c r="HUU27" s="112"/>
      <c r="HUV27" s="112"/>
      <c r="HUW27" s="112"/>
      <c r="HUX27" s="112"/>
      <c r="HUY27" s="112"/>
      <c r="HUZ27" s="112"/>
      <c r="HVA27" s="112"/>
      <c r="HVB27" s="112"/>
      <c r="HVC27" s="112"/>
      <c r="HVD27" s="112"/>
      <c r="HVE27" s="112"/>
      <c r="HVF27" s="112"/>
      <c r="HVG27" s="112"/>
      <c r="HVH27" s="112"/>
      <c r="HVI27" s="112"/>
      <c r="HVJ27" s="112"/>
      <c r="HVK27" s="112"/>
      <c r="HVL27" s="112"/>
      <c r="HVM27" s="112"/>
      <c r="HVN27" s="112"/>
      <c r="HVO27" s="112"/>
      <c r="HVP27" s="112"/>
      <c r="HVQ27" s="112"/>
      <c r="HVR27" s="112"/>
      <c r="HVS27" s="112"/>
      <c r="HVT27" s="112"/>
      <c r="HVU27" s="112"/>
      <c r="HVV27" s="112"/>
      <c r="HVW27" s="112"/>
      <c r="HVX27" s="112"/>
      <c r="HVY27" s="112"/>
      <c r="HVZ27" s="112"/>
      <c r="HWA27" s="112"/>
      <c r="HWB27" s="112"/>
      <c r="HWC27" s="112"/>
      <c r="HWD27" s="112"/>
      <c r="HWE27" s="112"/>
      <c r="HWF27" s="112"/>
      <c r="HWG27" s="112"/>
      <c r="HWH27" s="112"/>
      <c r="HWI27" s="112"/>
      <c r="HWJ27" s="112"/>
      <c r="HWK27" s="112"/>
      <c r="HWL27" s="112"/>
      <c r="HWM27" s="112"/>
      <c r="HWN27" s="112"/>
      <c r="HWO27" s="112"/>
      <c r="HWP27" s="112"/>
      <c r="HWQ27" s="112"/>
      <c r="HWR27" s="112"/>
      <c r="HWS27" s="112"/>
      <c r="HWT27" s="112"/>
      <c r="HWU27" s="112"/>
      <c r="HWV27" s="112"/>
      <c r="HWW27" s="112"/>
      <c r="HWX27" s="112"/>
      <c r="HWY27" s="112"/>
      <c r="HWZ27" s="112"/>
      <c r="HXA27" s="112"/>
      <c r="HXB27" s="112"/>
      <c r="HXC27" s="112"/>
      <c r="HXD27" s="112"/>
      <c r="HXE27" s="112"/>
      <c r="HXF27" s="112"/>
      <c r="HXG27" s="112"/>
      <c r="HXH27" s="112"/>
      <c r="HXI27" s="112"/>
      <c r="HXJ27" s="112"/>
      <c r="HXK27" s="112"/>
      <c r="HXL27" s="112"/>
      <c r="HXM27" s="112"/>
      <c r="HXN27" s="112"/>
      <c r="HXO27" s="112"/>
      <c r="HXP27" s="112"/>
      <c r="HXQ27" s="112"/>
      <c r="HXR27" s="112"/>
      <c r="HXS27" s="112"/>
      <c r="HXT27" s="112"/>
      <c r="HXU27" s="112"/>
      <c r="HXV27" s="112"/>
      <c r="HXW27" s="112"/>
      <c r="HXX27" s="112"/>
      <c r="HXY27" s="112"/>
      <c r="HXZ27" s="112"/>
      <c r="HYA27" s="112"/>
      <c r="HYB27" s="112"/>
      <c r="HYC27" s="112"/>
      <c r="HYD27" s="112"/>
      <c r="HYE27" s="112"/>
      <c r="HYF27" s="112"/>
      <c r="HYG27" s="112"/>
      <c r="HYH27" s="112"/>
      <c r="HYI27" s="112"/>
      <c r="HYJ27" s="112"/>
      <c r="HYK27" s="112"/>
      <c r="HYL27" s="112"/>
      <c r="HYM27" s="112"/>
      <c r="HYN27" s="112"/>
      <c r="HYO27" s="112"/>
      <c r="HYP27" s="112"/>
      <c r="HYQ27" s="112"/>
      <c r="HYR27" s="112"/>
      <c r="HYS27" s="112"/>
      <c r="HYT27" s="112"/>
      <c r="HYU27" s="112"/>
      <c r="HYV27" s="112"/>
      <c r="HYW27" s="112"/>
      <c r="HYX27" s="112"/>
      <c r="HYY27" s="112"/>
      <c r="HYZ27" s="112"/>
      <c r="HZA27" s="112"/>
      <c r="HZB27" s="112"/>
      <c r="HZC27" s="112"/>
      <c r="HZD27" s="112"/>
      <c r="HZE27" s="112"/>
      <c r="HZF27" s="112"/>
      <c r="HZG27" s="112"/>
      <c r="HZH27" s="112"/>
      <c r="HZI27" s="112"/>
      <c r="HZJ27" s="112"/>
      <c r="HZK27" s="112"/>
      <c r="HZL27" s="112"/>
      <c r="HZM27" s="112"/>
      <c r="HZN27" s="112"/>
      <c r="HZO27" s="112"/>
      <c r="HZP27" s="112"/>
      <c r="HZQ27" s="112"/>
      <c r="HZR27" s="112"/>
      <c r="HZS27" s="112"/>
      <c r="HZT27" s="112"/>
      <c r="HZU27" s="112"/>
      <c r="HZV27" s="112"/>
      <c r="HZW27" s="112"/>
      <c r="HZX27" s="112"/>
      <c r="HZY27" s="112"/>
      <c r="HZZ27" s="112"/>
      <c r="IAA27" s="112"/>
      <c r="IAB27" s="112"/>
      <c r="IAC27" s="112"/>
      <c r="IAD27" s="112"/>
      <c r="IAE27" s="112"/>
      <c r="IAF27" s="112"/>
      <c r="IAG27" s="112"/>
      <c r="IAH27" s="112"/>
      <c r="IAI27" s="112"/>
      <c r="IAJ27" s="112"/>
      <c r="IAK27" s="112"/>
      <c r="IAL27" s="112"/>
      <c r="IAM27" s="112"/>
      <c r="IAN27" s="112"/>
      <c r="IAO27" s="112"/>
      <c r="IAP27" s="112"/>
      <c r="IAQ27" s="112"/>
      <c r="IAR27" s="112"/>
      <c r="IAS27" s="112"/>
      <c r="IAT27" s="112"/>
      <c r="IAU27" s="112"/>
      <c r="IAV27" s="112"/>
      <c r="IAW27" s="112"/>
      <c r="IAX27" s="112"/>
      <c r="IAY27" s="112"/>
      <c r="IAZ27" s="112"/>
      <c r="IBA27" s="112"/>
      <c r="IBB27" s="112"/>
      <c r="IBC27" s="112"/>
      <c r="IBD27" s="112"/>
      <c r="IBE27" s="112"/>
      <c r="IBF27" s="112"/>
      <c r="IBG27" s="112"/>
      <c r="IBH27" s="112"/>
      <c r="IBI27" s="112"/>
      <c r="IBJ27" s="112"/>
      <c r="IBK27" s="112"/>
      <c r="IBL27" s="112"/>
      <c r="IBM27" s="112"/>
      <c r="IBN27" s="112"/>
      <c r="IBO27" s="112"/>
      <c r="IBP27" s="112"/>
      <c r="IBQ27" s="112"/>
      <c r="IBR27" s="112"/>
      <c r="IBS27" s="112"/>
      <c r="IBT27" s="112"/>
      <c r="IBU27" s="112"/>
      <c r="IBV27" s="112"/>
      <c r="IBW27" s="112"/>
      <c r="IBX27" s="112"/>
      <c r="IBY27" s="112"/>
      <c r="IBZ27" s="112"/>
      <c r="ICA27" s="112"/>
      <c r="ICB27" s="112"/>
      <c r="ICC27" s="112"/>
      <c r="ICD27" s="112"/>
      <c r="ICE27" s="112"/>
      <c r="ICF27" s="112"/>
      <c r="ICG27" s="112"/>
      <c r="ICH27" s="112"/>
      <c r="ICI27" s="112"/>
      <c r="ICJ27" s="112"/>
      <c r="ICK27" s="112"/>
      <c r="ICL27" s="112"/>
      <c r="ICM27" s="112"/>
      <c r="ICN27" s="112"/>
      <c r="ICO27" s="112"/>
      <c r="ICP27" s="112"/>
      <c r="ICQ27" s="112"/>
      <c r="ICR27" s="112"/>
      <c r="ICS27" s="112"/>
      <c r="ICT27" s="112"/>
      <c r="ICU27" s="112"/>
      <c r="ICV27" s="112"/>
      <c r="ICW27" s="112"/>
      <c r="ICX27" s="112"/>
      <c r="ICY27" s="112"/>
      <c r="ICZ27" s="112"/>
      <c r="IDA27" s="112"/>
      <c r="IDB27" s="112"/>
      <c r="IDC27" s="112"/>
      <c r="IDD27" s="112"/>
      <c r="IDE27" s="112"/>
      <c r="IDF27" s="112"/>
      <c r="IDG27" s="112"/>
      <c r="IDH27" s="112"/>
      <c r="IDI27" s="112"/>
      <c r="IDJ27" s="112"/>
      <c r="IDK27" s="112"/>
      <c r="IDL27" s="112"/>
      <c r="IDM27" s="112"/>
      <c r="IDN27" s="112"/>
      <c r="IDO27" s="112"/>
      <c r="IDP27" s="112"/>
      <c r="IDQ27" s="112"/>
      <c r="IDR27" s="112"/>
      <c r="IDS27" s="112"/>
      <c r="IDT27" s="112"/>
      <c r="IDU27" s="112"/>
      <c r="IDV27" s="112"/>
      <c r="IDW27" s="112"/>
      <c r="IDX27" s="112"/>
      <c r="IDY27" s="112"/>
      <c r="IDZ27" s="112"/>
      <c r="IEA27" s="112"/>
      <c r="IEB27" s="112"/>
      <c r="IEC27" s="112"/>
      <c r="IED27" s="112"/>
      <c r="IEE27" s="112"/>
      <c r="IEF27" s="112"/>
      <c r="IEG27" s="112"/>
      <c r="IEH27" s="112"/>
      <c r="IEI27" s="112"/>
      <c r="IEJ27" s="112"/>
      <c r="IEK27" s="112"/>
      <c r="IEL27" s="112"/>
      <c r="IEM27" s="112"/>
      <c r="IEN27" s="112"/>
      <c r="IEO27" s="112"/>
      <c r="IEP27" s="112"/>
      <c r="IEQ27" s="112"/>
      <c r="IER27" s="112"/>
      <c r="IES27" s="112"/>
      <c r="IET27" s="112"/>
      <c r="IEU27" s="112"/>
      <c r="IEV27" s="112"/>
      <c r="IEW27" s="112"/>
      <c r="IEX27" s="112"/>
      <c r="IEY27" s="112"/>
      <c r="IEZ27" s="112"/>
      <c r="IFA27" s="112"/>
      <c r="IFB27" s="112"/>
      <c r="IFC27" s="112"/>
      <c r="IFD27" s="112"/>
      <c r="IFE27" s="112"/>
      <c r="IFF27" s="112"/>
      <c r="IFG27" s="112"/>
      <c r="IFH27" s="112"/>
      <c r="IFI27" s="112"/>
      <c r="IFJ27" s="112"/>
      <c r="IFK27" s="112"/>
      <c r="IFL27" s="112"/>
      <c r="IFM27" s="112"/>
      <c r="IFN27" s="112"/>
      <c r="IFO27" s="112"/>
      <c r="IFP27" s="112"/>
      <c r="IFQ27" s="112"/>
      <c r="IFR27" s="112"/>
      <c r="IFS27" s="112"/>
      <c r="IFT27" s="112"/>
      <c r="IFU27" s="112"/>
      <c r="IFV27" s="112"/>
      <c r="IFW27" s="112"/>
      <c r="IFX27" s="112"/>
      <c r="IFY27" s="112"/>
      <c r="IFZ27" s="112"/>
      <c r="IGA27" s="112"/>
      <c r="IGB27" s="112"/>
      <c r="IGC27" s="112"/>
      <c r="IGD27" s="112"/>
      <c r="IGE27" s="112"/>
      <c r="IGF27" s="112"/>
      <c r="IGG27" s="112"/>
      <c r="IGH27" s="112"/>
      <c r="IGI27" s="112"/>
      <c r="IGJ27" s="112"/>
      <c r="IGK27" s="112"/>
      <c r="IGL27" s="112"/>
      <c r="IGM27" s="112"/>
      <c r="IGN27" s="112"/>
      <c r="IGO27" s="112"/>
      <c r="IGP27" s="112"/>
      <c r="IGQ27" s="112"/>
      <c r="IGR27" s="112"/>
      <c r="IGS27" s="112"/>
      <c r="IGT27" s="112"/>
      <c r="IGU27" s="112"/>
      <c r="IGV27" s="112"/>
      <c r="IGW27" s="112"/>
      <c r="IGX27" s="112"/>
      <c r="IGY27" s="112"/>
      <c r="IGZ27" s="112"/>
      <c r="IHA27" s="112"/>
      <c r="IHB27" s="112"/>
      <c r="IHC27" s="112"/>
      <c r="IHD27" s="112"/>
      <c r="IHE27" s="112"/>
      <c r="IHF27" s="112"/>
      <c r="IHG27" s="112"/>
      <c r="IHH27" s="112"/>
      <c r="IHI27" s="112"/>
      <c r="IHJ27" s="112"/>
      <c r="IHK27" s="112"/>
      <c r="IHL27" s="112"/>
      <c r="IHM27" s="112"/>
      <c r="IHN27" s="112"/>
      <c r="IHO27" s="112"/>
      <c r="IHP27" s="112"/>
      <c r="IHQ27" s="112"/>
      <c r="IHR27" s="112"/>
      <c r="IHS27" s="112"/>
      <c r="IHT27" s="112"/>
      <c r="IHU27" s="112"/>
      <c r="IHV27" s="112"/>
      <c r="IHW27" s="112"/>
      <c r="IHX27" s="112"/>
      <c r="IHY27" s="112"/>
      <c r="IHZ27" s="112"/>
      <c r="IIA27" s="112"/>
      <c r="IIB27" s="112"/>
      <c r="IIC27" s="112"/>
      <c r="IID27" s="112"/>
      <c r="IIE27" s="112"/>
      <c r="IIF27" s="112"/>
      <c r="IIG27" s="112"/>
      <c r="IIH27" s="112"/>
      <c r="III27" s="112"/>
      <c r="IIJ27" s="112"/>
      <c r="IIK27" s="112"/>
      <c r="IIL27" s="112"/>
      <c r="IIM27" s="112"/>
      <c r="IIN27" s="112"/>
      <c r="IIO27" s="112"/>
      <c r="IIP27" s="112"/>
      <c r="IIQ27" s="112"/>
      <c r="IIR27" s="112"/>
      <c r="IIS27" s="112"/>
      <c r="IIT27" s="112"/>
      <c r="IIU27" s="112"/>
      <c r="IIV27" s="112"/>
      <c r="IIW27" s="112"/>
      <c r="IIX27" s="112"/>
      <c r="IIY27" s="112"/>
      <c r="IIZ27" s="112"/>
      <c r="IJA27" s="112"/>
      <c r="IJB27" s="112"/>
      <c r="IJC27" s="112"/>
      <c r="IJD27" s="112"/>
      <c r="IJE27" s="112"/>
      <c r="IJF27" s="112"/>
      <c r="IJG27" s="112"/>
      <c r="IJH27" s="112"/>
      <c r="IJI27" s="112"/>
      <c r="IJJ27" s="112"/>
      <c r="IJK27" s="112"/>
      <c r="IJL27" s="112"/>
      <c r="IJM27" s="112"/>
      <c r="IJN27" s="112"/>
      <c r="IJO27" s="112"/>
      <c r="IJP27" s="112"/>
      <c r="IJQ27" s="112"/>
      <c r="IJR27" s="112"/>
      <c r="IJS27" s="112"/>
      <c r="IJT27" s="112"/>
      <c r="IJU27" s="112"/>
      <c r="IJV27" s="112"/>
      <c r="IJW27" s="112"/>
      <c r="IJX27" s="112"/>
      <c r="IJY27" s="112"/>
      <c r="IJZ27" s="112"/>
      <c r="IKA27" s="112"/>
      <c r="IKB27" s="112"/>
      <c r="IKC27" s="112"/>
      <c r="IKD27" s="112"/>
      <c r="IKE27" s="112"/>
      <c r="IKF27" s="112"/>
      <c r="IKG27" s="112"/>
      <c r="IKH27" s="112"/>
      <c r="IKI27" s="112"/>
      <c r="IKJ27" s="112"/>
      <c r="IKK27" s="112"/>
      <c r="IKL27" s="112"/>
      <c r="IKM27" s="112"/>
      <c r="IKN27" s="112"/>
      <c r="IKO27" s="112"/>
      <c r="IKP27" s="112"/>
      <c r="IKQ27" s="112"/>
      <c r="IKR27" s="112"/>
      <c r="IKS27" s="112"/>
      <c r="IKT27" s="112"/>
      <c r="IKU27" s="112"/>
      <c r="IKV27" s="112"/>
      <c r="IKW27" s="112"/>
      <c r="IKX27" s="112"/>
      <c r="IKY27" s="112"/>
      <c r="IKZ27" s="112"/>
      <c r="ILA27" s="112"/>
      <c r="ILB27" s="112"/>
      <c r="ILC27" s="112"/>
      <c r="ILD27" s="112"/>
      <c r="ILE27" s="112"/>
      <c r="ILF27" s="112"/>
      <c r="ILG27" s="112"/>
      <c r="ILH27" s="112"/>
      <c r="ILI27" s="112"/>
      <c r="ILJ27" s="112"/>
      <c r="ILK27" s="112"/>
      <c r="ILL27" s="112"/>
      <c r="ILM27" s="112"/>
      <c r="ILN27" s="112"/>
      <c r="ILO27" s="112"/>
      <c r="ILP27" s="112"/>
      <c r="ILQ27" s="112"/>
      <c r="ILR27" s="112"/>
      <c r="ILS27" s="112"/>
      <c r="ILT27" s="112"/>
      <c r="ILU27" s="112"/>
      <c r="ILV27" s="112"/>
      <c r="ILW27" s="112"/>
      <c r="ILX27" s="112"/>
      <c r="ILY27" s="112"/>
      <c r="ILZ27" s="112"/>
      <c r="IMA27" s="112"/>
      <c r="IMB27" s="112"/>
      <c r="IMC27" s="112"/>
      <c r="IMD27" s="112"/>
      <c r="IME27" s="112"/>
      <c r="IMF27" s="112"/>
      <c r="IMG27" s="112"/>
      <c r="IMH27" s="112"/>
      <c r="IMI27" s="112"/>
      <c r="IMJ27" s="112"/>
      <c r="IMK27" s="112"/>
      <c r="IML27" s="112"/>
      <c r="IMM27" s="112"/>
      <c r="IMN27" s="112"/>
      <c r="IMO27" s="112"/>
      <c r="IMP27" s="112"/>
      <c r="IMQ27" s="112"/>
      <c r="IMR27" s="112"/>
      <c r="IMS27" s="112"/>
      <c r="IMT27" s="112"/>
      <c r="IMU27" s="112"/>
      <c r="IMV27" s="112"/>
      <c r="IMW27" s="112"/>
      <c r="IMX27" s="112"/>
      <c r="IMY27" s="112"/>
      <c r="IMZ27" s="112"/>
      <c r="INA27" s="112"/>
      <c r="INB27" s="112"/>
      <c r="INC27" s="112"/>
      <c r="IND27" s="112"/>
      <c r="INE27" s="112"/>
      <c r="INF27" s="112"/>
      <c r="ING27" s="112"/>
      <c r="INH27" s="112"/>
      <c r="INI27" s="112"/>
      <c r="INJ27" s="112"/>
      <c r="INK27" s="112"/>
      <c r="INL27" s="112"/>
      <c r="INM27" s="112"/>
      <c r="INN27" s="112"/>
      <c r="INO27" s="112"/>
      <c r="INP27" s="112"/>
      <c r="INQ27" s="112"/>
      <c r="INR27" s="112"/>
      <c r="INS27" s="112"/>
      <c r="INT27" s="112"/>
      <c r="INU27" s="112"/>
      <c r="INV27" s="112"/>
      <c r="INW27" s="112"/>
      <c r="INX27" s="112"/>
      <c r="INY27" s="112"/>
      <c r="INZ27" s="112"/>
      <c r="IOA27" s="112"/>
      <c r="IOB27" s="112"/>
      <c r="IOC27" s="112"/>
      <c r="IOD27" s="112"/>
      <c r="IOE27" s="112"/>
      <c r="IOF27" s="112"/>
      <c r="IOG27" s="112"/>
      <c r="IOH27" s="112"/>
      <c r="IOI27" s="112"/>
      <c r="IOJ27" s="112"/>
      <c r="IOK27" s="112"/>
      <c r="IOL27" s="112"/>
      <c r="IOM27" s="112"/>
      <c r="ION27" s="112"/>
      <c r="IOO27" s="112"/>
      <c r="IOP27" s="112"/>
      <c r="IOQ27" s="112"/>
      <c r="IOR27" s="112"/>
      <c r="IOS27" s="112"/>
      <c r="IOT27" s="112"/>
      <c r="IOU27" s="112"/>
      <c r="IOV27" s="112"/>
      <c r="IOW27" s="112"/>
      <c r="IOX27" s="112"/>
      <c r="IOY27" s="112"/>
      <c r="IOZ27" s="112"/>
      <c r="IPA27" s="112"/>
      <c r="IPB27" s="112"/>
      <c r="IPC27" s="112"/>
      <c r="IPD27" s="112"/>
      <c r="IPE27" s="112"/>
      <c r="IPF27" s="112"/>
      <c r="IPG27" s="112"/>
      <c r="IPH27" s="112"/>
      <c r="IPI27" s="112"/>
      <c r="IPJ27" s="112"/>
      <c r="IPK27" s="112"/>
      <c r="IPL27" s="112"/>
      <c r="IPM27" s="112"/>
      <c r="IPN27" s="112"/>
      <c r="IPO27" s="112"/>
      <c r="IPP27" s="112"/>
      <c r="IPQ27" s="112"/>
      <c r="IPR27" s="112"/>
      <c r="IPS27" s="112"/>
      <c r="IPT27" s="112"/>
      <c r="IPU27" s="112"/>
      <c r="IPV27" s="112"/>
      <c r="IPW27" s="112"/>
      <c r="IPX27" s="112"/>
      <c r="IPY27" s="112"/>
      <c r="IPZ27" s="112"/>
      <c r="IQA27" s="112"/>
      <c r="IQB27" s="112"/>
      <c r="IQC27" s="112"/>
      <c r="IQD27" s="112"/>
      <c r="IQE27" s="112"/>
      <c r="IQF27" s="112"/>
      <c r="IQG27" s="112"/>
      <c r="IQH27" s="112"/>
      <c r="IQI27" s="112"/>
      <c r="IQJ27" s="112"/>
      <c r="IQK27" s="112"/>
      <c r="IQL27" s="112"/>
      <c r="IQM27" s="112"/>
      <c r="IQN27" s="112"/>
      <c r="IQO27" s="112"/>
      <c r="IQP27" s="112"/>
      <c r="IQQ27" s="112"/>
      <c r="IQR27" s="112"/>
      <c r="IQS27" s="112"/>
      <c r="IQT27" s="112"/>
      <c r="IQU27" s="112"/>
      <c r="IQV27" s="112"/>
      <c r="IQW27" s="112"/>
      <c r="IQX27" s="112"/>
      <c r="IQY27" s="112"/>
      <c r="IQZ27" s="112"/>
      <c r="IRA27" s="112"/>
      <c r="IRB27" s="112"/>
      <c r="IRC27" s="112"/>
      <c r="IRD27" s="112"/>
      <c r="IRE27" s="112"/>
      <c r="IRF27" s="112"/>
      <c r="IRG27" s="112"/>
      <c r="IRH27" s="112"/>
      <c r="IRI27" s="112"/>
      <c r="IRJ27" s="112"/>
      <c r="IRK27" s="112"/>
      <c r="IRL27" s="112"/>
      <c r="IRM27" s="112"/>
      <c r="IRN27" s="112"/>
      <c r="IRO27" s="112"/>
      <c r="IRP27" s="112"/>
      <c r="IRQ27" s="112"/>
      <c r="IRR27" s="112"/>
      <c r="IRS27" s="112"/>
      <c r="IRT27" s="112"/>
      <c r="IRU27" s="112"/>
      <c r="IRV27" s="112"/>
      <c r="IRW27" s="112"/>
      <c r="IRX27" s="112"/>
      <c r="IRY27" s="112"/>
      <c r="IRZ27" s="112"/>
      <c r="ISA27" s="112"/>
      <c r="ISB27" s="112"/>
      <c r="ISC27" s="112"/>
      <c r="ISD27" s="112"/>
      <c r="ISE27" s="112"/>
      <c r="ISF27" s="112"/>
      <c r="ISG27" s="112"/>
      <c r="ISH27" s="112"/>
      <c r="ISI27" s="112"/>
      <c r="ISJ27" s="112"/>
      <c r="ISK27" s="112"/>
      <c r="ISL27" s="112"/>
      <c r="ISM27" s="112"/>
      <c r="ISN27" s="112"/>
      <c r="ISO27" s="112"/>
      <c r="ISP27" s="112"/>
      <c r="ISQ27" s="112"/>
      <c r="ISR27" s="112"/>
      <c r="ISS27" s="112"/>
      <c r="IST27" s="112"/>
      <c r="ISU27" s="112"/>
      <c r="ISV27" s="112"/>
      <c r="ISW27" s="112"/>
      <c r="ISX27" s="112"/>
      <c r="ISY27" s="112"/>
      <c r="ISZ27" s="112"/>
      <c r="ITA27" s="112"/>
      <c r="ITB27" s="112"/>
      <c r="ITC27" s="112"/>
      <c r="ITD27" s="112"/>
      <c r="ITE27" s="112"/>
      <c r="ITF27" s="112"/>
      <c r="ITG27" s="112"/>
      <c r="ITH27" s="112"/>
      <c r="ITI27" s="112"/>
      <c r="ITJ27" s="112"/>
      <c r="ITK27" s="112"/>
      <c r="ITL27" s="112"/>
      <c r="ITM27" s="112"/>
      <c r="ITN27" s="112"/>
      <c r="ITO27" s="112"/>
      <c r="ITP27" s="112"/>
      <c r="ITQ27" s="112"/>
      <c r="ITR27" s="112"/>
      <c r="ITS27" s="112"/>
      <c r="ITT27" s="112"/>
      <c r="ITU27" s="112"/>
      <c r="ITV27" s="112"/>
      <c r="ITW27" s="112"/>
      <c r="ITX27" s="112"/>
      <c r="ITY27" s="112"/>
      <c r="ITZ27" s="112"/>
      <c r="IUA27" s="112"/>
      <c r="IUB27" s="112"/>
      <c r="IUC27" s="112"/>
      <c r="IUD27" s="112"/>
      <c r="IUE27" s="112"/>
      <c r="IUF27" s="112"/>
      <c r="IUG27" s="112"/>
      <c r="IUH27" s="112"/>
      <c r="IUI27" s="112"/>
      <c r="IUJ27" s="112"/>
      <c r="IUK27" s="112"/>
      <c r="IUL27" s="112"/>
      <c r="IUM27" s="112"/>
      <c r="IUN27" s="112"/>
      <c r="IUO27" s="112"/>
      <c r="IUP27" s="112"/>
      <c r="IUQ27" s="112"/>
      <c r="IUR27" s="112"/>
      <c r="IUS27" s="112"/>
      <c r="IUT27" s="112"/>
      <c r="IUU27" s="112"/>
      <c r="IUV27" s="112"/>
      <c r="IUW27" s="112"/>
      <c r="IUX27" s="112"/>
      <c r="IUY27" s="112"/>
      <c r="IUZ27" s="112"/>
      <c r="IVA27" s="112"/>
      <c r="IVB27" s="112"/>
      <c r="IVC27" s="112"/>
      <c r="IVD27" s="112"/>
      <c r="IVE27" s="112"/>
      <c r="IVF27" s="112"/>
      <c r="IVG27" s="112"/>
      <c r="IVH27" s="112"/>
      <c r="IVI27" s="112"/>
      <c r="IVJ27" s="112"/>
      <c r="IVK27" s="112"/>
      <c r="IVL27" s="112"/>
      <c r="IVM27" s="112"/>
      <c r="IVN27" s="112"/>
      <c r="IVO27" s="112"/>
      <c r="IVP27" s="112"/>
      <c r="IVQ27" s="112"/>
      <c r="IVR27" s="112"/>
      <c r="IVS27" s="112"/>
      <c r="IVT27" s="112"/>
      <c r="IVU27" s="112"/>
      <c r="IVV27" s="112"/>
      <c r="IVW27" s="112"/>
      <c r="IVX27" s="112"/>
      <c r="IVY27" s="112"/>
      <c r="IVZ27" s="112"/>
      <c r="IWA27" s="112"/>
      <c r="IWB27" s="112"/>
      <c r="IWC27" s="112"/>
      <c r="IWD27" s="112"/>
      <c r="IWE27" s="112"/>
      <c r="IWF27" s="112"/>
      <c r="IWG27" s="112"/>
      <c r="IWH27" s="112"/>
      <c r="IWI27" s="112"/>
      <c r="IWJ27" s="112"/>
      <c r="IWK27" s="112"/>
      <c r="IWL27" s="112"/>
      <c r="IWM27" s="112"/>
      <c r="IWN27" s="112"/>
      <c r="IWO27" s="112"/>
      <c r="IWP27" s="112"/>
      <c r="IWQ27" s="112"/>
      <c r="IWR27" s="112"/>
      <c r="IWS27" s="112"/>
      <c r="IWT27" s="112"/>
      <c r="IWU27" s="112"/>
      <c r="IWV27" s="112"/>
      <c r="IWW27" s="112"/>
      <c r="IWX27" s="112"/>
      <c r="IWY27" s="112"/>
      <c r="IWZ27" s="112"/>
      <c r="IXA27" s="112"/>
      <c r="IXB27" s="112"/>
      <c r="IXC27" s="112"/>
      <c r="IXD27" s="112"/>
      <c r="IXE27" s="112"/>
      <c r="IXF27" s="112"/>
      <c r="IXG27" s="112"/>
      <c r="IXH27" s="112"/>
      <c r="IXI27" s="112"/>
      <c r="IXJ27" s="112"/>
      <c r="IXK27" s="112"/>
      <c r="IXL27" s="112"/>
      <c r="IXM27" s="112"/>
      <c r="IXN27" s="112"/>
      <c r="IXO27" s="112"/>
      <c r="IXP27" s="112"/>
      <c r="IXQ27" s="112"/>
      <c r="IXR27" s="112"/>
      <c r="IXS27" s="112"/>
      <c r="IXT27" s="112"/>
      <c r="IXU27" s="112"/>
      <c r="IXV27" s="112"/>
      <c r="IXW27" s="112"/>
      <c r="IXX27" s="112"/>
      <c r="IXY27" s="112"/>
      <c r="IXZ27" s="112"/>
      <c r="IYA27" s="112"/>
      <c r="IYB27" s="112"/>
      <c r="IYC27" s="112"/>
      <c r="IYD27" s="112"/>
      <c r="IYE27" s="112"/>
      <c r="IYF27" s="112"/>
      <c r="IYG27" s="112"/>
      <c r="IYH27" s="112"/>
      <c r="IYI27" s="112"/>
      <c r="IYJ27" s="112"/>
      <c r="IYK27" s="112"/>
      <c r="IYL27" s="112"/>
      <c r="IYM27" s="112"/>
      <c r="IYN27" s="112"/>
      <c r="IYO27" s="112"/>
      <c r="IYP27" s="112"/>
      <c r="IYQ27" s="112"/>
      <c r="IYR27" s="112"/>
      <c r="IYS27" s="112"/>
      <c r="IYT27" s="112"/>
      <c r="IYU27" s="112"/>
      <c r="IYV27" s="112"/>
      <c r="IYW27" s="112"/>
      <c r="IYX27" s="112"/>
      <c r="IYY27" s="112"/>
      <c r="IYZ27" s="112"/>
      <c r="IZA27" s="112"/>
      <c r="IZB27" s="112"/>
      <c r="IZC27" s="112"/>
      <c r="IZD27" s="112"/>
      <c r="IZE27" s="112"/>
      <c r="IZF27" s="112"/>
      <c r="IZG27" s="112"/>
      <c r="IZH27" s="112"/>
      <c r="IZI27" s="112"/>
      <c r="IZJ27" s="112"/>
      <c r="IZK27" s="112"/>
      <c r="IZL27" s="112"/>
      <c r="IZM27" s="112"/>
      <c r="IZN27" s="112"/>
      <c r="IZO27" s="112"/>
      <c r="IZP27" s="112"/>
      <c r="IZQ27" s="112"/>
      <c r="IZR27" s="112"/>
      <c r="IZS27" s="112"/>
      <c r="IZT27" s="112"/>
      <c r="IZU27" s="112"/>
      <c r="IZV27" s="112"/>
      <c r="IZW27" s="112"/>
      <c r="IZX27" s="112"/>
      <c r="IZY27" s="112"/>
      <c r="IZZ27" s="112"/>
      <c r="JAA27" s="112"/>
      <c r="JAB27" s="112"/>
      <c r="JAC27" s="112"/>
      <c r="JAD27" s="112"/>
      <c r="JAE27" s="112"/>
      <c r="JAF27" s="112"/>
      <c r="JAG27" s="112"/>
      <c r="JAH27" s="112"/>
      <c r="JAI27" s="112"/>
      <c r="JAJ27" s="112"/>
      <c r="JAK27" s="112"/>
      <c r="JAL27" s="112"/>
      <c r="JAM27" s="112"/>
      <c r="JAN27" s="112"/>
      <c r="JAO27" s="112"/>
      <c r="JAP27" s="112"/>
      <c r="JAQ27" s="112"/>
      <c r="JAR27" s="112"/>
      <c r="JAS27" s="112"/>
      <c r="JAT27" s="112"/>
      <c r="JAU27" s="112"/>
      <c r="JAV27" s="112"/>
      <c r="JAW27" s="112"/>
      <c r="JAX27" s="112"/>
      <c r="JAY27" s="112"/>
      <c r="JAZ27" s="112"/>
      <c r="JBA27" s="112"/>
      <c r="JBB27" s="112"/>
      <c r="JBC27" s="112"/>
      <c r="JBD27" s="112"/>
      <c r="JBE27" s="112"/>
      <c r="JBF27" s="112"/>
      <c r="JBG27" s="112"/>
      <c r="JBH27" s="112"/>
      <c r="JBI27" s="112"/>
      <c r="JBJ27" s="112"/>
      <c r="JBK27" s="112"/>
      <c r="JBL27" s="112"/>
      <c r="JBM27" s="112"/>
      <c r="JBN27" s="112"/>
      <c r="JBO27" s="112"/>
      <c r="JBP27" s="112"/>
      <c r="JBQ27" s="112"/>
      <c r="JBR27" s="112"/>
      <c r="JBS27" s="112"/>
      <c r="JBT27" s="112"/>
      <c r="JBU27" s="112"/>
      <c r="JBV27" s="112"/>
      <c r="JBW27" s="112"/>
      <c r="JBX27" s="112"/>
      <c r="JBY27" s="112"/>
      <c r="JBZ27" s="112"/>
      <c r="JCA27" s="112"/>
      <c r="JCB27" s="112"/>
      <c r="JCC27" s="112"/>
      <c r="JCD27" s="112"/>
      <c r="JCE27" s="112"/>
      <c r="JCF27" s="112"/>
      <c r="JCG27" s="112"/>
      <c r="JCH27" s="112"/>
      <c r="JCI27" s="112"/>
      <c r="JCJ27" s="112"/>
      <c r="JCK27" s="112"/>
      <c r="JCL27" s="112"/>
      <c r="JCM27" s="112"/>
      <c r="JCN27" s="112"/>
      <c r="JCO27" s="112"/>
      <c r="JCP27" s="112"/>
      <c r="JCQ27" s="112"/>
      <c r="JCR27" s="112"/>
      <c r="JCS27" s="112"/>
      <c r="JCT27" s="112"/>
      <c r="JCU27" s="112"/>
      <c r="JCV27" s="112"/>
      <c r="JCW27" s="112"/>
      <c r="JCX27" s="112"/>
      <c r="JCY27" s="112"/>
      <c r="JCZ27" s="112"/>
      <c r="JDA27" s="112"/>
      <c r="JDB27" s="112"/>
      <c r="JDC27" s="112"/>
      <c r="JDD27" s="112"/>
      <c r="JDE27" s="112"/>
      <c r="JDF27" s="112"/>
      <c r="JDG27" s="112"/>
      <c r="JDH27" s="112"/>
      <c r="JDI27" s="112"/>
      <c r="JDJ27" s="112"/>
      <c r="JDK27" s="112"/>
      <c r="JDL27" s="112"/>
      <c r="JDM27" s="112"/>
      <c r="JDN27" s="112"/>
      <c r="JDO27" s="112"/>
      <c r="JDP27" s="112"/>
      <c r="JDQ27" s="112"/>
      <c r="JDR27" s="112"/>
      <c r="JDS27" s="112"/>
      <c r="JDT27" s="112"/>
      <c r="JDU27" s="112"/>
      <c r="JDV27" s="112"/>
      <c r="JDW27" s="112"/>
      <c r="JDX27" s="112"/>
      <c r="JDY27" s="112"/>
      <c r="JDZ27" s="112"/>
      <c r="JEA27" s="112"/>
      <c r="JEB27" s="112"/>
      <c r="JEC27" s="112"/>
      <c r="JED27" s="112"/>
      <c r="JEE27" s="112"/>
      <c r="JEF27" s="112"/>
      <c r="JEG27" s="112"/>
      <c r="JEH27" s="112"/>
      <c r="JEI27" s="112"/>
      <c r="JEJ27" s="112"/>
      <c r="JEK27" s="112"/>
      <c r="JEL27" s="112"/>
      <c r="JEM27" s="112"/>
      <c r="JEN27" s="112"/>
      <c r="JEO27" s="112"/>
      <c r="JEP27" s="112"/>
      <c r="JEQ27" s="112"/>
      <c r="JER27" s="112"/>
      <c r="JES27" s="112"/>
      <c r="JET27" s="112"/>
      <c r="JEU27" s="112"/>
      <c r="JEV27" s="112"/>
      <c r="JEW27" s="112"/>
      <c r="JEX27" s="112"/>
      <c r="JEY27" s="112"/>
      <c r="JEZ27" s="112"/>
      <c r="JFA27" s="112"/>
      <c r="JFB27" s="112"/>
      <c r="JFC27" s="112"/>
      <c r="JFD27" s="112"/>
      <c r="JFE27" s="112"/>
      <c r="JFF27" s="112"/>
      <c r="JFG27" s="112"/>
      <c r="JFH27" s="112"/>
      <c r="JFI27" s="112"/>
      <c r="JFJ27" s="112"/>
      <c r="JFK27" s="112"/>
      <c r="JFL27" s="112"/>
      <c r="JFM27" s="112"/>
      <c r="JFN27" s="112"/>
      <c r="JFO27" s="112"/>
      <c r="JFP27" s="112"/>
      <c r="JFQ27" s="112"/>
      <c r="JFR27" s="112"/>
      <c r="JFS27" s="112"/>
      <c r="JFT27" s="112"/>
      <c r="JFU27" s="112"/>
      <c r="JFV27" s="112"/>
      <c r="JFW27" s="112"/>
      <c r="JFX27" s="112"/>
      <c r="JFY27" s="112"/>
      <c r="JFZ27" s="112"/>
      <c r="JGA27" s="112"/>
      <c r="JGB27" s="112"/>
      <c r="JGC27" s="112"/>
      <c r="JGD27" s="112"/>
      <c r="JGE27" s="112"/>
      <c r="JGF27" s="112"/>
      <c r="JGG27" s="112"/>
      <c r="JGH27" s="112"/>
      <c r="JGI27" s="112"/>
      <c r="JGJ27" s="112"/>
      <c r="JGK27" s="112"/>
      <c r="JGL27" s="112"/>
      <c r="JGM27" s="112"/>
      <c r="JGN27" s="112"/>
      <c r="JGO27" s="112"/>
      <c r="JGP27" s="112"/>
      <c r="JGQ27" s="112"/>
      <c r="JGR27" s="112"/>
      <c r="JGS27" s="112"/>
      <c r="JGT27" s="112"/>
      <c r="JGU27" s="112"/>
      <c r="JGV27" s="112"/>
      <c r="JGW27" s="112"/>
      <c r="JGX27" s="112"/>
      <c r="JGY27" s="112"/>
      <c r="JGZ27" s="112"/>
      <c r="JHA27" s="112"/>
      <c r="JHB27" s="112"/>
      <c r="JHC27" s="112"/>
      <c r="JHD27" s="112"/>
      <c r="JHE27" s="112"/>
      <c r="JHF27" s="112"/>
      <c r="JHG27" s="112"/>
      <c r="JHH27" s="112"/>
      <c r="JHI27" s="112"/>
      <c r="JHJ27" s="112"/>
      <c r="JHK27" s="112"/>
      <c r="JHL27" s="112"/>
      <c r="JHM27" s="112"/>
      <c r="JHN27" s="112"/>
      <c r="JHO27" s="112"/>
      <c r="JHP27" s="112"/>
      <c r="JHQ27" s="112"/>
      <c r="JHR27" s="112"/>
      <c r="JHS27" s="112"/>
      <c r="JHT27" s="112"/>
      <c r="JHU27" s="112"/>
      <c r="JHV27" s="112"/>
      <c r="JHW27" s="112"/>
      <c r="JHX27" s="112"/>
      <c r="JHY27" s="112"/>
      <c r="JHZ27" s="112"/>
      <c r="JIA27" s="112"/>
      <c r="JIB27" s="112"/>
      <c r="JIC27" s="112"/>
      <c r="JID27" s="112"/>
      <c r="JIE27" s="112"/>
      <c r="JIF27" s="112"/>
      <c r="JIG27" s="112"/>
      <c r="JIH27" s="112"/>
      <c r="JII27" s="112"/>
      <c r="JIJ27" s="112"/>
      <c r="JIK27" s="112"/>
      <c r="JIL27" s="112"/>
      <c r="JIM27" s="112"/>
      <c r="JIN27" s="112"/>
      <c r="JIO27" s="112"/>
      <c r="JIP27" s="112"/>
      <c r="JIQ27" s="112"/>
      <c r="JIR27" s="112"/>
      <c r="JIS27" s="112"/>
      <c r="JIT27" s="112"/>
      <c r="JIU27" s="112"/>
      <c r="JIV27" s="112"/>
      <c r="JIW27" s="112"/>
      <c r="JIX27" s="112"/>
      <c r="JIY27" s="112"/>
      <c r="JIZ27" s="112"/>
      <c r="JJA27" s="112"/>
      <c r="JJB27" s="112"/>
      <c r="JJC27" s="112"/>
      <c r="JJD27" s="112"/>
      <c r="JJE27" s="112"/>
      <c r="JJF27" s="112"/>
      <c r="JJG27" s="112"/>
      <c r="JJH27" s="112"/>
      <c r="JJI27" s="112"/>
      <c r="JJJ27" s="112"/>
      <c r="JJK27" s="112"/>
      <c r="JJL27" s="112"/>
      <c r="JJM27" s="112"/>
      <c r="JJN27" s="112"/>
      <c r="JJO27" s="112"/>
      <c r="JJP27" s="112"/>
      <c r="JJQ27" s="112"/>
      <c r="JJR27" s="112"/>
      <c r="JJS27" s="112"/>
      <c r="JJT27" s="112"/>
      <c r="JJU27" s="112"/>
      <c r="JJV27" s="112"/>
      <c r="JJW27" s="112"/>
      <c r="JJX27" s="112"/>
      <c r="JJY27" s="112"/>
      <c r="JJZ27" s="112"/>
      <c r="JKA27" s="112"/>
      <c r="JKB27" s="112"/>
      <c r="JKC27" s="112"/>
      <c r="JKD27" s="112"/>
      <c r="JKE27" s="112"/>
      <c r="JKF27" s="112"/>
      <c r="JKG27" s="112"/>
      <c r="JKH27" s="112"/>
      <c r="JKI27" s="112"/>
      <c r="JKJ27" s="112"/>
      <c r="JKK27" s="112"/>
      <c r="JKL27" s="112"/>
      <c r="JKM27" s="112"/>
      <c r="JKN27" s="112"/>
      <c r="JKO27" s="112"/>
      <c r="JKP27" s="112"/>
      <c r="JKQ27" s="112"/>
      <c r="JKR27" s="112"/>
      <c r="JKS27" s="112"/>
      <c r="JKT27" s="112"/>
      <c r="JKU27" s="112"/>
      <c r="JKV27" s="112"/>
      <c r="JKW27" s="112"/>
      <c r="JKX27" s="112"/>
      <c r="JKY27" s="112"/>
      <c r="JKZ27" s="112"/>
      <c r="JLA27" s="112"/>
      <c r="JLB27" s="112"/>
      <c r="JLC27" s="112"/>
      <c r="JLD27" s="112"/>
      <c r="JLE27" s="112"/>
      <c r="JLF27" s="112"/>
      <c r="JLG27" s="112"/>
      <c r="JLH27" s="112"/>
      <c r="JLI27" s="112"/>
      <c r="JLJ27" s="112"/>
      <c r="JLK27" s="112"/>
      <c r="JLL27" s="112"/>
      <c r="JLM27" s="112"/>
      <c r="JLN27" s="112"/>
      <c r="JLO27" s="112"/>
      <c r="JLP27" s="112"/>
      <c r="JLQ27" s="112"/>
      <c r="JLR27" s="112"/>
      <c r="JLS27" s="112"/>
      <c r="JLT27" s="112"/>
      <c r="JLU27" s="112"/>
      <c r="JLV27" s="112"/>
      <c r="JLW27" s="112"/>
      <c r="JLX27" s="112"/>
      <c r="JLY27" s="112"/>
      <c r="JLZ27" s="112"/>
      <c r="JMA27" s="112"/>
      <c r="JMB27" s="112"/>
      <c r="JMC27" s="112"/>
      <c r="JMD27" s="112"/>
      <c r="JME27" s="112"/>
      <c r="JMF27" s="112"/>
      <c r="JMG27" s="112"/>
      <c r="JMH27" s="112"/>
      <c r="JMI27" s="112"/>
      <c r="JMJ27" s="112"/>
      <c r="JMK27" s="112"/>
      <c r="JML27" s="112"/>
      <c r="JMM27" s="112"/>
      <c r="JMN27" s="112"/>
      <c r="JMO27" s="112"/>
      <c r="JMP27" s="112"/>
      <c r="JMQ27" s="112"/>
      <c r="JMR27" s="112"/>
      <c r="JMS27" s="112"/>
      <c r="JMT27" s="112"/>
      <c r="JMU27" s="112"/>
      <c r="JMV27" s="112"/>
      <c r="JMW27" s="112"/>
      <c r="JMX27" s="112"/>
      <c r="JMY27" s="112"/>
      <c r="JMZ27" s="112"/>
      <c r="JNA27" s="112"/>
      <c r="JNB27" s="112"/>
      <c r="JNC27" s="112"/>
      <c r="JND27" s="112"/>
      <c r="JNE27" s="112"/>
      <c r="JNF27" s="112"/>
      <c r="JNG27" s="112"/>
      <c r="JNH27" s="112"/>
      <c r="JNI27" s="112"/>
      <c r="JNJ27" s="112"/>
      <c r="JNK27" s="112"/>
      <c r="JNL27" s="112"/>
      <c r="JNM27" s="112"/>
      <c r="JNN27" s="112"/>
      <c r="JNO27" s="112"/>
      <c r="JNP27" s="112"/>
      <c r="JNQ27" s="112"/>
      <c r="JNR27" s="112"/>
      <c r="JNS27" s="112"/>
      <c r="JNT27" s="112"/>
      <c r="JNU27" s="112"/>
      <c r="JNV27" s="112"/>
      <c r="JNW27" s="112"/>
      <c r="JNX27" s="112"/>
      <c r="JNY27" s="112"/>
      <c r="JNZ27" s="112"/>
      <c r="JOA27" s="112"/>
      <c r="JOB27" s="112"/>
      <c r="JOC27" s="112"/>
      <c r="JOD27" s="112"/>
      <c r="JOE27" s="112"/>
      <c r="JOF27" s="112"/>
      <c r="JOG27" s="112"/>
      <c r="JOH27" s="112"/>
      <c r="JOI27" s="112"/>
      <c r="JOJ27" s="112"/>
      <c r="JOK27" s="112"/>
      <c r="JOL27" s="112"/>
      <c r="JOM27" s="112"/>
      <c r="JON27" s="112"/>
      <c r="JOO27" s="112"/>
      <c r="JOP27" s="112"/>
      <c r="JOQ27" s="112"/>
      <c r="JOR27" s="112"/>
      <c r="JOS27" s="112"/>
      <c r="JOT27" s="112"/>
      <c r="JOU27" s="112"/>
      <c r="JOV27" s="112"/>
      <c r="JOW27" s="112"/>
      <c r="JOX27" s="112"/>
      <c r="JOY27" s="112"/>
      <c r="JOZ27" s="112"/>
      <c r="JPA27" s="112"/>
      <c r="JPB27" s="112"/>
      <c r="JPC27" s="112"/>
      <c r="JPD27" s="112"/>
      <c r="JPE27" s="112"/>
      <c r="JPF27" s="112"/>
      <c r="JPG27" s="112"/>
      <c r="JPH27" s="112"/>
      <c r="JPI27" s="112"/>
      <c r="JPJ27" s="112"/>
      <c r="JPK27" s="112"/>
      <c r="JPL27" s="112"/>
      <c r="JPM27" s="112"/>
      <c r="JPN27" s="112"/>
      <c r="JPO27" s="112"/>
      <c r="JPP27" s="112"/>
      <c r="JPQ27" s="112"/>
      <c r="JPR27" s="112"/>
      <c r="JPS27" s="112"/>
      <c r="JPT27" s="112"/>
      <c r="JPU27" s="112"/>
      <c r="JPV27" s="112"/>
      <c r="JPW27" s="112"/>
      <c r="JPX27" s="112"/>
      <c r="JPY27" s="112"/>
      <c r="JPZ27" s="112"/>
      <c r="JQA27" s="112"/>
      <c r="JQB27" s="112"/>
      <c r="JQC27" s="112"/>
      <c r="JQD27" s="112"/>
      <c r="JQE27" s="112"/>
      <c r="JQF27" s="112"/>
      <c r="JQG27" s="112"/>
      <c r="JQH27" s="112"/>
      <c r="JQI27" s="112"/>
      <c r="JQJ27" s="112"/>
      <c r="JQK27" s="112"/>
      <c r="JQL27" s="112"/>
      <c r="JQM27" s="112"/>
      <c r="JQN27" s="112"/>
      <c r="JQO27" s="112"/>
      <c r="JQP27" s="112"/>
      <c r="JQQ27" s="112"/>
      <c r="JQR27" s="112"/>
      <c r="JQS27" s="112"/>
      <c r="JQT27" s="112"/>
      <c r="JQU27" s="112"/>
      <c r="JQV27" s="112"/>
      <c r="JQW27" s="112"/>
      <c r="JQX27" s="112"/>
      <c r="JQY27" s="112"/>
      <c r="JQZ27" s="112"/>
      <c r="JRA27" s="112"/>
      <c r="JRB27" s="112"/>
      <c r="JRC27" s="112"/>
      <c r="JRD27" s="112"/>
      <c r="JRE27" s="112"/>
      <c r="JRF27" s="112"/>
      <c r="JRG27" s="112"/>
      <c r="JRH27" s="112"/>
      <c r="JRI27" s="112"/>
      <c r="JRJ27" s="112"/>
      <c r="JRK27" s="112"/>
      <c r="JRL27" s="112"/>
      <c r="JRM27" s="112"/>
      <c r="JRN27" s="112"/>
      <c r="JRO27" s="112"/>
      <c r="JRP27" s="112"/>
      <c r="JRQ27" s="112"/>
      <c r="JRR27" s="112"/>
      <c r="JRS27" s="112"/>
      <c r="JRT27" s="112"/>
      <c r="JRU27" s="112"/>
      <c r="JRV27" s="112"/>
      <c r="JRW27" s="112"/>
      <c r="JRX27" s="112"/>
      <c r="JRY27" s="112"/>
      <c r="JRZ27" s="112"/>
      <c r="JSA27" s="112"/>
      <c r="JSB27" s="112"/>
      <c r="JSC27" s="112"/>
      <c r="JSD27" s="112"/>
      <c r="JSE27" s="112"/>
      <c r="JSF27" s="112"/>
      <c r="JSG27" s="112"/>
      <c r="JSH27" s="112"/>
      <c r="JSI27" s="112"/>
      <c r="JSJ27" s="112"/>
      <c r="JSK27" s="112"/>
      <c r="JSL27" s="112"/>
      <c r="JSM27" s="112"/>
      <c r="JSN27" s="112"/>
      <c r="JSO27" s="112"/>
      <c r="JSP27" s="112"/>
      <c r="JSQ27" s="112"/>
      <c r="JSR27" s="112"/>
      <c r="JSS27" s="112"/>
      <c r="JST27" s="112"/>
      <c r="JSU27" s="112"/>
      <c r="JSV27" s="112"/>
      <c r="JSW27" s="112"/>
      <c r="JSX27" s="112"/>
      <c r="JSY27" s="112"/>
      <c r="JSZ27" s="112"/>
      <c r="JTA27" s="112"/>
      <c r="JTB27" s="112"/>
      <c r="JTC27" s="112"/>
      <c r="JTD27" s="112"/>
      <c r="JTE27" s="112"/>
      <c r="JTF27" s="112"/>
      <c r="JTG27" s="112"/>
      <c r="JTH27" s="112"/>
      <c r="JTI27" s="112"/>
      <c r="JTJ27" s="112"/>
      <c r="JTK27" s="112"/>
      <c r="JTL27" s="112"/>
      <c r="JTM27" s="112"/>
      <c r="JTN27" s="112"/>
      <c r="JTO27" s="112"/>
      <c r="JTP27" s="112"/>
      <c r="JTQ27" s="112"/>
      <c r="JTR27" s="112"/>
      <c r="JTS27" s="112"/>
      <c r="JTT27" s="112"/>
      <c r="JTU27" s="112"/>
      <c r="JTV27" s="112"/>
      <c r="JTW27" s="112"/>
      <c r="JTX27" s="112"/>
      <c r="JTY27" s="112"/>
      <c r="JTZ27" s="112"/>
      <c r="JUA27" s="112"/>
      <c r="JUB27" s="112"/>
      <c r="JUC27" s="112"/>
      <c r="JUD27" s="112"/>
      <c r="JUE27" s="112"/>
      <c r="JUF27" s="112"/>
      <c r="JUG27" s="112"/>
      <c r="JUH27" s="112"/>
      <c r="JUI27" s="112"/>
      <c r="JUJ27" s="112"/>
      <c r="JUK27" s="112"/>
      <c r="JUL27" s="112"/>
      <c r="JUM27" s="112"/>
      <c r="JUN27" s="112"/>
      <c r="JUO27" s="112"/>
      <c r="JUP27" s="112"/>
      <c r="JUQ27" s="112"/>
      <c r="JUR27" s="112"/>
      <c r="JUS27" s="112"/>
      <c r="JUT27" s="112"/>
      <c r="JUU27" s="112"/>
      <c r="JUV27" s="112"/>
      <c r="JUW27" s="112"/>
      <c r="JUX27" s="112"/>
      <c r="JUY27" s="112"/>
      <c r="JUZ27" s="112"/>
      <c r="JVA27" s="112"/>
      <c r="JVB27" s="112"/>
      <c r="JVC27" s="112"/>
      <c r="JVD27" s="112"/>
      <c r="JVE27" s="112"/>
      <c r="JVF27" s="112"/>
      <c r="JVG27" s="112"/>
      <c r="JVH27" s="112"/>
      <c r="JVI27" s="112"/>
      <c r="JVJ27" s="112"/>
      <c r="JVK27" s="112"/>
      <c r="JVL27" s="112"/>
      <c r="JVM27" s="112"/>
      <c r="JVN27" s="112"/>
      <c r="JVO27" s="112"/>
      <c r="JVP27" s="112"/>
      <c r="JVQ27" s="112"/>
      <c r="JVR27" s="112"/>
      <c r="JVS27" s="112"/>
      <c r="JVT27" s="112"/>
      <c r="JVU27" s="112"/>
      <c r="JVV27" s="112"/>
      <c r="JVW27" s="112"/>
      <c r="JVX27" s="112"/>
      <c r="JVY27" s="112"/>
      <c r="JVZ27" s="112"/>
      <c r="JWA27" s="112"/>
      <c r="JWB27" s="112"/>
      <c r="JWC27" s="112"/>
      <c r="JWD27" s="112"/>
      <c r="JWE27" s="112"/>
      <c r="JWF27" s="112"/>
      <c r="JWG27" s="112"/>
      <c r="JWH27" s="112"/>
      <c r="JWI27" s="112"/>
      <c r="JWJ27" s="112"/>
      <c r="JWK27" s="112"/>
      <c r="JWL27" s="112"/>
      <c r="JWM27" s="112"/>
      <c r="JWN27" s="112"/>
      <c r="JWO27" s="112"/>
      <c r="JWP27" s="112"/>
      <c r="JWQ27" s="112"/>
      <c r="JWR27" s="112"/>
      <c r="JWS27" s="112"/>
      <c r="JWT27" s="112"/>
      <c r="JWU27" s="112"/>
      <c r="JWV27" s="112"/>
      <c r="JWW27" s="112"/>
      <c r="JWX27" s="112"/>
      <c r="JWY27" s="112"/>
      <c r="JWZ27" s="112"/>
      <c r="JXA27" s="112"/>
      <c r="JXB27" s="112"/>
      <c r="JXC27" s="112"/>
      <c r="JXD27" s="112"/>
      <c r="JXE27" s="112"/>
      <c r="JXF27" s="112"/>
      <c r="JXG27" s="112"/>
      <c r="JXH27" s="112"/>
      <c r="JXI27" s="112"/>
      <c r="JXJ27" s="112"/>
      <c r="JXK27" s="112"/>
      <c r="JXL27" s="112"/>
      <c r="JXM27" s="112"/>
      <c r="JXN27" s="112"/>
      <c r="JXO27" s="112"/>
      <c r="JXP27" s="112"/>
      <c r="JXQ27" s="112"/>
      <c r="JXR27" s="112"/>
      <c r="JXS27" s="112"/>
      <c r="JXT27" s="112"/>
      <c r="JXU27" s="112"/>
      <c r="JXV27" s="112"/>
      <c r="JXW27" s="112"/>
      <c r="JXX27" s="112"/>
      <c r="JXY27" s="112"/>
      <c r="JXZ27" s="112"/>
      <c r="JYA27" s="112"/>
      <c r="JYB27" s="112"/>
      <c r="JYC27" s="112"/>
      <c r="JYD27" s="112"/>
      <c r="JYE27" s="112"/>
      <c r="JYF27" s="112"/>
      <c r="JYG27" s="112"/>
      <c r="JYH27" s="112"/>
      <c r="JYI27" s="112"/>
      <c r="JYJ27" s="112"/>
      <c r="JYK27" s="112"/>
      <c r="JYL27" s="112"/>
      <c r="JYM27" s="112"/>
      <c r="JYN27" s="112"/>
      <c r="JYO27" s="112"/>
      <c r="JYP27" s="112"/>
      <c r="JYQ27" s="112"/>
      <c r="JYR27" s="112"/>
      <c r="JYS27" s="112"/>
      <c r="JYT27" s="112"/>
      <c r="JYU27" s="112"/>
      <c r="JYV27" s="112"/>
      <c r="JYW27" s="112"/>
      <c r="JYX27" s="112"/>
      <c r="JYY27" s="112"/>
      <c r="JYZ27" s="112"/>
      <c r="JZA27" s="112"/>
      <c r="JZB27" s="112"/>
      <c r="JZC27" s="112"/>
      <c r="JZD27" s="112"/>
      <c r="JZE27" s="112"/>
      <c r="JZF27" s="112"/>
      <c r="JZG27" s="112"/>
      <c r="JZH27" s="112"/>
      <c r="JZI27" s="112"/>
      <c r="JZJ27" s="112"/>
      <c r="JZK27" s="112"/>
      <c r="JZL27" s="112"/>
      <c r="JZM27" s="112"/>
      <c r="JZN27" s="112"/>
      <c r="JZO27" s="112"/>
      <c r="JZP27" s="112"/>
      <c r="JZQ27" s="112"/>
      <c r="JZR27" s="112"/>
      <c r="JZS27" s="112"/>
      <c r="JZT27" s="112"/>
      <c r="JZU27" s="112"/>
      <c r="JZV27" s="112"/>
      <c r="JZW27" s="112"/>
      <c r="JZX27" s="112"/>
      <c r="JZY27" s="112"/>
      <c r="JZZ27" s="112"/>
      <c r="KAA27" s="112"/>
      <c r="KAB27" s="112"/>
      <c r="KAC27" s="112"/>
      <c r="KAD27" s="112"/>
      <c r="KAE27" s="112"/>
      <c r="KAF27" s="112"/>
      <c r="KAG27" s="112"/>
      <c r="KAH27" s="112"/>
      <c r="KAI27" s="112"/>
      <c r="KAJ27" s="112"/>
      <c r="KAK27" s="112"/>
      <c r="KAL27" s="112"/>
      <c r="KAM27" s="112"/>
      <c r="KAN27" s="112"/>
      <c r="KAO27" s="112"/>
      <c r="KAP27" s="112"/>
      <c r="KAQ27" s="112"/>
      <c r="KAR27" s="112"/>
      <c r="KAS27" s="112"/>
      <c r="KAT27" s="112"/>
      <c r="KAU27" s="112"/>
      <c r="KAV27" s="112"/>
      <c r="KAW27" s="112"/>
      <c r="KAX27" s="112"/>
      <c r="KAY27" s="112"/>
      <c r="KAZ27" s="112"/>
      <c r="KBA27" s="112"/>
      <c r="KBB27" s="112"/>
      <c r="KBC27" s="112"/>
      <c r="KBD27" s="112"/>
      <c r="KBE27" s="112"/>
      <c r="KBF27" s="112"/>
      <c r="KBG27" s="112"/>
      <c r="KBH27" s="112"/>
      <c r="KBI27" s="112"/>
      <c r="KBJ27" s="112"/>
      <c r="KBK27" s="112"/>
      <c r="KBL27" s="112"/>
      <c r="KBM27" s="112"/>
      <c r="KBN27" s="112"/>
      <c r="KBO27" s="112"/>
      <c r="KBP27" s="112"/>
      <c r="KBQ27" s="112"/>
      <c r="KBR27" s="112"/>
      <c r="KBS27" s="112"/>
      <c r="KBT27" s="112"/>
      <c r="KBU27" s="112"/>
      <c r="KBV27" s="112"/>
      <c r="KBW27" s="112"/>
      <c r="KBX27" s="112"/>
      <c r="KBY27" s="112"/>
      <c r="KBZ27" s="112"/>
      <c r="KCA27" s="112"/>
      <c r="KCB27" s="112"/>
      <c r="KCC27" s="112"/>
      <c r="KCD27" s="112"/>
      <c r="KCE27" s="112"/>
      <c r="KCF27" s="112"/>
      <c r="KCG27" s="112"/>
      <c r="KCH27" s="112"/>
      <c r="KCI27" s="112"/>
      <c r="KCJ27" s="112"/>
      <c r="KCK27" s="112"/>
      <c r="KCL27" s="112"/>
      <c r="KCM27" s="112"/>
      <c r="KCN27" s="112"/>
      <c r="KCO27" s="112"/>
      <c r="KCP27" s="112"/>
      <c r="KCQ27" s="112"/>
      <c r="KCR27" s="112"/>
      <c r="KCS27" s="112"/>
      <c r="KCT27" s="112"/>
      <c r="KCU27" s="112"/>
      <c r="KCV27" s="112"/>
      <c r="KCW27" s="112"/>
      <c r="KCX27" s="112"/>
      <c r="KCY27" s="112"/>
      <c r="KCZ27" s="112"/>
      <c r="KDA27" s="112"/>
      <c r="KDB27" s="112"/>
      <c r="KDC27" s="112"/>
      <c r="KDD27" s="112"/>
      <c r="KDE27" s="112"/>
      <c r="KDF27" s="112"/>
      <c r="KDG27" s="112"/>
      <c r="KDH27" s="112"/>
      <c r="KDI27" s="112"/>
      <c r="KDJ27" s="112"/>
      <c r="KDK27" s="112"/>
      <c r="KDL27" s="112"/>
      <c r="KDM27" s="112"/>
      <c r="KDN27" s="112"/>
      <c r="KDO27" s="112"/>
      <c r="KDP27" s="112"/>
      <c r="KDQ27" s="112"/>
      <c r="KDR27" s="112"/>
      <c r="KDS27" s="112"/>
      <c r="KDT27" s="112"/>
      <c r="KDU27" s="112"/>
      <c r="KDV27" s="112"/>
      <c r="KDW27" s="112"/>
      <c r="KDX27" s="112"/>
      <c r="KDY27" s="112"/>
      <c r="KDZ27" s="112"/>
      <c r="KEA27" s="112"/>
      <c r="KEB27" s="112"/>
      <c r="KEC27" s="112"/>
      <c r="KED27" s="112"/>
      <c r="KEE27" s="112"/>
      <c r="KEF27" s="112"/>
      <c r="KEG27" s="112"/>
      <c r="KEH27" s="112"/>
      <c r="KEI27" s="112"/>
      <c r="KEJ27" s="112"/>
      <c r="KEK27" s="112"/>
      <c r="KEL27" s="112"/>
      <c r="KEM27" s="112"/>
      <c r="KEN27" s="112"/>
      <c r="KEO27" s="112"/>
      <c r="KEP27" s="112"/>
      <c r="KEQ27" s="112"/>
      <c r="KER27" s="112"/>
      <c r="KES27" s="112"/>
      <c r="KET27" s="112"/>
      <c r="KEU27" s="112"/>
      <c r="KEV27" s="112"/>
      <c r="KEW27" s="112"/>
      <c r="KEX27" s="112"/>
      <c r="KEY27" s="112"/>
      <c r="KEZ27" s="112"/>
      <c r="KFA27" s="112"/>
      <c r="KFB27" s="112"/>
      <c r="KFC27" s="112"/>
      <c r="KFD27" s="112"/>
      <c r="KFE27" s="112"/>
      <c r="KFF27" s="112"/>
      <c r="KFG27" s="112"/>
      <c r="KFH27" s="112"/>
      <c r="KFI27" s="112"/>
      <c r="KFJ27" s="112"/>
      <c r="KFK27" s="112"/>
      <c r="KFL27" s="112"/>
      <c r="KFM27" s="112"/>
      <c r="KFN27" s="112"/>
      <c r="KFO27" s="112"/>
      <c r="KFP27" s="112"/>
      <c r="KFQ27" s="112"/>
      <c r="KFR27" s="112"/>
      <c r="KFS27" s="112"/>
      <c r="KFT27" s="112"/>
      <c r="KFU27" s="112"/>
      <c r="KFV27" s="112"/>
      <c r="KFW27" s="112"/>
      <c r="KFX27" s="112"/>
      <c r="KFY27" s="112"/>
      <c r="KFZ27" s="112"/>
      <c r="KGA27" s="112"/>
      <c r="KGB27" s="112"/>
      <c r="KGC27" s="112"/>
      <c r="KGD27" s="112"/>
      <c r="KGE27" s="112"/>
      <c r="KGF27" s="112"/>
      <c r="KGG27" s="112"/>
      <c r="KGH27" s="112"/>
      <c r="KGI27" s="112"/>
      <c r="KGJ27" s="112"/>
      <c r="KGK27" s="112"/>
      <c r="KGL27" s="112"/>
      <c r="KGM27" s="112"/>
      <c r="KGN27" s="112"/>
      <c r="KGO27" s="112"/>
      <c r="KGP27" s="112"/>
      <c r="KGQ27" s="112"/>
      <c r="KGR27" s="112"/>
      <c r="KGS27" s="112"/>
      <c r="KGT27" s="112"/>
      <c r="KGU27" s="112"/>
      <c r="KGV27" s="112"/>
      <c r="KGW27" s="112"/>
      <c r="KGX27" s="112"/>
      <c r="KGY27" s="112"/>
      <c r="KGZ27" s="112"/>
      <c r="KHA27" s="112"/>
      <c r="KHB27" s="112"/>
      <c r="KHC27" s="112"/>
      <c r="KHD27" s="112"/>
      <c r="KHE27" s="112"/>
      <c r="KHF27" s="112"/>
      <c r="KHG27" s="112"/>
      <c r="KHH27" s="112"/>
      <c r="KHI27" s="112"/>
      <c r="KHJ27" s="112"/>
      <c r="KHK27" s="112"/>
      <c r="KHL27" s="112"/>
      <c r="KHM27" s="112"/>
      <c r="KHN27" s="112"/>
      <c r="KHO27" s="112"/>
      <c r="KHP27" s="112"/>
      <c r="KHQ27" s="112"/>
      <c r="KHR27" s="112"/>
      <c r="KHS27" s="112"/>
      <c r="KHT27" s="112"/>
      <c r="KHU27" s="112"/>
      <c r="KHV27" s="112"/>
      <c r="KHW27" s="112"/>
      <c r="KHX27" s="112"/>
      <c r="KHY27" s="112"/>
      <c r="KHZ27" s="112"/>
      <c r="KIA27" s="112"/>
      <c r="KIB27" s="112"/>
      <c r="KIC27" s="112"/>
      <c r="KID27" s="112"/>
      <c r="KIE27" s="112"/>
      <c r="KIF27" s="112"/>
      <c r="KIG27" s="112"/>
      <c r="KIH27" s="112"/>
      <c r="KII27" s="112"/>
      <c r="KIJ27" s="112"/>
      <c r="KIK27" s="112"/>
      <c r="KIL27" s="112"/>
      <c r="KIM27" s="112"/>
      <c r="KIN27" s="112"/>
      <c r="KIO27" s="112"/>
      <c r="KIP27" s="112"/>
      <c r="KIQ27" s="112"/>
      <c r="KIR27" s="112"/>
      <c r="KIS27" s="112"/>
      <c r="KIT27" s="112"/>
      <c r="KIU27" s="112"/>
      <c r="KIV27" s="112"/>
      <c r="KIW27" s="112"/>
      <c r="KIX27" s="112"/>
      <c r="KIY27" s="112"/>
      <c r="KIZ27" s="112"/>
      <c r="KJA27" s="112"/>
      <c r="KJB27" s="112"/>
      <c r="KJC27" s="112"/>
      <c r="KJD27" s="112"/>
      <c r="KJE27" s="112"/>
      <c r="KJF27" s="112"/>
      <c r="KJG27" s="112"/>
      <c r="KJH27" s="112"/>
      <c r="KJI27" s="112"/>
      <c r="KJJ27" s="112"/>
      <c r="KJK27" s="112"/>
      <c r="KJL27" s="112"/>
      <c r="KJM27" s="112"/>
      <c r="KJN27" s="112"/>
      <c r="KJO27" s="112"/>
      <c r="KJP27" s="112"/>
      <c r="KJQ27" s="112"/>
      <c r="KJR27" s="112"/>
      <c r="KJS27" s="112"/>
      <c r="KJT27" s="112"/>
      <c r="KJU27" s="112"/>
      <c r="KJV27" s="112"/>
      <c r="KJW27" s="112"/>
      <c r="KJX27" s="112"/>
      <c r="KJY27" s="112"/>
      <c r="KJZ27" s="112"/>
      <c r="KKA27" s="112"/>
      <c r="KKB27" s="112"/>
      <c r="KKC27" s="112"/>
      <c r="KKD27" s="112"/>
      <c r="KKE27" s="112"/>
      <c r="KKF27" s="112"/>
      <c r="KKG27" s="112"/>
      <c r="KKH27" s="112"/>
      <c r="KKI27" s="112"/>
      <c r="KKJ27" s="112"/>
      <c r="KKK27" s="112"/>
      <c r="KKL27" s="112"/>
      <c r="KKM27" s="112"/>
      <c r="KKN27" s="112"/>
      <c r="KKO27" s="112"/>
      <c r="KKP27" s="112"/>
      <c r="KKQ27" s="112"/>
      <c r="KKR27" s="112"/>
      <c r="KKS27" s="112"/>
      <c r="KKT27" s="112"/>
      <c r="KKU27" s="112"/>
      <c r="KKV27" s="112"/>
      <c r="KKW27" s="112"/>
      <c r="KKX27" s="112"/>
      <c r="KKY27" s="112"/>
      <c r="KKZ27" s="112"/>
      <c r="KLA27" s="112"/>
      <c r="KLB27" s="112"/>
      <c r="KLC27" s="112"/>
      <c r="KLD27" s="112"/>
      <c r="KLE27" s="112"/>
      <c r="KLF27" s="112"/>
      <c r="KLG27" s="112"/>
      <c r="KLH27" s="112"/>
      <c r="KLI27" s="112"/>
      <c r="KLJ27" s="112"/>
      <c r="KLK27" s="112"/>
      <c r="KLL27" s="112"/>
      <c r="KLM27" s="112"/>
      <c r="KLN27" s="112"/>
      <c r="KLO27" s="112"/>
      <c r="KLP27" s="112"/>
      <c r="KLQ27" s="112"/>
      <c r="KLR27" s="112"/>
      <c r="KLS27" s="112"/>
      <c r="KLT27" s="112"/>
      <c r="KLU27" s="112"/>
      <c r="KLV27" s="112"/>
      <c r="KLW27" s="112"/>
      <c r="KLX27" s="112"/>
      <c r="KLY27" s="112"/>
      <c r="KLZ27" s="112"/>
      <c r="KMA27" s="112"/>
      <c r="KMB27" s="112"/>
      <c r="KMC27" s="112"/>
      <c r="KMD27" s="112"/>
      <c r="KME27" s="112"/>
      <c r="KMF27" s="112"/>
      <c r="KMG27" s="112"/>
      <c r="KMH27" s="112"/>
      <c r="KMI27" s="112"/>
      <c r="KMJ27" s="112"/>
      <c r="KMK27" s="112"/>
      <c r="KML27" s="112"/>
      <c r="KMM27" s="112"/>
      <c r="KMN27" s="112"/>
      <c r="KMO27" s="112"/>
      <c r="KMP27" s="112"/>
      <c r="KMQ27" s="112"/>
      <c r="KMR27" s="112"/>
      <c r="KMS27" s="112"/>
      <c r="KMT27" s="112"/>
      <c r="KMU27" s="112"/>
      <c r="KMV27" s="112"/>
      <c r="KMW27" s="112"/>
      <c r="KMX27" s="112"/>
      <c r="KMY27" s="112"/>
      <c r="KMZ27" s="112"/>
      <c r="KNA27" s="112"/>
      <c r="KNB27" s="112"/>
      <c r="KNC27" s="112"/>
      <c r="KND27" s="112"/>
      <c r="KNE27" s="112"/>
      <c r="KNF27" s="112"/>
      <c r="KNG27" s="112"/>
      <c r="KNH27" s="112"/>
      <c r="KNI27" s="112"/>
      <c r="KNJ27" s="112"/>
      <c r="KNK27" s="112"/>
      <c r="KNL27" s="112"/>
      <c r="KNM27" s="112"/>
      <c r="KNN27" s="112"/>
      <c r="KNO27" s="112"/>
      <c r="KNP27" s="112"/>
      <c r="KNQ27" s="112"/>
      <c r="KNR27" s="112"/>
      <c r="KNS27" s="112"/>
      <c r="KNT27" s="112"/>
      <c r="KNU27" s="112"/>
      <c r="KNV27" s="112"/>
      <c r="KNW27" s="112"/>
      <c r="KNX27" s="112"/>
      <c r="KNY27" s="112"/>
      <c r="KNZ27" s="112"/>
      <c r="KOA27" s="112"/>
      <c r="KOB27" s="112"/>
      <c r="KOC27" s="112"/>
      <c r="KOD27" s="112"/>
      <c r="KOE27" s="112"/>
      <c r="KOF27" s="112"/>
      <c r="KOG27" s="112"/>
      <c r="KOH27" s="112"/>
      <c r="KOI27" s="112"/>
      <c r="KOJ27" s="112"/>
      <c r="KOK27" s="112"/>
      <c r="KOL27" s="112"/>
      <c r="KOM27" s="112"/>
      <c r="KON27" s="112"/>
      <c r="KOO27" s="112"/>
      <c r="KOP27" s="112"/>
      <c r="KOQ27" s="112"/>
      <c r="KOR27" s="112"/>
      <c r="KOS27" s="112"/>
      <c r="KOT27" s="112"/>
      <c r="KOU27" s="112"/>
      <c r="KOV27" s="112"/>
      <c r="KOW27" s="112"/>
      <c r="KOX27" s="112"/>
      <c r="KOY27" s="112"/>
      <c r="KOZ27" s="112"/>
      <c r="KPA27" s="112"/>
      <c r="KPB27" s="112"/>
      <c r="KPC27" s="112"/>
      <c r="KPD27" s="112"/>
      <c r="KPE27" s="112"/>
      <c r="KPF27" s="112"/>
      <c r="KPG27" s="112"/>
      <c r="KPH27" s="112"/>
      <c r="KPI27" s="112"/>
      <c r="KPJ27" s="112"/>
      <c r="KPK27" s="112"/>
      <c r="KPL27" s="112"/>
      <c r="KPM27" s="112"/>
      <c r="KPN27" s="112"/>
      <c r="KPO27" s="112"/>
      <c r="KPP27" s="112"/>
      <c r="KPQ27" s="112"/>
      <c r="KPR27" s="112"/>
      <c r="KPS27" s="112"/>
      <c r="KPT27" s="112"/>
      <c r="KPU27" s="112"/>
      <c r="KPV27" s="112"/>
      <c r="KPW27" s="112"/>
      <c r="KPX27" s="112"/>
      <c r="KPY27" s="112"/>
      <c r="KPZ27" s="112"/>
      <c r="KQA27" s="112"/>
      <c r="KQB27" s="112"/>
      <c r="KQC27" s="112"/>
      <c r="KQD27" s="112"/>
      <c r="KQE27" s="112"/>
      <c r="KQF27" s="112"/>
      <c r="KQG27" s="112"/>
      <c r="KQH27" s="112"/>
      <c r="KQI27" s="112"/>
      <c r="KQJ27" s="112"/>
      <c r="KQK27" s="112"/>
      <c r="KQL27" s="112"/>
      <c r="KQM27" s="112"/>
      <c r="KQN27" s="112"/>
      <c r="KQO27" s="112"/>
      <c r="KQP27" s="112"/>
      <c r="KQQ27" s="112"/>
      <c r="KQR27" s="112"/>
      <c r="KQS27" s="112"/>
      <c r="KQT27" s="112"/>
      <c r="KQU27" s="112"/>
      <c r="KQV27" s="112"/>
      <c r="KQW27" s="112"/>
      <c r="KQX27" s="112"/>
      <c r="KQY27" s="112"/>
      <c r="KQZ27" s="112"/>
      <c r="KRA27" s="112"/>
      <c r="KRB27" s="112"/>
      <c r="KRC27" s="112"/>
      <c r="KRD27" s="112"/>
      <c r="KRE27" s="112"/>
      <c r="KRF27" s="112"/>
      <c r="KRG27" s="112"/>
      <c r="KRH27" s="112"/>
      <c r="KRI27" s="112"/>
      <c r="KRJ27" s="112"/>
      <c r="KRK27" s="112"/>
      <c r="KRL27" s="112"/>
      <c r="KRM27" s="112"/>
      <c r="KRN27" s="112"/>
      <c r="KRO27" s="112"/>
      <c r="KRP27" s="112"/>
      <c r="KRQ27" s="112"/>
      <c r="KRR27" s="112"/>
      <c r="KRS27" s="112"/>
      <c r="KRT27" s="112"/>
      <c r="KRU27" s="112"/>
      <c r="KRV27" s="112"/>
      <c r="KRW27" s="112"/>
      <c r="KRX27" s="112"/>
      <c r="KRY27" s="112"/>
      <c r="KRZ27" s="112"/>
      <c r="KSA27" s="112"/>
      <c r="KSB27" s="112"/>
      <c r="KSC27" s="112"/>
      <c r="KSD27" s="112"/>
      <c r="KSE27" s="112"/>
      <c r="KSF27" s="112"/>
      <c r="KSG27" s="112"/>
      <c r="KSH27" s="112"/>
      <c r="KSI27" s="112"/>
      <c r="KSJ27" s="112"/>
      <c r="KSK27" s="112"/>
      <c r="KSL27" s="112"/>
      <c r="KSM27" s="112"/>
      <c r="KSN27" s="112"/>
      <c r="KSO27" s="112"/>
      <c r="KSP27" s="112"/>
      <c r="KSQ27" s="112"/>
      <c r="KSR27" s="112"/>
      <c r="KSS27" s="112"/>
      <c r="KST27" s="112"/>
      <c r="KSU27" s="112"/>
      <c r="KSV27" s="112"/>
      <c r="KSW27" s="112"/>
      <c r="KSX27" s="112"/>
      <c r="KSY27" s="112"/>
      <c r="KSZ27" s="112"/>
      <c r="KTA27" s="112"/>
      <c r="KTB27" s="112"/>
      <c r="KTC27" s="112"/>
      <c r="KTD27" s="112"/>
      <c r="KTE27" s="112"/>
      <c r="KTF27" s="112"/>
      <c r="KTG27" s="112"/>
      <c r="KTH27" s="112"/>
      <c r="KTI27" s="112"/>
      <c r="KTJ27" s="112"/>
      <c r="KTK27" s="112"/>
      <c r="KTL27" s="112"/>
      <c r="KTM27" s="112"/>
      <c r="KTN27" s="112"/>
      <c r="KTO27" s="112"/>
      <c r="KTP27" s="112"/>
      <c r="KTQ27" s="112"/>
      <c r="KTR27" s="112"/>
      <c r="KTS27" s="112"/>
      <c r="KTT27" s="112"/>
      <c r="KTU27" s="112"/>
      <c r="KTV27" s="112"/>
      <c r="KTW27" s="112"/>
      <c r="KTX27" s="112"/>
      <c r="KTY27" s="112"/>
      <c r="KTZ27" s="112"/>
      <c r="KUA27" s="112"/>
      <c r="KUB27" s="112"/>
      <c r="KUC27" s="112"/>
      <c r="KUD27" s="112"/>
      <c r="KUE27" s="112"/>
      <c r="KUF27" s="112"/>
      <c r="KUG27" s="112"/>
      <c r="KUH27" s="112"/>
      <c r="KUI27" s="112"/>
      <c r="KUJ27" s="112"/>
      <c r="KUK27" s="112"/>
      <c r="KUL27" s="112"/>
      <c r="KUM27" s="112"/>
      <c r="KUN27" s="112"/>
      <c r="KUO27" s="112"/>
      <c r="KUP27" s="112"/>
      <c r="KUQ27" s="112"/>
      <c r="KUR27" s="112"/>
      <c r="KUS27" s="112"/>
      <c r="KUT27" s="112"/>
      <c r="KUU27" s="112"/>
      <c r="KUV27" s="112"/>
      <c r="KUW27" s="112"/>
      <c r="KUX27" s="112"/>
      <c r="KUY27" s="112"/>
      <c r="KUZ27" s="112"/>
      <c r="KVA27" s="112"/>
      <c r="KVB27" s="112"/>
      <c r="KVC27" s="112"/>
      <c r="KVD27" s="112"/>
      <c r="KVE27" s="112"/>
      <c r="KVF27" s="112"/>
      <c r="KVG27" s="112"/>
      <c r="KVH27" s="112"/>
      <c r="KVI27" s="112"/>
      <c r="KVJ27" s="112"/>
      <c r="KVK27" s="112"/>
      <c r="KVL27" s="112"/>
      <c r="KVM27" s="112"/>
      <c r="KVN27" s="112"/>
      <c r="KVO27" s="112"/>
      <c r="KVP27" s="112"/>
      <c r="KVQ27" s="112"/>
      <c r="KVR27" s="112"/>
      <c r="KVS27" s="112"/>
      <c r="KVT27" s="112"/>
      <c r="KVU27" s="112"/>
      <c r="KVV27" s="112"/>
      <c r="KVW27" s="112"/>
      <c r="KVX27" s="112"/>
      <c r="KVY27" s="112"/>
      <c r="KVZ27" s="112"/>
      <c r="KWA27" s="112"/>
      <c r="KWB27" s="112"/>
      <c r="KWC27" s="112"/>
      <c r="KWD27" s="112"/>
      <c r="KWE27" s="112"/>
      <c r="KWF27" s="112"/>
      <c r="KWG27" s="112"/>
      <c r="KWH27" s="112"/>
      <c r="KWI27" s="112"/>
      <c r="KWJ27" s="112"/>
      <c r="KWK27" s="112"/>
      <c r="KWL27" s="112"/>
      <c r="KWM27" s="112"/>
      <c r="KWN27" s="112"/>
      <c r="KWO27" s="112"/>
      <c r="KWP27" s="112"/>
      <c r="KWQ27" s="112"/>
      <c r="KWR27" s="112"/>
      <c r="KWS27" s="112"/>
      <c r="KWT27" s="112"/>
      <c r="KWU27" s="112"/>
      <c r="KWV27" s="112"/>
      <c r="KWW27" s="112"/>
      <c r="KWX27" s="112"/>
      <c r="KWY27" s="112"/>
      <c r="KWZ27" s="112"/>
      <c r="KXA27" s="112"/>
      <c r="KXB27" s="112"/>
      <c r="KXC27" s="112"/>
      <c r="KXD27" s="112"/>
      <c r="KXE27" s="112"/>
      <c r="KXF27" s="112"/>
      <c r="KXG27" s="112"/>
      <c r="KXH27" s="112"/>
      <c r="KXI27" s="112"/>
      <c r="KXJ27" s="112"/>
      <c r="KXK27" s="112"/>
      <c r="KXL27" s="112"/>
      <c r="KXM27" s="112"/>
      <c r="KXN27" s="112"/>
      <c r="KXO27" s="112"/>
      <c r="KXP27" s="112"/>
      <c r="KXQ27" s="112"/>
      <c r="KXR27" s="112"/>
      <c r="KXS27" s="112"/>
      <c r="KXT27" s="112"/>
      <c r="KXU27" s="112"/>
      <c r="KXV27" s="112"/>
      <c r="KXW27" s="112"/>
      <c r="KXX27" s="112"/>
      <c r="KXY27" s="112"/>
      <c r="KXZ27" s="112"/>
      <c r="KYA27" s="112"/>
      <c r="KYB27" s="112"/>
      <c r="KYC27" s="112"/>
      <c r="KYD27" s="112"/>
      <c r="KYE27" s="112"/>
      <c r="KYF27" s="112"/>
      <c r="KYG27" s="112"/>
      <c r="KYH27" s="112"/>
      <c r="KYI27" s="112"/>
      <c r="KYJ27" s="112"/>
      <c r="KYK27" s="112"/>
      <c r="KYL27" s="112"/>
      <c r="KYM27" s="112"/>
      <c r="KYN27" s="112"/>
      <c r="KYO27" s="112"/>
      <c r="KYP27" s="112"/>
      <c r="KYQ27" s="112"/>
      <c r="KYR27" s="112"/>
      <c r="KYS27" s="112"/>
      <c r="KYT27" s="112"/>
      <c r="KYU27" s="112"/>
      <c r="KYV27" s="112"/>
      <c r="KYW27" s="112"/>
      <c r="KYX27" s="112"/>
      <c r="KYY27" s="112"/>
      <c r="KYZ27" s="112"/>
      <c r="KZA27" s="112"/>
      <c r="KZB27" s="112"/>
      <c r="KZC27" s="112"/>
      <c r="KZD27" s="112"/>
      <c r="KZE27" s="112"/>
      <c r="KZF27" s="112"/>
      <c r="KZG27" s="112"/>
      <c r="KZH27" s="112"/>
      <c r="KZI27" s="112"/>
      <c r="KZJ27" s="112"/>
      <c r="KZK27" s="112"/>
      <c r="KZL27" s="112"/>
      <c r="KZM27" s="112"/>
      <c r="KZN27" s="112"/>
      <c r="KZO27" s="112"/>
      <c r="KZP27" s="112"/>
      <c r="KZQ27" s="112"/>
      <c r="KZR27" s="112"/>
      <c r="KZS27" s="112"/>
      <c r="KZT27" s="112"/>
      <c r="KZU27" s="112"/>
      <c r="KZV27" s="112"/>
      <c r="KZW27" s="112"/>
      <c r="KZX27" s="112"/>
      <c r="KZY27" s="112"/>
      <c r="KZZ27" s="112"/>
      <c r="LAA27" s="112"/>
      <c r="LAB27" s="112"/>
      <c r="LAC27" s="112"/>
      <c r="LAD27" s="112"/>
      <c r="LAE27" s="112"/>
      <c r="LAF27" s="112"/>
      <c r="LAG27" s="112"/>
      <c r="LAH27" s="112"/>
      <c r="LAI27" s="112"/>
      <c r="LAJ27" s="112"/>
      <c r="LAK27" s="112"/>
      <c r="LAL27" s="112"/>
      <c r="LAM27" s="112"/>
      <c r="LAN27" s="112"/>
      <c r="LAO27" s="112"/>
      <c r="LAP27" s="112"/>
      <c r="LAQ27" s="112"/>
      <c r="LAR27" s="112"/>
      <c r="LAS27" s="112"/>
      <c r="LAT27" s="112"/>
      <c r="LAU27" s="112"/>
      <c r="LAV27" s="112"/>
      <c r="LAW27" s="112"/>
      <c r="LAX27" s="112"/>
      <c r="LAY27" s="112"/>
      <c r="LAZ27" s="112"/>
      <c r="LBA27" s="112"/>
      <c r="LBB27" s="112"/>
      <c r="LBC27" s="112"/>
      <c r="LBD27" s="112"/>
      <c r="LBE27" s="112"/>
      <c r="LBF27" s="112"/>
      <c r="LBG27" s="112"/>
      <c r="LBH27" s="112"/>
      <c r="LBI27" s="112"/>
      <c r="LBJ27" s="112"/>
      <c r="LBK27" s="112"/>
      <c r="LBL27" s="112"/>
      <c r="LBM27" s="112"/>
      <c r="LBN27" s="112"/>
      <c r="LBO27" s="112"/>
      <c r="LBP27" s="112"/>
      <c r="LBQ27" s="112"/>
      <c r="LBR27" s="112"/>
      <c r="LBS27" s="112"/>
      <c r="LBT27" s="112"/>
      <c r="LBU27" s="112"/>
      <c r="LBV27" s="112"/>
      <c r="LBW27" s="112"/>
      <c r="LBX27" s="112"/>
      <c r="LBY27" s="112"/>
      <c r="LBZ27" s="112"/>
      <c r="LCA27" s="112"/>
      <c r="LCB27" s="112"/>
      <c r="LCC27" s="112"/>
      <c r="LCD27" s="112"/>
      <c r="LCE27" s="112"/>
      <c r="LCF27" s="112"/>
      <c r="LCG27" s="112"/>
      <c r="LCH27" s="112"/>
      <c r="LCI27" s="112"/>
      <c r="LCJ27" s="112"/>
      <c r="LCK27" s="112"/>
      <c r="LCL27" s="112"/>
      <c r="LCM27" s="112"/>
      <c r="LCN27" s="112"/>
      <c r="LCO27" s="112"/>
      <c r="LCP27" s="112"/>
      <c r="LCQ27" s="112"/>
      <c r="LCR27" s="112"/>
      <c r="LCS27" s="112"/>
      <c r="LCT27" s="112"/>
      <c r="LCU27" s="112"/>
      <c r="LCV27" s="112"/>
      <c r="LCW27" s="112"/>
      <c r="LCX27" s="112"/>
      <c r="LCY27" s="112"/>
      <c r="LCZ27" s="112"/>
      <c r="LDA27" s="112"/>
      <c r="LDB27" s="112"/>
      <c r="LDC27" s="112"/>
      <c r="LDD27" s="112"/>
      <c r="LDE27" s="112"/>
      <c r="LDF27" s="112"/>
      <c r="LDG27" s="112"/>
      <c r="LDH27" s="112"/>
      <c r="LDI27" s="112"/>
      <c r="LDJ27" s="112"/>
      <c r="LDK27" s="112"/>
      <c r="LDL27" s="112"/>
      <c r="LDM27" s="112"/>
      <c r="LDN27" s="112"/>
      <c r="LDO27" s="112"/>
      <c r="LDP27" s="112"/>
      <c r="LDQ27" s="112"/>
      <c r="LDR27" s="112"/>
      <c r="LDS27" s="112"/>
      <c r="LDT27" s="112"/>
      <c r="LDU27" s="112"/>
      <c r="LDV27" s="112"/>
      <c r="LDW27" s="112"/>
      <c r="LDX27" s="112"/>
      <c r="LDY27" s="112"/>
      <c r="LDZ27" s="112"/>
      <c r="LEA27" s="112"/>
      <c r="LEB27" s="112"/>
      <c r="LEC27" s="112"/>
      <c r="LED27" s="112"/>
      <c r="LEE27" s="112"/>
      <c r="LEF27" s="112"/>
      <c r="LEG27" s="112"/>
      <c r="LEH27" s="112"/>
      <c r="LEI27" s="112"/>
      <c r="LEJ27" s="112"/>
      <c r="LEK27" s="112"/>
      <c r="LEL27" s="112"/>
      <c r="LEM27" s="112"/>
      <c r="LEN27" s="112"/>
      <c r="LEO27" s="112"/>
      <c r="LEP27" s="112"/>
      <c r="LEQ27" s="112"/>
      <c r="LER27" s="112"/>
      <c r="LES27" s="112"/>
      <c r="LET27" s="112"/>
      <c r="LEU27" s="112"/>
      <c r="LEV27" s="112"/>
      <c r="LEW27" s="112"/>
      <c r="LEX27" s="112"/>
      <c r="LEY27" s="112"/>
      <c r="LEZ27" s="112"/>
      <c r="LFA27" s="112"/>
      <c r="LFB27" s="112"/>
      <c r="LFC27" s="112"/>
      <c r="LFD27" s="112"/>
      <c r="LFE27" s="112"/>
      <c r="LFF27" s="112"/>
      <c r="LFG27" s="112"/>
      <c r="LFH27" s="112"/>
      <c r="LFI27" s="112"/>
      <c r="LFJ27" s="112"/>
      <c r="LFK27" s="112"/>
      <c r="LFL27" s="112"/>
      <c r="LFM27" s="112"/>
      <c r="LFN27" s="112"/>
      <c r="LFO27" s="112"/>
      <c r="LFP27" s="112"/>
      <c r="LFQ27" s="112"/>
      <c r="LFR27" s="112"/>
      <c r="LFS27" s="112"/>
      <c r="LFT27" s="112"/>
      <c r="LFU27" s="112"/>
      <c r="LFV27" s="112"/>
      <c r="LFW27" s="112"/>
      <c r="LFX27" s="112"/>
      <c r="LFY27" s="112"/>
      <c r="LFZ27" s="112"/>
      <c r="LGA27" s="112"/>
      <c r="LGB27" s="112"/>
      <c r="LGC27" s="112"/>
      <c r="LGD27" s="112"/>
      <c r="LGE27" s="112"/>
      <c r="LGF27" s="112"/>
      <c r="LGG27" s="112"/>
      <c r="LGH27" s="112"/>
      <c r="LGI27" s="112"/>
      <c r="LGJ27" s="112"/>
      <c r="LGK27" s="112"/>
      <c r="LGL27" s="112"/>
      <c r="LGM27" s="112"/>
      <c r="LGN27" s="112"/>
      <c r="LGO27" s="112"/>
      <c r="LGP27" s="112"/>
      <c r="LGQ27" s="112"/>
      <c r="LGR27" s="112"/>
      <c r="LGS27" s="112"/>
      <c r="LGT27" s="112"/>
      <c r="LGU27" s="112"/>
      <c r="LGV27" s="112"/>
      <c r="LGW27" s="112"/>
      <c r="LGX27" s="112"/>
      <c r="LGY27" s="112"/>
      <c r="LGZ27" s="112"/>
      <c r="LHA27" s="112"/>
      <c r="LHB27" s="112"/>
      <c r="LHC27" s="112"/>
      <c r="LHD27" s="112"/>
      <c r="LHE27" s="112"/>
      <c r="LHF27" s="112"/>
      <c r="LHG27" s="112"/>
      <c r="LHH27" s="112"/>
      <c r="LHI27" s="112"/>
      <c r="LHJ27" s="112"/>
      <c r="LHK27" s="112"/>
      <c r="LHL27" s="112"/>
      <c r="LHM27" s="112"/>
      <c r="LHN27" s="112"/>
      <c r="LHO27" s="112"/>
      <c r="LHP27" s="112"/>
      <c r="LHQ27" s="112"/>
      <c r="LHR27" s="112"/>
      <c r="LHS27" s="112"/>
      <c r="LHT27" s="112"/>
      <c r="LHU27" s="112"/>
      <c r="LHV27" s="112"/>
      <c r="LHW27" s="112"/>
      <c r="LHX27" s="112"/>
      <c r="LHY27" s="112"/>
      <c r="LHZ27" s="112"/>
      <c r="LIA27" s="112"/>
      <c r="LIB27" s="112"/>
      <c r="LIC27" s="112"/>
      <c r="LID27" s="112"/>
      <c r="LIE27" s="112"/>
      <c r="LIF27" s="112"/>
      <c r="LIG27" s="112"/>
      <c r="LIH27" s="112"/>
      <c r="LII27" s="112"/>
      <c r="LIJ27" s="112"/>
      <c r="LIK27" s="112"/>
      <c r="LIL27" s="112"/>
      <c r="LIM27" s="112"/>
      <c r="LIN27" s="112"/>
      <c r="LIO27" s="112"/>
      <c r="LIP27" s="112"/>
      <c r="LIQ27" s="112"/>
      <c r="LIR27" s="112"/>
      <c r="LIS27" s="112"/>
      <c r="LIT27" s="112"/>
      <c r="LIU27" s="112"/>
      <c r="LIV27" s="112"/>
      <c r="LIW27" s="112"/>
      <c r="LIX27" s="112"/>
      <c r="LIY27" s="112"/>
      <c r="LIZ27" s="112"/>
      <c r="LJA27" s="112"/>
      <c r="LJB27" s="112"/>
      <c r="LJC27" s="112"/>
      <c r="LJD27" s="112"/>
      <c r="LJE27" s="112"/>
      <c r="LJF27" s="112"/>
      <c r="LJG27" s="112"/>
      <c r="LJH27" s="112"/>
      <c r="LJI27" s="112"/>
      <c r="LJJ27" s="112"/>
      <c r="LJK27" s="112"/>
      <c r="LJL27" s="112"/>
      <c r="LJM27" s="112"/>
      <c r="LJN27" s="112"/>
      <c r="LJO27" s="112"/>
      <c r="LJP27" s="112"/>
      <c r="LJQ27" s="112"/>
      <c r="LJR27" s="112"/>
      <c r="LJS27" s="112"/>
      <c r="LJT27" s="112"/>
      <c r="LJU27" s="112"/>
      <c r="LJV27" s="112"/>
      <c r="LJW27" s="112"/>
      <c r="LJX27" s="112"/>
      <c r="LJY27" s="112"/>
      <c r="LJZ27" s="112"/>
      <c r="LKA27" s="112"/>
      <c r="LKB27" s="112"/>
      <c r="LKC27" s="112"/>
      <c r="LKD27" s="112"/>
      <c r="LKE27" s="112"/>
      <c r="LKF27" s="112"/>
      <c r="LKG27" s="112"/>
      <c r="LKH27" s="112"/>
      <c r="LKI27" s="112"/>
      <c r="LKJ27" s="112"/>
      <c r="LKK27" s="112"/>
      <c r="LKL27" s="112"/>
      <c r="LKM27" s="112"/>
      <c r="LKN27" s="112"/>
      <c r="LKO27" s="112"/>
      <c r="LKP27" s="112"/>
      <c r="LKQ27" s="112"/>
      <c r="LKR27" s="112"/>
      <c r="LKS27" s="112"/>
      <c r="LKT27" s="112"/>
      <c r="LKU27" s="112"/>
      <c r="LKV27" s="112"/>
      <c r="LKW27" s="112"/>
      <c r="LKX27" s="112"/>
      <c r="LKY27" s="112"/>
      <c r="LKZ27" s="112"/>
      <c r="LLA27" s="112"/>
      <c r="LLB27" s="112"/>
      <c r="LLC27" s="112"/>
      <c r="LLD27" s="112"/>
      <c r="LLE27" s="112"/>
      <c r="LLF27" s="112"/>
      <c r="LLG27" s="112"/>
      <c r="LLH27" s="112"/>
      <c r="LLI27" s="112"/>
      <c r="LLJ27" s="112"/>
      <c r="LLK27" s="112"/>
      <c r="LLL27" s="112"/>
      <c r="LLM27" s="112"/>
      <c r="LLN27" s="112"/>
      <c r="LLO27" s="112"/>
      <c r="LLP27" s="112"/>
      <c r="LLQ27" s="112"/>
      <c r="LLR27" s="112"/>
      <c r="LLS27" s="112"/>
      <c r="LLT27" s="112"/>
      <c r="LLU27" s="112"/>
      <c r="LLV27" s="112"/>
      <c r="LLW27" s="112"/>
      <c r="LLX27" s="112"/>
      <c r="LLY27" s="112"/>
      <c r="LLZ27" s="112"/>
      <c r="LMA27" s="112"/>
      <c r="LMB27" s="112"/>
      <c r="LMC27" s="112"/>
      <c r="LMD27" s="112"/>
      <c r="LME27" s="112"/>
      <c r="LMF27" s="112"/>
      <c r="LMG27" s="112"/>
      <c r="LMH27" s="112"/>
      <c r="LMI27" s="112"/>
      <c r="LMJ27" s="112"/>
      <c r="LMK27" s="112"/>
      <c r="LML27" s="112"/>
      <c r="LMM27" s="112"/>
      <c r="LMN27" s="112"/>
      <c r="LMO27" s="112"/>
      <c r="LMP27" s="112"/>
      <c r="LMQ27" s="112"/>
      <c r="LMR27" s="112"/>
      <c r="LMS27" s="112"/>
      <c r="LMT27" s="112"/>
      <c r="LMU27" s="112"/>
      <c r="LMV27" s="112"/>
      <c r="LMW27" s="112"/>
      <c r="LMX27" s="112"/>
      <c r="LMY27" s="112"/>
      <c r="LMZ27" s="112"/>
      <c r="LNA27" s="112"/>
      <c r="LNB27" s="112"/>
      <c r="LNC27" s="112"/>
      <c r="LND27" s="112"/>
      <c r="LNE27" s="112"/>
      <c r="LNF27" s="112"/>
      <c r="LNG27" s="112"/>
      <c r="LNH27" s="112"/>
      <c r="LNI27" s="112"/>
      <c r="LNJ27" s="112"/>
      <c r="LNK27" s="112"/>
      <c r="LNL27" s="112"/>
      <c r="LNM27" s="112"/>
      <c r="LNN27" s="112"/>
      <c r="LNO27" s="112"/>
      <c r="LNP27" s="112"/>
      <c r="LNQ27" s="112"/>
      <c r="LNR27" s="112"/>
      <c r="LNS27" s="112"/>
      <c r="LNT27" s="112"/>
      <c r="LNU27" s="112"/>
      <c r="LNV27" s="112"/>
      <c r="LNW27" s="112"/>
      <c r="LNX27" s="112"/>
      <c r="LNY27" s="112"/>
      <c r="LNZ27" s="112"/>
      <c r="LOA27" s="112"/>
      <c r="LOB27" s="112"/>
      <c r="LOC27" s="112"/>
      <c r="LOD27" s="112"/>
      <c r="LOE27" s="112"/>
      <c r="LOF27" s="112"/>
      <c r="LOG27" s="112"/>
      <c r="LOH27" s="112"/>
      <c r="LOI27" s="112"/>
      <c r="LOJ27" s="112"/>
      <c r="LOK27" s="112"/>
      <c r="LOL27" s="112"/>
      <c r="LOM27" s="112"/>
      <c r="LON27" s="112"/>
      <c r="LOO27" s="112"/>
      <c r="LOP27" s="112"/>
      <c r="LOQ27" s="112"/>
      <c r="LOR27" s="112"/>
      <c r="LOS27" s="112"/>
      <c r="LOT27" s="112"/>
      <c r="LOU27" s="112"/>
      <c r="LOV27" s="112"/>
      <c r="LOW27" s="112"/>
      <c r="LOX27" s="112"/>
      <c r="LOY27" s="112"/>
      <c r="LOZ27" s="112"/>
      <c r="LPA27" s="112"/>
      <c r="LPB27" s="112"/>
      <c r="LPC27" s="112"/>
      <c r="LPD27" s="112"/>
      <c r="LPE27" s="112"/>
      <c r="LPF27" s="112"/>
      <c r="LPG27" s="112"/>
      <c r="LPH27" s="112"/>
      <c r="LPI27" s="112"/>
      <c r="LPJ27" s="112"/>
      <c r="LPK27" s="112"/>
      <c r="LPL27" s="112"/>
      <c r="LPM27" s="112"/>
      <c r="LPN27" s="112"/>
      <c r="LPO27" s="112"/>
      <c r="LPP27" s="112"/>
      <c r="LPQ27" s="112"/>
      <c r="LPR27" s="112"/>
      <c r="LPS27" s="112"/>
      <c r="LPT27" s="112"/>
      <c r="LPU27" s="112"/>
      <c r="LPV27" s="112"/>
      <c r="LPW27" s="112"/>
      <c r="LPX27" s="112"/>
      <c r="LPY27" s="112"/>
      <c r="LPZ27" s="112"/>
      <c r="LQA27" s="112"/>
      <c r="LQB27" s="112"/>
      <c r="LQC27" s="112"/>
      <c r="LQD27" s="112"/>
      <c r="LQE27" s="112"/>
      <c r="LQF27" s="112"/>
      <c r="LQG27" s="112"/>
      <c r="LQH27" s="112"/>
      <c r="LQI27" s="112"/>
      <c r="LQJ27" s="112"/>
      <c r="LQK27" s="112"/>
      <c r="LQL27" s="112"/>
      <c r="LQM27" s="112"/>
      <c r="LQN27" s="112"/>
      <c r="LQO27" s="112"/>
      <c r="LQP27" s="112"/>
      <c r="LQQ27" s="112"/>
      <c r="LQR27" s="112"/>
      <c r="LQS27" s="112"/>
      <c r="LQT27" s="112"/>
      <c r="LQU27" s="112"/>
      <c r="LQV27" s="112"/>
      <c r="LQW27" s="112"/>
      <c r="LQX27" s="112"/>
      <c r="LQY27" s="112"/>
      <c r="LQZ27" s="112"/>
      <c r="LRA27" s="112"/>
      <c r="LRB27" s="112"/>
      <c r="LRC27" s="112"/>
      <c r="LRD27" s="112"/>
      <c r="LRE27" s="112"/>
      <c r="LRF27" s="112"/>
      <c r="LRG27" s="112"/>
      <c r="LRH27" s="112"/>
      <c r="LRI27" s="112"/>
      <c r="LRJ27" s="112"/>
      <c r="LRK27" s="112"/>
      <c r="LRL27" s="112"/>
      <c r="LRM27" s="112"/>
      <c r="LRN27" s="112"/>
      <c r="LRO27" s="112"/>
      <c r="LRP27" s="112"/>
      <c r="LRQ27" s="112"/>
      <c r="LRR27" s="112"/>
      <c r="LRS27" s="112"/>
      <c r="LRT27" s="112"/>
      <c r="LRU27" s="112"/>
      <c r="LRV27" s="112"/>
      <c r="LRW27" s="112"/>
      <c r="LRX27" s="112"/>
      <c r="LRY27" s="112"/>
      <c r="LRZ27" s="112"/>
      <c r="LSA27" s="112"/>
      <c r="LSB27" s="112"/>
      <c r="LSC27" s="112"/>
      <c r="LSD27" s="112"/>
      <c r="LSE27" s="112"/>
      <c r="LSF27" s="112"/>
      <c r="LSG27" s="112"/>
      <c r="LSH27" s="112"/>
      <c r="LSI27" s="112"/>
      <c r="LSJ27" s="112"/>
      <c r="LSK27" s="112"/>
      <c r="LSL27" s="112"/>
      <c r="LSM27" s="112"/>
      <c r="LSN27" s="112"/>
      <c r="LSO27" s="112"/>
      <c r="LSP27" s="112"/>
      <c r="LSQ27" s="112"/>
      <c r="LSR27" s="112"/>
      <c r="LSS27" s="112"/>
      <c r="LST27" s="112"/>
      <c r="LSU27" s="112"/>
      <c r="LSV27" s="112"/>
      <c r="LSW27" s="112"/>
      <c r="LSX27" s="112"/>
      <c r="LSY27" s="112"/>
      <c r="LSZ27" s="112"/>
      <c r="LTA27" s="112"/>
      <c r="LTB27" s="112"/>
      <c r="LTC27" s="112"/>
      <c r="LTD27" s="112"/>
      <c r="LTE27" s="112"/>
      <c r="LTF27" s="112"/>
      <c r="LTG27" s="112"/>
      <c r="LTH27" s="112"/>
      <c r="LTI27" s="112"/>
      <c r="LTJ27" s="112"/>
      <c r="LTK27" s="112"/>
      <c r="LTL27" s="112"/>
      <c r="LTM27" s="112"/>
      <c r="LTN27" s="112"/>
      <c r="LTO27" s="112"/>
      <c r="LTP27" s="112"/>
      <c r="LTQ27" s="112"/>
      <c r="LTR27" s="112"/>
      <c r="LTS27" s="112"/>
      <c r="LTT27" s="112"/>
      <c r="LTU27" s="112"/>
      <c r="LTV27" s="112"/>
      <c r="LTW27" s="112"/>
      <c r="LTX27" s="112"/>
      <c r="LTY27" s="112"/>
      <c r="LTZ27" s="112"/>
      <c r="LUA27" s="112"/>
      <c r="LUB27" s="112"/>
      <c r="LUC27" s="112"/>
      <c r="LUD27" s="112"/>
      <c r="LUE27" s="112"/>
      <c r="LUF27" s="112"/>
      <c r="LUG27" s="112"/>
      <c r="LUH27" s="112"/>
      <c r="LUI27" s="112"/>
      <c r="LUJ27" s="112"/>
      <c r="LUK27" s="112"/>
      <c r="LUL27" s="112"/>
      <c r="LUM27" s="112"/>
      <c r="LUN27" s="112"/>
      <c r="LUO27" s="112"/>
      <c r="LUP27" s="112"/>
      <c r="LUQ27" s="112"/>
      <c r="LUR27" s="112"/>
      <c r="LUS27" s="112"/>
      <c r="LUT27" s="112"/>
      <c r="LUU27" s="112"/>
      <c r="LUV27" s="112"/>
      <c r="LUW27" s="112"/>
      <c r="LUX27" s="112"/>
      <c r="LUY27" s="112"/>
      <c r="LUZ27" s="112"/>
      <c r="LVA27" s="112"/>
      <c r="LVB27" s="112"/>
      <c r="LVC27" s="112"/>
      <c r="LVD27" s="112"/>
      <c r="LVE27" s="112"/>
      <c r="LVF27" s="112"/>
      <c r="LVG27" s="112"/>
      <c r="LVH27" s="112"/>
      <c r="LVI27" s="112"/>
      <c r="LVJ27" s="112"/>
      <c r="LVK27" s="112"/>
      <c r="LVL27" s="112"/>
      <c r="LVM27" s="112"/>
      <c r="LVN27" s="112"/>
      <c r="LVO27" s="112"/>
      <c r="LVP27" s="112"/>
      <c r="LVQ27" s="112"/>
      <c r="LVR27" s="112"/>
      <c r="LVS27" s="112"/>
      <c r="LVT27" s="112"/>
      <c r="LVU27" s="112"/>
      <c r="LVV27" s="112"/>
      <c r="LVW27" s="112"/>
      <c r="LVX27" s="112"/>
      <c r="LVY27" s="112"/>
      <c r="LVZ27" s="112"/>
      <c r="LWA27" s="112"/>
      <c r="LWB27" s="112"/>
      <c r="LWC27" s="112"/>
      <c r="LWD27" s="112"/>
      <c r="LWE27" s="112"/>
      <c r="LWF27" s="112"/>
      <c r="LWG27" s="112"/>
      <c r="LWH27" s="112"/>
      <c r="LWI27" s="112"/>
      <c r="LWJ27" s="112"/>
      <c r="LWK27" s="112"/>
      <c r="LWL27" s="112"/>
      <c r="LWM27" s="112"/>
      <c r="LWN27" s="112"/>
      <c r="LWO27" s="112"/>
      <c r="LWP27" s="112"/>
      <c r="LWQ27" s="112"/>
      <c r="LWR27" s="112"/>
      <c r="LWS27" s="112"/>
      <c r="LWT27" s="112"/>
      <c r="LWU27" s="112"/>
      <c r="LWV27" s="112"/>
      <c r="LWW27" s="112"/>
      <c r="LWX27" s="112"/>
      <c r="LWY27" s="112"/>
      <c r="LWZ27" s="112"/>
      <c r="LXA27" s="112"/>
      <c r="LXB27" s="112"/>
      <c r="LXC27" s="112"/>
      <c r="LXD27" s="112"/>
      <c r="LXE27" s="112"/>
      <c r="LXF27" s="112"/>
      <c r="LXG27" s="112"/>
      <c r="LXH27" s="112"/>
      <c r="LXI27" s="112"/>
      <c r="LXJ27" s="112"/>
      <c r="LXK27" s="112"/>
      <c r="LXL27" s="112"/>
      <c r="LXM27" s="112"/>
      <c r="LXN27" s="112"/>
      <c r="LXO27" s="112"/>
      <c r="LXP27" s="112"/>
      <c r="LXQ27" s="112"/>
      <c r="LXR27" s="112"/>
      <c r="LXS27" s="112"/>
      <c r="LXT27" s="112"/>
      <c r="LXU27" s="112"/>
      <c r="LXV27" s="112"/>
      <c r="LXW27" s="112"/>
      <c r="LXX27" s="112"/>
      <c r="LXY27" s="112"/>
      <c r="LXZ27" s="112"/>
      <c r="LYA27" s="112"/>
      <c r="LYB27" s="112"/>
      <c r="LYC27" s="112"/>
      <c r="LYD27" s="112"/>
      <c r="LYE27" s="112"/>
      <c r="LYF27" s="112"/>
      <c r="LYG27" s="112"/>
      <c r="LYH27" s="112"/>
      <c r="LYI27" s="112"/>
      <c r="LYJ27" s="112"/>
      <c r="LYK27" s="112"/>
      <c r="LYL27" s="112"/>
      <c r="LYM27" s="112"/>
      <c r="LYN27" s="112"/>
      <c r="LYO27" s="112"/>
      <c r="LYP27" s="112"/>
      <c r="LYQ27" s="112"/>
      <c r="LYR27" s="112"/>
      <c r="LYS27" s="112"/>
      <c r="LYT27" s="112"/>
      <c r="LYU27" s="112"/>
      <c r="LYV27" s="112"/>
      <c r="LYW27" s="112"/>
      <c r="LYX27" s="112"/>
      <c r="LYY27" s="112"/>
      <c r="LYZ27" s="112"/>
      <c r="LZA27" s="112"/>
      <c r="LZB27" s="112"/>
      <c r="LZC27" s="112"/>
      <c r="LZD27" s="112"/>
      <c r="LZE27" s="112"/>
      <c r="LZF27" s="112"/>
      <c r="LZG27" s="112"/>
      <c r="LZH27" s="112"/>
      <c r="LZI27" s="112"/>
      <c r="LZJ27" s="112"/>
      <c r="LZK27" s="112"/>
      <c r="LZL27" s="112"/>
      <c r="LZM27" s="112"/>
      <c r="LZN27" s="112"/>
      <c r="LZO27" s="112"/>
      <c r="LZP27" s="112"/>
      <c r="LZQ27" s="112"/>
      <c r="LZR27" s="112"/>
      <c r="LZS27" s="112"/>
      <c r="LZT27" s="112"/>
      <c r="LZU27" s="112"/>
      <c r="LZV27" s="112"/>
      <c r="LZW27" s="112"/>
      <c r="LZX27" s="112"/>
      <c r="LZY27" s="112"/>
      <c r="LZZ27" s="112"/>
      <c r="MAA27" s="112"/>
      <c r="MAB27" s="112"/>
      <c r="MAC27" s="112"/>
      <c r="MAD27" s="112"/>
      <c r="MAE27" s="112"/>
      <c r="MAF27" s="112"/>
      <c r="MAG27" s="112"/>
      <c r="MAH27" s="112"/>
      <c r="MAI27" s="112"/>
      <c r="MAJ27" s="112"/>
      <c r="MAK27" s="112"/>
      <c r="MAL27" s="112"/>
      <c r="MAM27" s="112"/>
      <c r="MAN27" s="112"/>
      <c r="MAO27" s="112"/>
      <c r="MAP27" s="112"/>
      <c r="MAQ27" s="112"/>
      <c r="MAR27" s="112"/>
      <c r="MAS27" s="112"/>
      <c r="MAT27" s="112"/>
      <c r="MAU27" s="112"/>
      <c r="MAV27" s="112"/>
      <c r="MAW27" s="112"/>
      <c r="MAX27" s="112"/>
      <c r="MAY27" s="112"/>
      <c r="MAZ27" s="112"/>
      <c r="MBA27" s="112"/>
      <c r="MBB27" s="112"/>
      <c r="MBC27" s="112"/>
      <c r="MBD27" s="112"/>
      <c r="MBE27" s="112"/>
      <c r="MBF27" s="112"/>
      <c r="MBG27" s="112"/>
      <c r="MBH27" s="112"/>
      <c r="MBI27" s="112"/>
      <c r="MBJ27" s="112"/>
      <c r="MBK27" s="112"/>
      <c r="MBL27" s="112"/>
      <c r="MBM27" s="112"/>
      <c r="MBN27" s="112"/>
      <c r="MBO27" s="112"/>
      <c r="MBP27" s="112"/>
      <c r="MBQ27" s="112"/>
      <c r="MBR27" s="112"/>
      <c r="MBS27" s="112"/>
      <c r="MBT27" s="112"/>
      <c r="MBU27" s="112"/>
      <c r="MBV27" s="112"/>
      <c r="MBW27" s="112"/>
      <c r="MBX27" s="112"/>
      <c r="MBY27" s="112"/>
      <c r="MBZ27" s="112"/>
      <c r="MCA27" s="112"/>
      <c r="MCB27" s="112"/>
      <c r="MCC27" s="112"/>
      <c r="MCD27" s="112"/>
      <c r="MCE27" s="112"/>
      <c r="MCF27" s="112"/>
      <c r="MCG27" s="112"/>
      <c r="MCH27" s="112"/>
      <c r="MCI27" s="112"/>
      <c r="MCJ27" s="112"/>
      <c r="MCK27" s="112"/>
      <c r="MCL27" s="112"/>
      <c r="MCM27" s="112"/>
      <c r="MCN27" s="112"/>
      <c r="MCO27" s="112"/>
      <c r="MCP27" s="112"/>
      <c r="MCQ27" s="112"/>
      <c r="MCR27" s="112"/>
      <c r="MCS27" s="112"/>
      <c r="MCT27" s="112"/>
      <c r="MCU27" s="112"/>
      <c r="MCV27" s="112"/>
      <c r="MCW27" s="112"/>
      <c r="MCX27" s="112"/>
      <c r="MCY27" s="112"/>
      <c r="MCZ27" s="112"/>
      <c r="MDA27" s="112"/>
      <c r="MDB27" s="112"/>
      <c r="MDC27" s="112"/>
      <c r="MDD27" s="112"/>
      <c r="MDE27" s="112"/>
      <c r="MDF27" s="112"/>
      <c r="MDG27" s="112"/>
      <c r="MDH27" s="112"/>
      <c r="MDI27" s="112"/>
      <c r="MDJ27" s="112"/>
      <c r="MDK27" s="112"/>
      <c r="MDL27" s="112"/>
      <c r="MDM27" s="112"/>
      <c r="MDN27" s="112"/>
      <c r="MDO27" s="112"/>
      <c r="MDP27" s="112"/>
      <c r="MDQ27" s="112"/>
      <c r="MDR27" s="112"/>
      <c r="MDS27" s="112"/>
      <c r="MDT27" s="112"/>
      <c r="MDU27" s="112"/>
      <c r="MDV27" s="112"/>
      <c r="MDW27" s="112"/>
      <c r="MDX27" s="112"/>
      <c r="MDY27" s="112"/>
      <c r="MDZ27" s="112"/>
      <c r="MEA27" s="112"/>
      <c r="MEB27" s="112"/>
      <c r="MEC27" s="112"/>
      <c r="MED27" s="112"/>
      <c r="MEE27" s="112"/>
      <c r="MEF27" s="112"/>
      <c r="MEG27" s="112"/>
      <c r="MEH27" s="112"/>
      <c r="MEI27" s="112"/>
      <c r="MEJ27" s="112"/>
      <c r="MEK27" s="112"/>
      <c r="MEL27" s="112"/>
      <c r="MEM27" s="112"/>
      <c r="MEN27" s="112"/>
      <c r="MEO27" s="112"/>
      <c r="MEP27" s="112"/>
      <c r="MEQ27" s="112"/>
      <c r="MER27" s="112"/>
      <c r="MES27" s="112"/>
      <c r="MET27" s="112"/>
      <c r="MEU27" s="112"/>
      <c r="MEV27" s="112"/>
      <c r="MEW27" s="112"/>
      <c r="MEX27" s="112"/>
      <c r="MEY27" s="112"/>
      <c r="MEZ27" s="112"/>
      <c r="MFA27" s="112"/>
      <c r="MFB27" s="112"/>
      <c r="MFC27" s="112"/>
      <c r="MFD27" s="112"/>
      <c r="MFE27" s="112"/>
      <c r="MFF27" s="112"/>
      <c r="MFG27" s="112"/>
      <c r="MFH27" s="112"/>
      <c r="MFI27" s="112"/>
      <c r="MFJ27" s="112"/>
      <c r="MFK27" s="112"/>
      <c r="MFL27" s="112"/>
      <c r="MFM27" s="112"/>
      <c r="MFN27" s="112"/>
      <c r="MFO27" s="112"/>
      <c r="MFP27" s="112"/>
      <c r="MFQ27" s="112"/>
      <c r="MFR27" s="112"/>
      <c r="MFS27" s="112"/>
      <c r="MFT27" s="112"/>
      <c r="MFU27" s="112"/>
      <c r="MFV27" s="112"/>
      <c r="MFW27" s="112"/>
      <c r="MFX27" s="112"/>
      <c r="MFY27" s="112"/>
      <c r="MFZ27" s="112"/>
      <c r="MGA27" s="112"/>
      <c r="MGB27" s="112"/>
      <c r="MGC27" s="112"/>
      <c r="MGD27" s="112"/>
      <c r="MGE27" s="112"/>
      <c r="MGF27" s="112"/>
      <c r="MGG27" s="112"/>
      <c r="MGH27" s="112"/>
      <c r="MGI27" s="112"/>
      <c r="MGJ27" s="112"/>
      <c r="MGK27" s="112"/>
      <c r="MGL27" s="112"/>
      <c r="MGM27" s="112"/>
      <c r="MGN27" s="112"/>
      <c r="MGO27" s="112"/>
      <c r="MGP27" s="112"/>
      <c r="MGQ27" s="112"/>
      <c r="MGR27" s="112"/>
      <c r="MGS27" s="112"/>
      <c r="MGT27" s="112"/>
      <c r="MGU27" s="112"/>
      <c r="MGV27" s="112"/>
      <c r="MGW27" s="112"/>
      <c r="MGX27" s="112"/>
      <c r="MGY27" s="112"/>
      <c r="MGZ27" s="112"/>
      <c r="MHA27" s="112"/>
      <c r="MHB27" s="112"/>
      <c r="MHC27" s="112"/>
      <c r="MHD27" s="112"/>
      <c r="MHE27" s="112"/>
      <c r="MHF27" s="112"/>
      <c r="MHG27" s="112"/>
      <c r="MHH27" s="112"/>
      <c r="MHI27" s="112"/>
      <c r="MHJ27" s="112"/>
      <c r="MHK27" s="112"/>
      <c r="MHL27" s="112"/>
      <c r="MHM27" s="112"/>
      <c r="MHN27" s="112"/>
      <c r="MHO27" s="112"/>
      <c r="MHP27" s="112"/>
      <c r="MHQ27" s="112"/>
      <c r="MHR27" s="112"/>
      <c r="MHS27" s="112"/>
      <c r="MHT27" s="112"/>
      <c r="MHU27" s="112"/>
      <c r="MHV27" s="112"/>
      <c r="MHW27" s="112"/>
      <c r="MHX27" s="112"/>
      <c r="MHY27" s="112"/>
      <c r="MHZ27" s="112"/>
      <c r="MIA27" s="112"/>
      <c r="MIB27" s="112"/>
      <c r="MIC27" s="112"/>
      <c r="MID27" s="112"/>
      <c r="MIE27" s="112"/>
      <c r="MIF27" s="112"/>
      <c r="MIG27" s="112"/>
      <c r="MIH27" s="112"/>
      <c r="MII27" s="112"/>
      <c r="MIJ27" s="112"/>
      <c r="MIK27" s="112"/>
      <c r="MIL27" s="112"/>
      <c r="MIM27" s="112"/>
      <c r="MIN27" s="112"/>
      <c r="MIO27" s="112"/>
      <c r="MIP27" s="112"/>
      <c r="MIQ27" s="112"/>
      <c r="MIR27" s="112"/>
      <c r="MIS27" s="112"/>
      <c r="MIT27" s="112"/>
      <c r="MIU27" s="112"/>
      <c r="MIV27" s="112"/>
      <c r="MIW27" s="112"/>
      <c r="MIX27" s="112"/>
      <c r="MIY27" s="112"/>
      <c r="MIZ27" s="112"/>
      <c r="MJA27" s="112"/>
      <c r="MJB27" s="112"/>
      <c r="MJC27" s="112"/>
      <c r="MJD27" s="112"/>
      <c r="MJE27" s="112"/>
      <c r="MJF27" s="112"/>
      <c r="MJG27" s="112"/>
      <c r="MJH27" s="112"/>
      <c r="MJI27" s="112"/>
      <c r="MJJ27" s="112"/>
      <c r="MJK27" s="112"/>
      <c r="MJL27" s="112"/>
      <c r="MJM27" s="112"/>
      <c r="MJN27" s="112"/>
      <c r="MJO27" s="112"/>
      <c r="MJP27" s="112"/>
      <c r="MJQ27" s="112"/>
      <c r="MJR27" s="112"/>
      <c r="MJS27" s="112"/>
      <c r="MJT27" s="112"/>
      <c r="MJU27" s="112"/>
      <c r="MJV27" s="112"/>
      <c r="MJW27" s="112"/>
      <c r="MJX27" s="112"/>
      <c r="MJY27" s="112"/>
      <c r="MJZ27" s="112"/>
      <c r="MKA27" s="112"/>
      <c r="MKB27" s="112"/>
      <c r="MKC27" s="112"/>
      <c r="MKD27" s="112"/>
      <c r="MKE27" s="112"/>
      <c r="MKF27" s="112"/>
      <c r="MKG27" s="112"/>
      <c r="MKH27" s="112"/>
      <c r="MKI27" s="112"/>
      <c r="MKJ27" s="112"/>
      <c r="MKK27" s="112"/>
      <c r="MKL27" s="112"/>
      <c r="MKM27" s="112"/>
      <c r="MKN27" s="112"/>
      <c r="MKO27" s="112"/>
      <c r="MKP27" s="112"/>
      <c r="MKQ27" s="112"/>
      <c r="MKR27" s="112"/>
      <c r="MKS27" s="112"/>
      <c r="MKT27" s="112"/>
      <c r="MKU27" s="112"/>
      <c r="MKV27" s="112"/>
      <c r="MKW27" s="112"/>
      <c r="MKX27" s="112"/>
      <c r="MKY27" s="112"/>
      <c r="MKZ27" s="112"/>
      <c r="MLA27" s="112"/>
      <c r="MLB27" s="112"/>
      <c r="MLC27" s="112"/>
      <c r="MLD27" s="112"/>
      <c r="MLE27" s="112"/>
      <c r="MLF27" s="112"/>
      <c r="MLG27" s="112"/>
      <c r="MLH27" s="112"/>
      <c r="MLI27" s="112"/>
      <c r="MLJ27" s="112"/>
      <c r="MLK27" s="112"/>
      <c r="MLL27" s="112"/>
      <c r="MLM27" s="112"/>
      <c r="MLN27" s="112"/>
      <c r="MLO27" s="112"/>
      <c r="MLP27" s="112"/>
      <c r="MLQ27" s="112"/>
      <c r="MLR27" s="112"/>
      <c r="MLS27" s="112"/>
      <c r="MLT27" s="112"/>
      <c r="MLU27" s="112"/>
      <c r="MLV27" s="112"/>
      <c r="MLW27" s="112"/>
      <c r="MLX27" s="112"/>
      <c r="MLY27" s="112"/>
      <c r="MLZ27" s="112"/>
      <c r="MMA27" s="112"/>
      <c r="MMB27" s="112"/>
      <c r="MMC27" s="112"/>
      <c r="MMD27" s="112"/>
      <c r="MME27" s="112"/>
      <c r="MMF27" s="112"/>
      <c r="MMG27" s="112"/>
      <c r="MMH27" s="112"/>
      <c r="MMI27" s="112"/>
      <c r="MMJ27" s="112"/>
      <c r="MMK27" s="112"/>
      <c r="MML27" s="112"/>
      <c r="MMM27" s="112"/>
      <c r="MMN27" s="112"/>
      <c r="MMO27" s="112"/>
      <c r="MMP27" s="112"/>
      <c r="MMQ27" s="112"/>
      <c r="MMR27" s="112"/>
      <c r="MMS27" s="112"/>
      <c r="MMT27" s="112"/>
      <c r="MMU27" s="112"/>
      <c r="MMV27" s="112"/>
      <c r="MMW27" s="112"/>
      <c r="MMX27" s="112"/>
      <c r="MMY27" s="112"/>
      <c r="MMZ27" s="112"/>
      <c r="MNA27" s="112"/>
      <c r="MNB27" s="112"/>
      <c r="MNC27" s="112"/>
      <c r="MND27" s="112"/>
      <c r="MNE27" s="112"/>
      <c r="MNF27" s="112"/>
      <c r="MNG27" s="112"/>
      <c r="MNH27" s="112"/>
      <c r="MNI27" s="112"/>
      <c r="MNJ27" s="112"/>
      <c r="MNK27" s="112"/>
      <c r="MNL27" s="112"/>
      <c r="MNM27" s="112"/>
      <c r="MNN27" s="112"/>
      <c r="MNO27" s="112"/>
      <c r="MNP27" s="112"/>
      <c r="MNQ27" s="112"/>
      <c r="MNR27" s="112"/>
      <c r="MNS27" s="112"/>
      <c r="MNT27" s="112"/>
      <c r="MNU27" s="112"/>
      <c r="MNV27" s="112"/>
      <c r="MNW27" s="112"/>
      <c r="MNX27" s="112"/>
      <c r="MNY27" s="112"/>
      <c r="MNZ27" s="112"/>
      <c r="MOA27" s="112"/>
      <c r="MOB27" s="112"/>
      <c r="MOC27" s="112"/>
      <c r="MOD27" s="112"/>
      <c r="MOE27" s="112"/>
      <c r="MOF27" s="112"/>
      <c r="MOG27" s="112"/>
      <c r="MOH27" s="112"/>
      <c r="MOI27" s="112"/>
      <c r="MOJ27" s="112"/>
      <c r="MOK27" s="112"/>
      <c r="MOL27" s="112"/>
      <c r="MOM27" s="112"/>
      <c r="MON27" s="112"/>
      <c r="MOO27" s="112"/>
      <c r="MOP27" s="112"/>
      <c r="MOQ27" s="112"/>
      <c r="MOR27" s="112"/>
      <c r="MOS27" s="112"/>
      <c r="MOT27" s="112"/>
      <c r="MOU27" s="112"/>
      <c r="MOV27" s="112"/>
      <c r="MOW27" s="112"/>
      <c r="MOX27" s="112"/>
      <c r="MOY27" s="112"/>
      <c r="MOZ27" s="112"/>
      <c r="MPA27" s="112"/>
      <c r="MPB27" s="112"/>
      <c r="MPC27" s="112"/>
      <c r="MPD27" s="112"/>
      <c r="MPE27" s="112"/>
      <c r="MPF27" s="112"/>
      <c r="MPG27" s="112"/>
      <c r="MPH27" s="112"/>
      <c r="MPI27" s="112"/>
      <c r="MPJ27" s="112"/>
      <c r="MPK27" s="112"/>
      <c r="MPL27" s="112"/>
      <c r="MPM27" s="112"/>
      <c r="MPN27" s="112"/>
      <c r="MPO27" s="112"/>
      <c r="MPP27" s="112"/>
      <c r="MPQ27" s="112"/>
      <c r="MPR27" s="112"/>
      <c r="MPS27" s="112"/>
      <c r="MPT27" s="112"/>
      <c r="MPU27" s="112"/>
      <c r="MPV27" s="112"/>
      <c r="MPW27" s="112"/>
      <c r="MPX27" s="112"/>
      <c r="MPY27" s="112"/>
      <c r="MPZ27" s="112"/>
      <c r="MQA27" s="112"/>
      <c r="MQB27" s="112"/>
      <c r="MQC27" s="112"/>
      <c r="MQD27" s="112"/>
      <c r="MQE27" s="112"/>
      <c r="MQF27" s="112"/>
      <c r="MQG27" s="112"/>
      <c r="MQH27" s="112"/>
      <c r="MQI27" s="112"/>
      <c r="MQJ27" s="112"/>
      <c r="MQK27" s="112"/>
      <c r="MQL27" s="112"/>
      <c r="MQM27" s="112"/>
      <c r="MQN27" s="112"/>
      <c r="MQO27" s="112"/>
      <c r="MQP27" s="112"/>
      <c r="MQQ27" s="112"/>
      <c r="MQR27" s="112"/>
      <c r="MQS27" s="112"/>
      <c r="MQT27" s="112"/>
      <c r="MQU27" s="112"/>
      <c r="MQV27" s="112"/>
      <c r="MQW27" s="112"/>
      <c r="MQX27" s="112"/>
      <c r="MQY27" s="112"/>
      <c r="MQZ27" s="112"/>
      <c r="MRA27" s="112"/>
      <c r="MRB27" s="112"/>
      <c r="MRC27" s="112"/>
      <c r="MRD27" s="112"/>
      <c r="MRE27" s="112"/>
      <c r="MRF27" s="112"/>
      <c r="MRG27" s="112"/>
      <c r="MRH27" s="112"/>
      <c r="MRI27" s="112"/>
      <c r="MRJ27" s="112"/>
      <c r="MRK27" s="112"/>
      <c r="MRL27" s="112"/>
      <c r="MRM27" s="112"/>
      <c r="MRN27" s="112"/>
      <c r="MRO27" s="112"/>
      <c r="MRP27" s="112"/>
      <c r="MRQ27" s="112"/>
      <c r="MRR27" s="112"/>
      <c r="MRS27" s="112"/>
      <c r="MRT27" s="112"/>
      <c r="MRU27" s="112"/>
      <c r="MRV27" s="112"/>
      <c r="MRW27" s="112"/>
      <c r="MRX27" s="112"/>
      <c r="MRY27" s="112"/>
      <c r="MRZ27" s="112"/>
      <c r="MSA27" s="112"/>
      <c r="MSB27" s="112"/>
      <c r="MSC27" s="112"/>
      <c r="MSD27" s="112"/>
      <c r="MSE27" s="112"/>
      <c r="MSF27" s="112"/>
      <c r="MSG27" s="112"/>
      <c r="MSH27" s="112"/>
      <c r="MSI27" s="112"/>
      <c r="MSJ27" s="112"/>
      <c r="MSK27" s="112"/>
      <c r="MSL27" s="112"/>
      <c r="MSM27" s="112"/>
      <c r="MSN27" s="112"/>
      <c r="MSO27" s="112"/>
      <c r="MSP27" s="112"/>
      <c r="MSQ27" s="112"/>
      <c r="MSR27" s="112"/>
      <c r="MSS27" s="112"/>
      <c r="MST27" s="112"/>
      <c r="MSU27" s="112"/>
      <c r="MSV27" s="112"/>
      <c r="MSW27" s="112"/>
      <c r="MSX27" s="112"/>
      <c r="MSY27" s="112"/>
      <c r="MSZ27" s="112"/>
      <c r="MTA27" s="112"/>
      <c r="MTB27" s="112"/>
      <c r="MTC27" s="112"/>
      <c r="MTD27" s="112"/>
      <c r="MTE27" s="112"/>
      <c r="MTF27" s="112"/>
      <c r="MTG27" s="112"/>
      <c r="MTH27" s="112"/>
      <c r="MTI27" s="112"/>
      <c r="MTJ27" s="112"/>
      <c r="MTK27" s="112"/>
      <c r="MTL27" s="112"/>
      <c r="MTM27" s="112"/>
      <c r="MTN27" s="112"/>
      <c r="MTO27" s="112"/>
      <c r="MTP27" s="112"/>
      <c r="MTQ27" s="112"/>
      <c r="MTR27" s="112"/>
      <c r="MTS27" s="112"/>
      <c r="MTT27" s="112"/>
      <c r="MTU27" s="112"/>
      <c r="MTV27" s="112"/>
      <c r="MTW27" s="112"/>
      <c r="MTX27" s="112"/>
      <c r="MTY27" s="112"/>
      <c r="MTZ27" s="112"/>
      <c r="MUA27" s="112"/>
      <c r="MUB27" s="112"/>
      <c r="MUC27" s="112"/>
      <c r="MUD27" s="112"/>
      <c r="MUE27" s="112"/>
      <c r="MUF27" s="112"/>
      <c r="MUG27" s="112"/>
      <c r="MUH27" s="112"/>
      <c r="MUI27" s="112"/>
      <c r="MUJ27" s="112"/>
      <c r="MUK27" s="112"/>
      <c r="MUL27" s="112"/>
      <c r="MUM27" s="112"/>
      <c r="MUN27" s="112"/>
      <c r="MUO27" s="112"/>
      <c r="MUP27" s="112"/>
      <c r="MUQ27" s="112"/>
      <c r="MUR27" s="112"/>
      <c r="MUS27" s="112"/>
      <c r="MUT27" s="112"/>
      <c r="MUU27" s="112"/>
      <c r="MUV27" s="112"/>
      <c r="MUW27" s="112"/>
      <c r="MUX27" s="112"/>
      <c r="MUY27" s="112"/>
      <c r="MUZ27" s="112"/>
      <c r="MVA27" s="112"/>
      <c r="MVB27" s="112"/>
      <c r="MVC27" s="112"/>
      <c r="MVD27" s="112"/>
      <c r="MVE27" s="112"/>
      <c r="MVF27" s="112"/>
      <c r="MVG27" s="112"/>
      <c r="MVH27" s="112"/>
      <c r="MVI27" s="112"/>
      <c r="MVJ27" s="112"/>
      <c r="MVK27" s="112"/>
      <c r="MVL27" s="112"/>
      <c r="MVM27" s="112"/>
      <c r="MVN27" s="112"/>
      <c r="MVO27" s="112"/>
      <c r="MVP27" s="112"/>
      <c r="MVQ27" s="112"/>
      <c r="MVR27" s="112"/>
      <c r="MVS27" s="112"/>
      <c r="MVT27" s="112"/>
      <c r="MVU27" s="112"/>
      <c r="MVV27" s="112"/>
      <c r="MVW27" s="112"/>
      <c r="MVX27" s="112"/>
      <c r="MVY27" s="112"/>
      <c r="MVZ27" s="112"/>
      <c r="MWA27" s="112"/>
      <c r="MWB27" s="112"/>
      <c r="MWC27" s="112"/>
      <c r="MWD27" s="112"/>
      <c r="MWE27" s="112"/>
      <c r="MWF27" s="112"/>
      <c r="MWG27" s="112"/>
      <c r="MWH27" s="112"/>
      <c r="MWI27" s="112"/>
      <c r="MWJ27" s="112"/>
      <c r="MWK27" s="112"/>
      <c r="MWL27" s="112"/>
      <c r="MWM27" s="112"/>
      <c r="MWN27" s="112"/>
      <c r="MWO27" s="112"/>
      <c r="MWP27" s="112"/>
      <c r="MWQ27" s="112"/>
      <c r="MWR27" s="112"/>
      <c r="MWS27" s="112"/>
      <c r="MWT27" s="112"/>
      <c r="MWU27" s="112"/>
      <c r="MWV27" s="112"/>
      <c r="MWW27" s="112"/>
      <c r="MWX27" s="112"/>
      <c r="MWY27" s="112"/>
      <c r="MWZ27" s="112"/>
      <c r="MXA27" s="112"/>
      <c r="MXB27" s="112"/>
      <c r="MXC27" s="112"/>
      <c r="MXD27" s="112"/>
      <c r="MXE27" s="112"/>
      <c r="MXF27" s="112"/>
      <c r="MXG27" s="112"/>
      <c r="MXH27" s="112"/>
      <c r="MXI27" s="112"/>
      <c r="MXJ27" s="112"/>
      <c r="MXK27" s="112"/>
      <c r="MXL27" s="112"/>
      <c r="MXM27" s="112"/>
      <c r="MXN27" s="112"/>
      <c r="MXO27" s="112"/>
      <c r="MXP27" s="112"/>
      <c r="MXQ27" s="112"/>
      <c r="MXR27" s="112"/>
      <c r="MXS27" s="112"/>
      <c r="MXT27" s="112"/>
      <c r="MXU27" s="112"/>
      <c r="MXV27" s="112"/>
      <c r="MXW27" s="112"/>
      <c r="MXX27" s="112"/>
      <c r="MXY27" s="112"/>
      <c r="MXZ27" s="112"/>
      <c r="MYA27" s="112"/>
      <c r="MYB27" s="112"/>
      <c r="MYC27" s="112"/>
      <c r="MYD27" s="112"/>
      <c r="MYE27" s="112"/>
      <c r="MYF27" s="112"/>
      <c r="MYG27" s="112"/>
      <c r="MYH27" s="112"/>
      <c r="MYI27" s="112"/>
      <c r="MYJ27" s="112"/>
      <c r="MYK27" s="112"/>
      <c r="MYL27" s="112"/>
      <c r="MYM27" s="112"/>
      <c r="MYN27" s="112"/>
      <c r="MYO27" s="112"/>
      <c r="MYP27" s="112"/>
      <c r="MYQ27" s="112"/>
      <c r="MYR27" s="112"/>
      <c r="MYS27" s="112"/>
      <c r="MYT27" s="112"/>
      <c r="MYU27" s="112"/>
      <c r="MYV27" s="112"/>
      <c r="MYW27" s="112"/>
      <c r="MYX27" s="112"/>
      <c r="MYY27" s="112"/>
      <c r="MYZ27" s="112"/>
      <c r="MZA27" s="112"/>
      <c r="MZB27" s="112"/>
      <c r="MZC27" s="112"/>
      <c r="MZD27" s="112"/>
      <c r="MZE27" s="112"/>
      <c r="MZF27" s="112"/>
      <c r="MZG27" s="112"/>
      <c r="MZH27" s="112"/>
      <c r="MZI27" s="112"/>
      <c r="MZJ27" s="112"/>
      <c r="MZK27" s="112"/>
      <c r="MZL27" s="112"/>
      <c r="MZM27" s="112"/>
      <c r="MZN27" s="112"/>
      <c r="MZO27" s="112"/>
      <c r="MZP27" s="112"/>
      <c r="MZQ27" s="112"/>
      <c r="MZR27" s="112"/>
      <c r="MZS27" s="112"/>
      <c r="MZT27" s="112"/>
      <c r="MZU27" s="112"/>
      <c r="MZV27" s="112"/>
      <c r="MZW27" s="112"/>
      <c r="MZX27" s="112"/>
      <c r="MZY27" s="112"/>
      <c r="MZZ27" s="112"/>
      <c r="NAA27" s="112"/>
      <c r="NAB27" s="112"/>
      <c r="NAC27" s="112"/>
      <c r="NAD27" s="112"/>
      <c r="NAE27" s="112"/>
      <c r="NAF27" s="112"/>
      <c r="NAG27" s="112"/>
      <c r="NAH27" s="112"/>
      <c r="NAI27" s="112"/>
      <c r="NAJ27" s="112"/>
      <c r="NAK27" s="112"/>
      <c r="NAL27" s="112"/>
      <c r="NAM27" s="112"/>
      <c r="NAN27" s="112"/>
      <c r="NAO27" s="112"/>
      <c r="NAP27" s="112"/>
      <c r="NAQ27" s="112"/>
      <c r="NAR27" s="112"/>
      <c r="NAS27" s="112"/>
      <c r="NAT27" s="112"/>
      <c r="NAU27" s="112"/>
      <c r="NAV27" s="112"/>
      <c r="NAW27" s="112"/>
      <c r="NAX27" s="112"/>
      <c r="NAY27" s="112"/>
      <c r="NAZ27" s="112"/>
      <c r="NBA27" s="112"/>
      <c r="NBB27" s="112"/>
      <c r="NBC27" s="112"/>
      <c r="NBD27" s="112"/>
      <c r="NBE27" s="112"/>
      <c r="NBF27" s="112"/>
      <c r="NBG27" s="112"/>
      <c r="NBH27" s="112"/>
      <c r="NBI27" s="112"/>
      <c r="NBJ27" s="112"/>
      <c r="NBK27" s="112"/>
      <c r="NBL27" s="112"/>
      <c r="NBM27" s="112"/>
      <c r="NBN27" s="112"/>
      <c r="NBO27" s="112"/>
      <c r="NBP27" s="112"/>
      <c r="NBQ27" s="112"/>
      <c r="NBR27" s="112"/>
      <c r="NBS27" s="112"/>
      <c r="NBT27" s="112"/>
      <c r="NBU27" s="112"/>
      <c r="NBV27" s="112"/>
      <c r="NBW27" s="112"/>
      <c r="NBX27" s="112"/>
      <c r="NBY27" s="112"/>
      <c r="NBZ27" s="112"/>
      <c r="NCA27" s="112"/>
      <c r="NCB27" s="112"/>
      <c r="NCC27" s="112"/>
      <c r="NCD27" s="112"/>
      <c r="NCE27" s="112"/>
      <c r="NCF27" s="112"/>
      <c r="NCG27" s="112"/>
      <c r="NCH27" s="112"/>
      <c r="NCI27" s="112"/>
      <c r="NCJ27" s="112"/>
      <c r="NCK27" s="112"/>
      <c r="NCL27" s="112"/>
      <c r="NCM27" s="112"/>
      <c r="NCN27" s="112"/>
      <c r="NCO27" s="112"/>
      <c r="NCP27" s="112"/>
      <c r="NCQ27" s="112"/>
      <c r="NCR27" s="112"/>
      <c r="NCS27" s="112"/>
      <c r="NCT27" s="112"/>
      <c r="NCU27" s="112"/>
      <c r="NCV27" s="112"/>
      <c r="NCW27" s="112"/>
      <c r="NCX27" s="112"/>
      <c r="NCY27" s="112"/>
      <c r="NCZ27" s="112"/>
      <c r="NDA27" s="112"/>
      <c r="NDB27" s="112"/>
      <c r="NDC27" s="112"/>
      <c r="NDD27" s="112"/>
      <c r="NDE27" s="112"/>
      <c r="NDF27" s="112"/>
      <c r="NDG27" s="112"/>
      <c r="NDH27" s="112"/>
      <c r="NDI27" s="112"/>
      <c r="NDJ27" s="112"/>
      <c r="NDK27" s="112"/>
      <c r="NDL27" s="112"/>
      <c r="NDM27" s="112"/>
      <c r="NDN27" s="112"/>
      <c r="NDO27" s="112"/>
      <c r="NDP27" s="112"/>
      <c r="NDQ27" s="112"/>
      <c r="NDR27" s="112"/>
      <c r="NDS27" s="112"/>
      <c r="NDT27" s="112"/>
      <c r="NDU27" s="112"/>
      <c r="NDV27" s="112"/>
      <c r="NDW27" s="112"/>
      <c r="NDX27" s="112"/>
      <c r="NDY27" s="112"/>
      <c r="NDZ27" s="112"/>
      <c r="NEA27" s="112"/>
      <c r="NEB27" s="112"/>
      <c r="NEC27" s="112"/>
      <c r="NED27" s="112"/>
      <c r="NEE27" s="112"/>
      <c r="NEF27" s="112"/>
      <c r="NEG27" s="112"/>
      <c r="NEH27" s="112"/>
      <c r="NEI27" s="112"/>
      <c r="NEJ27" s="112"/>
      <c r="NEK27" s="112"/>
      <c r="NEL27" s="112"/>
      <c r="NEM27" s="112"/>
      <c r="NEN27" s="112"/>
      <c r="NEO27" s="112"/>
      <c r="NEP27" s="112"/>
      <c r="NEQ27" s="112"/>
      <c r="NER27" s="112"/>
      <c r="NES27" s="112"/>
      <c r="NET27" s="112"/>
      <c r="NEU27" s="112"/>
      <c r="NEV27" s="112"/>
      <c r="NEW27" s="112"/>
      <c r="NEX27" s="112"/>
      <c r="NEY27" s="112"/>
      <c r="NEZ27" s="112"/>
      <c r="NFA27" s="112"/>
      <c r="NFB27" s="112"/>
      <c r="NFC27" s="112"/>
      <c r="NFD27" s="112"/>
      <c r="NFE27" s="112"/>
      <c r="NFF27" s="112"/>
      <c r="NFG27" s="112"/>
      <c r="NFH27" s="112"/>
      <c r="NFI27" s="112"/>
      <c r="NFJ27" s="112"/>
      <c r="NFK27" s="112"/>
      <c r="NFL27" s="112"/>
      <c r="NFM27" s="112"/>
      <c r="NFN27" s="112"/>
      <c r="NFO27" s="112"/>
      <c r="NFP27" s="112"/>
      <c r="NFQ27" s="112"/>
      <c r="NFR27" s="112"/>
      <c r="NFS27" s="112"/>
      <c r="NFT27" s="112"/>
      <c r="NFU27" s="112"/>
      <c r="NFV27" s="112"/>
      <c r="NFW27" s="112"/>
      <c r="NFX27" s="112"/>
      <c r="NFY27" s="112"/>
      <c r="NFZ27" s="112"/>
      <c r="NGA27" s="112"/>
      <c r="NGB27" s="112"/>
      <c r="NGC27" s="112"/>
      <c r="NGD27" s="112"/>
      <c r="NGE27" s="112"/>
      <c r="NGF27" s="112"/>
      <c r="NGG27" s="112"/>
      <c r="NGH27" s="112"/>
      <c r="NGI27" s="112"/>
      <c r="NGJ27" s="112"/>
      <c r="NGK27" s="112"/>
      <c r="NGL27" s="112"/>
      <c r="NGM27" s="112"/>
      <c r="NGN27" s="112"/>
      <c r="NGO27" s="112"/>
      <c r="NGP27" s="112"/>
      <c r="NGQ27" s="112"/>
      <c r="NGR27" s="112"/>
      <c r="NGS27" s="112"/>
      <c r="NGT27" s="112"/>
      <c r="NGU27" s="112"/>
      <c r="NGV27" s="112"/>
      <c r="NGW27" s="112"/>
      <c r="NGX27" s="112"/>
      <c r="NGY27" s="112"/>
      <c r="NGZ27" s="112"/>
      <c r="NHA27" s="112"/>
      <c r="NHB27" s="112"/>
      <c r="NHC27" s="112"/>
      <c r="NHD27" s="112"/>
      <c r="NHE27" s="112"/>
      <c r="NHF27" s="112"/>
      <c r="NHG27" s="112"/>
      <c r="NHH27" s="112"/>
      <c r="NHI27" s="112"/>
      <c r="NHJ27" s="112"/>
      <c r="NHK27" s="112"/>
      <c r="NHL27" s="112"/>
      <c r="NHM27" s="112"/>
      <c r="NHN27" s="112"/>
      <c r="NHO27" s="112"/>
      <c r="NHP27" s="112"/>
      <c r="NHQ27" s="112"/>
      <c r="NHR27" s="112"/>
      <c r="NHS27" s="112"/>
      <c r="NHT27" s="112"/>
      <c r="NHU27" s="112"/>
      <c r="NHV27" s="112"/>
      <c r="NHW27" s="112"/>
      <c r="NHX27" s="112"/>
      <c r="NHY27" s="112"/>
      <c r="NHZ27" s="112"/>
      <c r="NIA27" s="112"/>
      <c r="NIB27" s="112"/>
      <c r="NIC27" s="112"/>
      <c r="NID27" s="112"/>
      <c r="NIE27" s="112"/>
      <c r="NIF27" s="112"/>
      <c r="NIG27" s="112"/>
      <c r="NIH27" s="112"/>
      <c r="NII27" s="112"/>
      <c r="NIJ27" s="112"/>
      <c r="NIK27" s="112"/>
      <c r="NIL27" s="112"/>
      <c r="NIM27" s="112"/>
      <c r="NIN27" s="112"/>
      <c r="NIO27" s="112"/>
      <c r="NIP27" s="112"/>
      <c r="NIQ27" s="112"/>
      <c r="NIR27" s="112"/>
      <c r="NIS27" s="112"/>
      <c r="NIT27" s="112"/>
      <c r="NIU27" s="112"/>
      <c r="NIV27" s="112"/>
      <c r="NIW27" s="112"/>
      <c r="NIX27" s="112"/>
      <c r="NIY27" s="112"/>
      <c r="NIZ27" s="112"/>
      <c r="NJA27" s="112"/>
      <c r="NJB27" s="112"/>
      <c r="NJC27" s="112"/>
      <c r="NJD27" s="112"/>
      <c r="NJE27" s="112"/>
      <c r="NJF27" s="112"/>
      <c r="NJG27" s="112"/>
      <c r="NJH27" s="112"/>
      <c r="NJI27" s="112"/>
      <c r="NJJ27" s="112"/>
      <c r="NJK27" s="112"/>
      <c r="NJL27" s="112"/>
      <c r="NJM27" s="112"/>
      <c r="NJN27" s="112"/>
      <c r="NJO27" s="112"/>
      <c r="NJP27" s="112"/>
      <c r="NJQ27" s="112"/>
      <c r="NJR27" s="112"/>
      <c r="NJS27" s="112"/>
      <c r="NJT27" s="112"/>
      <c r="NJU27" s="112"/>
      <c r="NJV27" s="112"/>
      <c r="NJW27" s="112"/>
      <c r="NJX27" s="112"/>
      <c r="NJY27" s="112"/>
      <c r="NJZ27" s="112"/>
      <c r="NKA27" s="112"/>
      <c r="NKB27" s="112"/>
      <c r="NKC27" s="112"/>
      <c r="NKD27" s="112"/>
      <c r="NKE27" s="112"/>
      <c r="NKF27" s="112"/>
      <c r="NKG27" s="112"/>
      <c r="NKH27" s="112"/>
      <c r="NKI27" s="112"/>
      <c r="NKJ27" s="112"/>
      <c r="NKK27" s="112"/>
      <c r="NKL27" s="112"/>
      <c r="NKM27" s="112"/>
      <c r="NKN27" s="112"/>
      <c r="NKO27" s="112"/>
      <c r="NKP27" s="112"/>
      <c r="NKQ27" s="112"/>
      <c r="NKR27" s="112"/>
      <c r="NKS27" s="112"/>
      <c r="NKT27" s="112"/>
      <c r="NKU27" s="112"/>
      <c r="NKV27" s="112"/>
      <c r="NKW27" s="112"/>
      <c r="NKX27" s="112"/>
      <c r="NKY27" s="112"/>
      <c r="NKZ27" s="112"/>
      <c r="NLA27" s="112"/>
      <c r="NLB27" s="112"/>
      <c r="NLC27" s="112"/>
      <c r="NLD27" s="112"/>
      <c r="NLE27" s="112"/>
      <c r="NLF27" s="112"/>
      <c r="NLG27" s="112"/>
      <c r="NLH27" s="112"/>
      <c r="NLI27" s="112"/>
      <c r="NLJ27" s="112"/>
      <c r="NLK27" s="112"/>
      <c r="NLL27" s="112"/>
      <c r="NLM27" s="112"/>
      <c r="NLN27" s="112"/>
      <c r="NLO27" s="112"/>
      <c r="NLP27" s="112"/>
      <c r="NLQ27" s="112"/>
      <c r="NLR27" s="112"/>
      <c r="NLS27" s="112"/>
      <c r="NLT27" s="112"/>
      <c r="NLU27" s="112"/>
      <c r="NLV27" s="112"/>
      <c r="NLW27" s="112"/>
      <c r="NLX27" s="112"/>
      <c r="NLY27" s="112"/>
      <c r="NLZ27" s="112"/>
      <c r="NMA27" s="112"/>
      <c r="NMB27" s="112"/>
      <c r="NMC27" s="112"/>
      <c r="NMD27" s="112"/>
      <c r="NME27" s="112"/>
      <c r="NMF27" s="112"/>
      <c r="NMG27" s="112"/>
      <c r="NMH27" s="112"/>
      <c r="NMI27" s="112"/>
      <c r="NMJ27" s="112"/>
      <c r="NMK27" s="112"/>
      <c r="NML27" s="112"/>
      <c r="NMM27" s="112"/>
      <c r="NMN27" s="112"/>
      <c r="NMO27" s="112"/>
      <c r="NMP27" s="112"/>
      <c r="NMQ27" s="112"/>
      <c r="NMR27" s="112"/>
      <c r="NMS27" s="112"/>
      <c r="NMT27" s="112"/>
      <c r="NMU27" s="112"/>
      <c r="NMV27" s="112"/>
      <c r="NMW27" s="112"/>
      <c r="NMX27" s="112"/>
      <c r="NMY27" s="112"/>
      <c r="NMZ27" s="112"/>
      <c r="NNA27" s="112"/>
      <c r="NNB27" s="112"/>
      <c r="NNC27" s="112"/>
      <c r="NND27" s="112"/>
      <c r="NNE27" s="112"/>
      <c r="NNF27" s="112"/>
      <c r="NNG27" s="112"/>
      <c r="NNH27" s="112"/>
      <c r="NNI27" s="112"/>
      <c r="NNJ27" s="112"/>
      <c r="NNK27" s="112"/>
      <c r="NNL27" s="112"/>
      <c r="NNM27" s="112"/>
      <c r="NNN27" s="112"/>
      <c r="NNO27" s="112"/>
      <c r="NNP27" s="112"/>
      <c r="NNQ27" s="112"/>
      <c r="NNR27" s="112"/>
      <c r="NNS27" s="112"/>
      <c r="NNT27" s="112"/>
      <c r="NNU27" s="112"/>
      <c r="NNV27" s="112"/>
      <c r="NNW27" s="112"/>
      <c r="NNX27" s="112"/>
      <c r="NNY27" s="112"/>
      <c r="NNZ27" s="112"/>
      <c r="NOA27" s="112"/>
      <c r="NOB27" s="112"/>
      <c r="NOC27" s="112"/>
      <c r="NOD27" s="112"/>
      <c r="NOE27" s="112"/>
      <c r="NOF27" s="112"/>
      <c r="NOG27" s="112"/>
      <c r="NOH27" s="112"/>
      <c r="NOI27" s="112"/>
      <c r="NOJ27" s="112"/>
      <c r="NOK27" s="112"/>
      <c r="NOL27" s="112"/>
      <c r="NOM27" s="112"/>
      <c r="NON27" s="112"/>
      <c r="NOO27" s="112"/>
      <c r="NOP27" s="112"/>
      <c r="NOQ27" s="112"/>
      <c r="NOR27" s="112"/>
      <c r="NOS27" s="112"/>
      <c r="NOT27" s="112"/>
      <c r="NOU27" s="112"/>
      <c r="NOV27" s="112"/>
      <c r="NOW27" s="112"/>
      <c r="NOX27" s="112"/>
      <c r="NOY27" s="112"/>
      <c r="NOZ27" s="112"/>
      <c r="NPA27" s="112"/>
      <c r="NPB27" s="112"/>
      <c r="NPC27" s="112"/>
      <c r="NPD27" s="112"/>
      <c r="NPE27" s="112"/>
      <c r="NPF27" s="112"/>
      <c r="NPG27" s="112"/>
      <c r="NPH27" s="112"/>
      <c r="NPI27" s="112"/>
      <c r="NPJ27" s="112"/>
      <c r="NPK27" s="112"/>
      <c r="NPL27" s="112"/>
      <c r="NPM27" s="112"/>
      <c r="NPN27" s="112"/>
      <c r="NPO27" s="112"/>
      <c r="NPP27" s="112"/>
      <c r="NPQ27" s="112"/>
      <c r="NPR27" s="112"/>
      <c r="NPS27" s="112"/>
      <c r="NPT27" s="112"/>
      <c r="NPU27" s="112"/>
      <c r="NPV27" s="112"/>
      <c r="NPW27" s="112"/>
      <c r="NPX27" s="112"/>
      <c r="NPY27" s="112"/>
      <c r="NPZ27" s="112"/>
      <c r="NQA27" s="112"/>
      <c r="NQB27" s="112"/>
      <c r="NQC27" s="112"/>
      <c r="NQD27" s="112"/>
      <c r="NQE27" s="112"/>
      <c r="NQF27" s="112"/>
      <c r="NQG27" s="112"/>
      <c r="NQH27" s="112"/>
      <c r="NQI27" s="112"/>
      <c r="NQJ27" s="112"/>
      <c r="NQK27" s="112"/>
      <c r="NQL27" s="112"/>
      <c r="NQM27" s="112"/>
      <c r="NQN27" s="112"/>
      <c r="NQO27" s="112"/>
      <c r="NQP27" s="112"/>
      <c r="NQQ27" s="112"/>
      <c r="NQR27" s="112"/>
      <c r="NQS27" s="112"/>
      <c r="NQT27" s="112"/>
      <c r="NQU27" s="112"/>
      <c r="NQV27" s="112"/>
      <c r="NQW27" s="112"/>
      <c r="NQX27" s="112"/>
      <c r="NQY27" s="112"/>
      <c r="NQZ27" s="112"/>
      <c r="NRA27" s="112"/>
      <c r="NRB27" s="112"/>
      <c r="NRC27" s="112"/>
      <c r="NRD27" s="112"/>
      <c r="NRE27" s="112"/>
      <c r="NRF27" s="112"/>
      <c r="NRG27" s="112"/>
      <c r="NRH27" s="112"/>
      <c r="NRI27" s="112"/>
      <c r="NRJ27" s="112"/>
      <c r="NRK27" s="112"/>
      <c r="NRL27" s="112"/>
      <c r="NRM27" s="112"/>
      <c r="NRN27" s="112"/>
      <c r="NRO27" s="112"/>
      <c r="NRP27" s="112"/>
      <c r="NRQ27" s="112"/>
      <c r="NRR27" s="112"/>
      <c r="NRS27" s="112"/>
      <c r="NRT27" s="112"/>
      <c r="NRU27" s="112"/>
      <c r="NRV27" s="112"/>
      <c r="NRW27" s="112"/>
      <c r="NRX27" s="112"/>
      <c r="NRY27" s="112"/>
      <c r="NRZ27" s="112"/>
      <c r="NSA27" s="112"/>
      <c r="NSB27" s="112"/>
      <c r="NSC27" s="112"/>
      <c r="NSD27" s="112"/>
      <c r="NSE27" s="112"/>
      <c r="NSF27" s="112"/>
      <c r="NSG27" s="112"/>
      <c r="NSH27" s="112"/>
      <c r="NSI27" s="112"/>
      <c r="NSJ27" s="112"/>
      <c r="NSK27" s="112"/>
      <c r="NSL27" s="112"/>
      <c r="NSM27" s="112"/>
      <c r="NSN27" s="112"/>
      <c r="NSO27" s="112"/>
      <c r="NSP27" s="112"/>
      <c r="NSQ27" s="112"/>
      <c r="NSR27" s="112"/>
      <c r="NSS27" s="112"/>
      <c r="NST27" s="112"/>
      <c r="NSU27" s="112"/>
      <c r="NSV27" s="112"/>
      <c r="NSW27" s="112"/>
      <c r="NSX27" s="112"/>
      <c r="NSY27" s="112"/>
      <c r="NSZ27" s="112"/>
      <c r="NTA27" s="112"/>
      <c r="NTB27" s="112"/>
      <c r="NTC27" s="112"/>
      <c r="NTD27" s="112"/>
      <c r="NTE27" s="112"/>
      <c r="NTF27" s="112"/>
      <c r="NTG27" s="112"/>
      <c r="NTH27" s="112"/>
      <c r="NTI27" s="112"/>
      <c r="NTJ27" s="112"/>
      <c r="NTK27" s="112"/>
      <c r="NTL27" s="112"/>
      <c r="NTM27" s="112"/>
      <c r="NTN27" s="112"/>
      <c r="NTO27" s="112"/>
      <c r="NTP27" s="112"/>
      <c r="NTQ27" s="112"/>
      <c r="NTR27" s="112"/>
      <c r="NTS27" s="112"/>
      <c r="NTT27" s="112"/>
      <c r="NTU27" s="112"/>
      <c r="NTV27" s="112"/>
      <c r="NTW27" s="112"/>
      <c r="NTX27" s="112"/>
      <c r="NTY27" s="112"/>
      <c r="NTZ27" s="112"/>
      <c r="NUA27" s="112"/>
      <c r="NUB27" s="112"/>
      <c r="NUC27" s="112"/>
      <c r="NUD27" s="112"/>
      <c r="NUE27" s="112"/>
      <c r="NUF27" s="112"/>
      <c r="NUG27" s="112"/>
      <c r="NUH27" s="112"/>
      <c r="NUI27" s="112"/>
      <c r="NUJ27" s="112"/>
      <c r="NUK27" s="112"/>
      <c r="NUL27" s="112"/>
      <c r="NUM27" s="112"/>
      <c r="NUN27" s="112"/>
      <c r="NUO27" s="112"/>
      <c r="NUP27" s="112"/>
      <c r="NUQ27" s="112"/>
      <c r="NUR27" s="112"/>
      <c r="NUS27" s="112"/>
      <c r="NUT27" s="112"/>
      <c r="NUU27" s="112"/>
      <c r="NUV27" s="112"/>
      <c r="NUW27" s="112"/>
      <c r="NUX27" s="112"/>
      <c r="NUY27" s="112"/>
      <c r="NUZ27" s="112"/>
      <c r="NVA27" s="112"/>
      <c r="NVB27" s="112"/>
      <c r="NVC27" s="112"/>
      <c r="NVD27" s="112"/>
      <c r="NVE27" s="112"/>
      <c r="NVF27" s="112"/>
      <c r="NVG27" s="112"/>
      <c r="NVH27" s="112"/>
      <c r="NVI27" s="112"/>
      <c r="NVJ27" s="112"/>
      <c r="NVK27" s="112"/>
      <c r="NVL27" s="112"/>
      <c r="NVM27" s="112"/>
      <c r="NVN27" s="112"/>
      <c r="NVO27" s="112"/>
      <c r="NVP27" s="112"/>
      <c r="NVQ27" s="112"/>
      <c r="NVR27" s="112"/>
      <c r="NVS27" s="112"/>
      <c r="NVT27" s="112"/>
      <c r="NVU27" s="112"/>
      <c r="NVV27" s="112"/>
      <c r="NVW27" s="112"/>
      <c r="NVX27" s="112"/>
      <c r="NVY27" s="112"/>
      <c r="NVZ27" s="112"/>
      <c r="NWA27" s="112"/>
      <c r="NWB27" s="112"/>
      <c r="NWC27" s="112"/>
      <c r="NWD27" s="112"/>
      <c r="NWE27" s="112"/>
      <c r="NWF27" s="112"/>
      <c r="NWG27" s="112"/>
      <c r="NWH27" s="112"/>
      <c r="NWI27" s="112"/>
      <c r="NWJ27" s="112"/>
      <c r="NWK27" s="112"/>
      <c r="NWL27" s="112"/>
      <c r="NWM27" s="112"/>
      <c r="NWN27" s="112"/>
      <c r="NWO27" s="112"/>
      <c r="NWP27" s="112"/>
      <c r="NWQ27" s="112"/>
      <c r="NWR27" s="112"/>
      <c r="NWS27" s="112"/>
      <c r="NWT27" s="112"/>
      <c r="NWU27" s="112"/>
      <c r="NWV27" s="112"/>
      <c r="NWW27" s="112"/>
      <c r="NWX27" s="112"/>
      <c r="NWY27" s="112"/>
      <c r="NWZ27" s="112"/>
      <c r="NXA27" s="112"/>
      <c r="NXB27" s="112"/>
      <c r="NXC27" s="112"/>
      <c r="NXD27" s="112"/>
      <c r="NXE27" s="112"/>
      <c r="NXF27" s="112"/>
      <c r="NXG27" s="112"/>
      <c r="NXH27" s="112"/>
      <c r="NXI27" s="112"/>
      <c r="NXJ27" s="112"/>
      <c r="NXK27" s="112"/>
      <c r="NXL27" s="112"/>
      <c r="NXM27" s="112"/>
      <c r="NXN27" s="112"/>
      <c r="NXO27" s="112"/>
      <c r="NXP27" s="112"/>
      <c r="NXQ27" s="112"/>
      <c r="NXR27" s="112"/>
      <c r="NXS27" s="112"/>
      <c r="NXT27" s="112"/>
      <c r="NXU27" s="112"/>
      <c r="NXV27" s="112"/>
      <c r="NXW27" s="112"/>
      <c r="NXX27" s="112"/>
      <c r="NXY27" s="112"/>
      <c r="NXZ27" s="112"/>
      <c r="NYA27" s="112"/>
      <c r="NYB27" s="112"/>
      <c r="NYC27" s="112"/>
      <c r="NYD27" s="112"/>
      <c r="NYE27" s="112"/>
      <c r="NYF27" s="112"/>
      <c r="NYG27" s="112"/>
      <c r="NYH27" s="112"/>
      <c r="NYI27" s="112"/>
      <c r="NYJ27" s="112"/>
      <c r="NYK27" s="112"/>
      <c r="NYL27" s="112"/>
      <c r="NYM27" s="112"/>
      <c r="NYN27" s="112"/>
      <c r="NYO27" s="112"/>
      <c r="NYP27" s="112"/>
      <c r="NYQ27" s="112"/>
      <c r="NYR27" s="112"/>
      <c r="NYS27" s="112"/>
      <c r="NYT27" s="112"/>
      <c r="NYU27" s="112"/>
      <c r="NYV27" s="112"/>
      <c r="NYW27" s="112"/>
      <c r="NYX27" s="112"/>
      <c r="NYY27" s="112"/>
      <c r="NYZ27" s="112"/>
      <c r="NZA27" s="112"/>
      <c r="NZB27" s="112"/>
      <c r="NZC27" s="112"/>
      <c r="NZD27" s="112"/>
      <c r="NZE27" s="112"/>
      <c r="NZF27" s="112"/>
      <c r="NZG27" s="112"/>
      <c r="NZH27" s="112"/>
      <c r="NZI27" s="112"/>
      <c r="NZJ27" s="112"/>
      <c r="NZK27" s="112"/>
      <c r="NZL27" s="112"/>
      <c r="NZM27" s="112"/>
      <c r="NZN27" s="112"/>
      <c r="NZO27" s="112"/>
      <c r="NZP27" s="112"/>
      <c r="NZQ27" s="112"/>
      <c r="NZR27" s="112"/>
      <c r="NZS27" s="112"/>
      <c r="NZT27" s="112"/>
      <c r="NZU27" s="112"/>
      <c r="NZV27" s="112"/>
      <c r="NZW27" s="112"/>
      <c r="NZX27" s="112"/>
      <c r="NZY27" s="112"/>
      <c r="NZZ27" s="112"/>
      <c r="OAA27" s="112"/>
      <c r="OAB27" s="112"/>
      <c r="OAC27" s="112"/>
      <c r="OAD27" s="112"/>
      <c r="OAE27" s="112"/>
      <c r="OAF27" s="112"/>
      <c r="OAG27" s="112"/>
      <c r="OAH27" s="112"/>
      <c r="OAI27" s="112"/>
      <c r="OAJ27" s="112"/>
      <c r="OAK27" s="112"/>
      <c r="OAL27" s="112"/>
      <c r="OAM27" s="112"/>
      <c r="OAN27" s="112"/>
      <c r="OAO27" s="112"/>
      <c r="OAP27" s="112"/>
      <c r="OAQ27" s="112"/>
      <c r="OAR27" s="112"/>
      <c r="OAS27" s="112"/>
      <c r="OAT27" s="112"/>
      <c r="OAU27" s="112"/>
      <c r="OAV27" s="112"/>
      <c r="OAW27" s="112"/>
      <c r="OAX27" s="112"/>
      <c r="OAY27" s="112"/>
      <c r="OAZ27" s="112"/>
      <c r="OBA27" s="112"/>
      <c r="OBB27" s="112"/>
      <c r="OBC27" s="112"/>
      <c r="OBD27" s="112"/>
      <c r="OBE27" s="112"/>
      <c r="OBF27" s="112"/>
      <c r="OBG27" s="112"/>
      <c r="OBH27" s="112"/>
      <c r="OBI27" s="112"/>
      <c r="OBJ27" s="112"/>
      <c r="OBK27" s="112"/>
      <c r="OBL27" s="112"/>
      <c r="OBM27" s="112"/>
      <c r="OBN27" s="112"/>
      <c r="OBO27" s="112"/>
      <c r="OBP27" s="112"/>
      <c r="OBQ27" s="112"/>
      <c r="OBR27" s="112"/>
      <c r="OBS27" s="112"/>
      <c r="OBT27" s="112"/>
      <c r="OBU27" s="112"/>
      <c r="OBV27" s="112"/>
      <c r="OBW27" s="112"/>
      <c r="OBX27" s="112"/>
      <c r="OBY27" s="112"/>
      <c r="OBZ27" s="112"/>
      <c r="OCA27" s="112"/>
      <c r="OCB27" s="112"/>
      <c r="OCC27" s="112"/>
      <c r="OCD27" s="112"/>
      <c r="OCE27" s="112"/>
      <c r="OCF27" s="112"/>
      <c r="OCG27" s="112"/>
      <c r="OCH27" s="112"/>
      <c r="OCI27" s="112"/>
      <c r="OCJ27" s="112"/>
      <c r="OCK27" s="112"/>
      <c r="OCL27" s="112"/>
      <c r="OCM27" s="112"/>
      <c r="OCN27" s="112"/>
      <c r="OCO27" s="112"/>
      <c r="OCP27" s="112"/>
      <c r="OCQ27" s="112"/>
      <c r="OCR27" s="112"/>
      <c r="OCS27" s="112"/>
      <c r="OCT27" s="112"/>
      <c r="OCU27" s="112"/>
      <c r="OCV27" s="112"/>
      <c r="OCW27" s="112"/>
      <c r="OCX27" s="112"/>
      <c r="OCY27" s="112"/>
      <c r="OCZ27" s="112"/>
      <c r="ODA27" s="112"/>
      <c r="ODB27" s="112"/>
      <c r="ODC27" s="112"/>
      <c r="ODD27" s="112"/>
      <c r="ODE27" s="112"/>
      <c r="ODF27" s="112"/>
      <c r="ODG27" s="112"/>
      <c r="ODH27" s="112"/>
      <c r="ODI27" s="112"/>
      <c r="ODJ27" s="112"/>
      <c r="ODK27" s="112"/>
      <c r="ODL27" s="112"/>
      <c r="ODM27" s="112"/>
      <c r="ODN27" s="112"/>
      <c r="ODO27" s="112"/>
      <c r="ODP27" s="112"/>
      <c r="ODQ27" s="112"/>
      <c r="ODR27" s="112"/>
      <c r="ODS27" s="112"/>
      <c r="ODT27" s="112"/>
      <c r="ODU27" s="112"/>
      <c r="ODV27" s="112"/>
      <c r="ODW27" s="112"/>
      <c r="ODX27" s="112"/>
      <c r="ODY27" s="112"/>
      <c r="ODZ27" s="112"/>
      <c r="OEA27" s="112"/>
      <c r="OEB27" s="112"/>
      <c r="OEC27" s="112"/>
      <c r="OED27" s="112"/>
      <c r="OEE27" s="112"/>
      <c r="OEF27" s="112"/>
      <c r="OEG27" s="112"/>
      <c r="OEH27" s="112"/>
      <c r="OEI27" s="112"/>
      <c r="OEJ27" s="112"/>
      <c r="OEK27" s="112"/>
      <c r="OEL27" s="112"/>
      <c r="OEM27" s="112"/>
      <c r="OEN27" s="112"/>
      <c r="OEO27" s="112"/>
      <c r="OEP27" s="112"/>
      <c r="OEQ27" s="112"/>
      <c r="OER27" s="112"/>
      <c r="OES27" s="112"/>
      <c r="OET27" s="112"/>
      <c r="OEU27" s="112"/>
      <c r="OEV27" s="112"/>
      <c r="OEW27" s="112"/>
      <c r="OEX27" s="112"/>
      <c r="OEY27" s="112"/>
      <c r="OEZ27" s="112"/>
      <c r="OFA27" s="112"/>
      <c r="OFB27" s="112"/>
      <c r="OFC27" s="112"/>
      <c r="OFD27" s="112"/>
      <c r="OFE27" s="112"/>
      <c r="OFF27" s="112"/>
      <c r="OFG27" s="112"/>
      <c r="OFH27" s="112"/>
      <c r="OFI27" s="112"/>
      <c r="OFJ27" s="112"/>
      <c r="OFK27" s="112"/>
      <c r="OFL27" s="112"/>
      <c r="OFM27" s="112"/>
      <c r="OFN27" s="112"/>
      <c r="OFO27" s="112"/>
      <c r="OFP27" s="112"/>
      <c r="OFQ27" s="112"/>
      <c r="OFR27" s="112"/>
      <c r="OFS27" s="112"/>
      <c r="OFT27" s="112"/>
      <c r="OFU27" s="112"/>
      <c r="OFV27" s="112"/>
      <c r="OFW27" s="112"/>
      <c r="OFX27" s="112"/>
      <c r="OFY27" s="112"/>
      <c r="OFZ27" s="112"/>
      <c r="OGA27" s="112"/>
      <c r="OGB27" s="112"/>
      <c r="OGC27" s="112"/>
      <c r="OGD27" s="112"/>
      <c r="OGE27" s="112"/>
      <c r="OGF27" s="112"/>
      <c r="OGG27" s="112"/>
      <c r="OGH27" s="112"/>
      <c r="OGI27" s="112"/>
      <c r="OGJ27" s="112"/>
      <c r="OGK27" s="112"/>
      <c r="OGL27" s="112"/>
      <c r="OGM27" s="112"/>
      <c r="OGN27" s="112"/>
      <c r="OGO27" s="112"/>
      <c r="OGP27" s="112"/>
      <c r="OGQ27" s="112"/>
      <c r="OGR27" s="112"/>
      <c r="OGS27" s="112"/>
      <c r="OGT27" s="112"/>
      <c r="OGU27" s="112"/>
      <c r="OGV27" s="112"/>
      <c r="OGW27" s="112"/>
      <c r="OGX27" s="112"/>
      <c r="OGY27" s="112"/>
      <c r="OGZ27" s="112"/>
      <c r="OHA27" s="112"/>
      <c r="OHB27" s="112"/>
      <c r="OHC27" s="112"/>
      <c r="OHD27" s="112"/>
      <c r="OHE27" s="112"/>
      <c r="OHF27" s="112"/>
      <c r="OHG27" s="112"/>
      <c r="OHH27" s="112"/>
      <c r="OHI27" s="112"/>
      <c r="OHJ27" s="112"/>
      <c r="OHK27" s="112"/>
      <c r="OHL27" s="112"/>
      <c r="OHM27" s="112"/>
      <c r="OHN27" s="112"/>
      <c r="OHO27" s="112"/>
      <c r="OHP27" s="112"/>
      <c r="OHQ27" s="112"/>
      <c r="OHR27" s="112"/>
      <c r="OHS27" s="112"/>
      <c r="OHT27" s="112"/>
      <c r="OHU27" s="112"/>
      <c r="OHV27" s="112"/>
      <c r="OHW27" s="112"/>
      <c r="OHX27" s="112"/>
      <c r="OHY27" s="112"/>
      <c r="OHZ27" s="112"/>
      <c r="OIA27" s="112"/>
      <c r="OIB27" s="112"/>
      <c r="OIC27" s="112"/>
      <c r="OID27" s="112"/>
      <c r="OIE27" s="112"/>
      <c r="OIF27" s="112"/>
      <c r="OIG27" s="112"/>
      <c r="OIH27" s="112"/>
      <c r="OII27" s="112"/>
      <c r="OIJ27" s="112"/>
      <c r="OIK27" s="112"/>
      <c r="OIL27" s="112"/>
      <c r="OIM27" s="112"/>
      <c r="OIN27" s="112"/>
      <c r="OIO27" s="112"/>
      <c r="OIP27" s="112"/>
      <c r="OIQ27" s="112"/>
      <c r="OIR27" s="112"/>
      <c r="OIS27" s="112"/>
      <c r="OIT27" s="112"/>
      <c r="OIU27" s="112"/>
      <c r="OIV27" s="112"/>
      <c r="OIW27" s="112"/>
      <c r="OIX27" s="112"/>
      <c r="OIY27" s="112"/>
      <c r="OIZ27" s="112"/>
      <c r="OJA27" s="112"/>
      <c r="OJB27" s="112"/>
      <c r="OJC27" s="112"/>
      <c r="OJD27" s="112"/>
      <c r="OJE27" s="112"/>
      <c r="OJF27" s="112"/>
      <c r="OJG27" s="112"/>
      <c r="OJH27" s="112"/>
      <c r="OJI27" s="112"/>
      <c r="OJJ27" s="112"/>
      <c r="OJK27" s="112"/>
      <c r="OJL27" s="112"/>
      <c r="OJM27" s="112"/>
      <c r="OJN27" s="112"/>
      <c r="OJO27" s="112"/>
      <c r="OJP27" s="112"/>
      <c r="OJQ27" s="112"/>
      <c r="OJR27" s="112"/>
      <c r="OJS27" s="112"/>
      <c r="OJT27" s="112"/>
      <c r="OJU27" s="112"/>
      <c r="OJV27" s="112"/>
      <c r="OJW27" s="112"/>
      <c r="OJX27" s="112"/>
      <c r="OJY27" s="112"/>
      <c r="OJZ27" s="112"/>
      <c r="OKA27" s="112"/>
      <c r="OKB27" s="112"/>
      <c r="OKC27" s="112"/>
      <c r="OKD27" s="112"/>
      <c r="OKE27" s="112"/>
      <c r="OKF27" s="112"/>
      <c r="OKG27" s="112"/>
      <c r="OKH27" s="112"/>
      <c r="OKI27" s="112"/>
      <c r="OKJ27" s="112"/>
      <c r="OKK27" s="112"/>
      <c r="OKL27" s="112"/>
      <c r="OKM27" s="112"/>
      <c r="OKN27" s="112"/>
      <c r="OKO27" s="112"/>
      <c r="OKP27" s="112"/>
      <c r="OKQ27" s="112"/>
      <c r="OKR27" s="112"/>
      <c r="OKS27" s="112"/>
      <c r="OKT27" s="112"/>
      <c r="OKU27" s="112"/>
      <c r="OKV27" s="112"/>
      <c r="OKW27" s="112"/>
      <c r="OKX27" s="112"/>
      <c r="OKY27" s="112"/>
      <c r="OKZ27" s="112"/>
      <c r="OLA27" s="112"/>
      <c r="OLB27" s="112"/>
      <c r="OLC27" s="112"/>
      <c r="OLD27" s="112"/>
      <c r="OLE27" s="112"/>
      <c r="OLF27" s="112"/>
      <c r="OLG27" s="112"/>
      <c r="OLH27" s="112"/>
      <c r="OLI27" s="112"/>
      <c r="OLJ27" s="112"/>
      <c r="OLK27" s="112"/>
      <c r="OLL27" s="112"/>
      <c r="OLM27" s="112"/>
      <c r="OLN27" s="112"/>
      <c r="OLO27" s="112"/>
      <c r="OLP27" s="112"/>
      <c r="OLQ27" s="112"/>
      <c r="OLR27" s="112"/>
      <c r="OLS27" s="112"/>
      <c r="OLT27" s="112"/>
      <c r="OLU27" s="112"/>
      <c r="OLV27" s="112"/>
      <c r="OLW27" s="112"/>
      <c r="OLX27" s="112"/>
      <c r="OLY27" s="112"/>
      <c r="OLZ27" s="112"/>
      <c r="OMA27" s="112"/>
      <c r="OMB27" s="112"/>
      <c r="OMC27" s="112"/>
      <c r="OMD27" s="112"/>
      <c r="OME27" s="112"/>
      <c r="OMF27" s="112"/>
      <c r="OMG27" s="112"/>
      <c r="OMH27" s="112"/>
      <c r="OMI27" s="112"/>
      <c r="OMJ27" s="112"/>
      <c r="OMK27" s="112"/>
      <c r="OML27" s="112"/>
      <c r="OMM27" s="112"/>
      <c r="OMN27" s="112"/>
      <c r="OMO27" s="112"/>
      <c r="OMP27" s="112"/>
      <c r="OMQ27" s="112"/>
      <c r="OMR27" s="112"/>
      <c r="OMS27" s="112"/>
      <c r="OMT27" s="112"/>
      <c r="OMU27" s="112"/>
      <c r="OMV27" s="112"/>
      <c r="OMW27" s="112"/>
      <c r="OMX27" s="112"/>
      <c r="OMY27" s="112"/>
      <c r="OMZ27" s="112"/>
      <c r="ONA27" s="112"/>
      <c r="ONB27" s="112"/>
      <c r="ONC27" s="112"/>
      <c r="OND27" s="112"/>
      <c r="ONE27" s="112"/>
      <c r="ONF27" s="112"/>
      <c r="ONG27" s="112"/>
      <c r="ONH27" s="112"/>
      <c r="ONI27" s="112"/>
      <c r="ONJ27" s="112"/>
      <c r="ONK27" s="112"/>
      <c r="ONL27" s="112"/>
      <c r="ONM27" s="112"/>
      <c r="ONN27" s="112"/>
      <c r="ONO27" s="112"/>
      <c r="ONP27" s="112"/>
      <c r="ONQ27" s="112"/>
      <c r="ONR27" s="112"/>
      <c r="ONS27" s="112"/>
      <c r="ONT27" s="112"/>
      <c r="ONU27" s="112"/>
      <c r="ONV27" s="112"/>
      <c r="ONW27" s="112"/>
      <c r="ONX27" s="112"/>
      <c r="ONY27" s="112"/>
      <c r="ONZ27" s="112"/>
      <c r="OOA27" s="112"/>
      <c r="OOB27" s="112"/>
      <c r="OOC27" s="112"/>
      <c r="OOD27" s="112"/>
      <c r="OOE27" s="112"/>
      <c r="OOF27" s="112"/>
      <c r="OOG27" s="112"/>
      <c r="OOH27" s="112"/>
      <c r="OOI27" s="112"/>
      <c r="OOJ27" s="112"/>
      <c r="OOK27" s="112"/>
      <c r="OOL27" s="112"/>
      <c r="OOM27" s="112"/>
      <c r="OON27" s="112"/>
      <c r="OOO27" s="112"/>
      <c r="OOP27" s="112"/>
      <c r="OOQ27" s="112"/>
      <c r="OOR27" s="112"/>
      <c r="OOS27" s="112"/>
      <c r="OOT27" s="112"/>
      <c r="OOU27" s="112"/>
      <c r="OOV27" s="112"/>
      <c r="OOW27" s="112"/>
      <c r="OOX27" s="112"/>
      <c r="OOY27" s="112"/>
      <c r="OOZ27" s="112"/>
      <c r="OPA27" s="112"/>
      <c r="OPB27" s="112"/>
      <c r="OPC27" s="112"/>
      <c r="OPD27" s="112"/>
      <c r="OPE27" s="112"/>
      <c r="OPF27" s="112"/>
      <c r="OPG27" s="112"/>
      <c r="OPH27" s="112"/>
      <c r="OPI27" s="112"/>
      <c r="OPJ27" s="112"/>
      <c r="OPK27" s="112"/>
      <c r="OPL27" s="112"/>
      <c r="OPM27" s="112"/>
      <c r="OPN27" s="112"/>
      <c r="OPO27" s="112"/>
      <c r="OPP27" s="112"/>
      <c r="OPQ27" s="112"/>
      <c r="OPR27" s="112"/>
      <c r="OPS27" s="112"/>
      <c r="OPT27" s="112"/>
      <c r="OPU27" s="112"/>
      <c r="OPV27" s="112"/>
      <c r="OPW27" s="112"/>
      <c r="OPX27" s="112"/>
      <c r="OPY27" s="112"/>
      <c r="OPZ27" s="112"/>
      <c r="OQA27" s="112"/>
      <c r="OQB27" s="112"/>
      <c r="OQC27" s="112"/>
      <c r="OQD27" s="112"/>
      <c r="OQE27" s="112"/>
      <c r="OQF27" s="112"/>
      <c r="OQG27" s="112"/>
      <c r="OQH27" s="112"/>
      <c r="OQI27" s="112"/>
      <c r="OQJ27" s="112"/>
      <c r="OQK27" s="112"/>
      <c r="OQL27" s="112"/>
      <c r="OQM27" s="112"/>
      <c r="OQN27" s="112"/>
      <c r="OQO27" s="112"/>
      <c r="OQP27" s="112"/>
      <c r="OQQ27" s="112"/>
      <c r="OQR27" s="112"/>
      <c r="OQS27" s="112"/>
      <c r="OQT27" s="112"/>
      <c r="OQU27" s="112"/>
      <c r="OQV27" s="112"/>
      <c r="OQW27" s="112"/>
      <c r="OQX27" s="112"/>
      <c r="OQY27" s="112"/>
      <c r="OQZ27" s="112"/>
      <c r="ORA27" s="112"/>
      <c r="ORB27" s="112"/>
      <c r="ORC27" s="112"/>
      <c r="ORD27" s="112"/>
      <c r="ORE27" s="112"/>
      <c r="ORF27" s="112"/>
      <c r="ORG27" s="112"/>
      <c r="ORH27" s="112"/>
      <c r="ORI27" s="112"/>
      <c r="ORJ27" s="112"/>
      <c r="ORK27" s="112"/>
      <c r="ORL27" s="112"/>
      <c r="ORM27" s="112"/>
      <c r="ORN27" s="112"/>
      <c r="ORO27" s="112"/>
      <c r="ORP27" s="112"/>
      <c r="ORQ27" s="112"/>
      <c r="ORR27" s="112"/>
      <c r="ORS27" s="112"/>
      <c r="ORT27" s="112"/>
      <c r="ORU27" s="112"/>
      <c r="ORV27" s="112"/>
      <c r="ORW27" s="112"/>
      <c r="ORX27" s="112"/>
      <c r="ORY27" s="112"/>
      <c r="ORZ27" s="112"/>
      <c r="OSA27" s="112"/>
      <c r="OSB27" s="112"/>
      <c r="OSC27" s="112"/>
      <c r="OSD27" s="112"/>
      <c r="OSE27" s="112"/>
      <c r="OSF27" s="112"/>
      <c r="OSG27" s="112"/>
      <c r="OSH27" s="112"/>
      <c r="OSI27" s="112"/>
      <c r="OSJ27" s="112"/>
      <c r="OSK27" s="112"/>
      <c r="OSL27" s="112"/>
      <c r="OSM27" s="112"/>
      <c r="OSN27" s="112"/>
      <c r="OSO27" s="112"/>
      <c r="OSP27" s="112"/>
      <c r="OSQ27" s="112"/>
      <c r="OSR27" s="112"/>
      <c r="OSS27" s="112"/>
      <c r="OST27" s="112"/>
      <c r="OSU27" s="112"/>
      <c r="OSV27" s="112"/>
      <c r="OSW27" s="112"/>
      <c r="OSX27" s="112"/>
      <c r="OSY27" s="112"/>
      <c r="OSZ27" s="112"/>
      <c r="OTA27" s="112"/>
      <c r="OTB27" s="112"/>
      <c r="OTC27" s="112"/>
      <c r="OTD27" s="112"/>
      <c r="OTE27" s="112"/>
      <c r="OTF27" s="112"/>
      <c r="OTG27" s="112"/>
      <c r="OTH27" s="112"/>
      <c r="OTI27" s="112"/>
      <c r="OTJ27" s="112"/>
      <c r="OTK27" s="112"/>
      <c r="OTL27" s="112"/>
      <c r="OTM27" s="112"/>
      <c r="OTN27" s="112"/>
      <c r="OTO27" s="112"/>
      <c r="OTP27" s="112"/>
      <c r="OTQ27" s="112"/>
      <c r="OTR27" s="112"/>
      <c r="OTS27" s="112"/>
      <c r="OTT27" s="112"/>
      <c r="OTU27" s="112"/>
      <c r="OTV27" s="112"/>
      <c r="OTW27" s="112"/>
      <c r="OTX27" s="112"/>
      <c r="OTY27" s="112"/>
      <c r="OTZ27" s="112"/>
      <c r="OUA27" s="112"/>
      <c r="OUB27" s="112"/>
      <c r="OUC27" s="112"/>
      <c r="OUD27" s="112"/>
      <c r="OUE27" s="112"/>
      <c r="OUF27" s="112"/>
      <c r="OUG27" s="112"/>
      <c r="OUH27" s="112"/>
      <c r="OUI27" s="112"/>
      <c r="OUJ27" s="112"/>
      <c r="OUK27" s="112"/>
      <c r="OUL27" s="112"/>
      <c r="OUM27" s="112"/>
      <c r="OUN27" s="112"/>
      <c r="OUO27" s="112"/>
      <c r="OUP27" s="112"/>
      <c r="OUQ27" s="112"/>
      <c r="OUR27" s="112"/>
      <c r="OUS27" s="112"/>
      <c r="OUT27" s="112"/>
      <c r="OUU27" s="112"/>
      <c r="OUV27" s="112"/>
      <c r="OUW27" s="112"/>
      <c r="OUX27" s="112"/>
      <c r="OUY27" s="112"/>
      <c r="OUZ27" s="112"/>
      <c r="OVA27" s="112"/>
      <c r="OVB27" s="112"/>
      <c r="OVC27" s="112"/>
      <c r="OVD27" s="112"/>
      <c r="OVE27" s="112"/>
      <c r="OVF27" s="112"/>
      <c r="OVG27" s="112"/>
      <c r="OVH27" s="112"/>
      <c r="OVI27" s="112"/>
      <c r="OVJ27" s="112"/>
      <c r="OVK27" s="112"/>
      <c r="OVL27" s="112"/>
      <c r="OVM27" s="112"/>
      <c r="OVN27" s="112"/>
      <c r="OVO27" s="112"/>
      <c r="OVP27" s="112"/>
      <c r="OVQ27" s="112"/>
      <c r="OVR27" s="112"/>
      <c r="OVS27" s="112"/>
      <c r="OVT27" s="112"/>
      <c r="OVU27" s="112"/>
      <c r="OVV27" s="112"/>
      <c r="OVW27" s="112"/>
      <c r="OVX27" s="112"/>
      <c r="OVY27" s="112"/>
      <c r="OVZ27" s="112"/>
      <c r="OWA27" s="112"/>
      <c r="OWB27" s="112"/>
      <c r="OWC27" s="112"/>
      <c r="OWD27" s="112"/>
      <c r="OWE27" s="112"/>
      <c r="OWF27" s="112"/>
      <c r="OWG27" s="112"/>
      <c r="OWH27" s="112"/>
      <c r="OWI27" s="112"/>
      <c r="OWJ27" s="112"/>
      <c r="OWK27" s="112"/>
      <c r="OWL27" s="112"/>
      <c r="OWM27" s="112"/>
      <c r="OWN27" s="112"/>
      <c r="OWO27" s="112"/>
      <c r="OWP27" s="112"/>
      <c r="OWQ27" s="112"/>
      <c r="OWR27" s="112"/>
      <c r="OWS27" s="112"/>
      <c r="OWT27" s="112"/>
      <c r="OWU27" s="112"/>
      <c r="OWV27" s="112"/>
      <c r="OWW27" s="112"/>
      <c r="OWX27" s="112"/>
      <c r="OWY27" s="112"/>
      <c r="OWZ27" s="112"/>
      <c r="OXA27" s="112"/>
      <c r="OXB27" s="112"/>
      <c r="OXC27" s="112"/>
      <c r="OXD27" s="112"/>
      <c r="OXE27" s="112"/>
      <c r="OXF27" s="112"/>
      <c r="OXG27" s="112"/>
      <c r="OXH27" s="112"/>
      <c r="OXI27" s="112"/>
      <c r="OXJ27" s="112"/>
      <c r="OXK27" s="112"/>
      <c r="OXL27" s="112"/>
      <c r="OXM27" s="112"/>
      <c r="OXN27" s="112"/>
      <c r="OXO27" s="112"/>
      <c r="OXP27" s="112"/>
      <c r="OXQ27" s="112"/>
      <c r="OXR27" s="112"/>
      <c r="OXS27" s="112"/>
      <c r="OXT27" s="112"/>
      <c r="OXU27" s="112"/>
      <c r="OXV27" s="112"/>
      <c r="OXW27" s="112"/>
      <c r="OXX27" s="112"/>
      <c r="OXY27" s="112"/>
      <c r="OXZ27" s="112"/>
      <c r="OYA27" s="112"/>
      <c r="OYB27" s="112"/>
      <c r="OYC27" s="112"/>
      <c r="OYD27" s="112"/>
      <c r="OYE27" s="112"/>
      <c r="OYF27" s="112"/>
      <c r="OYG27" s="112"/>
      <c r="OYH27" s="112"/>
      <c r="OYI27" s="112"/>
      <c r="OYJ27" s="112"/>
      <c r="OYK27" s="112"/>
      <c r="OYL27" s="112"/>
      <c r="OYM27" s="112"/>
      <c r="OYN27" s="112"/>
      <c r="OYO27" s="112"/>
      <c r="OYP27" s="112"/>
      <c r="OYQ27" s="112"/>
      <c r="OYR27" s="112"/>
      <c r="OYS27" s="112"/>
      <c r="OYT27" s="112"/>
      <c r="OYU27" s="112"/>
      <c r="OYV27" s="112"/>
      <c r="OYW27" s="112"/>
      <c r="OYX27" s="112"/>
      <c r="OYY27" s="112"/>
      <c r="OYZ27" s="112"/>
      <c r="OZA27" s="112"/>
      <c r="OZB27" s="112"/>
      <c r="OZC27" s="112"/>
      <c r="OZD27" s="112"/>
      <c r="OZE27" s="112"/>
      <c r="OZF27" s="112"/>
      <c r="OZG27" s="112"/>
      <c r="OZH27" s="112"/>
      <c r="OZI27" s="112"/>
      <c r="OZJ27" s="112"/>
      <c r="OZK27" s="112"/>
      <c r="OZL27" s="112"/>
      <c r="OZM27" s="112"/>
      <c r="OZN27" s="112"/>
      <c r="OZO27" s="112"/>
      <c r="OZP27" s="112"/>
      <c r="OZQ27" s="112"/>
      <c r="OZR27" s="112"/>
      <c r="OZS27" s="112"/>
      <c r="OZT27" s="112"/>
      <c r="OZU27" s="112"/>
      <c r="OZV27" s="112"/>
      <c r="OZW27" s="112"/>
      <c r="OZX27" s="112"/>
      <c r="OZY27" s="112"/>
      <c r="OZZ27" s="112"/>
      <c r="PAA27" s="112"/>
      <c r="PAB27" s="112"/>
      <c r="PAC27" s="112"/>
      <c r="PAD27" s="112"/>
      <c r="PAE27" s="112"/>
      <c r="PAF27" s="112"/>
      <c r="PAG27" s="112"/>
      <c r="PAH27" s="112"/>
      <c r="PAI27" s="112"/>
      <c r="PAJ27" s="112"/>
      <c r="PAK27" s="112"/>
      <c r="PAL27" s="112"/>
      <c r="PAM27" s="112"/>
      <c r="PAN27" s="112"/>
      <c r="PAO27" s="112"/>
      <c r="PAP27" s="112"/>
      <c r="PAQ27" s="112"/>
      <c r="PAR27" s="112"/>
      <c r="PAS27" s="112"/>
      <c r="PAT27" s="112"/>
      <c r="PAU27" s="112"/>
      <c r="PAV27" s="112"/>
      <c r="PAW27" s="112"/>
      <c r="PAX27" s="112"/>
      <c r="PAY27" s="112"/>
      <c r="PAZ27" s="112"/>
      <c r="PBA27" s="112"/>
      <c r="PBB27" s="112"/>
      <c r="PBC27" s="112"/>
      <c r="PBD27" s="112"/>
      <c r="PBE27" s="112"/>
      <c r="PBF27" s="112"/>
      <c r="PBG27" s="112"/>
      <c r="PBH27" s="112"/>
      <c r="PBI27" s="112"/>
      <c r="PBJ27" s="112"/>
      <c r="PBK27" s="112"/>
      <c r="PBL27" s="112"/>
      <c r="PBM27" s="112"/>
      <c r="PBN27" s="112"/>
      <c r="PBO27" s="112"/>
      <c r="PBP27" s="112"/>
      <c r="PBQ27" s="112"/>
      <c r="PBR27" s="112"/>
      <c r="PBS27" s="112"/>
      <c r="PBT27" s="112"/>
      <c r="PBU27" s="112"/>
      <c r="PBV27" s="112"/>
      <c r="PBW27" s="112"/>
      <c r="PBX27" s="112"/>
      <c r="PBY27" s="112"/>
      <c r="PBZ27" s="112"/>
      <c r="PCA27" s="112"/>
      <c r="PCB27" s="112"/>
      <c r="PCC27" s="112"/>
      <c r="PCD27" s="112"/>
      <c r="PCE27" s="112"/>
      <c r="PCF27" s="112"/>
      <c r="PCG27" s="112"/>
      <c r="PCH27" s="112"/>
      <c r="PCI27" s="112"/>
      <c r="PCJ27" s="112"/>
      <c r="PCK27" s="112"/>
      <c r="PCL27" s="112"/>
      <c r="PCM27" s="112"/>
      <c r="PCN27" s="112"/>
      <c r="PCO27" s="112"/>
      <c r="PCP27" s="112"/>
      <c r="PCQ27" s="112"/>
      <c r="PCR27" s="112"/>
      <c r="PCS27" s="112"/>
      <c r="PCT27" s="112"/>
      <c r="PCU27" s="112"/>
      <c r="PCV27" s="112"/>
      <c r="PCW27" s="112"/>
      <c r="PCX27" s="112"/>
      <c r="PCY27" s="112"/>
      <c r="PCZ27" s="112"/>
      <c r="PDA27" s="112"/>
      <c r="PDB27" s="112"/>
      <c r="PDC27" s="112"/>
      <c r="PDD27" s="112"/>
      <c r="PDE27" s="112"/>
      <c r="PDF27" s="112"/>
      <c r="PDG27" s="112"/>
      <c r="PDH27" s="112"/>
      <c r="PDI27" s="112"/>
      <c r="PDJ27" s="112"/>
      <c r="PDK27" s="112"/>
      <c r="PDL27" s="112"/>
      <c r="PDM27" s="112"/>
      <c r="PDN27" s="112"/>
      <c r="PDO27" s="112"/>
      <c r="PDP27" s="112"/>
      <c r="PDQ27" s="112"/>
      <c r="PDR27" s="112"/>
      <c r="PDS27" s="112"/>
      <c r="PDT27" s="112"/>
      <c r="PDU27" s="112"/>
      <c r="PDV27" s="112"/>
      <c r="PDW27" s="112"/>
      <c r="PDX27" s="112"/>
      <c r="PDY27" s="112"/>
      <c r="PDZ27" s="112"/>
      <c r="PEA27" s="112"/>
      <c r="PEB27" s="112"/>
      <c r="PEC27" s="112"/>
      <c r="PED27" s="112"/>
      <c r="PEE27" s="112"/>
      <c r="PEF27" s="112"/>
      <c r="PEG27" s="112"/>
      <c r="PEH27" s="112"/>
      <c r="PEI27" s="112"/>
      <c r="PEJ27" s="112"/>
      <c r="PEK27" s="112"/>
      <c r="PEL27" s="112"/>
      <c r="PEM27" s="112"/>
      <c r="PEN27" s="112"/>
      <c r="PEO27" s="112"/>
      <c r="PEP27" s="112"/>
      <c r="PEQ27" s="112"/>
      <c r="PER27" s="112"/>
      <c r="PES27" s="112"/>
      <c r="PET27" s="112"/>
      <c r="PEU27" s="112"/>
      <c r="PEV27" s="112"/>
      <c r="PEW27" s="112"/>
      <c r="PEX27" s="112"/>
      <c r="PEY27" s="112"/>
      <c r="PEZ27" s="112"/>
      <c r="PFA27" s="112"/>
      <c r="PFB27" s="112"/>
      <c r="PFC27" s="112"/>
      <c r="PFD27" s="112"/>
      <c r="PFE27" s="112"/>
      <c r="PFF27" s="112"/>
      <c r="PFG27" s="112"/>
      <c r="PFH27" s="112"/>
      <c r="PFI27" s="112"/>
      <c r="PFJ27" s="112"/>
      <c r="PFK27" s="112"/>
      <c r="PFL27" s="112"/>
      <c r="PFM27" s="112"/>
      <c r="PFN27" s="112"/>
      <c r="PFO27" s="112"/>
      <c r="PFP27" s="112"/>
      <c r="PFQ27" s="112"/>
      <c r="PFR27" s="112"/>
      <c r="PFS27" s="112"/>
      <c r="PFT27" s="112"/>
      <c r="PFU27" s="112"/>
      <c r="PFV27" s="112"/>
      <c r="PFW27" s="112"/>
      <c r="PFX27" s="112"/>
      <c r="PFY27" s="112"/>
      <c r="PFZ27" s="112"/>
      <c r="PGA27" s="112"/>
      <c r="PGB27" s="112"/>
      <c r="PGC27" s="112"/>
      <c r="PGD27" s="112"/>
      <c r="PGE27" s="112"/>
      <c r="PGF27" s="112"/>
      <c r="PGG27" s="112"/>
      <c r="PGH27" s="112"/>
      <c r="PGI27" s="112"/>
      <c r="PGJ27" s="112"/>
      <c r="PGK27" s="112"/>
      <c r="PGL27" s="112"/>
      <c r="PGM27" s="112"/>
      <c r="PGN27" s="112"/>
      <c r="PGO27" s="112"/>
      <c r="PGP27" s="112"/>
      <c r="PGQ27" s="112"/>
      <c r="PGR27" s="112"/>
      <c r="PGS27" s="112"/>
      <c r="PGT27" s="112"/>
      <c r="PGU27" s="112"/>
      <c r="PGV27" s="112"/>
      <c r="PGW27" s="112"/>
      <c r="PGX27" s="112"/>
      <c r="PGY27" s="112"/>
      <c r="PGZ27" s="112"/>
      <c r="PHA27" s="112"/>
      <c r="PHB27" s="112"/>
      <c r="PHC27" s="112"/>
      <c r="PHD27" s="112"/>
      <c r="PHE27" s="112"/>
      <c r="PHF27" s="112"/>
      <c r="PHG27" s="112"/>
      <c r="PHH27" s="112"/>
      <c r="PHI27" s="112"/>
      <c r="PHJ27" s="112"/>
      <c r="PHK27" s="112"/>
      <c r="PHL27" s="112"/>
      <c r="PHM27" s="112"/>
      <c r="PHN27" s="112"/>
      <c r="PHO27" s="112"/>
      <c r="PHP27" s="112"/>
      <c r="PHQ27" s="112"/>
      <c r="PHR27" s="112"/>
      <c r="PHS27" s="112"/>
      <c r="PHT27" s="112"/>
      <c r="PHU27" s="112"/>
      <c r="PHV27" s="112"/>
      <c r="PHW27" s="112"/>
      <c r="PHX27" s="112"/>
      <c r="PHY27" s="112"/>
      <c r="PHZ27" s="112"/>
      <c r="PIA27" s="112"/>
      <c r="PIB27" s="112"/>
      <c r="PIC27" s="112"/>
      <c r="PID27" s="112"/>
      <c r="PIE27" s="112"/>
      <c r="PIF27" s="112"/>
      <c r="PIG27" s="112"/>
      <c r="PIH27" s="112"/>
      <c r="PII27" s="112"/>
      <c r="PIJ27" s="112"/>
      <c r="PIK27" s="112"/>
      <c r="PIL27" s="112"/>
      <c r="PIM27" s="112"/>
      <c r="PIN27" s="112"/>
      <c r="PIO27" s="112"/>
      <c r="PIP27" s="112"/>
      <c r="PIQ27" s="112"/>
      <c r="PIR27" s="112"/>
      <c r="PIS27" s="112"/>
      <c r="PIT27" s="112"/>
      <c r="PIU27" s="112"/>
      <c r="PIV27" s="112"/>
      <c r="PIW27" s="112"/>
      <c r="PIX27" s="112"/>
      <c r="PIY27" s="112"/>
      <c r="PIZ27" s="112"/>
      <c r="PJA27" s="112"/>
      <c r="PJB27" s="112"/>
      <c r="PJC27" s="112"/>
      <c r="PJD27" s="112"/>
      <c r="PJE27" s="112"/>
      <c r="PJF27" s="112"/>
      <c r="PJG27" s="112"/>
      <c r="PJH27" s="112"/>
      <c r="PJI27" s="112"/>
      <c r="PJJ27" s="112"/>
      <c r="PJK27" s="112"/>
      <c r="PJL27" s="112"/>
      <c r="PJM27" s="112"/>
      <c r="PJN27" s="112"/>
      <c r="PJO27" s="112"/>
      <c r="PJP27" s="112"/>
      <c r="PJQ27" s="112"/>
      <c r="PJR27" s="112"/>
      <c r="PJS27" s="112"/>
      <c r="PJT27" s="112"/>
      <c r="PJU27" s="112"/>
      <c r="PJV27" s="112"/>
      <c r="PJW27" s="112"/>
      <c r="PJX27" s="112"/>
      <c r="PJY27" s="112"/>
      <c r="PJZ27" s="112"/>
      <c r="PKA27" s="112"/>
      <c r="PKB27" s="112"/>
      <c r="PKC27" s="112"/>
      <c r="PKD27" s="112"/>
      <c r="PKE27" s="112"/>
      <c r="PKF27" s="112"/>
      <c r="PKG27" s="112"/>
      <c r="PKH27" s="112"/>
      <c r="PKI27" s="112"/>
      <c r="PKJ27" s="112"/>
      <c r="PKK27" s="112"/>
      <c r="PKL27" s="112"/>
      <c r="PKM27" s="112"/>
      <c r="PKN27" s="112"/>
      <c r="PKO27" s="112"/>
      <c r="PKP27" s="112"/>
      <c r="PKQ27" s="112"/>
      <c r="PKR27" s="112"/>
      <c r="PKS27" s="112"/>
      <c r="PKT27" s="112"/>
      <c r="PKU27" s="112"/>
      <c r="PKV27" s="112"/>
      <c r="PKW27" s="112"/>
      <c r="PKX27" s="112"/>
      <c r="PKY27" s="112"/>
      <c r="PKZ27" s="112"/>
      <c r="PLA27" s="112"/>
      <c r="PLB27" s="112"/>
      <c r="PLC27" s="112"/>
      <c r="PLD27" s="112"/>
      <c r="PLE27" s="112"/>
      <c r="PLF27" s="112"/>
      <c r="PLG27" s="112"/>
      <c r="PLH27" s="112"/>
      <c r="PLI27" s="112"/>
      <c r="PLJ27" s="112"/>
      <c r="PLK27" s="112"/>
      <c r="PLL27" s="112"/>
      <c r="PLM27" s="112"/>
      <c r="PLN27" s="112"/>
      <c r="PLO27" s="112"/>
      <c r="PLP27" s="112"/>
      <c r="PLQ27" s="112"/>
      <c r="PLR27" s="112"/>
      <c r="PLS27" s="112"/>
      <c r="PLT27" s="112"/>
      <c r="PLU27" s="112"/>
      <c r="PLV27" s="112"/>
      <c r="PLW27" s="112"/>
      <c r="PLX27" s="112"/>
      <c r="PLY27" s="112"/>
      <c r="PLZ27" s="112"/>
      <c r="PMA27" s="112"/>
      <c r="PMB27" s="112"/>
      <c r="PMC27" s="112"/>
      <c r="PMD27" s="112"/>
      <c r="PME27" s="112"/>
      <c r="PMF27" s="112"/>
      <c r="PMG27" s="112"/>
      <c r="PMH27" s="112"/>
      <c r="PMI27" s="112"/>
      <c r="PMJ27" s="112"/>
      <c r="PMK27" s="112"/>
      <c r="PML27" s="112"/>
      <c r="PMM27" s="112"/>
      <c r="PMN27" s="112"/>
      <c r="PMO27" s="112"/>
      <c r="PMP27" s="112"/>
      <c r="PMQ27" s="112"/>
      <c r="PMR27" s="112"/>
      <c r="PMS27" s="112"/>
      <c r="PMT27" s="112"/>
      <c r="PMU27" s="112"/>
      <c r="PMV27" s="112"/>
      <c r="PMW27" s="112"/>
      <c r="PMX27" s="112"/>
      <c r="PMY27" s="112"/>
      <c r="PMZ27" s="112"/>
      <c r="PNA27" s="112"/>
      <c r="PNB27" s="112"/>
      <c r="PNC27" s="112"/>
      <c r="PND27" s="112"/>
      <c r="PNE27" s="112"/>
      <c r="PNF27" s="112"/>
      <c r="PNG27" s="112"/>
      <c r="PNH27" s="112"/>
      <c r="PNI27" s="112"/>
      <c r="PNJ27" s="112"/>
      <c r="PNK27" s="112"/>
      <c r="PNL27" s="112"/>
      <c r="PNM27" s="112"/>
      <c r="PNN27" s="112"/>
      <c r="PNO27" s="112"/>
      <c r="PNP27" s="112"/>
      <c r="PNQ27" s="112"/>
      <c r="PNR27" s="112"/>
      <c r="PNS27" s="112"/>
      <c r="PNT27" s="112"/>
      <c r="PNU27" s="112"/>
      <c r="PNV27" s="112"/>
      <c r="PNW27" s="112"/>
      <c r="PNX27" s="112"/>
      <c r="PNY27" s="112"/>
      <c r="PNZ27" s="112"/>
      <c r="POA27" s="112"/>
      <c r="POB27" s="112"/>
      <c r="POC27" s="112"/>
      <c r="POD27" s="112"/>
      <c r="POE27" s="112"/>
      <c r="POF27" s="112"/>
      <c r="POG27" s="112"/>
      <c r="POH27" s="112"/>
      <c r="POI27" s="112"/>
      <c r="POJ27" s="112"/>
      <c r="POK27" s="112"/>
      <c r="POL27" s="112"/>
      <c r="POM27" s="112"/>
      <c r="PON27" s="112"/>
      <c r="POO27" s="112"/>
      <c r="POP27" s="112"/>
      <c r="POQ27" s="112"/>
      <c r="POR27" s="112"/>
      <c r="POS27" s="112"/>
      <c r="POT27" s="112"/>
      <c r="POU27" s="112"/>
      <c r="POV27" s="112"/>
      <c r="POW27" s="112"/>
      <c r="POX27" s="112"/>
      <c r="POY27" s="112"/>
      <c r="POZ27" s="112"/>
      <c r="PPA27" s="112"/>
      <c r="PPB27" s="112"/>
      <c r="PPC27" s="112"/>
      <c r="PPD27" s="112"/>
      <c r="PPE27" s="112"/>
      <c r="PPF27" s="112"/>
      <c r="PPG27" s="112"/>
      <c r="PPH27" s="112"/>
      <c r="PPI27" s="112"/>
      <c r="PPJ27" s="112"/>
      <c r="PPK27" s="112"/>
      <c r="PPL27" s="112"/>
      <c r="PPM27" s="112"/>
      <c r="PPN27" s="112"/>
      <c r="PPO27" s="112"/>
      <c r="PPP27" s="112"/>
      <c r="PPQ27" s="112"/>
      <c r="PPR27" s="112"/>
      <c r="PPS27" s="112"/>
      <c r="PPT27" s="112"/>
      <c r="PPU27" s="112"/>
      <c r="PPV27" s="112"/>
      <c r="PPW27" s="112"/>
      <c r="PPX27" s="112"/>
      <c r="PPY27" s="112"/>
      <c r="PPZ27" s="112"/>
      <c r="PQA27" s="112"/>
      <c r="PQB27" s="112"/>
      <c r="PQC27" s="112"/>
      <c r="PQD27" s="112"/>
      <c r="PQE27" s="112"/>
      <c r="PQF27" s="112"/>
      <c r="PQG27" s="112"/>
      <c r="PQH27" s="112"/>
      <c r="PQI27" s="112"/>
      <c r="PQJ27" s="112"/>
      <c r="PQK27" s="112"/>
      <c r="PQL27" s="112"/>
      <c r="PQM27" s="112"/>
      <c r="PQN27" s="112"/>
      <c r="PQO27" s="112"/>
      <c r="PQP27" s="112"/>
      <c r="PQQ27" s="112"/>
      <c r="PQR27" s="112"/>
      <c r="PQS27" s="112"/>
      <c r="PQT27" s="112"/>
      <c r="PQU27" s="112"/>
      <c r="PQV27" s="112"/>
      <c r="PQW27" s="112"/>
      <c r="PQX27" s="112"/>
      <c r="PQY27" s="112"/>
      <c r="PQZ27" s="112"/>
      <c r="PRA27" s="112"/>
      <c r="PRB27" s="112"/>
      <c r="PRC27" s="112"/>
      <c r="PRD27" s="112"/>
      <c r="PRE27" s="112"/>
      <c r="PRF27" s="112"/>
      <c r="PRG27" s="112"/>
      <c r="PRH27" s="112"/>
      <c r="PRI27" s="112"/>
      <c r="PRJ27" s="112"/>
      <c r="PRK27" s="112"/>
      <c r="PRL27" s="112"/>
      <c r="PRM27" s="112"/>
      <c r="PRN27" s="112"/>
      <c r="PRO27" s="112"/>
      <c r="PRP27" s="112"/>
      <c r="PRQ27" s="112"/>
      <c r="PRR27" s="112"/>
      <c r="PRS27" s="112"/>
      <c r="PRT27" s="112"/>
      <c r="PRU27" s="112"/>
      <c r="PRV27" s="112"/>
      <c r="PRW27" s="112"/>
      <c r="PRX27" s="112"/>
      <c r="PRY27" s="112"/>
      <c r="PRZ27" s="112"/>
      <c r="PSA27" s="112"/>
      <c r="PSB27" s="112"/>
      <c r="PSC27" s="112"/>
      <c r="PSD27" s="112"/>
      <c r="PSE27" s="112"/>
      <c r="PSF27" s="112"/>
      <c r="PSG27" s="112"/>
      <c r="PSH27" s="112"/>
      <c r="PSI27" s="112"/>
      <c r="PSJ27" s="112"/>
      <c r="PSK27" s="112"/>
      <c r="PSL27" s="112"/>
      <c r="PSM27" s="112"/>
      <c r="PSN27" s="112"/>
      <c r="PSO27" s="112"/>
      <c r="PSP27" s="112"/>
      <c r="PSQ27" s="112"/>
      <c r="PSR27" s="112"/>
      <c r="PSS27" s="112"/>
      <c r="PST27" s="112"/>
      <c r="PSU27" s="112"/>
      <c r="PSV27" s="112"/>
      <c r="PSW27" s="112"/>
      <c r="PSX27" s="112"/>
      <c r="PSY27" s="112"/>
      <c r="PSZ27" s="112"/>
      <c r="PTA27" s="112"/>
      <c r="PTB27" s="112"/>
      <c r="PTC27" s="112"/>
      <c r="PTD27" s="112"/>
      <c r="PTE27" s="112"/>
      <c r="PTF27" s="112"/>
      <c r="PTG27" s="112"/>
      <c r="PTH27" s="112"/>
      <c r="PTI27" s="112"/>
      <c r="PTJ27" s="112"/>
      <c r="PTK27" s="112"/>
      <c r="PTL27" s="112"/>
      <c r="PTM27" s="112"/>
      <c r="PTN27" s="112"/>
      <c r="PTO27" s="112"/>
      <c r="PTP27" s="112"/>
      <c r="PTQ27" s="112"/>
      <c r="PTR27" s="112"/>
      <c r="PTS27" s="112"/>
      <c r="PTT27" s="112"/>
      <c r="PTU27" s="112"/>
      <c r="PTV27" s="112"/>
      <c r="PTW27" s="112"/>
      <c r="PTX27" s="112"/>
      <c r="PTY27" s="112"/>
      <c r="PTZ27" s="112"/>
      <c r="PUA27" s="112"/>
      <c r="PUB27" s="112"/>
      <c r="PUC27" s="112"/>
      <c r="PUD27" s="112"/>
      <c r="PUE27" s="112"/>
      <c r="PUF27" s="112"/>
      <c r="PUG27" s="112"/>
      <c r="PUH27" s="112"/>
      <c r="PUI27" s="112"/>
      <c r="PUJ27" s="112"/>
      <c r="PUK27" s="112"/>
      <c r="PUL27" s="112"/>
      <c r="PUM27" s="112"/>
      <c r="PUN27" s="112"/>
      <c r="PUO27" s="112"/>
      <c r="PUP27" s="112"/>
      <c r="PUQ27" s="112"/>
      <c r="PUR27" s="112"/>
      <c r="PUS27" s="112"/>
      <c r="PUT27" s="112"/>
      <c r="PUU27" s="112"/>
      <c r="PUV27" s="112"/>
      <c r="PUW27" s="112"/>
      <c r="PUX27" s="112"/>
      <c r="PUY27" s="112"/>
      <c r="PUZ27" s="112"/>
      <c r="PVA27" s="112"/>
      <c r="PVB27" s="112"/>
      <c r="PVC27" s="112"/>
      <c r="PVD27" s="112"/>
      <c r="PVE27" s="112"/>
      <c r="PVF27" s="112"/>
      <c r="PVG27" s="112"/>
      <c r="PVH27" s="112"/>
      <c r="PVI27" s="112"/>
      <c r="PVJ27" s="112"/>
      <c r="PVK27" s="112"/>
      <c r="PVL27" s="112"/>
      <c r="PVM27" s="112"/>
      <c r="PVN27" s="112"/>
      <c r="PVO27" s="112"/>
      <c r="PVP27" s="112"/>
      <c r="PVQ27" s="112"/>
      <c r="PVR27" s="112"/>
      <c r="PVS27" s="112"/>
      <c r="PVT27" s="112"/>
      <c r="PVU27" s="112"/>
      <c r="PVV27" s="112"/>
      <c r="PVW27" s="112"/>
      <c r="PVX27" s="112"/>
      <c r="PVY27" s="112"/>
      <c r="PVZ27" s="112"/>
      <c r="PWA27" s="112"/>
      <c r="PWB27" s="112"/>
      <c r="PWC27" s="112"/>
      <c r="PWD27" s="112"/>
      <c r="PWE27" s="112"/>
      <c r="PWF27" s="112"/>
      <c r="PWG27" s="112"/>
      <c r="PWH27" s="112"/>
      <c r="PWI27" s="112"/>
      <c r="PWJ27" s="112"/>
      <c r="PWK27" s="112"/>
      <c r="PWL27" s="112"/>
      <c r="PWM27" s="112"/>
      <c r="PWN27" s="112"/>
      <c r="PWO27" s="112"/>
      <c r="PWP27" s="112"/>
      <c r="PWQ27" s="112"/>
      <c r="PWR27" s="112"/>
      <c r="PWS27" s="112"/>
      <c r="PWT27" s="112"/>
      <c r="PWU27" s="112"/>
      <c r="PWV27" s="112"/>
      <c r="PWW27" s="112"/>
      <c r="PWX27" s="112"/>
      <c r="PWY27" s="112"/>
      <c r="PWZ27" s="112"/>
      <c r="PXA27" s="112"/>
      <c r="PXB27" s="112"/>
      <c r="PXC27" s="112"/>
      <c r="PXD27" s="112"/>
      <c r="PXE27" s="112"/>
      <c r="PXF27" s="112"/>
      <c r="PXG27" s="112"/>
      <c r="PXH27" s="112"/>
      <c r="PXI27" s="112"/>
      <c r="PXJ27" s="112"/>
      <c r="PXK27" s="112"/>
      <c r="PXL27" s="112"/>
      <c r="PXM27" s="112"/>
      <c r="PXN27" s="112"/>
      <c r="PXO27" s="112"/>
      <c r="PXP27" s="112"/>
      <c r="PXQ27" s="112"/>
      <c r="PXR27" s="112"/>
      <c r="PXS27" s="112"/>
      <c r="PXT27" s="112"/>
      <c r="PXU27" s="112"/>
      <c r="PXV27" s="112"/>
      <c r="PXW27" s="112"/>
      <c r="PXX27" s="112"/>
      <c r="PXY27" s="112"/>
      <c r="PXZ27" s="112"/>
      <c r="PYA27" s="112"/>
      <c r="PYB27" s="112"/>
      <c r="PYC27" s="112"/>
      <c r="PYD27" s="112"/>
      <c r="PYE27" s="112"/>
      <c r="PYF27" s="112"/>
      <c r="PYG27" s="112"/>
      <c r="PYH27" s="112"/>
      <c r="PYI27" s="112"/>
      <c r="PYJ27" s="112"/>
      <c r="PYK27" s="112"/>
      <c r="PYL27" s="112"/>
      <c r="PYM27" s="112"/>
      <c r="PYN27" s="112"/>
      <c r="PYO27" s="112"/>
      <c r="PYP27" s="112"/>
      <c r="PYQ27" s="112"/>
      <c r="PYR27" s="112"/>
      <c r="PYS27" s="112"/>
      <c r="PYT27" s="112"/>
      <c r="PYU27" s="112"/>
      <c r="PYV27" s="112"/>
      <c r="PYW27" s="112"/>
      <c r="PYX27" s="112"/>
      <c r="PYY27" s="112"/>
      <c r="PYZ27" s="112"/>
      <c r="PZA27" s="112"/>
      <c r="PZB27" s="112"/>
      <c r="PZC27" s="112"/>
      <c r="PZD27" s="112"/>
      <c r="PZE27" s="112"/>
      <c r="PZF27" s="112"/>
      <c r="PZG27" s="112"/>
      <c r="PZH27" s="112"/>
      <c r="PZI27" s="112"/>
      <c r="PZJ27" s="112"/>
      <c r="PZK27" s="112"/>
      <c r="PZL27" s="112"/>
      <c r="PZM27" s="112"/>
      <c r="PZN27" s="112"/>
      <c r="PZO27" s="112"/>
      <c r="PZP27" s="112"/>
      <c r="PZQ27" s="112"/>
      <c r="PZR27" s="112"/>
      <c r="PZS27" s="112"/>
      <c r="PZT27" s="112"/>
      <c r="PZU27" s="112"/>
      <c r="PZV27" s="112"/>
      <c r="PZW27" s="112"/>
      <c r="PZX27" s="112"/>
      <c r="PZY27" s="112"/>
      <c r="PZZ27" s="112"/>
      <c r="QAA27" s="112"/>
      <c r="QAB27" s="112"/>
      <c r="QAC27" s="112"/>
      <c r="QAD27" s="112"/>
      <c r="QAE27" s="112"/>
      <c r="QAF27" s="112"/>
      <c r="QAG27" s="112"/>
      <c r="QAH27" s="112"/>
      <c r="QAI27" s="112"/>
      <c r="QAJ27" s="112"/>
      <c r="QAK27" s="112"/>
      <c r="QAL27" s="112"/>
      <c r="QAM27" s="112"/>
      <c r="QAN27" s="112"/>
      <c r="QAO27" s="112"/>
      <c r="QAP27" s="112"/>
      <c r="QAQ27" s="112"/>
      <c r="QAR27" s="112"/>
      <c r="QAS27" s="112"/>
      <c r="QAT27" s="112"/>
      <c r="QAU27" s="112"/>
      <c r="QAV27" s="112"/>
      <c r="QAW27" s="112"/>
      <c r="QAX27" s="112"/>
      <c r="QAY27" s="112"/>
      <c r="QAZ27" s="112"/>
      <c r="QBA27" s="112"/>
      <c r="QBB27" s="112"/>
      <c r="QBC27" s="112"/>
      <c r="QBD27" s="112"/>
      <c r="QBE27" s="112"/>
      <c r="QBF27" s="112"/>
      <c r="QBG27" s="112"/>
      <c r="QBH27" s="112"/>
      <c r="QBI27" s="112"/>
      <c r="QBJ27" s="112"/>
      <c r="QBK27" s="112"/>
      <c r="QBL27" s="112"/>
      <c r="QBM27" s="112"/>
      <c r="QBN27" s="112"/>
      <c r="QBO27" s="112"/>
      <c r="QBP27" s="112"/>
      <c r="QBQ27" s="112"/>
      <c r="QBR27" s="112"/>
      <c r="QBS27" s="112"/>
      <c r="QBT27" s="112"/>
      <c r="QBU27" s="112"/>
      <c r="QBV27" s="112"/>
      <c r="QBW27" s="112"/>
      <c r="QBX27" s="112"/>
      <c r="QBY27" s="112"/>
      <c r="QBZ27" s="112"/>
      <c r="QCA27" s="112"/>
      <c r="QCB27" s="112"/>
      <c r="QCC27" s="112"/>
      <c r="QCD27" s="112"/>
      <c r="QCE27" s="112"/>
      <c r="QCF27" s="112"/>
      <c r="QCG27" s="112"/>
      <c r="QCH27" s="112"/>
      <c r="QCI27" s="112"/>
      <c r="QCJ27" s="112"/>
      <c r="QCK27" s="112"/>
      <c r="QCL27" s="112"/>
      <c r="QCM27" s="112"/>
      <c r="QCN27" s="112"/>
      <c r="QCO27" s="112"/>
      <c r="QCP27" s="112"/>
      <c r="QCQ27" s="112"/>
      <c r="QCR27" s="112"/>
      <c r="QCS27" s="112"/>
      <c r="QCT27" s="112"/>
      <c r="QCU27" s="112"/>
      <c r="QCV27" s="112"/>
      <c r="QCW27" s="112"/>
      <c r="QCX27" s="112"/>
      <c r="QCY27" s="112"/>
      <c r="QCZ27" s="112"/>
      <c r="QDA27" s="112"/>
      <c r="QDB27" s="112"/>
      <c r="QDC27" s="112"/>
      <c r="QDD27" s="112"/>
      <c r="QDE27" s="112"/>
      <c r="QDF27" s="112"/>
      <c r="QDG27" s="112"/>
      <c r="QDH27" s="112"/>
      <c r="QDI27" s="112"/>
      <c r="QDJ27" s="112"/>
      <c r="QDK27" s="112"/>
      <c r="QDL27" s="112"/>
      <c r="QDM27" s="112"/>
      <c r="QDN27" s="112"/>
      <c r="QDO27" s="112"/>
      <c r="QDP27" s="112"/>
      <c r="QDQ27" s="112"/>
      <c r="QDR27" s="112"/>
      <c r="QDS27" s="112"/>
      <c r="QDT27" s="112"/>
      <c r="QDU27" s="112"/>
      <c r="QDV27" s="112"/>
      <c r="QDW27" s="112"/>
      <c r="QDX27" s="112"/>
      <c r="QDY27" s="112"/>
      <c r="QDZ27" s="112"/>
      <c r="QEA27" s="112"/>
      <c r="QEB27" s="112"/>
      <c r="QEC27" s="112"/>
      <c r="QED27" s="112"/>
      <c r="QEE27" s="112"/>
      <c r="QEF27" s="112"/>
      <c r="QEG27" s="112"/>
      <c r="QEH27" s="112"/>
      <c r="QEI27" s="112"/>
      <c r="QEJ27" s="112"/>
      <c r="QEK27" s="112"/>
      <c r="QEL27" s="112"/>
      <c r="QEM27" s="112"/>
      <c r="QEN27" s="112"/>
      <c r="QEO27" s="112"/>
      <c r="QEP27" s="112"/>
      <c r="QEQ27" s="112"/>
      <c r="QER27" s="112"/>
      <c r="QES27" s="112"/>
      <c r="QET27" s="112"/>
      <c r="QEU27" s="112"/>
      <c r="QEV27" s="112"/>
      <c r="QEW27" s="112"/>
      <c r="QEX27" s="112"/>
      <c r="QEY27" s="112"/>
      <c r="QEZ27" s="112"/>
      <c r="QFA27" s="112"/>
      <c r="QFB27" s="112"/>
      <c r="QFC27" s="112"/>
      <c r="QFD27" s="112"/>
      <c r="QFE27" s="112"/>
      <c r="QFF27" s="112"/>
      <c r="QFG27" s="112"/>
      <c r="QFH27" s="112"/>
      <c r="QFI27" s="112"/>
      <c r="QFJ27" s="112"/>
      <c r="QFK27" s="112"/>
      <c r="QFL27" s="112"/>
      <c r="QFM27" s="112"/>
      <c r="QFN27" s="112"/>
      <c r="QFO27" s="112"/>
      <c r="QFP27" s="112"/>
      <c r="QFQ27" s="112"/>
      <c r="QFR27" s="112"/>
      <c r="QFS27" s="112"/>
      <c r="QFT27" s="112"/>
      <c r="QFU27" s="112"/>
      <c r="QFV27" s="112"/>
      <c r="QFW27" s="112"/>
      <c r="QFX27" s="112"/>
      <c r="QFY27" s="112"/>
      <c r="QFZ27" s="112"/>
      <c r="QGA27" s="112"/>
      <c r="QGB27" s="112"/>
      <c r="QGC27" s="112"/>
      <c r="QGD27" s="112"/>
      <c r="QGE27" s="112"/>
      <c r="QGF27" s="112"/>
      <c r="QGG27" s="112"/>
      <c r="QGH27" s="112"/>
      <c r="QGI27" s="112"/>
      <c r="QGJ27" s="112"/>
      <c r="QGK27" s="112"/>
      <c r="QGL27" s="112"/>
      <c r="QGM27" s="112"/>
      <c r="QGN27" s="112"/>
      <c r="QGO27" s="112"/>
      <c r="QGP27" s="112"/>
      <c r="QGQ27" s="112"/>
      <c r="QGR27" s="112"/>
      <c r="QGS27" s="112"/>
      <c r="QGT27" s="112"/>
      <c r="QGU27" s="112"/>
      <c r="QGV27" s="112"/>
      <c r="QGW27" s="112"/>
      <c r="QGX27" s="112"/>
      <c r="QGY27" s="112"/>
      <c r="QGZ27" s="112"/>
      <c r="QHA27" s="112"/>
      <c r="QHB27" s="112"/>
      <c r="QHC27" s="112"/>
      <c r="QHD27" s="112"/>
      <c r="QHE27" s="112"/>
      <c r="QHF27" s="112"/>
      <c r="QHG27" s="112"/>
      <c r="QHH27" s="112"/>
      <c r="QHI27" s="112"/>
      <c r="QHJ27" s="112"/>
      <c r="QHK27" s="112"/>
      <c r="QHL27" s="112"/>
      <c r="QHM27" s="112"/>
      <c r="QHN27" s="112"/>
      <c r="QHO27" s="112"/>
      <c r="QHP27" s="112"/>
      <c r="QHQ27" s="112"/>
      <c r="QHR27" s="112"/>
      <c r="QHS27" s="112"/>
      <c r="QHT27" s="112"/>
      <c r="QHU27" s="112"/>
      <c r="QHV27" s="112"/>
      <c r="QHW27" s="112"/>
      <c r="QHX27" s="112"/>
      <c r="QHY27" s="112"/>
      <c r="QHZ27" s="112"/>
      <c r="QIA27" s="112"/>
      <c r="QIB27" s="112"/>
      <c r="QIC27" s="112"/>
      <c r="QID27" s="112"/>
      <c r="QIE27" s="112"/>
      <c r="QIF27" s="112"/>
      <c r="QIG27" s="112"/>
      <c r="QIH27" s="112"/>
      <c r="QII27" s="112"/>
      <c r="QIJ27" s="112"/>
      <c r="QIK27" s="112"/>
      <c r="QIL27" s="112"/>
      <c r="QIM27" s="112"/>
      <c r="QIN27" s="112"/>
      <c r="QIO27" s="112"/>
      <c r="QIP27" s="112"/>
      <c r="QIQ27" s="112"/>
      <c r="QIR27" s="112"/>
      <c r="QIS27" s="112"/>
      <c r="QIT27" s="112"/>
      <c r="QIU27" s="112"/>
      <c r="QIV27" s="112"/>
      <c r="QIW27" s="112"/>
      <c r="QIX27" s="112"/>
      <c r="QIY27" s="112"/>
      <c r="QIZ27" s="112"/>
      <c r="QJA27" s="112"/>
      <c r="QJB27" s="112"/>
      <c r="QJC27" s="112"/>
      <c r="QJD27" s="112"/>
      <c r="QJE27" s="112"/>
      <c r="QJF27" s="112"/>
      <c r="QJG27" s="112"/>
      <c r="QJH27" s="112"/>
      <c r="QJI27" s="112"/>
      <c r="QJJ27" s="112"/>
      <c r="QJK27" s="112"/>
      <c r="QJL27" s="112"/>
      <c r="QJM27" s="112"/>
      <c r="QJN27" s="112"/>
      <c r="QJO27" s="112"/>
      <c r="QJP27" s="112"/>
      <c r="QJQ27" s="112"/>
      <c r="QJR27" s="112"/>
      <c r="QJS27" s="112"/>
      <c r="QJT27" s="112"/>
      <c r="QJU27" s="112"/>
      <c r="QJV27" s="112"/>
      <c r="QJW27" s="112"/>
      <c r="QJX27" s="112"/>
      <c r="QJY27" s="112"/>
      <c r="QJZ27" s="112"/>
      <c r="QKA27" s="112"/>
      <c r="QKB27" s="112"/>
      <c r="QKC27" s="112"/>
      <c r="QKD27" s="112"/>
      <c r="QKE27" s="112"/>
      <c r="QKF27" s="112"/>
      <c r="QKG27" s="112"/>
      <c r="QKH27" s="112"/>
      <c r="QKI27" s="112"/>
      <c r="QKJ27" s="112"/>
      <c r="QKK27" s="112"/>
      <c r="QKL27" s="112"/>
      <c r="QKM27" s="112"/>
      <c r="QKN27" s="112"/>
      <c r="QKO27" s="112"/>
      <c r="QKP27" s="112"/>
      <c r="QKQ27" s="112"/>
      <c r="QKR27" s="112"/>
      <c r="QKS27" s="112"/>
      <c r="QKT27" s="112"/>
      <c r="QKU27" s="112"/>
      <c r="QKV27" s="112"/>
      <c r="QKW27" s="112"/>
      <c r="QKX27" s="112"/>
      <c r="QKY27" s="112"/>
      <c r="QKZ27" s="112"/>
      <c r="QLA27" s="112"/>
      <c r="QLB27" s="112"/>
      <c r="QLC27" s="112"/>
      <c r="QLD27" s="112"/>
      <c r="QLE27" s="112"/>
      <c r="QLF27" s="112"/>
      <c r="QLG27" s="112"/>
      <c r="QLH27" s="112"/>
      <c r="QLI27" s="112"/>
      <c r="QLJ27" s="112"/>
      <c r="QLK27" s="112"/>
      <c r="QLL27" s="112"/>
      <c r="QLM27" s="112"/>
      <c r="QLN27" s="112"/>
      <c r="QLO27" s="112"/>
      <c r="QLP27" s="112"/>
      <c r="QLQ27" s="112"/>
      <c r="QLR27" s="112"/>
      <c r="QLS27" s="112"/>
      <c r="QLT27" s="112"/>
      <c r="QLU27" s="112"/>
      <c r="QLV27" s="112"/>
      <c r="QLW27" s="112"/>
      <c r="QLX27" s="112"/>
      <c r="QLY27" s="112"/>
      <c r="QLZ27" s="112"/>
      <c r="QMA27" s="112"/>
      <c r="QMB27" s="112"/>
      <c r="QMC27" s="112"/>
      <c r="QMD27" s="112"/>
      <c r="QME27" s="112"/>
      <c r="QMF27" s="112"/>
      <c r="QMG27" s="112"/>
      <c r="QMH27" s="112"/>
      <c r="QMI27" s="112"/>
      <c r="QMJ27" s="112"/>
      <c r="QMK27" s="112"/>
      <c r="QML27" s="112"/>
      <c r="QMM27" s="112"/>
      <c r="QMN27" s="112"/>
      <c r="QMO27" s="112"/>
      <c r="QMP27" s="112"/>
      <c r="QMQ27" s="112"/>
      <c r="QMR27" s="112"/>
      <c r="QMS27" s="112"/>
      <c r="QMT27" s="112"/>
      <c r="QMU27" s="112"/>
      <c r="QMV27" s="112"/>
      <c r="QMW27" s="112"/>
      <c r="QMX27" s="112"/>
      <c r="QMY27" s="112"/>
      <c r="QMZ27" s="112"/>
      <c r="QNA27" s="112"/>
      <c r="QNB27" s="112"/>
      <c r="QNC27" s="112"/>
      <c r="QND27" s="112"/>
      <c r="QNE27" s="112"/>
      <c r="QNF27" s="112"/>
      <c r="QNG27" s="112"/>
      <c r="QNH27" s="112"/>
      <c r="QNI27" s="112"/>
      <c r="QNJ27" s="112"/>
      <c r="QNK27" s="112"/>
      <c r="QNL27" s="112"/>
      <c r="QNM27" s="112"/>
      <c r="QNN27" s="112"/>
      <c r="QNO27" s="112"/>
      <c r="QNP27" s="112"/>
      <c r="QNQ27" s="112"/>
      <c r="QNR27" s="112"/>
      <c r="QNS27" s="112"/>
      <c r="QNT27" s="112"/>
      <c r="QNU27" s="112"/>
      <c r="QNV27" s="112"/>
      <c r="QNW27" s="112"/>
      <c r="QNX27" s="112"/>
      <c r="QNY27" s="112"/>
      <c r="QNZ27" s="112"/>
      <c r="QOA27" s="112"/>
      <c r="QOB27" s="112"/>
      <c r="QOC27" s="112"/>
      <c r="QOD27" s="112"/>
      <c r="QOE27" s="112"/>
      <c r="QOF27" s="112"/>
      <c r="QOG27" s="112"/>
      <c r="QOH27" s="112"/>
      <c r="QOI27" s="112"/>
      <c r="QOJ27" s="112"/>
      <c r="QOK27" s="112"/>
      <c r="QOL27" s="112"/>
      <c r="QOM27" s="112"/>
      <c r="QON27" s="112"/>
      <c r="QOO27" s="112"/>
      <c r="QOP27" s="112"/>
      <c r="QOQ27" s="112"/>
      <c r="QOR27" s="112"/>
      <c r="QOS27" s="112"/>
      <c r="QOT27" s="112"/>
      <c r="QOU27" s="112"/>
      <c r="QOV27" s="112"/>
      <c r="QOW27" s="112"/>
      <c r="QOX27" s="112"/>
      <c r="QOY27" s="112"/>
      <c r="QOZ27" s="112"/>
      <c r="QPA27" s="112"/>
      <c r="QPB27" s="112"/>
      <c r="QPC27" s="112"/>
      <c r="QPD27" s="112"/>
      <c r="QPE27" s="112"/>
      <c r="QPF27" s="112"/>
      <c r="QPG27" s="112"/>
      <c r="QPH27" s="112"/>
      <c r="QPI27" s="112"/>
      <c r="QPJ27" s="112"/>
      <c r="QPK27" s="112"/>
      <c r="QPL27" s="112"/>
      <c r="QPM27" s="112"/>
      <c r="QPN27" s="112"/>
      <c r="QPO27" s="112"/>
      <c r="QPP27" s="112"/>
      <c r="QPQ27" s="112"/>
      <c r="QPR27" s="112"/>
      <c r="QPS27" s="112"/>
      <c r="QPT27" s="112"/>
      <c r="QPU27" s="112"/>
      <c r="QPV27" s="112"/>
      <c r="QPW27" s="112"/>
      <c r="QPX27" s="112"/>
      <c r="QPY27" s="112"/>
      <c r="QPZ27" s="112"/>
      <c r="QQA27" s="112"/>
      <c r="QQB27" s="112"/>
      <c r="QQC27" s="112"/>
      <c r="QQD27" s="112"/>
      <c r="QQE27" s="112"/>
      <c r="QQF27" s="112"/>
      <c r="QQG27" s="112"/>
      <c r="QQH27" s="112"/>
      <c r="QQI27" s="112"/>
      <c r="QQJ27" s="112"/>
      <c r="QQK27" s="112"/>
      <c r="QQL27" s="112"/>
      <c r="QQM27" s="112"/>
      <c r="QQN27" s="112"/>
      <c r="QQO27" s="112"/>
      <c r="QQP27" s="112"/>
      <c r="QQQ27" s="112"/>
      <c r="QQR27" s="112"/>
      <c r="QQS27" s="112"/>
      <c r="QQT27" s="112"/>
      <c r="QQU27" s="112"/>
      <c r="QQV27" s="112"/>
      <c r="QQW27" s="112"/>
      <c r="QQX27" s="112"/>
      <c r="QQY27" s="112"/>
      <c r="QQZ27" s="112"/>
      <c r="QRA27" s="112"/>
      <c r="QRB27" s="112"/>
      <c r="QRC27" s="112"/>
      <c r="QRD27" s="112"/>
      <c r="QRE27" s="112"/>
      <c r="QRF27" s="112"/>
      <c r="QRG27" s="112"/>
      <c r="QRH27" s="112"/>
      <c r="QRI27" s="112"/>
      <c r="QRJ27" s="112"/>
      <c r="QRK27" s="112"/>
      <c r="QRL27" s="112"/>
      <c r="QRM27" s="112"/>
      <c r="QRN27" s="112"/>
      <c r="QRO27" s="112"/>
      <c r="QRP27" s="112"/>
      <c r="QRQ27" s="112"/>
      <c r="QRR27" s="112"/>
      <c r="QRS27" s="112"/>
      <c r="QRT27" s="112"/>
      <c r="QRU27" s="112"/>
      <c r="QRV27" s="112"/>
      <c r="QRW27" s="112"/>
      <c r="QRX27" s="112"/>
      <c r="QRY27" s="112"/>
      <c r="QRZ27" s="112"/>
      <c r="QSA27" s="112"/>
      <c r="QSB27" s="112"/>
      <c r="QSC27" s="112"/>
      <c r="QSD27" s="112"/>
      <c r="QSE27" s="112"/>
      <c r="QSF27" s="112"/>
      <c r="QSG27" s="112"/>
      <c r="QSH27" s="112"/>
      <c r="QSI27" s="112"/>
      <c r="QSJ27" s="112"/>
      <c r="QSK27" s="112"/>
      <c r="QSL27" s="112"/>
      <c r="QSM27" s="112"/>
      <c r="QSN27" s="112"/>
      <c r="QSO27" s="112"/>
      <c r="QSP27" s="112"/>
      <c r="QSQ27" s="112"/>
      <c r="QSR27" s="112"/>
      <c r="QSS27" s="112"/>
      <c r="QST27" s="112"/>
      <c r="QSU27" s="112"/>
      <c r="QSV27" s="112"/>
      <c r="QSW27" s="112"/>
      <c r="QSX27" s="112"/>
      <c r="QSY27" s="112"/>
      <c r="QSZ27" s="112"/>
      <c r="QTA27" s="112"/>
      <c r="QTB27" s="112"/>
      <c r="QTC27" s="112"/>
      <c r="QTD27" s="112"/>
      <c r="QTE27" s="112"/>
      <c r="QTF27" s="112"/>
      <c r="QTG27" s="112"/>
      <c r="QTH27" s="112"/>
      <c r="QTI27" s="112"/>
      <c r="QTJ27" s="112"/>
      <c r="QTK27" s="112"/>
      <c r="QTL27" s="112"/>
      <c r="QTM27" s="112"/>
      <c r="QTN27" s="112"/>
      <c r="QTO27" s="112"/>
      <c r="QTP27" s="112"/>
      <c r="QTQ27" s="112"/>
      <c r="QTR27" s="112"/>
      <c r="QTS27" s="112"/>
      <c r="QTT27" s="112"/>
      <c r="QTU27" s="112"/>
      <c r="QTV27" s="112"/>
      <c r="QTW27" s="112"/>
      <c r="QTX27" s="112"/>
      <c r="QTY27" s="112"/>
      <c r="QTZ27" s="112"/>
      <c r="QUA27" s="112"/>
      <c r="QUB27" s="112"/>
      <c r="QUC27" s="112"/>
      <c r="QUD27" s="112"/>
      <c r="QUE27" s="112"/>
      <c r="QUF27" s="112"/>
      <c r="QUG27" s="112"/>
      <c r="QUH27" s="112"/>
      <c r="QUI27" s="112"/>
      <c r="QUJ27" s="112"/>
      <c r="QUK27" s="112"/>
      <c r="QUL27" s="112"/>
      <c r="QUM27" s="112"/>
      <c r="QUN27" s="112"/>
      <c r="QUO27" s="112"/>
      <c r="QUP27" s="112"/>
      <c r="QUQ27" s="112"/>
      <c r="QUR27" s="112"/>
      <c r="QUS27" s="112"/>
      <c r="QUT27" s="112"/>
      <c r="QUU27" s="112"/>
      <c r="QUV27" s="112"/>
      <c r="QUW27" s="112"/>
      <c r="QUX27" s="112"/>
      <c r="QUY27" s="112"/>
      <c r="QUZ27" s="112"/>
      <c r="QVA27" s="112"/>
      <c r="QVB27" s="112"/>
      <c r="QVC27" s="112"/>
      <c r="QVD27" s="112"/>
      <c r="QVE27" s="112"/>
      <c r="QVF27" s="112"/>
      <c r="QVG27" s="112"/>
      <c r="QVH27" s="112"/>
      <c r="QVI27" s="112"/>
      <c r="QVJ27" s="112"/>
      <c r="QVK27" s="112"/>
      <c r="QVL27" s="112"/>
      <c r="QVM27" s="112"/>
      <c r="QVN27" s="112"/>
      <c r="QVO27" s="112"/>
      <c r="QVP27" s="112"/>
      <c r="QVQ27" s="112"/>
      <c r="QVR27" s="112"/>
      <c r="QVS27" s="112"/>
      <c r="QVT27" s="112"/>
      <c r="QVU27" s="112"/>
      <c r="QVV27" s="112"/>
      <c r="QVW27" s="112"/>
      <c r="QVX27" s="112"/>
      <c r="QVY27" s="112"/>
      <c r="QVZ27" s="112"/>
      <c r="QWA27" s="112"/>
      <c r="QWB27" s="112"/>
      <c r="QWC27" s="112"/>
      <c r="QWD27" s="112"/>
      <c r="QWE27" s="112"/>
      <c r="QWF27" s="112"/>
      <c r="QWG27" s="112"/>
      <c r="QWH27" s="112"/>
      <c r="QWI27" s="112"/>
      <c r="QWJ27" s="112"/>
      <c r="QWK27" s="112"/>
      <c r="QWL27" s="112"/>
      <c r="QWM27" s="112"/>
      <c r="QWN27" s="112"/>
      <c r="QWO27" s="112"/>
      <c r="QWP27" s="112"/>
      <c r="QWQ27" s="112"/>
      <c r="QWR27" s="112"/>
      <c r="QWS27" s="112"/>
      <c r="QWT27" s="112"/>
      <c r="QWU27" s="112"/>
      <c r="QWV27" s="112"/>
      <c r="QWW27" s="112"/>
      <c r="QWX27" s="112"/>
      <c r="QWY27" s="112"/>
      <c r="QWZ27" s="112"/>
      <c r="QXA27" s="112"/>
      <c r="QXB27" s="112"/>
      <c r="QXC27" s="112"/>
      <c r="QXD27" s="112"/>
      <c r="QXE27" s="112"/>
      <c r="QXF27" s="112"/>
      <c r="QXG27" s="112"/>
      <c r="QXH27" s="112"/>
      <c r="QXI27" s="112"/>
      <c r="QXJ27" s="112"/>
      <c r="QXK27" s="112"/>
      <c r="QXL27" s="112"/>
      <c r="QXM27" s="112"/>
      <c r="QXN27" s="112"/>
      <c r="QXO27" s="112"/>
      <c r="QXP27" s="112"/>
      <c r="QXQ27" s="112"/>
      <c r="QXR27" s="112"/>
      <c r="QXS27" s="112"/>
      <c r="QXT27" s="112"/>
      <c r="QXU27" s="112"/>
      <c r="QXV27" s="112"/>
      <c r="QXW27" s="112"/>
      <c r="QXX27" s="112"/>
      <c r="QXY27" s="112"/>
      <c r="QXZ27" s="112"/>
      <c r="QYA27" s="112"/>
      <c r="QYB27" s="112"/>
      <c r="QYC27" s="112"/>
      <c r="QYD27" s="112"/>
      <c r="QYE27" s="112"/>
      <c r="QYF27" s="112"/>
      <c r="QYG27" s="112"/>
      <c r="QYH27" s="112"/>
      <c r="QYI27" s="112"/>
      <c r="QYJ27" s="112"/>
      <c r="QYK27" s="112"/>
      <c r="QYL27" s="112"/>
      <c r="QYM27" s="112"/>
      <c r="QYN27" s="112"/>
      <c r="QYO27" s="112"/>
      <c r="QYP27" s="112"/>
      <c r="QYQ27" s="112"/>
      <c r="QYR27" s="112"/>
      <c r="QYS27" s="112"/>
      <c r="QYT27" s="112"/>
      <c r="QYU27" s="112"/>
      <c r="QYV27" s="112"/>
      <c r="QYW27" s="112"/>
      <c r="QYX27" s="112"/>
      <c r="QYY27" s="112"/>
      <c r="QYZ27" s="112"/>
      <c r="QZA27" s="112"/>
      <c r="QZB27" s="112"/>
      <c r="QZC27" s="112"/>
      <c r="QZD27" s="112"/>
      <c r="QZE27" s="112"/>
      <c r="QZF27" s="112"/>
      <c r="QZG27" s="112"/>
      <c r="QZH27" s="112"/>
      <c r="QZI27" s="112"/>
      <c r="QZJ27" s="112"/>
      <c r="QZK27" s="112"/>
      <c r="QZL27" s="112"/>
      <c r="QZM27" s="112"/>
      <c r="QZN27" s="112"/>
      <c r="QZO27" s="112"/>
      <c r="QZP27" s="112"/>
      <c r="QZQ27" s="112"/>
      <c r="QZR27" s="112"/>
      <c r="QZS27" s="112"/>
      <c r="QZT27" s="112"/>
      <c r="QZU27" s="112"/>
      <c r="QZV27" s="112"/>
      <c r="QZW27" s="112"/>
      <c r="QZX27" s="112"/>
      <c r="QZY27" s="112"/>
      <c r="QZZ27" s="112"/>
      <c r="RAA27" s="112"/>
      <c r="RAB27" s="112"/>
      <c r="RAC27" s="112"/>
      <c r="RAD27" s="112"/>
      <c r="RAE27" s="112"/>
      <c r="RAF27" s="112"/>
      <c r="RAG27" s="112"/>
      <c r="RAH27" s="112"/>
      <c r="RAI27" s="112"/>
      <c r="RAJ27" s="112"/>
      <c r="RAK27" s="112"/>
      <c r="RAL27" s="112"/>
      <c r="RAM27" s="112"/>
      <c r="RAN27" s="112"/>
      <c r="RAO27" s="112"/>
      <c r="RAP27" s="112"/>
      <c r="RAQ27" s="112"/>
      <c r="RAR27" s="112"/>
      <c r="RAS27" s="112"/>
      <c r="RAT27" s="112"/>
      <c r="RAU27" s="112"/>
      <c r="RAV27" s="112"/>
      <c r="RAW27" s="112"/>
      <c r="RAX27" s="112"/>
      <c r="RAY27" s="112"/>
      <c r="RAZ27" s="112"/>
      <c r="RBA27" s="112"/>
      <c r="RBB27" s="112"/>
      <c r="RBC27" s="112"/>
      <c r="RBD27" s="112"/>
      <c r="RBE27" s="112"/>
      <c r="RBF27" s="112"/>
      <c r="RBG27" s="112"/>
      <c r="RBH27" s="112"/>
      <c r="RBI27" s="112"/>
      <c r="RBJ27" s="112"/>
      <c r="RBK27" s="112"/>
      <c r="RBL27" s="112"/>
      <c r="RBM27" s="112"/>
      <c r="RBN27" s="112"/>
      <c r="RBO27" s="112"/>
      <c r="RBP27" s="112"/>
      <c r="RBQ27" s="112"/>
      <c r="RBR27" s="112"/>
      <c r="RBS27" s="112"/>
      <c r="RBT27" s="112"/>
      <c r="RBU27" s="112"/>
      <c r="RBV27" s="112"/>
      <c r="RBW27" s="112"/>
      <c r="RBX27" s="112"/>
      <c r="RBY27" s="112"/>
      <c r="RBZ27" s="112"/>
      <c r="RCA27" s="112"/>
      <c r="RCB27" s="112"/>
      <c r="RCC27" s="112"/>
      <c r="RCD27" s="112"/>
      <c r="RCE27" s="112"/>
      <c r="RCF27" s="112"/>
      <c r="RCG27" s="112"/>
      <c r="RCH27" s="112"/>
      <c r="RCI27" s="112"/>
      <c r="RCJ27" s="112"/>
      <c r="RCK27" s="112"/>
      <c r="RCL27" s="112"/>
      <c r="RCM27" s="112"/>
      <c r="RCN27" s="112"/>
      <c r="RCO27" s="112"/>
      <c r="RCP27" s="112"/>
      <c r="RCQ27" s="112"/>
      <c r="RCR27" s="112"/>
      <c r="RCS27" s="112"/>
      <c r="RCT27" s="112"/>
      <c r="RCU27" s="112"/>
      <c r="RCV27" s="112"/>
      <c r="RCW27" s="112"/>
      <c r="RCX27" s="112"/>
      <c r="RCY27" s="112"/>
      <c r="RCZ27" s="112"/>
      <c r="RDA27" s="112"/>
      <c r="RDB27" s="112"/>
      <c r="RDC27" s="112"/>
      <c r="RDD27" s="112"/>
      <c r="RDE27" s="112"/>
      <c r="RDF27" s="112"/>
      <c r="RDG27" s="112"/>
      <c r="RDH27" s="112"/>
      <c r="RDI27" s="112"/>
      <c r="RDJ27" s="112"/>
      <c r="RDK27" s="112"/>
      <c r="RDL27" s="112"/>
      <c r="RDM27" s="112"/>
      <c r="RDN27" s="112"/>
      <c r="RDO27" s="112"/>
      <c r="RDP27" s="112"/>
      <c r="RDQ27" s="112"/>
      <c r="RDR27" s="112"/>
      <c r="RDS27" s="112"/>
      <c r="RDT27" s="112"/>
      <c r="RDU27" s="112"/>
      <c r="RDV27" s="112"/>
      <c r="RDW27" s="112"/>
      <c r="RDX27" s="112"/>
      <c r="RDY27" s="112"/>
      <c r="RDZ27" s="112"/>
      <c r="REA27" s="112"/>
      <c r="REB27" s="112"/>
      <c r="REC27" s="112"/>
      <c r="RED27" s="112"/>
      <c r="REE27" s="112"/>
      <c r="REF27" s="112"/>
      <c r="REG27" s="112"/>
      <c r="REH27" s="112"/>
      <c r="REI27" s="112"/>
      <c r="REJ27" s="112"/>
      <c r="REK27" s="112"/>
      <c r="REL27" s="112"/>
      <c r="REM27" s="112"/>
      <c r="REN27" s="112"/>
      <c r="REO27" s="112"/>
      <c r="REP27" s="112"/>
      <c r="REQ27" s="112"/>
      <c r="RER27" s="112"/>
      <c r="RES27" s="112"/>
      <c r="RET27" s="112"/>
      <c r="REU27" s="112"/>
      <c r="REV27" s="112"/>
      <c r="REW27" s="112"/>
      <c r="REX27" s="112"/>
      <c r="REY27" s="112"/>
      <c r="REZ27" s="112"/>
      <c r="RFA27" s="112"/>
      <c r="RFB27" s="112"/>
      <c r="RFC27" s="112"/>
      <c r="RFD27" s="112"/>
      <c r="RFE27" s="112"/>
      <c r="RFF27" s="112"/>
      <c r="RFG27" s="112"/>
      <c r="RFH27" s="112"/>
      <c r="RFI27" s="112"/>
      <c r="RFJ27" s="112"/>
      <c r="RFK27" s="112"/>
      <c r="RFL27" s="112"/>
      <c r="RFM27" s="112"/>
      <c r="RFN27" s="112"/>
      <c r="RFO27" s="112"/>
      <c r="RFP27" s="112"/>
      <c r="RFQ27" s="112"/>
      <c r="RFR27" s="112"/>
      <c r="RFS27" s="112"/>
      <c r="RFT27" s="112"/>
      <c r="RFU27" s="112"/>
      <c r="RFV27" s="112"/>
      <c r="RFW27" s="112"/>
      <c r="RFX27" s="112"/>
      <c r="RFY27" s="112"/>
      <c r="RFZ27" s="112"/>
      <c r="RGA27" s="112"/>
      <c r="RGB27" s="112"/>
      <c r="RGC27" s="112"/>
      <c r="RGD27" s="112"/>
      <c r="RGE27" s="112"/>
      <c r="RGF27" s="112"/>
      <c r="RGG27" s="112"/>
      <c r="RGH27" s="112"/>
      <c r="RGI27" s="112"/>
      <c r="RGJ27" s="112"/>
      <c r="RGK27" s="112"/>
      <c r="RGL27" s="112"/>
      <c r="RGM27" s="112"/>
      <c r="RGN27" s="112"/>
      <c r="RGO27" s="112"/>
      <c r="RGP27" s="112"/>
      <c r="RGQ27" s="112"/>
      <c r="RGR27" s="112"/>
      <c r="RGS27" s="112"/>
      <c r="RGT27" s="112"/>
      <c r="RGU27" s="112"/>
      <c r="RGV27" s="112"/>
      <c r="RGW27" s="112"/>
      <c r="RGX27" s="112"/>
      <c r="RGY27" s="112"/>
      <c r="RGZ27" s="112"/>
      <c r="RHA27" s="112"/>
      <c r="RHB27" s="112"/>
      <c r="RHC27" s="112"/>
      <c r="RHD27" s="112"/>
      <c r="RHE27" s="112"/>
      <c r="RHF27" s="112"/>
      <c r="RHG27" s="112"/>
      <c r="RHH27" s="112"/>
      <c r="RHI27" s="112"/>
      <c r="RHJ27" s="112"/>
      <c r="RHK27" s="112"/>
      <c r="RHL27" s="112"/>
      <c r="RHM27" s="112"/>
      <c r="RHN27" s="112"/>
      <c r="RHO27" s="112"/>
      <c r="RHP27" s="112"/>
      <c r="RHQ27" s="112"/>
      <c r="RHR27" s="112"/>
      <c r="RHS27" s="112"/>
      <c r="RHT27" s="112"/>
      <c r="RHU27" s="112"/>
      <c r="RHV27" s="112"/>
      <c r="RHW27" s="112"/>
      <c r="RHX27" s="112"/>
      <c r="RHY27" s="112"/>
      <c r="RHZ27" s="112"/>
      <c r="RIA27" s="112"/>
      <c r="RIB27" s="112"/>
      <c r="RIC27" s="112"/>
      <c r="RID27" s="112"/>
      <c r="RIE27" s="112"/>
      <c r="RIF27" s="112"/>
      <c r="RIG27" s="112"/>
      <c r="RIH27" s="112"/>
      <c r="RII27" s="112"/>
      <c r="RIJ27" s="112"/>
      <c r="RIK27" s="112"/>
      <c r="RIL27" s="112"/>
      <c r="RIM27" s="112"/>
      <c r="RIN27" s="112"/>
      <c r="RIO27" s="112"/>
      <c r="RIP27" s="112"/>
      <c r="RIQ27" s="112"/>
      <c r="RIR27" s="112"/>
      <c r="RIS27" s="112"/>
      <c r="RIT27" s="112"/>
      <c r="RIU27" s="112"/>
      <c r="RIV27" s="112"/>
      <c r="RIW27" s="112"/>
      <c r="RIX27" s="112"/>
      <c r="RIY27" s="112"/>
      <c r="RIZ27" s="112"/>
      <c r="RJA27" s="112"/>
      <c r="RJB27" s="112"/>
      <c r="RJC27" s="112"/>
      <c r="RJD27" s="112"/>
      <c r="RJE27" s="112"/>
      <c r="RJF27" s="112"/>
      <c r="RJG27" s="112"/>
      <c r="RJH27" s="112"/>
      <c r="RJI27" s="112"/>
      <c r="RJJ27" s="112"/>
      <c r="RJK27" s="112"/>
      <c r="RJL27" s="112"/>
      <c r="RJM27" s="112"/>
      <c r="RJN27" s="112"/>
      <c r="RJO27" s="112"/>
      <c r="RJP27" s="112"/>
      <c r="RJQ27" s="112"/>
      <c r="RJR27" s="112"/>
      <c r="RJS27" s="112"/>
      <c r="RJT27" s="112"/>
      <c r="RJU27" s="112"/>
      <c r="RJV27" s="112"/>
      <c r="RJW27" s="112"/>
      <c r="RJX27" s="112"/>
      <c r="RJY27" s="112"/>
      <c r="RJZ27" s="112"/>
      <c r="RKA27" s="112"/>
      <c r="RKB27" s="112"/>
      <c r="RKC27" s="112"/>
      <c r="RKD27" s="112"/>
      <c r="RKE27" s="112"/>
      <c r="RKF27" s="112"/>
      <c r="RKG27" s="112"/>
      <c r="RKH27" s="112"/>
      <c r="RKI27" s="112"/>
      <c r="RKJ27" s="112"/>
      <c r="RKK27" s="112"/>
      <c r="RKL27" s="112"/>
      <c r="RKM27" s="112"/>
      <c r="RKN27" s="112"/>
      <c r="RKO27" s="112"/>
      <c r="RKP27" s="112"/>
      <c r="RKQ27" s="112"/>
      <c r="RKR27" s="112"/>
      <c r="RKS27" s="112"/>
      <c r="RKT27" s="112"/>
      <c r="RKU27" s="112"/>
      <c r="RKV27" s="112"/>
      <c r="RKW27" s="112"/>
      <c r="RKX27" s="112"/>
      <c r="RKY27" s="112"/>
      <c r="RKZ27" s="112"/>
      <c r="RLA27" s="112"/>
      <c r="RLB27" s="112"/>
      <c r="RLC27" s="112"/>
      <c r="RLD27" s="112"/>
      <c r="RLE27" s="112"/>
      <c r="RLF27" s="112"/>
      <c r="RLG27" s="112"/>
      <c r="RLH27" s="112"/>
      <c r="RLI27" s="112"/>
      <c r="RLJ27" s="112"/>
      <c r="RLK27" s="112"/>
      <c r="RLL27" s="112"/>
      <c r="RLM27" s="112"/>
      <c r="RLN27" s="112"/>
      <c r="RLO27" s="112"/>
      <c r="RLP27" s="112"/>
      <c r="RLQ27" s="112"/>
      <c r="RLR27" s="112"/>
      <c r="RLS27" s="112"/>
      <c r="RLT27" s="112"/>
      <c r="RLU27" s="112"/>
      <c r="RLV27" s="112"/>
      <c r="RLW27" s="112"/>
      <c r="RLX27" s="112"/>
      <c r="RLY27" s="112"/>
      <c r="RLZ27" s="112"/>
      <c r="RMA27" s="112"/>
      <c r="RMB27" s="112"/>
      <c r="RMC27" s="112"/>
      <c r="RMD27" s="112"/>
      <c r="RME27" s="112"/>
      <c r="RMF27" s="112"/>
      <c r="RMG27" s="112"/>
      <c r="RMH27" s="112"/>
      <c r="RMI27" s="112"/>
      <c r="RMJ27" s="112"/>
      <c r="RMK27" s="112"/>
      <c r="RML27" s="112"/>
      <c r="RMM27" s="112"/>
      <c r="RMN27" s="112"/>
      <c r="RMO27" s="112"/>
      <c r="RMP27" s="112"/>
      <c r="RMQ27" s="112"/>
      <c r="RMR27" s="112"/>
      <c r="RMS27" s="112"/>
      <c r="RMT27" s="112"/>
      <c r="RMU27" s="112"/>
      <c r="RMV27" s="112"/>
      <c r="RMW27" s="112"/>
      <c r="RMX27" s="112"/>
      <c r="RMY27" s="112"/>
      <c r="RMZ27" s="112"/>
      <c r="RNA27" s="112"/>
      <c r="RNB27" s="112"/>
      <c r="RNC27" s="112"/>
      <c r="RND27" s="112"/>
      <c r="RNE27" s="112"/>
      <c r="RNF27" s="112"/>
      <c r="RNG27" s="112"/>
      <c r="RNH27" s="112"/>
      <c r="RNI27" s="112"/>
      <c r="RNJ27" s="112"/>
      <c r="RNK27" s="112"/>
      <c r="RNL27" s="112"/>
      <c r="RNM27" s="112"/>
      <c r="RNN27" s="112"/>
      <c r="RNO27" s="112"/>
      <c r="RNP27" s="112"/>
      <c r="RNQ27" s="112"/>
      <c r="RNR27" s="112"/>
      <c r="RNS27" s="112"/>
      <c r="RNT27" s="112"/>
      <c r="RNU27" s="112"/>
      <c r="RNV27" s="112"/>
      <c r="RNW27" s="112"/>
      <c r="RNX27" s="112"/>
      <c r="RNY27" s="112"/>
      <c r="RNZ27" s="112"/>
      <c r="ROA27" s="112"/>
      <c r="ROB27" s="112"/>
      <c r="ROC27" s="112"/>
      <c r="ROD27" s="112"/>
      <c r="ROE27" s="112"/>
      <c r="ROF27" s="112"/>
      <c r="ROG27" s="112"/>
      <c r="ROH27" s="112"/>
      <c r="ROI27" s="112"/>
      <c r="ROJ27" s="112"/>
      <c r="ROK27" s="112"/>
      <c r="ROL27" s="112"/>
      <c r="ROM27" s="112"/>
      <c r="RON27" s="112"/>
      <c r="ROO27" s="112"/>
      <c r="ROP27" s="112"/>
      <c r="ROQ27" s="112"/>
      <c r="ROR27" s="112"/>
      <c r="ROS27" s="112"/>
      <c r="ROT27" s="112"/>
      <c r="ROU27" s="112"/>
      <c r="ROV27" s="112"/>
      <c r="ROW27" s="112"/>
      <c r="ROX27" s="112"/>
      <c r="ROY27" s="112"/>
      <c r="ROZ27" s="112"/>
      <c r="RPA27" s="112"/>
      <c r="RPB27" s="112"/>
      <c r="RPC27" s="112"/>
      <c r="RPD27" s="112"/>
      <c r="RPE27" s="112"/>
      <c r="RPF27" s="112"/>
      <c r="RPG27" s="112"/>
      <c r="RPH27" s="112"/>
      <c r="RPI27" s="112"/>
      <c r="RPJ27" s="112"/>
      <c r="RPK27" s="112"/>
      <c r="RPL27" s="112"/>
      <c r="RPM27" s="112"/>
      <c r="RPN27" s="112"/>
      <c r="RPO27" s="112"/>
      <c r="RPP27" s="112"/>
      <c r="RPQ27" s="112"/>
      <c r="RPR27" s="112"/>
      <c r="RPS27" s="112"/>
      <c r="RPT27" s="112"/>
      <c r="RPU27" s="112"/>
      <c r="RPV27" s="112"/>
      <c r="RPW27" s="112"/>
      <c r="RPX27" s="112"/>
      <c r="RPY27" s="112"/>
      <c r="RPZ27" s="112"/>
      <c r="RQA27" s="112"/>
      <c r="RQB27" s="112"/>
      <c r="RQC27" s="112"/>
      <c r="RQD27" s="112"/>
      <c r="RQE27" s="112"/>
      <c r="RQF27" s="112"/>
      <c r="RQG27" s="112"/>
      <c r="RQH27" s="112"/>
      <c r="RQI27" s="112"/>
      <c r="RQJ27" s="112"/>
      <c r="RQK27" s="112"/>
      <c r="RQL27" s="112"/>
      <c r="RQM27" s="112"/>
      <c r="RQN27" s="112"/>
      <c r="RQO27" s="112"/>
      <c r="RQP27" s="112"/>
      <c r="RQQ27" s="112"/>
      <c r="RQR27" s="112"/>
      <c r="RQS27" s="112"/>
      <c r="RQT27" s="112"/>
      <c r="RQU27" s="112"/>
      <c r="RQV27" s="112"/>
      <c r="RQW27" s="112"/>
      <c r="RQX27" s="112"/>
      <c r="RQY27" s="112"/>
      <c r="RQZ27" s="112"/>
      <c r="RRA27" s="112"/>
      <c r="RRB27" s="112"/>
      <c r="RRC27" s="112"/>
      <c r="RRD27" s="112"/>
      <c r="RRE27" s="112"/>
      <c r="RRF27" s="112"/>
      <c r="RRG27" s="112"/>
      <c r="RRH27" s="112"/>
      <c r="RRI27" s="112"/>
      <c r="RRJ27" s="112"/>
      <c r="RRK27" s="112"/>
      <c r="RRL27" s="112"/>
      <c r="RRM27" s="112"/>
      <c r="RRN27" s="112"/>
      <c r="RRO27" s="112"/>
      <c r="RRP27" s="112"/>
      <c r="RRQ27" s="112"/>
      <c r="RRR27" s="112"/>
      <c r="RRS27" s="112"/>
      <c r="RRT27" s="112"/>
      <c r="RRU27" s="112"/>
      <c r="RRV27" s="112"/>
      <c r="RRW27" s="112"/>
      <c r="RRX27" s="112"/>
      <c r="RRY27" s="112"/>
      <c r="RRZ27" s="112"/>
      <c r="RSA27" s="112"/>
      <c r="RSB27" s="112"/>
      <c r="RSC27" s="112"/>
      <c r="RSD27" s="112"/>
      <c r="RSE27" s="112"/>
      <c r="RSF27" s="112"/>
      <c r="RSG27" s="112"/>
      <c r="RSH27" s="112"/>
      <c r="RSI27" s="112"/>
      <c r="RSJ27" s="112"/>
      <c r="RSK27" s="112"/>
      <c r="RSL27" s="112"/>
      <c r="RSM27" s="112"/>
      <c r="RSN27" s="112"/>
      <c r="RSO27" s="112"/>
      <c r="RSP27" s="112"/>
      <c r="RSQ27" s="112"/>
      <c r="RSR27" s="112"/>
      <c r="RSS27" s="112"/>
      <c r="RST27" s="112"/>
      <c r="RSU27" s="112"/>
      <c r="RSV27" s="112"/>
      <c r="RSW27" s="112"/>
      <c r="RSX27" s="112"/>
      <c r="RSY27" s="112"/>
      <c r="RSZ27" s="112"/>
      <c r="RTA27" s="112"/>
      <c r="RTB27" s="112"/>
      <c r="RTC27" s="112"/>
      <c r="RTD27" s="112"/>
      <c r="RTE27" s="112"/>
      <c r="RTF27" s="112"/>
      <c r="RTG27" s="112"/>
      <c r="RTH27" s="112"/>
      <c r="RTI27" s="112"/>
      <c r="RTJ27" s="112"/>
      <c r="RTK27" s="112"/>
      <c r="RTL27" s="112"/>
      <c r="RTM27" s="112"/>
      <c r="RTN27" s="112"/>
      <c r="RTO27" s="112"/>
      <c r="RTP27" s="112"/>
      <c r="RTQ27" s="112"/>
      <c r="RTR27" s="112"/>
      <c r="RTS27" s="112"/>
      <c r="RTT27" s="112"/>
      <c r="RTU27" s="112"/>
      <c r="RTV27" s="112"/>
      <c r="RTW27" s="112"/>
      <c r="RTX27" s="112"/>
      <c r="RTY27" s="112"/>
      <c r="RTZ27" s="112"/>
      <c r="RUA27" s="112"/>
      <c r="RUB27" s="112"/>
      <c r="RUC27" s="112"/>
      <c r="RUD27" s="112"/>
      <c r="RUE27" s="112"/>
      <c r="RUF27" s="112"/>
      <c r="RUG27" s="112"/>
      <c r="RUH27" s="112"/>
      <c r="RUI27" s="112"/>
      <c r="RUJ27" s="112"/>
      <c r="RUK27" s="112"/>
      <c r="RUL27" s="112"/>
      <c r="RUM27" s="112"/>
      <c r="RUN27" s="112"/>
      <c r="RUO27" s="112"/>
      <c r="RUP27" s="112"/>
      <c r="RUQ27" s="112"/>
      <c r="RUR27" s="112"/>
      <c r="RUS27" s="112"/>
      <c r="RUT27" s="112"/>
      <c r="RUU27" s="112"/>
      <c r="RUV27" s="112"/>
      <c r="RUW27" s="112"/>
      <c r="RUX27" s="112"/>
      <c r="RUY27" s="112"/>
      <c r="RUZ27" s="112"/>
      <c r="RVA27" s="112"/>
      <c r="RVB27" s="112"/>
      <c r="RVC27" s="112"/>
      <c r="RVD27" s="112"/>
      <c r="RVE27" s="112"/>
      <c r="RVF27" s="112"/>
      <c r="RVG27" s="112"/>
      <c r="RVH27" s="112"/>
      <c r="RVI27" s="112"/>
      <c r="RVJ27" s="112"/>
      <c r="RVK27" s="112"/>
      <c r="RVL27" s="112"/>
      <c r="RVM27" s="112"/>
      <c r="RVN27" s="112"/>
      <c r="RVO27" s="112"/>
      <c r="RVP27" s="112"/>
      <c r="RVQ27" s="112"/>
      <c r="RVR27" s="112"/>
      <c r="RVS27" s="112"/>
      <c r="RVT27" s="112"/>
      <c r="RVU27" s="112"/>
      <c r="RVV27" s="112"/>
      <c r="RVW27" s="112"/>
      <c r="RVX27" s="112"/>
      <c r="RVY27" s="112"/>
      <c r="RVZ27" s="112"/>
      <c r="RWA27" s="112"/>
      <c r="RWB27" s="112"/>
      <c r="RWC27" s="112"/>
      <c r="RWD27" s="112"/>
      <c r="RWE27" s="112"/>
      <c r="RWF27" s="112"/>
      <c r="RWG27" s="112"/>
      <c r="RWH27" s="112"/>
      <c r="RWI27" s="112"/>
      <c r="RWJ27" s="112"/>
      <c r="RWK27" s="112"/>
      <c r="RWL27" s="112"/>
      <c r="RWM27" s="112"/>
      <c r="RWN27" s="112"/>
      <c r="RWO27" s="112"/>
      <c r="RWP27" s="112"/>
      <c r="RWQ27" s="112"/>
      <c r="RWR27" s="112"/>
      <c r="RWS27" s="112"/>
      <c r="RWT27" s="112"/>
      <c r="RWU27" s="112"/>
      <c r="RWV27" s="112"/>
      <c r="RWW27" s="112"/>
      <c r="RWX27" s="112"/>
      <c r="RWY27" s="112"/>
      <c r="RWZ27" s="112"/>
      <c r="RXA27" s="112"/>
      <c r="RXB27" s="112"/>
      <c r="RXC27" s="112"/>
      <c r="RXD27" s="112"/>
      <c r="RXE27" s="112"/>
      <c r="RXF27" s="112"/>
      <c r="RXG27" s="112"/>
      <c r="RXH27" s="112"/>
      <c r="RXI27" s="112"/>
      <c r="RXJ27" s="112"/>
      <c r="RXK27" s="112"/>
      <c r="RXL27" s="112"/>
      <c r="RXM27" s="112"/>
      <c r="RXN27" s="112"/>
      <c r="RXO27" s="112"/>
      <c r="RXP27" s="112"/>
      <c r="RXQ27" s="112"/>
      <c r="RXR27" s="112"/>
      <c r="RXS27" s="112"/>
      <c r="RXT27" s="112"/>
      <c r="RXU27" s="112"/>
      <c r="RXV27" s="112"/>
      <c r="RXW27" s="112"/>
      <c r="RXX27" s="112"/>
      <c r="RXY27" s="112"/>
      <c r="RXZ27" s="112"/>
      <c r="RYA27" s="112"/>
      <c r="RYB27" s="112"/>
      <c r="RYC27" s="112"/>
      <c r="RYD27" s="112"/>
      <c r="RYE27" s="112"/>
      <c r="RYF27" s="112"/>
      <c r="RYG27" s="112"/>
      <c r="RYH27" s="112"/>
      <c r="RYI27" s="112"/>
      <c r="RYJ27" s="112"/>
      <c r="RYK27" s="112"/>
      <c r="RYL27" s="112"/>
      <c r="RYM27" s="112"/>
      <c r="RYN27" s="112"/>
      <c r="RYO27" s="112"/>
      <c r="RYP27" s="112"/>
      <c r="RYQ27" s="112"/>
      <c r="RYR27" s="112"/>
      <c r="RYS27" s="112"/>
      <c r="RYT27" s="112"/>
      <c r="RYU27" s="112"/>
      <c r="RYV27" s="112"/>
      <c r="RYW27" s="112"/>
      <c r="RYX27" s="112"/>
      <c r="RYY27" s="112"/>
      <c r="RYZ27" s="112"/>
      <c r="RZA27" s="112"/>
      <c r="RZB27" s="112"/>
      <c r="RZC27" s="112"/>
      <c r="RZD27" s="112"/>
      <c r="RZE27" s="112"/>
      <c r="RZF27" s="112"/>
      <c r="RZG27" s="112"/>
      <c r="RZH27" s="112"/>
      <c r="RZI27" s="112"/>
      <c r="RZJ27" s="112"/>
      <c r="RZK27" s="112"/>
      <c r="RZL27" s="112"/>
      <c r="RZM27" s="112"/>
      <c r="RZN27" s="112"/>
      <c r="RZO27" s="112"/>
      <c r="RZP27" s="112"/>
      <c r="RZQ27" s="112"/>
      <c r="RZR27" s="112"/>
      <c r="RZS27" s="112"/>
      <c r="RZT27" s="112"/>
      <c r="RZU27" s="112"/>
      <c r="RZV27" s="112"/>
      <c r="RZW27" s="112"/>
      <c r="RZX27" s="112"/>
      <c r="RZY27" s="112"/>
      <c r="RZZ27" s="112"/>
      <c r="SAA27" s="112"/>
      <c r="SAB27" s="112"/>
      <c r="SAC27" s="112"/>
      <c r="SAD27" s="112"/>
      <c r="SAE27" s="112"/>
      <c r="SAF27" s="112"/>
      <c r="SAG27" s="112"/>
      <c r="SAH27" s="112"/>
      <c r="SAI27" s="112"/>
      <c r="SAJ27" s="112"/>
      <c r="SAK27" s="112"/>
      <c r="SAL27" s="112"/>
      <c r="SAM27" s="112"/>
      <c r="SAN27" s="112"/>
      <c r="SAO27" s="112"/>
      <c r="SAP27" s="112"/>
      <c r="SAQ27" s="112"/>
      <c r="SAR27" s="112"/>
      <c r="SAS27" s="112"/>
      <c r="SAT27" s="112"/>
      <c r="SAU27" s="112"/>
      <c r="SAV27" s="112"/>
      <c r="SAW27" s="112"/>
      <c r="SAX27" s="112"/>
      <c r="SAY27" s="112"/>
      <c r="SAZ27" s="112"/>
      <c r="SBA27" s="112"/>
      <c r="SBB27" s="112"/>
      <c r="SBC27" s="112"/>
      <c r="SBD27" s="112"/>
      <c r="SBE27" s="112"/>
      <c r="SBF27" s="112"/>
      <c r="SBG27" s="112"/>
      <c r="SBH27" s="112"/>
      <c r="SBI27" s="112"/>
      <c r="SBJ27" s="112"/>
      <c r="SBK27" s="112"/>
      <c r="SBL27" s="112"/>
      <c r="SBM27" s="112"/>
      <c r="SBN27" s="112"/>
      <c r="SBO27" s="112"/>
      <c r="SBP27" s="112"/>
      <c r="SBQ27" s="112"/>
      <c r="SBR27" s="112"/>
      <c r="SBS27" s="112"/>
      <c r="SBT27" s="112"/>
      <c r="SBU27" s="112"/>
      <c r="SBV27" s="112"/>
      <c r="SBW27" s="112"/>
      <c r="SBX27" s="112"/>
      <c r="SBY27" s="112"/>
      <c r="SBZ27" s="112"/>
      <c r="SCA27" s="112"/>
      <c r="SCB27" s="112"/>
      <c r="SCC27" s="112"/>
      <c r="SCD27" s="112"/>
      <c r="SCE27" s="112"/>
      <c r="SCF27" s="112"/>
      <c r="SCG27" s="112"/>
      <c r="SCH27" s="112"/>
      <c r="SCI27" s="112"/>
      <c r="SCJ27" s="112"/>
      <c r="SCK27" s="112"/>
      <c r="SCL27" s="112"/>
      <c r="SCM27" s="112"/>
      <c r="SCN27" s="112"/>
      <c r="SCO27" s="112"/>
      <c r="SCP27" s="112"/>
      <c r="SCQ27" s="112"/>
      <c r="SCR27" s="112"/>
      <c r="SCS27" s="112"/>
      <c r="SCT27" s="112"/>
      <c r="SCU27" s="112"/>
      <c r="SCV27" s="112"/>
      <c r="SCW27" s="112"/>
      <c r="SCX27" s="112"/>
      <c r="SCY27" s="112"/>
      <c r="SCZ27" s="112"/>
      <c r="SDA27" s="112"/>
      <c r="SDB27" s="112"/>
      <c r="SDC27" s="112"/>
      <c r="SDD27" s="112"/>
      <c r="SDE27" s="112"/>
      <c r="SDF27" s="112"/>
      <c r="SDG27" s="112"/>
      <c r="SDH27" s="112"/>
      <c r="SDI27" s="112"/>
      <c r="SDJ27" s="112"/>
      <c r="SDK27" s="112"/>
      <c r="SDL27" s="112"/>
      <c r="SDM27" s="112"/>
      <c r="SDN27" s="112"/>
      <c r="SDO27" s="112"/>
      <c r="SDP27" s="112"/>
      <c r="SDQ27" s="112"/>
      <c r="SDR27" s="112"/>
      <c r="SDS27" s="112"/>
      <c r="SDT27" s="112"/>
      <c r="SDU27" s="112"/>
      <c r="SDV27" s="112"/>
      <c r="SDW27" s="112"/>
      <c r="SDX27" s="112"/>
      <c r="SDY27" s="112"/>
      <c r="SDZ27" s="112"/>
      <c r="SEA27" s="112"/>
      <c r="SEB27" s="112"/>
      <c r="SEC27" s="112"/>
      <c r="SED27" s="112"/>
      <c r="SEE27" s="112"/>
      <c r="SEF27" s="112"/>
      <c r="SEG27" s="112"/>
      <c r="SEH27" s="112"/>
      <c r="SEI27" s="112"/>
      <c r="SEJ27" s="112"/>
      <c r="SEK27" s="112"/>
      <c r="SEL27" s="112"/>
      <c r="SEM27" s="112"/>
      <c r="SEN27" s="112"/>
      <c r="SEO27" s="112"/>
      <c r="SEP27" s="112"/>
      <c r="SEQ27" s="112"/>
      <c r="SER27" s="112"/>
      <c r="SES27" s="112"/>
      <c r="SET27" s="112"/>
      <c r="SEU27" s="112"/>
      <c r="SEV27" s="112"/>
      <c r="SEW27" s="112"/>
      <c r="SEX27" s="112"/>
      <c r="SEY27" s="112"/>
      <c r="SEZ27" s="112"/>
      <c r="SFA27" s="112"/>
      <c r="SFB27" s="112"/>
      <c r="SFC27" s="112"/>
      <c r="SFD27" s="112"/>
      <c r="SFE27" s="112"/>
      <c r="SFF27" s="112"/>
      <c r="SFG27" s="112"/>
      <c r="SFH27" s="112"/>
      <c r="SFI27" s="112"/>
      <c r="SFJ27" s="112"/>
      <c r="SFK27" s="112"/>
      <c r="SFL27" s="112"/>
      <c r="SFM27" s="112"/>
      <c r="SFN27" s="112"/>
      <c r="SFO27" s="112"/>
      <c r="SFP27" s="112"/>
      <c r="SFQ27" s="112"/>
      <c r="SFR27" s="112"/>
      <c r="SFS27" s="112"/>
      <c r="SFT27" s="112"/>
      <c r="SFU27" s="112"/>
      <c r="SFV27" s="112"/>
      <c r="SFW27" s="112"/>
      <c r="SFX27" s="112"/>
      <c r="SFY27" s="112"/>
      <c r="SFZ27" s="112"/>
      <c r="SGA27" s="112"/>
      <c r="SGB27" s="112"/>
      <c r="SGC27" s="112"/>
      <c r="SGD27" s="112"/>
      <c r="SGE27" s="112"/>
      <c r="SGF27" s="112"/>
      <c r="SGG27" s="112"/>
      <c r="SGH27" s="112"/>
      <c r="SGI27" s="112"/>
      <c r="SGJ27" s="112"/>
      <c r="SGK27" s="112"/>
      <c r="SGL27" s="112"/>
      <c r="SGM27" s="112"/>
      <c r="SGN27" s="112"/>
      <c r="SGO27" s="112"/>
      <c r="SGP27" s="112"/>
      <c r="SGQ27" s="112"/>
      <c r="SGR27" s="112"/>
      <c r="SGS27" s="112"/>
      <c r="SGT27" s="112"/>
      <c r="SGU27" s="112"/>
      <c r="SGV27" s="112"/>
      <c r="SGW27" s="112"/>
      <c r="SGX27" s="112"/>
      <c r="SGY27" s="112"/>
      <c r="SGZ27" s="112"/>
      <c r="SHA27" s="112"/>
      <c r="SHB27" s="112"/>
      <c r="SHC27" s="112"/>
      <c r="SHD27" s="112"/>
      <c r="SHE27" s="112"/>
      <c r="SHF27" s="112"/>
      <c r="SHG27" s="112"/>
      <c r="SHH27" s="112"/>
      <c r="SHI27" s="112"/>
      <c r="SHJ27" s="112"/>
      <c r="SHK27" s="112"/>
      <c r="SHL27" s="112"/>
      <c r="SHM27" s="112"/>
      <c r="SHN27" s="112"/>
      <c r="SHO27" s="112"/>
      <c r="SHP27" s="112"/>
      <c r="SHQ27" s="112"/>
      <c r="SHR27" s="112"/>
      <c r="SHS27" s="112"/>
      <c r="SHT27" s="112"/>
      <c r="SHU27" s="112"/>
      <c r="SHV27" s="112"/>
      <c r="SHW27" s="112"/>
      <c r="SHX27" s="112"/>
      <c r="SHY27" s="112"/>
      <c r="SHZ27" s="112"/>
      <c r="SIA27" s="112"/>
      <c r="SIB27" s="112"/>
      <c r="SIC27" s="112"/>
      <c r="SID27" s="112"/>
      <c r="SIE27" s="112"/>
      <c r="SIF27" s="112"/>
      <c r="SIG27" s="112"/>
      <c r="SIH27" s="112"/>
      <c r="SII27" s="112"/>
      <c r="SIJ27" s="112"/>
      <c r="SIK27" s="112"/>
      <c r="SIL27" s="112"/>
      <c r="SIM27" s="112"/>
      <c r="SIN27" s="112"/>
      <c r="SIO27" s="112"/>
      <c r="SIP27" s="112"/>
      <c r="SIQ27" s="112"/>
      <c r="SIR27" s="112"/>
      <c r="SIS27" s="112"/>
      <c r="SIT27" s="112"/>
      <c r="SIU27" s="112"/>
      <c r="SIV27" s="112"/>
      <c r="SIW27" s="112"/>
      <c r="SIX27" s="112"/>
      <c r="SIY27" s="112"/>
      <c r="SIZ27" s="112"/>
      <c r="SJA27" s="112"/>
      <c r="SJB27" s="112"/>
      <c r="SJC27" s="112"/>
      <c r="SJD27" s="112"/>
      <c r="SJE27" s="112"/>
      <c r="SJF27" s="112"/>
      <c r="SJG27" s="112"/>
      <c r="SJH27" s="112"/>
      <c r="SJI27" s="112"/>
      <c r="SJJ27" s="112"/>
      <c r="SJK27" s="112"/>
      <c r="SJL27" s="112"/>
      <c r="SJM27" s="112"/>
      <c r="SJN27" s="112"/>
      <c r="SJO27" s="112"/>
      <c r="SJP27" s="112"/>
      <c r="SJQ27" s="112"/>
      <c r="SJR27" s="112"/>
      <c r="SJS27" s="112"/>
      <c r="SJT27" s="112"/>
      <c r="SJU27" s="112"/>
      <c r="SJV27" s="112"/>
      <c r="SJW27" s="112"/>
      <c r="SJX27" s="112"/>
      <c r="SJY27" s="112"/>
      <c r="SJZ27" s="112"/>
      <c r="SKA27" s="112"/>
      <c r="SKB27" s="112"/>
      <c r="SKC27" s="112"/>
      <c r="SKD27" s="112"/>
      <c r="SKE27" s="112"/>
      <c r="SKF27" s="112"/>
      <c r="SKG27" s="112"/>
      <c r="SKH27" s="112"/>
      <c r="SKI27" s="112"/>
      <c r="SKJ27" s="112"/>
      <c r="SKK27" s="112"/>
      <c r="SKL27" s="112"/>
      <c r="SKM27" s="112"/>
      <c r="SKN27" s="112"/>
      <c r="SKO27" s="112"/>
      <c r="SKP27" s="112"/>
      <c r="SKQ27" s="112"/>
      <c r="SKR27" s="112"/>
      <c r="SKS27" s="112"/>
      <c r="SKT27" s="112"/>
      <c r="SKU27" s="112"/>
      <c r="SKV27" s="112"/>
      <c r="SKW27" s="112"/>
      <c r="SKX27" s="112"/>
      <c r="SKY27" s="112"/>
      <c r="SKZ27" s="112"/>
      <c r="SLA27" s="112"/>
      <c r="SLB27" s="112"/>
      <c r="SLC27" s="112"/>
      <c r="SLD27" s="112"/>
      <c r="SLE27" s="112"/>
      <c r="SLF27" s="112"/>
      <c r="SLG27" s="112"/>
      <c r="SLH27" s="112"/>
      <c r="SLI27" s="112"/>
      <c r="SLJ27" s="112"/>
      <c r="SLK27" s="112"/>
      <c r="SLL27" s="112"/>
      <c r="SLM27" s="112"/>
      <c r="SLN27" s="112"/>
      <c r="SLO27" s="112"/>
      <c r="SLP27" s="112"/>
      <c r="SLQ27" s="112"/>
      <c r="SLR27" s="112"/>
      <c r="SLS27" s="112"/>
      <c r="SLT27" s="112"/>
      <c r="SLU27" s="112"/>
      <c r="SLV27" s="112"/>
      <c r="SLW27" s="112"/>
      <c r="SLX27" s="112"/>
      <c r="SLY27" s="112"/>
      <c r="SLZ27" s="112"/>
      <c r="SMA27" s="112"/>
      <c r="SMB27" s="112"/>
      <c r="SMC27" s="112"/>
      <c r="SMD27" s="112"/>
      <c r="SME27" s="112"/>
      <c r="SMF27" s="112"/>
      <c r="SMG27" s="112"/>
      <c r="SMH27" s="112"/>
      <c r="SMI27" s="112"/>
      <c r="SMJ27" s="112"/>
      <c r="SMK27" s="112"/>
      <c r="SML27" s="112"/>
      <c r="SMM27" s="112"/>
      <c r="SMN27" s="112"/>
      <c r="SMO27" s="112"/>
      <c r="SMP27" s="112"/>
      <c r="SMQ27" s="112"/>
      <c r="SMR27" s="112"/>
      <c r="SMS27" s="112"/>
      <c r="SMT27" s="112"/>
      <c r="SMU27" s="112"/>
      <c r="SMV27" s="112"/>
      <c r="SMW27" s="112"/>
      <c r="SMX27" s="112"/>
      <c r="SMY27" s="112"/>
      <c r="SMZ27" s="112"/>
      <c r="SNA27" s="112"/>
      <c r="SNB27" s="112"/>
      <c r="SNC27" s="112"/>
      <c r="SND27" s="112"/>
      <c r="SNE27" s="112"/>
      <c r="SNF27" s="112"/>
      <c r="SNG27" s="112"/>
      <c r="SNH27" s="112"/>
      <c r="SNI27" s="112"/>
      <c r="SNJ27" s="112"/>
      <c r="SNK27" s="112"/>
      <c r="SNL27" s="112"/>
      <c r="SNM27" s="112"/>
      <c r="SNN27" s="112"/>
      <c r="SNO27" s="112"/>
      <c r="SNP27" s="112"/>
      <c r="SNQ27" s="112"/>
      <c r="SNR27" s="112"/>
      <c r="SNS27" s="112"/>
      <c r="SNT27" s="112"/>
      <c r="SNU27" s="112"/>
      <c r="SNV27" s="112"/>
      <c r="SNW27" s="112"/>
      <c r="SNX27" s="112"/>
      <c r="SNY27" s="112"/>
      <c r="SNZ27" s="112"/>
      <c r="SOA27" s="112"/>
      <c r="SOB27" s="112"/>
      <c r="SOC27" s="112"/>
      <c r="SOD27" s="112"/>
      <c r="SOE27" s="112"/>
      <c r="SOF27" s="112"/>
      <c r="SOG27" s="112"/>
      <c r="SOH27" s="112"/>
      <c r="SOI27" s="112"/>
      <c r="SOJ27" s="112"/>
      <c r="SOK27" s="112"/>
      <c r="SOL27" s="112"/>
      <c r="SOM27" s="112"/>
      <c r="SON27" s="112"/>
      <c r="SOO27" s="112"/>
      <c r="SOP27" s="112"/>
      <c r="SOQ27" s="112"/>
      <c r="SOR27" s="112"/>
      <c r="SOS27" s="112"/>
      <c r="SOT27" s="112"/>
      <c r="SOU27" s="112"/>
      <c r="SOV27" s="112"/>
      <c r="SOW27" s="112"/>
      <c r="SOX27" s="112"/>
      <c r="SOY27" s="112"/>
      <c r="SOZ27" s="112"/>
      <c r="SPA27" s="112"/>
      <c r="SPB27" s="112"/>
      <c r="SPC27" s="112"/>
      <c r="SPD27" s="112"/>
      <c r="SPE27" s="112"/>
      <c r="SPF27" s="112"/>
      <c r="SPG27" s="112"/>
      <c r="SPH27" s="112"/>
      <c r="SPI27" s="112"/>
      <c r="SPJ27" s="112"/>
      <c r="SPK27" s="112"/>
      <c r="SPL27" s="112"/>
      <c r="SPM27" s="112"/>
      <c r="SPN27" s="112"/>
      <c r="SPO27" s="112"/>
      <c r="SPP27" s="112"/>
      <c r="SPQ27" s="112"/>
      <c r="SPR27" s="112"/>
      <c r="SPS27" s="112"/>
      <c r="SPT27" s="112"/>
      <c r="SPU27" s="112"/>
      <c r="SPV27" s="112"/>
      <c r="SPW27" s="112"/>
      <c r="SPX27" s="112"/>
      <c r="SPY27" s="112"/>
      <c r="SPZ27" s="112"/>
      <c r="SQA27" s="112"/>
      <c r="SQB27" s="112"/>
      <c r="SQC27" s="112"/>
      <c r="SQD27" s="112"/>
      <c r="SQE27" s="112"/>
      <c r="SQF27" s="112"/>
      <c r="SQG27" s="112"/>
      <c r="SQH27" s="112"/>
      <c r="SQI27" s="112"/>
      <c r="SQJ27" s="112"/>
      <c r="SQK27" s="112"/>
      <c r="SQL27" s="112"/>
      <c r="SQM27" s="112"/>
      <c r="SQN27" s="112"/>
      <c r="SQO27" s="112"/>
      <c r="SQP27" s="112"/>
      <c r="SQQ27" s="112"/>
      <c r="SQR27" s="112"/>
      <c r="SQS27" s="112"/>
      <c r="SQT27" s="112"/>
      <c r="SQU27" s="112"/>
      <c r="SQV27" s="112"/>
      <c r="SQW27" s="112"/>
      <c r="SQX27" s="112"/>
      <c r="SQY27" s="112"/>
      <c r="SQZ27" s="112"/>
      <c r="SRA27" s="112"/>
      <c r="SRB27" s="112"/>
      <c r="SRC27" s="112"/>
      <c r="SRD27" s="112"/>
      <c r="SRE27" s="112"/>
      <c r="SRF27" s="112"/>
      <c r="SRG27" s="112"/>
      <c r="SRH27" s="112"/>
      <c r="SRI27" s="112"/>
      <c r="SRJ27" s="112"/>
      <c r="SRK27" s="112"/>
      <c r="SRL27" s="112"/>
      <c r="SRM27" s="112"/>
      <c r="SRN27" s="112"/>
      <c r="SRO27" s="112"/>
      <c r="SRP27" s="112"/>
      <c r="SRQ27" s="112"/>
      <c r="SRR27" s="112"/>
      <c r="SRS27" s="112"/>
      <c r="SRT27" s="112"/>
      <c r="SRU27" s="112"/>
      <c r="SRV27" s="112"/>
      <c r="SRW27" s="112"/>
      <c r="SRX27" s="112"/>
      <c r="SRY27" s="112"/>
      <c r="SRZ27" s="112"/>
      <c r="SSA27" s="112"/>
      <c r="SSB27" s="112"/>
      <c r="SSC27" s="112"/>
      <c r="SSD27" s="112"/>
      <c r="SSE27" s="112"/>
      <c r="SSF27" s="112"/>
      <c r="SSG27" s="112"/>
      <c r="SSH27" s="112"/>
      <c r="SSI27" s="112"/>
      <c r="SSJ27" s="112"/>
      <c r="SSK27" s="112"/>
      <c r="SSL27" s="112"/>
      <c r="SSM27" s="112"/>
      <c r="SSN27" s="112"/>
      <c r="SSO27" s="112"/>
      <c r="SSP27" s="112"/>
      <c r="SSQ27" s="112"/>
      <c r="SSR27" s="112"/>
      <c r="SSS27" s="112"/>
      <c r="SST27" s="112"/>
      <c r="SSU27" s="112"/>
      <c r="SSV27" s="112"/>
      <c r="SSW27" s="112"/>
      <c r="SSX27" s="112"/>
      <c r="SSY27" s="112"/>
      <c r="SSZ27" s="112"/>
      <c r="STA27" s="112"/>
      <c r="STB27" s="112"/>
      <c r="STC27" s="112"/>
      <c r="STD27" s="112"/>
      <c r="STE27" s="112"/>
      <c r="STF27" s="112"/>
      <c r="STG27" s="112"/>
      <c r="STH27" s="112"/>
      <c r="STI27" s="112"/>
      <c r="STJ27" s="112"/>
      <c r="STK27" s="112"/>
      <c r="STL27" s="112"/>
      <c r="STM27" s="112"/>
      <c r="STN27" s="112"/>
      <c r="STO27" s="112"/>
      <c r="STP27" s="112"/>
      <c r="STQ27" s="112"/>
      <c r="STR27" s="112"/>
      <c r="STS27" s="112"/>
      <c r="STT27" s="112"/>
      <c r="STU27" s="112"/>
      <c r="STV27" s="112"/>
      <c r="STW27" s="112"/>
      <c r="STX27" s="112"/>
      <c r="STY27" s="112"/>
      <c r="STZ27" s="112"/>
      <c r="SUA27" s="112"/>
      <c r="SUB27" s="112"/>
      <c r="SUC27" s="112"/>
      <c r="SUD27" s="112"/>
      <c r="SUE27" s="112"/>
      <c r="SUF27" s="112"/>
      <c r="SUG27" s="112"/>
      <c r="SUH27" s="112"/>
      <c r="SUI27" s="112"/>
      <c r="SUJ27" s="112"/>
      <c r="SUK27" s="112"/>
      <c r="SUL27" s="112"/>
      <c r="SUM27" s="112"/>
      <c r="SUN27" s="112"/>
      <c r="SUO27" s="112"/>
      <c r="SUP27" s="112"/>
      <c r="SUQ27" s="112"/>
      <c r="SUR27" s="112"/>
      <c r="SUS27" s="112"/>
      <c r="SUT27" s="112"/>
      <c r="SUU27" s="112"/>
      <c r="SUV27" s="112"/>
      <c r="SUW27" s="112"/>
      <c r="SUX27" s="112"/>
      <c r="SUY27" s="112"/>
      <c r="SUZ27" s="112"/>
      <c r="SVA27" s="112"/>
      <c r="SVB27" s="112"/>
      <c r="SVC27" s="112"/>
      <c r="SVD27" s="112"/>
      <c r="SVE27" s="112"/>
      <c r="SVF27" s="112"/>
      <c r="SVG27" s="112"/>
      <c r="SVH27" s="112"/>
      <c r="SVI27" s="112"/>
      <c r="SVJ27" s="112"/>
      <c r="SVK27" s="112"/>
      <c r="SVL27" s="112"/>
      <c r="SVM27" s="112"/>
      <c r="SVN27" s="112"/>
      <c r="SVO27" s="112"/>
      <c r="SVP27" s="112"/>
      <c r="SVQ27" s="112"/>
      <c r="SVR27" s="112"/>
      <c r="SVS27" s="112"/>
      <c r="SVT27" s="112"/>
      <c r="SVU27" s="112"/>
      <c r="SVV27" s="112"/>
      <c r="SVW27" s="112"/>
      <c r="SVX27" s="112"/>
      <c r="SVY27" s="112"/>
      <c r="SVZ27" s="112"/>
      <c r="SWA27" s="112"/>
      <c r="SWB27" s="112"/>
      <c r="SWC27" s="112"/>
      <c r="SWD27" s="112"/>
      <c r="SWE27" s="112"/>
      <c r="SWF27" s="112"/>
      <c r="SWG27" s="112"/>
      <c r="SWH27" s="112"/>
      <c r="SWI27" s="112"/>
      <c r="SWJ27" s="112"/>
      <c r="SWK27" s="112"/>
      <c r="SWL27" s="112"/>
      <c r="SWM27" s="112"/>
      <c r="SWN27" s="112"/>
      <c r="SWO27" s="112"/>
      <c r="SWP27" s="112"/>
      <c r="SWQ27" s="112"/>
      <c r="SWR27" s="112"/>
      <c r="SWS27" s="112"/>
      <c r="SWT27" s="112"/>
      <c r="SWU27" s="112"/>
      <c r="SWV27" s="112"/>
      <c r="SWW27" s="112"/>
      <c r="SWX27" s="112"/>
      <c r="SWY27" s="112"/>
      <c r="SWZ27" s="112"/>
      <c r="SXA27" s="112"/>
      <c r="SXB27" s="112"/>
      <c r="SXC27" s="112"/>
      <c r="SXD27" s="112"/>
      <c r="SXE27" s="112"/>
      <c r="SXF27" s="112"/>
      <c r="SXG27" s="112"/>
      <c r="SXH27" s="112"/>
      <c r="SXI27" s="112"/>
      <c r="SXJ27" s="112"/>
      <c r="SXK27" s="112"/>
      <c r="SXL27" s="112"/>
      <c r="SXM27" s="112"/>
      <c r="SXN27" s="112"/>
      <c r="SXO27" s="112"/>
      <c r="SXP27" s="112"/>
      <c r="SXQ27" s="112"/>
      <c r="SXR27" s="112"/>
      <c r="SXS27" s="112"/>
      <c r="SXT27" s="112"/>
      <c r="SXU27" s="112"/>
      <c r="SXV27" s="112"/>
      <c r="SXW27" s="112"/>
      <c r="SXX27" s="112"/>
      <c r="SXY27" s="112"/>
      <c r="SXZ27" s="112"/>
      <c r="SYA27" s="112"/>
      <c r="SYB27" s="112"/>
      <c r="SYC27" s="112"/>
      <c r="SYD27" s="112"/>
      <c r="SYE27" s="112"/>
      <c r="SYF27" s="112"/>
      <c r="SYG27" s="112"/>
      <c r="SYH27" s="112"/>
      <c r="SYI27" s="112"/>
      <c r="SYJ27" s="112"/>
      <c r="SYK27" s="112"/>
      <c r="SYL27" s="112"/>
      <c r="SYM27" s="112"/>
      <c r="SYN27" s="112"/>
      <c r="SYO27" s="112"/>
      <c r="SYP27" s="112"/>
      <c r="SYQ27" s="112"/>
      <c r="SYR27" s="112"/>
      <c r="SYS27" s="112"/>
      <c r="SYT27" s="112"/>
      <c r="SYU27" s="112"/>
      <c r="SYV27" s="112"/>
      <c r="SYW27" s="112"/>
      <c r="SYX27" s="112"/>
      <c r="SYY27" s="112"/>
      <c r="SYZ27" s="112"/>
      <c r="SZA27" s="112"/>
      <c r="SZB27" s="112"/>
      <c r="SZC27" s="112"/>
      <c r="SZD27" s="112"/>
      <c r="SZE27" s="112"/>
      <c r="SZF27" s="112"/>
      <c r="SZG27" s="112"/>
      <c r="SZH27" s="112"/>
      <c r="SZI27" s="112"/>
      <c r="SZJ27" s="112"/>
      <c r="SZK27" s="112"/>
      <c r="SZL27" s="112"/>
      <c r="SZM27" s="112"/>
      <c r="SZN27" s="112"/>
      <c r="SZO27" s="112"/>
      <c r="SZP27" s="112"/>
      <c r="SZQ27" s="112"/>
      <c r="SZR27" s="112"/>
      <c r="SZS27" s="112"/>
      <c r="SZT27" s="112"/>
      <c r="SZU27" s="112"/>
      <c r="SZV27" s="112"/>
      <c r="SZW27" s="112"/>
      <c r="SZX27" s="112"/>
      <c r="SZY27" s="112"/>
      <c r="SZZ27" s="112"/>
      <c r="TAA27" s="112"/>
      <c r="TAB27" s="112"/>
      <c r="TAC27" s="112"/>
      <c r="TAD27" s="112"/>
      <c r="TAE27" s="112"/>
      <c r="TAF27" s="112"/>
      <c r="TAG27" s="112"/>
      <c r="TAH27" s="112"/>
      <c r="TAI27" s="112"/>
      <c r="TAJ27" s="112"/>
      <c r="TAK27" s="112"/>
      <c r="TAL27" s="112"/>
      <c r="TAM27" s="112"/>
      <c r="TAN27" s="112"/>
      <c r="TAO27" s="112"/>
      <c r="TAP27" s="112"/>
      <c r="TAQ27" s="112"/>
      <c r="TAR27" s="112"/>
      <c r="TAS27" s="112"/>
      <c r="TAT27" s="112"/>
      <c r="TAU27" s="112"/>
      <c r="TAV27" s="112"/>
      <c r="TAW27" s="112"/>
      <c r="TAX27" s="112"/>
      <c r="TAY27" s="112"/>
      <c r="TAZ27" s="112"/>
      <c r="TBA27" s="112"/>
      <c r="TBB27" s="112"/>
      <c r="TBC27" s="112"/>
      <c r="TBD27" s="112"/>
      <c r="TBE27" s="112"/>
      <c r="TBF27" s="112"/>
      <c r="TBG27" s="112"/>
      <c r="TBH27" s="112"/>
      <c r="TBI27" s="112"/>
      <c r="TBJ27" s="112"/>
      <c r="TBK27" s="112"/>
      <c r="TBL27" s="112"/>
      <c r="TBM27" s="112"/>
      <c r="TBN27" s="112"/>
      <c r="TBO27" s="112"/>
      <c r="TBP27" s="112"/>
      <c r="TBQ27" s="112"/>
      <c r="TBR27" s="112"/>
      <c r="TBS27" s="112"/>
      <c r="TBT27" s="112"/>
      <c r="TBU27" s="112"/>
      <c r="TBV27" s="112"/>
      <c r="TBW27" s="112"/>
      <c r="TBX27" s="112"/>
      <c r="TBY27" s="112"/>
      <c r="TBZ27" s="112"/>
      <c r="TCA27" s="112"/>
      <c r="TCB27" s="112"/>
      <c r="TCC27" s="112"/>
      <c r="TCD27" s="112"/>
      <c r="TCE27" s="112"/>
      <c r="TCF27" s="112"/>
      <c r="TCG27" s="112"/>
      <c r="TCH27" s="112"/>
      <c r="TCI27" s="112"/>
      <c r="TCJ27" s="112"/>
      <c r="TCK27" s="112"/>
      <c r="TCL27" s="112"/>
      <c r="TCM27" s="112"/>
      <c r="TCN27" s="112"/>
      <c r="TCO27" s="112"/>
      <c r="TCP27" s="112"/>
      <c r="TCQ27" s="112"/>
      <c r="TCR27" s="112"/>
      <c r="TCS27" s="112"/>
      <c r="TCT27" s="112"/>
      <c r="TCU27" s="112"/>
      <c r="TCV27" s="112"/>
      <c r="TCW27" s="112"/>
      <c r="TCX27" s="112"/>
      <c r="TCY27" s="112"/>
      <c r="TCZ27" s="112"/>
      <c r="TDA27" s="112"/>
      <c r="TDB27" s="112"/>
      <c r="TDC27" s="112"/>
      <c r="TDD27" s="112"/>
      <c r="TDE27" s="112"/>
      <c r="TDF27" s="112"/>
      <c r="TDG27" s="112"/>
      <c r="TDH27" s="112"/>
      <c r="TDI27" s="112"/>
      <c r="TDJ27" s="112"/>
      <c r="TDK27" s="112"/>
      <c r="TDL27" s="112"/>
      <c r="TDM27" s="112"/>
      <c r="TDN27" s="112"/>
      <c r="TDO27" s="112"/>
      <c r="TDP27" s="112"/>
      <c r="TDQ27" s="112"/>
      <c r="TDR27" s="112"/>
      <c r="TDS27" s="112"/>
      <c r="TDT27" s="112"/>
      <c r="TDU27" s="112"/>
      <c r="TDV27" s="112"/>
      <c r="TDW27" s="112"/>
      <c r="TDX27" s="112"/>
      <c r="TDY27" s="112"/>
      <c r="TDZ27" s="112"/>
      <c r="TEA27" s="112"/>
      <c r="TEB27" s="112"/>
      <c r="TEC27" s="112"/>
      <c r="TED27" s="112"/>
      <c r="TEE27" s="112"/>
      <c r="TEF27" s="112"/>
      <c r="TEG27" s="112"/>
      <c r="TEH27" s="112"/>
      <c r="TEI27" s="112"/>
      <c r="TEJ27" s="112"/>
      <c r="TEK27" s="112"/>
      <c r="TEL27" s="112"/>
      <c r="TEM27" s="112"/>
      <c r="TEN27" s="112"/>
      <c r="TEO27" s="112"/>
      <c r="TEP27" s="112"/>
      <c r="TEQ27" s="112"/>
      <c r="TER27" s="112"/>
      <c r="TES27" s="112"/>
      <c r="TET27" s="112"/>
      <c r="TEU27" s="112"/>
      <c r="TEV27" s="112"/>
      <c r="TEW27" s="112"/>
      <c r="TEX27" s="112"/>
      <c r="TEY27" s="112"/>
      <c r="TEZ27" s="112"/>
      <c r="TFA27" s="112"/>
      <c r="TFB27" s="112"/>
      <c r="TFC27" s="112"/>
      <c r="TFD27" s="112"/>
      <c r="TFE27" s="112"/>
      <c r="TFF27" s="112"/>
      <c r="TFG27" s="112"/>
      <c r="TFH27" s="112"/>
      <c r="TFI27" s="112"/>
      <c r="TFJ27" s="112"/>
      <c r="TFK27" s="112"/>
      <c r="TFL27" s="112"/>
      <c r="TFM27" s="112"/>
      <c r="TFN27" s="112"/>
      <c r="TFO27" s="112"/>
      <c r="TFP27" s="112"/>
      <c r="TFQ27" s="112"/>
      <c r="TFR27" s="112"/>
      <c r="TFS27" s="112"/>
      <c r="TFT27" s="112"/>
      <c r="TFU27" s="112"/>
      <c r="TFV27" s="112"/>
      <c r="TFW27" s="112"/>
      <c r="TFX27" s="112"/>
      <c r="TFY27" s="112"/>
      <c r="TFZ27" s="112"/>
      <c r="TGA27" s="112"/>
      <c r="TGB27" s="112"/>
      <c r="TGC27" s="112"/>
      <c r="TGD27" s="112"/>
      <c r="TGE27" s="112"/>
      <c r="TGF27" s="112"/>
      <c r="TGG27" s="112"/>
      <c r="TGH27" s="112"/>
      <c r="TGI27" s="112"/>
      <c r="TGJ27" s="112"/>
      <c r="TGK27" s="112"/>
      <c r="TGL27" s="112"/>
      <c r="TGM27" s="112"/>
      <c r="TGN27" s="112"/>
      <c r="TGO27" s="112"/>
      <c r="TGP27" s="112"/>
      <c r="TGQ27" s="112"/>
      <c r="TGR27" s="112"/>
      <c r="TGS27" s="112"/>
      <c r="TGT27" s="112"/>
      <c r="TGU27" s="112"/>
      <c r="TGV27" s="112"/>
      <c r="TGW27" s="112"/>
      <c r="TGX27" s="112"/>
      <c r="TGY27" s="112"/>
      <c r="TGZ27" s="112"/>
      <c r="THA27" s="112"/>
      <c r="THB27" s="112"/>
      <c r="THC27" s="112"/>
      <c r="THD27" s="112"/>
      <c r="THE27" s="112"/>
      <c r="THF27" s="112"/>
      <c r="THG27" s="112"/>
      <c r="THH27" s="112"/>
      <c r="THI27" s="112"/>
      <c r="THJ27" s="112"/>
      <c r="THK27" s="112"/>
      <c r="THL27" s="112"/>
      <c r="THM27" s="112"/>
      <c r="THN27" s="112"/>
      <c r="THO27" s="112"/>
      <c r="THP27" s="112"/>
      <c r="THQ27" s="112"/>
      <c r="THR27" s="112"/>
      <c r="THS27" s="112"/>
      <c r="THT27" s="112"/>
      <c r="THU27" s="112"/>
      <c r="THV27" s="112"/>
      <c r="THW27" s="112"/>
      <c r="THX27" s="112"/>
      <c r="THY27" s="112"/>
      <c r="THZ27" s="112"/>
      <c r="TIA27" s="112"/>
      <c r="TIB27" s="112"/>
      <c r="TIC27" s="112"/>
      <c r="TID27" s="112"/>
      <c r="TIE27" s="112"/>
      <c r="TIF27" s="112"/>
      <c r="TIG27" s="112"/>
      <c r="TIH27" s="112"/>
      <c r="TII27" s="112"/>
      <c r="TIJ27" s="112"/>
      <c r="TIK27" s="112"/>
      <c r="TIL27" s="112"/>
      <c r="TIM27" s="112"/>
      <c r="TIN27" s="112"/>
      <c r="TIO27" s="112"/>
      <c r="TIP27" s="112"/>
      <c r="TIQ27" s="112"/>
      <c r="TIR27" s="112"/>
      <c r="TIS27" s="112"/>
      <c r="TIT27" s="112"/>
      <c r="TIU27" s="112"/>
      <c r="TIV27" s="112"/>
      <c r="TIW27" s="112"/>
      <c r="TIX27" s="112"/>
      <c r="TIY27" s="112"/>
      <c r="TIZ27" s="112"/>
      <c r="TJA27" s="112"/>
      <c r="TJB27" s="112"/>
      <c r="TJC27" s="112"/>
      <c r="TJD27" s="112"/>
      <c r="TJE27" s="112"/>
      <c r="TJF27" s="112"/>
      <c r="TJG27" s="112"/>
      <c r="TJH27" s="112"/>
      <c r="TJI27" s="112"/>
      <c r="TJJ27" s="112"/>
      <c r="TJK27" s="112"/>
      <c r="TJL27" s="112"/>
      <c r="TJM27" s="112"/>
      <c r="TJN27" s="112"/>
      <c r="TJO27" s="112"/>
      <c r="TJP27" s="112"/>
      <c r="TJQ27" s="112"/>
      <c r="TJR27" s="112"/>
      <c r="TJS27" s="112"/>
      <c r="TJT27" s="112"/>
      <c r="TJU27" s="112"/>
      <c r="TJV27" s="112"/>
      <c r="TJW27" s="112"/>
      <c r="TJX27" s="112"/>
      <c r="TJY27" s="112"/>
      <c r="TJZ27" s="112"/>
      <c r="TKA27" s="112"/>
      <c r="TKB27" s="112"/>
      <c r="TKC27" s="112"/>
      <c r="TKD27" s="112"/>
      <c r="TKE27" s="112"/>
      <c r="TKF27" s="112"/>
      <c r="TKG27" s="112"/>
      <c r="TKH27" s="112"/>
      <c r="TKI27" s="112"/>
      <c r="TKJ27" s="112"/>
      <c r="TKK27" s="112"/>
      <c r="TKL27" s="112"/>
      <c r="TKM27" s="112"/>
      <c r="TKN27" s="112"/>
      <c r="TKO27" s="112"/>
      <c r="TKP27" s="112"/>
      <c r="TKQ27" s="112"/>
      <c r="TKR27" s="112"/>
      <c r="TKS27" s="112"/>
      <c r="TKT27" s="112"/>
      <c r="TKU27" s="112"/>
      <c r="TKV27" s="112"/>
      <c r="TKW27" s="112"/>
      <c r="TKX27" s="112"/>
      <c r="TKY27" s="112"/>
      <c r="TKZ27" s="112"/>
      <c r="TLA27" s="112"/>
      <c r="TLB27" s="112"/>
      <c r="TLC27" s="112"/>
      <c r="TLD27" s="112"/>
      <c r="TLE27" s="112"/>
      <c r="TLF27" s="112"/>
      <c r="TLG27" s="112"/>
      <c r="TLH27" s="112"/>
      <c r="TLI27" s="112"/>
      <c r="TLJ27" s="112"/>
      <c r="TLK27" s="112"/>
      <c r="TLL27" s="112"/>
      <c r="TLM27" s="112"/>
      <c r="TLN27" s="112"/>
      <c r="TLO27" s="112"/>
      <c r="TLP27" s="112"/>
      <c r="TLQ27" s="112"/>
      <c r="TLR27" s="112"/>
      <c r="TLS27" s="112"/>
      <c r="TLT27" s="112"/>
      <c r="TLU27" s="112"/>
      <c r="TLV27" s="112"/>
      <c r="TLW27" s="112"/>
      <c r="TLX27" s="112"/>
      <c r="TLY27" s="112"/>
      <c r="TLZ27" s="112"/>
      <c r="TMA27" s="112"/>
      <c r="TMB27" s="112"/>
      <c r="TMC27" s="112"/>
      <c r="TMD27" s="112"/>
      <c r="TME27" s="112"/>
      <c r="TMF27" s="112"/>
      <c r="TMG27" s="112"/>
      <c r="TMH27" s="112"/>
      <c r="TMI27" s="112"/>
      <c r="TMJ27" s="112"/>
      <c r="TMK27" s="112"/>
      <c r="TML27" s="112"/>
      <c r="TMM27" s="112"/>
      <c r="TMN27" s="112"/>
      <c r="TMO27" s="112"/>
      <c r="TMP27" s="112"/>
      <c r="TMQ27" s="112"/>
      <c r="TMR27" s="112"/>
      <c r="TMS27" s="112"/>
      <c r="TMT27" s="112"/>
      <c r="TMU27" s="112"/>
      <c r="TMV27" s="112"/>
      <c r="TMW27" s="112"/>
      <c r="TMX27" s="112"/>
      <c r="TMY27" s="112"/>
      <c r="TMZ27" s="112"/>
      <c r="TNA27" s="112"/>
      <c r="TNB27" s="112"/>
      <c r="TNC27" s="112"/>
      <c r="TND27" s="112"/>
      <c r="TNE27" s="112"/>
      <c r="TNF27" s="112"/>
      <c r="TNG27" s="112"/>
      <c r="TNH27" s="112"/>
      <c r="TNI27" s="112"/>
      <c r="TNJ27" s="112"/>
      <c r="TNK27" s="112"/>
      <c r="TNL27" s="112"/>
      <c r="TNM27" s="112"/>
      <c r="TNN27" s="112"/>
      <c r="TNO27" s="112"/>
      <c r="TNP27" s="112"/>
      <c r="TNQ27" s="112"/>
      <c r="TNR27" s="112"/>
      <c r="TNS27" s="112"/>
      <c r="TNT27" s="112"/>
      <c r="TNU27" s="112"/>
      <c r="TNV27" s="112"/>
      <c r="TNW27" s="112"/>
      <c r="TNX27" s="112"/>
      <c r="TNY27" s="112"/>
      <c r="TNZ27" s="112"/>
      <c r="TOA27" s="112"/>
      <c r="TOB27" s="112"/>
      <c r="TOC27" s="112"/>
      <c r="TOD27" s="112"/>
      <c r="TOE27" s="112"/>
      <c r="TOF27" s="112"/>
      <c r="TOG27" s="112"/>
      <c r="TOH27" s="112"/>
      <c r="TOI27" s="112"/>
      <c r="TOJ27" s="112"/>
      <c r="TOK27" s="112"/>
      <c r="TOL27" s="112"/>
      <c r="TOM27" s="112"/>
      <c r="TON27" s="112"/>
      <c r="TOO27" s="112"/>
      <c r="TOP27" s="112"/>
      <c r="TOQ27" s="112"/>
      <c r="TOR27" s="112"/>
      <c r="TOS27" s="112"/>
      <c r="TOT27" s="112"/>
      <c r="TOU27" s="112"/>
      <c r="TOV27" s="112"/>
      <c r="TOW27" s="112"/>
      <c r="TOX27" s="112"/>
      <c r="TOY27" s="112"/>
      <c r="TOZ27" s="112"/>
      <c r="TPA27" s="112"/>
      <c r="TPB27" s="112"/>
      <c r="TPC27" s="112"/>
      <c r="TPD27" s="112"/>
      <c r="TPE27" s="112"/>
      <c r="TPF27" s="112"/>
      <c r="TPG27" s="112"/>
      <c r="TPH27" s="112"/>
      <c r="TPI27" s="112"/>
      <c r="TPJ27" s="112"/>
      <c r="TPK27" s="112"/>
      <c r="TPL27" s="112"/>
      <c r="TPM27" s="112"/>
      <c r="TPN27" s="112"/>
      <c r="TPO27" s="112"/>
      <c r="TPP27" s="112"/>
      <c r="TPQ27" s="112"/>
      <c r="TPR27" s="112"/>
      <c r="TPS27" s="112"/>
      <c r="TPT27" s="112"/>
      <c r="TPU27" s="112"/>
      <c r="TPV27" s="112"/>
      <c r="TPW27" s="112"/>
      <c r="TPX27" s="112"/>
      <c r="TPY27" s="112"/>
      <c r="TPZ27" s="112"/>
      <c r="TQA27" s="112"/>
      <c r="TQB27" s="112"/>
      <c r="TQC27" s="112"/>
      <c r="TQD27" s="112"/>
      <c r="TQE27" s="112"/>
      <c r="TQF27" s="112"/>
      <c r="TQG27" s="112"/>
      <c r="TQH27" s="112"/>
      <c r="TQI27" s="112"/>
      <c r="TQJ27" s="112"/>
      <c r="TQK27" s="112"/>
      <c r="TQL27" s="112"/>
      <c r="TQM27" s="112"/>
      <c r="TQN27" s="112"/>
      <c r="TQO27" s="112"/>
      <c r="TQP27" s="112"/>
      <c r="TQQ27" s="112"/>
      <c r="TQR27" s="112"/>
      <c r="TQS27" s="112"/>
      <c r="TQT27" s="112"/>
      <c r="TQU27" s="112"/>
      <c r="TQV27" s="112"/>
      <c r="TQW27" s="112"/>
      <c r="TQX27" s="112"/>
      <c r="TQY27" s="112"/>
      <c r="TQZ27" s="112"/>
      <c r="TRA27" s="112"/>
      <c r="TRB27" s="112"/>
      <c r="TRC27" s="112"/>
      <c r="TRD27" s="112"/>
      <c r="TRE27" s="112"/>
      <c r="TRF27" s="112"/>
      <c r="TRG27" s="112"/>
      <c r="TRH27" s="112"/>
      <c r="TRI27" s="112"/>
      <c r="TRJ27" s="112"/>
      <c r="TRK27" s="112"/>
      <c r="TRL27" s="112"/>
      <c r="TRM27" s="112"/>
      <c r="TRN27" s="112"/>
      <c r="TRO27" s="112"/>
      <c r="TRP27" s="112"/>
      <c r="TRQ27" s="112"/>
      <c r="TRR27" s="112"/>
      <c r="TRS27" s="112"/>
      <c r="TRT27" s="112"/>
      <c r="TRU27" s="112"/>
      <c r="TRV27" s="112"/>
      <c r="TRW27" s="112"/>
      <c r="TRX27" s="112"/>
      <c r="TRY27" s="112"/>
      <c r="TRZ27" s="112"/>
      <c r="TSA27" s="112"/>
      <c r="TSB27" s="112"/>
      <c r="TSC27" s="112"/>
      <c r="TSD27" s="112"/>
      <c r="TSE27" s="112"/>
      <c r="TSF27" s="112"/>
      <c r="TSG27" s="112"/>
      <c r="TSH27" s="112"/>
      <c r="TSI27" s="112"/>
      <c r="TSJ27" s="112"/>
      <c r="TSK27" s="112"/>
      <c r="TSL27" s="112"/>
      <c r="TSM27" s="112"/>
      <c r="TSN27" s="112"/>
      <c r="TSO27" s="112"/>
      <c r="TSP27" s="112"/>
      <c r="TSQ27" s="112"/>
      <c r="TSR27" s="112"/>
      <c r="TSS27" s="112"/>
      <c r="TST27" s="112"/>
      <c r="TSU27" s="112"/>
      <c r="TSV27" s="112"/>
      <c r="TSW27" s="112"/>
      <c r="TSX27" s="112"/>
      <c r="TSY27" s="112"/>
      <c r="TSZ27" s="112"/>
      <c r="TTA27" s="112"/>
      <c r="TTB27" s="112"/>
      <c r="TTC27" s="112"/>
      <c r="TTD27" s="112"/>
      <c r="TTE27" s="112"/>
      <c r="TTF27" s="112"/>
      <c r="TTG27" s="112"/>
      <c r="TTH27" s="112"/>
      <c r="TTI27" s="112"/>
      <c r="TTJ27" s="112"/>
      <c r="TTK27" s="112"/>
      <c r="TTL27" s="112"/>
      <c r="TTM27" s="112"/>
      <c r="TTN27" s="112"/>
      <c r="TTO27" s="112"/>
      <c r="TTP27" s="112"/>
      <c r="TTQ27" s="112"/>
      <c r="TTR27" s="112"/>
      <c r="TTS27" s="112"/>
      <c r="TTT27" s="112"/>
      <c r="TTU27" s="112"/>
      <c r="TTV27" s="112"/>
      <c r="TTW27" s="112"/>
      <c r="TTX27" s="112"/>
      <c r="TTY27" s="112"/>
      <c r="TTZ27" s="112"/>
      <c r="TUA27" s="112"/>
      <c r="TUB27" s="112"/>
      <c r="TUC27" s="112"/>
      <c r="TUD27" s="112"/>
      <c r="TUE27" s="112"/>
      <c r="TUF27" s="112"/>
      <c r="TUG27" s="112"/>
      <c r="TUH27" s="112"/>
      <c r="TUI27" s="112"/>
      <c r="TUJ27" s="112"/>
      <c r="TUK27" s="112"/>
      <c r="TUL27" s="112"/>
      <c r="TUM27" s="112"/>
      <c r="TUN27" s="112"/>
      <c r="TUO27" s="112"/>
      <c r="TUP27" s="112"/>
      <c r="TUQ27" s="112"/>
      <c r="TUR27" s="112"/>
      <c r="TUS27" s="112"/>
      <c r="TUT27" s="112"/>
      <c r="TUU27" s="112"/>
      <c r="TUV27" s="112"/>
      <c r="TUW27" s="112"/>
      <c r="TUX27" s="112"/>
      <c r="TUY27" s="112"/>
      <c r="TUZ27" s="112"/>
      <c r="TVA27" s="112"/>
      <c r="TVB27" s="112"/>
      <c r="TVC27" s="112"/>
      <c r="TVD27" s="112"/>
      <c r="TVE27" s="112"/>
      <c r="TVF27" s="112"/>
      <c r="TVG27" s="112"/>
      <c r="TVH27" s="112"/>
      <c r="TVI27" s="112"/>
      <c r="TVJ27" s="112"/>
      <c r="TVK27" s="112"/>
      <c r="TVL27" s="112"/>
      <c r="TVM27" s="112"/>
      <c r="TVN27" s="112"/>
      <c r="TVO27" s="112"/>
      <c r="TVP27" s="112"/>
      <c r="TVQ27" s="112"/>
      <c r="TVR27" s="112"/>
      <c r="TVS27" s="112"/>
      <c r="TVT27" s="112"/>
      <c r="TVU27" s="112"/>
      <c r="TVV27" s="112"/>
      <c r="TVW27" s="112"/>
      <c r="TVX27" s="112"/>
      <c r="TVY27" s="112"/>
      <c r="TVZ27" s="112"/>
      <c r="TWA27" s="112"/>
      <c r="TWB27" s="112"/>
      <c r="TWC27" s="112"/>
      <c r="TWD27" s="112"/>
      <c r="TWE27" s="112"/>
      <c r="TWF27" s="112"/>
      <c r="TWG27" s="112"/>
      <c r="TWH27" s="112"/>
      <c r="TWI27" s="112"/>
      <c r="TWJ27" s="112"/>
      <c r="TWK27" s="112"/>
      <c r="TWL27" s="112"/>
      <c r="TWM27" s="112"/>
      <c r="TWN27" s="112"/>
      <c r="TWO27" s="112"/>
      <c r="TWP27" s="112"/>
      <c r="TWQ27" s="112"/>
      <c r="TWR27" s="112"/>
      <c r="TWS27" s="112"/>
      <c r="TWT27" s="112"/>
      <c r="TWU27" s="112"/>
      <c r="TWV27" s="112"/>
      <c r="TWW27" s="112"/>
      <c r="TWX27" s="112"/>
      <c r="TWY27" s="112"/>
      <c r="TWZ27" s="112"/>
      <c r="TXA27" s="112"/>
      <c r="TXB27" s="112"/>
      <c r="TXC27" s="112"/>
      <c r="TXD27" s="112"/>
      <c r="TXE27" s="112"/>
      <c r="TXF27" s="112"/>
      <c r="TXG27" s="112"/>
      <c r="TXH27" s="112"/>
      <c r="TXI27" s="112"/>
      <c r="TXJ27" s="112"/>
      <c r="TXK27" s="112"/>
      <c r="TXL27" s="112"/>
      <c r="TXM27" s="112"/>
      <c r="TXN27" s="112"/>
      <c r="TXO27" s="112"/>
      <c r="TXP27" s="112"/>
      <c r="TXQ27" s="112"/>
      <c r="TXR27" s="112"/>
      <c r="TXS27" s="112"/>
      <c r="TXT27" s="112"/>
      <c r="TXU27" s="112"/>
      <c r="TXV27" s="112"/>
      <c r="TXW27" s="112"/>
      <c r="TXX27" s="112"/>
      <c r="TXY27" s="112"/>
      <c r="TXZ27" s="112"/>
      <c r="TYA27" s="112"/>
      <c r="TYB27" s="112"/>
      <c r="TYC27" s="112"/>
      <c r="TYD27" s="112"/>
      <c r="TYE27" s="112"/>
      <c r="TYF27" s="112"/>
      <c r="TYG27" s="112"/>
      <c r="TYH27" s="112"/>
      <c r="TYI27" s="112"/>
      <c r="TYJ27" s="112"/>
      <c r="TYK27" s="112"/>
      <c r="TYL27" s="112"/>
      <c r="TYM27" s="112"/>
      <c r="TYN27" s="112"/>
      <c r="TYO27" s="112"/>
      <c r="TYP27" s="112"/>
      <c r="TYQ27" s="112"/>
      <c r="TYR27" s="112"/>
      <c r="TYS27" s="112"/>
      <c r="TYT27" s="112"/>
      <c r="TYU27" s="112"/>
      <c r="TYV27" s="112"/>
      <c r="TYW27" s="112"/>
      <c r="TYX27" s="112"/>
      <c r="TYY27" s="112"/>
      <c r="TYZ27" s="112"/>
      <c r="TZA27" s="112"/>
      <c r="TZB27" s="112"/>
      <c r="TZC27" s="112"/>
      <c r="TZD27" s="112"/>
      <c r="TZE27" s="112"/>
      <c r="TZF27" s="112"/>
      <c r="TZG27" s="112"/>
      <c r="TZH27" s="112"/>
      <c r="TZI27" s="112"/>
      <c r="TZJ27" s="112"/>
      <c r="TZK27" s="112"/>
      <c r="TZL27" s="112"/>
      <c r="TZM27" s="112"/>
      <c r="TZN27" s="112"/>
      <c r="TZO27" s="112"/>
      <c r="TZP27" s="112"/>
      <c r="TZQ27" s="112"/>
      <c r="TZR27" s="112"/>
      <c r="TZS27" s="112"/>
      <c r="TZT27" s="112"/>
      <c r="TZU27" s="112"/>
      <c r="TZV27" s="112"/>
      <c r="TZW27" s="112"/>
      <c r="TZX27" s="112"/>
      <c r="TZY27" s="112"/>
      <c r="TZZ27" s="112"/>
      <c r="UAA27" s="112"/>
      <c r="UAB27" s="112"/>
      <c r="UAC27" s="112"/>
      <c r="UAD27" s="112"/>
      <c r="UAE27" s="112"/>
      <c r="UAF27" s="112"/>
      <c r="UAG27" s="112"/>
      <c r="UAH27" s="112"/>
      <c r="UAI27" s="112"/>
      <c r="UAJ27" s="112"/>
      <c r="UAK27" s="112"/>
      <c r="UAL27" s="112"/>
      <c r="UAM27" s="112"/>
      <c r="UAN27" s="112"/>
      <c r="UAO27" s="112"/>
      <c r="UAP27" s="112"/>
      <c r="UAQ27" s="112"/>
      <c r="UAR27" s="112"/>
      <c r="UAS27" s="112"/>
      <c r="UAT27" s="112"/>
      <c r="UAU27" s="112"/>
      <c r="UAV27" s="112"/>
      <c r="UAW27" s="112"/>
      <c r="UAX27" s="112"/>
      <c r="UAY27" s="112"/>
      <c r="UAZ27" s="112"/>
      <c r="UBA27" s="112"/>
      <c r="UBB27" s="112"/>
      <c r="UBC27" s="112"/>
      <c r="UBD27" s="112"/>
      <c r="UBE27" s="112"/>
      <c r="UBF27" s="112"/>
      <c r="UBG27" s="112"/>
      <c r="UBH27" s="112"/>
      <c r="UBI27" s="112"/>
      <c r="UBJ27" s="112"/>
      <c r="UBK27" s="112"/>
      <c r="UBL27" s="112"/>
      <c r="UBM27" s="112"/>
      <c r="UBN27" s="112"/>
      <c r="UBO27" s="112"/>
      <c r="UBP27" s="112"/>
      <c r="UBQ27" s="112"/>
      <c r="UBR27" s="112"/>
      <c r="UBS27" s="112"/>
      <c r="UBT27" s="112"/>
      <c r="UBU27" s="112"/>
      <c r="UBV27" s="112"/>
      <c r="UBW27" s="112"/>
      <c r="UBX27" s="112"/>
      <c r="UBY27" s="112"/>
      <c r="UBZ27" s="112"/>
      <c r="UCA27" s="112"/>
      <c r="UCB27" s="112"/>
      <c r="UCC27" s="112"/>
      <c r="UCD27" s="112"/>
      <c r="UCE27" s="112"/>
      <c r="UCF27" s="112"/>
      <c r="UCG27" s="112"/>
      <c r="UCH27" s="112"/>
      <c r="UCI27" s="112"/>
      <c r="UCJ27" s="112"/>
      <c r="UCK27" s="112"/>
      <c r="UCL27" s="112"/>
      <c r="UCM27" s="112"/>
      <c r="UCN27" s="112"/>
      <c r="UCO27" s="112"/>
      <c r="UCP27" s="112"/>
      <c r="UCQ27" s="112"/>
      <c r="UCR27" s="112"/>
      <c r="UCS27" s="112"/>
      <c r="UCT27" s="112"/>
      <c r="UCU27" s="112"/>
      <c r="UCV27" s="112"/>
      <c r="UCW27" s="112"/>
      <c r="UCX27" s="112"/>
      <c r="UCY27" s="112"/>
      <c r="UCZ27" s="112"/>
      <c r="UDA27" s="112"/>
      <c r="UDB27" s="112"/>
      <c r="UDC27" s="112"/>
      <c r="UDD27" s="112"/>
      <c r="UDE27" s="112"/>
      <c r="UDF27" s="112"/>
      <c r="UDG27" s="112"/>
      <c r="UDH27" s="112"/>
      <c r="UDI27" s="112"/>
      <c r="UDJ27" s="112"/>
      <c r="UDK27" s="112"/>
      <c r="UDL27" s="112"/>
      <c r="UDM27" s="112"/>
      <c r="UDN27" s="112"/>
      <c r="UDO27" s="112"/>
      <c r="UDP27" s="112"/>
      <c r="UDQ27" s="112"/>
      <c r="UDR27" s="112"/>
      <c r="UDS27" s="112"/>
      <c r="UDT27" s="112"/>
      <c r="UDU27" s="112"/>
      <c r="UDV27" s="112"/>
      <c r="UDW27" s="112"/>
      <c r="UDX27" s="112"/>
      <c r="UDY27" s="112"/>
      <c r="UDZ27" s="112"/>
      <c r="UEA27" s="112"/>
      <c r="UEB27" s="112"/>
      <c r="UEC27" s="112"/>
      <c r="UED27" s="112"/>
      <c r="UEE27" s="112"/>
      <c r="UEF27" s="112"/>
      <c r="UEG27" s="112"/>
      <c r="UEH27" s="112"/>
      <c r="UEI27" s="112"/>
      <c r="UEJ27" s="112"/>
      <c r="UEK27" s="112"/>
      <c r="UEL27" s="112"/>
      <c r="UEM27" s="112"/>
      <c r="UEN27" s="112"/>
      <c r="UEO27" s="112"/>
      <c r="UEP27" s="112"/>
      <c r="UEQ27" s="112"/>
      <c r="UER27" s="112"/>
      <c r="UES27" s="112"/>
      <c r="UET27" s="112"/>
      <c r="UEU27" s="112"/>
      <c r="UEV27" s="112"/>
      <c r="UEW27" s="112"/>
      <c r="UEX27" s="112"/>
      <c r="UEY27" s="112"/>
      <c r="UEZ27" s="112"/>
      <c r="UFA27" s="112"/>
      <c r="UFB27" s="112"/>
      <c r="UFC27" s="112"/>
      <c r="UFD27" s="112"/>
      <c r="UFE27" s="112"/>
      <c r="UFF27" s="112"/>
      <c r="UFG27" s="112"/>
      <c r="UFH27" s="112"/>
      <c r="UFI27" s="112"/>
      <c r="UFJ27" s="112"/>
      <c r="UFK27" s="112"/>
      <c r="UFL27" s="112"/>
      <c r="UFM27" s="112"/>
      <c r="UFN27" s="112"/>
      <c r="UFO27" s="112"/>
      <c r="UFP27" s="112"/>
      <c r="UFQ27" s="112"/>
      <c r="UFR27" s="112"/>
      <c r="UFS27" s="112"/>
      <c r="UFT27" s="112"/>
      <c r="UFU27" s="112"/>
      <c r="UFV27" s="112"/>
      <c r="UFW27" s="112"/>
      <c r="UFX27" s="112"/>
      <c r="UFY27" s="112"/>
      <c r="UFZ27" s="112"/>
      <c r="UGA27" s="112"/>
      <c r="UGB27" s="112"/>
      <c r="UGC27" s="112"/>
      <c r="UGD27" s="112"/>
      <c r="UGE27" s="112"/>
      <c r="UGF27" s="112"/>
      <c r="UGG27" s="112"/>
      <c r="UGH27" s="112"/>
      <c r="UGI27" s="112"/>
      <c r="UGJ27" s="112"/>
      <c r="UGK27" s="112"/>
      <c r="UGL27" s="112"/>
      <c r="UGM27" s="112"/>
      <c r="UGN27" s="112"/>
      <c r="UGO27" s="112"/>
      <c r="UGP27" s="112"/>
      <c r="UGQ27" s="112"/>
      <c r="UGR27" s="112"/>
      <c r="UGS27" s="112"/>
      <c r="UGT27" s="112"/>
      <c r="UGU27" s="112"/>
      <c r="UGV27" s="112"/>
      <c r="UGW27" s="112"/>
      <c r="UGX27" s="112"/>
      <c r="UGY27" s="112"/>
      <c r="UGZ27" s="112"/>
      <c r="UHA27" s="112"/>
      <c r="UHB27" s="112"/>
      <c r="UHC27" s="112"/>
      <c r="UHD27" s="112"/>
      <c r="UHE27" s="112"/>
      <c r="UHF27" s="112"/>
      <c r="UHG27" s="112"/>
      <c r="UHH27" s="112"/>
      <c r="UHI27" s="112"/>
      <c r="UHJ27" s="112"/>
      <c r="UHK27" s="112"/>
      <c r="UHL27" s="112"/>
      <c r="UHM27" s="112"/>
      <c r="UHN27" s="112"/>
      <c r="UHO27" s="112"/>
      <c r="UHP27" s="112"/>
      <c r="UHQ27" s="112"/>
      <c r="UHR27" s="112"/>
      <c r="UHS27" s="112"/>
      <c r="UHT27" s="112"/>
      <c r="UHU27" s="112"/>
      <c r="UHV27" s="112"/>
      <c r="UHW27" s="112"/>
      <c r="UHX27" s="112"/>
      <c r="UHY27" s="112"/>
      <c r="UHZ27" s="112"/>
      <c r="UIA27" s="112"/>
      <c r="UIB27" s="112"/>
      <c r="UIC27" s="112"/>
      <c r="UID27" s="112"/>
      <c r="UIE27" s="112"/>
      <c r="UIF27" s="112"/>
      <c r="UIG27" s="112"/>
      <c r="UIH27" s="112"/>
      <c r="UII27" s="112"/>
      <c r="UIJ27" s="112"/>
      <c r="UIK27" s="112"/>
      <c r="UIL27" s="112"/>
      <c r="UIM27" s="112"/>
      <c r="UIN27" s="112"/>
      <c r="UIO27" s="112"/>
      <c r="UIP27" s="112"/>
      <c r="UIQ27" s="112"/>
      <c r="UIR27" s="112"/>
      <c r="UIS27" s="112"/>
      <c r="UIT27" s="112"/>
      <c r="UIU27" s="112"/>
      <c r="UIV27" s="112"/>
      <c r="UIW27" s="112"/>
      <c r="UIX27" s="112"/>
      <c r="UIY27" s="112"/>
      <c r="UIZ27" s="112"/>
      <c r="UJA27" s="112"/>
      <c r="UJB27" s="112"/>
      <c r="UJC27" s="112"/>
      <c r="UJD27" s="112"/>
      <c r="UJE27" s="112"/>
      <c r="UJF27" s="112"/>
      <c r="UJG27" s="112"/>
      <c r="UJH27" s="112"/>
      <c r="UJI27" s="112"/>
      <c r="UJJ27" s="112"/>
      <c r="UJK27" s="112"/>
      <c r="UJL27" s="112"/>
      <c r="UJM27" s="112"/>
      <c r="UJN27" s="112"/>
      <c r="UJO27" s="112"/>
      <c r="UJP27" s="112"/>
      <c r="UJQ27" s="112"/>
      <c r="UJR27" s="112"/>
      <c r="UJS27" s="112"/>
      <c r="UJT27" s="112"/>
      <c r="UJU27" s="112"/>
      <c r="UJV27" s="112"/>
      <c r="UJW27" s="112"/>
      <c r="UJX27" s="112"/>
      <c r="UJY27" s="112"/>
      <c r="UJZ27" s="112"/>
      <c r="UKA27" s="112"/>
      <c r="UKB27" s="112"/>
      <c r="UKC27" s="112"/>
      <c r="UKD27" s="112"/>
      <c r="UKE27" s="112"/>
      <c r="UKF27" s="112"/>
      <c r="UKG27" s="112"/>
      <c r="UKH27" s="112"/>
      <c r="UKI27" s="112"/>
      <c r="UKJ27" s="112"/>
      <c r="UKK27" s="112"/>
      <c r="UKL27" s="112"/>
      <c r="UKM27" s="112"/>
      <c r="UKN27" s="112"/>
      <c r="UKO27" s="112"/>
      <c r="UKP27" s="112"/>
      <c r="UKQ27" s="112"/>
      <c r="UKR27" s="112"/>
      <c r="UKS27" s="112"/>
      <c r="UKT27" s="112"/>
      <c r="UKU27" s="112"/>
      <c r="UKV27" s="112"/>
      <c r="UKW27" s="112"/>
      <c r="UKX27" s="112"/>
      <c r="UKY27" s="112"/>
      <c r="UKZ27" s="112"/>
      <c r="ULA27" s="112"/>
      <c r="ULB27" s="112"/>
      <c r="ULC27" s="112"/>
      <c r="ULD27" s="112"/>
      <c r="ULE27" s="112"/>
      <c r="ULF27" s="112"/>
      <c r="ULG27" s="112"/>
      <c r="ULH27" s="112"/>
      <c r="ULI27" s="112"/>
      <c r="ULJ27" s="112"/>
      <c r="ULK27" s="112"/>
      <c r="ULL27" s="112"/>
      <c r="ULM27" s="112"/>
      <c r="ULN27" s="112"/>
      <c r="ULO27" s="112"/>
      <c r="ULP27" s="112"/>
      <c r="ULQ27" s="112"/>
      <c r="ULR27" s="112"/>
      <c r="ULS27" s="112"/>
      <c r="ULT27" s="112"/>
      <c r="ULU27" s="112"/>
      <c r="ULV27" s="112"/>
      <c r="ULW27" s="112"/>
      <c r="ULX27" s="112"/>
      <c r="ULY27" s="112"/>
      <c r="ULZ27" s="112"/>
      <c r="UMA27" s="112"/>
      <c r="UMB27" s="112"/>
      <c r="UMC27" s="112"/>
      <c r="UMD27" s="112"/>
      <c r="UME27" s="112"/>
      <c r="UMF27" s="112"/>
      <c r="UMG27" s="112"/>
      <c r="UMH27" s="112"/>
      <c r="UMI27" s="112"/>
      <c r="UMJ27" s="112"/>
      <c r="UMK27" s="112"/>
      <c r="UML27" s="112"/>
      <c r="UMM27" s="112"/>
      <c r="UMN27" s="112"/>
      <c r="UMO27" s="112"/>
      <c r="UMP27" s="112"/>
      <c r="UMQ27" s="112"/>
      <c r="UMR27" s="112"/>
      <c r="UMS27" s="112"/>
      <c r="UMT27" s="112"/>
      <c r="UMU27" s="112"/>
      <c r="UMV27" s="112"/>
      <c r="UMW27" s="112"/>
      <c r="UMX27" s="112"/>
      <c r="UMY27" s="112"/>
      <c r="UMZ27" s="112"/>
      <c r="UNA27" s="112"/>
      <c r="UNB27" s="112"/>
      <c r="UNC27" s="112"/>
      <c r="UND27" s="112"/>
      <c r="UNE27" s="112"/>
      <c r="UNF27" s="112"/>
      <c r="UNG27" s="112"/>
      <c r="UNH27" s="112"/>
      <c r="UNI27" s="112"/>
      <c r="UNJ27" s="112"/>
      <c r="UNK27" s="112"/>
      <c r="UNL27" s="112"/>
      <c r="UNM27" s="112"/>
      <c r="UNN27" s="112"/>
      <c r="UNO27" s="112"/>
      <c r="UNP27" s="112"/>
      <c r="UNQ27" s="112"/>
      <c r="UNR27" s="112"/>
      <c r="UNS27" s="112"/>
      <c r="UNT27" s="112"/>
      <c r="UNU27" s="112"/>
      <c r="UNV27" s="112"/>
      <c r="UNW27" s="112"/>
      <c r="UNX27" s="112"/>
      <c r="UNY27" s="112"/>
      <c r="UNZ27" s="112"/>
      <c r="UOA27" s="112"/>
      <c r="UOB27" s="112"/>
      <c r="UOC27" s="112"/>
      <c r="UOD27" s="112"/>
      <c r="UOE27" s="112"/>
      <c r="UOF27" s="112"/>
      <c r="UOG27" s="112"/>
      <c r="UOH27" s="112"/>
      <c r="UOI27" s="112"/>
      <c r="UOJ27" s="112"/>
      <c r="UOK27" s="112"/>
      <c r="UOL27" s="112"/>
      <c r="UOM27" s="112"/>
      <c r="UON27" s="112"/>
      <c r="UOO27" s="112"/>
      <c r="UOP27" s="112"/>
      <c r="UOQ27" s="112"/>
      <c r="UOR27" s="112"/>
      <c r="UOS27" s="112"/>
      <c r="UOT27" s="112"/>
      <c r="UOU27" s="112"/>
      <c r="UOV27" s="112"/>
      <c r="UOW27" s="112"/>
      <c r="UOX27" s="112"/>
      <c r="UOY27" s="112"/>
      <c r="UOZ27" s="112"/>
      <c r="UPA27" s="112"/>
      <c r="UPB27" s="112"/>
      <c r="UPC27" s="112"/>
      <c r="UPD27" s="112"/>
      <c r="UPE27" s="112"/>
      <c r="UPF27" s="112"/>
      <c r="UPG27" s="112"/>
      <c r="UPH27" s="112"/>
      <c r="UPI27" s="112"/>
      <c r="UPJ27" s="112"/>
      <c r="UPK27" s="112"/>
      <c r="UPL27" s="112"/>
      <c r="UPM27" s="112"/>
      <c r="UPN27" s="112"/>
      <c r="UPO27" s="112"/>
      <c r="UPP27" s="112"/>
      <c r="UPQ27" s="112"/>
      <c r="UPR27" s="112"/>
      <c r="UPS27" s="112"/>
      <c r="UPT27" s="112"/>
      <c r="UPU27" s="112"/>
      <c r="UPV27" s="112"/>
      <c r="UPW27" s="112"/>
      <c r="UPX27" s="112"/>
      <c r="UPY27" s="112"/>
      <c r="UPZ27" s="112"/>
      <c r="UQA27" s="112"/>
      <c r="UQB27" s="112"/>
      <c r="UQC27" s="112"/>
      <c r="UQD27" s="112"/>
      <c r="UQE27" s="112"/>
      <c r="UQF27" s="112"/>
      <c r="UQG27" s="112"/>
      <c r="UQH27" s="112"/>
      <c r="UQI27" s="112"/>
      <c r="UQJ27" s="112"/>
      <c r="UQK27" s="112"/>
      <c r="UQL27" s="112"/>
      <c r="UQM27" s="112"/>
      <c r="UQN27" s="112"/>
      <c r="UQO27" s="112"/>
      <c r="UQP27" s="112"/>
      <c r="UQQ27" s="112"/>
      <c r="UQR27" s="112"/>
      <c r="UQS27" s="112"/>
      <c r="UQT27" s="112"/>
      <c r="UQU27" s="112"/>
      <c r="UQV27" s="112"/>
      <c r="UQW27" s="112"/>
      <c r="UQX27" s="112"/>
      <c r="UQY27" s="112"/>
      <c r="UQZ27" s="112"/>
      <c r="URA27" s="112"/>
      <c r="URB27" s="112"/>
      <c r="URC27" s="112"/>
      <c r="URD27" s="112"/>
      <c r="URE27" s="112"/>
      <c r="URF27" s="112"/>
      <c r="URG27" s="112"/>
      <c r="URH27" s="112"/>
      <c r="URI27" s="112"/>
      <c r="URJ27" s="112"/>
      <c r="URK27" s="112"/>
      <c r="URL27" s="112"/>
      <c r="URM27" s="112"/>
      <c r="URN27" s="112"/>
      <c r="URO27" s="112"/>
      <c r="URP27" s="112"/>
      <c r="URQ27" s="112"/>
      <c r="URR27" s="112"/>
      <c r="URS27" s="112"/>
      <c r="URT27" s="112"/>
      <c r="URU27" s="112"/>
      <c r="URV27" s="112"/>
      <c r="URW27" s="112"/>
      <c r="URX27" s="112"/>
      <c r="URY27" s="112"/>
      <c r="URZ27" s="112"/>
      <c r="USA27" s="112"/>
      <c r="USB27" s="112"/>
      <c r="USC27" s="112"/>
      <c r="USD27" s="112"/>
      <c r="USE27" s="112"/>
      <c r="USF27" s="112"/>
      <c r="USG27" s="112"/>
      <c r="USH27" s="112"/>
      <c r="USI27" s="112"/>
      <c r="USJ27" s="112"/>
      <c r="USK27" s="112"/>
      <c r="USL27" s="112"/>
      <c r="USM27" s="112"/>
      <c r="USN27" s="112"/>
      <c r="USO27" s="112"/>
      <c r="USP27" s="112"/>
      <c r="USQ27" s="112"/>
      <c r="USR27" s="112"/>
      <c r="USS27" s="112"/>
      <c r="UST27" s="112"/>
      <c r="USU27" s="112"/>
      <c r="USV27" s="112"/>
      <c r="USW27" s="112"/>
      <c r="USX27" s="112"/>
      <c r="USY27" s="112"/>
      <c r="USZ27" s="112"/>
      <c r="UTA27" s="112"/>
      <c r="UTB27" s="112"/>
      <c r="UTC27" s="112"/>
      <c r="UTD27" s="112"/>
      <c r="UTE27" s="112"/>
      <c r="UTF27" s="112"/>
      <c r="UTG27" s="112"/>
      <c r="UTH27" s="112"/>
      <c r="UTI27" s="112"/>
      <c r="UTJ27" s="112"/>
      <c r="UTK27" s="112"/>
      <c r="UTL27" s="112"/>
      <c r="UTM27" s="112"/>
      <c r="UTN27" s="112"/>
      <c r="UTO27" s="112"/>
      <c r="UTP27" s="112"/>
      <c r="UTQ27" s="112"/>
      <c r="UTR27" s="112"/>
      <c r="UTS27" s="112"/>
      <c r="UTT27" s="112"/>
      <c r="UTU27" s="112"/>
      <c r="UTV27" s="112"/>
      <c r="UTW27" s="112"/>
      <c r="UTX27" s="112"/>
      <c r="UTY27" s="112"/>
      <c r="UTZ27" s="112"/>
      <c r="UUA27" s="112"/>
      <c r="UUB27" s="112"/>
      <c r="UUC27" s="112"/>
      <c r="UUD27" s="112"/>
      <c r="UUE27" s="112"/>
      <c r="UUF27" s="112"/>
      <c r="UUG27" s="112"/>
      <c r="UUH27" s="112"/>
      <c r="UUI27" s="112"/>
      <c r="UUJ27" s="112"/>
      <c r="UUK27" s="112"/>
      <c r="UUL27" s="112"/>
      <c r="UUM27" s="112"/>
      <c r="UUN27" s="112"/>
      <c r="UUO27" s="112"/>
      <c r="UUP27" s="112"/>
      <c r="UUQ27" s="112"/>
      <c r="UUR27" s="112"/>
      <c r="UUS27" s="112"/>
      <c r="UUT27" s="112"/>
      <c r="UUU27" s="112"/>
      <c r="UUV27" s="112"/>
      <c r="UUW27" s="112"/>
      <c r="UUX27" s="112"/>
      <c r="UUY27" s="112"/>
      <c r="UUZ27" s="112"/>
      <c r="UVA27" s="112"/>
      <c r="UVB27" s="112"/>
      <c r="UVC27" s="112"/>
      <c r="UVD27" s="112"/>
      <c r="UVE27" s="112"/>
      <c r="UVF27" s="112"/>
      <c r="UVG27" s="112"/>
      <c r="UVH27" s="112"/>
      <c r="UVI27" s="112"/>
      <c r="UVJ27" s="112"/>
      <c r="UVK27" s="112"/>
      <c r="UVL27" s="112"/>
      <c r="UVM27" s="112"/>
      <c r="UVN27" s="112"/>
      <c r="UVO27" s="112"/>
      <c r="UVP27" s="112"/>
      <c r="UVQ27" s="112"/>
      <c r="UVR27" s="112"/>
      <c r="UVS27" s="112"/>
      <c r="UVT27" s="112"/>
      <c r="UVU27" s="112"/>
      <c r="UVV27" s="112"/>
      <c r="UVW27" s="112"/>
      <c r="UVX27" s="112"/>
      <c r="UVY27" s="112"/>
      <c r="UVZ27" s="112"/>
      <c r="UWA27" s="112"/>
      <c r="UWB27" s="112"/>
      <c r="UWC27" s="112"/>
      <c r="UWD27" s="112"/>
      <c r="UWE27" s="112"/>
      <c r="UWF27" s="112"/>
      <c r="UWG27" s="112"/>
      <c r="UWH27" s="112"/>
      <c r="UWI27" s="112"/>
      <c r="UWJ27" s="112"/>
      <c r="UWK27" s="112"/>
      <c r="UWL27" s="112"/>
      <c r="UWM27" s="112"/>
      <c r="UWN27" s="112"/>
      <c r="UWO27" s="112"/>
      <c r="UWP27" s="112"/>
      <c r="UWQ27" s="112"/>
      <c r="UWR27" s="112"/>
      <c r="UWS27" s="112"/>
      <c r="UWT27" s="112"/>
      <c r="UWU27" s="112"/>
      <c r="UWV27" s="112"/>
      <c r="UWW27" s="112"/>
      <c r="UWX27" s="112"/>
      <c r="UWY27" s="112"/>
      <c r="UWZ27" s="112"/>
      <c r="UXA27" s="112"/>
      <c r="UXB27" s="112"/>
      <c r="UXC27" s="112"/>
      <c r="UXD27" s="112"/>
      <c r="UXE27" s="112"/>
      <c r="UXF27" s="112"/>
      <c r="UXG27" s="112"/>
      <c r="UXH27" s="112"/>
      <c r="UXI27" s="112"/>
      <c r="UXJ27" s="112"/>
      <c r="UXK27" s="112"/>
      <c r="UXL27" s="112"/>
      <c r="UXM27" s="112"/>
      <c r="UXN27" s="112"/>
      <c r="UXO27" s="112"/>
      <c r="UXP27" s="112"/>
      <c r="UXQ27" s="112"/>
      <c r="UXR27" s="112"/>
      <c r="UXS27" s="112"/>
      <c r="UXT27" s="112"/>
      <c r="UXU27" s="112"/>
      <c r="UXV27" s="112"/>
      <c r="UXW27" s="112"/>
      <c r="UXX27" s="112"/>
      <c r="UXY27" s="112"/>
      <c r="UXZ27" s="112"/>
      <c r="UYA27" s="112"/>
      <c r="UYB27" s="112"/>
      <c r="UYC27" s="112"/>
      <c r="UYD27" s="112"/>
      <c r="UYE27" s="112"/>
      <c r="UYF27" s="112"/>
      <c r="UYG27" s="112"/>
      <c r="UYH27" s="112"/>
      <c r="UYI27" s="112"/>
      <c r="UYJ27" s="112"/>
      <c r="UYK27" s="112"/>
      <c r="UYL27" s="112"/>
      <c r="UYM27" s="112"/>
      <c r="UYN27" s="112"/>
      <c r="UYO27" s="112"/>
      <c r="UYP27" s="112"/>
      <c r="UYQ27" s="112"/>
      <c r="UYR27" s="112"/>
      <c r="UYS27" s="112"/>
      <c r="UYT27" s="112"/>
      <c r="UYU27" s="112"/>
      <c r="UYV27" s="112"/>
      <c r="UYW27" s="112"/>
      <c r="UYX27" s="112"/>
      <c r="UYY27" s="112"/>
      <c r="UYZ27" s="112"/>
      <c r="UZA27" s="112"/>
      <c r="UZB27" s="112"/>
      <c r="UZC27" s="112"/>
      <c r="UZD27" s="112"/>
      <c r="UZE27" s="112"/>
      <c r="UZF27" s="112"/>
      <c r="UZG27" s="112"/>
      <c r="UZH27" s="112"/>
      <c r="UZI27" s="112"/>
      <c r="UZJ27" s="112"/>
      <c r="UZK27" s="112"/>
      <c r="UZL27" s="112"/>
      <c r="UZM27" s="112"/>
      <c r="UZN27" s="112"/>
      <c r="UZO27" s="112"/>
      <c r="UZP27" s="112"/>
      <c r="UZQ27" s="112"/>
      <c r="UZR27" s="112"/>
      <c r="UZS27" s="112"/>
      <c r="UZT27" s="112"/>
      <c r="UZU27" s="112"/>
      <c r="UZV27" s="112"/>
      <c r="UZW27" s="112"/>
      <c r="UZX27" s="112"/>
      <c r="UZY27" s="112"/>
      <c r="UZZ27" s="112"/>
      <c r="VAA27" s="112"/>
      <c r="VAB27" s="112"/>
      <c r="VAC27" s="112"/>
      <c r="VAD27" s="112"/>
      <c r="VAE27" s="112"/>
      <c r="VAF27" s="112"/>
      <c r="VAG27" s="112"/>
      <c r="VAH27" s="112"/>
      <c r="VAI27" s="112"/>
      <c r="VAJ27" s="112"/>
      <c r="VAK27" s="112"/>
      <c r="VAL27" s="112"/>
      <c r="VAM27" s="112"/>
      <c r="VAN27" s="112"/>
      <c r="VAO27" s="112"/>
      <c r="VAP27" s="112"/>
      <c r="VAQ27" s="112"/>
      <c r="VAR27" s="112"/>
      <c r="VAS27" s="112"/>
      <c r="VAT27" s="112"/>
      <c r="VAU27" s="112"/>
      <c r="VAV27" s="112"/>
      <c r="VAW27" s="112"/>
      <c r="VAX27" s="112"/>
      <c r="VAY27" s="112"/>
      <c r="VAZ27" s="112"/>
      <c r="VBA27" s="112"/>
      <c r="VBB27" s="112"/>
      <c r="VBC27" s="112"/>
      <c r="VBD27" s="112"/>
      <c r="VBE27" s="112"/>
      <c r="VBF27" s="112"/>
      <c r="VBG27" s="112"/>
      <c r="VBH27" s="112"/>
      <c r="VBI27" s="112"/>
      <c r="VBJ27" s="112"/>
      <c r="VBK27" s="112"/>
      <c r="VBL27" s="112"/>
      <c r="VBM27" s="112"/>
      <c r="VBN27" s="112"/>
      <c r="VBO27" s="112"/>
      <c r="VBP27" s="112"/>
      <c r="VBQ27" s="112"/>
      <c r="VBR27" s="112"/>
      <c r="VBS27" s="112"/>
      <c r="VBT27" s="112"/>
      <c r="VBU27" s="112"/>
      <c r="VBV27" s="112"/>
      <c r="VBW27" s="112"/>
      <c r="VBX27" s="112"/>
      <c r="VBY27" s="112"/>
      <c r="VBZ27" s="112"/>
      <c r="VCA27" s="112"/>
      <c r="VCB27" s="112"/>
      <c r="VCC27" s="112"/>
      <c r="VCD27" s="112"/>
      <c r="VCE27" s="112"/>
      <c r="VCF27" s="112"/>
      <c r="VCG27" s="112"/>
      <c r="VCH27" s="112"/>
      <c r="VCI27" s="112"/>
      <c r="VCJ27" s="112"/>
      <c r="VCK27" s="112"/>
      <c r="VCL27" s="112"/>
      <c r="VCM27" s="112"/>
      <c r="VCN27" s="112"/>
      <c r="VCO27" s="112"/>
      <c r="VCP27" s="112"/>
      <c r="VCQ27" s="112"/>
      <c r="VCR27" s="112"/>
      <c r="VCS27" s="112"/>
      <c r="VCT27" s="112"/>
      <c r="VCU27" s="112"/>
      <c r="VCV27" s="112"/>
      <c r="VCW27" s="112"/>
      <c r="VCX27" s="112"/>
      <c r="VCY27" s="112"/>
      <c r="VCZ27" s="112"/>
      <c r="VDA27" s="112"/>
      <c r="VDB27" s="112"/>
      <c r="VDC27" s="112"/>
      <c r="VDD27" s="112"/>
      <c r="VDE27" s="112"/>
      <c r="VDF27" s="112"/>
      <c r="VDG27" s="112"/>
      <c r="VDH27" s="112"/>
      <c r="VDI27" s="112"/>
      <c r="VDJ27" s="112"/>
      <c r="VDK27" s="112"/>
      <c r="VDL27" s="112"/>
      <c r="VDM27" s="112"/>
      <c r="VDN27" s="112"/>
      <c r="VDO27" s="112"/>
      <c r="VDP27" s="112"/>
      <c r="VDQ27" s="112"/>
      <c r="VDR27" s="112"/>
      <c r="VDS27" s="112"/>
      <c r="VDT27" s="112"/>
      <c r="VDU27" s="112"/>
      <c r="VDV27" s="112"/>
      <c r="VDW27" s="112"/>
      <c r="VDX27" s="112"/>
      <c r="VDY27" s="112"/>
      <c r="VDZ27" s="112"/>
      <c r="VEA27" s="112"/>
      <c r="VEB27" s="112"/>
      <c r="VEC27" s="112"/>
      <c r="VED27" s="112"/>
      <c r="VEE27" s="112"/>
      <c r="VEF27" s="112"/>
      <c r="VEG27" s="112"/>
      <c r="VEH27" s="112"/>
      <c r="VEI27" s="112"/>
      <c r="VEJ27" s="112"/>
      <c r="VEK27" s="112"/>
      <c r="VEL27" s="112"/>
      <c r="VEM27" s="112"/>
      <c r="VEN27" s="112"/>
      <c r="VEO27" s="112"/>
      <c r="VEP27" s="112"/>
      <c r="VEQ27" s="112"/>
      <c r="VER27" s="112"/>
      <c r="VES27" s="112"/>
      <c r="VET27" s="112"/>
      <c r="VEU27" s="112"/>
      <c r="VEV27" s="112"/>
      <c r="VEW27" s="112"/>
      <c r="VEX27" s="112"/>
      <c r="VEY27" s="112"/>
      <c r="VEZ27" s="112"/>
      <c r="VFA27" s="112"/>
      <c r="VFB27" s="112"/>
      <c r="VFC27" s="112"/>
      <c r="VFD27" s="112"/>
      <c r="VFE27" s="112"/>
      <c r="VFF27" s="112"/>
      <c r="VFG27" s="112"/>
      <c r="VFH27" s="112"/>
      <c r="VFI27" s="112"/>
      <c r="VFJ27" s="112"/>
      <c r="VFK27" s="112"/>
      <c r="VFL27" s="112"/>
      <c r="VFM27" s="112"/>
      <c r="VFN27" s="112"/>
      <c r="VFO27" s="112"/>
      <c r="VFP27" s="112"/>
      <c r="VFQ27" s="112"/>
      <c r="VFR27" s="112"/>
      <c r="VFS27" s="112"/>
      <c r="VFT27" s="112"/>
      <c r="VFU27" s="112"/>
      <c r="VFV27" s="112"/>
      <c r="VFW27" s="112"/>
      <c r="VFX27" s="112"/>
      <c r="VFY27" s="112"/>
      <c r="VFZ27" s="112"/>
      <c r="VGA27" s="112"/>
      <c r="VGB27" s="112"/>
      <c r="VGC27" s="112"/>
      <c r="VGD27" s="112"/>
      <c r="VGE27" s="112"/>
      <c r="VGF27" s="112"/>
      <c r="VGG27" s="112"/>
      <c r="VGH27" s="112"/>
      <c r="VGI27" s="112"/>
      <c r="VGJ27" s="112"/>
      <c r="VGK27" s="112"/>
      <c r="VGL27" s="112"/>
      <c r="VGM27" s="112"/>
      <c r="VGN27" s="112"/>
      <c r="VGO27" s="112"/>
      <c r="VGP27" s="112"/>
      <c r="VGQ27" s="112"/>
      <c r="VGR27" s="112"/>
      <c r="VGS27" s="112"/>
      <c r="VGT27" s="112"/>
      <c r="VGU27" s="112"/>
      <c r="VGV27" s="112"/>
      <c r="VGW27" s="112"/>
      <c r="VGX27" s="112"/>
      <c r="VGY27" s="112"/>
      <c r="VGZ27" s="112"/>
      <c r="VHA27" s="112"/>
      <c r="VHB27" s="112"/>
      <c r="VHC27" s="112"/>
      <c r="VHD27" s="112"/>
      <c r="VHE27" s="112"/>
      <c r="VHF27" s="112"/>
      <c r="VHG27" s="112"/>
      <c r="VHH27" s="112"/>
      <c r="VHI27" s="112"/>
      <c r="VHJ27" s="112"/>
      <c r="VHK27" s="112"/>
      <c r="VHL27" s="112"/>
      <c r="VHM27" s="112"/>
      <c r="VHN27" s="112"/>
      <c r="VHO27" s="112"/>
      <c r="VHP27" s="112"/>
      <c r="VHQ27" s="112"/>
      <c r="VHR27" s="112"/>
      <c r="VHS27" s="112"/>
      <c r="VHT27" s="112"/>
      <c r="VHU27" s="112"/>
      <c r="VHV27" s="112"/>
      <c r="VHW27" s="112"/>
      <c r="VHX27" s="112"/>
      <c r="VHY27" s="112"/>
      <c r="VHZ27" s="112"/>
      <c r="VIA27" s="112"/>
      <c r="VIB27" s="112"/>
      <c r="VIC27" s="112"/>
      <c r="VID27" s="112"/>
      <c r="VIE27" s="112"/>
      <c r="VIF27" s="112"/>
      <c r="VIG27" s="112"/>
      <c r="VIH27" s="112"/>
      <c r="VII27" s="112"/>
      <c r="VIJ27" s="112"/>
      <c r="VIK27" s="112"/>
      <c r="VIL27" s="112"/>
      <c r="VIM27" s="112"/>
      <c r="VIN27" s="112"/>
      <c r="VIO27" s="112"/>
      <c r="VIP27" s="112"/>
      <c r="VIQ27" s="112"/>
      <c r="VIR27" s="112"/>
      <c r="VIS27" s="112"/>
      <c r="VIT27" s="112"/>
      <c r="VIU27" s="112"/>
      <c r="VIV27" s="112"/>
      <c r="VIW27" s="112"/>
      <c r="VIX27" s="112"/>
      <c r="VIY27" s="112"/>
      <c r="VIZ27" s="112"/>
      <c r="VJA27" s="112"/>
      <c r="VJB27" s="112"/>
      <c r="VJC27" s="112"/>
      <c r="VJD27" s="112"/>
      <c r="VJE27" s="112"/>
      <c r="VJF27" s="112"/>
      <c r="VJG27" s="112"/>
      <c r="VJH27" s="112"/>
      <c r="VJI27" s="112"/>
      <c r="VJJ27" s="112"/>
      <c r="VJK27" s="112"/>
      <c r="VJL27" s="112"/>
      <c r="VJM27" s="112"/>
      <c r="VJN27" s="112"/>
      <c r="VJO27" s="112"/>
      <c r="VJP27" s="112"/>
      <c r="VJQ27" s="112"/>
      <c r="VJR27" s="112"/>
      <c r="VJS27" s="112"/>
      <c r="VJT27" s="112"/>
      <c r="VJU27" s="112"/>
      <c r="VJV27" s="112"/>
      <c r="VJW27" s="112"/>
      <c r="VJX27" s="112"/>
      <c r="VJY27" s="112"/>
      <c r="VJZ27" s="112"/>
      <c r="VKA27" s="112"/>
      <c r="VKB27" s="112"/>
      <c r="VKC27" s="112"/>
      <c r="VKD27" s="112"/>
      <c r="VKE27" s="112"/>
      <c r="VKF27" s="112"/>
      <c r="VKG27" s="112"/>
      <c r="VKH27" s="112"/>
      <c r="VKI27" s="112"/>
      <c r="VKJ27" s="112"/>
      <c r="VKK27" s="112"/>
      <c r="VKL27" s="112"/>
      <c r="VKM27" s="112"/>
      <c r="VKN27" s="112"/>
      <c r="VKO27" s="112"/>
      <c r="VKP27" s="112"/>
      <c r="VKQ27" s="112"/>
      <c r="VKR27" s="112"/>
      <c r="VKS27" s="112"/>
      <c r="VKT27" s="112"/>
      <c r="VKU27" s="112"/>
      <c r="VKV27" s="112"/>
      <c r="VKW27" s="112"/>
      <c r="VKX27" s="112"/>
      <c r="VKY27" s="112"/>
      <c r="VKZ27" s="112"/>
      <c r="VLA27" s="112"/>
      <c r="VLB27" s="112"/>
      <c r="VLC27" s="112"/>
      <c r="VLD27" s="112"/>
      <c r="VLE27" s="112"/>
      <c r="VLF27" s="112"/>
      <c r="VLG27" s="112"/>
      <c r="VLH27" s="112"/>
      <c r="VLI27" s="112"/>
      <c r="VLJ27" s="112"/>
      <c r="VLK27" s="112"/>
      <c r="VLL27" s="112"/>
      <c r="VLM27" s="112"/>
      <c r="VLN27" s="112"/>
      <c r="VLO27" s="112"/>
      <c r="VLP27" s="112"/>
      <c r="VLQ27" s="112"/>
      <c r="VLR27" s="112"/>
      <c r="VLS27" s="112"/>
      <c r="VLT27" s="112"/>
      <c r="VLU27" s="112"/>
      <c r="VLV27" s="112"/>
      <c r="VLW27" s="112"/>
      <c r="VLX27" s="112"/>
      <c r="VLY27" s="112"/>
      <c r="VLZ27" s="112"/>
      <c r="VMA27" s="112"/>
      <c r="VMB27" s="112"/>
      <c r="VMC27" s="112"/>
      <c r="VMD27" s="112"/>
      <c r="VME27" s="112"/>
      <c r="VMF27" s="112"/>
      <c r="VMG27" s="112"/>
      <c r="VMH27" s="112"/>
      <c r="VMI27" s="112"/>
      <c r="VMJ27" s="112"/>
      <c r="VMK27" s="112"/>
      <c r="VML27" s="112"/>
      <c r="VMM27" s="112"/>
      <c r="VMN27" s="112"/>
      <c r="VMO27" s="112"/>
      <c r="VMP27" s="112"/>
      <c r="VMQ27" s="112"/>
      <c r="VMR27" s="112"/>
      <c r="VMS27" s="112"/>
      <c r="VMT27" s="112"/>
      <c r="VMU27" s="112"/>
      <c r="VMV27" s="112"/>
      <c r="VMW27" s="112"/>
      <c r="VMX27" s="112"/>
      <c r="VMY27" s="112"/>
      <c r="VMZ27" s="112"/>
      <c r="VNA27" s="112"/>
      <c r="VNB27" s="112"/>
      <c r="VNC27" s="112"/>
      <c r="VND27" s="112"/>
      <c r="VNE27" s="112"/>
      <c r="VNF27" s="112"/>
      <c r="VNG27" s="112"/>
      <c r="VNH27" s="112"/>
      <c r="VNI27" s="112"/>
      <c r="VNJ27" s="112"/>
      <c r="VNK27" s="112"/>
      <c r="VNL27" s="112"/>
      <c r="VNM27" s="112"/>
      <c r="VNN27" s="112"/>
      <c r="VNO27" s="112"/>
      <c r="VNP27" s="112"/>
      <c r="VNQ27" s="112"/>
      <c r="VNR27" s="112"/>
      <c r="VNS27" s="112"/>
      <c r="VNT27" s="112"/>
      <c r="VNU27" s="112"/>
      <c r="VNV27" s="112"/>
      <c r="VNW27" s="112"/>
      <c r="VNX27" s="112"/>
      <c r="VNY27" s="112"/>
      <c r="VNZ27" s="112"/>
      <c r="VOA27" s="112"/>
      <c r="VOB27" s="112"/>
      <c r="VOC27" s="112"/>
      <c r="VOD27" s="112"/>
      <c r="VOE27" s="112"/>
      <c r="VOF27" s="112"/>
      <c r="VOG27" s="112"/>
      <c r="VOH27" s="112"/>
      <c r="VOI27" s="112"/>
      <c r="VOJ27" s="112"/>
      <c r="VOK27" s="112"/>
      <c r="VOL27" s="112"/>
      <c r="VOM27" s="112"/>
      <c r="VON27" s="112"/>
      <c r="VOO27" s="112"/>
      <c r="VOP27" s="112"/>
      <c r="VOQ27" s="112"/>
      <c r="VOR27" s="112"/>
      <c r="VOS27" s="112"/>
      <c r="VOT27" s="112"/>
      <c r="VOU27" s="112"/>
      <c r="VOV27" s="112"/>
      <c r="VOW27" s="112"/>
      <c r="VOX27" s="112"/>
      <c r="VOY27" s="112"/>
      <c r="VOZ27" s="112"/>
      <c r="VPA27" s="112"/>
      <c r="VPB27" s="112"/>
      <c r="VPC27" s="112"/>
      <c r="VPD27" s="112"/>
      <c r="VPE27" s="112"/>
      <c r="VPF27" s="112"/>
      <c r="VPG27" s="112"/>
      <c r="VPH27" s="112"/>
      <c r="VPI27" s="112"/>
      <c r="VPJ27" s="112"/>
      <c r="VPK27" s="112"/>
      <c r="VPL27" s="112"/>
      <c r="VPM27" s="112"/>
      <c r="VPN27" s="112"/>
      <c r="VPO27" s="112"/>
      <c r="VPP27" s="112"/>
      <c r="VPQ27" s="112"/>
      <c r="VPR27" s="112"/>
      <c r="VPS27" s="112"/>
      <c r="VPT27" s="112"/>
      <c r="VPU27" s="112"/>
      <c r="VPV27" s="112"/>
      <c r="VPW27" s="112"/>
      <c r="VPX27" s="112"/>
      <c r="VPY27" s="112"/>
      <c r="VPZ27" s="112"/>
      <c r="VQA27" s="112"/>
      <c r="VQB27" s="112"/>
      <c r="VQC27" s="112"/>
      <c r="VQD27" s="112"/>
      <c r="VQE27" s="112"/>
      <c r="VQF27" s="112"/>
      <c r="VQG27" s="112"/>
      <c r="VQH27" s="112"/>
      <c r="VQI27" s="112"/>
      <c r="VQJ27" s="112"/>
      <c r="VQK27" s="112"/>
      <c r="VQL27" s="112"/>
      <c r="VQM27" s="112"/>
      <c r="VQN27" s="112"/>
      <c r="VQO27" s="112"/>
      <c r="VQP27" s="112"/>
      <c r="VQQ27" s="112"/>
      <c r="VQR27" s="112"/>
      <c r="VQS27" s="112"/>
      <c r="VQT27" s="112"/>
      <c r="VQU27" s="112"/>
      <c r="VQV27" s="112"/>
      <c r="VQW27" s="112"/>
      <c r="VQX27" s="112"/>
      <c r="VQY27" s="112"/>
      <c r="VQZ27" s="112"/>
      <c r="VRA27" s="112"/>
      <c r="VRB27" s="112"/>
      <c r="VRC27" s="112"/>
      <c r="VRD27" s="112"/>
      <c r="VRE27" s="112"/>
      <c r="VRF27" s="112"/>
      <c r="VRG27" s="112"/>
      <c r="VRH27" s="112"/>
      <c r="VRI27" s="112"/>
      <c r="VRJ27" s="112"/>
      <c r="VRK27" s="112"/>
      <c r="VRL27" s="112"/>
      <c r="VRM27" s="112"/>
      <c r="VRN27" s="112"/>
      <c r="VRO27" s="112"/>
      <c r="VRP27" s="112"/>
      <c r="VRQ27" s="112"/>
      <c r="VRR27" s="112"/>
      <c r="VRS27" s="112"/>
      <c r="VRT27" s="112"/>
      <c r="VRU27" s="112"/>
      <c r="VRV27" s="112"/>
      <c r="VRW27" s="112"/>
      <c r="VRX27" s="112"/>
      <c r="VRY27" s="112"/>
      <c r="VRZ27" s="112"/>
      <c r="VSA27" s="112"/>
      <c r="VSB27" s="112"/>
      <c r="VSC27" s="112"/>
      <c r="VSD27" s="112"/>
      <c r="VSE27" s="112"/>
      <c r="VSF27" s="112"/>
      <c r="VSG27" s="112"/>
      <c r="VSH27" s="112"/>
      <c r="VSI27" s="112"/>
      <c r="VSJ27" s="112"/>
      <c r="VSK27" s="112"/>
      <c r="VSL27" s="112"/>
      <c r="VSM27" s="112"/>
      <c r="VSN27" s="112"/>
      <c r="VSO27" s="112"/>
      <c r="VSP27" s="112"/>
      <c r="VSQ27" s="112"/>
      <c r="VSR27" s="112"/>
      <c r="VSS27" s="112"/>
      <c r="VST27" s="112"/>
      <c r="VSU27" s="112"/>
      <c r="VSV27" s="112"/>
      <c r="VSW27" s="112"/>
      <c r="VSX27" s="112"/>
      <c r="VSY27" s="112"/>
      <c r="VSZ27" s="112"/>
      <c r="VTA27" s="112"/>
      <c r="VTB27" s="112"/>
      <c r="VTC27" s="112"/>
      <c r="VTD27" s="112"/>
      <c r="VTE27" s="112"/>
      <c r="VTF27" s="112"/>
      <c r="VTG27" s="112"/>
      <c r="VTH27" s="112"/>
      <c r="VTI27" s="112"/>
      <c r="VTJ27" s="112"/>
      <c r="VTK27" s="112"/>
      <c r="VTL27" s="112"/>
      <c r="VTM27" s="112"/>
      <c r="VTN27" s="112"/>
      <c r="VTO27" s="112"/>
      <c r="VTP27" s="112"/>
      <c r="VTQ27" s="112"/>
      <c r="VTR27" s="112"/>
      <c r="VTS27" s="112"/>
      <c r="VTT27" s="112"/>
      <c r="VTU27" s="112"/>
      <c r="VTV27" s="112"/>
      <c r="VTW27" s="112"/>
      <c r="VTX27" s="112"/>
      <c r="VTY27" s="112"/>
      <c r="VTZ27" s="112"/>
      <c r="VUA27" s="112"/>
      <c r="VUB27" s="112"/>
      <c r="VUC27" s="112"/>
      <c r="VUD27" s="112"/>
      <c r="VUE27" s="112"/>
      <c r="VUF27" s="112"/>
      <c r="VUG27" s="112"/>
      <c r="VUH27" s="112"/>
      <c r="VUI27" s="112"/>
      <c r="VUJ27" s="112"/>
      <c r="VUK27" s="112"/>
      <c r="VUL27" s="112"/>
      <c r="VUM27" s="112"/>
      <c r="VUN27" s="112"/>
      <c r="VUO27" s="112"/>
      <c r="VUP27" s="112"/>
      <c r="VUQ27" s="112"/>
      <c r="VUR27" s="112"/>
      <c r="VUS27" s="112"/>
      <c r="VUT27" s="112"/>
      <c r="VUU27" s="112"/>
      <c r="VUV27" s="112"/>
      <c r="VUW27" s="112"/>
      <c r="VUX27" s="112"/>
      <c r="VUY27" s="112"/>
      <c r="VUZ27" s="112"/>
      <c r="VVA27" s="112"/>
      <c r="VVB27" s="112"/>
      <c r="VVC27" s="112"/>
      <c r="VVD27" s="112"/>
      <c r="VVE27" s="112"/>
      <c r="VVF27" s="112"/>
      <c r="VVG27" s="112"/>
      <c r="VVH27" s="112"/>
      <c r="VVI27" s="112"/>
      <c r="VVJ27" s="112"/>
      <c r="VVK27" s="112"/>
      <c r="VVL27" s="112"/>
      <c r="VVM27" s="112"/>
      <c r="VVN27" s="112"/>
      <c r="VVO27" s="112"/>
      <c r="VVP27" s="112"/>
      <c r="VVQ27" s="112"/>
      <c r="VVR27" s="112"/>
      <c r="VVS27" s="112"/>
      <c r="VVT27" s="112"/>
      <c r="VVU27" s="112"/>
      <c r="VVV27" s="112"/>
      <c r="VVW27" s="112"/>
      <c r="VVX27" s="112"/>
      <c r="VVY27" s="112"/>
      <c r="VVZ27" s="112"/>
      <c r="VWA27" s="112"/>
      <c r="VWB27" s="112"/>
      <c r="VWC27" s="112"/>
      <c r="VWD27" s="112"/>
      <c r="VWE27" s="112"/>
      <c r="VWF27" s="112"/>
      <c r="VWG27" s="112"/>
      <c r="VWH27" s="112"/>
      <c r="VWI27" s="112"/>
      <c r="VWJ27" s="112"/>
      <c r="VWK27" s="112"/>
      <c r="VWL27" s="112"/>
      <c r="VWM27" s="112"/>
      <c r="VWN27" s="112"/>
      <c r="VWO27" s="112"/>
      <c r="VWP27" s="112"/>
      <c r="VWQ27" s="112"/>
      <c r="VWR27" s="112"/>
      <c r="VWS27" s="112"/>
      <c r="VWT27" s="112"/>
      <c r="VWU27" s="112"/>
      <c r="VWV27" s="112"/>
      <c r="VWW27" s="112"/>
      <c r="VWX27" s="112"/>
      <c r="VWY27" s="112"/>
      <c r="VWZ27" s="112"/>
      <c r="VXA27" s="112"/>
      <c r="VXB27" s="112"/>
      <c r="VXC27" s="112"/>
      <c r="VXD27" s="112"/>
      <c r="VXE27" s="112"/>
      <c r="VXF27" s="112"/>
      <c r="VXG27" s="112"/>
      <c r="VXH27" s="112"/>
      <c r="VXI27" s="112"/>
      <c r="VXJ27" s="112"/>
      <c r="VXK27" s="112"/>
      <c r="VXL27" s="112"/>
      <c r="VXM27" s="112"/>
      <c r="VXN27" s="112"/>
      <c r="VXO27" s="112"/>
      <c r="VXP27" s="112"/>
      <c r="VXQ27" s="112"/>
      <c r="VXR27" s="112"/>
      <c r="VXS27" s="112"/>
      <c r="VXT27" s="112"/>
      <c r="VXU27" s="112"/>
      <c r="VXV27" s="112"/>
      <c r="VXW27" s="112"/>
      <c r="VXX27" s="112"/>
      <c r="VXY27" s="112"/>
      <c r="VXZ27" s="112"/>
      <c r="VYA27" s="112"/>
      <c r="VYB27" s="112"/>
      <c r="VYC27" s="112"/>
      <c r="VYD27" s="112"/>
      <c r="VYE27" s="112"/>
      <c r="VYF27" s="112"/>
      <c r="VYG27" s="112"/>
      <c r="VYH27" s="112"/>
      <c r="VYI27" s="112"/>
      <c r="VYJ27" s="112"/>
      <c r="VYK27" s="112"/>
      <c r="VYL27" s="112"/>
      <c r="VYM27" s="112"/>
      <c r="VYN27" s="112"/>
      <c r="VYO27" s="112"/>
      <c r="VYP27" s="112"/>
      <c r="VYQ27" s="112"/>
      <c r="VYR27" s="112"/>
      <c r="VYS27" s="112"/>
      <c r="VYT27" s="112"/>
      <c r="VYU27" s="112"/>
      <c r="VYV27" s="112"/>
      <c r="VYW27" s="112"/>
      <c r="VYX27" s="112"/>
      <c r="VYY27" s="112"/>
      <c r="VYZ27" s="112"/>
      <c r="VZA27" s="112"/>
      <c r="VZB27" s="112"/>
      <c r="VZC27" s="112"/>
      <c r="VZD27" s="112"/>
      <c r="VZE27" s="112"/>
      <c r="VZF27" s="112"/>
      <c r="VZG27" s="112"/>
      <c r="VZH27" s="112"/>
      <c r="VZI27" s="112"/>
      <c r="VZJ27" s="112"/>
      <c r="VZK27" s="112"/>
      <c r="VZL27" s="112"/>
      <c r="VZM27" s="112"/>
      <c r="VZN27" s="112"/>
      <c r="VZO27" s="112"/>
      <c r="VZP27" s="112"/>
      <c r="VZQ27" s="112"/>
      <c r="VZR27" s="112"/>
      <c r="VZS27" s="112"/>
      <c r="VZT27" s="112"/>
      <c r="VZU27" s="112"/>
      <c r="VZV27" s="112"/>
      <c r="VZW27" s="112"/>
      <c r="VZX27" s="112"/>
      <c r="VZY27" s="112"/>
      <c r="VZZ27" s="112"/>
      <c r="WAA27" s="112"/>
      <c r="WAB27" s="112"/>
      <c r="WAC27" s="112"/>
      <c r="WAD27" s="112"/>
      <c r="WAE27" s="112"/>
      <c r="WAF27" s="112"/>
      <c r="WAG27" s="112"/>
      <c r="WAH27" s="112"/>
      <c r="WAI27" s="112"/>
      <c r="WAJ27" s="112"/>
      <c r="WAK27" s="112"/>
      <c r="WAL27" s="112"/>
      <c r="WAM27" s="112"/>
      <c r="WAN27" s="112"/>
      <c r="WAO27" s="112"/>
      <c r="WAP27" s="112"/>
      <c r="WAQ27" s="112"/>
      <c r="WAR27" s="112"/>
      <c r="WAS27" s="112"/>
      <c r="WAT27" s="112"/>
      <c r="WAU27" s="112"/>
      <c r="WAV27" s="112"/>
      <c r="WAW27" s="112"/>
      <c r="WAX27" s="112"/>
      <c r="WAY27" s="112"/>
      <c r="WAZ27" s="112"/>
      <c r="WBA27" s="112"/>
      <c r="WBB27" s="112"/>
      <c r="WBC27" s="112"/>
      <c r="WBD27" s="112"/>
      <c r="WBE27" s="112"/>
      <c r="WBF27" s="112"/>
      <c r="WBG27" s="112"/>
      <c r="WBH27" s="112"/>
      <c r="WBI27" s="112"/>
      <c r="WBJ27" s="112"/>
      <c r="WBK27" s="112"/>
      <c r="WBL27" s="112"/>
      <c r="WBM27" s="112"/>
      <c r="WBN27" s="112"/>
      <c r="WBO27" s="112"/>
      <c r="WBP27" s="112"/>
      <c r="WBQ27" s="112"/>
      <c r="WBR27" s="112"/>
      <c r="WBS27" s="112"/>
      <c r="WBT27" s="112"/>
      <c r="WBU27" s="112"/>
      <c r="WBV27" s="112"/>
      <c r="WBW27" s="112"/>
      <c r="WBX27" s="112"/>
      <c r="WBY27" s="112"/>
      <c r="WBZ27" s="112"/>
      <c r="WCA27" s="112"/>
      <c r="WCB27" s="112"/>
      <c r="WCC27" s="112"/>
      <c r="WCD27" s="112"/>
      <c r="WCE27" s="112"/>
      <c r="WCF27" s="112"/>
      <c r="WCG27" s="112"/>
      <c r="WCH27" s="112"/>
      <c r="WCI27" s="112"/>
      <c r="WCJ27" s="112"/>
      <c r="WCK27" s="112"/>
      <c r="WCL27" s="112"/>
      <c r="WCM27" s="112"/>
      <c r="WCN27" s="112"/>
      <c r="WCO27" s="112"/>
      <c r="WCP27" s="112"/>
      <c r="WCQ27" s="112"/>
      <c r="WCR27" s="112"/>
      <c r="WCS27" s="112"/>
      <c r="WCT27" s="112"/>
      <c r="WCU27" s="112"/>
      <c r="WCV27" s="112"/>
      <c r="WCW27" s="112"/>
      <c r="WCX27" s="112"/>
      <c r="WCY27" s="112"/>
      <c r="WCZ27" s="112"/>
      <c r="WDA27" s="112"/>
      <c r="WDB27" s="112"/>
      <c r="WDC27" s="112"/>
      <c r="WDD27" s="112"/>
      <c r="WDE27" s="112"/>
      <c r="WDF27" s="112"/>
      <c r="WDG27" s="112"/>
      <c r="WDH27" s="112"/>
      <c r="WDI27" s="112"/>
      <c r="WDJ27" s="112"/>
      <c r="WDK27" s="112"/>
      <c r="WDL27" s="112"/>
      <c r="WDM27" s="112"/>
      <c r="WDN27" s="112"/>
      <c r="WDO27" s="112"/>
      <c r="WDP27" s="112"/>
      <c r="WDQ27" s="112"/>
      <c r="WDR27" s="112"/>
      <c r="WDS27" s="112"/>
      <c r="WDT27" s="112"/>
      <c r="WDU27" s="112"/>
      <c r="WDV27" s="112"/>
      <c r="WDW27" s="112"/>
      <c r="WDX27" s="112"/>
      <c r="WDY27" s="112"/>
      <c r="WDZ27" s="112"/>
      <c r="WEA27" s="112"/>
      <c r="WEB27" s="112"/>
      <c r="WEC27" s="112"/>
      <c r="WED27" s="112"/>
      <c r="WEE27" s="112"/>
      <c r="WEF27" s="112"/>
      <c r="WEG27" s="112"/>
      <c r="WEH27" s="112"/>
      <c r="WEI27" s="112"/>
      <c r="WEJ27" s="112"/>
      <c r="WEK27" s="112"/>
      <c r="WEL27" s="112"/>
      <c r="WEM27" s="112"/>
      <c r="WEN27" s="112"/>
      <c r="WEO27" s="112"/>
      <c r="WEP27" s="112"/>
      <c r="WEQ27" s="112"/>
      <c r="WER27" s="112"/>
      <c r="WES27" s="112"/>
      <c r="WET27" s="112"/>
      <c r="WEU27" s="112"/>
      <c r="WEV27" s="112"/>
      <c r="WEW27" s="112"/>
      <c r="WEX27" s="112"/>
      <c r="WEY27" s="112"/>
      <c r="WEZ27" s="112"/>
      <c r="WFA27" s="112"/>
      <c r="WFB27" s="112"/>
      <c r="WFC27" s="112"/>
      <c r="WFD27" s="112"/>
      <c r="WFE27" s="112"/>
      <c r="WFF27" s="112"/>
      <c r="WFG27" s="112"/>
      <c r="WFH27" s="112"/>
      <c r="WFI27" s="112"/>
      <c r="WFJ27" s="112"/>
      <c r="WFK27" s="112"/>
      <c r="WFL27" s="112"/>
      <c r="WFM27" s="112"/>
      <c r="WFN27" s="112"/>
      <c r="WFO27" s="112"/>
      <c r="WFP27" s="112"/>
      <c r="WFQ27" s="112"/>
      <c r="WFR27" s="112"/>
      <c r="WFS27" s="112"/>
      <c r="WFT27" s="112"/>
      <c r="WFU27" s="112"/>
      <c r="WFV27" s="112"/>
      <c r="WFW27" s="112"/>
      <c r="WFX27" s="112"/>
      <c r="WFY27" s="112"/>
      <c r="WFZ27" s="112"/>
      <c r="WGA27" s="112"/>
      <c r="WGB27" s="112"/>
      <c r="WGC27" s="112"/>
      <c r="WGD27" s="112"/>
      <c r="WGE27" s="112"/>
      <c r="WGF27" s="112"/>
      <c r="WGG27" s="112"/>
      <c r="WGH27" s="112"/>
      <c r="WGI27" s="112"/>
      <c r="WGJ27" s="112"/>
      <c r="WGK27" s="112"/>
      <c r="WGL27" s="112"/>
      <c r="WGM27" s="112"/>
      <c r="WGN27" s="112"/>
      <c r="WGO27" s="112"/>
      <c r="WGP27" s="112"/>
      <c r="WGQ27" s="112"/>
      <c r="WGR27" s="112"/>
      <c r="WGS27" s="112"/>
      <c r="WGT27" s="112"/>
      <c r="WGU27" s="112"/>
      <c r="WGV27" s="112"/>
      <c r="WGW27" s="112"/>
      <c r="WGX27" s="112"/>
      <c r="WGY27" s="112"/>
      <c r="WGZ27" s="112"/>
      <c r="WHA27" s="112"/>
      <c r="WHB27" s="112"/>
      <c r="WHC27" s="112"/>
      <c r="WHD27" s="112"/>
      <c r="WHE27" s="112"/>
      <c r="WHF27" s="112"/>
      <c r="WHG27" s="112"/>
      <c r="WHH27" s="112"/>
      <c r="WHI27" s="112"/>
      <c r="WHJ27" s="112"/>
      <c r="WHK27" s="112"/>
      <c r="WHL27" s="112"/>
      <c r="WHM27" s="112"/>
      <c r="WHN27" s="112"/>
      <c r="WHO27" s="112"/>
      <c r="WHP27" s="112"/>
      <c r="WHQ27" s="112"/>
      <c r="WHR27" s="112"/>
      <c r="WHS27" s="112"/>
      <c r="WHT27" s="112"/>
      <c r="WHU27" s="112"/>
      <c r="WHV27" s="112"/>
      <c r="WHW27" s="112"/>
      <c r="WHX27" s="112"/>
      <c r="WHY27" s="112"/>
      <c r="WHZ27" s="112"/>
      <c r="WIA27" s="112"/>
      <c r="WIB27" s="112"/>
      <c r="WIC27" s="112"/>
      <c r="WID27" s="112"/>
      <c r="WIE27" s="112"/>
      <c r="WIF27" s="112"/>
      <c r="WIG27" s="112"/>
      <c r="WIH27" s="112"/>
      <c r="WII27" s="112"/>
      <c r="WIJ27" s="112"/>
      <c r="WIK27" s="112"/>
      <c r="WIL27" s="112"/>
      <c r="WIM27" s="112"/>
      <c r="WIN27" s="112"/>
      <c r="WIO27" s="112"/>
      <c r="WIP27" s="112"/>
      <c r="WIQ27" s="112"/>
      <c r="WIR27" s="112"/>
      <c r="WIS27" s="112"/>
      <c r="WIT27" s="112"/>
      <c r="WIU27" s="112"/>
      <c r="WIV27" s="112"/>
      <c r="WIW27" s="112"/>
      <c r="WIX27" s="112"/>
      <c r="WIY27" s="112"/>
      <c r="WIZ27" s="112"/>
      <c r="WJA27" s="112"/>
      <c r="WJB27" s="112"/>
      <c r="WJC27" s="112"/>
      <c r="WJD27" s="112"/>
      <c r="WJE27" s="112"/>
      <c r="WJF27" s="112"/>
      <c r="WJG27" s="112"/>
      <c r="WJH27" s="112"/>
      <c r="WJI27" s="112"/>
      <c r="WJJ27" s="112"/>
      <c r="WJK27" s="112"/>
      <c r="WJL27" s="112"/>
      <c r="WJM27" s="112"/>
      <c r="WJN27" s="112"/>
      <c r="WJO27" s="112"/>
      <c r="WJP27" s="112"/>
      <c r="WJQ27" s="112"/>
      <c r="WJR27" s="112"/>
      <c r="WJS27" s="112"/>
      <c r="WJT27" s="112"/>
      <c r="WJU27" s="112"/>
      <c r="WJV27" s="112"/>
      <c r="WJW27" s="112"/>
      <c r="WJX27" s="112"/>
      <c r="WJY27" s="112"/>
      <c r="WJZ27" s="112"/>
      <c r="WKA27" s="112"/>
      <c r="WKB27" s="112"/>
      <c r="WKC27" s="112"/>
      <c r="WKD27" s="112"/>
      <c r="WKE27" s="112"/>
      <c r="WKF27" s="112"/>
      <c r="WKG27" s="112"/>
      <c r="WKH27" s="112"/>
      <c r="WKI27" s="112"/>
      <c r="WKJ27" s="112"/>
      <c r="WKK27" s="112"/>
      <c r="WKL27" s="112"/>
      <c r="WKM27" s="112"/>
      <c r="WKN27" s="112"/>
      <c r="WKO27" s="112"/>
      <c r="WKP27" s="112"/>
      <c r="WKQ27" s="112"/>
      <c r="WKR27" s="112"/>
      <c r="WKS27" s="112"/>
      <c r="WKT27" s="112"/>
      <c r="WKU27" s="112"/>
      <c r="WKV27" s="112"/>
      <c r="WKW27" s="112"/>
      <c r="WKX27" s="112"/>
      <c r="WKY27" s="112"/>
      <c r="WKZ27" s="112"/>
      <c r="WLA27" s="112"/>
      <c r="WLB27" s="112"/>
      <c r="WLC27" s="112"/>
      <c r="WLD27" s="112"/>
      <c r="WLE27" s="112"/>
      <c r="WLF27" s="112"/>
      <c r="WLG27" s="112"/>
      <c r="WLH27" s="112"/>
      <c r="WLI27" s="112"/>
      <c r="WLJ27" s="112"/>
      <c r="WLK27" s="112"/>
      <c r="WLL27" s="112"/>
      <c r="WLM27" s="112"/>
      <c r="WLN27" s="112"/>
      <c r="WLO27" s="112"/>
      <c r="WLP27" s="112"/>
      <c r="WLQ27" s="112"/>
      <c r="WLR27" s="112"/>
      <c r="WLS27" s="112"/>
      <c r="WLT27" s="112"/>
      <c r="WLU27" s="112"/>
      <c r="WLV27" s="112"/>
      <c r="WLW27" s="112"/>
      <c r="WLX27" s="112"/>
      <c r="WLY27" s="112"/>
      <c r="WLZ27" s="112"/>
      <c r="WMA27" s="112"/>
      <c r="WMB27" s="112"/>
      <c r="WMC27" s="112"/>
      <c r="WMD27" s="112"/>
      <c r="WME27" s="112"/>
      <c r="WMF27" s="112"/>
      <c r="WMG27" s="112"/>
      <c r="WMH27" s="112"/>
      <c r="WMI27" s="112"/>
      <c r="WMJ27" s="112"/>
      <c r="WMK27" s="112"/>
      <c r="WML27" s="112"/>
      <c r="WMM27" s="112"/>
      <c r="WMN27" s="112"/>
      <c r="WMO27" s="112"/>
      <c r="WMP27" s="112"/>
      <c r="WMQ27" s="112"/>
      <c r="WMR27" s="112"/>
      <c r="WMS27" s="112"/>
      <c r="WMT27" s="112"/>
      <c r="WMU27" s="112"/>
      <c r="WMV27" s="112"/>
      <c r="WMW27" s="112"/>
      <c r="WMX27" s="112"/>
      <c r="WMY27" s="112"/>
      <c r="WMZ27" s="112"/>
      <c r="WNA27" s="112"/>
      <c r="WNB27" s="112"/>
      <c r="WNC27" s="112"/>
      <c r="WND27" s="112"/>
      <c r="WNE27" s="112"/>
      <c r="WNF27" s="112"/>
      <c r="WNG27" s="112"/>
      <c r="WNH27" s="112"/>
      <c r="WNI27" s="112"/>
      <c r="WNJ27" s="112"/>
      <c r="WNK27" s="112"/>
      <c r="WNL27" s="112"/>
      <c r="WNM27" s="112"/>
      <c r="WNN27" s="112"/>
      <c r="WNO27" s="112"/>
      <c r="WNP27" s="112"/>
      <c r="WNQ27" s="112"/>
      <c r="WNR27" s="112"/>
      <c r="WNS27" s="112"/>
      <c r="WNT27" s="112"/>
      <c r="WNU27" s="112"/>
      <c r="WNV27" s="112"/>
      <c r="WNW27" s="112"/>
      <c r="WNX27" s="112"/>
      <c r="WNY27" s="112"/>
      <c r="WNZ27" s="112"/>
      <c r="WOA27" s="112"/>
      <c r="WOB27" s="112"/>
      <c r="WOC27" s="112"/>
      <c r="WOD27" s="112"/>
      <c r="WOE27" s="112"/>
      <c r="WOF27" s="112"/>
      <c r="WOG27" s="112"/>
      <c r="WOH27" s="112"/>
      <c r="WOI27" s="112"/>
      <c r="WOJ27" s="112"/>
      <c r="WOK27" s="112"/>
      <c r="WOL27" s="112"/>
      <c r="WOM27" s="112"/>
      <c r="WON27" s="112"/>
      <c r="WOO27" s="112"/>
      <c r="WOP27" s="112"/>
      <c r="WOQ27" s="112"/>
      <c r="WOR27" s="112"/>
      <c r="WOS27" s="112"/>
      <c r="WOT27" s="112"/>
      <c r="WOU27" s="112"/>
      <c r="WOV27" s="112"/>
      <c r="WOW27" s="112"/>
      <c r="WOX27" s="112"/>
      <c r="WOY27" s="112"/>
      <c r="WOZ27" s="112"/>
      <c r="WPA27" s="112"/>
      <c r="WPB27" s="112"/>
      <c r="WPC27" s="112"/>
      <c r="WPD27" s="112"/>
      <c r="WPE27" s="112"/>
      <c r="WPF27" s="112"/>
      <c r="WPG27" s="112"/>
      <c r="WPH27" s="112"/>
      <c r="WPI27" s="112"/>
      <c r="WPJ27" s="112"/>
      <c r="WPK27" s="112"/>
      <c r="WPL27" s="112"/>
      <c r="WPM27" s="112"/>
      <c r="WPN27" s="112"/>
      <c r="WPO27" s="112"/>
      <c r="WPP27" s="112"/>
      <c r="WPQ27" s="112"/>
      <c r="WPR27" s="112"/>
      <c r="WPS27" s="112"/>
      <c r="WPT27" s="112"/>
      <c r="WPU27" s="112"/>
      <c r="WPV27" s="112"/>
      <c r="WPW27" s="112"/>
      <c r="WPX27" s="112"/>
      <c r="WPY27" s="112"/>
      <c r="WPZ27" s="112"/>
      <c r="WQA27" s="112"/>
      <c r="WQB27" s="112"/>
      <c r="WQC27" s="112"/>
      <c r="WQD27" s="112"/>
      <c r="WQE27" s="112"/>
      <c r="WQF27" s="112"/>
      <c r="WQG27" s="112"/>
      <c r="WQH27" s="112"/>
      <c r="WQI27" s="112"/>
      <c r="WQJ27" s="112"/>
      <c r="WQK27" s="112"/>
      <c r="WQL27" s="112"/>
      <c r="WQM27" s="112"/>
      <c r="WQN27" s="112"/>
      <c r="WQO27" s="112"/>
      <c r="WQP27" s="112"/>
      <c r="WQQ27" s="112"/>
      <c r="WQR27" s="112"/>
      <c r="WQS27" s="112"/>
      <c r="WQT27" s="112"/>
      <c r="WQU27" s="112"/>
      <c r="WQV27" s="112"/>
      <c r="WQW27" s="112"/>
      <c r="WQX27" s="112"/>
      <c r="WQY27" s="112"/>
      <c r="WQZ27" s="112"/>
      <c r="WRA27" s="112"/>
      <c r="WRB27" s="112"/>
      <c r="WRC27" s="112"/>
      <c r="WRD27" s="112"/>
      <c r="WRE27" s="112"/>
      <c r="WRF27" s="112"/>
      <c r="WRG27" s="112"/>
      <c r="WRH27" s="112"/>
      <c r="WRI27" s="112"/>
      <c r="WRJ27" s="112"/>
      <c r="WRK27" s="112"/>
      <c r="WRL27" s="112"/>
      <c r="WRM27" s="112"/>
      <c r="WRN27" s="112"/>
      <c r="WRO27" s="112"/>
      <c r="WRP27" s="112"/>
      <c r="WRQ27" s="112"/>
      <c r="WRR27" s="112"/>
      <c r="WRS27" s="112"/>
      <c r="WRT27" s="112"/>
      <c r="WRU27" s="112"/>
      <c r="WRV27" s="112"/>
      <c r="WRW27" s="112"/>
      <c r="WRX27" s="112"/>
      <c r="WRY27" s="112"/>
      <c r="WRZ27" s="112"/>
      <c r="WSA27" s="112"/>
      <c r="WSB27" s="112"/>
      <c r="WSC27" s="112"/>
      <c r="WSD27" s="112"/>
      <c r="WSE27" s="112"/>
      <c r="WSF27" s="112"/>
      <c r="WSG27" s="112"/>
      <c r="WSH27" s="112"/>
      <c r="WSI27" s="112"/>
      <c r="WSJ27" s="112"/>
      <c r="WSK27" s="112"/>
      <c r="WSL27" s="112"/>
      <c r="WSM27" s="112"/>
      <c r="WSN27" s="112"/>
      <c r="WSO27" s="112"/>
      <c r="WSP27" s="112"/>
      <c r="WSQ27" s="112"/>
      <c r="WSR27" s="112"/>
      <c r="WSS27" s="112"/>
      <c r="WST27" s="112"/>
      <c r="WSU27" s="112"/>
      <c r="WSV27" s="112"/>
      <c r="WSW27" s="112"/>
      <c r="WSX27" s="112"/>
      <c r="WSY27" s="112"/>
      <c r="WSZ27" s="112"/>
      <c r="WTA27" s="112"/>
      <c r="WTB27" s="112"/>
      <c r="WTC27" s="112"/>
      <c r="WTD27" s="112"/>
      <c r="WTE27" s="112"/>
      <c r="WTF27" s="112"/>
      <c r="WTG27" s="112"/>
      <c r="WTH27" s="112"/>
      <c r="WTI27" s="112"/>
      <c r="WTJ27" s="112"/>
      <c r="WTK27" s="112"/>
      <c r="WTL27" s="112"/>
      <c r="WTM27" s="112"/>
      <c r="WTN27" s="112"/>
      <c r="WTO27" s="112"/>
      <c r="WTP27" s="112"/>
      <c r="WTQ27" s="112"/>
      <c r="WTR27" s="112"/>
      <c r="WTS27" s="112"/>
      <c r="WTT27" s="112"/>
      <c r="WTU27" s="112"/>
      <c r="WTV27" s="112"/>
      <c r="WTW27" s="112"/>
      <c r="WTX27" s="112"/>
      <c r="WTY27" s="112"/>
      <c r="WTZ27" s="112"/>
      <c r="WUA27" s="112"/>
      <c r="WUB27" s="112"/>
      <c r="WUC27" s="112"/>
      <c r="WUD27" s="112"/>
      <c r="WUE27" s="112"/>
      <c r="WUF27" s="112"/>
      <c r="WUG27" s="112"/>
      <c r="WUH27" s="112"/>
      <c r="WUI27" s="112"/>
      <c r="WUJ27" s="112"/>
      <c r="WUK27" s="112"/>
      <c r="WUL27" s="112"/>
      <c r="WUM27" s="112"/>
      <c r="WUN27" s="112"/>
      <c r="WUO27" s="112"/>
      <c r="WUP27" s="112"/>
      <c r="WUQ27" s="112"/>
      <c r="WUR27" s="112"/>
      <c r="WUS27" s="112"/>
      <c r="WUT27" s="112"/>
      <c r="WUU27" s="112"/>
      <c r="WUV27" s="112"/>
      <c r="WUW27" s="112"/>
      <c r="WUX27" s="112"/>
      <c r="WUY27" s="112"/>
      <c r="WUZ27" s="112"/>
      <c r="WVA27" s="112"/>
      <c r="WVB27" s="112"/>
      <c r="WVC27" s="112"/>
      <c r="WVD27" s="112"/>
      <c r="WVE27" s="112"/>
      <c r="WVF27" s="112"/>
      <c r="WVG27" s="112"/>
      <c r="WVH27" s="112"/>
      <c r="WVI27" s="112"/>
      <c r="WVJ27" s="112"/>
      <c r="WVK27" s="112"/>
      <c r="WVL27" s="112"/>
      <c r="WVM27" s="112"/>
      <c r="WVN27" s="112"/>
      <c r="WVO27" s="112"/>
      <c r="WVP27" s="112"/>
      <c r="WVQ27" s="112"/>
      <c r="WVR27" s="112"/>
      <c r="WVS27" s="112"/>
      <c r="WVT27" s="112"/>
      <c r="WVU27" s="112"/>
      <c r="WVV27" s="112"/>
      <c r="WVW27" s="112"/>
      <c r="WVX27" s="112"/>
      <c r="WVY27" s="112"/>
      <c r="WVZ27" s="112"/>
      <c r="WWA27" s="112"/>
      <c r="WWB27" s="112"/>
      <c r="WWC27" s="112"/>
      <c r="WWD27" s="112"/>
      <c r="WWE27" s="112"/>
      <c r="WWF27" s="112"/>
      <c r="WWG27" s="112"/>
      <c r="WWH27" s="112"/>
      <c r="WWI27" s="112"/>
      <c r="WWJ27" s="112"/>
      <c r="WWK27" s="112"/>
      <c r="WWL27" s="112"/>
      <c r="WWM27" s="112"/>
      <c r="WWN27" s="112"/>
      <c r="WWO27" s="112"/>
      <c r="WWP27" s="112"/>
      <c r="WWQ27" s="112"/>
      <c r="WWR27" s="112"/>
      <c r="WWS27" s="112"/>
      <c r="WWT27" s="112"/>
      <c r="WWU27" s="112"/>
      <c r="WWV27" s="112"/>
      <c r="WWW27" s="112"/>
      <c r="WWX27" s="112"/>
      <c r="WWY27" s="112"/>
      <c r="WWZ27" s="112"/>
      <c r="WXA27" s="112"/>
      <c r="WXB27" s="112"/>
      <c r="WXC27" s="112"/>
      <c r="WXD27" s="112"/>
      <c r="WXE27" s="112"/>
      <c r="WXF27" s="112"/>
      <c r="WXG27" s="112"/>
      <c r="WXH27" s="112"/>
      <c r="WXI27" s="112"/>
      <c r="WXJ27" s="112"/>
      <c r="WXK27" s="112"/>
      <c r="WXL27" s="112"/>
      <c r="WXM27" s="112"/>
      <c r="WXN27" s="112"/>
      <c r="WXO27" s="112"/>
      <c r="WXP27" s="112"/>
      <c r="WXQ27" s="112"/>
      <c r="WXR27" s="112"/>
      <c r="WXS27" s="112"/>
      <c r="WXT27" s="112"/>
      <c r="WXU27" s="112"/>
      <c r="WXV27" s="112"/>
      <c r="WXW27" s="112"/>
      <c r="WXX27" s="112"/>
      <c r="WXY27" s="112"/>
      <c r="WXZ27" s="112"/>
      <c r="WYA27" s="112"/>
      <c r="WYB27" s="112"/>
      <c r="WYC27" s="112"/>
      <c r="WYD27" s="112"/>
      <c r="WYE27" s="112"/>
      <c r="WYF27" s="112"/>
      <c r="WYG27" s="112"/>
      <c r="WYH27" s="112"/>
      <c r="WYI27" s="112"/>
      <c r="WYJ27" s="112"/>
      <c r="WYK27" s="112"/>
      <c r="WYL27" s="112"/>
      <c r="WYM27" s="112"/>
      <c r="WYN27" s="112"/>
      <c r="WYO27" s="112"/>
      <c r="WYP27" s="112"/>
      <c r="WYQ27" s="112"/>
      <c r="WYR27" s="112"/>
      <c r="WYS27" s="112"/>
      <c r="WYT27" s="112"/>
      <c r="WYU27" s="112"/>
      <c r="WYV27" s="112"/>
      <c r="WYW27" s="112"/>
      <c r="WYX27" s="112"/>
      <c r="WYY27" s="112"/>
      <c r="WYZ27" s="112"/>
      <c r="WZA27" s="112"/>
      <c r="WZB27" s="112"/>
      <c r="WZC27" s="112"/>
      <c r="WZD27" s="112"/>
      <c r="WZE27" s="112"/>
      <c r="WZF27" s="112"/>
      <c r="WZG27" s="112"/>
      <c r="WZH27" s="112"/>
      <c r="WZI27" s="112"/>
      <c r="WZJ27" s="112"/>
      <c r="WZK27" s="112"/>
      <c r="WZL27" s="112"/>
      <c r="WZM27" s="112"/>
      <c r="WZN27" s="112"/>
      <c r="WZO27" s="112"/>
      <c r="WZP27" s="112"/>
      <c r="WZQ27" s="112"/>
      <c r="WZR27" s="112"/>
      <c r="WZS27" s="112"/>
      <c r="WZT27" s="112"/>
      <c r="WZU27" s="112"/>
      <c r="WZV27" s="112"/>
      <c r="WZW27" s="112"/>
      <c r="WZX27" s="112"/>
      <c r="WZY27" s="112"/>
      <c r="WZZ27" s="112"/>
      <c r="XAA27" s="112"/>
      <c r="XAB27" s="112"/>
      <c r="XAC27" s="112"/>
      <c r="XAD27" s="112"/>
      <c r="XAE27" s="112"/>
      <c r="XAF27" s="112"/>
      <c r="XAG27" s="112"/>
      <c r="XAH27" s="112"/>
      <c r="XAI27" s="112"/>
      <c r="XAJ27" s="112"/>
      <c r="XAK27" s="112"/>
      <c r="XAL27" s="112"/>
      <c r="XAM27" s="112"/>
      <c r="XAN27" s="112"/>
      <c r="XAO27" s="112"/>
      <c r="XAP27" s="112"/>
      <c r="XAQ27" s="112"/>
      <c r="XAR27" s="112"/>
      <c r="XAS27" s="112"/>
      <c r="XAT27" s="112"/>
      <c r="XAU27" s="112"/>
      <c r="XAV27" s="112"/>
      <c r="XAW27" s="112"/>
      <c r="XAX27" s="112"/>
      <c r="XAY27" s="112"/>
      <c r="XAZ27" s="112"/>
      <c r="XBA27" s="112"/>
      <c r="XBB27" s="112"/>
      <c r="XBC27" s="112"/>
      <c r="XBD27" s="112"/>
      <c r="XBE27" s="112"/>
      <c r="XBF27" s="112"/>
      <c r="XBG27" s="112"/>
      <c r="XBH27" s="112"/>
      <c r="XBI27" s="112"/>
      <c r="XBJ27" s="112"/>
      <c r="XBK27" s="112"/>
      <c r="XBL27" s="112"/>
      <c r="XBM27" s="112"/>
      <c r="XBN27" s="112"/>
      <c r="XBO27" s="112"/>
      <c r="XBP27" s="112"/>
      <c r="XBQ27" s="112"/>
      <c r="XBR27" s="112"/>
      <c r="XBS27" s="112"/>
      <c r="XBT27" s="112"/>
      <c r="XBU27" s="112"/>
      <c r="XBV27" s="112"/>
      <c r="XBW27" s="112"/>
      <c r="XBX27" s="112"/>
      <c r="XBY27" s="112"/>
      <c r="XBZ27" s="112"/>
      <c r="XCA27" s="112"/>
      <c r="XCB27" s="112"/>
      <c r="XCC27" s="112"/>
      <c r="XCD27" s="112"/>
      <c r="XCE27" s="112"/>
      <c r="XCF27" s="112"/>
      <c r="XCG27" s="112"/>
      <c r="XCH27" s="112"/>
      <c r="XCI27" s="112"/>
      <c r="XCJ27" s="112"/>
      <c r="XCK27" s="112"/>
      <c r="XCL27" s="112"/>
      <c r="XCM27" s="112"/>
      <c r="XCN27" s="112"/>
      <c r="XCO27" s="112"/>
      <c r="XCP27" s="112"/>
      <c r="XCQ27" s="112"/>
      <c r="XCR27" s="112"/>
      <c r="XCS27" s="112"/>
      <c r="XCT27" s="112"/>
      <c r="XCU27" s="112"/>
      <c r="XCV27" s="112"/>
      <c r="XCW27" s="112"/>
      <c r="XCX27" s="112"/>
      <c r="XCY27" s="112"/>
      <c r="XCZ27" s="112"/>
      <c r="XDA27" s="112"/>
      <c r="XDB27" s="112"/>
      <c r="XDC27" s="112"/>
      <c r="XDD27" s="112"/>
      <c r="XDE27" s="112"/>
      <c r="XDF27" s="112"/>
      <c r="XDG27" s="112"/>
      <c r="XDH27" s="112"/>
      <c r="XDI27" s="112"/>
      <c r="XDJ27" s="112"/>
      <c r="XDK27" s="112"/>
      <c r="XDL27" s="112"/>
      <c r="XDM27" s="112"/>
      <c r="XDN27" s="112"/>
      <c r="XDO27" s="112"/>
      <c r="XDP27" s="112"/>
      <c r="XDQ27" s="112"/>
      <c r="XDR27" s="112"/>
      <c r="XDS27" s="112"/>
      <c r="XDT27" s="112"/>
      <c r="XDU27" s="112"/>
      <c r="XDV27" s="112"/>
      <c r="XDW27" s="112"/>
      <c r="XDX27" s="112"/>
      <c r="XDY27" s="112"/>
      <c r="XDZ27" s="112"/>
      <c r="XEA27" s="112"/>
      <c r="XEB27" s="112"/>
      <c r="XEC27" s="112"/>
      <c r="XED27" s="112"/>
      <c r="XEE27" s="112"/>
      <c r="XEF27" s="112"/>
      <c r="XEG27" s="112"/>
      <c r="XEH27" s="112"/>
      <c r="XEI27" s="112"/>
      <c r="XEJ27" s="112"/>
      <c r="XEK27" s="112"/>
      <c r="XEL27" s="112"/>
      <c r="XEM27" s="112"/>
      <c r="XEN27" s="112"/>
      <c r="XEO27" s="112"/>
      <c r="XEP27" s="112"/>
      <c r="XEQ27" s="112"/>
      <c r="XER27" s="112"/>
      <c r="XES27" s="112"/>
      <c r="XET27" s="112"/>
      <c r="XEU27" s="112"/>
      <c r="XEV27" s="112"/>
      <c r="XEW27" s="112"/>
      <c r="XEX27" s="112"/>
      <c r="XEY27" s="112"/>
    </row>
    <row r="28" spans="1:16379" ht="12.75" customHeight="1" x14ac:dyDescent="0.25">
      <c r="E28" s="109"/>
      <c r="F28" s="108"/>
      <c r="G28" s="388"/>
      <c r="H28" s="107"/>
      <c r="I28" s="388"/>
    </row>
    <row r="29" spans="1:16379" ht="12.75" customHeight="1" x14ac:dyDescent="0.25">
      <c r="E29" s="109" t="s">
        <v>134</v>
      </c>
      <c r="F29" s="108"/>
      <c r="G29" s="416">
        <v>0</v>
      </c>
      <c r="H29" s="414">
        <v>0</v>
      </c>
      <c r="I29" s="418">
        <f>H29*$G29</f>
        <v>0</v>
      </c>
    </row>
    <row r="30" spans="1:16379" ht="12.75" customHeight="1" x14ac:dyDescent="0.25">
      <c r="E30" s="110" t="s">
        <v>135</v>
      </c>
      <c r="F30" s="111"/>
      <c r="G30" s="417">
        <v>2.032</v>
      </c>
      <c r="H30" s="297">
        <v>0.189</v>
      </c>
      <c r="I30" s="420">
        <f t="shared" ref="I30" si="2">H30*$G30</f>
        <v>0.384048</v>
      </c>
    </row>
    <row r="31" spans="1:16379" ht="12.75" customHeight="1" x14ac:dyDescent="0.25">
      <c r="F31" s="108"/>
      <c r="G31" s="421">
        <f>SUM(G29:G30)</f>
        <v>2.032</v>
      </c>
      <c r="H31" s="477">
        <f>SUMPRODUCT($G$29:$G$30,H29:H30)/SUM($G$29:$G$30)</f>
        <v>0.189</v>
      </c>
      <c r="I31" s="419">
        <f t="shared" ref="I31" si="3">SUM(I29:I30)</f>
        <v>0.384048</v>
      </c>
    </row>
    <row r="32" spans="1:16379" ht="12.75" customHeight="1" x14ac:dyDescent="0.25"/>
    <row r="33" spans="1:16379" ht="12.75" customHeight="1" x14ac:dyDescent="0.2">
      <c r="J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  <c r="EA33" s="61"/>
      <c r="EB33" s="61"/>
      <c r="EC33" s="61"/>
      <c r="ED33" s="61"/>
      <c r="EE33" s="61"/>
      <c r="EF33" s="61"/>
      <c r="EG33" s="61"/>
      <c r="EH33" s="61"/>
      <c r="EI33" s="61"/>
      <c r="EJ33" s="61"/>
      <c r="EK33" s="61"/>
      <c r="EL33" s="61"/>
      <c r="EM33" s="61"/>
      <c r="EN33" s="61"/>
      <c r="EO33" s="61"/>
      <c r="EP33" s="61"/>
      <c r="EQ33" s="61"/>
      <c r="ER33" s="61"/>
      <c r="ES33" s="61"/>
      <c r="ET33" s="61"/>
      <c r="EU33" s="61"/>
      <c r="EV33" s="61"/>
      <c r="EW33" s="61"/>
      <c r="EX33" s="61"/>
      <c r="EY33" s="61"/>
      <c r="EZ33" s="61"/>
      <c r="FA33" s="61"/>
      <c r="FB33" s="61"/>
      <c r="FC33" s="61"/>
      <c r="FD33" s="61"/>
      <c r="FE33" s="61"/>
      <c r="FF33" s="61"/>
      <c r="FG33" s="61"/>
      <c r="FH33" s="61"/>
      <c r="FI33" s="61"/>
      <c r="FJ33" s="61"/>
      <c r="FK33" s="61"/>
      <c r="FL33" s="61"/>
      <c r="FM33" s="61"/>
      <c r="FN33" s="61"/>
      <c r="FO33" s="61"/>
      <c r="FP33" s="61"/>
      <c r="FQ33" s="61"/>
      <c r="FR33" s="61"/>
      <c r="FS33" s="61"/>
      <c r="FT33" s="61"/>
      <c r="FU33" s="61"/>
      <c r="FV33" s="61"/>
      <c r="FW33" s="61"/>
      <c r="FX33" s="61"/>
      <c r="FY33" s="61"/>
      <c r="FZ33" s="61"/>
      <c r="GA33" s="61"/>
      <c r="GB33" s="61"/>
      <c r="GC33" s="61"/>
      <c r="GD33" s="61"/>
      <c r="GE33" s="61"/>
      <c r="GF33" s="61"/>
      <c r="GG33" s="61"/>
      <c r="GH33" s="61"/>
      <c r="GI33" s="61"/>
      <c r="GJ33" s="61"/>
      <c r="GK33" s="61"/>
      <c r="GL33" s="61"/>
      <c r="GM33" s="61"/>
      <c r="GN33" s="61"/>
      <c r="GO33" s="61"/>
      <c r="GP33" s="61"/>
      <c r="GQ33" s="61"/>
      <c r="GR33" s="61"/>
      <c r="GS33" s="61"/>
      <c r="GT33" s="61"/>
      <c r="GU33" s="61"/>
      <c r="GV33" s="61"/>
      <c r="GW33" s="61"/>
      <c r="GX33" s="61"/>
      <c r="GY33" s="61"/>
      <c r="GZ33" s="61"/>
      <c r="HA33" s="61"/>
      <c r="HB33" s="61"/>
      <c r="HC33" s="61"/>
      <c r="HD33" s="61"/>
      <c r="HE33" s="61"/>
      <c r="HF33" s="61"/>
      <c r="HG33" s="61"/>
      <c r="HH33" s="61"/>
      <c r="HI33" s="61"/>
      <c r="HJ33" s="61"/>
      <c r="HK33" s="61"/>
      <c r="HL33" s="61"/>
      <c r="HM33" s="61"/>
      <c r="HN33" s="61"/>
      <c r="HO33" s="61"/>
      <c r="HP33" s="61"/>
      <c r="HQ33" s="61"/>
      <c r="HR33" s="61"/>
      <c r="HS33" s="61"/>
      <c r="HT33" s="61"/>
      <c r="HU33" s="61"/>
      <c r="HV33" s="61"/>
      <c r="HW33" s="61"/>
      <c r="HX33" s="61"/>
      <c r="HY33" s="61"/>
      <c r="HZ33" s="61"/>
      <c r="IA33" s="61"/>
      <c r="IB33" s="61"/>
      <c r="IC33" s="61"/>
      <c r="ID33" s="61"/>
      <c r="IE33" s="61"/>
      <c r="IF33" s="61"/>
      <c r="IG33" s="61"/>
      <c r="IH33" s="61"/>
      <c r="II33" s="61"/>
      <c r="IJ33" s="61"/>
      <c r="IK33" s="61"/>
      <c r="IL33" s="61"/>
      <c r="IM33" s="61"/>
      <c r="IN33" s="61"/>
      <c r="IO33" s="61"/>
      <c r="IP33" s="61"/>
      <c r="IQ33" s="61"/>
      <c r="IR33" s="61"/>
      <c r="IS33" s="61"/>
      <c r="IT33" s="61"/>
      <c r="IU33" s="61"/>
      <c r="IV33" s="61"/>
      <c r="IW33" s="61"/>
      <c r="IX33" s="61"/>
      <c r="IY33" s="61"/>
      <c r="IZ33" s="61"/>
      <c r="JA33" s="61"/>
      <c r="JB33" s="61"/>
      <c r="JC33" s="61"/>
      <c r="JD33" s="61"/>
      <c r="JE33" s="61"/>
      <c r="JF33" s="61"/>
      <c r="JG33" s="61"/>
      <c r="JH33" s="61"/>
      <c r="JI33" s="61"/>
      <c r="JJ33" s="61"/>
      <c r="JK33" s="61"/>
      <c r="JL33" s="61"/>
      <c r="JM33" s="61"/>
      <c r="JN33" s="61"/>
      <c r="JO33" s="61"/>
      <c r="JP33" s="61"/>
      <c r="JQ33" s="61"/>
      <c r="JR33" s="61"/>
      <c r="JS33" s="61"/>
      <c r="JT33" s="61"/>
      <c r="JU33" s="61"/>
      <c r="JV33" s="61"/>
      <c r="JW33" s="61"/>
      <c r="JX33" s="61"/>
      <c r="JY33" s="61"/>
      <c r="JZ33" s="61"/>
      <c r="KA33" s="61"/>
      <c r="KB33" s="61"/>
      <c r="KC33" s="61"/>
      <c r="KD33" s="61"/>
      <c r="KE33" s="61"/>
      <c r="KF33" s="61"/>
      <c r="KG33" s="61"/>
      <c r="KH33" s="61"/>
      <c r="KI33" s="61"/>
      <c r="KJ33" s="61"/>
      <c r="KK33" s="61"/>
      <c r="KL33" s="61"/>
      <c r="KM33" s="61"/>
      <c r="KN33" s="61"/>
      <c r="KO33" s="61"/>
      <c r="KP33" s="61"/>
      <c r="KQ33" s="61"/>
      <c r="KR33" s="61"/>
      <c r="KS33" s="61"/>
      <c r="KT33" s="61"/>
      <c r="KU33" s="61"/>
      <c r="KV33" s="61"/>
      <c r="KW33" s="61"/>
      <c r="KX33" s="61"/>
      <c r="KY33" s="61"/>
      <c r="KZ33" s="61"/>
      <c r="LA33" s="61"/>
      <c r="LB33" s="61"/>
      <c r="LC33" s="61"/>
      <c r="LD33" s="61"/>
      <c r="LE33" s="61"/>
      <c r="LF33" s="61"/>
      <c r="LG33" s="61"/>
      <c r="LH33" s="61"/>
      <c r="LI33" s="61"/>
      <c r="LJ33" s="61"/>
      <c r="LK33" s="61"/>
      <c r="LL33" s="61"/>
      <c r="LM33" s="61"/>
      <c r="LN33" s="61"/>
      <c r="LO33" s="61"/>
      <c r="LP33" s="61"/>
      <c r="LQ33" s="61"/>
      <c r="LR33" s="61"/>
      <c r="LS33" s="61"/>
      <c r="LT33" s="61"/>
      <c r="LU33" s="61"/>
      <c r="LV33" s="61"/>
      <c r="LW33" s="61"/>
      <c r="LX33" s="61"/>
      <c r="LY33" s="61"/>
      <c r="LZ33" s="61"/>
      <c r="MA33" s="61"/>
      <c r="MB33" s="61"/>
      <c r="MC33" s="61"/>
      <c r="MD33" s="61"/>
      <c r="ME33" s="61"/>
      <c r="MF33" s="61"/>
      <c r="MG33" s="61"/>
      <c r="MH33" s="61"/>
      <c r="MI33" s="61"/>
      <c r="MJ33" s="61"/>
      <c r="MK33" s="61"/>
      <c r="ML33" s="61"/>
      <c r="MM33" s="61"/>
      <c r="MN33" s="61"/>
      <c r="MO33" s="61"/>
      <c r="MP33" s="61"/>
      <c r="MQ33" s="61"/>
      <c r="MR33" s="61"/>
      <c r="MS33" s="61"/>
      <c r="MT33" s="61"/>
      <c r="MU33" s="61"/>
      <c r="MV33" s="61"/>
      <c r="MW33" s="61"/>
      <c r="MX33" s="61"/>
      <c r="MY33" s="61"/>
      <c r="MZ33" s="61"/>
      <c r="NA33" s="61"/>
      <c r="NB33" s="61"/>
      <c r="NC33" s="61"/>
      <c r="ND33" s="61"/>
      <c r="NE33" s="61"/>
      <c r="NF33" s="61"/>
      <c r="NG33" s="61"/>
      <c r="NH33" s="61"/>
      <c r="NI33" s="61"/>
      <c r="NJ33" s="61"/>
      <c r="NK33" s="61"/>
      <c r="NL33" s="61"/>
      <c r="NM33" s="61"/>
      <c r="NN33" s="61"/>
      <c r="NO33" s="61"/>
      <c r="NP33" s="61"/>
      <c r="NQ33" s="61"/>
      <c r="NR33" s="61"/>
      <c r="NS33" s="61"/>
      <c r="NT33" s="61"/>
      <c r="NU33" s="61"/>
      <c r="NV33" s="61"/>
      <c r="NW33" s="61"/>
      <c r="NX33" s="61"/>
      <c r="NY33" s="61"/>
      <c r="NZ33" s="61"/>
      <c r="OA33" s="61"/>
      <c r="OB33" s="61"/>
      <c r="OC33" s="61"/>
      <c r="OD33" s="61"/>
      <c r="OE33" s="61"/>
      <c r="OF33" s="61"/>
      <c r="OG33" s="61"/>
      <c r="OH33" s="61"/>
      <c r="OI33" s="61"/>
      <c r="OJ33" s="61"/>
      <c r="OK33" s="61"/>
      <c r="OL33" s="61"/>
      <c r="OM33" s="61"/>
      <c r="ON33" s="61"/>
      <c r="OO33" s="61"/>
      <c r="OP33" s="61"/>
      <c r="OQ33" s="61"/>
      <c r="OR33" s="61"/>
      <c r="OS33" s="61"/>
      <c r="OT33" s="61"/>
      <c r="OU33" s="61"/>
      <c r="OV33" s="61"/>
      <c r="OW33" s="61"/>
      <c r="OX33" s="61"/>
      <c r="OY33" s="61"/>
      <c r="OZ33" s="61"/>
      <c r="PA33" s="61"/>
      <c r="PB33" s="61"/>
      <c r="PC33" s="61"/>
      <c r="PD33" s="61"/>
      <c r="PE33" s="61"/>
      <c r="PF33" s="61"/>
      <c r="PG33" s="61"/>
      <c r="PH33" s="61"/>
      <c r="PI33" s="61"/>
      <c r="PJ33" s="61"/>
      <c r="PK33" s="61"/>
      <c r="PL33" s="61"/>
      <c r="PM33" s="61"/>
      <c r="PN33" s="61"/>
      <c r="PO33" s="61"/>
      <c r="PP33" s="61"/>
      <c r="PQ33" s="61"/>
      <c r="PR33" s="61"/>
      <c r="PS33" s="61"/>
      <c r="PT33" s="61"/>
      <c r="PU33" s="61"/>
      <c r="PV33" s="61"/>
      <c r="PW33" s="61"/>
      <c r="PX33" s="61"/>
      <c r="PY33" s="61"/>
      <c r="PZ33" s="61"/>
      <c r="QA33" s="61"/>
      <c r="QB33" s="61"/>
      <c r="QC33" s="61"/>
      <c r="QD33" s="61"/>
      <c r="QE33" s="61"/>
      <c r="QF33" s="61"/>
      <c r="QG33" s="61"/>
      <c r="QH33" s="61"/>
      <c r="QI33" s="61"/>
      <c r="QJ33" s="61"/>
      <c r="QK33" s="61"/>
      <c r="QL33" s="61"/>
      <c r="QM33" s="61"/>
      <c r="QN33" s="61"/>
      <c r="QO33" s="61"/>
      <c r="QP33" s="61"/>
      <c r="QQ33" s="61"/>
      <c r="QR33" s="61"/>
      <c r="QS33" s="61"/>
      <c r="QT33" s="61"/>
      <c r="QU33" s="61"/>
      <c r="QV33" s="61"/>
      <c r="QW33" s="61"/>
      <c r="QX33" s="61"/>
      <c r="QY33" s="61"/>
      <c r="QZ33" s="61"/>
      <c r="RA33" s="61"/>
      <c r="RB33" s="61"/>
      <c r="RC33" s="61"/>
      <c r="RD33" s="61"/>
      <c r="RE33" s="61"/>
      <c r="RF33" s="61"/>
      <c r="RG33" s="61"/>
      <c r="RH33" s="61"/>
      <c r="RI33" s="61"/>
      <c r="RJ33" s="61"/>
      <c r="RK33" s="61"/>
      <c r="RL33" s="61"/>
      <c r="RM33" s="61"/>
      <c r="RN33" s="61"/>
      <c r="RO33" s="61"/>
      <c r="RP33" s="61"/>
      <c r="RQ33" s="61"/>
      <c r="RR33" s="61"/>
      <c r="RS33" s="61"/>
      <c r="RT33" s="61"/>
      <c r="RU33" s="61"/>
      <c r="RV33" s="61"/>
      <c r="RW33" s="61"/>
      <c r="RX33" s="61"/>
      <c r="RY33" s="61"/>
      <c r="RZ33" s="61"/>
      <c r="SA33" s="61"/>
      <c r="SB33" s="61"/>
      <c r="SC33" s="61"/>
      <c r="SD33" s="61"/>
      <c r="SE33" s="61"/>
      <c r="SF33" s="61"/>
      <c r="SG33" s="61"/>
      <c r="SH33" s="61"/>
      <c r="SI33" s="61"/>
      <c r="SJ33" s="61"/>
      <c r="SK33" s="61"/>
      <c r="SL33" s="61"/>
      <c r="SM33" s="61"/>
      <c r="SN33" s="61"/>
      <c r="SO33" s="61"/>
      <c r="SP33" s="61"/>
      <c r="SQ33" s="61"/>
      <c r="SR33" s="61"/>
      <c r="SS33" s="61"/>
      <c r="ST33" s="61"/>
      <c r="SU33" s="61"/>
      <c r="SV33" s="61"/>
      <c r="SW33" s="61"/>
      <c r="SX33" s="61"/>
      <c r="SY33" s="61"/>
      <c r="SZ33" s="61"/>
      <c r="TA33" s="61"/>
      <c r="TB33" s="61"/>
      <c r="TC33" s="61"/>
      <c r="TD33" s="61"/>
      <c r="TE33" s="61"/>
      <c r="TF33" s="61"/>
      <c r="TG33" s="61"/>
      <c r="TH33" s="61"/>
      <c r="TI33" s="61"/>
      <c r="TJ33" s="61"/>
      <c r="TK33" s="61"/>
      <c r="TL33" s="61"/>
      <c r="TM33" s="61"/>
      <c r="TN33" s="61"/>
      <c r="TO33" s="61"/>
      <c r="TP33" s="61"/>
      <c r="TQ33" s="61"/>
      <c r="TR33" s="61"/>
      <c r="TS33" s="61"/>
      <c r="TT33" s="61"/>
      <c r="TU33" s="61"/>
      <c r="TV33" s="61"/>
      <c r="TW33" s="61"/>
      <c r="TX33" s="61"/>
      <c r="TY33" s="61"/>
      <c r="TZ33" s="61"/>
      <c r="UA33" s="61"/>
      <c r="UB33" s="61"/>
      <c r="UC33" s="61"/>
      <c r="UD33" s="61"/>
      <c r="UE33" s="61"/>
      <c r="UF33" s="61"/>
      <c r="UG33" s="61"/>
      <c r="UH33" s="61"/>
      <c r="UI33" s="61"/>
      <c r="UJ33" s="61"/>
      <c r="UK33" s="61"/>
      <c r="UL33" s="61"/>
      <c r="UM33" s="61"/>
      <c r="UN33" s="61"/>
      <c r="UO33" s="61"/>
      <c r="UP33" s="61"/>
      <c r="UQ33" s="61"/>
      <c r="UR33" s="61"/>
      <c r="US33" s="61"/>
      <c r="UT33" s="61"/>
      <c r="UU33" s="61"/>
      <c r="UV33" s="61"/>
      <c r="UW33" s="61"/>
      <c r="UX33" s="61"/>
      <c r="UY33" s="61"/>
      <c r="UZ33" s="61"/>
      <c r="VA33" s="61"/>
      <c r="VB33" s="61"/>
      <c r="VC33" s="61"/>
      <c r="VD33" s="61"/>
      <c r="VE33" s="61"/>
      <c r="VF33" s="61"/>
      <c r="VG33" s="61"/>
      <c r="VH33" s="61"/>
      <c r="VI33" s="61"/>
      <c r="VJ33" s="61"/>
      <c r="VK33" s="61"/>
      <c r="VL33" s="61"/>
      <c r="VM33" s="61"/>
      <c r="VN33" s="61"/>
      <c r="VO33" s="61"/>
      <c r="VP33" s="61"/>
      <c r="VQ33" s="61"/>
      <c r="VR33" s="61"/>
      <c r="VS33" s="61"/>
      <c r="VT33" s="61"/>
      <c r="VU33" s="61"/>
      <c r="VV33" s="61"/>
      <c r="VW33" s="61"/>
      <c r="VX33" s="61"/>
      <c r="VY33" s="61"/>
      <c r="VZ33" s="61"/>
      <c r="WA33" s="61"/>
      <c r="WB33" s="61"/>
      <c r="WC33" s="61"/>
      <c r="WD33" s="61"/>
      <c r="WE33" s="61"/>
      <c r="WF33" s="61"/>
      <c r="WG33" s="61"/>
      <c r="WH33" s="61"/>
      <c r="WI33" s="61"/>
      <c r="WJ33" s="61"/>
      <c r="WK33" s="61"/>
      <c r="WL33" s="61"/>
      <c r="WM33" s="61"/>
      <c r="WN33" s="61"/>
      <c r="WO33" s="61"/>
      <c r="WP33" s="61"/>
      <c r="WQ33" s="61"/>
      <c r="WR33" s="61"/>
      <c r="WS33" s="61"/>
      <c r="WT33" s="61"/>
      <c r="WU33" s="61"/>
      <c r="WV33" s="61"/>
      <c r="WW33" s="61"/>
      <c r="WX33" s="61"/>
      <c r="WY33" s="61"/>
      <c r="WZ33" s="61"/>
      <c r="XA33" s="61"/>
      <c r="XB33" s="61"/>
      <c r="XC33" s="61"/>
      <c r="XD33" s="61"/>
      <c r="XE33" s="61"/>
      <c r="XF33" s="61"/>
      <c r="XG33" s="61"/>
      <c r="XH33" s="61"/>
      <c r="XI33" s="61"/>
      <c r="XJ33" s="61"/>
      <c r="XK33" s="61"/>
      <c r="XL33" s="61"/>
      <c r="XM33" s="61"/>
      <c r="XN33" s="61"/>
      <c r="XO33" s="61"/>
      <c r="XP33" s="61"/>
      <c r="XQ33" s="61"/>
      <c r="XR33" s="61"/>
      <c r="XS33" s="61"/>
      <c r="XT33" s="61"/>
      <c r="XU33" s="61"/>
      <c r="XV33" s="61"/>
      <c r="XW33" s="61"/>
      <c r="XX33" s="61"/>
      <c r="XY33" s="61"/>
      <c r="XZ33" s="61"/>
      <c r="YA33" s="61"/>
      <c r="YB33" s="61"/>
      <c r="YC33" s="61"/>
      <c r="YD33" s="61"/>
      <c r="YE33" s="61"/>
      <c r="YF33" s="61"/>
      <c r="YG33" s="61"/>
      <c r="YH33" s="61"/>
      <c r="YI33" s="61"/>
      <c r="YJ33" s="61"/>
      <c r="YK33" s="61"/>
      <c r="YL33" s="61"/>
      <c r="YM33" s="61"/>
      <c r="YN33" s="61"/>
      <c r="YO33" s="61"/>
      <c r="YP33" s="61"/>
      <c r="YQ33" s="61"/>
      <c r="YR33" s="61"/>
      <c r="YS33" s="61"/>
      <c r="YT33" s="61"/>
      <c r="YU33" s="61"/>
      <c r="YV33" s="61"/>
      <c r="YW33" s="61"/>
      <c r="YX33" s="61"/>
      <c r="YY33" s="61"/>
      <c r="YZ33" s="61"/>
      <c r="ZA33" s="61"/>
      <c r="ZB33" s="61"/>
      <c r="ZC33" s="61"/>
      <c r="ZD33" s="61"/>
      <c r="ZE33" s="61"/>
      <c r="ZF33" s="61"/>
      <c r="ZG33" s="61"/>
      <c r="ZH33" s="61"/>
      <c r="ZI33" s="61"/>
      <c r="ZJ33" s="61"/>
      <c r="ZK33" s="61"/>
      <c r="ZL33" s="61"/>
      <c r="ZM33" s="61"/>
      <c r="ZN33" s="61"/>
      <c r="ZO33" s="61"/>
      <c r="ZP33" s="61"/>
      <c r="ZQ33" s="61"/>
      <c r="ZR33" s="61"/>
      <c r="ZS33" s="61"/>
      <c r="ZT33" s="61"/>
      <c r="ZU33" s="61"/>
      <c r="ZV33" s="61"/>
      <c r="ZW33" s="61"/>
      <c r="ZX33" s="61"/>
      <c r="ZY33" s="61"/>
      <c r="ZZ33" s="61"/>
      <c r="AAA33" s="61"/>
      <c r="AAB33" s="61"/>
      <c r="AAC33" s="61"/>
      <c r="AAD33" s="61"/>
      <c r="AAE33" s="61"/>
      <c r="AAF33" s="61"/>
      <c r="AAG33" s="61"/>
      <c r="AAH33" s="61"/>
      <c r="AAI33" s="61"/>
      <c r="AAJ33" s="61"/>
      <c r="AAK33" s="61"/>
      <c r="AAL33" s="61"/>
      <c r="AAM33" s="61"/>
      <c r="AAN33" s="61"/>
      <c r="AAO33" s="61"/>
      <c r="AAP33" s="61"/>
      <c r="AAQ33" s="61"/>
      <c r="AAR33" s="61"/>
      <c r="AAS33" s="61"/>
      <c r="AAT33" s="61"/>
      <c r="AAU33" s="61"/>
      <c r="AAV33" s="61"/>
      <c r="AAW33" s="61"/>
      <c r="AAX33" s="61"/>
      <c r="AAY33" s="61"/>
      <c r="AAZ33" s="61"/>
      <c r="ABA33" s="61"/>
      <c r="ABB33" s="61"/>
      <c r="ABC33" s="61"/>
      <c r="ABD33" s="61"/>
      <c r="ABE33" s="61"/>
      <c r="ABF33" s="61"/>
      <c r="ABG33" s="61"/>
      <c r="ABH33" s="61"/>
      <c r="ABI33" s="61"/>
      <c r="ABJ33" s="61"/>
      <c r="ABK33" s="61"/>
      <c r="ABL33" s="61"/>
      <c r="ABM33" s="61"/>
      <c r="ABN33" s="61"/>
      <c r="ABO33" s="61"/>
      <c r="ABP33" s="61"/>
      <c r="ABQ33" s="61"/>
      <c r="ABR33" s="61"/>
      <c r="ABS33" s="61"/>
      <c r="ABT33" s="61"/>
      <c r="ABU33" s="61"/>
      <c r="ABV33" s="61"/>
      <c r="ABW33" s="61"/>
      <c r="ABX33" s="61"/>
      <c r="ABY33" s="61"/>
      <c r="ABZ33" s="61"/>
      <c r="ACA33" s="61"/>
      <c r="ACB33" s="61"/>
      <c r="ACC33" s="61"/>
      <c r="ACD33" s="61"/>
      <c r="ACE33" s="61"/>
      <c r="ACF33" s="61"/>
      <c r="ACG33" s="61"/>
      <c r="ACH33" s="61"/>
      <c r="ACI33" s="61"/>
      <c r="ACJ33" s="61"/>
      <c r="ACK33" s="61"/>
      <c r="ACL33" s="61"/>
      <c r="ACM33" s="61"/>
      <c r="ACN33" s="61"/>
      <c r="ACO33" s="61"/>
      <c r="ACP33" s="61"/>
      <c r="ACQ33" s="61"/>
      <c r="ACR33" s="61"/>
      <c r="ACS33" s="61"/>
      <c r="ACT33" s="61"/>
      <c r="ACU33" s="61"/>
      <c r="ACV33" s="61"/>
      <c r="ACW33" s="61"/>
      <c r="ACX33" s="61"/>
      <c r="ACY33" s="61"/>
      <c r="ACZ33" s="61"/>
      <c r="ADA33" s="61"/>
      <c r="ADB33" s="61"/>
      <c r="ADC33" s="61"/>
      <c r="ADD33" s="61"/>
      <c r="ADE33" s="61"/>
      <c r="ADF33" s="61"/>
      <c r="ADG33" s="61"/>
      <c r="ADH33" s="61"/>
      <c r="ADI33" s="61"/>
      <c r="ADJ33" s="61"/>
      <c r="ADK33" s="61"/>
      <c r="ADL33" s="61"/>
      <c r="ADM33" s="61"/>
      <c r="ADN33" s="61"/>
      <c r="ADO33" s="61"/>
      <c r="ADP33" s="61"/>
      <c r="ADQ33" s="61"/>
      <c r="ADR33" s="61"/>
      <c r="ADS33" s="61"/>
      <c r="ADT33" s="61"/>
      <c r="ADU33" s="61"/>
      <c r="ADV33" s="61"/>
      <c r="ADW33" s="61"/>
      <c r="ADX33" s="61"/>
      <c r="ADY33" s="61"/>
      <c r="ADZ33" s="61"/>
      <c r="AEA33" s="61"/>
      <c r="AEB33" s="61"/>
      <c r="AEC33" s="61"/>
      <c r="AED33" s="61"/>
      <c r="AEE33" s="61"/>
      <c r="AEF33" s="61"/>
      <c r="AEG33" s="61"/>
      <c r="AEH33" s="61"/>
      <c r="AEI33" s="61"/>
      <c r="AEJ33" s="61"/>
      <c r="AEK33" s="61"/>
      <c r="AEL33" s="61"/>
      <c r="AEM33" s="61"/>
      <c r="AEN33" s="61"/>
      <c r="AEO33" s="61"/>
      <c r="AEP33" s="61"/>
      <c r="AEQ33" s="61"/>
      <c r="AER33" s="61"/>
      <c r="AES33" s="61"/>
      <c r="AET33" s="61"/>
      <c r="AEU33" s="61"/>
      <c r="AEV33" s="61"/>
      <c r="AEW33" s="61"/>
      <c r="AEX33" s="61"/>
      <c r="AEY33" s="61"/>
      <c r="AEZ33" s="61"/>
      <c r="AFA33" s="61"/>
      <c r="AFB33" s="61"/>
      <c r="AFC33" s="61"/>
      <c r="AFD33" s="61"/>
      <c r="AFE33" s="61"/>
      <c r="AFF33" s="61"/>
      <c r="AFG33" s="61"/>
      <c r="AFH33" s="61"/>
      <c r="AFI33" s="61"/>
      <c r="AFJ33" s="61"/>
      <c r="AFK33" s="61"/>
      <c r="AFL33" s="61"/>
      <c r="AFM33" s="61"/>
      <c r="AFN33" s="61"/>
      <c r="AFO33" s="61"/>
      <c r="AFP33" s="61"/>
      <c r="AFQ33" s="61"/>
      <c r="AFR33" s="61"/>
      <c r="AFS33" s="61"/>
      <c r="AFT33" s="61"/>
      <c r="AFU33" s="61"/>
      <c r="AFV33" s="61"/>
      <c r="AFW33" s="61"/>
      <c r="AFX33" s="61"/>
      <c r="AFY33" s="61"/>
      <c r="AFZ33" s="61"/>
      <c r="AGA33" s="61"/>
      <c r="AGB33" s="61"/>
      <c r="AGC33" s="61"/>
      <c r="AGD33" s="61"/>
      <c r="AGE33" s="61"/>
      <c r="AGF33" s="61"/>
      <c r="AGG33" s="61"/>
      <c r="AGH33" s="61"/>
      <c r="AGI33" s="61"/>
      <c r="AGJ33" s="61"/>
      <c r="AGK33" s="61"/>
      <c r="AGL33" s="61"/>
      <c r="AGM33" s="61"/>
      <c r="AGN33" s="61"/>
      <c r="AGO33" s="61"/>
      <c r="AGP33" s="61"/>
      <c r="AGQ33" s="61"/>
      <c r="AGR33" s="61"/>
      <c r="AGS33" s="61"/>
      <c r="AGT33" s="61"/>
      <c r="AGU33" s="61"/>
      <c r="AGV33" s="61"/>
      <c r="AGW33" s="61"/>
      <c r="AGX33" s="61"/>
      <c r="AGY33" s="61"/>
      <c r="AGZ33" s="61"/>
      <c r="AHA33" s="61"/>
      <c r="AHB33" s="61"/>
      <c r="AHC33" s="61"/>
      <c r="AHD33" s="61"/>
      <c r="AHE33" s="61"/>
      <c r="AHF33" s="61"/>
      <c r="AHG33" s="61"/>
      <c r="AHH33" s="61"/>
      <c r="AHI33" s="61"/>
      <c r="AHJ33" s="61"/>
      <c r="AHK33" s="61"/>
      <c r="AHL33" s="61"/>
      <c r="AHM33" s="61"/>
      <c r="AHN33" s="61"/>
      <c r="AHO33" s="61"/>
      <c r="AHP33" s="61"/>
      <c r="AHQ33" s="61"/>
      <c r="AHR33" s="61"/>
      <c r="AHS33" s="61"/>
      <c r="AHT33" s="61"/>
      <c r="AHU33" s="61"/>
      <c r="AHV33" s="61"/>
      <c r="AHW33" s="61"/>
      <c r="AHX33" s="61"/>
      <c r="AHY33" s="61"/>
      <c r="AHZ33" s="61"/>
      <c r="AIA33" s="61"/>
      <c r="AIB33" s="61"/>
      <c r="AIC33" s="61"/>
      <c r="AID33" s="61"/>
      <c r="AIE33" s="61"/>
      <c r="AIF33" s="61"/>
      <c r="AIG33" s="61"/>
      <c r="AIH33" s="61"/>
      <c r="AII33" s="61"/>
      <c r="AIJ33" s="61"/>
      <c r="AIK33" s="61"/>
      <c r="AIL33" s="61"/>
      <c r="AIM33" s="61"/>
      <c r="AIN33" s="61"/>
      <c r="AIO33" s="61"/>
      <c r="AIP33" s="61"/>
      <c r="AIQ33" s="61"/>
      <c r="AIR33" s="61"/>
      <c r="AIS33" s="61"/>
      <c r="AIT33" s="61"/>
      <c r="AIU33" s="61"/>
      <c r="AIV33" s="61"/>
      <c r="AIW33" s="61"/>
      <c r="AIX33" s="61"/>
      <c r="AIY33" s="61"/>
      <c r="AIZ33" s="61"/>
      <c r="AJA33" s="61"/>
      <c r="AJB33" s="61"/>
      <c r="AJC33" s="61"/>
      <c r="AJD33" s="61"/>
      <c r="AJE33" s="61"/>
      <c r="AJF33" s="61"/>
      <c r="AJG33" s="61"/>
      <c r="AJH33" s="61"/>
      <c r="AJI33" s="61"/>
      <c r="AJJ33" s="61"/>
      <c r="AJK33" s="61"/>
      <c r="AJL33" s="61"/>
      <c r="AJM33" s="61"/>
      <c r="AJN33" s="61"/>
      <c r="AJO33" s="61"/>
      <c r="AJP33" s="61"/>
      <c r="AJQ33" s="61"/>
      <c r="AJR33" s="61"/>
      <c r="AJS33" s="61"/>
      <c r="AJT33" s="61"/>
      <c r="AJU33" s="61"/>
      <c r="AJV33" s="61"/>
      <c r="AJW33" s="61"/>
      <c r="AJX33" s="61"/>
      <c r="AJY33" s="61"/>
      <c r="AJZ33" s="61"/>
      <c r="AKA33" s="61"/>
      <c r="AKB33" s="61"/>
      <c r="AKC33" s="61"/>
      <c r="AKD33" s="61"/>
      <c r="AKE33" s="61"/>
      <c r="AKF33" s="61"/>
      <c r="AKG33" s="61"/>
      <c r="AKH33" s="61"/>
      <c r="AKI33" s="61"/>
      <c r="AKJ33" s="61"/>
      <c r="AKK33" s="61"/>
      <c r="AKL33" s="61"/>
      <c r="AKM33" s="61"/>
      <c r="AKN33" s="61"/>
      <c r="AKO33" s="61"/>
      <c r="AKP33" s="61"/>
      <c r="AKQ33" s="61"/>
      <c r="AKR33" s="61"/>
      <c r="AKS33" s="61"/>
      <c r="AKT33" s="61"/>
      <c r="AKU33" s="61"/>
      <c r="AKV33" s="61"/>
      <c r="AKW33" s="61"/>
      <c r="AKX33" s="61"/>
      <c r="AKY33" s="61"/>
      <c r="AKZ33" s="61"/>
      <c r="ALA33" s="61"/>
      <c r="ALB33" s="61"/>
      <c r="ALC33" s="61"/>
      <c r="ALD33" s="61"/>
      <c r="ALE33" s="61"/>
      <c r="ALF33" s="61"/>
      <c r="ALG33" s="61"/>
      <c r="ALH33" s="61"/>
      <c r="ALI33" s="61"/>
      <c r="ALJ33" s="61"/>
      <c r="ALK33" s="61"/>
      <c r="ALL33" s="61"/>
      <c r="ALM33" s="61"/>
      <c r="ALN33" s="61"/>
      <c r="ALO33" s="61"/>
      <c r="ALP33" s="61"/>
      <c r="ALQ33" s="61"/>
      <c r="ALR33" s="61"/>
      <c r="ALS33" s="61"/>
      <c r="ALT33" s="61"/>
      <c r="ALU33" s="61"/>
      <c r="ALV33" s="61"/>
      <c r="ALW33" s="61"/>
      <c r="ALX33" s="61"/>
      <c r="ALY33" s="61"/>
      <c r="ALZ33" s="61"/>
      <c r="AMA33" s="61"/>
      <c r="AMB33" s="61"/>
      <c r="AMC33" s="61"/>
      <c r="AMD33" s="61"/>
      <c r="AME33" s="61"/>
      <c r="AMF33" s="61"/>
      <c r="AMG33" s="61"/>
      <c r="AMH33" s="61"/>
      <c r="AMI33" s="61"/>
      <c r="AMJ33" s="61"/>
      <c r="AMK33" s="61"/>
      <c r="AML33" s="61"/>
      <c r="AMM33" s="61"/>
      <c r="AMN33" s="61"/>
      <c r="AMO33" s="61"/>
      <c r="AMP33" s="61"/>
      <c r="AMQ33" s="61"/>
      <c r="AMR33" s="61"/>
      <c r="AMS33" s="61"/>
      <c r="AMT33" s="61"/>
      <c r="AMU33" s="61"/>
      <c r="AMV33" s="61"/>
      <c r="AMW33" s="61"/>
      <c r="AMX33" s="61"/>
      <c r="AMY33" s="61"/>
      <c r="AMZ33" s="61"/>
      <c r="ANA33" s="61"/>
      <c r="ANB33" s="61"/>
      <c r="ANC33" s="61"/>
      <c r="AND33" s="61"/>
      <c r="ANE33" s="61"/>
      <c r="ANF33" s="61"/>
      <c r="ANG33" s="61"/>
      <c r="ANH33" s="61"/>
      <c r="ANI33" s="61"/>
      <c r="ANJ33" s="61"/>
      <c r="ANK33" s="61"/>
      <c r="ANL33" s="61"/>
      <c r="ANM33" s="61"/>
      <c r="ANN33" s="61"/>
      <c r="ANO33" s="61"/>
      <c r="ANP33" s="61"/>
      <c r="ANQ33" s="61"/>
      <c r="ANR33" s="61"/>
      <c r="ANS33" s="61"/>
      <c r="ANT33" s="61"/>
      <c r="ANU33" s="61"/>
      <c r="ANV33" s="61"/>
      <c r="ANW33" s="61"/>
      <c r="ANX33" s="61"/>
      <c r="ANY33" s="61"/>
      <c r="ANZ33" s="61"/>
      <c r="AOA33" s="61"/>
      <c r="AOB33" s="61"/>
      <c r="AOC33" s="61"/>
      <c r="AOD33" s="61"/>
      <c r="AOE33" s="61"/>
      <c r="AOF33" s="61"/>
      <c r="AOG33" s="61"/>
      <c r="AOH33" s="61"/>
      <c r="AOI33" s="61"/>
      <c r="AOJ33" s="61"/>
      <c r="AOK33" s="61"/>
      <c r="AOL33" s="61"/>
      <c r="AOM33" s="61"/>
      <c r="AON33" s="61"/>
      <c r="AOO33" s="61"/>
      <c r="AOP33" s="61"/>
      <c r="AOQ33" s="61"/>
      <c r="AOR33" s="61"/>
      <c r="AOS33" s="61"/>
      <c r="AOT33" s="61"/>
      <c r="AOU33" s="61"/>
      <c r="AOV33" s="61"/>
      <c r="AOW33" s="61"/>
      <c r="AOX33" s="61"/>
      <c r="AOY33" s="61"/>
      <c r="AOZ33" s="61"/>
      <c r="APA33" s="61"/>
      <c r="APB33" s="61"/>
      <c r="APC33" s="61"/>
      <c r="APD33" s="61"/>
      <c r="APE33" s="61"/>
      <c r="APF33" s="61"/>
      <c r="APG33" s="61"/>
      <c r="APH33" s="61"/>
      <c r="API33" s="61"/>
      <c r="APJ33" s="61"/>
      <c r="APK33" s="61"/>
      <c r="APL33" s="61"/>
      <c r="APM33" s="61"/>
      <c r="APN33" s="61"/>
      <c r="APO33" s="61"/>
      <c r="APP33" s="61"/>
      <c r="APQ33" s="61"/>
      <c r="APR33" s="61"/>
      <c r="APS33" s="61"/>
      <c r="APT33" s="61"/>
      <c r="APU33" s="61"/>
      <c r="APV33" s="61"/>
      <c r="APW33" s="61"/>
      <c r="APX33" s="61"/>
      <c r="APY33" s="61"/>
      <c r="APZ33" s="61"/>
      <c r="AQA33" s="61"/>
      <c r="AQB33" s="61"/>
      <c r="AQC33" s="61"/>
      <c r="AQD33" s="61"/>
      <c r="AQE33" s="61"/>
      <c r="AQF33" s="61"/>
      <c r="AQG33" s="61"/>
      <c r="AQH33" s="61"/>
      <c r="AQI33" s="61"/>
      <c r="AQJ33" s="61"/>
      <c r="AQK33" s="61"/>
      <c r="AQL33" s="61"/>
      <c r="AQM33" s="61"/>
      <c r="AQN33" s="61"/>
      <c r="AQO33" s="61"/>
      <c r="AQP33" s="61"/>
      <c r="AQQ33" s="61"/>
      <c r="AQR33" s="61"/>
      <c r="AQS33" s="61"/>
      <c r="AQT33" s="61"/>
      <c r="AQU33" s="61"/>
      <c r="AQV33" s="61"/>
      <c r="AQW33" s="61"/>
      <c r="AQX33" s="61"/>
      <c r="AQY33" s="61"/>
      <c r="AQZ33" s="61"/>
      <c r="ARA33" s="61"/>
      <c r="ARB33" s="61"/>
      <c r="ARC33" s="61"/>
      <c r="ARD33" s="61"/>
      <c r="ARE33" s="61"/>
      <c r="ARF33" s="61"/>
      <c r="ARG33" s="61"/>
      <c r="ARH33" s="61"/>
      <c r="ARI33" s="61"/>
      <c r="ARJ33" s="61"/>
      <c r="ARK33" s="61"/>
      <c r="ARL33" s="61"/>
      <c r="ARM33" s="61"/>
      <c r="ARN33" s="61"/>
      <c r="ARO33" s="61"/>
      <c r="ARP33" s="61"/>
      <c r="ARQ33" s="61"/>
      <c r="ARR33" s="61"/>
      <c r="ARS33" s="61"/>
      <c r="ART33" s="61"/>
      <c r="ARU33" s="61"/>
      <c r="ARV33" s="61"/>
      <c r="ARW33" s="61"/>
      <c r="ARX33" s="61"/>
      <c r="ARY33" s="61"/>
      <c r="ARZ33" s="61"/>
      <c r="ASA33" s="61"/>
      <c r="ASB33" s="61"/>
      <c r="ASC33" s="61"/>
      <c r="ASD33" s="61"/>
      <c r="ASE33" s="61"/>
      <c r="ASF33" s="61"/>
      <c r="ASG33" s="61"/>
      <c r="ASH33" s="61"/>
      <c r="ASI33" s="61"/>
      <c r="ASJ33" s="61"/>
      <c r="ASK33" s="61"/>
      <c r="ASL33" s="61"/>
      <c r="ASM33" s="61"/>
      <c r="ASN33" s="61"/>
      <c r="ASO33" s="61"/>
      <c r="ASP33" s="61"/>
      <c r="ASQ33" s="61"/>
      <c r="ASR33" s="61"/>
      <c r="ASS33" s="61"/>
      <c r="AST33" s="61"/>
      <c r="ASU33" s="61"/>
      <c r="ASV33" s="61"/>
      <c r="ASW33" s="61"/>
      <c r="ASX33" s="61"/>
      <c r="ASY33" s="61"/>
      <c r="ASZ33" s="61"/>
      <c r="ATA33" s="61"/>
      <c r="ATB33" s="61"/>
      <c r="ATC33" s="61"/>
      <c r="ATD33" s="61"/>
      <c r="ATE33" s="61"/>
      <c r="ATF33" s="61"/>
      <c r="ATG33" s="61"/>
      <c r="ATH33" s="61"/>
      <c r="ATI33" s="61"/>
      <c r="ATJ33" s="61"/>
      <c r="ATK33" s="61"/>
      <c r="ATL33" s="61"/>
      <c r="ATM33" s="61"/>
      <c r="ATN33" s="61"/>
      <c r="ATO33" s="61"/>
      <c r="ATP33" s="61"/>
      <c r="ATQ33" s="61"/>
      <c r="ATR33" s="61"/>
      <c r="ATS33" s="61"/>
      <c r="ATT33" s="61"/>
      <c r="ATU33" s="61"/>
      <c r="ATV33" s="61"/>
      <c r="ATW33" s="61"/>
      <c r="ATX33" s="61"/>
      <c r="ATY33" s="61"/>
      <c r="ATZ33" s="61"/>
      <c r="AUA33" s="61"/>
      <c r="AUB33" s="61"/>
      <c r="AUC33" s="61"/>
      <c r="AUD33" s="61"/>
      <c r="AUE33" s="61"/>
      <c r="AUF33" s="61"/>
      <c r="AUG33" s="61"/>
      <c r="AUH33" s="61"/>
      <c r="AUI33" s="61"/>
      <c r="AUJ33" s="61"/>
      <c r="AUK33" s="61"/>
      <c r="AUL33" s="61"/>
      <c r="AUM33" s="61"/>
      <c r="AUN33" s="61"/>
      <c r="AUO33" s="61"/>
      <c r="AUP33" s="61"/>
      <c r="AUQ33" s="61"/>
      <c r="AUR33" s="61"/>
      <c r="AUS33" s="61"/>
      <c r="AUT33" s="61"/>
      <c r="AUU33" s="61"/>
      <c r="AUV33" s="61"/>
      <c r="AUW33" s="61"/>
      <c r="AUX33" s="61"/>
      <c r="AUY33" s="61"/>
      <c r="AUZ33" s="61"/>
      <c r="AVA33" s="61"/>
      <c r="AVB33" s="61"/>
      <c r="AVC33" s="61"/>
      <c r="AVD33" s="61"/>
      <c r="AVE33" s="61"/>
      <c r="AVF33" s="61"/>
      <c r="AVG33" s="61"/>
      <c r="AVH33" s="61"/>
      <c r="AVI33" s="61"/>
      <c r="AVJ33" s="61"/>
      <c r="AVK33" s="61"/>
      <c r="AVL33" s="61"/>
      <c r="AVM33" s="61"/>
      <c r="AVN33" s="61"/>
      <c r="AVO33" s="61"/>
      <c r="AVP33" s="61"/>
      <c r="AVQ33" s="61"/>
      <c r="AVR33" s="61"/>
      <c r="AVS33" s="61"/>
      <c r="AVT33" s="61"/>
      <c r="AVU33" s="61"/>
      <c r="AVV33" s="61"/>
      <c r="AVW33" s="61"/>
      <c r="AVX33" s="61"/>
      <c r="AVY33" s="61"/>
      <c r="AVZ33" s="61"/>
      <c r="AWA33" s="61"/>
      <c r="AWB33" s="61"/>
      <c r="AWC33" s="61"/>
      <c r="AWD33" s="61"/>
      <c r="AWE33" s="61"/>
      <c r="AWF33" s="61"/>
      <c r="AWG33" s="61"/>
      <c r="AWH33" s="61"/>
      <c r="AWI33" s="61"/>
      <c r="AWJ33" s="61"/>
      <c r="AWK33" s="61"/>
      <c r="AWL33" s="61"/>
      <c r="AWM33" s="61"/>
      <c r="AWN33" s="61"/>
      <c r="AWO33" s="61"/>
      <c r="AWP33" s="61"/>
      <c r="AWQ33" s="61"/>
      <c r="AWR33" s="61"/>
      <c r="AWS33" s="61"/>
      <c r="AWT33" s="61"/>
      <c r="AWU33" s="61"/>
      <c r="AWV33" s="61"/>
      <c r="AWW33" s="61"/>
      <c r="AWX33" s="61"/>
      <c r="AWY33" s="61"/>
      <c r="AWZ33" s="61"/>
      <c r="AXA33" s="61"/>
      <c r="AXB33" s="61"/>
      <c r="AXC33" s="61"/>
      <c r="AXD33" s="61"/>
      <c r="AXE33" s="61"/>
      <c r="AXF33" s="61"/>
      <c r="AXG33" s="61"/>
      <c r="AXH33" s="61"/>
      <c r="AXI33" s="61"/>
      <c r="AXJ33" s="61"/>
      <c r="AXK33" s="61"/>
      <c r="AXL33" s="61"/>
      <c r="AXM33" s="61"/>
      <c r="AXN33" s="61"/>
      <c r="AXO33" s="61"/>
      <c r="AXP33" s="61"/>
      <c r="AXQ33" s="61"/>
      <c r="AXR33" s="61"/>
      <c r="AXS33" s="61"/>
      <c r="AXT33" s="61"/>
      <c r="AXU33" s="61"/>
      <c r="AXV33" s="61"/>
      <c r="AXW33" s="61"/>
      <c r="AXX33" s="61"/>
      <c r="AXY33" s="61"/>
      <c r="AXZ33" s="61"/>
      <c r="AYA33" s="61"/>
      <c r="AYB33" s="61"/>
      <c r="AYC33" s="61"/>
      <c r="AYD33" s="61"/>
      <c r="AYE33" s="61"/>
      <c r="AYF33" s="61"/>
      <c r="AYG33" s="61"/>
      <c r="AYH33" s="61"/>
      <c r="AYI33" s="61"/>
      <c r="AYJ33" s="61"/>
      <c r="AYK33" s="61"/>
      <c r="AYL33" s="61"/>
      <c r="AYM33" s="61"/>
      <c r="AYN33" s="61"/>
      <c r="AYO33" s="61"/>
      <c r="AYP33" s="61"/>
      <c r="AYQ33" s="61"/>
      <c r="AYR33" s="61"/>
      <c r="AYS33" s="61"/>
      <c r="AYT33" s="61"/>
      <c r="AYU33" s="61"/>
      <c r="AYV33" s="61"/>
      <c r="AYW33" s="61"/>
      <c r="AYX33" s="61"/>
      <c r="AYY33" s="61"/>
      <c r="AYZ33" s="61"/>
      <c r="AZA33" s="61"/>
      <c r="AZB33" s="61"/>
      <c r="AZC33" s="61"/>
      <c r="AZD33" s="61"/>
      <c r="AZE33" s="61"/>
      <c r="AZF33" s="61"/>
      <c r="AZG33" s="61"/>
      <c r="AZH33" s="61"/>
      <c r="AZI33" s="61"/>
      <c r="AZJ33" s="61"/>
      <c r="AZK33" s="61"/>
      <c r="AZL33" s="61"/>
      <c r="AZM33" s="61"/>
      <c r="AZN33" s="61"/>
      <c r="AZO33" s="61"/>
      <c r="AZP33" s="61"/>
      <c r="AZQ33" s="61"/>
      <c r="AZR33" s="61"/>
      <c r="AZS33" s="61"/>
      <c r="AZT33" s="61"/>
      <c r="AZU33" s="61"/>
      <c r="AZV33" s="61"/>
      <c r="AZW33" s="61"/>
      <c r="AZX33" s="61"/>
      <c r="AZY33" s="61"/>
      <c r="AZZ33" s="61"/>
      <c r="BAA33" s="61"/>
      <c r="BAB33" s="61"/>
      <c r="BAC33" s="61"/>
      <c r="BAD33" s="61"/>
      <c r="BAE33" s="61"/>
      <c r="BAF33" s="61"/>
      <c r="BAG33" s="61"/>
      <c r="BAH33" s="61"/>
      <c r="BAI33" s="61"/>
      <c r="BAJ33" s="61"/>
      <c r="BAK33" s="61"/>
      <c r="BAL33" s="61"/>
      <c r="BAM33" s="61"/>
      <c r="BAN33" s="61"/>
      <c r="BAO33" s="61"/>
      <c r="BAP33" s="61"/>
      <c r="BAQ33" s="61"/>
      <c r="BAR33" s="61"/>
      <c r="BAS33" s="61"/>
      <c r="BAT33" s="61"/>
      <c r="BAU33" s="61"/>
      <c r="BAV33" s="61"/>
      <c r="BAW33" s="61"/>
      <c r="BAX33" s="61"/>
      <c r="BAY33" s="61"/>
      <c r="BAZ33" s="61"/>
      <c r="BBA33" s="61"/>
      <c r="BBB33" s="61"/>
      <c r="BBC33" s="61"/>
      <c r="BBD33" s="61"/>
      <c r="BBE33" s="61"/>
      <c r="BBF33" s="61"/>
      <c r="BBG33" s="61"/>
      <c r="BBH33" s="61"/>
      <c r="BBI33" s="61"/>
      <c r="BBJ33" s="61"/>
      <c r="BBK33" s="61"/>
      <c r="BBL33" s="61"/>
      <c r="BBM33" s="61"/>
      <c r="BBN33" s="61"/>
      <c r="BBO33" s="61"/>
      <c r="BBP33" s="61"/>
      <c r="BBQ33" s="61"/>
      <c r="BBR33" s="61"/>
      <c r="BBS33" s="61"/>
      <c r="BBT33" s="61"/>
      <c r="BBU33" s="61"/>
      <c r="BBV33" s="61"/>
      <c r="BBW33" s="61"/>
      <c r="BBX33" s="61"/>
      <c r="BBY33" s="61"/>
      <c r="BBZ33" s="61"/>
      <c r="BCA33" s="61"/>
      <c r="BCB33" s="61"/>
      <c r="BCC33" s="61"/>
      <c r="BCD33" s="61"/>
      <c r="BCE33" s="61"/>
      <c r="BCF33" s="61"/>
      <c r="BCG33" s="61"/>
      <c r="BCH33" s="61"/>
      <c r="BCI33" s="61"/>
      <c r="BCJ33" s="61"/>
      <c r="BCK33" s="61"/>
      <c r="BCL33" s="61"/>
      <c r="BCM33" s="61"/>
      <c r="BCN33" s="61"/>
      <c r="BCO33" s="61"/>
      <c r="BCP33" s="61"/>
      <c r="BCQ33" s="61"/>
      <c r="BCR33" s="61"/>
      <c r="BCS33" s="61"/>
      <c r="BCT33" s="61"/>
      <c r="BCU33" s="61"/>
      <c r="BCV33" s="61"/>
      <c r="BCW33" s="61"/>
      <c r="BCX33" s="61"/>
      <c r="BCY33" s="61"/>
      <c r="BCZ33" s="61"/>
      <c r="BDA33" s="61"/>
      <c r="BDB33" s="61"/>
      <c r="BDC33" s="61"/>
      <c r="BDD33" s="61"/>
      <c r="BDE33" s="61"/>
      <c r="BDF33" s="61"/>
      <c r="BDG33" s="61"/>
      <c r="BDH33" s="61"/>
      <c r="BDI33" s="61"/>
      <c r="BDJ33" s="61"/>
      <c r="BDK33" s="61"/>
      <c r="BDL33" s="61"/>
      <c r="BDM33" s="61"/>
      <c r="BDN33" s="61"/>
      <c r="BDO33" s="61"/>
      <c r="BDP33" s="61"/>
      <c r="BDQ33" s="61"/>
      <c r="BDR33" s="61"/>
      <c r="BDS33" s="61"/>
      <c r="BDT33" s="61"/>
      <c r="BDU33" s="61"/>
      <c r="BDV33" s="61"/>
      <c r="BDW33" s="61"/>
      <c r="BDX33" s="61"/>
      <c r="BDY33" s="61"/>
      <c r="BDZ33" s="61"/>
      <c r="BEA33" s="61"/>
      <c r="BEB33" s="61"/>
      <c r="BEC33" s="61"/>
      <c r="BED33" s="61"/>
      <c r="BEE33" s="61"/>
      <c r="BEF33" s="61"/>
      <c r="BEG33" s="61"/>
      <c r="BEH33" s="61"/>
      <c r="BEI33" s="61"/>
      <c r="BEJ33" s="61"/>
      <c r="BEK33" s="61"/>
      <c r="BEL33" s="61"/>
      <c r="BEM33" s="61"/>
      <c r="BEN33" s="61"/>
      <c r="BEO33" s="61"/>
      <c r="BEP33" s="61"/>
      <c r="BEQ33" s="61"/>
      <c r="BER33" s="61"/>
      <c r="BES33" s="61"/>
      <c r="BET33" s="61"/>
      <c r="BEU33" s="61"/>
      <c r="BEV33" s="61"/>
      <c r="BEW33" s="61"/>
      <c r="BEX33" s="61"/>
      <c r="BEY33" s="61"/>
      <c r="BEZ33" s="61"/>
      <c r="BFA33" s="61"/>
      <c r="BFB33" s="61"/>
      <c r="BFC33" s="61"/>
      <c r="BFD33" s="61"/>
      <c r="BFE33" s="61"/>
      <c r="BFF33" s="61"/>
      <c r="BFG33" s="61"/>
      <c r="BFH33" s="61"/>
      <c r="BFI33" s="61"/>
      <c r="BFJ33" s="61"/>
      <c r="BFK33" s="61"/>
      <c r="BFL33" s="61"/>
      <c r="BFM33" s="61"/>
      <c r="BFN33" s="61"/>
      <c r="BFO33" s="61"/>
      <c r="BFP33" s="61"/>
      <c r="BFQ33" s="61"/>
      <c r="BFR33" s="61"/>
      <c r="BFS33" s="61"/>
      <c r="BFT33" s="61"/>
      <c r="BFU33" s="61"/>
      <c r="BFV33" s="61"/>
      <c r="BFW33" s="61"/>
      <c r="BFX33" s="61"/>
      <c r="BFY33" s="61"/>
      <c r="BFZ33" s="61"/>
      <c r="BGA33" s="61"/>
      <c r="BGB33" s="61"/>
      <c r="BGC33" s="61"/>
      <c r="BGD33" s="61"/>
      <c r="BGE33" s="61"/>
      <c r="BGF33" s="61"/>
      <c r="BGG33" s="61"/>
      <c r="BGH33" s="61"/>
      <c r="BGI33" s="61"/>
      <c r="BGJ33" s="61"/>
      <c r="BGK33" s="61"/>
      <c r="BGL33" s="61"/>
      <c r="BGM33" s="61"/>
      <c r="BGN33" s="61"/>
      <c r="BGO33" s="61"/>
      <c r="BGP33" s="61"/>
      <c r="BGQ33" s="61"/>
      <c r="BGR33" s="61"/>
      <c r="BGS33" s="61"/>
      <c r="BGT33" s="61"/>
      <c r="BGU33" s="61"/>
      <c r="BGV33" s="61"/>
      <c r="BGW33" s="61"/>
      <c r="BGX33" s="61"/>
      <c r="BGY33" s="61"/>
      <c r="BGZ33" s="61"/>
      <c r="BHA33" s="61"/>
      <c r="BHB33" s="61"/>
      <c r="BHC33" s="61"/>
      <c r="BHD33" s="61"/>
      <c r="BHE33" s="61"/>
      <c r="BHF33" s="61"/>
      <c r="BHG33" s="61"/>
      <c r="BHH33" s="61"/>
      <c r="BHI33" s="61"/>
      <c r="BHJ33" s="61"/>
      <c r="BHK33" s="61"/>
      <c r="BHL33" s="61"/>
      <c r="BHM33" s="61"/>
      <c r="BHN33" s="61"/>
      <c r="BHO33" s="61"/>
      <c r="BHP33" s="61"/>
      <c r="BHQ33" s="61"/>
      <c r="BHR33" s="61"/>
      <c r="BHS33" s="61"/>
      <c r="BHT33" s="61"/>
      <c r="BHU33" s="61"/>
      <c r="BHV33" s="61"/>
      <c r="BHW33" s="61"/>
      <c r="BHX33" s="61"/>
      <c r="BHY33" s="61"/>
      <c r="BHZ33" s="61"/>
      <c r="BIA33" s="61"/>
      <c r="BIB33" s="61"/>
      <c r="BIC33" s="61"/>
      <c r="BID33" s="61"/>
      <c r="BIE33" s="61"/>
      <c r="BIF33" s="61"/>
      <c r="BIG33" s="61"/>
      <c r="BIH33" s="61"/>
      <c r="BII33" s="61"/>
      <c r="BIJ33" s="61"/>
      <c r="BIK33" s="61"/>
      <c r="BIL33" s="61"/>
      <c r="BIM33" s="61"/>
      <c r="BIN33" s="61"/>
      <c r="BIO33" s="61"/>
      <c r="BIP33" s="61"/>
      <c r="BIQ33" s="61"/>
      <c r="BIR33" s="61"/>
      <c r="BIS33" s="61"/>
      <c r="BIT33" s="61"/>
      <c r="BIU33" s="61"/>
      <c r="BIV33" s="61"/>
      <c r="BIW33" s="61"/>
      <c r="BIX33" s="61"/>
      <c r="BIY33" s="61"/>
      <c r="BIZ33" s="61"/>
      <c r="BJA33" s="61"/>
      <c r="BJB33" s="61"/>
      <c r="BJC33" s="61"/>
      <c r="BJD33" s="61"/>
      <c r="BJE33" s="61"/>
      <c r="BJF33" s="61"/>
      <c r="BJG33" s="61"/>
      <c r="BJH33" s="61"/>
      <c r="BJI33" s="61"/>
      <c r="BJJ33" s="61"/>
      <c r="BJK33" s="61"/>
      <c r="BJL33" s="61"/>
      <c r="BJM33" s="61"/>
      <c r="BJN33" s="61"/>
      <c r="BJO33" s="61"/>
      <c r="BJP33" s="61"/>
      <c r="BJQ33" s="61"/>
      <c r="BJR33" s="61"/>
      <c r="BJS33" s="61"/>
      <c r="BJT33" s="61"/>
      <c r="BJU33" s="61"/>
      <c r="BJV33" s="61"/>
      <c r="BJW33" s="61"/>
      <c r="BJX33" s="61"/>
      <c r="BJY33" s="61"/>
      <c r="BJZ33" s="61"/>
      <c r="BKA33" s="61"/>
      <c r="BKB33" s="61"/>
      <c r="BKC33" s="61"/>
      <c r="BKD33" s="61"/>
      <c r="BKE33" s="61"/>
      <c r="BKF33" s="61"/>
      <c r="BKG33" s="61"/>
      <c r="BKH33" s="61"/>
      <c r="BKI33" s="61"/>
      <c r="BKJ33" s="61"/>
      <c r="BKK33" s="61"/>
      <c r="BKL33" s="61"/>
      <c r="BKM33" s="61"/>
      <c r="BKN33" s="61"/>
      <c r="BKO33" s="61"/>
      <c r="BKP33" s="61"/>
      <c r="BKQ33" s="61"/>
      <c r="BKR33" s="61"/>
      <c r="BKS33" s="61"/>
      <c r="BKT33" s="61"/>
      <c r="BKU33" s="61"/>
      <c r="BKV33" s="61"/>
      <c r="BKW33" s="61"/>
      <c r="BKX33" s="61"/>
      <c r="BKY33" s="61"/>
      <c r="BKZ33" s="61"/>
      <c r="BLA33" s="61"/>
      <c r="BLB33" s="61"/>
      <c r="BLC33" s="61"/>
      <c r="BLD33" s="61"/>
      <c r="BLE33" s="61"/>
      <c r="BLF33" s="61"/>
      <c r="BLG33" s="61"/>
      <c r="BLH33" s="61"/>
      <c r="BLI33" s="61"/>
      <c r="BLJ33" s="61"/>
      <c r="BLK33" s="61"/>
      <c r="BLL33" s="61"/>
      <c r="BLM33" s="61"/>
      <c r="BLN33" s="61"/>
      <c r="BLO33" s="61"/>
      <c r="BLP33" s="61"/>
      <c r="BLQ33" s="61"/>
      <c r="BLR33" s="61"/>
      <c r="BLS33" s="61"/>
      <c r="BLT33" s="61"/>
      <c r="BLU33" s="61"/>
      <c r="BLV33" s="61"/>
      <c r="BLW33" s="61"/>
      <c r="BLX33" s="61"/>
      <c r="BLY33" s="61"/>
      <c r="BLZ33" s="61"/>
      <c r="BMA33" s="61"/>
      <c r="BMB33" s="61"/>
      <c r="BMC33" s="61"/>
      <c r="BMD33" s="61"/>
      <c r="BME33" s="61"/>
      <c r="BMF33" s="61"/>
      <c r="BMG33" s="61"/>
      <c r="BMH33" s="61"/>
      <c r="BMI33" s="61"/>
      <c r="BMJ33" s="61"/>
      <c r="BMK33" s="61"/>
      <c r="BML33" s="61"/>
      <c r="BMM33" s="61"/>
      <c r="BMN33" s="61"/>
      <c r="BMO33" s="61"/>
      <c r="BMP33" s="61"/>
      <c r="BMQ33" s="61"/>
      <c r="BMR33" s="61"/>
      <c r="BMS33" s="61"/>
      <c r="BMT33" s="61"/>
      <c r="BMU33" s="61"/>
      <c r="BMV33" s="61"/>
      <c r="BMW33" s="61"/>
      <c r="BMX33" s="61"/>
      <c r="BMY33" s="61"/>
      <c r="BMZ33" s="61"/>
      <c r="BNA33" s="61"/>
      <c r="BNB33" s="61"/>
      <c r="BNC33" s="61"/>
      <c r="BND33" s="61"/>
      <c r="BNE33" s="61"/>
      <c r="BNF33" s="61"/>
      <c r="BNG33" s="61"/>
      <c r="BNH33" s="61"/>
      <c r="BNI33" s="61"/>
      <c r="BNJ33" s="61"/>
      <c r="BNK33" s="61"/>
      <c r="BNL33" s="61"/>
      <c r="BNM33" s="61"/>
      <c r="BNN33" s="61"/>
      <c r="BNO33" s="61"/>
      <c r="BNP33" s="61"/>
      <c r="BNQ33" s="61"/>
      <c r="BNR33" s="61"/>
      <c r="BNS33" s="61"/>
      <c r="BNT33" s="61"/>
      <c r="BNU33" s="61"/>
      <c r="BNV33" s="61"/>
      <c r="BNW33" s="61"/>
      <c r="BNX33" s="61"/>
      <c r="BNY33" s="61"/>
      <c r="BNZ33" s="61"/>
      <c r="BOA33" s="61"/>
      <c r="BOB33" s="61"/>
      <c r="BOC33" s="61"/>
      <c r="BOD33" s="61"/>
      <c r="BOE33" s="61"/>
      <c r="BOF33" s="61"/>
      <c r="BOG33" s="61"/>
      <c r="BOH33" s="61"/>
      <c r="BOI33" s="61"/>
      <c r="BOJ33" s="61"/>
      <c r="BOK33" s="61"/>
      <c r="BOL33" s="61"/>
      <c r="BOM33" s="61"/>
      <c r="BON33" s="61"/>
      <c r="BOO33" s="61"/>
      <c r="BOP33" s="61"/>
      <c r="BOQ33" s="61"/>
      <c r="BOR33" s="61"/>
      <c r="BOS33" s="61"/>
      <c r="BOT33" s="61"/>
      <c r="BOU33" s="61"/>
      <c r="BOV33" s="61"/>
      <c r="BOW33" s="61"/>
      <c r="BOX33" s="61"/>
      <c r="BOY33" s="61"/>
      <c r="BOZ33" s="61"/>
      <c r="BPA33" s="61"/>
      <c r="BPB33" s="61"/>
      <c r="BPC33" s="61"/>
      <c r="BPD33" s="61"/>
      <c r="BPE33" s="61"/>
      <c r="BPF33" s="61"/>
      <c r="BPG33" s="61"/>
      <c r="BPH33" s="61"/>
      <c r="BPI33" s="61"/>
      <c r="BPJ33" s="61"/>
      <c r="BPK33" s="61"/>
      <c r="BPL33" s="61"/>
      <c r="BPM33" s="61"/>
      <c r="BPN33" s="61"/>
      <c r="BPO33" s="61"/>
      <c r="BPP33" s="61"/>
      <c r="BPQ33" s="61"/>
      <c r="BPR33" s="61"/>
      <c r="BPS33" s="61"/>
      <c r="BPT33" s="61"/>
      <c r="BPU33" s="61"/>
      <c r="BPV33" s="61"/>
      <c r="BPW33" s="61"/>
      <c r="BPX33" s="61"/>
      <c r="BPY33" s="61"/>
      <c r="BPZ33" s="61"/>
      <c r="BQA33" s="61"/>
      <c r="BQB33" s="61"/>
      <c r="BQC33" s="61"/>
      <c r="BQD33" s="61"/>
      <c r="BQE33" s="61"/>
      <c r="BQF33" s="61"/>
      <c r="BQG33" s="61"/>
      <c r="BQH33" s="61"/>
      <c r="BQI33" s="61"/>
      <c r="BQJ33" s="61"/>
      <c r="BQK33" s="61"/>
      <c r="BQL33" s="61"/>
      <c r="BQM33" s="61"/>
      <c r="BQN33" s="61"/>
      <c r="BQO33" s="61"/>
      <c r="BQP33" s="61"/>
      <c r="BQQ33" s="61"/>
      <c r="BQR33" s="61"/>
      <c r="BQS33" s="61"/>
      <c r="BQT33" s="61"/>
      <c r="BQU33" s="61"/>
      <c r="BQV33" s="61"/>
      <c r="BQW33" s="61"/>
      <c r="BQX33" s="61"/>
      <c r="BQY33" s="61"/>
      <c r="BQZ33" s="61"/>
      <c r="BRA33" s="61"/>
      <c r="BRB33" s="61"/>
      <c r="BRC33" s="61"/>
      <c r="BRD33" s="61"/>
      <c r="BRE33" s="61"/>
      <c r="BRF33" s="61"/>
      <c r="BRG33" s="61"/>
      <c r="BRH33" s="61"/>
      <c r="BRI33" s="61"/>
      <c r="BRJ33" s="61"/>
      <c r="BRK33" s="61"/>
      <c r="BRL33" s="61"/>
      <c r="BRM33" s="61"/>
      <c r="BRN33" s="61"/>
      <c r="BRO33" s="61"/>
      <c r="BRP33" s="61"/>
      <c r="BRQ33" s="61"/>
      <c r="BRR33" s="61"/>
      <c r="BRS33" s="61"/>
      <c r="BRT33" s="61"/>
      <c r="BRU33" s="61"/>
      <c r="BRV33" s="61"/>
      <c r="BRW33" s="61"/>
      <c r="BRX33" s="61"/>
      <c r="BRY33" s="61"/>
      <c r="BRZ33" s="61"/>
      <c r="BSA33" s="61"/>
      <c r="BSB33" s="61"/>
      <c r="BSC33" s="61"/>
      <c r="BSD33" s="61"/>
      <c r="BSE33" s="61"/>
      <c r="BSF33" s="61"/>
      <c r="BSG33" s="61"/>
      <c r="BSH33" s="61"/>
      <c r="BSI33" s="61"/>
      <c r="BSJ33" s="61"/>
      <c r="BSK33" s="61"/>
      <c r="BSL33" s="61"/>
      <c r="BSM33" s="61"/>
      <c r="BSN33" s="61"/>
      <c r="BSO33" s="61"/>
      <c r="BSP33" s="61"/>
      <c r="BSQ33" s="61"/>
      <c r="BSR33" s="61"/>
      <c r="BSS33" s="61"/>
      <c r="BST33" s="61"/>
      <c r="BSU33" s="61"/>
      <c r="BSV33" s="61"/>
      <c r="BSW33" s="61"/>
      <c r="BSX33" s="61"/>
      <c r="BSY33" s="61"/>
      <c r="BSZ33" s="61"/>
      <c r="BTA33" s="61"/>
      <c r="BTB33" s="61"/>
      <c r="BTC33" s="61"/>
      <c r="BTD33" s="61"/>
      <c r="BTE33" s="61"/>
      <c r="BTF33" s="61"/>
      <c r="BTG33" s="61"/>
      <c r="BTH33" s="61"/>
      <c r="BTI33" s="61"/>
      <c r="BTJ33" s="61"/>
      <c r="BTK33" s="61"/>
      <c r="BTL33" s="61"/>
      <c r="BTM33" s="61"/>
      <c r="BTN33" s="61"/>
      <c r="BTO33" s="61"/>
      <c r="BTP33" s="61"/>
      <c r="BTQ33" s="61"/>
      <c r="BTR33" s="61"/>
      <c r="BTS33" s="61"/>
      <c r="BTT33" s="61"/>
      <c r="BTU33" s="61"/>
      <c r="BTV33" s="61"/>
      <c r="BTW33" s="61"/>
      <c r="BTX33" s="61"/>
      <c r="BTY33" s="61"/>
      <c r="BTZ33" s="61"/>
      <c r="BUA33" s="61"/>
      <c r="BUB33" s="61"/>
      <c r="BUC33" s="61"/>
      <c r="BUD33" s="61"/>
      <c r="BUE33" s="61"/>
      <c r="BUF33" s="61"/>
      <c r="BUG33" s="61"/>
      <c r="BUH33" s="61"/>
      <c r="BUI33" s="61"/>
      <c r="BUJ33" s="61"/>
      <c r="BUK33" s="61"/>
      <c r="BUL33" s="61"/>
      <c r="BUM33" s="61"/>
      <c r="BUN33" s="61"/>
      <c r="BUO33" s="61"/>
      <c r="BUP33" s="61"/>
      <c r="BUQ33" s="61"/>
      <c r="BUR33" s="61"/>
      <c r="BUS33" s="61"/>
      <c r="BUT33" s="61"/>
      <c r="BUU33" s="61"/>
      <c r="BUV33" s="61"/>
      <c r="BUW33" s="61"/>
      <c r="BUX33" s="61"/>
      <c r="BUY33" s="61"/>
      <c r="BUZ33" s="61"/>
      <c r="BVA33" s="61"/>
      <c r="BVB33" s="61"/>
      <c r="BVC33" s="61"/>
      <c r="BVD33" s="61"/>
      <c r="BVE33" s="61"/>
      <c r="BVF33" s="61"/>
      <c r="BVG33" s="61"/>
      <c r="BVH33" s="61"/>
      <c r="BVI33" s="61"/>
      <c r="BVJ33" s="61"/>
      <c r="BVK33" s="61"/>
      <c r="BVL33" s="61"/>
      <c r="BVM33" s="61"/>
      <c r="BVN33" s="61"/>
      <c r="BVO33" s="61"/>
      <c r="BVP33" s="61"/>
      <c r="BVQ33" s="61"/>
      <c r="BVR33" s="61"/>
      <c r="BVS33" s="61"/>
      <c r="BVT33" s="61"/>
      <c r="BVU33" s="61"/>
      <c r="BVV33" s="61"/>
      <c r="BVW33" s="61"/>
      <c r="BVX33" s="61"/>
      <c r="BVY33" s="61"/>
      <c r="BVZ33" s="61"/>
      <c r="BWA33" s="61"/>
      <c r="BWB33" s="61"/>
      <c r="BWC33" s="61"/>
      <c r="BWD33" s="61"/>
      <c r="BWE33" s="61"/>
      <c r="BWF33" s="61"/>
      <c r="BWG33" s="61"/>
      <c r="BWH33" s="61"/>
      <c r="BWI33" s="61"/>
      <c r="BWJ33" s="61"/>
      <c r="BWK33" s="61"/>
      <c r="BWL33" s="61"/>
      <c r="BWM33" s="61"/>
      <c r="BWN33" s="61"/>
      <c r="BWO33" s="61"/>
      <c r="BWP33" s="61"/>
      <c r="BWQ33" s="61"/>
      <c r="BWR33" s="61"/>
      <c r="BWS33" s="61"/>
      <c r="BWT33" s="61"/>
      <c r="BWU33" s="61"/>
      <c r="BWV33" s="61"/>
      <c r="BWW33" s="61"/>
      <c r="BWX33" s="61"/>
      <c r="BWY33" s="61"/>
      <c r="BWZ33" s="61"/>
      <c r="BXA33" s="61"/>
      <c r="BXB33" s="61"/>
      <c r="BXC33" s="61"/>
      <c r="BXD33" s="61"/>
      <c r="BXE33" s="61"/>
      <c r="BXF33" s="61"/>
      <c r="BXG33" s="61"/>
      <c r="BXH33" s="61"/>
      <c r="BXI33" s="61"/>
      <c r="BXJ33" s="61"/>
      <c r="BXK33" s="61"/>
      <c r="BXL33" s="61"/>
      <c r="BXM33" s="61"/>
      <c r="BXN33" s="61"/>
      <c r="BXO33" s="61"/>
      <c r="BXP33" s="61"/>
      <c r="BXQ33" s="61"/>
      <c r="BXR33" s="61"/>
      <c r="BXS33" s="61"/>
      <c r="BXT33" s="61"/>
      <c r="BXU33" s="61"/>
      <c r="BXV33" s="61"/>
      <c r="BXW33" s="61"/>
      <c r="BXX33" s="61"/>
      <c r="BXY33" s="61"/>
      <c r="BXZ33" s="61"/>
      <c r="BYA33" s="61"/>
      <c r="BYB33" s="61"/>
      <c r="BYC33" s="61"/>
      <c r="BYD33" s="61"/>
      <c r="BYE33" s="61"/>
      <c r="BYF33" s="61"/>
      <c r="BYG33" s="61"/>
      <c r="BYH33" s="61"/>
      <c r="BYI33" s="61"/>
      <c r="BYJ33" s="61"/>
      <c r="BYK33" s="61"/>
      <c r="BYL33" s="61"/>
      <c r="BYM33" s="61"/>
      <c r="BYN33" s="61"/>
      <c r="BYO33" s="61"/>
      <c r="BYP33" s="61"/>
      <c r="BYQ33" s="61"/>
      <c r="BYR33" s="61"/>
      <c r="BYS33" s="61"/>
      <c r="BYT33" s="61"/>
      <c r="BYU33" s="61"/>
      <c r="BYV33" s="61"/>
      <c r="BYW33" s="61"/>
      <c r="BYX33" s="61"/>
      <c r="BYY33" s="61"/>
      <c r="BYZ33" s="61"/>
      <c r="BZA33" s="61"/>
      <c r="BZB33" s="61"/>
      <c r="BZC33" s="61"/>
      <c r="BZD33" s="61"/>
      <c r="BZE33" s="61"/>
      <c r="BZF33" s="61"/>
      <c r="BZG33" s="61"/>
      <c r="BZH33" s="61"/>
      <c r="BZI33" s="61"/>
      <c r="BZJ33" s="61"/>
      <c r="BZK33" s="61"/>
      <c r="BZL33" s="61"/>
      <c r="BZM33" s="61"/>
      <c r="BZN33" s="61"/>
      <c r="BZO33" s="61"/>
      <c r="BZP33" s="61"/>
      <c r="BZQ33" s="61"/>
      <c r="BZR33" s="61"/>
      <c r="BZS33" s="61"/>
      <c r="BZT33" s="61"/>
      <c r="BZU33" s="61"/>
      <c r="BZV33" s="61"/>
      <c r="BZW33" s="61"/>
      <c r="BZX33" s="61"/>
      <c r="BZY33" s="61"/>
      <c r="BZZ33" s="61"/>
      <c r="CAA33" s="61"/>
      <c r="CAB33" s="61"/>
      <c r="CAC33" s="61"/>
      <c r="CAD33" s="61"/>
      <c r="CAE33" s="61"/>
      <c r="CAF33" s="61"/>
      <c r="CAG33" s="61"/>
      <c r="CAH33" s="61"/>
      <c r="CAI33" s="61"/>
      <c r="CAJ33" s="61"/>
      <c r="CAK33" s="61"/>
      <c r="CAL33" s="61"/>
      <c r="CAM33" s="61"/>
      <c r="CAN33" s="61"/>
      <c r="CAO33" s="61"/>
      <c r="CAP33" s="61"/>
      <c r="CAQ33" s="61"/>
      <c r="CAR33" s="61"/>
      <c r="CAS33" s="61"/>
      <c r="CAT33" s="61"/>
      <c r="CAU33" s="61"/>
      <c r="CAV33" s="61"/>
      <c r="CAW33" s="61"/>
      <c r="CAX33" s="61"/>
      <c r="CAY33" s="61"/>
      <c r="CAZ33" s="61"/>
      <c r="CBA33" s="61"/>
      <c r="CBB33" s="61"/>
      <c r="CBC33" s="61"/>
      <c r="CBD33" s="61"/>
      <c r="CBE33" s="61"/>
      <c r="CBF33" s="61"/>
      <c r="CBG33" s="61"/>
      <c r="CBH33" s="61"/>
      <c r="CBI33" s="61"/>
      <c r="CBJ33" s="61"/>
      <c r="CBK33" s="61"/>
      <c r="CBL33" s="61"/>
      <c r="CBM33" s="61"/>
      <c r="CBN33" s="61"/>
      <c r="CBO33" s="61"/>
      <c r="CBP33" s="61"/>
      <c r="CBQ33" s="61"/>
      <c r="CBR33" s="61"/>
      <c r="CBS33" s="61"/>
      <c r="CBT33" s="61"/>
      <c r="CBU33" s="61"/>
      <c r="CBV33" s="61"/>
      <c r="CBW33" s="61"/>
      <c r="CBX33" s="61"/>
      <c r="CBY33" s="61"/>
      <c r="CBZ33" s="61"/>
      <c r="CCA33" s="61"/>
      <c r="CCB33" s="61"/>
      <c r="CCC33" s="61"/>
      <c r="CCD33" s="61"/>
      <c r="CCE33" s="61"/>
      <c r="CCF33" s="61"/>
      <c r="CCG33" s="61"/>
      <c r="CCH33" s="61"/>
      <c r="CCI33" s="61"/>
      <c r="CCJ33" s="61"/>
      <c r="CCK33" s="61"/>
      <c r="CCL33" s="61"/>
      <c r="CCM33" s="61"/>
      <c r="CCN33" s="61"/>
      <c r="CCO33" s="61"/>
      <c r="CCP33" s="61"/>
      <c r="CCQ33" s="61"/>
      <c r="CCR33" s="61"/>
      <c r="CCS33" s="61"/>
      <c r="CCT33" s="61"/>
      <c r="CCU33" s="61"/>
      <c r="CCV33" s="61"/>
      <c r="CCW33" s="61"/>
      <c r="CCX33" s="61"/>
      <c r="CCY33" s="61"/>
      <c r="CCZ33" s="61"/>
      <c r="CDA33" s="61"/>
      <c r="CDB33" s="61"/>
      <c r="CDC33" s="61"/>
      <c r="CDD33" s="61"/>
      <c r="CDE33" s="61"/>
      <c r="CDF33" s="61"/>
      <c r="CDG33" s="61"/>
      <c r="CDH33" s="61"/>
      <c r="CDI33" s="61"/>
      <c r="CDJ33" s="61"/>
      <c r="CDK33" s="61"/>
      <c r="CDL33" s="61"/>
      <c r="CDM33" s="61"/>
      <c r="CDN33" s="61"/>
      <c r="CDO33" s="61"/>
      <c r="CDP33" s="61"/>
      <c r="CDQ33" s="61"/>
      <c r="CDR33" s="61"/>
      <c r="CDS33" s="61"/>
      <c r="CDT33" s="61"/>
      <c r="CDU33" s="61"/>
      <c r="CDV33" s="61"/>
      <c r="CDW33" s="61"/>
      <c r="CDX33" s="61"/>
      <c r="CDY33" s="61"/>
      <c r="CDZ33" s="61"/>
      <c r="CEA33" s="61"/>
      <c r="CEB33" s="61"/>
      <c r="CEC33" s="61"/>
      <c r="CED33" s="61"/>
      <c r="CEE33" s="61"/>
      <c r="CEF33" s="61"/>
      <c r="CEG33" s="61"/>
      <c r="CEH33" s="61"/>
      <c r="CEI33" s="61"/>
      <c r="CEJ33" s="61"/>
      <c r="CEK33" s="61"/>
      <c r="CEL33" s="61"/>
      <c r="CEM33" s="61"/>
      <c r="CEN33" s="61"/>
      <c r="CEO33" s="61"/>
      <c r="CEP33" s="61"/>
      <c r="CEQ33" s="61"/>
      <c r="CER33" s="61"/>
      <c r="CES33" s="61"/>
      <c r="CET33" s="61"/>
      <c r="CEU33" s="61"/>
      <c r="CEV33" s="61"/>
      <c r="CEW33" s="61"/>
      <c r="CEX33" s="61"/>
      <c r="CEY33" s="61"/>
      <c r="CEZ33" s="61"/>
      <c r="CFA33" s="61"/>
      <c r="CFB33" s="61"/>
      <c r="CFC33" s="61"/>
      <c r="CFD33" s="61"/>
      <c r="CFE33" s="61"/>
      <c r="CFF33" s="61"/>
      <c r="CFG33" s="61"/>
      <c r="CFH33" s="61"/>
      <c r="CFI33" s="61"/>
      <c r="CFJ33" s="61"/>
      <c r="CFK33" s="61"/>
      <c r="CFL33" s="61"/>
      <c r="CFM33" s="61"/>
      <c r="CFN33" s="61"/>
      <c r="CFO33" s="61"/>
      <c r="CFP33" s="61"/>
      <c r="CFQ33" s="61"/>
      <c r="CFR33" s="61"/>
      <c r="CFS33" s="61"/>
      <c r="CFT33" s="61"/>
      <c r="CFU33" s="61"/>
      <c r="CFV33" s="61"/>
      <c r="CFW33" s="61"/>
      <c r="CFX33" s="61"/>
      <c r="CFY33" s="61"/>
      <c r="CFZ33" s="61"/>
      <c r="CGA33" s="61"/>
      <c r="CGB33" s="61"/>
      <c r="CGC33" s="61"/>
      <c r="CGD33" s="61"/>
      <c r="CGE33" s="61"/>
      <c r="CGF33" s="61"/>
      <c r="CGG33" s="61"/>
      <c r="CGH33" s="61"/>
      <c r="CGI33" s="61"/>
      <c r="CGJ33" s="61"/>
      <c r="CGK33" s="61"/>
      <c r="CGL33" s="61"/>
      <c r="CGM33" s="61"/>
      <c r="CGN33" s="61"/>
      <c r="CGO33" s="61"/>
      <c r="CGP33" s="61"/>
      <c r="CGQ33" s="61"/>
      <c r="CGR33" s="61"/>
      <c r="CGS33" s="61"/>
      <c r="CGT33" s="61"/>
      <c r="CGU33" s="61"/>
      <c r="CGV33" s="61"/>
      <c r="CGW33" s="61"/>
      <c r="CGX33" s="61"/>
      <c r="CGY33" s="61"/>
      <c r="CGZ33" s="61"/>
      <c r="CHA33" s="61"/>
      <c r="CHB33" s="61"/>
      <c r="CHC33" s="61"/>
      <c r="CHD33" s="61"/>
      <c r="CHE33" s="61"/>
      <c r="CHF33" s="61"/>
      <c r="CHG33" s="61"/>
      <c r="CHH33" s="61"/>
      <c r="CHI33" s="61"/>
      <c r="CHJ33" s="61"/>
      <c r="CHK33" s="61"/>
      <c r="CHL33" s="61"/>
      <c r="CHM33" s="61"/>
      <c r="CHN33" s="61"/>
      <c r="CHO33" s="61"/>
      <c r="CHP33" s="61"/>
      <c r="CHQ33" s="61"/>
      <c r="CHR33" s="61"/>
      <c r="CHS33" s="61"/>
      <c r="CHT33" s="61"/>
      <c r="CHU33" s="61"/>
      <c r="CHV33" s="61"/>
      <c r="CHW33" s="61"/>
      <c r="CHX33" s="61"/>
      <c r="CHY33" s="61"/>
      <c r="CHZ33" s="61"/>
      <c r="CIA33" s="61"/>
      <c r="CIB33" s="61"/>
      <c r="CIC33" s="61"/>
      <c r="CID33" s="61"/>
      <c r="CIE33" s="61"/>
      <c r="CIF33" s="61"/>
      <c r="CIG33" s="61"/>
      <c r="CIH33" s="61"/>
      <c r="CII33" s="61"/>
      <c r="CIJ33" s="61"/>
      <c r="CIK33" s="61"/>
      <c r="CIL33" s="61"/>
      <c r="CIM33" s="61"/>
      <c r="CIN33" s="61"/>
      <c r="CIO33" s="61"/>
      <c r="CIP33" s="61"/>
      <c r="CIQ33" s="61"/>
      <c r="CIR33" s="61"/>
      <c r="CIS33" s="61"/>
      <c r="CIT33" s="61"/>
      <c r="CIU33" s="61"/>
      <c r="CIV33" s="61"/>
      <c r="CIW33" s="61"/>
      <c r="CIX33" s="61"/>
      <c r="CIY33" s="61"/>
      <c r="CIZ33" s="61"/>
      <c r="CJA33" s="61"/>
      <c r="CJB33" s="61"/>
      <c r="CJC33" s="61"/>
      <c r="CJD33" s="61"/>
      <c r="CJE33" s="61"/>
      <c r="CJF33" s="61"/>
      <c r="CJG33" s="61"/>
      <c r="CJH33" s="61"/>
      <c r="CJI33" s="61"/>
      <c r="CJJ33" s="61"/>
      <c r="CJK33" s="61"/>
      <c r="CJL33" s="61"/>
      <c r="CJM33" s="61"/>
      <c r="CJN33" s="61"/>
      <c r="CJO33" s="61"/>
      <c r="CJP33" s="61"/>
      <c r="CJQ33" s="61"/>
      <c r="CJR33" s="61"/>
      <c r="CJS33" s="61"/>
      <c r="CJT33" s="61"/>
      <c r="CJU33" s="61"/>
      <c r="CJV33" s="61"/>
      <c r="CJW33" s="61"/>
      <c r="CJX33" s="61"/>
      <c r="CJY33" s="61"/>
      <c r="CJZ33" s="61"/>
      <c r="CKA33" s="61"/>
      <c r="CKB33" s="61"/>
      <c r="CKC33" s="61"/>
      <c r="CKD33" s="61"/>
      <c r="CKE33" s="61"/>
      <c r="CKF33" s="61"/>
      <c r="CKG33" s="61"/>
      <c r="CKH33" s="61"/>
      <c r="CKI33" s="61"/>
      <c r="CKJ33" s="61"/>
      <c r="CKK33" s="61"/>
      <c r="CKL33" s="61"/>
      <c r="CKM33" s="61"/>
      <c r="CKN33" s="61"/>
      <c r="CKO33" s="61"/>
      <c r="CKP33" s="61"/>
      <c r="CKQ33" s="61"/>
      <c r="CKR33" s="61"/>
      <c r="CKS33" s="61"/>
      <c r="CKT33" s="61"/>
      <c r="CKU33" s="61"/>
      <c r="CKV33" s="61"/>
      <c r="CKW33" s="61"/>
      <c r="CKX33" s="61"/>
      <c r="CKY33" s="61"/>
      <c r="CKZ33" s="61"/>
      <c r="CLA33" s="61"/>
      <c r="CLB33" s="61"/>
      <c r="CLC33" s="61"/>
      <c r="CLD33" s="61"/>
      <c r="CLE33" s="61"/>
      <c r="CLF33" s="61"/>
      <c r="CLG33" s="61"/>
      <c r="CLH33" s="61"/>
      <c r="CLI33" s="61"/>
      <c r="CLJ33" s="61"/>
      <c r="CLK33" s="61"/>
      <c r="CLL33" s="61"/>
      <c r="CLM33" s="61"/>
      <c r="CLN33" s="61"/>
      <c r="CLO33" s="61"/>
      <c r="CLP33" s="61"/>
      <c r="CLQ33" s="61"/>
      <c r="CLR33" s="61"/>
      <c r="CLS33" s="61"/>
      <c r="CLT33" s="61"/>
      <c r="CLU33" s="61"/>
      <c r="CLV33" s="61"/>
      <c r="CLW33" s="61"/>
      <c r="CLX33" s="61"/>
      <c r="CLY33" s="61"/>
      <c r="CLZ33" s="61"/>
      <c r="CMA33" s="61"/>
      <c r="CMB33" s="61"/>
      <c r="CMC33" s="61"/>
      <c r="CMD33" s="61"/>
      <c r="CME33" s="61"/>
      <c r="CMF33" s="61"/>
      <c r="CMG33" s="61"/>
      <c r="CMH33" s="61"/>
      <c r="CMI33" s="61"/>
      <c r="CMJ33" s="61"/>
      <c r="CMK33" s="61"/>
      <c r="CML33" s="61"/>
      <c r="CMM33" s="61"/>
      <c r="CMN33" s="61"/>
      <c r="CMO33" s="61"/>
      <c r="CMP33" s="61"/>
      <c r="CMQ33" s="61"/>
      <c r="CMR33" s="61"/>
      <c r="CMS33" s="61"/>
      <c r="CMT33" s="61"/>
      <c r="CMU33" s="61"/>
      <c r="CMV33" s="61"/>
      <c r="CMW33" s="61"/>
      <c r="CMX33" s="61"/>
      <c r="CMY33" s="61"/>
      <c r="CMZ33" s="61"/>
      <c r="CNA33" s="61"/>
      <c r="CNB33" s="61"/>
      <c r="CNC33" s="61"/>
      <c r="CND33" s="61"/>
      <c r="CNE33" s="61"/>
      <c r="CNF33" s="61"/>
      <c r="CNG33" s="61"/>
      <c r="CNH33" s="61"/>
      <c r="CNI33" s="61"/>
      <c r="CNJ33" s="61"/>
      <c r="CNK33" s="61"/>
      <c r="CNL33" s="61"/>
      <c r="CNM33" s="61"/>
      <c r="CNN33" s="61"/>
      <c r="CNO33" s="61"/>
      <c r="CNP33" s="61"/>
      <c r="CNQ33" s="61"/>
      <c r="CNR33" s="61"/>
      <c r="CNS33" s="61"/>
      <c r="CNT33" s="61"/>
      <c r="CNU33" s="61"/>
      <c r="CNV33" s="61"/>
      <c r="CNW33" s="61"/>
      <c r="CNX33" s="61"/>
      <c r="CNY33" s="61"/>
      <c r="CNZ33" s="61"/>
      <c r="COA33" s="61"/>
      <c r="COB33" s="61"/>
      <c r="COC33" s="61"/>
      <c r="COD33" s="61"/>
      <c r="COE33" s="61"/>
      <c r="COF33" s="61"/>
      <c r="COG33" s="61"/>
      <c r="COH33" s="61"/>
      <c r="COI33" s="61"/>
      <c r="COJ33" s="61"/>
      <c r="COK33" s="61"/>
      <c r="COL33" s="61"/>
      <c r="COM33" s="61"/>
      <c r="CON33" s="61"/>
      <c r="COO33" s="61"/>
      <c r="COP33" s="61"/>
      <c r="COQ33" s="61"/>
      <c r="COR33" s="61"/>
      <c r="COS33" s="61"/>
      <c r="COT33" s="61"/>
      <c r="COU33" s="61"/>
      <c r="COV33" s="61"/>
      <c r="COW33" s="61"/>
      <c r="COX33" s="61"/>
      <c r="COY33" s="61"/>
      <c r="COZ33" s="61"/>
      <c r="CPA33" s="61"/>
      <c r="CPB33" s="61"/>
      <c r="CPC33" s="61"/>
      <c r="CPD33" s="61"/>
      <c r="CPE33" s="61"/>
      <c r="CPF33" s="61"/>
      <c r="CPG33" s="61"/>
      <c r="CPH33" s="61"/>
      <c r="CPI33" s="61"/>
      <c r="CPJ33" s="61"/>
      <c r="CPK33" s="61"/>
      <c r="CPL33" s="61"/>
      <c r="CPM33" s="61"/>
      <c r="CPN33" s="61"/>
      <c r="CPO33" s="61"/>
      <c r="CPP33" s="61"/>
      <c r="CPQ33" s="61"/>
      <c r="CPR33" s="61"/>
      <c r="CPS33" s="61"/>
      <c r="CPT33" s="61"/>
      <c r="CPU33" s="61"/>
      <c r="CPV33" s="61"/>
      <c r="CPW33" s="61"/>
      <c r="CPX33" s="61"/>
      <c r="CPY33" s="61"/>
      <c r="CPZ33" s="61"/>
      <c r="CQA33" s="61"/>
      <c r="CQB33" s="61"/>
      <c r="CQC33" s="61"/>
      <c r="CQD33" s="61"/>
      <c r="CQE33" s="61"/>
      <c r="CQF33" s="61"/>
      <c r="CQG33" s="61"/>
      <c r="CQH33" s="61"/>
      <c r="CQI33" s="61"/>
      <c r="CQJ33" s="61"/>
      <c r="CQK33" s="61"/>
      <c r="CQL33" s="61"/>
      <c r="CQM33" s="61"/>
      <c r="CQN33" s="61"/>
      <c r="CQO33" s="61"/>
      <c r="CQP33" s="61"/>
      <c r="CQQ33" s="61"/>
      <c r="CQR33" s="61"/>
      <c r="CQS33" s="61"/>
      <c r="CQT33" s="61"/>
      <c r="CQU33" s="61"/>
      <c r="CQV33" s="61"/>
      <c r="CQW33" s="61"/>
      <c r="CQX33" s="61"/>
      <c r="CQY33" s="61"/>
      <c r="CQZ33" s="61"/>
      <c r="CRA33" s="61"/>
      <c r="CRB33" s="61"/>
      <c r="CRC33" s="61"/>
      <c r="CRD33" s="61"/>
      <c r="CRE33" s="61"/>
      <c r="CRF33" s="61"/>
      <c r="CRG33" s="61"/>
      <c r="CRH33" s="61"/>
      <c r="CRI33" s="61"/>
      <c r="CRJ33" s="61"/>
      <c r="CRK33" s="61"/>
      <c r="CRL33" s="61"/>
      <c r="CRM33" s="61"/>
      <c r="CRN33" s="61"/>
      <c r="CRO33" s="61"/>
      <c r="CRP33" s="61"/>
      <c r="CRQ33" s="61"/>
      <c r="CRR33" s="61"/>
      <c r="CRS33" s="61"/>
      <c r="CRT33" s="61"/>
      <c r="CRU33" s="61"/>
      <c r="CRV33" s="61"/>
      <c r="CRW33" s="61"/>
      <c r="CRX33" s="61"/>
      <c r="CRY33" s="61"/>
      <c r="CRZ33" s="61"/>
      <c r="CSA33" s="61"/>
      <c r="CSB33" s="61"/>
      <c r="CSC33" s="61"/>
      <c r="CSD33" s="61"/>
      <c r="CSE33" s="61"/>
      <c r="CSF33" s="61"/>
      <c r="CSG33" s="61"/>
      <c r="CSH33" s="61"/>
      <c r="CSI33" s="61"/>
      <c r="CSJ33" s="61"/>
      <c r="CSK33" s="61"/>
      <c r="CSL33" s="61"/>
      <c r="CSM33" s="61"/>
      <c r="CSN33" s="61"/>
      <c r="CSO33" s="61"/>
      <c r="CSP33" s="61"/>
      <c r="CSQ33" s="61"/>
      <c r="CSR33" s="61"/>
      <c r="CSS33" s="61"/>
      <c r="CST33" s="61"/>
      <c r="CSU33" s="61"/>
      <c r="CSV33" s="61"/>
      <c r="CSW33" s="61"/>
      <c r="CSX33" s="61"/>
      <c r="CSY33" s="61"/>
      <c r="CSZ33" s="61"/>
      <c r="CTA33" s="61"/>
      <c r="CTB33" s="61"/>
      <c r="CTC33" s="61"/>
      <c r="CTD33" s="61"/>
      <c r="CTE33" s="61"/>
      <c r="CTF33" s="61"/>
      <c r="CTG33" s="61"/>
      <c r="CTH33" s="61"/>
      <c r="CTI33" s="61"/>
      <c r="CTJ33" s="61"/>
      <c r="CTK33" s="61"/>
      <c r="CTL33" s="61"/>
      <c r="CTM33" s="61"/>
      <c r="CTN33" s="61"/>
      <c r="CTO33" s="61"/>
      <c r="CTP33" s="61"/>
      <c r="CTQ33" s="61"/>
      <c r="CTR33" s="61"/>
      <c r="CTS33" s="61"/>
      <c r="CTT33" s="61"/>
      <c r="CTU33" s="61"/>
      <c r="CTV33" s="61"/>
      <c r="CTW33" s="61"/>
      <c r="CTX33" s="61"/>
      <c r="CTY33" s="61"/>
      <c r="CTZ33" s="61"/>
      <c r="CUA33" s="61"/>
      <c r="CUB33" s="61"/>
      <c r="CUC33" s="61"/>
      <c r="CUD33" s="61"/>
      <c r="CUE33" s="61"/>
      <c r="CUF33" s="61"/>
      <c r="CUG33" s="61"/>
      <c r="CUH33" s="61"/>
      <c r="CUI33" s="61"/>
      <c r="CUJ33" s="61"/>
      <c r="CUK33" s="61"/>
      <c r="CUL33" s="61"/>
      <c r="CUM33" s="61"/>
      <c r="CUN33" s="61"/>
      <c r="CUO33" s="61"/>
      <c r="CUP33" s="61"/>
      <c r="CUQ33" s="61"/>
      <c r="CUR33" s="61"/>
      <c r="CUS33" s="61"/>
      <c r="CUT33" s="61"/>
      <c r="CUU33" s="61"/>
      <c r="CUV33" s="61"/>
      <c r="CUW33" s="61"/>
      <c r="CUX33" s="61"/>
      <c r="CUY33" s="61"/>
      <c r="CUZ33" s="61"/>
      <c r="CVA33" s="61"/>
      <c r="CVB33" s="61"/>
      <c r="CVC33" s="61"/>
      <c r="CVD33" s="61"/>
      <c r="CVE33" s="61"/>
      <c r="CVF33" s="61"/>
      <c r="CVG33" s="61"/>
      <c r="CVH33" s="61"/>
      <c r="CVI33" s="61"/>
      <c r="CVJ33" s="61"/>
      <c r="CVK33" s="61"/>
      <c r="CVL33" s="61"/>
      <c r="CVM33" s="61"/>
      <c r="CVN33" s="61"/>
      <c r="CVO33" s="61"/>
      <c r="CVP33" s="61"/>
      <c r="CVQ33" s="61"/>
      <c r="CVR33" s="61"/>
      <c r="CVS33" s="61"/>
      <c r="CVT33" s="61"/>
      <c r="CVU33" s="61"/>
      <c r="CVV33" s="61"/>
      <c r="CVW33" s="61"/>
      <c r="CVX33" s="61"/>
      <c r="CVY33" s="61"/>
      <c r="CVZ33" s="61"/>
      <c r="CWA33" s="61"/>
      <c r="CWB33" s="61"/>
      <c r="CWC33" s="61"/>
      <c r="CWD33" s="61"/>
      <c r="CWE33" s="61"/>
      <c r="CWF33" s="61"/>
      <c r="CWG33" s="61"/>
      <c r="CWH33" s="61"/>
      <c r="CWI33" s="61"/>
      <c r="CWJ33" s="61"/>
      <c r="CWK33" s="61"/>
      <c r="CWL33" s="61"/>
      <c r="CWM33" s="61"/>
      <c r="CWN33" s="61"/>
      <c r="CWO33" s="61"/>
      <c r="CWP33" s="61"/>
      <c r="CWQ33" s="61"/>
      <c r="CWR33" s="61"/>
      <c r="CWS33" s="61"/>
      <c r="CWT33" s="61"/>
      <c r="CWU33" s="61"/>
      <c r="CWV33" s="61"/>
      <c r="CWW33" s="61"/>
      <c r="CWX33" s="61"/>
      <c r="CWY33" s="61"/>
      <c r="CWZ33" s="61"/>
      <c r="CXA33" s="61"/>
      <c r="CXB33" s="61"/>
      <c r="CXC33" s="61"/>
      <c r="CXD33" s="61"/>
      <c r="CXE33" s="61"/>
      <c r="CXF33" s="61"/>
      <c r="CXG33" s="61"/>
      <c r="CXH33" s="61"/>
      <c r="CXI33" s="61"/>
      <c r="CXJ33" s="61"/>
      <c r="CXK33" s="61"/>
      <c r="CXL33" s="61"/>
      <c r="CXM33" s="61"/>
      <c r="CXN33" s="61"/>
      <c r="CXO33" s="61"/>
      <c r="CXP33" s="61"/>
      <c r="CXQ33" s="61"/>
      <c r="CXR33" s="61"/>
      <c r="CXS33" s="61"/>
      <c r="CXT33" s="61"/>
      <c r="CXU33" s="61"/>
      <c r="CXV33" s="61"/>
      <c r="CXW33" s="61"/>
      <c r="CXX33" s="61"/>
      <c r="CXY33" s="61"/>
      <c r="CXZ33" s="61"/>
      <c r="CYA33" s="61"/>
      <c r="CYB33" s="61"/>
      <c r="CYC33" s="61"/>
      <c r="CYD33" s="61"/>
      <c r="CYE33" s="61"/>
      <c r="CYF33" s="61"/>
      <c r="CYG33" s="61"/>
      <c r="CYH33" s="61"/>
      <c r="CYI33" s="61"/>
      <c r="CYJ33" s="61"/>
      <c r="CYK33" s="61"/>
      <c r="CYL33" s="61"/>
      <c r="CYM33" s="61"/>
      <c r="CYN33" s="61"/>
      <c r="CYO33" s="61"/>
      <c r="CYP33" s="61"/>
      <c r="CYQ33" s="61"/>
      <c r="CYR33" s="61"/>
      <c r="CYS33" s="61"/>
      <c r="CYT33" s="61"/>
      <c r="CYU33" s="61"/>
      <c r="CYV33" s="61"/>
      <c r="CYW33" s="61"/>
      <c r="CYX33" s="61"/>
      <c r="CYY33" s="61"/>
      <c r="CYZ33" s="61"/>
      <c r="CZA33" s="61"/>
      <c r="CZB33" s="61"/>
      <c r="CZC33" s="61"/>
      <c r="CZD33" s="61"/>
      <c r="CZE33" s="61"/>
      <c r="CZF33" s="61"/>
      <c r="CZG33" s="61"/>
      <c r="CZH33" s="61"/>
      <c r="CZI33" s="61"/>
      <c r="CZJ33" s="61"/>
      <c r="CZK33" s="61"/>
      <c r="CZL33" s="61"/>
      <c r="CZM33" s="61"/>
      <c r="CZN33" s="61"/>
      <c r="CZO33" s="61"/>
      <c r="CZP33" s="61"/>
      <c r="CZQ33" s="61"/>
      <c r="CZR33" s="61"/>
      <c r="CZS33" s="61"/>
      <c r="CZT33" s="61"/>
      <c r="CZU33" s="61"/>
      <c r="CZV33" s="61"/>
      <c r="CZW33" s="61"/>
      <c r="CZX33" s="61"/>
      <c r="CZY33" s="61"/>
      <c r="CZZ33" s="61"/>
      <c r="DAA33" s="61"/>
      <c r="DAB33" s="61"/>
      <c r="DAC33" s="61"/>
      <c r="DAD33" s="61"/>
      <c r="DAE33" s="61"/>
      <c r="DAF33" s="61"/>
      <c r="DAG33" s="61"/>
      <c r="DAH33" s="61"/>
      <c r="DAI33" s="61"/>
      <c r="DAJ33" s="61"/>
      <c r="DAK33" s="61"/>
      <c r="DAL33" s="61"/>
      <c r="DAM33" s="61"/>
      <c r="DAN33" s="61"/>
      <c r="DAO33" s="61"/>
      <c r="DAP33" s="61"/>
      <c r="DAQ33" s="61"/>
      <c r="DAR33" s="61"/>
      <c r="DAS33" s="61"/>
      <c r="DAT33" s="61"/>
      <c r="DAU33" s="61"/>
      <c r="DAV33" s="61"/>
      <c r="DAW33" s="61"/>
      <c r="DAX33" s="61"/>
      <c r="DAY33" s="61"/>
      <c r="DAZ33" s="61"/>
      <c r="DBA33" s="61"/>
      <c r="DBB33" s="61"/>
      <c r="DBC33" s="61"/>
      <c r="DBD33" s="61"/>
      <c r="DBE33" s="61"/>
      <c r="DBF33" s="61"/>
      <c r="DBG33" s="61"/>
      <c r="DBH33" s="61"/>
      <c r="DBI33" s="61"/>
      <c r="DBJ33" s="61"/>
      <c r="DBK33" s="61"/>
      <c r="DBL33" s="61"/>
      <c r="DBM33" s="61"/>
      <c r="DBN33" s="61"/>
      <c r="DBO33" s="61"/>
      <c r="DBP33" s="61"/>
      <c r="DBQ33" s="61"/>
      <c r="DBR33" s="61"/>
      <c r="DBS33" s="61"/>
      <c r="DBT33" s="61"/>
      <c r="DBU33" s="61"/>
      <c r="DBV33" s="61"/>
      <c r="DBW33" s="61"/>
      <c r="DBX33" s="61"/>
      <c r="DBY33" s="61"/>
      <c r="DBZ33" s="61"/>
      <c r="DCA33" s="61"/>
      <c r="DCB33" s="61"/>
      <c r="DCC33" s="61"/>
      <c r="DCD33" s="61"/>
      <c r="DCE33" s="61"/>
      <c r="DCF33" s="61"/>
      <c r="DCG33" s="61"/>
      <c r="DCH33" s="61"/>
      <c r="DCI33" s="61"/>
      <c r="DCJ33" s="61"/>
      <c r="DCK33" s="61"/>
      <c r="DCL33" s="61"/>
      <c r="DCM33" s="61"/>
      <c r="DCN33" s="61"/>
      <c r="DCO33" s="61"/>
      <c r="DCP33" s="61"/>
      <c r="DCQ33" s="61"/>
      <c r="DCR33" s="61"/>
      <c r="DCS33" s="61"/>
      <c r="DCT33" s="61"/>
      <c r="DCU33" s="61"/>
      <c r="DCV33" s="61"/>
      <c r="DCW33" s="61"/>
      <c r="DCX33" s="61"/>
      <c r="DCY33" s="61"/>
      <c r="DCZ33" s="61"/>
      <c r="DDA33" s="61"/>
      <c r="DDB33" s="61"/>
      <c r="DDC33" s="61"/>
      <c r="DDD33" s="61"/>
      <c r="DDE33" s="61"/>
      <c r="DDF33" s="61"/>
      <c r="DDG33" s="61"/>
      <c r="DDH33" s="61"/>
      <c r="DDI33" s="61"/>
      <c r="DDJ33" s="61"/>
      <c r="DDK33" s="61"/>
      <c r="DDL33" s="61"/>
      <c r="DDM33" s="61"/>
      <c r="DDN33" s="61"/>
      <c r="DDO33" s="61"/>
      <c r="DDP33" s="61"/>
      <c r="DDQ33" s="61"/>
      <c r="DDR33" s="61"/>
      <c r="DDS33" s="61"/>
      <c r="DDT33" s="61"/>
      <c r="DDU33" s="61"/>
      <c r="DDV33" s="61"/>
      <c r="DDW33" s="61"/>
      <c r="DDX33" s="61"/>
      <c r="DDY33" s="61"/>
      <c r="DDZ33" s="61"/>
      <c r="DEA33" s="61"/>
      <c r="DEB33" s="61"/>
      <c r="DEC33" s="61"/>
      <c r="DED33" s="61"/>
      <c r="DEE33" s="61"/>
      <c r="DEF33" s="61"/>
      <c r="DEG33" s="61"/>
      <c r="DEH33" s="61"/>
      <c r="DEI33" s="61"/>
      <c r="DEJ33" s="61"/>
      <c r="DEK33" s="61"/>
      <c r="DEL33" s="61"/>
      <c r="DEM33" s="61"/>
      <c r="DEN33" s="61"/>
      <c r="DEO33" s="61"/>
      <c r="DEP33" s="61"/>
      <c r="DEQ33" s="61"/>
      <c r="DER33" s="61"/>
      <c r="DES33" s="61"/>
      <c r="DET33" s="61"/>
      <c r="DEU33" s="61"/>
      <c r="DEV33" s="61"/>
      <c r="DEW33" s="61"/>
      <c r="DEX33" s="61"/>
      <c r="DEY33" s="61"/>
      <c r="DEZ33" s="61"/>
      <c r="DFA33" s="61"/>
      <c r="DFB33" s="61"/>
      <c r="DFC33" s="61"/>
      <c r="DFD33" s="61"/>
      <c r="DFE33" s="61"/>
      <c r="DFF33" s="61"/>
      <c r="DFG33" s="61"/>
      <c r="DFH33" s="61"/>
      <c r="DFI33" s="61"/>
      <c r="DFJ33" s="61"/>
      <c r="DFK33" s="61"/>
      <c r="DFL33" s="61"/>
      <c r="DFM33" s="61"/>
      <c r="DFN33" s="61"/>
      <c r="DFO33" s="61"/>
      <c r="DFP33" s="61"/>
      <c r="DFQ33" s="61"/>
      <c r="DFR33" s="61"/>
      <c r="DFS33" s="61"/>
      <c r="DFT33" s="61"/>
      <c r="DFU33" s="61"/>
      <c r="DFV33" s="61"/>
      <c r="DFW33" s="61"/>
      <c r="DFX33" s="61"/>
      <c r="DFY33" s="61"/>
      <c r="DFZ33" s="61"/>
      <c r="DGA33" s="61"/>
      <c r="DGB33" s="61"/>
      <c r="DGC33" s="61"/>
      <c r="DGD33" s="61"/>
      <c r="DGE33" s="61"/>
      <c r="DGF33" s="61"/>
      <c r="DGG33" s="61"/>
      <c r="DGH33" s="61"/>
      <c r="DGI33" s="61"/>
      <c r="DGJ33" s="61"/>
      <c r="DGK33" s="61"/>
      <c r="DGL33" s="61"/>
      <c r="DGM33" s="61"/>
      <c r="DGN33" s="61"/>
      <c r="DGO33" s="61"/>
      <c r="DGP33" s="61"/>
      <c r="DGQ33" s="61"/>
      <c r="DGR33" s="61"/>
      <c r="DGS33" s="61"/>
      <c r="DGT33" s="61"/>
      <c r="DGU33" s="61"/>
      <c r="DGV33" s="61"/>
      <c r="DGW33" s="61"/>
      <c r="DGX33" s="61"/>
      <c r="DGY33" s="61"/>
      <c r="DGZ33" s="61"/>
      <c r="DHA33" s="61"/>
      <c r="DHB33" s="61"/>
      <c r="DHC33" s="61"/>
      <c r="DHD33" s="61"/>
      <c r="DHE33" s="61"/>
      <c r="DHF33" s="61"/>
      <c r="DHG33" s="61"/>
      <c r="DHH33" s="61"/>
      <c r="DHI33" s="61"/>
      <c r="DHJ33" s="61"/>
      <c r="DHK33" s="61"/>
      <c r="DHL33" s="61"/>
      <c r="DHM33" s="61"/>
      <c r="DHN33" s="61"/>
      <c r="DHO33" s="61"/>
      <c r="DHP33" s="61"/>
      <c r="DHQ33" s="61"/>
      <c r="DHR33" s="61"/>
      <c r="DHS33" s="61"/>
      <c r="DHT33" s="61"/>
      <c r="DHU33" s="61"/>
      <c r="DHV33" s="61"/>
      <c r="DHW33" s="61"/>
      <c r="DHX33" s="61"/>
      <c r="DHY33" s="61"/>
      <c r="DHZ33" s="61"/>
      <c r="DIA33" s="61"/>
      <c r="DIB33" s="61"/>
      <c r="DIC33" s="61"/>
      <c r="DID33" s="61"/>
      <c r="DIE33" s="61"/>
      <c r="DIF33" s="61"/>
      <c r="DIG33" s="61"/>
      <c r="DIH33" s="61"/>
      <c r="DII33" s="61"/>
      <c r="DIJ33" s="61"/>
      <c r="DIK33" s="61"/>
      <c r="DIL33" s="61"/>
      <c r="DIM33" s="61"/>
      <c r="DIN33" s="61"/>
      <c r="DIO33" s="61"/>
      <c r="DIP33" s="61"/>
      <c r="DIQ33" s="61"/>
      <c r="DIR33" s="61"/>
      <c r="DIS33" s="61"/>
      <c r="DIT33" s="61"/>
      <c r="DIU33" s="61"/>
      <c r="DIV33" s="61"/>
      <c r="DIW33" s="61"/>
      <c r="DIX33" s="61"/>
      <c r="DIY33" s="61"/>
      <c r="DIZ33" s="61"/>
      <c r="DJA33" s="61"/>
      <c r="DJB33" s="61"/>
      <c r="DJC33" s="61"/>
      <c r="DJD33" s="61"/>
      <c r="DJE33" s="61"/>
      <c r="DJF33" s="61"/>
      <c r="DJG33" s="61"/>
      <c r="DJH33" s="61"/>
      <c r="DJI33" s="61"/>
      <c r="DJJ33" s="61"/>
      <c r="DJK33" s="61"/>
      <c r="DJL33" s="61"/>
      <c r="DJM33" s="61"/>
      <c r="DJN33" s="61"/>
      <c r="DJO33" s="61"/>
      <c r="DJP33" s="61"/>
      <c r="DJQ33" s="61"/>
      <c r="DJR33" s="61"/>
      <c r="DJS33" s="61"/>
      <c r="DJT33" s="61"/>
      <c r="DJU33" s="61"/>
      <c r="DJV33" s="61"/>
      <c r="DJW33" s="61"/>
      <c r="DJX33" s="61"/>
      <c r="DJY33" s="61"/>
      <c r="DJZ33" s="61"/>
      <c r="DKA33" s="61"/>
      <c r="DKB33" s="61"/>
      <c r="DKC33" s="61"/>
      <c r="DKD33" s="61"/>
      <c r="DKE33" s="61"/>
      <c r="DKF33" s="61"/>
      <c r="DKG33" s="61"/>
      <c r="DKH33" s="61"/>
      <c r="DKI33" s="61"/>
      <c r="DKJ33" s="61"/>
      <c r="DKK33" s="61"/>
      <c r="DKL33" s="61"/>
      <c r="DKM33" s="61"/>
      <c r="DKN33" s="61"/>
      <c r="DKO33" s="61"/>
      <c r="DKP33" s="61"/>
      <c r="DKQ33" s="61"/>
      <c r="DKR33" s="61"/>
      <c r="DKS33" s="61"/>
      <c r="DKT33" s="61"/>
      <c r="DKU33" s="61"/>
      <c r="DKV33" s="61"/>
      <c r="DKW33" s="61"/>
      <c r="DKX33" s="61"/>
      <c r="DKY33" s="61"/>
      <c r="DKZ33" s="61"/>
      <c r="DLA33" s="61"/>
      <c r="DLB33" s="61"/>
      <c r="DLC33" s="61"/>
      <c r="DLD33" s="61"/>
      <c r="DLE33" s="61"/>
      <c r="DLF33" s="61"/>
      <c r="DLG33" s="61"/>
      <c r="DLH33" s="61"/>
      <c r="DLI33" s="61"/>
      <c r="DLJ33" s="61"/>
      <c r="DLK33" s="61"/>
      <c r="DLL33" s="61"/>
      <c r="DLM33" s="61"/>
      <c r="DLN33" s="61"/>
      <c r="DLO33" s="61"/>
      <c r="DLP33" s="61"/>
      <c r="DLQ33" s="61"/>
      <c r="DLR33" s="61"/>
      <c r="DLS33" s="61"/>
      <c r="DLT33" s="61"/>
      <c r="DLU33" s="61"/>
      <c r="DLV33" s="61"/>
      <c r="DLW33" s="61"/>
      <c r="DLX33" s="61"/>
      <c r="DLY33" s="61"/>
      <c r="DLZ33" s="61"/>
      <c r="DMA33" s="61"/>
      <c r="DMB33" s="61"/>
      <c r="DMC33" s="61"/>
      <c r="DMD33" s="61"/>
      <c r="DME33" s="61"/>
      <c r="DMF33" s="61"/>
      <c r="DMG33" s="61"/>
      <c r="DMH33" s="61"/>
      <c r="DMI33" s="61"/>
      <c r="DMJ33" s="61"/>
      <c r="DMK33" s="61"/>
      <c r="DML33" s="61"/>
      <c r="DMM33" s="61"/>
      <c r="DMN33" s="61"/>
      <c r="DMO33" s="61"/>
      <c r="DMP33" s="61"/>
      <c r="DMQ33" s="61"/>
      <c r="DMR33" s="61"/>
      <c r="DMS33" s="61"/>
      <c r="DMT33" s="61"/>
      <c r="DMU33" s="61"/>
      <c r="DMV33" s="61"/>
      <c r="DMW33" s="61"/>
      <c r="DMX33" s="61"/>
      <c r="DMY33" s="61"/>
      <c r="DMZ33" s="61"/>
      <c r="DNA33" s="61"/>
      <c r="DNB33" s="61"/>
      <c r="DNC33" s="61"/>
      <c r="DND33" s="61"/>
      <c r="DNE33" s="61"/>
      <c r="DNF33" s="61"/>
      <c r="DNG33" s="61"/>
      <c r="DNH33" s="61"/>
      <c r="DNI33" s="61"/>
      <c r="DNJ33" s="61"/>
      <c r="DNK33" s="61"/>
      <c r="DNL33" s="61"/>
      <c r="DNM33" s="61"/>
      <c r="DNN33" s="61"/>
      <c r="DNO33" s="61"/>
      <c r="DNP33" s="61"/>
      <c r="DNQ33" s="61"/>
      <c r="DNR33" s="61"/>
      <c r="DNS33" s="61"/>
      <c r="DNT33" s="61"/>
      <c r="DNU33" s="61"/>
      <c r="DNV33" s="61"/>
      <c r="DNW33" s="61"/>
      <c r="DNX33" s="61"/>
      <c r="DNY33" s="61"/>
      <c r="DNZ33" s="61"/>
      <c r="DOA33" s="61"/>
      <c r="DOB33" s="61"/>
      <c r="DOC33" s="61"/>
      <c r="DOD33" s="61"/>
      <c r="DOE33" s="61"/>
      <c r="DOF33" s="61"/>
      <c r="DOG33" s="61"/>
      <c r="DOH33" s="61"/>
      <c r="DOI33" s="61"/>
      <c r="DOJ33" s="61"/>
      <c r="DOK33" s="61"/>
      <c r="DOL33" s="61"/>
      <c r="DOM33" s="61"/>
      <c r="DON33" s="61"/>
      <c r="DOO33" s="61"/>
      <c r="DOP33" s="61"/>
      <c r="DOQ33" s="61"/>
      <c r="DOR33" s="61"/>
      <c r="DOS33" s="61"/>
      <c r="DOT33" s="61"/>
      <c r="DOU33" s="61"/>
      <c r="DOV33" s="61"/>
      <c r="DOW33" s="61"/>
      <c r="DOX33" s="61"/>
      <c r="DOY33" s="61"/>
      <c r="DOZ33" s="61"/>
      <c r="DPA33" s="61"/>
      <c r="DPB33" s="61"/>
      <c r="DPC33" s="61"/>
      <c r="DPD33" s="61"/>
      <c r="DPE33" s="61"/>
      <c r="DPF33" s="61"/>
      <c r="DPG33" s="61"/>
      <c r="DPH33" s="61"/>
      <c r="DPI33" s="61"/>
      <c r="DPJ33" s="61"/>
      <c r="DPK33" s="61"/>
      <c r="DPL33" s="61"/>
      <c r="DPM33" s="61"/>
      <c r="DPN33" s="61"/>
      <c r="DPO33" s="61"/>
      <c r="DPP33" s="61"/>
      <c r="DPQ33" s="61"/>
      <c r="DPR33" s="61"/>
      <c r="DPS33" s="61"/>
      <c r="DPT33" s="61"/>
      <c r="DPU33" s="61"/>
      <c r="DPV33" s="61"/>
      <c r="DPW33" s="61"/>
      <c r="DPX33" s="61"/>
      <c r="DPY33" s="61"/>
      <c r="DPZ33" s="61"/>
      <c r="DQA33" s="61"/>
      <c r="DQB33" s="61"/>
      <c r="DQC33" s="61"/>
      <c r="DQD33" s="61"/>
      <c r="DQE33" s="61"/>
      <c r="DQF33" s="61"/>
      <c r="DQG33" s="61"/>
      <c r="DQH33" s="61"/>
      <c r="DQI33" s="61"/>
      <c r="DQJ33" s="61"/>
      <c r="DQK33" s="61"/>
      <c r="DQL33" s="61"/>
      <c r="DQM33" s="61"/>
      <c r="DQN33" s="61"/>
      <c r="DQO33" s="61"/>
      <c r="DQP33" s="61"/>
      <c r="DQQ33" s="61"/>
      <c r="DQR33" s="61"/>
      <c r="DQS33" s="61"/>
      <c r="DQT33" s="61"/>
      <c r="DQU33" s="61"/>
      <c r="DQV33" s="61"/>
      <c r="DQW33" s="61"/>
      <c r="DQX33" s="61"/>
      <c r="DQY33" s="61"/>
      <c r="DQZ33" s="61"/>
      <c r="DRA33" s="61"/>
      <c r="DRB33" s="61"/>
      <c r="DRC33" s="61"/>
      <c r="DRD33" s="61"/>
      <c r="DRE33" s="61"/>
      <c r="DRF33" s="61"/>
      <c r="DRG33" s="61"/>
      <c r="DRH33" s="61"/>
      <c r="DRI33" s="61"/>
      <c r="DRJ33" s="61"/>
      <c r="DRK33" s="61"/>
      <c r="DRL33" s="61"/>
      <c r="DRM33" s="61"/>
      <c r="DRN33" s="61"/>
      <c r="DRO33" s="61"/>
      <c r="DRP33" s="61"/>
      <c r="DRQ33" s="61"/>
      <c r="DRR33" s="61"/>
      <c r="DRS33" s="61"/>
      <c r="DRT33" s="61"/>
      <c r="DRU33" s="61"/>
      <c r="DRV33" s="61"/>
      <c r="DRW33" s="61"/>
      <c r="DRX33" s="61"/>
      <c r="DRY33" s="61"/>
      <c r="DRZ33" s="61"/>
      <c r="DSA33" s="61"/>
      <c r="DSB33" s="61"/>
      <c r="DSC33" s="61"/>
      <c r="DSD33" s="61"/>
      <c r="DSE33" s="61"/>
      <c r="DSF33" s="61"/>
      <c r="DSG33" s="61"/>
      <c r="DSH33" s="61"/>
      <c r="DSI33" s="61"/>
      <c r="DSJ33" s="61"/>
      <c r="DSK33" s="61"/>
      <c r="DSL33" s="61"/>
      <c r="DSM33" s="61"/>
      <c r="DSN33" s="61"/>
      <c r="DSO33" s="61"/>
      <c r="DSP33" s="61"/>
      <c r="DSQ33" s="61"/>
      <c r="DSR33" s="61"/>
      <c r="DSS33" s="61"/>
      <c r="DST33" s="61"/>
      <c r="DSU33" s="61"/>
      <c r="DSV33" s="61"/>
      <c r="DSW33" s="61"/>
      <c r="DSX33" s="61"/>
      <c r="DSY33" s="61"/>
      <c r="DSZ33" s="61"/>
      <c r="DTA33" s="61"/>
      <c r="DTB33" s="61"/>
      <c r="DTC33" s="61"/>
      <c r="DTD33" s="61"/>
      <c r="DTE33" s="61"/>
      <c r="DTF33" s="61"/>
      <c r="DTG33" s="61"/>
      <c r="DTH33" s="61"/>
      <c r="DTI33" s="61"/>
      <c r="DTJ33" s="61"/>
      <c r="DTK33" s="61"/>
      <c r="DTL33" s="61"/>
      <c r="DTM33" s="61"/>
      <c r="DTN33" s="61"/>
      <c r="DTO33" s="61"/>
      <c r="DTP33" s="61"/>
      <c r="DTQ33" s="61"/>
      <c r="DTR33" s="61"/>
      <c r="DTS33" s="61"/>
      <c r="DTT33" s="61"/>
      <c r="DTU33" s="61"/>
      <c r="DTV33" s="61"/>
      <c r="DTW33" s="61"/>
      <c r="DTX33" s="61"/>
      <c r="DTY33" s="61"/>
      <c r="DTZ33" s="61"/>
      <c r="DUA33" s="61"/>
      <c r="DUB33" s="61"/>
      <c r="DUC33" s="61"/>
      <c r="DUD33" s="61"/>
      <c r="DUE33" s="61"/>
      <c r="DUF33" s="61"/>
      <c r="DUG33" s="61"/>
      <c r="DUH33" s="61"/>
      <c r="DUI33" s="61"/>
      <c r="DUJ33" s="61"/>
      <c r="DUK33" s="61"/>
      <c r="DUL33" s="61"/>
      <c r="DUM33" s="61"/>
      <c r="DUN33" s="61"/>
      <c r="DUO33" s="61"/>
      <c r="DUP33" s="61"/>
      <c r="DUQ33" s="61"/>
      <c r="DUR33" s="61"/>
      <c r="DUS33" s="61"/>
      <c r="DUT33" s="61"/>
      <c r="DUU33" s="61"/>
      <c r="DUV33" s="61"/>
      <c r="DUW33" s="61"/>
      <c r="DUX33" s="61"/>
      <c r="DUY33" s="61"/>
      <c r="DUZ33" s="61"/>
      <c r="DVA33" s="61"/>
      <c r="DVB33" s="61"/>
      <c r="DVC33" s="61"/>
      <c r="DVD33" s="61"/>
      <c r="DVE33" s="61"/>
      <c r="DVF33" s="61"/>
      <c r="DVG33" s="61"/>
      <c r="DVH33" s="61"/>
      <c r="DVI33" s="61"/>
      <c r="DVJ33" s="61"/>
      <c r="DVK33" s="61"/>
      <c r="DVL33" s="61"/>
      <c r="DVM33" s="61"/>
      <c r="DVN33" s="61"/>
      <c r="DVO33" s="61"/>
      <c r="DVP33" s="61"/>
      <c r="DVQ33" s="61"/>
      <c r="DVR33" s="61"/>
      <c r="DVS33" s="61"/>
      <c r="DVT33" s="61"/>
      <c r="DVU33" s="61"/>
      <c r="DVV33" s="61"/>
      <c r="DVW33" s="61"/>
      <c r="DVX33" s="61"/>
      <c r="DVY33" s="61"/>
      <c r="DVZ33" s="61"/>
      <c r="DWA33" s="61"/>
      <c r="DWB33" s="61"/>
      <c r="DWC33" s="61"/>
      <c r="DWD33" s="61"/>
      <c r="DWE33" s="61"/>
      <c r="DWF33" s="61"/>
      <c r="DWG33" s="61"/>
      <c r="DWH33" s="61"/>
      <c r="DWI33" s="61"/>
      <c r="DWJ33" s="61"/>
      <c r="DWK33" s="61"/>
      <c r="DWL33" s="61"/>
      <c r="DWM33" s="61"/>
      <c r="DWN33" s="61"/>
      <c r="DWO33" s="61"/>
      <c r="DWP33" s="61"/>
      <c r="DWQ33" s="61"/>
      <c r="DWR33" s="61"/>
      <c r="DWS33" s="61"/>
      <c r="DWT33" s="61"/>
      <c r="DWU33" s="61"/>
      <c r="DWV33" s="61"/>
      <c r="DWW33" s="61"/>
      <c r="DWX33" s="61"/>
      <c r="DWY33" s="61"/>
      <c r="DWZ33" s="61"/>
      <c r="DXA33" s="61"/>
      <c r="DXB33" s="61"/>
      <c r="DXC33" s="61"/>
      <c r="DXD33" s="61"/>
      <c r="DXE33" s="61"/>
      <c r="DXF33" s="61"/>
      <c r="DXG33" s="61"/>
      <c r="DXH33" s="61"/>
      <c r="DXI33" s="61"/>
      <c r="DXJ33" s="61"/>
      <c r="DXK33" s="61"/>
      <c r="DXL33" s="61"/>
      <c r="DXM33" s="61"/>
      <c r="DXN33" s="61"/>
      <c r="DXO33" s="61"/>
      <c r="DXP33" s="61"/>
      <c r="DXQ33" s="61"/>
      <c r="DXR33" s="61"/>
      <c r="DXS33" s="61"/>
      <c r="DXT33" s="61"/>
      <c r="DXU33" s="61"/>
      <c r="DXV33" s="61"/>
      <c r="DXW33" s="61"/>
      <c r="DXX33" s="61"/>
      <c r="DXY33" s="61"/>
      <c r="DXZ33" s="61"/>
      <c r="DYA33" s="61"/>
      <c r="DYB33" s="61"/>
      <c r="DYC33" s="61"/>
      <c r="DYD33" s="61"/>
      <c r="DYE33" s="61"/>
      <c r="DYF33" s="61"/>
      <c r="DYG33" s="61"/>
      <c r="DYH33" s="61"/>
      <c r="DYI33" s="61"/>
      <c r="DYJ33" s="61"/>
      <c r="DYK33" s="61"/>
      <c r="DYL33" s="61"/>
      <c r="DYM33" s="61"/>
      <c r="DYN33" s="61"/>
      <c r="DYO33" s="61"/>
      <c r="DYP33" s="61"/>
      <c r="DYQ33" s="61"/>
      <c r="DYR33" s="61"/>
      <c r="DYS33" s="61"/>
      <c r="DYT33" s="61"/>
      <c r="DYU33" s="61"/>
      <c r="DYV33" s="61"/>
      <c r="DYW33" s="61"/>
      <c r="DYX33" s="61"/>
      <c r="DYY33" s="61"/>
      <c r="DYZ33" s="61"/>
      <c r="DZA33" s="61"/>
      <c r="DZB33" s="61"/>
      <c r="DZC33" s="61"/>
      <c r="DZD33" s="61"/>
      <c r="DZE33" s="61"/>
      <c r="DZF33" s="61"/>
      <c r="DZG33" s="61"/>
      <c r="DZH33" s="61"/>
      <c r="DZI33" s="61"/>
      <c r="DZJ33" s="61"/>
      <c r="DZK33" s="61"/>
      <c r="DZL33" s="61"/>
      <c r="DZM33" s="61"/>
      <c r="DZN33" s="61"/>
      <c r="DZO33" s="61"/>
      <c r="DZP33" s="61"/>
      <c r="DZQ33" s="61"/>
      <c r="DZR33" s="61"/>
      <c r="DZS33" s="61"/>
      <c r="DZT33" s="61"/>
      <c r="DZU33" s="61"/>
      <c r="DZV33" s="61"/>
      <c r="DZW33" s="61"/>
      <c r="DZX33" s="61"/>
      <c r="DZY33" s="61"/>
      <c r="DZZ33" s="61"/>
      <c r="EAA33" s="61"/>
      <c r="EAB33" s="61"/>
      <c r="EAC33" s="61"/>
      <c r="EAD33" s="61"/>
      <c r="EAE33" s="61"/>
      <c r="EAF33" s="61"/>
      <c r="EAG33" s="61"/>
      <c r="EAH33" s="61"/>
      <c r="EAI33" s="61"/>
      <c r="EAJ33" s="61"/>
      <c r="EAK33" s="61"/>
      <c r="EAL33" s="61"/>
      <c r="EAM33" s="61"/>
      <c r="EAN33" s="61"/>
      <c r="EAO33" s="61"/>
      <c r="EAP33" s="61"/>
      <c r="EAQ33" s="61"/>
      <c r="EAR33" s="61"/>
      <c r="EAS33" s="61"/>
      <c r="EAT33" s="61"/>
      <c r="EAU33" s="61"/>
      <c r="EAV33" s="61"/>
      <c r="EAW33" s="61"/>
      <c r="EAX33" s="61"/>
      <c r="EAY33" s="61"/>
      <c r="EAZ33" s="61"/>
      <c r="EBA33" s="61"/>
      <c r="EBB33" s="61"/>
      <c r="EBC33" s="61"/>
      <c r="EBD33" s="61"/>
      <c r="EBE33" s="61"/>
      <c r="EBF33" s="61"/>
      <c r="EBG33" s="61"/>
      <c r="EBH33" s="61"/>
      <c r="EBI33" s="61"/>
      <c r="EBJ33" s="61"/>
      <c r="EBK33" s="61"/>
      <c r="EBL33" s="61"/>
      <c r="EBM33" s="61"/>
      <c r="EBN33" s="61"/>
      <c r="EBO33" s="61"/>
      <c r="EBP33" s="61"/>
      <c r="EBQ33" s="61"/>
      <c r="EBR33" s="61"/>
      <c r="EBS33" s="61"/>
      <c r="EBT33" s="61"/>
      <c r="EBU33" s="61"/>
      <c r="EBV33" s="61"/>
      <c r="EBW33" s="61"/>
      <c r="EBX33" s="61"/>
      <c r="EBY33" s="61"/>
      <c r="EBZ33" s="61"/>
      <c r="ECA33" s="61"/>
      <c r="ECB33" s="61"/>
      <c r="ECC33" s="61"/>
      <c r="ECD33" s="61"/>
      <c r="ECE33" s="61"/>
      <c r="ECF33" s="61"/>
      <c r="ECG33" s="61"/>
      <c r="ECH33" s="61"/>
      <c r="ECI33" s="61"/>
      <c r="ECJ33" s="61"/>
      <c r="ECK33" s="61"/>
      <c r="ECL33" s="61"/>
      <c r="ECM33" s="61"/>
      <c r="ECN33" s="61"/>
      <c r="ECO33" s="61"/>
      <c r="ECP33" s="61"/>
      <c r="ECQ33" s="61"/>
      <c r="ECR33" s="61"/>
      <c r="ECS33" s="61"/>
      <c r="ECT33" s="61"/>
      <c r="ECU33" s="61"/>
      <c r="ECV33" s="61"/>
      <c r="ECW33" s="61"/>
      <c r="ECX33" s="61"/>
      <c r="ECY33" s="61"/>
      <c r="ECZ33" s="61"/>
      <c r="EDA33" s="61"/>
      <c r="EDB33" s="61"/>
      <c r="EDC33" s="61"/>
      <c r="EDD33" s="61"/>
      <c r="EDE33" s="61"/>
      <c r="EDF33" s="61"/>
      <c r="EDG33" s="61"/>
      <c r="EDH33" s="61"/>
      <c r="EDI33" s="61"/>
      <c r="EDJ33" s="61"/>
      <c r="EDK33" s="61"/>
      <c r="EDL33" s="61"/>
      <c r="EDM33" s="61"/>
      <c r="EDN33" s="61"/>
      <c r="EDO33" s="61"/>
      <c r="EDP33" s="61"/>
      <c r="EDQ33" s="61"/>
      <c r="EDR33" s="61"/>
      <c r="EDS33" s="61"/>
      <c r="EDT33" s="61"/>
      <c r="EDU33" s="61"/>
      <c r="EDV33" s="61"/>
      <c r="EDW33" s="61"/>
      <c r="EDX33" s="61"/>
      <c r="EDY33" s="61"/>
      <c r="EDZ33" s="61"/>
      <c r="EEA33" s="61"/>
      <c r="EEB33" s="61"/>
      <c r="EEC33" s="61"/>
      <c r="EED33" s="61"/>
      <c r="EEE33" s="61"/>
      <c r="EEF33" s="61"/>
      <c r="EEG33" s="61"/>
      <c r="EEH33" s="61"/>
      <c r="EEI33" s="61"/>
      <c r="EEJ33" s="61"/>
      <c r="EEK33" s="61"/>
      <c r="EEL33" s="61"/>
      <c r="EEM33" s="61"/>
      <c r="EEN33" s="61"/>
      <c r="EEO33" s="61"/>
      <c r="EEP33" s="61"/>
      <c r="EEQ33" s="61"/>
      <c r="EER33" s="61"/>
      <c r="EES33" s="61"/>
      <c r="EET33" s="61"/>
      <c r="EEU33" s="61"/>
      <c r="EEV33" s="61"/>
      <c r="EEW33" s="61"/>
      <c r="EEX33" s="61"/>
      <c r="EEY33" s="61"/>
      <c r="EEZ33" s="61"/>
      <c r="EFA33" s="61"/>
      <c r="EFB33" s="61"/>
      <c r="EFC33" s="61"/>
      <c r="EFD33" s="61"/>
      <c r="EFE33" s="61"/>
      <c r="EFF33" s="61"/>
      <c r="EFG33" s="61"/>
      <c r="EFH33" s="61"/>
      <c r="EFI33" s="61"/>
      <c r="EFJ33" s="61"/>
      <c r="EFK33" s="61"/>
      <c r="EFL33" s="61"/>
      <c r="EFM33" s="61"/>
      <c r="EFN33" s="61"/>
      <c r="EFO33" s="61"/>
      <c r="EFP33" s="61"/>
      <c r="EFQ33" s="61"/>
      <c r="EFR33" s="61"/>
      <c r="EFS33" s="61"/>
      <c r="EFT33" s="61"/>
      <c r="EFU33" s="61"/>
      <c r="EFV33" s="61"/>
      <c r="EFW33" s="61"/>
      <c r="EFX33" s="61"/>
      <c r="EFY33" s="61"/>
      <c r="EFZ33" s="61"/>
      <c r="EGA33" s="61"/>
      <c r="EGB33" s="61"/>
      <c r="EGC33" s="61"/>
      <c r="EGD33" s="61"/>
      <c r="EGE33" s="61"/>
      <c r="EGF33" s="61"/>
      <c r="EGG33" s="61"/>
      <c r="EGH33" s="61"/>
      <c r="EGI33" s="61"/>
      <c r="EGJ33" s="61"/>
      <c r="EGK33" s="61"/>
      <c r="EGL33" s="61"/>
      <c r="EGM33" s="61"/>
      <c r="EGN33" s="61"/>
      <c r="EGO33" s="61"/>
      <c r="EGP33" s="61"/>
      <c r="EGQ33" s="61"/>
      <c r="EGR33" s="61"/>
      <c r="EGS33" s="61"/>
      <c r="EGT33" s="61"/>
      <c r="EGU33" s="61"/>
      <c r="EGV33" s="61"/>
      <c r="EGW33" s="61"/>
      <c r="EGX33" s="61"/>
      <c r="EGY33" s="61"/>
      <c r="EGZ33" s="61"/>
      <c r="EHA33" s="61"/>
      <c r="EHB33" s="61"/>
      <c r="EHC33" s="61"/>
      <c r="EHD33" s="61"/>
      <c r="EHE33" s="61"/>
      <c r="EHF33" s="61"/>
      <c r="EHG33" s="61"/>
      <c r="EHH33" s="61"/>
      <c r="EHI33" s="61"/>
      <c r="EHJ33" s="61"/>
      <c r="EHK33" s="61"/>
      <c r="EHL33" s="61"/>
      <c r="EHM33" s="61"/>
      <c r="EHN33" s="61"/>
      <c r="EHO33" s="61"/>
      <c r="EHP33" s="61"/>
      <c r="EHQ33" s="61"/>
      <c r="EHR33" s="61"/>
      <c r="EHS33" s="61"/>
      <c r="EHT33" s="61"/>
      <c r="EHU33" s="61"/>
      <c r="EHV33" s="61"/>
      <c r="EHW33" s="61"/>
      <c r="EHX33" s="61"/>
      <c r="EHY33" s="61"/>
      <c r="EHZ33" s="61"/>
      <c r="EIA33" s="61"/>
      <c r="EIB33" s="61"/>
      <c r="EIC33" s="61"/>
      <c r="EID33" s="61"/>
      <c r="EIE33" s="61"/>
      <c r="EIF33" s="61"/>
      <c r="EIG33" s="61"/>
      <c r="EIH33" s="61"/>
      <c r="EII33" s="61"/>
      <c r="EIJ33" s="61"/>
      <c r="EIK33" s="61"/>
      <c r="EIL33" s="61"/>
      <c r="EIM33" s="61"/>
      <c r="EIN33" s="61"/>
      <c r="EIO33" s="61"/>
      <c r="EIP33" s="61"/>
      <c r="EIQ33" s="61"/>
      <c r="EIR33" s="61"/>
      <c r="EIS33" s="61"/>
      <c r="EIT33" s="61"/>
      <c r="EIU33" s="61"/>
      <c r="EIV33" s="61"/>
      <c r="EIW33" s="61"/>
      <c r="EIX33" s="61"/>
      <c r="EIY33" s="61"/>
      <c r="EIZ33" s="61"/>
      <c r="EJA33" s="61"/>
      <c r="EJB33" s="61"/>
      <c r="EJC33" s="61"/>
      <c r="EJD33" s="61"/>
      <c r="EJE33" s="61"/>
      <c r="EJF33" s="61"/>
      <c r="EJG33" s="61"/>
      <c r="EJH33" s="61"/>
      <c r="EJI33" s="61"/>
      <c r="EJJ33" s="61"/>
      <c r="EJK33" s="61"/>
      <c r="EJL33" s="61"/>
      <c r="EJM33" s="61"/>
      <c r="EJN33" s="61"/>
      <c r="EJO33" s="61"/>
      <c r="EJP33" s="61"/>
      <c r="EJQ33" s="61"/>
      <c r="EJR33" s="61"/>
      <c r="EJS33" s="61"/>
      <c r="EJT33" s="61"/>
      <c r="EJU33" s="61"/>
      <c r="EJV33" s="61"/>
      <c r="EJW33" s="61"/>
      <c r="EJX33" s="61"/>
      <c r="EJY33" s="61"/>
      <c r="EJZ33" s="61"/>
      <c r="EKA33" s="61"/>
      <c r="EKB33" s="61"/>
      <c r="EKC33" s="61"/>
      <c r="EKD33" s="61"/>
      <c r="EKE33" s="61"/>
      <c r="EKF33" s="61"/>
      <c r="EKG33" s="61"/>
      <c r="EKH33" s="61"/>
      <c r="EKI33" s="61"/>
      <c r="EKJ33" s="61"/>
      <c r="EKK33" s="61"/>
      <c r="EKL33" s="61"/>
      <c r="EKM33" s="61"/>
      <c r="EKN33" s="61"/>
      <c r="EKO33" s="61"/>
      <c r="EKP33" s="61"/>
      <c r="EKQ33" s="61"/>
      <c r="EKR33" s="61"/>
      <c r="EKS33" s="61"/>
      <c r="EKT33" s="61"/>
      <c r="EKU33" s="61"/>
      <c r="EKV33" s="61"/>
      <c r="EKW33" s="61"/>
      <c r="EKX33" s="61"/>
      <c r="EKY33" s="61"/>
      <c r="EKZ33" s="61"/>
      <c r="ELA33" s="61"/>
      <c r="ELB33" s="61"/>
      <c r="ELC33" s="61"/>
      <c r="ELD33" s="61"/>
      <c r="ELE33" s="61"/>
      <c r="ELF33" s="61"/>
      <c r="ELG33" s="61"/>
      <c r="ELH33" s="61"/>
      <c r="ELI33" s="61"/>
      <c r="ELJ33" s="61"/>
      <c r="ELK33" s="61"/>
      <c r="ELL33" s="61"/>
      <c r="ELM33" s="61"/>
      <c r="ELN33" s="61"/>
      <c r="ELO33" s="61"/>
      <c r="ELP33" s="61"/>
      <c r="ELQ33" s="61"/>
      <c r="ELR33" s="61"/>
      <c r="ELS33" s="61"/>
      <c r="ELT33" s="61"/>
      <c r="ELU33" s="61"/>
      <c r="ELV33" s="61"/>
      <c r="ELW33" s="61"/>
      <c r="ELX33" s="61"/>
      <c r="ELY33" s="61"/>
      <c r="ELZ33" s="61"/>
      <c r="EMA33" s="61"/>
      <c r="EMB33" s="61"/>
      <c r="EMC33" s="61"/>
      <c r="EMD33" s="61"/>
      <c r="EME33" s="61"/>
      <c r="EMF33" s="61"/>
      <c r="EMG33" s="61"/>
      <c r="EMH33" s="61"/>
      <c r="EMI33" s="61"/>
      <c r="EMJ33" s="61"/>
      <c r="EMK33" s="61"/>
      <c r="EML33" s="61"/>
      <c r="EMM33" s="61"/>
      <c r="EMN33" s="61"/>
      <c r="EMO33" s="61"/>
      <c r="EMP33" s="61"/>
      <c r="EMQ33" s="61"/>
      <c r="EMR33" s="61"/>
      <c r="EMS33" s="61"/>
      <c r="EMT33" s="61"/>
      <c r="EMU33" s="61"/>
      <c r="EMV33" s="61"/>
      <c r="EMW33" s="61"/>
      <c r="EMX33" s="61"/>
      <c r="EMY33" s="61"/>
      <c r="EMZ33" s="61"/>
      <c r="ENA33" s="61"/>
      <c r="ENB33" s="61"/>
      <c r="ENC33" s="61"/>
      <c r="END33" s="61"/>
      <c r="ENE33" s="61"/>
      <c r="ENF33" s="61"/>
      <c r="ENG33" s="61"/>
      <c r="ENH33" s="61"/>
      <c r="ENI33" s="61"/>
      <c r="ENJ33" s="61"/>
      <c r="ENK33" s="61"/>
      <c r="ENL33" s="61"/>
      <c r="ENM33" s="61"/>
      <c r="ENN33" s="61"/>
      <c r="ENO33" s="61"/>
      <c r="ENP33" s="61"/>
      <c r="ENQ33" s="61"/>
      <c r="ENR33" s="61"/>
      <c r="ENS33" s="61"/>
      <c r="ENT33" s="61"/>
      <c r="ENU33" s="61"/>
      <c r="ENV33" s="61"/>
      <c r="ENW33" s="61"/>
      <c r="ENX33" s="61"/>
      <c r="ENY33" s="61"/>
      <c r="ENZ33" s="61"/>
      <c r="EOA33" s="61"/>
      <c r="EOB33" s="61"/>
      <c r="EOC33" s="61"/>
      <c r="EOD33" s="61"/>
      <c r="EOE33" s="61"/>
      <c r="EOF33" s="61"/>
      <c r="EOG33" s="61"/>
      <c r="EOH33" s="61"/>
      <c r="EOI33" s="61"/>
      <c r="EOJ33" s="61"/>
      <c r="EOK33" s="61"/>
      <c r="EOL33" s="61"/>
      <c r="EOM33" s="61"/>
      <c r="EON33" s="61"/>
      <c r="EOO33" s="61"/>
      <c r="EOP33" s="61"/>
      <c r="EOQ33" s="61"/>
      <c r="EOR33" s="61"/>
      <c r="EOS33" s="61"/>
      <c r="EOT33" s="61"/>
      <c r="EOU33" s="61"/>
      <c r="EOV33" s="61"/>
      <c r="EOW33" s="61"/>
      <c r="EOX33" s="61"/>
      <c r="EOY33" s="61"/>
      <c r="EOZ33" s="61"/>
      <c r="EPA33" s="61"/>
      <c r="EPB33" s="61"/>
      <c r="EPC33" s="61"/>
      <c r="EPD33" s="61"/>
      <c r="EPE33" s="61"/>
      <c r="EPF33" s="61"/>
      <c r="EPG33" s="61"/>
      <c r="EPH33" s="61"/>
      <c r="EPI33" s="61"/>
      <c r="EPJ33" s="61"/>
      <c r="EPK33" s="61"/>
      <c r="EPL33" s="61"/>
      <c r="EPM33" s="61"/>
      <c r="EPN33" s="61"/>
      <c r="EPO33" s="61"/>
      <c r="EPP33" s="61"/>
      <c r="EPQ33" s="61"/>
      <c r="EPR33" s="61"/>
      <c r="EPS33" s="61"/>
      <c r="EPT33" s="61"/>
      <c r="EPU33" s="61"/>
      <c r="EPV33" s="61"/>
      <c r="EPW33" s="61"/>
      <c r="EPX33" s="61"/>
      <c r="EPY33" s="61"/>
      <c r="EPZ33" s="61"/>
      <c r="EQA33" s="61"/>
      <c r="EQB33" s="61"/>
      <c r="EQC33" s="61"/>
      <c r="EQD33" s="61"/>
      <c r="EQE33" s="61"/>
      <c r="EQF33" s="61"/>
      <c r="EQG33" s="61"/>
      <c r="EQH33" s="61"/>
      <c r="EQI33" s="61"/>
      <c r="EQJ33" s="61"/>
      <c r="EQK33" s="61"/>
      <c r="EQL33" s="61"/>
      <c r="EQM33" s="61"/>
      <c r="EQN33" s="61"/>
      <c r="EQO33" s="61"/>
      <c r="EQP33" s="61"/>
      <c r="EQQ33" s="61"/>
      <c r="EQR33" s="61"/>
      <c r="EQS33" s="61"/>
      <c r="EQT33" s="61"/>
      <c r="EQU33" s="61"/>
      <c r="EQV33" s="61"/>
      <c r="EQW33" s="61"/>
      <c r="EQX33" s="61"/>
      <c r="EQY33" s="61"/>
      <c r="EQZ33" s="61"/>
      <c r="ERA33" s="61"/>
      <c r="ERB33" s="61"/>
      <c r="ERC33" s="61"/>
      <c r="ERD33" s="61"/>
      <c r="ERE33" s="61"/>
      <c r="ERF33" s="61"/>
      <c r="ERG33" s="61"/>
      <c r="ERH33" s="61"/>
      <c r="ERI33" s="61"/>
      <c r="ERJ33" s="61"/>
      <c r="ERK33" s="61"/>
      <c r="ERL33" s="61"/>
      <c r="ERM33" s="61"/>
      <c r="ERN33" s="61"/>
      <c r="ERO33" s="61"/>
      <c r="ERP33" s="61"/>
      <c r="ERQ33" s="61"/>
      <c r="ERR33" s="61"/>
      <c r="ERS33" s="61"/>
      <c r="ERT33" s="61"/>
      <c r="ERU33" s="61"/>
      <c r="ERV33" s="61"/>
      <c r="ERW33" s="61"/>
      <c r="ERX33" s="61"/>
      <c r="ERY33" s="61"/>
      <c r="ERZ33" s="61"/>
      <c r="ESA33" s="61"/>
      <c r="ESB33" s="61"/>
      <c r="ESC33" s="61"/>
      <c r="ESD33" s="61"/>
      <c r="ESE33" s="61"/>
      <c r="ESF33" s="61"/>
      <c r="ESG33" s="61"/>
      <c r="ESH33" s="61"/>
      <c r="ESI33" s="61"/>
      <c r="ESJ33" s="61"/>
      <c r="ESK33" s="61"/>
      <c r="ESL33" s="61"/>
      <c r="ESM33" s="61"/>
      <c r="ESN33" s="61"/>
      <c r="ESO33" s="61"/>
      <c r="ESP33" s="61"/>
      <c r="ESQ33" s="61"/>
      <c r="ESR33" s="61"/>
      <c r="ESS33" s="61"/>
      <c r="EST33" s="61"/>
      <c r="ESU33" s="61"/>
      <c r="ESV33" s="61"/>
      <c r="ESW33" s="61"/>
      <c r="ESX33" s="61"/>
      <c r="ESY33" s="61"/>
      <c r="ESZ33" s="61"/>
      <c r="ETA33" s="61"/>
      <c r="ETB33" s="61"/>
      <c r="ETC33" s="61"/>
      <c r="ETD33" s="61"/>
      <c r="ETE33" s="61"/>
      <c r="ETF33" s="61"/>
      <c r="ETG33" s="61"/>
      <c r="ETH33" s="61"/>
      <c r="ETI33" s="61"/>
      <c r="ETJ33" s="61"/>
      <c r="ETK33" s="61"/>
      <c r="ETL33" s="61"/>
      <c r="ETM33" s="61"/>
      <c r="ETN33" s="61"/>
      <c r="ETO33" s="61"/>
      <c r="ETP33" s="61"/>
      <c r="ETQ33" s="61"/>
      <c r="ETR33" s="61"/>
      <c r="ETS33" s="61"/>
      <c r="ETT33" s="61"/>
      <c r="ETU33" s="61"/>
      <c r="ETV33" s="61"/>
      <c r="ETW33" s="61"/>
      <c r="ETX33" s="61"/>
      <c r="ETY33" s="61"/>
      <c r="ETZ33" s="61"/>
      <c r="EUA33" s="61"/>
      <c r="EUB33" s="61"/>
      <c r="EUC33" s="61"/>
      <c r="EUD33" s="61"/>
      <c r="EUE33" s="61"/>
      <c r="EUF33" s="61"/>
      <c r="EUG33" s="61"/>
      <c r="EUH33" s="61"/>
      <c r="EUI33" s="61"/>
      <c r="EUJ33" s="61"/>
      <c r="EUK33" s="61"/>
      <c r="EUL33" s="61"/>
      <c r="EUM33" s="61"/>
      <c r="EUN33" s="61"/>
      <c r="EUO33" s="61"/>
      <c r="EUP33" s="61"/>
      <c r="EUQ33" s="61"/>
      <c r="EUR33" s="61"/>
      <c r="EUS33" s="61"/>
      <c r="EUT33" s="61"/>
      <c r="EUU33" s="61"/>
      <c r="EUV33" s="61"/>
      <c r="EUW33" s="61"/>
      <c r="EUX33" s="61"/>
      <c r="EUY33" s="61"/>
      <c r="EUZ33" s="61"/>
      <c r="EVA33" s="61"/>
      <c r="EVB33" s="61"/>
      <c r="EVC33" s="61"/>
      <c r="EVD33" s="61"/>
      <c r="EVE33" s="61"/>
      <c r="EVF33" s="61"/>
      <c r="EVG33" s="61"/>
      <c r="EVH33" s="61"/>
      <c r="EVI33" s="61"/>
      <c r="EVJ33" s="61"/>
      <c r="EVK33" s="61"/>
      <c r="EVL33" s="61"/>
      <c r="EVM33" s="61"/>
      <c r="EVN33" s="61"/>
      <c r="EVO33" s="61"/>
      <c r="EVP33" s="61"/>
      <c r="EVQ33" s="61"/>
      <c r="EVR33" s="61"/>
      <c r="EVS33" s="61"/>
      <c r="EVT33" s="61"/>
      <c r="EVU33" s="61"/>
      <c r="EVV33" s="61"/>
      <c r="EVW33" s="61"/>
      <c r="EVX33" s="61"/>
      <c r="EVY33" s="61"/>
      <c r="EVZ33" s="61"/>
      <c r="EWA33" s="61"/>
      <c r="EWB33" s="61"/>
      <c r="EWC33" s="61"/>
      <c r="EWD33" s="61"/>
      <c r="EWE33" s="61"/>
      <c r="EWF33" s="61"/>
      <c r="EWG33" s="61"/>
      <c r="EWH33" s="61"/>
      <c r="EWI33" s="61"/>
      <c r="EWJ33" s="61"/>
      <c r="EWK33" s="61"/>
      <c r="EWL33" s="61"/>
      <c r="EWM33" s="61"/>
      <c r="EWN33" s="61"/>
      <c r="EWO33" s="61"/>
      <c r="EWP33" s="61"/>
      <c r="EWQ33" s="61"/>
      <c r="EWR33" s="61"/>
      <c r="EWS33" s="61"/>
      <c r="EWT33" s="61"/>
      <c r="EWU33" s="61"/>
      <c r="EWV33" s="61"/>
      <c r="EWW33" s="61"/>
      <c r="EWX33" s="61"/>
      <c r="EWY33" s="61"/>
      <c r="EWZ33" s="61"/>
      <c r="EXA33" s="61"/>
      <c r="EXB33" s="61"/>
      <c r="EXC33" s="61"/>
      <c r="EXD33" s="61"/>
      <c r="EXE33" s="61"/>
      <c r="EXF33" s="61"/>
      <c r="EXG33" s="61"/>
      <c r="EXH33" s="61"/>
      <c r="EXI33" s="61"/>
      <c r="EXJ33" s="61"/>
      <c r="EXK33" s="61"/>
      <c r="EXL33" s="61"/>
      <c r="EXM33" s="61"/>
      <c r="EXN33" s="61"/>
      <c r="EXO33" s="61"/>
      <c r="EXP33" s="61"/>
      <c r="EXQ33" s="61"/>
      <c r="EXR33" s="61"/>
      <c r="EXS33" s="61"/>
      <c r="EXT33" s="61"/>
      <c r="EXU33" s="61"/>
      <c r="EXV33" s="61"/>
      <c r="EXW33" s="61"/>
      <c r="EXX33" s="61"/>
      <c r="EXY33" s="61"/>
      <c r="EXZ33" s="61"/>
      <c r="EYA33" s="61"/>
      <c r="EYB33" s="61"/>
      <c r="EYC33" s="61"/>
      <c r="EYD33" s="61"/>
      <c r="EYE33" s="61"/>
      <c r="EYF33" s="61"/>
      <c r="EYG33" s="61"/>
      <c r="EYH33" s="61"/>
      <c r="EYI33" s="61"/>
      <c r="EYJ33" s="61"/>
      <c r="EYK33" s="61"/>
      <c r="EYL33" s="61"/>
      <c r="EYM33" s="61"/>
      <c r="EYN33" s="61"/>
      <c r="EYO33" s="61"/>
      <c r="EYP33" s="61"/>
      <c r="EYQ33" s="61"/>
      <c r="EYR33" s="61"/>
      <c r="EYS33" s="61"/>
      <c r="EYT33" s="61"/>
      <c r="EYU33" s="61"/>
      <c r="EYV33" s="61"/>
      <c r="EYW33" s="61"/>
      <c r="EYX33" s="61"/>
      <c r="EYY33" s="61"/>
      <c r="EYZ33" s="61"/>
      <c r="EZA33" s="61"/>
      <c r="EZB33" s="61"/>
      <c r="EZC33" s="61"/>
      <c r="EZD33" s="61"/>
      <c r="EZE33" s="61"/>
      <c r="EZF33" s="61"/>
      <c r="EZG33" s="61"/>
      <c r="EZH33" s="61"/>
      <c r="EZI33" s="61"/>
      <c r="EZJ33" s="61"/>
      <c r="EZK33" s="61"/>
      <c r="EZL33" s="61"/>
      <c r="EZM33" s="61"/>
      <c r="EZN33" s="61"/>
      <c r="EZO33" s="61"/>
      <c r="EZP33" s="61"/>
      <c r="EZQ33" s="61"/>
      <c r="EZR33" s="61"/>
      <c r="EZS33" s="61"/>
      <c r="EZT33" s="61"/>
      <c r="EZU33" s="61"/>
      <c r="EZV33" s="61"/>
      <c r="EZW33" s="61"/>
      <c r="EZX33" s="61"/>
      <c r="EZY33" s="61"/>
      <c r="EZZ33" s="61"/>
      <c r="FAA33" s="61"/>
      <c r="FAB33" s="61"/>
      <c r="FAC33" s="61"/>
      <c r="FAD33" s="61"/>
      <c r="FAE33" s="61"/>
      <c r="FAF33" s="61"/>
      <c r="FAG33" s="61"/>
      <c r="FAH33" s="61"/>
      <c r="FAI33" s="61"/>
      <c r="FAJ33" s="61"/>
      <c r="FAK33" s="61"/>
      <c r="FAL33" s="61"/>
      <c r="FAM33" s="61"/>
      <c r="FAN33" s="61"/>
      <c r="FAO33" s="61"/>
      <c r="FAP33" s="61"/>
      <c r="FAQ33" s="61"/>
      <c r="FAR33" s="61"/>
      <c r="FAS33" s="61"/>
      <c r="FAT33" s="61"/>
      <c r="FAU33" s="61"/>
      <c r="FAV33" s="61"/>
      <c r="FAW33" s="61"/>
      <c r="FAX33" s="61"/>
      <c r="FAY33" s="61"/>
      <c r="FAZ33" s="61"/>
      <c r="FBA33" s="61"/>
      <c r="FBB33" s="61"/>
      <c r="FBC33" s="61"/>
      <c r="FBD33" s="61"/>
      <c r="FBE33" s="61"/>
      <c r="FBF33" s="61"/>
      <c r="FBG33" s="61"/>
      <c r="FBH33" s="61"/>
      <c r="FBI33" s="61"/>
      <c r="FBJ33" s="61"/>
      <c r="FBK33" s="61"/>
      <c r="FBL33" s="61"/>
      <c r="FBM33" s="61"/>
      <c r="FBN33" s="61"/>
      <c r="FBO33" s="61"/>
      <c r="FBP33" s="61"/>
      <c r="FBQ33" s="61"/>
      <c r="FBR33" s="61"/>
      <c r="FBS33" s="61"/>
      <c r="FBT33" s="61"/>
      <c r="FBU33" s="61"/>
      <c r="FBV33" s="61"/>
      <c r="FBW33" s="61"/>
      <c r="FBX33" s="61"/>
      <c r="FBY33" s="61"/>
      <c r="FBZ33" s="61"/>
      <c r="FCA33" s="61"/>
      <c r="FCB33" s="61"/>
      <c r="FCC33" s="61"/>
      <c r="FCD33" s="61"/>
      <c r="FCE33" s="61"/>
      <c r="FCF33" s="61"/>
      <c r="FCG33" s="61"/>
      <c r="FCH33" s="61"/>
      <c r="FCI33" s="61"/>
      <c r="FCJ33" s="61"/>
      <c r="FCK33" s="61"/>
      <c r="FCL33" s="61"/>
      <c r="FCM33" s="61"/>
      <c r="FCN33" s="61"/>
      <c r="FCO33" s="61"/>
      <c r="FCP33" s="61"/>
      <c r="FCQ33" s="61"/>
      <c r="FCR33" s="61"/>
      <c r="FCS33" s="61"/>
      <c r="FCT33" s="61"/>
      <c r="FCU33" s="61"/>
      <c r="FCV33" s="61"/>
      <c r="FCW33" s="61"/>
      <c r="FCX33" s="61"/>
      <c r="FCY33" s="61"/>
      <c r="FCZ33" s="61"/>
      <c r="FDA33" s="61"/>
      <c r="FDB33" s="61"/>
      <c r="FDC33" s="61"/>
      <c r="FDD33" s="61"/>
      <c r="FDE33" s="61"/>
      <c r="FDF33" s="61"/>
      <c r="FDG33" s="61"/>
      <c r="FDH33" s="61"/>
      <c r="FDI33" s="61"/>
      <c r="FDJ33" s="61"/>
      <c r="FDK33" s="61"/>
      <c r="FDL33" s="61"/>
      <c r="FDM33" s="61"/>
      <c r="FDN33" s="61"/>
      <c r="FDO33" s="61"/>
      <c r="FDP33" s="61"/>
      <c r="FDQ33" s="61"/>
      <c r="FDR33" s="61"/>
      <c r="FDS33" s="61"/>
      <c r="FDT33" s="61"/>
      <c r="FDU33" s="61"/>
      <c r="FDV33" s="61"/>
      <c r="FDW33" s="61"/>
      <c r="FDX33" s="61"/>
      <c r="FDY33" s="61"/>
      <c r="FDZ33" s="61"/>
      <c r="FEA33" s="61"/>
      <c r="FEB33" s="61"/>
      <c r="FEC33" s="61"/>
      <c r="FED33" s="61"/>
      <c r="FEE33" s="61"/>
      <c r="FEF33" s="61"/>
      <c r="FEG33" s="61"/>
      <c r="FEH33" s="61"/>
      <c r="FEI33" s="61"/>
      <c r="FEJ33" s="61"/>
      <c r="FEK33" s="61"/>
      <c r="FEL33" s="61"/>
      <c r="FEM33" s="61"/>
      <c r="FEN33" s="61"/>
      <c r="FEO33" s="61"/>
      <c r="FEP33" s="61"/>
      <c r="FEQ33" s="61"/>
      <c r="FER33" s="61"/>
      <c r="FES33" s="61"/>
      <c r="FET33" s="61"/>
      <c r="FEU33" s="61"/>
      <c r="FEV33" s="61"/>
      <c r="FEW33" s="61"/>
      <c r="FEX33" s="61"/>
      <c r="FEY33" s="61"/>
      <c r="FEZ33" s="61"/>
      <c r="FFA33" s="61"/>
      <c r="FFB33" s="61"/>
      <c r="FFC33" s="61"/>
      <c r="FFD33" s="61"/>
      <c r="FFE33" s="61"/>
      <c r="FFF33" s="61"/>
      <c r="FFG33" s="61"/>
      <c r="FFH33" s="61"/>
      <c r="FFI33" s="61"/>
      <c r="FFJ33" s="61"/>
      <c r="FFK33" s="61"/>
      <c r="FFL33" s="61"/>
      <c r="FFM33" s="61"/>
      <c r="FFN33" s="61"/>
      <c r="FFO33" s="61"/>
      <c r="FFP33" s="61"/>
      <c r="FFQ33" s="61"/>
      <c r="FFR33" s="61"/>
      <c r="FFS33" s="61"/>
      <c r="FFT33" s="61"/>
      <c r="FFU33" s="61"/>
      <c r="FFV33" s="61"/>
      <c r="FFW33" s="61"/>
      <c r="FFX33" s="61"/>
      <c r="FFY33" s="61"/>
      <c r="FFZ33" s="61"/>
      <c r="FGA33" s="61"/>
      <c r="FGB33" s="61"/>
      <c r="FGC33" s="61"/>
      <c r="FGD33" s="61"/>
      <c r="FGE33" s="61"/>
      <c r="FGF33" s="61"/>
      <c r="FGG33" s="61"/>
      <c r="FGH33" s="61"/>
      <c r="FGI33" s="61"/>
      <c r="FGJ33" s="61"/>
      <c r="FGK33" s="61"/>
      <c r="FGL33" s="61"/>
      <c r="FGM33" s="61"/>
      <c r="FGN33" s="61"/>
      <c r="FGO33" s="61"/>
      <c r="FGP33" s="61"/>
      <c r="FGQ33" s="61"/>
      <c r="FGR33" s="61"/>
      <c r="FGS33" s="61"/>
      <c r="FGT33" s="61"/>
      <c r="FGU33" s="61"/>
      <c r="FGV33" s="61"/>
      <c r="FGW33" s="61"/>
      <c r="FGX33" s="61"/>
      <c r="FGY33" s="61"/>
      <c r="FGZ33" s="61"/>
      <c r="FHA33" s="61"/>
      <c r="FHB33" s="61"/>
      <c r="FHC33" s="61"/>
      <c r="FHD33" s="61"/>
      <c r="FHE33" s="61"/>
      <c r="FHF33" s="61"/>
      <c r="FHG33" s="61"/>
      <c r="FHH33" s="61"/>
      <c r="FHI33" s="61"/>
      <c r="FHJ33" s="61"/>
      <c r="FHK33" s="61"/>
      <c r="FHL33" s="61"/>
      <c r="FHM33" s="61"/>
      <c r="FHN33" s="61"/>
      <c r="FHO33" s="61"/>
      <c r="FHP33" s="61"/>
      <c r="FHQ33" s="61"/>
      <c r="FHR33" s="61"/>
      <c r="FHS33" s="61"/>
      <c r="FHT33" s="61"/>
      <c r="FHU33" s="61"/>
      <c r="FHV33" s="61"/>
      <c r="FHW33" s="61"/>
      <c r="FHX33" s="61"/>
      <c r="FHY33" s="61"/>
      <c r="FHZ33" s="61"/>
      <c r="FIA33" s="61"/>
      <c r="FIB33" s="61"/>
      <c r="FIC33" s="61"/>
      <c r="FID33" s="61"/>
      <c r="FIE33" s="61"/>
      <c r="FIF33" s="61"/>
      <c r="FIG33" s="61"/>
      <c r="FIH33" s="61"/>
      <c r="FII33" s="61"/>
      <c r="FIJ33" s="61"/>
      <c r="FIK33" s="61"/>
      <c r="FIL33" s="61"/>
      <c r="FIM33" s="61"/>
      <c r="FIN33" s="61"/>
      <c r="FIO33" s="61"/>
      <c r="FIP33" s="61"/>
      <c r="FIQ33" s="61"/>
      <c r="FIR33" s="61"/>
      <c r="FIS33" s="61"/>
      <c r="FIT33" s="61"/>
      <c r="FIU33" s="61"/>
      <c r="FIV33" s="61"/>
      <c r="FIW33" s="61"/>
      <c r="FIX33" s="61"/>
      <c r="FIY33" s="61"/>
      <c r="FIZ33" s="61"/>
      <c r="FJA33" s="61"/>
      <c r="FJB33" s="61"/>
      <c r="FJC33" s="61"/>
      <c r="FJD33" s="61"/>
      <c r="FJE33" s="61"/>
      <c r="FJF33" s="61"/>
      <c r="FJG33" s="61"/>
      <c r="FJH33" s="61"/>
      <c r="FJI33" s="61"/>
      <c r="FJJ33" s="61"/>
      <c r="FJK33" s="61"/>
      <c r="FJL33" s="61"/>
      <c r="FJM33" s="61"/>
      <c r="FJN33" s="61"/>
      <c r="FJO33" s="61"/>
      <c r="FJP33" s="61"/>
      <c r="FJQ33" s="61"/>
      <c r="FJR33" s="61"/>
      <c r="FJS33" s="61"/>
      <c r="FJT33" s="61"/>
      <c r="FJU33" s="61"/>
      <c r="FJV33" s="61"/>
      <c r="FJW33" s="61"/>
      <c r="FJX33" s="61"/>
      <c r="FJY33" s="61"/>
      <c r="FJZ33" s="61"/>
      <c r="FKA33" s="61"/>
      <c r="FKB33" s="61"/>
      <c r="FKC33" s="61"/>
      <c r="FKD33" s="61"/>
      <c r="FKE33" s="61"/>
      <c r="FKF33" s="61"/>
      <c r="FKG33" s="61"/>
      <c r="FKH33" s="61"/>
      <c r="FKI33" s="61"/>
      <c r="FKJ33" s="61"/>
      <c r="FKK33" s="61"/>
      <c r="FKL33" s="61"/>
      <c r="FKM33" s="61"/>
      <c r="FKN33" s="61"/>
      <c r="FKO33" s="61"/>
      <c r="FKP33" s="61"/>
      <c r="FKQ33" s="61"/>
      <c r="FKR33" s="61"/>
      <c r="FKS33" s="61"/>
      <c r="FKT33" s="61"/>
      <c r="FKU33" s="61"/>
      <c r="FKV33" s="61"/>
      <c r="FKW33" s="61"/>
      <c r="FKX33" s="61"/>
      <c r="FKY33" s="61"/>
      <c r="FKZ33" s="61"/>
      <c r="FLA33" s="61"/>
      <c r="FLB33" s="61"/>
      <c r="FLC33" s="61"/>
      <c r="FLD33" s="61"/>
      <c r="FLE33" s="61"/>
      <c r="FLF33" s="61"/>
      <c r="FLG33" s="61"/>
      <c r="FLH33" s="61"/>
      <c r="FLI33" s="61"/>
      <c r="FLJ33" s="61"/>
      <c r="FLK33" s="61"/>
      <c r="FLL33" s="61"/>
      <c r="FLM33" s="61"/>
      <c r="FLN33" s="61"/>
      <c r="FLO33" s="61"/>
      <c r="FLP33" s="61"/>
      <c r="FLQ33" s="61"/>
      <c r="FLR33" s="61"/>
      <c r="FLS33" s="61"/>
      <c r="FLT33" s="61"/>
      <c r="FLU33" s="61"/>
      <c r="FLV33" s="61"/>
      <c r="FLW33" s="61"/>
      <c r="FLX33" s="61"/>
      <c r="FLY33" s="61"/>
      <c r="FLZ33" s="61"/>
      <c r="FMA33" s="61"/>
      <c r="FMB33" s="61"/>
      <c r="FMC33" s="61"/>
      <c r="FMD33" s="61"/>
      <c r="FME33" s="61"/>
      <c r="FMF33" s="61"/>
      <c r="FMG33" s="61"/>
      <c r="FMH33" s="61"/>
      <c r="FMI33" s="61"/>
      <c r="FMJ33" s="61"/>
      <c r="FMK33" s="61"/>
      <c r="FML33" s="61"/>
      <c r="FMM33" s="61"/>
      <c r="FMN33" s="61"/>
      <c r="FMO33" s="61"/>
      <c r="FMP33" s="61"/>
      <c r="FMQ33" s="61"/>
      <c r="FMR33" s="61"/>
      <c r="FMS33" s="61"/>
      <c r="FMT33" s="61"/>
      <c r="FMU33" s="61"/>
      <c r="FMV33" s="61"/>
      <c r="FMW33" s="61"/>
      <c r="FMX33" s="61"/>
      <c r="FMY33" s="61"/>
      <c r="FMZ33" s="61"/>
      <c r="FNA33" s="61"/>
      <c r="FNB33" s="61"/>
      <c r="FNC33" s="61"/>
      <c r="FND33" s="61"/>
      <c r="FNE33" s="61"/>
      <c r="FNF33" s="61"/>
      <c r="FNG33" s="61"/>
      <c r="FNH33" s="61"/>
      <c r="FNI33" s="61"/>
      <c r="FNJ33" s="61"/>
      <c r="FNK33" s="61"/>
      <c r="FNL33" s="61"/>
      <c r="FNM33" s="61"/>
      <c r="FNN33" s="61"/>
      <c r="FNO33" s="61"/>
      <c r="FNP33" s="61"/>
      <c r="FNQ33" s="61"/>
      <c r="FNR33" s="61"/>
      <c r="FNS33" s="61"/>
      <c r="FNT33" s="61"/>
      <c r="FNU33" s="61"/>
      <c r="FNV33" s="61"/>
      <c r="FNW33" s="61"/>
      <c r="FNX33" s="61"/>
      <c r="FNY33" s="61"/>
      <c r="FNZ33" s="61"/>
      <c r="FOA33" s="61"/>
      <c r="FOB33" s="61"/>
      <c r="FOC33" s="61"/>
      <c r="FOD33" s="61"/>
      <c r="FOE33" s="61"/>
      <c r="FOF33" s="61"/>
      <c r="FOG33" s="61"/>
      <c r="FOH33" s="61"/>
      <c r="FOI33" s="61"/>
      <c r="FOJ33" s="61"/>
      <c r="FOK33" s="61"/>
      <c r="FOL33" s="61"/>
      <c r="FOM33" s="61"/>
      <c r="FON33" s="61"/>
      <c r="FOO33" s="61"/>
      <c r="FOP33" s="61"/>
      <c r="FOQ33" s="61"/>
      <c r="FOR33" s="61"/>
      <c r="FOS33" s="61"/>
      <c r="FOT33" s="61"/>
      <c r="FOU33" s="61"/>
      <c r="FOV33" s="61"/>
      <c r="FOW33" s="61"/>
      <c r="FOX33" s="61"/>
      <c r="FOY33" s="61"/>
      <c r="FOZ33" s="61"/>
      <c r="FPA33" s="61"/>
      <c r="FPB33" s="61"/>
      <c r="FPC33" s="61"/>
      <c r="FPD33" s="61"/>
      <c r="FPE33" s="61"/>
      <c r="FPF33" s="61"/>
      <c r="FPG33" s="61"/>
      <c r="FPH33" s="61"/>
      <c r="FPI33" s="61"/>
      <c r="FPJ33" s="61"/>
      <c r="FPK33" s="61"/>
      <c r="FPL33" s="61"/>
      <c r="FPM33" s="61"/>
      <c r="FPN33" s="61"/>
      <c r="FPO33" s="61"/>
      <c r="FPP33" s="61"/>
      <c r="FPQ33" s="61"/>
      <c r="FPR33" s="61"/>
      <c r="FPS33" s="61"/>
      <c r="FPT33" s="61"/>
      <c r="FPU33" s="61"/>
      <c r="FPV33" s="61"/>
      <c r="FPW33" s="61"/>
      <c r="FPX33" s="61"/>
      <c r="FPY33" s="61"/>
      <c r="FPZ33" s="61"/>
      <c r="FQA33" s="61"/>
      <c r="FQB33" s="61"/>
      <c r="FQC33" s="61"/>
      <c r="FQD33" s="61"/>
      <c r="FQE33" s="61"/>
      <c r="FQF33" s="61"/>
      <c r="FQG33" s="61"/>
      <c r="FQH33" s="61"/>
      <c r="FQI33" s="61"/>
      <c r="FQJ33" s="61"/>
      <c r="FQK33" s="61"/>
      <c r="FQL33" s="61"/>
      <c r="FQM33" s="61"/>
      <c r="FQN33" s="61"/>
      <c r="FQO33" s="61"/>
      <c r="FQP33" s="61"/>
      <c r="FQQ33" s="61"/>
      <c r="FQR33" s="61"/>
      <c r="FQS33" s="61"/>
      <c r="FQT33" s="61"/>
      <c r="FQU33" s="61"/>
      <c r="FQV33" s="61"/>
      <c r="FQW33" s="61"/>
      <c r="FQX33" s="61"/>
      <c r="FQY33" s="61"/>
      <c r="FQZ33" s="61"/>
      <c r="FRA33" s="61"/>
      <c r="FRB33" s="61"/>
      <c r="FRC33" s="61"/>
      <c r="FRD33" s="61"/>
      <c r="FRE33" s="61"/>
      <c r="FRF33" s="61"/>
      <c r="FRG33" s="61"/>
      <c r="FRH33" s="61"/>
      <c r="FRI33" s="61"/>
      <c r="FRJ33" s="61"/>
      <c r="FRK33" s="61"/>
      <c r="FRL33" s="61"/>
      <c r="FRM33" s="61"/>
      <c r="FRN33" s="61"/>
      <c r="FRO33" s="61"/>
      <c r="FRP33" s="61"/>
      <c r="FRQ33" s="61"/>
      <c r="FRR33" s="61"/>
      <c r="FRS33" s="61"/>
      <c r="FRT33" s="61"/>
      <c r="FRU33" s="61"/>
      <c r="FRV33" s="61"/>
      <c r="FRW33" s="61"/>
      <c r="FRX33" s="61"/>
      <c r="FRY33" s="61"/>
      <c r="FRZ33" s="61"/>
      <c r="FSA33" s="61"/>
      <c r="FSB33" s="61"/>
      <c r="FSC33" s="61"/>
      <c r="FSD33" s="61"/>
      <c r="FSE33" s="61"/>
      <c r="FSF33" s="61"/>
      <c r="FSG33" s="61"/>
      <c r="FSH33" s="61"/>
      <c r="FSI33" s="61"/>
      <c r="FSJ33" s="61"/>
      <c r="FSK33" s="61"/>
      <c r="FSL33" s="61"/>
      <c r="FSM33" s="61"/>
      <c r="FSN33" s="61"/>
      <c r="FSO33" s="61"/>
      <c r="FSP33" s="61"/>
      <c r="FSQ33" s="61"/>
      <c r="FSR33" s="61"/>
      <c r="FSS33" s="61"/>
      <c r="FST33" s="61"/>
      <c r="FSU33" s="61"/>
      <c r="FSV33" s="61"/>
      <c r="FSW33" s="61"/>
      <c r="FSX33" s="61"/>
      <c r="FSY33" s="61"/>
      <c r="FSZ33" s="61"/>
      <c r="FTA33" s="61"/>
      <c r="FTB33" s="61"/>
      <c r="FTC33" s="61"/>
      <c r="FTD33" s="61"/>
      <c r="FTE33" s="61"/>
      <c r="FTF33" s="61"/>
      <c r="FTG33" s="61"/>
      <c r="FTH33" s="61"/>
      <c r="FTI33" s="61"/>
      <c r="FTJ33" s="61"/>
      <c r="FTK33" s="61"/>
      <c r="FTL33" s="61"/>
      <c r="FTM33" s="61"/>
      <c r="FTN33" s="61"/>
      <c r="FTO33" s="61"/>
      <c r="FTP33" s="61"/>
      <c r="FTQ33" s="61"/>
      <c r="FTR33" s="61"/>
      <c r="FTS33" s="61"/>
      <c r="FTT33" s="61"/>
      <c r="FTU33" s="61"/>
      <c r="FTV33" s="61"/>
      <c r="FTW33" s="61"/>
      <c r="FTX33" s="61"/>
      <c r="FTY33" s="61"/>
      <c r="FTZ33" s="61"/>
      <c r="FUA33" s="61"/>
      <c r="FUB33" s="61"/>
      <c r="FUC33" s="61"/>
      <c r="FUD33" s="61"/>
      <c r="FUE33" s="61"/>
      <c r="FUF33" s="61"/>
      <c r="FUG33" s="61"/>
      <c r="FUH33" s="61"/>
      <c r="FUI33" s="61"/>
      <c r="FUJ33" s="61"/>
      <c r="FUK33" s="61"/>
      <c r="FUL33" s="61"/>
      <c r="FUM33" s="61"/>
      <c r="FUN33" s="61"/>
      <c r="FUO33" s="61"/>
      <c r="FUP33" s="61"/>
      <c r="FUQ33" s="61"/>
      <c r="FUR33" s="61"/>
      <c r="FUS33" s="61"/>
      <c r="FUT33" s="61"/>
      <c r="FUU33" s="61"/>
      <c r="FUV33" s="61"/>
      <c r="FUW33" s="61"/>
      <c r="FUX33" s="61"/>
      <c r="FUY33" s="61"/>
      <c r="FUZ33" s="61"/>
      <c r="FVA33" s="61"/>
      <c r="FVB33" s="61"/>
      <c r="FVC33" s="61"/>
      <c r="FVD33" s="61"/>
      <c r="FVE33" s="61"/>
      <c r="FVF33" s="61"/>
      <c r="FVG33" s="61"/>
      <c r="FVH33" s="61"/>
      <c r="FVI33" s="61"/>
      <c r="FVJ33" s="61"/>
      <c r="FVK33" s="61"/>
      <c r="FVL33" s="61"/>
      <c r="FVM33" s="61"/>
      <c r="FVN33" s="61"/>
      <c r="FVO33" s="61"/>
      <c r="FVP33" s="61"/>
      <c r="FVQ33" s="61"/>
      <c r="FVR33" s="61"/>
      <c r="FVS33" s="61"/>
      <c r="FVT33" s="61"/>
      <c r="FVU33" s="61"/>
      <c r="FVV33" s="61"/>
      <c r="FVW33" s="61"/>
      <c r="FVX33" s="61"/>
      <c r="FVY33" s="61"/>
      <c r="FVZ33" s="61"/>
      <c r="FWA33" s="61"/>
      <c r="FWB33" s="61"/>
      <c r="FWC33" s="61"/>
      <c r="FWD33" s="61"/>
      <c r="FWE33" s="61"/>
      <c r="FWF33" s="61"/>
      <c r="FWG33" s="61"/>
      <c r="FWH33" s="61"/>
      <c r="FWI33" s="61"/>
      <c r="FWJ33" s="61"/>
      <c r="FWK33" s="61"/>
      <c r="FWL33" s="61"/>
      <c r="FWM33" s="61"/>
      <c r="FWN33" s="61"/>
      <c r="FWO33" s="61"/>
      <c r="FWP33" s="61"/>
      <c r="FWQ33" s="61"/>
      <c r="FWR33" s="61"/>
      <c r="FWS33" s="61"/>
      <c r="FWT33" s="61"/>
      <c r="FWU33" s="61"/>
      <c r="FWV33" s="61"/>
      <c r="FWW33" s="61"/>
      <c r="FWX33" s="61"/>
      <c r="FWY33" s="61"/>
      <c r="FWZ33" s="61"/>
      <c r="FXA33" s="61"/>
      <c r="FXB33" s="61"/>
      <c r="FXC33" s="61"/>
      <c r="FXD33" s="61"/>
      <c r="FXE33" s="61"/>
      <c r="FXF33" s="61"/>
      <c r="FXG33" s="61"/>
      <c r="FXH33" s="61"/>
      <c r="FXI33" s="61"/>
      <c r="FXJ33" s="61"/>
      <c r="FXK33" s="61"/>
      <c r="FXL33" s="61"/>
      <c r="FXM33" s="61"/>
      <c r="FXN33" s="61"/>
      <c r="FXO33" s="61"/>
      <c r="FXP33" s="61"/>
      <c r="FXQ33" s="61"/>
      <c r="FXR33" s="61"/>
      <c r="FXS33" s="61"/>
      <c r="FXT33" s="61"/>
      <c r="FXU33" s="61"/>
      <c r="FXV33" s="61"/>
      <c r="FXW33" s="61"/>
      <c r="FXX33" s="61"/>
      <c r="FXY33" s="61"/>
      <c r="FXZ33" s="61"/>
      <c r="FYA33" s="61"/>
      <c r="FYB33" s="61"/>
      <c r="FYC33" s="61"/>
      <c r="FYD33" s="61"/>
      <c r="FYE33" s="61"/>
      <c r="FYF33" s="61"/>
      <c r="FYG33" s="61"/>
      <c r="FYH33" s="61"/>
      <c r="FYI33" s="61"/>
      <c r="FYJ33" s="61"/>
      <c r="FYK33" s="61"/>
      <c r="FYL33" s="61"/>
      <c r="FYM33" s="61"/>
      <c r="FYN33" s="61"/>
      <c r="FYO33" s="61"/>
      <c r="FYP33" s="61"/>
      <c r="FYQ33" s="61"/>
      <c r="FYR33" s="61"/>
      <c r="FYS33" s="61"/>
      <c r="FYT33" s="61"/>
      <c r="FYU33" s="61"/>
      <c r="FYV33" s="61"/>
      <c r="FYW33" s="61"/>
      <c r="FYX33" s="61"/>
      <c r="FYY33" s="61"/>
      <c r="FYZ33" s="61"/>
      <c r="FZA33" s="61"/>
      <c r="FZB33" s="61"/>
      <c r="FZC33" s="61"/>
      <c r="FZD33" s="61"/>
      <c r="FZE33" s="61"/>
      <c r="FZF33" s="61"/>
      <c r="FZG33" s="61"/>
      <c r="FZH33" s="61"/>
      <c r="FZI33" s="61"/>
      <c r="FZJ33" s="61"/>
      <c r="FZK33" s="61"/>
      <c r="FZL33" s="61"/>
      <c r="FZM33" s="61"/>
      <c r="FZN33" s="61"/>
      <c r="FZO33" s="61"/>
      <c r="FZP33" s="61"/>
      <c r="FZQ33" s="61"/>
      <c r="FZR33" s="61"/>
      <c r="FZS33" s="61"/>
      <c r="FZT33" s="61"/>
      <c r="FZU33" s="61"/>
      <c r="FZV33" s="61"/>
      <c r="FZW33" s="61"/>
      <c r="FZX33" s="61"/>
      <c r="FZY33" s="61"/>
      <c r="FZZ33" s="61"/>
      <c r="GAA33" s="61"/>
      <c r="GAB33" s="61"/>
      <c r="GAC33" s="61"/>
      <c r="GAD33" s="61"/>
      <c r="GAE33" s="61"/>
      <c r="GAF33" s="61"/>
      <c r="GAG33" s="61"/>
      <c r="GAH33" s="61"/>
      <c r="GAI33" s="61"/>
      <c r="GAJ33" s="61"/>
      <c r="GAK33" s="61"/>
      <c r="GAL33" s="61"/>
      <c r="GAM33" s="61"/>
      <c r="GAN33" s="61"/>
      <c r="GAO33" s="61"/>
      <c r="GAP33" s="61"/>
      <c r="GAQ33" s="61"/>
      <c r="GAR33" s="61"/>
      <c r="GAS33" s="61"/>
      <c r="GAT33" s="61"/>
      <c r="GAU33" s="61"/>
      <c r="GAV33" s="61"/>
      <c r="GAW33" s="61"/>
      <c r="GAX33" s="61"/>
      <c r="GAY33" s="61"/>
      <c r="GAZ33" s="61"/>
      <c r="GBA33" s="61"/>
      <c r="GBB33" s="61"/>
      <c r="GBC33" s="61"/>
      <c r="GBD33" s="61"/>
      <c r="GBE33" s="61"/>
      <c r="GBF33" s="61"/>
      <c r="GBG33" s="61"/>
      <c r="GBH33" s="61"/>
      <c r="GBI33" s="61"/>
      <c r="GBJ33" s="61"/>
      <c r="GBK33" s="61"/>
      <c r="GBL33" s="61"/>
      <c r="GBM33" s="61"/>
      <c r="GBN33" s="61"/>
      <c r="GBO33" s="61"/>
      <c r="GBP33" s="61"/>
      <c r="GBQ33" s="61"/>
      <c r="GBR33" s="61"/>
      <c r="GBS33" s="61"/>
      <c r="GBT33" s="61"/>
      <c r="GBU33" s="61"/>
      <c r="GBV33" s="61"/>
      <c r="GBW33" s="61"/>
      <c r="GBX33" s="61"/>
      <c r="GBY33" s="61"/>
      <c r="GBZ33" s="61"/>
      <c r="GCA33" s="61"/>
      <c r="GCB33" s="61"/>
      <c r="GCC33" s="61"/>
      <c r="GCD33" s="61"/>
      <c r="GCE33" s="61"/>
      <c r="GCF33" s="61"/>
      <c r="GCG33" s="61"/>
      <c r="GCH33" s="61"/>
      <c r="GCI33" s="61"/>
      <c r="GCJ33" s="61"/>
      <c r="GCK33" s="61"/>
      <c r="GCL33" s="61"/>
      <c r="GCM33" s="61"/>
      <c r="GCN33" s="61"/>
      <c r="GCO33" s="61"/>
      <c r="GCP33" s="61"/>
      <c r="GCQ33" s="61"/>
      <c r="GCR33" s="61"/>
      <c r="GCS33" s="61"/>
      <c r="GCT33" s="61"/>
      <c r="GCU33" s="61"/>
      <c r="GCV33" s="61"/>
      <c r="GCW33" s="61"/>
      <c r="GCX33" s="61"/>
      <c r="GCY33" s="61"/>
      <c r="GCZ33" s="61"/>
      <c r="GDA33" s="61"/>
      <c r="GDB33" s="61"/>
      <c r="GDC33" s="61"/>
      <c r="GDD33" s="61"/>
      <c r="GDE33" s="61"/>
      <c r="GDF33" s="61"/>
      <c r="GDG33" s="61"/>
      <c r="GDH33" s="61"/>
      <c r="GDI33" s="61"/>
      <c r="GDJ33" s="61"/>
      <c r="GDK33" s="61"/>
      <c r="GDL33" s="61"/>
      <c r="GDM33" s="61"/>
      <c r="GDN33" s="61"/>
      <c r="GDO33" s="61"/>
      <c r="GDP33" s="61"/>
      <c r="GDQ33" s="61"/>
      <c r="GDR33" s="61"/>
      <c r="GDS33" s="61"/>
      <c r="GDT33" s="61"/>
      <c r="GDU33" s="61"/>
      <c r="GDV33" s="61"/>
      <c r="GDW33" s="61"/>
      <c r="GDX33" s="61"/>
      <c r="GDY33" s="61"/>
      <c r="GDZ33" s="61"/>
      <c r="GEA33" s="61"/>
      <c r="GEB33" s="61"/>
      <c r="GEC33" s="61"/>
      <c r="GED33" s="61"/>
      <c r="GEE33" s="61"/>
      <c r="GEF33" s="61"/>
      <c r="GEG33" s="61"/>
      <c r="GEH33" s="61"/>
      <c r="GEI33" s="61"/>
      <c r="GEJ33" s="61"/>
      <c r="GEK33" s="61"/>
      <c r="GEL33" s="61"/>
      <c r="GEM33" s="61"/>
      <c r="GEN33" s="61"/>
      <c r="GEO33" s="61"/>
      <c r="GEP33" s="61"/>
      <c r="GEQ33" s="61"/>
      <c r="GER33" s="61"/>
      <c r="GES33" s="61"/>
      <c r="GET33" s="61"/>
      <c r="GEU33" s="61"/>
      <c r="GEV33" s="61"/>
      <c r="GEW33" s="61"/>
      <c r="GEX33" s="61"/>
      <c r="GEY33" s="61"/>
      <c r="GEZ33" s="61"/>
      <c r="GFA33" s="61"/>
      <c r="GFB33" s="61"/>
      <c r="GFC33" s="61"/>
      <c r="GFD33" s="61"/>
      <c r="GFE33" s="61"/>
      <c r="GFF33" s="61"/>
      <c r="GFG33" s="61"/>
      <c r="GFH33" s="61"/>
      <c r="GFI33" s="61"/>
      <c r="GFJ33" s="61"/>
      <c r="GFK33" s="61"/>
      <c r="GFL33" s="61"/>
      <c r="GFM33" s="61"/>
      <c r="GFN33" s="61"/>
      <c r="GFO33" s="61"/>
      <c r="GFP33" s="61"/>
      <c r="GFQ33" s="61"/>
      <c r="GFR33" s="61"/>
      <c r="GFS33" s="61"/>
      <c r="GFT33" s="61"/>
      <c r="GFU33" s="61"/>
      <c r="GFV33" s="61"/>
      <c r="GFW33" s="61"/>
      <c r="GFX33" s="61"/>
      <c r="GFY33" s="61"/>
      <c r="GFZ33" s="61"/>
      <c r="GGA33" s="61"/>
      <c r="GGB33" s="61"/>
      <c r="GGC33" s="61"/>
      <c r="GGD33" s="61"/>
      <c r="GGE33" s="61"/>
      <c r="GGF33" s="61"/>
      <c r="GGG33" s="61"/>
      <c r="GGH33" s="61"/>
      <c r="GGI33" s="61"/>
      <c r="GGJ33" s="61"/>
      <c r="GGK33" s="61"/>
      <c r="GGL33" s="61"/>
      <c r="GGM33" s="61"/>
      <c r="GGN33" s="61"/>
      <c r="GGO33" s="61"/>
      <c r="GGP33" s="61"/>
      <c r="GGQ33" s="61"/>
      <c r="GGR33" s="61"/>
      <c r="GGS33" s="61"/>
      <c r="GGT33" s="61"/>
      <c r="GGU33" s="61"/>
      <c r="GGV33" s="61"/>
      <c r="GGW33" s="61"/>
      <c r="GGX33" s="61"/>
      <c r="GGY33" s="61"/>
      <c r="GGZ33" s="61"/>
      <c r="GHA33" s="61"/>
      <c r="GHB33" s="61"/>
      <c r="GHC33" s="61"/>
      <c r="GHD33" s="61"/>
      <c r="GHE33" s="61"/>
      <c r="GHF33" s="61"/>
      <c r="GHG33" s="61"/>
      <c r="GHH33" s="61"/>
      <c r="GHI33" s="61"/>
      <c r="GHJ33" s="61"/>
      <c r="GHK33" s="61"/>
      <c r="GHL33" s="61"/>
      <c r="GHM33" s="61"/>
      <c r="GHN33" s="61"/>
      <c r="GHO33" s="61"/>
      <c r="GHP33" s="61"/>
      <c r="GHQ33" s="61"/>
      <c r="GHR33" s="61"/>
      <c r="GHS33" s="61"/>
      <c r="GHT33" s="61"/>
      <c r="GHU33" s="61"/>
      <c r="GHV33" s="61"/>
      <c r="GHW33" s="61"/>
      <c r="GHX33" s="61"/>
      <c r="GHY33" s="61"/>
      <c r="GHZ33" s="61"/>
      <c r="GIA33" s="61"/>
      <c r="GIB33" s="61"/>
      <c r="GIC33" s="61"/>
      <c r="GID33" s="61"/>
      <c r="GIE33" s="61"/>
      <c r="GIF33" s="61"/>
      <c r="GIG33" s="61"/>
      <c r="GIH33" s="61"/>
      <c r="GII33" s="61"/>
      <c r="GIJ33" s="61"/>
      <c r="GIK33" s="61"/>
      <c r="GIL33" s="61"/>
      <c r="GIM33" s="61"/>
      <c r="GIN33" s="61"/>
      <c r="GIO33" s="61"/>
      <c r="GIP33" s="61"/>
      <c r="GIQ33" s="61"/>
      <c r="GIR33" s="61"/>
      <c r="GIS33" s="61"/>
      <c r="GIT33" s="61"/>
      <c r="GIU33" s="61"/>
      <c r="GIV33" s="61"/>
      <c r="GIW33" s="61"/>
      <c r="GIX33" s="61"/>
      <c r="GIY33" s="61"/>
      <c r="GIZ33" s="61"/>
      <c r="GJA33" s="61"/>
      <c r="GJB33" s="61"/>
      <c r="GJC33" s="61"/>
      <c r="GJD33" s="61"/>
      <c r="GJE33" s="61"/>
      <c r="GJF33" s="61"/>
      <c r="GJG33" s="61"/>
      <c r="GJH33" s="61"/>
      <c r="GJI33" s="61"/>
      <c r="GJJ33" s="61"/>
      <c r="GJK33" s="61"/>
      <c r="GJL33" s="61"/>
      <c r="GJM33" s="61"/>
      <c r="GJN33" s="61"/>
      <c r="GJO33" s="61"/>
      <c r="GJP33" s="61"/>
      <c r="GJQ33" s="61"/>
      <c r="GJR33" s="61"/>
      <c r="GJS33" s="61"/>
      <c r="GJT33" s="61"/>
      <c r="GJU33" s="61"/>
      <c r="GJV33" s="61"/>
      <c r="GJW33" s="61"/>
      <c r="GJX33" s="61"/>
      <c r="GJY33" s="61"/>
      <c r="GJZ33" s="61"/>
      <c r="GKA33" s="61"/>
      <c r="GKB33" s="61"/>
      <c r="GKC33" s="61"/>
      <c r="GKD33" s="61"/>
      <c r="GKE33" s="61"/>
      <c r="GKF33" s="61"/>
      <c r="GKG33" s="61"/>
      <c r="GKH33" s="61"/>
      <c r="GKI33" s="61"/>
      <c r="GKJ33" s="61"/>
      <c r="GKK33" s="61"/>
      <c r="GKL33" s="61"/>
      <c r="GKM33" s="61"/>
      <c r="GKN33" s="61"/>
      <c r="GKO33" s="61"/>
      <c r="GKP33" s="61"/>
      <c r="GKQ33" s="61"/>
      <c r="GKR33" s="61"/>
      <c r="GKS33" s="61"/>
      <c r="GKT33" s="61"/>
      <c r="GKU33" s="61"/>
      <c r="GKV33" s="61"/>
      <c r="GKW33" s="61"/>
      <c r="GKX33" s="61"/>
      <c r="GKY33" s="61"/>
      <c r="GKZ33" s="61"/>
      <c r="GLA33" s="61"/>
      <c r="GLB33" s="61"/>
      <c r="GLC33" s="61"/>
      <c r="GLD33" s="61"/>
      <c r="GLE33" s="61"/>
      <c r="GLF33" s="61"/>
      <c r="GLG33" s="61"/>
      <c r="GLH33" s="61"/>
      <c r="GLI33" s="61"/>
      <c r="GLJ33" s="61"/>
      <c r="GLK33" s="61"/>
      <c r="GLL33" s="61"/>
      <c r="GLM33" s="61"/>
      <c r="GLN33" s="61"/>
      <c r="GLO33" s="61"/>
      <c r="GLP33" s="61"/>
      <c r="GLQ33" s="61"/>
      <c r="GLR33" s="61"/>
      <c r="GLS33" s="61"/>
      <c r="GLT33" s="61"/>
      <c r="GLU33" s="61"/>
      <c r="GLV33" s="61"/>
      <c r="GLW33" s="61"/>
      <c r="GLX33" s="61"/>
      <c r="GLY33" s="61"/>
      <c r="GLZ33" s="61"/>
      <c r="GMA33" s="61"/>
      <c r="GMB33" s="61"/>
      <c r="GMC33" s="61"/>
      <c r="GMD33" s="61"/>
      <c r="GME33" s="61"/>
      <c r="GMF33" s="61"/>
      <c r="GMG33" s="61"/>
      <c r="GMH33" s="61"/>
      <c r="GMI33" s="61"/>
      <c r="GMJ33" s="61"/>
      <c r="GMK33" s="61"/>
      <c r="GML33" s="61"/>
      <c r="GMM33" s="61"/>
      <c r="GMN33" s="61"/>
      <c r="GMO33" s="61"/>
      <c r="GMP33" s="61"/>
      <c r="GMQ33" s="61"/>
      <c r="GMR33" s="61"/>
      <c r="GMS33" s="61"/>
      <c r="GMT33" s="61"/>
      <c r="GMU33" s="61"/>
      <c r="GMV33" s="61"/>
      <c r="GMW33" s="61"/>
      <c r="GMX33" s="61"/>
      <c r="GMY33" s="61"/>
      <c r="GMZ33" s="61"/>
      <c r="GNA33" s="61"/>
      <c r="GNB33" s="61"/>
      <c r="GNC33" s="61"/>
      <c r="GND33" s="61"/>
      <c r="GNE33" s="61"/>
      <c r="GNF33" s="61"/>
      <c r="GNG33" s="61"/>
      <c r="GNH33" s="61"/>
      <c r="GNI33" s="61"/>
      <c r="GNJ33" s="61"/>
      <c r="GNK33" s="61"/>
      <c r="GNL33" s="61"/>
      <c r="GNM33" s="61"/>
      <c r="GNN33" s="61"/>
      <c r="GNO33" s="61"/>
      <c r="GNP33" s="61"/>
      <c r="GNQ33" s="61"/>
      <c r="GNR33" s="61"/>
      <c r="GNS33" s="61"/>
      <c r="GNT33" s="61"/>
      <c r="GNU33" s="61"/>
      <c r="GNV33" s="61"/>
      <c r="GNW33" s="61"/>
      <c r="GNX33" s="61"/>
      <c r="GNY33" s="61"/>
      <c r="GNZ33" s="61"/>
      <c r="GOA33" s="61"/>
      <c r="GOB33" s="61"/>
      <c r="GOC33" s="61"/>
      <c r="GOD33" s="61"/>
      <c r="GOE33" s="61"/>
      <c r="GOF33" s="61"/>
      <c r="GOG33" s="61"/>
      <c r="GOH33" s="61"/>
      <c r="GOI33" s="61"/>
      <c r="GOJ33" s="61"/>
      <c r="GOK33" s="61"/>
      <c r="GOL33" s="61"/>
      <c r="GOM33" s="61"/>
      <c r="GON33" s="61"/>
      <c r="GOO33" s="61"/>
      <c r="GOP33" s="61"/>
      <c r="GOQ33" s="61"/>
      <c r="GOR33" s="61"/>
      <c r="GOS33" s="61"/>
      <c r="GOT33" s="61"/>
      <c r="GOU33" s="61"/>
      <c r="GOV33" s="61"/>
      <c r="GOW33" s="61"/>
      <c r="GOX33" s="61"/>
      <c r="GOY33" s="61"/>
      <c r="GOZ33" s="61"/>
      <c r="GPA33" s="61"/>
      <c r="GPB33" s="61"/>
      <c r="GPC33" s="61"/>
      <c r="GPD33" s="61"/>
      <c r="GPE33" s="61"/>
      <c r="GPF33" s="61"/>
      <c r="GPG33" s="61"/>
      <c r="GPH33" s="61"/>
      <c r="GPI33" s="61"/>
      <c r="GPJ33" s="61"/>
      <c r="GPK33" s="61"/>
      <c r="GPL33" s="61"/>
      <c r="GPM33" s="61"/>
      <c r="GPN33" s="61"/>
      <c r="GPO33" s="61"/>
      <c r="GPP33" s="61"/>
      <c r="GPQ33" s="61"/>
      <c r="GPR33" s="61"/>
      <c r="GPS33" s="61"/>
      <c r="GPT33" s="61"/>
      <c r="GPU33" s="61"/>
      <c r="GPV33" s="61"/>
      <c r="GPW33" s="61"/>
      <c r="GPX33" s="61"/>
      <c r="GPY33" s="61"/>
      <c r="GPZ33" s="61"/>
      <c r="GQA33" s="61"/>
      <c r="GQB33" s="61"/>
      <c r="GQC33" s="61"/>
      <c r="GQD33" s="61"/>
      <c r="GQE33" s="61"/>
      <c r="GQF33" s="61"/>
      <c r="GQG33" s="61"/>
      <c r="GQH33" s="61"/>
      <c r="GQI33" s="61"/>
      <c r="GQJ33" s="61"/>
      <c r="GQK33" s="61"/>
      <c r="GQL33" s="61"/>
      <c r="GQM33" s="61"/>
      <c r="GQN33" s="61"/>
      <c r="GQO33" s="61"/>
      <c r="GQP33" s="61"/>
      <c r="GQQ33" s="61"/>
      <c r="GQR33" s="61"/>
      <c r="GQS33" s="61"/>
      <c r="GQT33" s="61"/>
      <c r="GQU33" s="61"/>
      <c r="GQV33" s="61"/>
      <c r="GQW33" s="61"/>
      <c r="GQX33" s="61"/>
      <c r="GQY33" s="61"/>
      <c r="GQZ33" s="61"/>
      <c r="GRA33" s="61"/>
      <c r="GRB33" s="61"/>
      <c r="GRC33" s="61"/>
      <c r="GRD33" s="61"/>
      <c r="GRE33" s="61"/>
      <c r="GRF33" s="61"/>
      <c r="GRG33" s="61"/>
      <c r="GRH33" s="61"/>
      <c r="GRI33" s="61"/>
      <c r="GRJ33" s="61"/>
      <c r="GRK33" s="61"/>
      <c r="GRL33" s="61"/>
      <c r="GRM33" s="61"/>
      <c r="GRN33" s="61"/>
      <c r="GRO33" s="61"/>
      <c r="GRP33" s="61"/>
      <c r="GRQ33" s="61"/>
      <c r="GRR33" s="61"/>
      <c r="GRS33" s="61"/>
      <c r="GRT33" s="61"/>
      <c r="GRU33" s="61"/>
      <c r="GRV33" s="61"/>
      <c r="GRW33" s="61"/>
      <c r="GRX33" s="61"/>
      <c r="GRY33" s="61"/>
      <c r="GRZ33" s="61"/>
      <c r="GSA33" s="61"/>
      <c r="GSB33" s="61"/>
      <c r="GSC33" s="61"/>
      <c r="GSD33" s="61"/>
      <c r="GSE33" s="61"/>
      <c r="GSF33" s="61"/>
      <c r="GSG33" s="61"/>
      <c r="GSH33" s="61"/>
      <c r="GSI33" s="61"/>
      <c r="GSJ33" s="61"/>
      <c r="GSK33" s="61"/>
      <c r="GSL33" s="61"/>
      <c r="GSM33" s="61"/>
      <c r="GSN33" s="61"/>
      <c r="GSO33" s="61"/>
      <c r="GSP33" s="61"/>
      <c r="GSQ33" s="61"/>
      <c r="GSR33" s="61"/>
      <c r="GSS33" s="61"/>
      <c r="GST33" s="61"/>
      <c r="GSU33" s="61"/>
      <c r="GSV33" s="61"/>
      <c r="GSW33" s="61"/>
      <c r="GSX33" s="61"/>
      <c r="GSY33" s="61"/>
      <c r="GSZ33" s="61"/>
      <c r="GTA33" s="61"/>
      <c r="GTB33" s="61"/>
      <c r="GTC33" s="61"/>
      <c r="GTD33" s="61"/>
      <c r="GTE33" s="61"/>
      <c r="GTF33" s="61"/>
      <c r="GTG33" s="61"/>
      <c r="GTH33" s="61"/>
      <c r="GTI33" s="61"/>
      <c r="GTJ33" s="61"/>
      <c r="GTK33" s="61"/>
      <c r="GTL33" s="61"/>
      <c r="GTM33" s="61"/>
      <c r="GTN33" s="61"/>
      <c r="GTO33" s="61"/>
      <c r="GTP33" s="61"/>
      <c r="GTQ33" s="61"/>
      <c r="GTR33" s="61"/>
      <c r="GTS33" s="61"/>
      <c r="GTT33" s="61"/>
      <c r="GTU33" s="61"/>
      <c r="GTV33" s="61"/>
      <c r="GTW33" s="61"/>
      <c r="GTX33" s="61"/>
      <c r="GTY33" s="61"/>
      <c r="GTZ33" s="61"/>
      <c r="GUA33" s="61"/>
      <c r="GUB33" s="61"/>
      <c r="GUC33" s="61"/>
      <c r="GUD33" s="61"/>
      <c r="GUE33" s="61"/>
      <c r="GUF33" s="61"/>
      <c r="GUG33" s="61"/>
      <c r="GUH33" s="61"/>
      <c r="GUI33" s="61"/>
      <c r="GUJ33" s="61"/>
      <c r="GUK33" s="61"/>
      <c r="GUL33" s="61"/>
      <c r="GUM33" s="61"/>
      <c r="GUN33" s="61"/>
      <c r="GUO33" s="61"/>
      <c r="GUP33" s="61"/>
      <c r="GUQ33" s="61"/>
      <c r="GUR33" s="61"/>
      <c r="GUS33" s="61"/>
      <c r="GUT33" s="61"/>
      <c r="GUU33" s="61"/>
      <c r="GUV33" s="61"/>
      <c r="GUW33" s="61"/>
      <c r="GUX33" s="61"/>
      <c r="GUY33" s="61"/>
      <c r="GUZ33" s="61"/>
      <c r="GVA33" s="61"/>
      <c r="GVB33" s="61"/>
      <c r="GVC33" s="61"/>
      <c r="GVD33" s="61"/>
      <c r="GVE33" s="61"/>
      <c r="GVF33" s="61"/>
      <c r="GVG33" s="61"/>
      <c r="GVH33" s="61"/>
      <c r="GVI33" s="61"/>
      <c r="GVJ33" s="61"/>
      <c r="GVK33" s="61"/>
      <c r="GVL33" s="61"/>
      <c r="GVM33" s="61"/>
      <c r="GVN33" s="61"/>
      <c r="GVO33" s="61"/>
      <c r="GVP33" s="61"/>
      <c r="GVQ33" s="61"/>
      <c r="GVR33" s="61"/>
      <c r="GVS33" s="61"/>
      <c r="GVT33" s="61"/>
      <c r="GVU33" s="61"/>
      <c r="GVV33" s="61"/>
      <c r="GVW33" s="61"/>
      <c r="GVX33" s="61"/>
      <c r="GVY33" s="61"/>
      <c r="GVZ33" s="61"/>
      <c r="GWA33" s="61"/>
      <c r="GWB33" s="61"/>
      <c r="GWC33" s="61"/>
      <c r="GWD33" s="61"/>
      <c r="GWE33" s="61"/>
      <c r="GWF33" s="61"/>
      <c r="GWG33" s="61"/>
      <c r="GWH33" s="61"/>
      <c r="GWI33" s="61"/>
      <c r="GWJ33" s="61"/>
      <c r="GWK33" s="61"/>
      <c r="GWL33" s="61"/>
      <c r="GWM33" s="61"/>
      <c r="GWN33" s="61"/>
      <c r="GWO33" s="61"/>
      <c r="GWP33" s="61"/>
      <c r="GWQ33" s="61"/>
      <c r="GWR33" s="61"/>
      <c r="GWS33" s="61"/>
      <c r="GWT33" s="61"/>
      <c r="GWU33" s="61"/>
      <c r="GWV33" s="61"/>
      <c r="GWW33" s="61"/>
      <c r="GWX33" s="61"/>
      <c r="GWY33" s="61"/>
      <c r="GWZ33" s="61"/>
      <c r="GXA33" s="61"/>
      <c r="GXB33" s="61"/>
      <c r="GXC33" s="61"/>
      <c r="GXD33" s="61"/>
      <c r="GXE33" s="61"/>
      <c r="GXF33" s="61"/>
      <c r="GXG33" s="61"/>
      <c r="GXH33" s="61"/>
      <c r="GXI33" s="61"/>
      <c r="GXJ33" s="61"/>
      <c r="GXK33" s="61"/>
      <c r="GXL33" s="61"/>
      <c r="GXM33" s="61"/>
      <c r="GXN33" s="61"/>
      <c r="GXO33" s="61"/>
      <c r="GXP33" s="61"/>
      <c r="GXQ33" s="61"/>
      <c r="GXR33" s="61"/>
      <c r="GXS33" s="61"/>
      <c r="GXT33" s="61"/>
      <c r="GXU33" s="61"/>
      <c r="GXV33" s="61"/>
      <c r="GXW33" s="61"/>
      <c r="GXX33" s="61"/>
      <c r="GXY33" s="61"/>
      <c r="GXZ33" s="61"/>
      <c r="GYA33" s="61"/>
      <c r="GYB33" s="61"/>
      <c r="GYC33" s="61"/>
      <c r="GYD33" s="61"/>
      <c r="GYE33" s="61"/>
      <c r="GYF33" s="61"/>
      <c r="GYG33" s="61"/>
      <c r="GYH33" s="61"/>
      <c r="GYI33" s="61"/>
      <c r="GYJ33" s="61"/>
      <c r="GYK33" s="61"/>
      <c r="GYL33" s="61"/>
      <c r="GYM33" s="61"/>
      <c r="GYN33" s="61"/>
      <c r="GYO33" s="61"/>
      <c r="GYP33" s="61"/>
      <c r="GYQ33" s="61"/>
      <c r="GYR33" s="61"/>
      <c r="GYS33" s="61"/>
      <c r="GYT33" s="61"/>
      <c r="GYU33" s="61"/>
      <c r="GYV33" s="61"/>
      <c r="GYW33" s="61"/>
      <c r="GYX33" s="61"/>
      <c r="GYY33" s="61"/>
      <c r="GYZ33" s="61"/>
      <c r="GZA33" s="61"/>
      <c r="GZB33" s="61"/>
      <c r="GZC33" s="61"/>
      <c r="GZD33" s="61"/>
      <c r="GZE33" s="61"/>
      <c r="GZF33" s="61"/>
      <c r="GZG33" s="61"/>
      <c r="GZH33" s="61"/>
      <c r="GZI33" s="61"/>
      <c r="GZJ33" s="61"/>
      <c r="GZK33" s="61"/>
      <c r="GZL33" s="61"/>
      <c r="GZM33" s="61"/>
      <c r="GZN33" s="61"/>
      <c r="GZO33" s="61"/>
      <c r="GZP33" s="61"/>
      <c r="GZQ33" s="61"/>
      <c r="GZR33" s="61"/>
      <c r="GZS33" s="61"/>
      <c r="GZT33" s="61"/>
      <c r="GZU33" s="61"/>
      <c r="GZV33" s="61"/>
      <c r="GZW33" s="61"/>
      <c r="GZX33" s="61"/>
      <c r="GZY33" s="61"/>
      <c r="GZZ33" s="61"/>
      <c r="HAA33" s="61"/>
      <c r="HAB33" s="61"/>
      <c r="HAC33" s="61"/>
      <c r="HAD33" s="61"/>
      <c r="HAE33" s="61"/>
      <c r="HAF33" s="61"/>
      <c r="HAG33" s="61"/>
      <c r="HAH33" s="61"/>
      <c r="HAI33" s="61"/>
      <c r="HAJ33" s="61"/>
      <c r="HAK33" s="61"/>
      <c r="HAL33" s="61"/>
      <c r="HAM33" s="61"/>
      <c r="HAN33" s="61"/>
      <c r="HAO33" s="61"/>
      <c r="HAP33" s="61"/>
      <c r="HAQ33" s="61"/>
      <c r="HAR33" s="61"/>
      <c r="HAS33" s="61"/>
      <c r="HAT33" s="61"/>
      <c r="HAU33" s="61"/>
      <c r="HAV33" s="61"/>
      <c r="HAW33" s="61"/>
      <c r="HAX33" s="61"/>
      <c r="HAY33" s="61"/>
      <c r="HAZ33" s="61"/>
      <c r="HBA33" s="61"/>
      <c r="HBB33" s="61"/>
      <c r="HBC33" s="61"/>
      <c r="HBD33" s="61"/>
      <c r="HBE33" s="61"/>
      <c r="HBF33" s="61"/>
      <c r="HBG33" s="61"/>
      <c r="HBH33" s="61"/>
      <c r="HBI33" s="61"/>
      <c r="HBJ33" s="61"/>
      <c r="HBK33" s="61"/>
      <c r="HBL33" s="61"/>
      <c r="HBM33" s="61"/>
      <c r="HBN33" s="61"/>
      <c r="HBO33" s="61"/>
      <c r="HBP33" s="61"/>
      <c r="HBQ33" s="61"/>
      <c r="HBR33" s="61"/>
      <c r="HBS33" s="61"/>
      <c r="HBT33" s="61"/>
      <c r="HBU33" s="61"/>
      <c r="HBV33" s="61"/>
      <c r="HBW33" s="61"/>
      <c r="HBX33" s="61"/>
      <c r="HBY33" s="61"/>
      <c r="HBZ33" s="61"/>
      <c r="HCA33" s="61"/>
      <c r="HCB33" s="61"/>
      <c r="HCC33" s="61"/>
      <c r="HCD33" s="61"/>
      <c r="HCE33" s="61"/>
      <c r="HCF33" s="61"/>
      <c r="HCG33" s="61"/>
      <c r="HCH33" s="61"/>
      <c r="HCI33" s="61"/>
      <c r="HCJ33" s="61"/>
      <c r="HCK33" s="61"/>
      <c r="HCL33" s="61"/>
      <c r="HCM33" s="61"/>
      <c r="HCN33" s="61"/>
      <c r="HCO33" s="61"/>
      <c r="HCP33" s="61"/>
      <c r="HCQ33" s="61"/>
      <c r="HCR33" s="61"/>
      <c r="HCS33" s="61"/>
      <c r="HCT33" s="61"/>
      <c r="HCU33" s="61"/>
      <c r="HCV33" s="61"/>
      <c r="HCW33" s="61"/>
      <c r="HCX33" s="61"/>
      <c r="HCY33" s="61"/>
      <c r="HCZ33" s="61"/>
      <c r="HDA33" s="61"/>
      <c r="HDB33" s="61"/>
      <c r="HDC33" s="61"/>
      <c r="HDD33" s="61"/>
      <c r="HDE33" s="61"/>
      <c r="HDF33" s="61"/>
      <c r="HDG33" s="61"/>
      <c r="HDH33" s="61"/>
      <c r="HDI33" s="61"/>
      <c r="HDJ33" s="61"/>
      <c r="HDK33" s="61"/>
      <c r="HDL33" s="61"/>
      <c r="HDM33" s="61"/>
      <c r="HDN33" s="61"/>
      <c r="HDO33" s="61"/>
      <c r="HDP33" s="61"/>
      <c r="HDQ33" s="61"/>
      <c r="HDR33" s="61"/>
      <c r="HDS33" s="61"/>
      <c r="HDT33" s="61"/>
      <c r="HDU33" s="61"/>
      <c r="HDV33" s="61"/>
      <c r="HDW33" s="61"/>
      <c r="HDX33" s="61"/>
      <c r="HDY33" s="61"/>
      <c r="HDZ33" s="61"/>
      <c r="HEA33" s="61"/>
      <c r="HEB33" s="61"/>
      <c r="HEC33" s="61"/>
      <c r="HED33" s="61"/>
      <c r="HEE33" s="61"/>
      <c r="HEF33" s="61"/>
      <c r="HEG33" s="61"/>
      <c r="HEH33" s="61"/>
      <c r="HEI33" s="61"/>
      <c r="HEJ33" s="61"/>
      <c r="HEK33" s="61"/>
      <c r="HEL33" s="61"/>
      <c r="HEM33" s="61"/>
      <c r="HEN33" s="61"/>
      <c r="HEO33" s="61"/>
      <c r="HEP33" s="61"/>
      <c r="HEQ33" s="61"/>
      <c r="HER33" s="61"/>
      <c r="HES33" s="61"/>
      <c r="HET33" s="61"/>
      <c r="HEU33" s="61"/>
      <c r="HEV33" s="61"/>
      <c r="HEW33" s="61"/>
      <c r="HEX33" s="61"/>
      <c r="HEY33" s="61"/>
      <c r="HEZ33" s="61"/>
      <c r="HFA33" s="61"/>
      <c r="HFB33" s="61"/>
      <c r="HFC33" s="61"/>
      <c r="HFD33" s="61"/>
      <c r="HFE33" s="61"/>
      <c r="HFF33" s="61"/>
      <c r="HFG33" s="61"/>
      <c r="HFH33" s="61"/>
      <c r="HFI33" s="61"/>
      <c r="HFJ33" s="61"/>
      <c r="HFK33" s="61"/>
      <c r="HFL33" s="61"/>
      <c r="HFM33" s="61"/>
      <c r="HFN33" s="61"/>
      <c r="HFO33" s="61"/>
      <c r="HFP33" s="61"/>
      <c r="HFQ33" s="61"/>
      <c r="HFR33" s="61"/>
      <c r="HFS33" s="61"/>
      <c r="HFT33" s="61"/>
      <c r="HFU33" s="61"/>
      <c r="HFV33" s="61"/>
      <c r="HFW33" s="61"/>
      <c r="HFX33" s="61"/>
      <c r="HFY33" s="61"/>
      <c r="HFZ33" s="61"/>
      <c r="HGA33" s="61"/>
      <c r="HGB33" s="61"/>
      <c r="HGC33" s="61"/>
      <c r="HGD33" s="61"/>
      <c r="HGE33" s="61"/>
      <c r="HGF33" s="61"/>
      <c r="HGG33" s="61"/>
      <c r="HGH33" s="61"/>
      <c r="HGI33" s="61"/>
      <c r="HGJ33" s="61"/>
      <c r="HGK33" s="61"/>
      <c r="HGL33" s="61"/>
      <c r="HGM33" s="61"/>
      <c r="HGN33" s="61"/>
      <c r="HGO33" s="61"/>
      <c r="HGP33" s="61"/>
      <c r="HGQ33" s="61"/>
      <c r="HGR33" s="61"/>
      <c r="HGS33" s="61"/>
      <c r="HGT33" s="61"/>
      <c r="HGU33" s="61"/>
      <c r="HGV33" s="61"/>
      <c r="HGW33" s="61"/>
      <c r="HGX33" s="61"/>
      <c r="HGY33" s="61"/>
      <c r="HGZ33" s="61"/>
      <c r="HHA33" s="61"/>
      <c r="HHB33" s="61"/>
      <c r="HHC33" s="61"/>
      <c r="HHD33" s="61"/>
      <c r="HHE33" s="61"/>
      <c r="HHF33" s="61"/>
      <c r="HHG33" s="61"/>
      <c r="HHH33" s="61"/>
      <c r="HHI33" s="61"/>
      <c r="HHJ33" s="61"/>
      <c r="HHK33" s="61"/>
      <c r="HHL33" s="61"/>
      <c r="HHM33" s="61"/>
      <c r="HHN33" s="61"/>
      <c r="HHO33" s="61"/>
      <c r="HHP33" s="61"/>
      <c r="HHQ33" s="61"/>
      <c r="HHR33" s="61"/>
      <c r="HHS33" s="61"/>
      <c r="HHT33" s="61"/>
      <c r="HHU33" s="61"/>
      <c r="HHV33" s="61"/>
      <c r="HHW33" s="61"/>
      <c r="HHX33" s="61"/>
      <c r="HHY33" s="61"/>
      <c r="HHZ33" s="61"/>
      <c r="HIA33" s="61"/>
      <c r="HIB33" s="61"/>
      <c r="HIC33" s="61"/>
      <c r="HID33" s="61"/>
      <c r="HIE33" s="61"/>
      <c r="HIF33" s="61"/>
      <c r="HIG33" s="61"/>
      <c r="HIH33" s="61"/>
      <c r="HII33" s="61"/>
      <c r="HIJ33" s="61"/>
      <c r="HIK33" s="61"/>
      <c r="HIL33" s="61"/>
      <c r="HIM33" s="61"/>
      <c r="HIN33" s="61"/>
      <c r="HIO33" s="61"/>
      <c r="HIP33" s="61"/>
      <c r="HIQ33" s="61"/>
      <c r="HIR33" s="61"/>
      <c r="HIS33" s="61"/>
      <c r="HIT33" s="61"/>
      <c r="HIU33" s="61"/>
      <c r="HIV33" s="61"/>
      <c r="HIW33" s="61"/>
      <c r="HIX33" s="61"/>
      <c r="HIY33" s="61"/>
      <c r="HIZ33" s="61"/>
      <c r="HJA33" s="61"/>
      <c r="HJB33" s="61"/>
      <c r="HJC33" s="61"/>
      <c r="HJD33" s="61"/>
      <c r="HJE33" s="61"/>
      <c r="HJF33" s="61"/>
      <c r="HJG33" s="61"/>
      <c r="HJH33" s="61"/>
      <c r="HJI33" s="61"/>
      <c r="HJJ33" s="61"/>
      <c r="HJK33" s="61"/>
      <c r="HJL33" s="61"/>
      <c r="HJM33" s="61"/>
      <c r="HJN33" s="61"/>
      <c r="HJO33" s="61"/>
      <c r="HJP33" s="61"/>
      <c r="HJQ33" s="61"/>
      <c r="HJR33" s="61"/>
      <c r="HJS33" s="61"/>
      <c r="HJT33" s="61"/>
      <c r="HJU33" s="61"/>
      <c r="HJV33" s="61"/>
      <c r="HJW33" s="61"/>
      <c r="HJX33" s="61"/>
      <c r="HJY33" s="61"/>
      <c r="HJZ33" s="61"/>
      <c r="HKA33" s="61"/>
      <c r="HKB33" s="61"/>
      <c r="HKC33" s="61"/>
      <c r="HKD33" s="61"/>
      <c r="HKE33" s="61"/>
      <c r="HKF33" s="61"/>
      <c r="HKG33" s="61"/>
      <c r="HKH33" s="61"/>
      <c r="HKI33" s="61"/>
      <c r="HKJ33" s="61"/>
      <c r="HKK33" s="61"/>
      <c r="HKL33" s="61"/>
      <c r="HKM33" s="61"/>
      <c r="HKN33" s="61"/>
      <c r="HKO33" s="61"/>
      <c r="HKP33" s="61"/>
      <c r="HKQ33" s="61"/>
      <c r="HKR33" s="61"/>
      <c r="HKS33" s="61"/>
      <c r="HKT33" s="61"/>
      <c r="HKU33" s="61"/>
      <c r="HKV33" s="61"/>
      <c r="HKW33" s="61"/>
      <c r="HKX33" s="61"/>
      <c r="HKY33" s="61"/>
      <c r="HKZ33" s="61"/>
      <c r="HLA33" s="61"/>
      <c r="HLB33" s="61"/>
      <c r="HLC33" s="61"/>
      <c r="HLD33" s="61"/>
      <c r="HLE33" s="61"/>
      <c r="HLF33" s="61"/>
      <c r="HLG33" s="61"/>
      <c r="HLH33" s="61"/>
      <c r="HLI33" s="61"/>
      <c r="HLJ33" s="61"/>
      <c r="HLK33" s="61"/>
      <c r="HLL33" s="61"/>
      <c r="HLM33" s="61"/>
      <c r="HLN33" s="61"/>
      <c r="HLO33" s="61"/>
      <c r="HLP33" s="61"/>
      <c r="HLQ33" s="61"/>
      <c r="HLR33" s="61"/>
      <c r="HLS33" s="61"/>
      <c r="HLT33" s="61"/>
      <c r="HLU33" s="61"/>
      <c r="HLV33" s="61"/>
      <c r="HLW33" s="61"/>
      <c r="HLX33" s="61"/>
      <c r="HLY33" s="61"/>
      <c r="HLZ33" s="61"/>
      <c r="HMA33" s="61"/>
      <c r="HMB33" s="61"/>
      <c r="HMC33" s="61"/>
      <c r="HMD33" s="61"/>
      <c r="HME33" s="61"/>
      <c r="HMF33" s="61"/>
      <c r="HMG33" s="61"/>
      <c r="HMH33" s="61"/>
      <c r="HMI33" s="61"/>
      <c r="HMJ33" s="61"/>
      <c r="HMK33" s="61"/>
      <c r="HML33" s="61"/>
      <c r="HMM33" s="61"/>
      <c r="HMN33" s="61"/>
      <c r="HMO33" s="61"/>
      <c r="HMP33" s="61"/>
      <c r="HMQ33" s="61"/>
      <c r="HMR33" s="61"/>
      <c r="HMS33" s="61"/>
      <c r="HMT33" s="61"/>
      <c r="HMU33" s="61"/>
      <c r="HMV33" s="61"/>
      <c r="HMW33" s="61"/>
      <c r="HMX33" s="61"/>
      <c r="HMY33" s="61"/>
      <c r="HMZ33" s="61"/>
      <c r="HNA33" s="61"/>
      <c r="HNB33" s="61"/>
      <c r="HNC33" s="61"/>
      <c r="HND33" s="61"/>
      <c r="HNE33" s="61"/>
      <c r="HNF33" s="61"/>
      <c r="HNG33" s="61"/>
      <c r="HNH33" s="61"/>
      <c r="HNI33" s="61"/>
      <c r="HNJ33" s="61"/>
      <c r="HNK33" s="61"/>
      <c r="HNL33" s="61"/>
      <c r="HNM33" s="61"/>
      <c r="HNN33" s="61"/>
      <c r="HNO33" s="61"/>
      <c r="HNP33" s="61"/>
      <c r="HNQ33" s="61"/>
      <c r="HNR33" s="61"/>
      <c r="HNS33" s="61"/>
      <c r="HNT33" s="61"/>
      <c r="HNU33" s="61"/>
      <c r="HNV33" s="61"/>
      <c r="HNW33" s="61"/>
      <c r="HNX33" s="61"/>
      <c r="HNY33" s="61"/>
      <c r="HNZ33" s="61"/>
      <c r="HOA33" s="61"/>
      <c r="HOB33" s="61"/>
      <c r="HOC33" s="61"/>
      <c r="HOD33" s="61"/>
      <c r="HOE33" s="61"/>
      <c r="HOF33" s="61"/>
      <c r="HOG33" s="61"/>
      <c r="HOH33" s="61"/>
      <c r="HOI33" s="61"/>
      <c r="HOJ33" s="61"/>
      <c r="HOK33" s="61"/>
      <c r="HOL33" s="61"/>
      <c r="HOM33" s="61"/>
      <c r="HON33" s="61"/>
      <c r="HOO33" s="61"/>
      <c r="HOP33" s="61"/>
      <c r="HOQ33" s="61"/>
      <c r="HOR33" s="61"/>
      <c r="HOS33" s="61"/>
      <c r="HOT33" s="61"/>
      <c r="HOU33" s="61"/>
      <c r="HOV33" s="61"/>
      <c r="HOW33" s="61"/>
      <c r="HOX33" s="61"/>
      <c r="HOY33" s="61"/>
      <c r="HOZ33" s="61"/>
      <c r="HPA33" s="61"/>
      <c r="HPB33" s="61"/>
      <c r="HPC33" s="61"/>
      <c r="HPD33" s="61"/>
      <c r="HPE33" s="61"/>
      <c r="HPF33" s="61"/>
      <c r="HPG33" s="61"/>
      <c r="HPH33" s="61"/>
      <c r="HPI33" s="61"/>
      <c r="HPJ33" s="61"/>
      <c r="HPK33" s="61"/>
      <c r="HPL33" s="61"/>
      <c r="HPM33" s="61"/>
      <c r="HPN33" s="61"/>
      <c r="HPO33" s="61"/>
      <c r="HPP33" s="61"/>
      <c r="HPQ33" s="61"/>
      <c r="HPR33" s="61"/>
      <c r="HPS33" s="61"/>
      <c r="HPT33" s="61"/>
      <c r="HPU33" s="61"/>
      <c r="HPV33" s="61"/>
      <c r="HPW33" s="61"/>
      <c r="HPX33" s="61"/>
      <c r="HPY33" s="61"/>
      <c r="HPZ33" s="61"/>
      <c r="HQA33" s="61"/>
      <c r="HQB33" s="61"/>
      <c r="HQC33" s="61"/>
      <c r="HQD33" s="61"/>
      <c r="HQE33" s="61"/>
      <c r="HQF33" s="61"/>
      <c r="HQG33" s="61"/>
      <c r="HQH33" s="61"/>
      <c r="HQI33" s="61"/>
      <c r="HQJ33" s="61"/>
      <c r="HQK33" s="61"/>
      <c r="HQL33" s="61"/>
      <c r="HQM33" s="61"/>
      <c r="HQN33" s="61"/>
      <c r="HQO33" s="61"/>
      <c r="HQP33" s="61"/>
      <c r="HQQ33" s="61"/>
      <c r="HQR33" s="61"/>
      <c r="HQS33" s="61"/>
      <c r="HQT33" s="61"/>
      <c r="HQU33" s="61"/>
      <c r="HQV33" s="61"/>
      <c r="HQW33" s="61"/>
      <c r="HQX33" s="61"/>
      <c r="HQY33" s="61"/>
      <c r="HQZ33" s="61"/>
      <c r="HRA33" s="61"/>
      <c r="HRB33" s="61"/>
      <c r="HRC33" s="61"/>
      <c r="HRD33" s="61"/>
      <c r="HRE33" s="61"/>
      <c r="HRF33" s="61"/>
      <c r="HRG33" s="61"/>
      <c r="HRH33" s="61"/>
      <c r="HRI33" s="61"/>
      <c r="HRJ33" s="61"/>
      <c r="HRK33" s="61"/>
      <c r="HRL33" s="61"/>
      <c r="HRM33" s="61"/>
      <c r="HRN33" s="61"/>
      <c r="HRO33" s="61"/>
      <c r="HRP33" s="61"/>
      <c r="HRQ33" s="61"/>
      <c r="HRR33" s="61"/>
      <c r="HRS33" s="61"/>
      <c r="HRT33" s="61"/>
      <c r="HRU33" s="61"/>
      <c r="HRV33" s="61"/>
      <c r="HRW33" s="61"/>
      <c r="HRX33" s="61"/>
      <c r="HRY33" s="61"/>
      <c r="HRZ33" s="61"/>
      <c r="HSA33" s="61"/>
      <c r="HSB33" s="61"/>
      <c r="HSC33" s="61"/>
      <c r="HSD33" s="61"/>
      <c r="HSE33" s="61"/>
      <c r="HSF33" s="61"/>
      <c r="HSG33" s="61"/>
      <c r="HSH33" s="61"/>
      <c r="HSI33" s="61"/>
      <c r="HSJ33" s="61"/>
      <c r="HSK33" s="61"/>
      <c r="HSL33" s="61"/>
      <c r="HSM33" s="61"/>
      <c r="HSN33" s="61"/>
      <c r="HSO33" s="61"/>
      <c r="HSP33" s="61"/>
      <c r="HSQ33" s="61"/>
      <c r="HSR33" s="61"/>
      <c r="HSS33" s="61"/>
      <c r="HST33" s="61"/>
      <c r="HSU33" s="61"/>
      <c r="HSV33" s="61"/>
      <c r="HSW33" s="61"/>
      <c r="HSX33" s="61"/>
      <c r="HSY33" s="61"/>
      <c r="HSZ33" s="61"/>
      <c r="HTA33" s="61"/>
      <c r="HTB33" s="61"/>
      <c r="HTC33" s="61"/>
      <c r="HTD33" s="61"/>
      <c r="HTE33" s="61"/>
      <c r="HTF33" s="61"/>
      <c r="HTG33" s="61"/>
      <c r="HTH33" s="61"/>
      <c r="HTI33" s="61"/>
      <c r="HTJ33" s="61"/>
      <c r="HTK33" s="61"/>
      <c r="HTL33" s="61"/>
      <c r="HTM33" s="61"/>
      <c r="HTN33" s="61"/>
      <c r="HTO33" s="61"/>
      <c r="HTP33" s="61"/>
      <c r="HTQ33" s="61"/>
      <c r="HTR33" s="61"/>
      <c r="HTS33" s="61"/>
      <c r="HTT33" s="61"/>
      <c r="HTU33" s="61"/>
      <c r="HTV33" s="61"/>
      <c r="HTW33" s="61"/>
      <c r="HTX33" s="61"/>
      <c r="HTY33" s="61"/>
      <c r="HTZ33" s="61"/>
      <c r="HUA33" s="61"/>
      <c r="HUB33" s="61"/>
      <c r="HUC33" s="61"/>
      <c r="HUD33" s="61"/>
      <c r="HUE33" s="61"/>
      <c r="HUF33" s="61"/>
      <c r="HUG33" s="61"/>
      <c r="HUH33" s="61"/>
      <c r="HUI33" s="61"/>
      <c r="HUJ33" s="61"/>
      <c r="HUK33" s="61"/>
      <c r="HUL33" s="61"/>
      <c r="HUM33" s="61"/>
      <c r="HUN33" s="61"/>
      <c r="HUO33" s="61"/>
      <c r="HUP33" s="61"/>
      <c r="HUQ33" s="61"/>
      <c r="HUR33" s="61"/>
      <c r="HUS33" s="61"/>
      <c r="HUT33" s="61"/>
      <c r="HUU33" s="61"/>
      <c r="HUV33" s="61"/>
      <c r="HUW33" s="61"/>
      <c r="HUX33" s="61"/>
      <c r="HUY33" s="61"/>
      <c r="HUZ33" s="61"/>
      <c r="HVA33" s="61"/>
      <c r="HVB33" s="61"/>
      <c r="HVC33" s="61"/>
      <c r="HVD33" s="61"/>
      <c r="HVE33" s="61"/>
      <c r="HVF33" s="61"/>
      <c r="HVG33" s="61"/>
      <c r="HVH33" s="61"/>
      <c r="HVI33" s="61"/>
      <c r="HVJ33" s="61"/>
      <c r="HVK33" s="61"/>
      <c r="HVL33" s="61"/>
      <c r="HVM33" s="61"/>
      <c r="HVN33" s="61"/>
      <c r="HVO33" s="61"/>
      <c r="HVP33" s="61"/>
      <c r="HVQ33" s="61"/>
      <c r="HVR33" s="61"/>
      <c r="HVS33" s="61"/>
      <c r="HVT33" s="61"/>
      <c r="HVU33" s="61"/>
      <c r="HVV33" s="61"/>
      <c r="HVW33" s="61"/>
      <c r="HVX33" s="61"/>
      <c r="HVY33" s="61"/>
      <c r="HVZ33" s="61"/>
      <c r="HWA33" s="61"/>
      <c r="HWB33" s="61"/>
      <c r="HWC33" s="61"/>
      <c r="HWD33" s="61"/>
      <c r="HWE33" s="61"/>
      <c r="HWF33" s="61"/>
      <c r="HWG33" s="61"/>
      <c r="HWH33" s="61"/>
      <c r="HWI33" s="61"/>
      <c r="HWJ33" s="61"/>
      <c r="HWK33" s="61"/>
      <c r="HWL33" s="61"/>
      <c r="HWM33" s="61"/>
      <c r="HWN33" s="61"/>
      <c r="HWO33" s="61"/>
      <c r="HWP33" s="61"/>
      <c r="HWQ33" s="61"/>
      <c r="HWR33" s="61"/>
      <c r="HWS33" s="61"/>
      <c r="HWT33" s="61"/>
      <c r="HWU33" s="61"/>
      <c r="HWV33" s="61"/>
      <c r="HWW33" s="61"/>
      <c r="HWX33" s="61"/>
      <c r="HWY33" s="61"/>
      <c r="HWZ33" s="61"/>
      <c r="HXA33" s="61"/>
      <c r="HXB33" s="61"/>
      <c r="HXC33" s="61"/>
      <c r="HXD33" s="61"/>
      <c r="HXE33" s="61"/>
      <c r="HXF33" s="61"/>
      <c r="HXG33" s="61"/>
      <c r="HXH33" s="61"/>
      <c r="HXI33" s="61"/>
      <c r="HXJ33" s="61"/>
      <c r="HXK33" s="61"/>
      <c r="HXL33" s="61"/>
      <c r="HXM33" s="61"/>
      <c r="HXN33" s="61"/>
      <c r="HXO33" s="61"/>
      <c r="HXP33" s="61"/>
      <c r="HXQ33" s="61"/>
      <c r="HXR33" s="61"/>
      <c r="HXS33" s="61"/>
      <c r="HXT33" s="61"/>
      <c r="HXU33" s="61"/>
      <c r="HXV33" s="61"/>
      <c r="HXW33" s="61"/>
      <c r="HXX33" s="61"/>
      <c r="HXY33" s="61"/>
      <c r="HXZ33" s="61"/>
      <c r="HYA33" s="61"/>
      <c r="HYB33" s="61"/>
      <c r="HYC33" s="61"/>
      <c r="HYD33" s="61"/>
      <c r="HYE33" s="61"/>
      <c r="HYF33" s="61"/>
      <c r="HYG33" s="61"/>
      <c r="HYH33" s="61"/>
      <c r="HYI33" s="61"/>
      <c r="HYJ33" s="61"/>
      <c r="HYK33" s="61"/>
      <c r="HYL33" s="61"/>
      <c r="HYM33" s="61"/>
      <c r="HYN33" s="61"/>
      <c r="HYO33" s="61"/>
      <c r="HYP33" s="61"/>
      <c r="HYQ33" s="61"/>
      <c r="HYR33" s="61"/>
      <c r="HYS33" s="61"/>
      <c r="HYT33" s="61"/>
      <c r="HYU33" s="61"/>
      <c r="HYV33" s="61"/>
      <c r="HYW33" s="61"/>
      <c r="HYX33" s="61"/>
      <c r="HYY33" s="61"/>
      <c r="HYZ33" s="61"/>
      <c r="HZA33" s="61"/>
      <c r="HZB33" s="61"/>
      <c r="HZC33" s="61"/>
      <c r="HZD33" s="61"/>
      <c r="HZE33" s="61"/>
      <c r="HZF33" s="61"/>
      <c r="HZG33" s="61"/>
      <c r="HZH33" s="61"/>
      <c r="HZI33" s="61"/>
      <c r="HZJ33" s="61"/>
      <c r="HZK33" s="61"/>
      <c r="HZL33" s="61"/>
      <c r="HZM33" s="61"/>
      <c r="HZN33" s="61"/>
      <c r="HZO33" s="61"/>
      <c r="HZP33" s="61"/>
      <c r="HZQ33" s="61"/>
      <c r="HZR33" s="61"/>
      <c r="HZS33" s="61"/>
      <c r="HZT33" s="61"/>
      <c r="HZU33" s="61"/>
      <c r="HZV33" s="61"/>
      <c r="HZW33" s="61"/>
      <c r="HZX33" s="61"/>
      <c r="HZY33" s="61"/>
      <c r="HZZ33" s="61"/>
      <c r="IAA33" s="61"/>
      <c r="IAB33" s="61"/>
      <c r="IAC33" s="61"/>
      <c r="IAD33" s="61"/>
      <c r="IAE33" s="61"/>
      <c r="IAF33" s="61"/>
      <c r="IAG33" s="61"/>
      <c r="IAH33" s="61"/>
      <c r="IAI33" s="61"/>
      <c r="IAJ33" s="61"/>
      <c r="IAK33" s="61"/>
      <c r="IAL33" s="61"/>
      <c r="IAM33" s="61"/>
      <c r="IAN33" s="61"/>
      <c r="IAO33" s="61"/>
      <c r="IAP33" s="61"/>
      <c r="IAQ33" s="61"/>
      <c r="IAR33" s="61"/>
      <c r="IAS33" s="61"/>
      <c r="IAT33" s="61"/>
      <c r="IAU33" s="61"/>
      <c r="IAV33" s="61"/>
      <c r="IAW33" s="61"/>
      <c r="IAX33" s="61"/>
      <c r="IAY33" s="61"/>
      <c r="IAZ33" s="61"/>
      <c r="IBA33" s="61"/>
      <c r="IBB33" s="61"/>
      <c r="IBC33" s="61"/>
      <c r="IBD33" s="61"/>
      <c r="IBE33" s="61"/>
      <c r="IBF33" s="61"/>
      <c r="IBG33" s="61"/>
      <c r="IBH33" s="61"/>
      <c r="IBI33" s="61"/>
      <c r="IBJ33" s="61"/>
      <c r="IBK33" s="61"/>
      <c r="IBL33" s="61"/>
      <c r="IBM33" s="61"/>
      <c r="IBN33" s="61"/>
      <c r="IBO33" s="61"/>
      <c r="IBP33" s="61"/>
      <c r="IBQ33" s="61"/>
      <c r="IBR33" s="61"/>
      <c r="IBS33" s="61"/>
      <c r="IBT33" s="61"/>
      <c r="IBU33" s="61"/>
      <c r="IBV33" s="61"/>
      <c r="IBW33" s="61"/>
      <c r="IBX33" s="61"/>
      <c r="IBY33" s="61"/>
      <c r="IBZ33" s="61"/>
      <c r="ICA33" s="61"/>
      <c r="ICB33" s="61"/>
      <c r="ICC33" s="61"/>
      <c r="ICD33" s="61"/>
      <c r="ICE33" s="61"/>
      <c r="ICF33" s="61"/>
      <c r="ICG33" s="61"/>
      <c r="ICH33" s="61"/>
      <c r="ICI33" s="61"/>
      <c r="ICJ33" s="61"/>
      <c r="ICK33" s="61"/>
      <c r="ICL33" s="61"/>
      <c r="ICM33" s="61"/>
      <c r="ICN33" s="61"/>
      <c r="ICO33" s="61"/>
      <c r="ICP33" s="61"/>
      <c r="ICQ33" s="61"/>
      <c r="ICR33" s="61"/>
      <c r="ICS33" s="61"/>
      <c r="ICT33" s="61"/>
      <c r="ICU33" s="61"/>
      <c r="ICV33" s="61"/>
      <c r="ICW33" s="61"/>
      <c r="ICX33" s="61"/>
      <c r="ICY33" s="61"/>
      <c r="ICZ33" s="61"/>
      <c r="IDA33" s="61"/>
      <c r="IDB33" s="61"/>
      <c r="IDC33" s="61"/>
      <c r="IDD33" s="61"/>
      <c r="IDE33" s="61"/>
      <c r="IDF33" s="61"/>
      <c r="IDG33" s="61"/>
      <c r="IDH33" s="61"/>
      <c r="IDI33" s="61"/>
      <c r="IDJ33" s="61"/>
      <c r="IDK33" s="61"/>
      <c r="IDL33" s="61"/>
      <c r="IDM33" s="61"/>
      <c r="IDN33" s="61"/>
      <c r="IDO33" s="61"/>
      <c r="IDP33" s="61"/>
      <c r="IDQ33" s="61"/>
      <c r="IDR33" s="61"/>
      <c r="IDS33" s="61"/>
      <c r="IDT33" s="61"/>
      <c r="IDU33" s="61"/>
      <c r="IDV33" s="61"/>
      <c r="IDW33" s="61"/>
      <c r="IDX33" s="61"/>
      <c r="IDY33" s="61"/>
      <c r="IDZ33" s="61"/>
      <c r="IEA33" s="61"/>
      <c r="IEB33" s="61"/>
      <c r="IEC33" s="61"/>
      <c r="IED33" s="61"/>
      <c r="IEE33" s="61"/>
      <c r="IEF33" s="61"/>
      <c r="IEG33" s="61"/>
      <c r="IEH33" s="61"/>
      <c r="IEI33" s="61"/>
      <c r="IEJ33" s="61"/>
      <c r="IEK33" s="61"/>
      <c r="IEL33" s="61"/>
      <c r="IEM33" s="61"/>
      <c r="IEN33" s="61"/>
      <c r="IEO33" s="61"/>
      <c r="IEP33" s="61"/>
      <c r="IEQ33" s="61"/>
      <c r="IER33" s="61"/>
      <c r="IES33" s="61"/>
      <c r="IET33" s="61"/>
      <c r="IEU33" s="61"/>
      <c r="IEV33" s="61"/>
      <c r="IEW33" s="61"/>
      <c r="IEX33" s="61"/>
      <c r="IEY33" s="61"/>
      <c r="IEZ33" s="61"/>
      <c r="IFA33" s="61"/>
      <c r="IFB33" s="61"/>
      <c r="IFC33" s="61"/>
      <c r="IFD33" s="61"/>
      <c r="IFE33" s="61"/>
      <c r="IFF33" s="61"/>
      <c r="IFG33" s="61"/>
      <c r="IFH33" s="61"/>
      <c r="IFI33" s="61"/>
      <c r="IFJ33" s="61"/>
      <c r="IFK33" s="61"/>
      <c r="IFL33" s="61"/>
      <c r="IFM33" s="61"/>
      <c r="IFN33" s="61"/>
      <c r="IFO33" s="61"/>
      <c r="IFP33" s="61"/>
      <c r="IFQ33" s="61"/>
      <c r="IFR33" s="61"/>
      <c r="IFS33" s="61"/>
      <c r="IFT33" s="61"/>
      <c r="IFU33" s="61"/>
      <c r="IFV33" s="61"/>
      <c r="IFW33" s="61"/>
      <c r="IFX33" s="61"/>
      <c r="IFY33" s="61"/>
      <c r="IFZ33" s="61"/>
      <c r="IGA33" s="61"/>
      <c r="IGB33" s="61"/>
      <c r="IGC33" s="61"/>
      <c r="IGD33" s="61"/>
      <c r="IGE33" s="61"/>
      <c r="IGF33" s="61"/>
      <c r="IGG33" s="61"/>
      <c r="IGH33" s="61"/>
      <c r="IGI33" s="61"/>
      <c r="IGJ33" s="61"/>
      <c r="IGK33" s="61"/>
      <c r="IGL33" s="61"/>
      <c r="IGM33" s="61"/>
      <c r="IGN33" s="61"/>
      <c r="IGO33" s="61"/>
      <c r="IGP33" s="61"/>
      <c r="IGQ33" s="61"/>
      <c r="IGR33" s="61"/>
      <c r="IGS33" s="61"/>
      <c r="IGT33" s="61"/>
      <c r="IGU33" s="61"/>
      <c r="IGV33" s="61"/>
      <c r="IGW33" s="61"/>
      <c r="IGX33" s="61"/>
      <c r="IGY33" s="61"/>
      <c r="IGZ33" s="61"/>
      <c r="IHA33" s="61"/>
      <c r="IHB33" s="61"/>
      <c r="IHC33" s="61"/>
      <c r="IHD33" s="61"/>
      <c r="IHE33" s="61"/>
      <c r="IHF33" s="61"/>
      <c r="IHG33" s="61"/>
      <c r="IHH33" s="61"/>
      <c r="IHI33" s="61"/>
      <c r="IHJ33" s="61"/>
      <c r="IHK33" s="61"/>
      <c r="IHL33" s="61"/>
      <c r="IHM33" s="61"/>
      <c r="IHN33" s="61"/>
      <c r="IHO33" s="61"/>
      <c r="IHP33" s="61"/>
      <c r="IHQ33" s="61"/>
      <c r="IHR33" s="61"/>
      <c r="IHS33" s="61"/>
      <c r="IHT33" s="61"/>
      <c r="IHU33" s="61"/>
      <c r="IHV33" s="61"/>
      <c r="IHW33" s="61"/>
      <c r="IHX33" s="61"/>
      <c r="IHY33" s="61"/>
      <c r="IHZ33" s="61"/>
      <c r="IIA33" s="61"/>
      <c r="IIB33" s="61"/>
      <c r="IIC33" s="61"/>
      <c r="IID33" s="61"/>
      <c r="IIE33" s="61"/>
      <c r="IIF33" s="61"/>
      <c r="IIG33" s="61"/>
      <c r="IIH33" s="61"/>
      <c r="III33" s="61"/>
      <c r="IIJ33" s="61"/>
      <c r="IIK33" s="61"/>
      <c r="IIL33" s="61"/>
      <c r="IIM33" s="61"/>
      <c r="IIN33" s="61"/>
      <c r="IIO33" s="61"/>
      <c r="IIP33" s="61"/>
      <c r="IIQ33" s="61"/>
      <c r="IIR33" s="61"/>
      <c r="IIS33" s="61"/>
      <c r="IIT33" s="61"/>
      <c r="IIU33" s="61"/>
      <c r="IIV33" s="61"/>
      <c r="IIW33" s="61"/>
      <c r="IIX33" s="61"/>
      <c r="IIY33" s="61"/>
      <c r="IIZ33" s="61"/>
      <c r="IJA33" s="61"/>
      <c r="IJB33" s="61"/>
      <c r="IJC33" s="61"/>
      <c r="IJD33" s="61"/>
      <c r="IJE33" s="61"/>
      <c r="IJF33" s="61"/>
      <c r="IJG33" s="61"/>
      <c r="IJH33" s="61"/>
      <c r="IJI33" s="61"/>
      <c r="IJJ33" s="61"/>
      <c r="IJK33" s="61"/>
      <c r="IJL33" s="61"/>
      <c r="IJM33" s="61"/>
      <c r="IJN33" s="61"/>
      <c r="IJO33" s="61"/>
      <c r="IJP33" s="61"/>
      <c r="IJQ33" s="61"/>
      <c r="IJR33" s="61"/>
      <c r="IJS33" s="61"/>
      <c r="IJT33" s="61"/>
      <c r="IJU33" s="61"/>
      <c r="IJV33" s="61"/>
      <c r="IJW33" s="61"/>
      <c r="IJX33" s="61"/>
      <c r="IJY33" s="61"/>
      <c r="IJZ33" s="61"/>
      <c r="IKA33" s="61"/>
      <c r="IKB33" s="61"/>
      <c r="IKC33" s="61"/>
      <c r="IKD33" s="61"/>
      <c r="IKE33" s="61"/>
      <c r="IKF33" s="61"/>
      <c r="IKG33" s="61"/>
      <c r="IKH33" s="61"/>
      <c r="IKI33" s="61"/>
      <c r="IKJ33" s="61"/>
      <c r="IKK33" s="61"/>
      <c r="IKL33" s="61"/>
      <c r="IKM33" s="61"/>
      <c r="IKN33" s="61"/>
      <c r="IKO33" s="61"/>
      <c r="IKP33" s="61"/>
      <c r="IKQ33" s="61"/>
      <c r="IKR33" s="61"/>
      <c r="IKS33" s="61"/>
      <c r="IKT33" s="61"/>
      <c r="IKU33" s="61"/>
      <c r="IKV33" s="61"/>
      <c r="IKW33" s="61"/>
      <c r="IKX33" s="61"/>
      <c r="IKY33" s="61"/>
      <c r="IKZ33" s="61"/>
      <c r="ILA33" s="61"/>
      <c r="ILB33" s="61"/>
      <c r="ILC33" s="61"/>
      <c r="ILD33" s="61"/>
      <c r="ILE33" s="61"/>
      <c r="ILF33" s="61"/>
      <c r="ILG33" s="61"/>
      <c r="ILH33" s="61"/>
      <c r="ILI33" s="61"/>
      <c r="ILJ33" s="61"/>
      <c r="ILK33" s="61"/>
      <c r="ILL33" s="61"/>
      <c r="ILM33" s="61"/>
      <c r="ILN33" s="61"/>
      <c r="ILO33" s="61"/>
      <c r="ILP33" s="61"/>
      <c r="ILQ33" s="61"/>
      <c r="ILR33" s="61"/>
      <c r="ILS33" s="61"/>
      <c r="ILT33" s="61"/>
      <c r="ILU33" s="61"/>
      <c r="ILV33" s="61"/>
      <c r="ILW33" s="61"/>
      <c r="ILX33" s="61"/>
      <c r="ILY33" s="61"/>
      <c r="ILZ33" s="61"/>
      <c r="IMA33" s="61"/>
      <c r="IMB33" s="61"/>
      <c r="IMC33" s="61"/>
      <c r="IMD33" s="61"/>
      <c r="IME33" s="61"/>
      <c r="IMF33" s="61"/>
      <c r="IMG33" s="61"/>
      <c r="IMH33" s="61"/>
      <c r="IMI33" s="61"/>
      <c r="IMJ33" s="61"/>
      <c r="IMK33" s="61"/>
      <c r="IML33" s="61"/>
      <c r="IMM33" s="61"/>
      <c r="IMN33" s="61"/>
      <c r="IMO33" s="61"/>
      <c r="IMP33" s="61"/>
      <c r="IMQ33" s="61"/>
      <c r="IMR33" s="61"/>
      <c r="IMS33" s="61"/>
      <c r="IMT33" s="61"/>
      <c r="IMU33" s="61"/>
      <c r="IMV33" s="61"/>
      <c r="IMW33" s="61"/>
      <c r="IMX33" s="61"/>
      <c r="IMY33" s="61"/>
      <c r="IMZ33" s="61"/>
      <c r="INA33" s="61"/>
      <c r="INB33" s="61"/>
      <c r="INC33" s="61"/>
      <c r="IND33" s="61"/>
      <c r="INE33" s="61"/>
      <c r="INF33" s="61"/>
      <c r="ING33" s="61"/>
      <c r="INH33" s="61"/>
      <c r="INI33" s="61"/>
      <c r="INJ33" s="61"/>
      <c r="INK33" s="61"/>
      <c r="INL33" s="61"/>
      <c r="INM33" s="61"/>
      <c r="INN33" s="61"/>
      <c r="INO33" s="61"/>
      <c r="INP33" s="61"/>
      <c r="INQ33" s="61"/>
      <c r="INR33" s="61"/>
      <c r="INS33" s="61"/>
      <c r="INT33" s="61"/>
      <c r="INU33" s="61"/>
      <c r="INV33" s="61"/>
      <c r="INW33" s="61"/>
      <c r="INX33" s="61"/>
      <c r="INY33" s="61"/>
      <c r="INZ33" s="61"/>
      <c r="IOA33" s="61"/>
      <c r="IOB33" s="61"/>
      <c r="IOC33" s="61"/>
      <c r="IOD33" s="61"/>
      <c r="IOE33" s="61"/>
      <c r="IOF33" s="61"/>
      <c r="IOG33" s="61"/>
      <c r="IOH33" s="61"/>
      <c r="IOI33" s="61"/>
      <c r="IOJ33" s="61"/>
      <c r="IOK33" s="61"/>
      <c r="IOL33" s="61"/>
      <c r="IOM33" s="61"/>
      <c r="ION33" s="61"/>
      <c r="IOO33" s="61"/>
      <c r="IOP33" s="61"/>
      <c r="IOQ33" s="61"/>
      <c r="IOR33" s="61"/>
      <c r="IOS33" s="61"/>
      <c r="IOT33" s="61"/>
      <c r="IOU33" s="61"/>
      <c r="IOV33" s="61"/>
      <c r="IOW33" s="61"/>
      <c r="IOX33" s="61"/>
      <c r="IOY33" s="61"/>
      <c r="IOZ33" s="61"/>
      <c r="IPA33" s="61"/>
      <c r="IPB33" s="61"/>
      <c r="IPC33" s="61"/>
      <c r="IPD33" s="61"/>
      <c r="IPE33" s="61"/>
      <c r="IPF33" s="61"/>
      <c r="IPG33" s="61"/>
      <c r="IPH33" s="61"/>
      <c r="IPI33" s="61"/>
      <c r="IPJ33" s="61"/>
      <c r="IPK33" s="61"/>
      <c r="IPL33" s="61"/>
      <c r="IPM33" s="61"/>
      <c r="IPN33" s="61"/>
      <c r="IPO33" s="61"/>
      <c r="IPP33" s="61"/>
      <c r="IPQ33" s="61"/>
      <c r="IPR33" s="61"/>
      <c r="IPS33" s="61"/>
      <c r="IPT33" s="61"/>
      <c r="IPU33" s="61"/>
      <c r="IPV33" s="61"/>
      <c r="IPW33" s="61"/>
      <c r="IPX33" s="61"/>
      <c r="IPY33" s="61"/>
      <c r="IPZ33" s="61"/>
      <c r="IQA33" s="61"/>
      <c r="IQB33" s="61"/>
      <c r="IQC33" s="61"/>
      <c r="IQD33" s="61"/>
      <c r="IQE33" s="61"/>
      <c r="IQF33" s="61"/>
      <c r="IQG33" s="61"/>
      <c r="IQH33" s="61"/>
      <c r="IQI33" s="61"/>
      <c r="IQJ33" s="61"/>
      <c r="IQK33" s="61"/>
      <c r="IQL33" s="61"/>
      <c r="IQM33" s="61"/>
      <c r="IQN33" s="61"/>
      <c r="IQO33" s="61"/>
      <c r="IQP33" s="61"/>
      <c r="IQQ33" s="61"/>
      <c r="IQR33" s="61"/>
      <c r="IQS33" s="61"/>
      <c r="IQT33" s="61"/>
      <c r="IQU33" s="61"/>
      <c r="IQV33" s="61"/>
      <c r="IQW33" s="61"/>
      <c r="IQX33" s="61"/>
      <c r="IQY33" s="61"/>
      <c r="IQZ33" s="61"/>
      <c r="IRA33" s="61"/>
      <c r="IRB33" s="61"/>
      <c r="IRC33" s="61"/>
      <c r="IRD33" s="61"/>
      <c r="IRE33" s="61"/>
      <c r="IRF33" s="61"/>
      <c r="IRG33" s="61"/>
      <c r="IRH33" s="61"/>
      <c r="IRI33" s="61"/>
      <c r="IRJ33" s="61"/>
      <c r="IRK33" s="61"/>
      <c r="IRL33" s="61"/>
      <c r="IRM33" s="61"/>
      <c r="IRN33" s="61"/>
      <c r="IRO33" s="61"/>
      <c r="IRP33" s="61"/>
      <c r="IRQ33" s="61"/>
      <c r="IRR33" s="61"/>
      <c r="IRS33" s="61"/>
      <c r="IRT33" s="61"/>
      <c r="IRU33" s="61"/>
      <c r="IRV33" s="61"/>
      <c r="IRW33" s="61"/>
      <c r="IRX33" s="61"/>
      <c r="IRY33" s="61"/>
      <c r="IRZ33" s="61"/>
      <c r="ISA33" s="61"/>
      <c r="ISB33" s="61"/>
      <c r="ISC33" s="61"/>
      <c r="ISD33" s="61"/>
      <c r="ISE33" s="61"/>
      <c r="ISF33" s="61"/>
      <c r="ISG33" s="61"/>
      <c r="ISH33" s="61"/>
      <c r="ISI33" s="61"/>
      <c r="ISJ33" s="61"/>
      <c r="ISK33" s="61"/>
      <c r="ISL33" s="61"/>
      <c r="ISM33" s="61"/>
      <c r="ISN33" s="61"/>
      <c r="ISO33" s="61"/>
      <c r="ISP33" s="61"/>
      <c r="ISQ33" s="61"/>
      <c r="ISR33" s="61"/>
      <c r="ISS33" s="61"/>
      <c r="IST33" s="61"/>
      <c r="ISU33" s="61"/>
      <c r="ISV33" s="61"/>
      <c r="ISW33" s="61"/>
      <c r="ISX33" s="61"/>
      <c r="ISY33" s="61"/>
      <c r="ISZ33" s="61"/>
      <c r="ITA33" s="61"/>
      <c r="ITB33" s="61"/>
      <c r="ITC33" s="61"/>
      <c r="ITD33" s="61"/>
      <c r="ITE33" s="61"/>
      <c r="ITF33" s="61"/>
      <c r="ITG33" s="61"/>
      <c r="ITH33" s="61"/>
      <c r="ITI33" s="61"/>
      <c r="ITJ33" s="61"/>
      <c r="ITK33" s="61"/>
      <c r="ITL33" s="61"/>
      <c r="ITM33" s="61"/>
      <c r="ITN33" s="61"/>
      <c r="ITO33" s="61"/>
      <c r="ITP33" s="61"/>
      <c r="ITQ33" s="61"/>
      <c r="ITR33" s="61"/>
      <c r="ITS33" s="61"/>
      <c r="ITT33" s="61"/>
      <c r="ITU33" s="61"/>
      <c r="ITV33" s="61"/>
      <c r="ITW33" s="61"/>
      <c r="ITX33" s="61"/>
      <c r="ITY33" s="61"/>
      <c r="ITZ33" s="61"/>
      <c r="IUA33" s="61"/>
      <c r="IUB33" s="61"/>
      <c r="IUC33" s="61"/>
      <c r="IUD33" s="61"/>
      <c r="IUE33" s="61"/>
      <c r="IUF33" s="61"/>
      <c r="IUG33" s="61"/>
      <c r="IUH33" s="61"/>
      <c r="IUI33" s="61"/>
      <c r="IUJ33" s="61"/>
      <c r="IUK33" s="61"/>
      <c r="IUL33" s="61"/>
      <c r="IUM33" s="61"/>
      <c r="IUN33" s="61"/>
      <c r="IUO33" s="61"/>
      <c r="IUP33" s="61"/>
      <c r="IUQ33" s="61"/>
      <c r="IUR33" s="61"/>
      <c r="IUS33" s="61"/>
      <c r="IUT33" s="61"/>
      <c r="IUU33" s="61"/>
      <c r="IUV33" s="61"/>
      <c r="IUW33" s="61"/>
      <c r="IUX33" s="61"/>
      <c r="IUY33" s="61"/>
      <c r="IUZ33" s="61"/>
      <c r="IVA33" s="61"/>
      <c r="IVB33" s="61"/>
      <c r="IVC33" s="61"/>
      <c r="IVD33" s="61"/>
      <c r="IVE33" s="61"/>
      <c r="IVF33" s="61"/>
      <c r="IVG33" s="61"/>
      <c r="IVH33" s="61"/>
      <c r="IVI33" s="61"/>
      <c r="IVJ33" s="61"/>
      <c r="IVK33" s="61"/>
      <c r="IVL33" s="61"/>
      <c r="IVM33" s="61"/>
      <c r="IVN33" s="61"/>
      <c r="IVO33" s="61"/>
      <c r="IVP33" s="61"/>
      <c r="IVQ33" s="61"/>
      <c r="IVR33" s="61"/>
      <c r="IVS33" s="61"/>
      <c r="IVT33" s="61"/>
      <c r="IVU33" s="61"/>
      <c r="IVV33" s="61"/>
      <c r="IVW33" s="61"/>
      <c r="IVX33" s="61"/>
      <c r="IVY33" s="61"/>
      <c r="IVZ33" s="61"/>
      <c r="IWA33" s="61"/>
      <c r="IWB33" s="61"/>
      <c r="IWC33" s="61"/>
      <c r="IWD33" s="61"/>
      <c r="IWE33" s="61"/>
      <c r="IWF33" s="61"/>
      <c r="IWG33" s="61"/>
      <c r="IWH33" s="61"/>
      <c r="IWI33" s="61"/>
      <c r="IWJ33" s="61"/>
      <c r="IWK33" s="61"/>
      <c r="IWL33" s="61"/>
      <c r="IWM33" s="61"/>
      <c r="IWN33" s="61"/>
      <c r="IWO33" s="61"/>
      <c r="IWP33" s="61"/>
      <c r="IWQ33" s="61"/>
      <c r="IWR33" s="61"/>
      <c r="IWS33" s="61"/>
      <c r="IWT33" s="61"/>
      <c r="IWU33" s="61"/>
      <c r="IWV33" s="61"/>
      <c r="IWW33" s="61"/>
      <c r="IWX33" s="61"/>
      <c r="IWY33" s="61"/>
      <c r="IWZ33" s="61"/>
      <c r="IXA33" s="61"/>
      <c r="IXB33" s="61"/>
      <c r="IXC33" s="61"/>
      <c r="IXD33" s="61"/>
      <c r="IXE33" s="61"/>
      <c r="IXF33" s="61"/>
      <c r="IXG33" s="61"/>
      <c r="IXH33" s="61"/>
      <c r="IXI33" s="61"/>
      <c r="IXJ33" s="61"/>
      <c r="IXK33" s="61"/>
      <c r="IXL33" s="61"/>
      <c r="IXM33" s="61"/>
      <c r="IXN33" s="61"/>
      <c r="IXO33" s="61"/>
      <c r="IXP33" s="61"/>
      <c r="IXQ33" s="61"/>
      <c r="IXR33" s="61"/>
      <c r="IXS33" s="61"/>
      <c r="IXT33" s="61"/>
      <c r="IXU33" s="61"/>
      <c r="IXV33" s="61"/>
      <c r="IXW33" s="61"/>
      <c r="IXX33" s="61"/>
      <c r="IXY33" s="61"/>
      <c r="IXZ33" s="61"/>
      <c r="IYA33" s="61"/>
      <c r="IYB33" s="61"/>
      <c r="IYC33" s="61"/>
      <c r="IYD33" s="61"/>
      <c r="IYE33" s="61"/>
      <c r="IYF33" s="61"/>
      <c r="IYG33" s="61"/>
      <c r="IYH33" s="61"/>
      <c r="IYI33" s="61"/>
      <c r="IYJ33" s="61"/>
      <c r="IYK33" s="61"/>
      <c r="IYL33" s="61"/>
      <c r="IYM33" s="61"/>
      <c r="IYN33" s="61"/>
      <c r="IYO33" s="61"/>
      <c r="IYP33" s="61"/>
      <c r="IYQ33" s="61"/>
      <c r="IYR33" s="61"/>
      <c r="IYS33" s="61"/>
      <c r="IYT33" s="61"/>
      <c r="IYU33" s="61"/>
      <c r="IYV33" s="61"/>
      <c r="IYW33" s="61"/>
      <c r="IYX33" s="61"/>
      <c r="IYY33" s="61"/>
      <c r="IYZ33" s="61"/>
      <c r="IZA33" s="61"/>
      <c r="IZB33" s="61"/>
      <c r="IZC33" s="61"/>
      <c r="IZD33" s="61"/>
      <c r="IZE33" s="61"/>
      <c r="IZF33" s="61"/>
      <c r="IZG33" s="61"/>
      <c r="IZH33" s="61"/>
      <c r="IZI33" s="61"/>
      <c r="IZJ33" s="61"/>
      <c r="IZK33" s="61"/>
      <c r="IZL33" s="61"/>
      <c r="IZM33" s="61"/>
      <c r="IZN33" s="61"/>
      <c r="IZO33" s="61"/>
      <c r="IZP33" s="61"/>
      <c r="IZQ33" s="61"/>
      <c r="IZR33" s="61"/>
      <c r="IZS33" s="61"/>
      <c r="IZT33" s="61"/>
      <c r="IZU33" s="61"/>
      <c r="IZV33" s="61"/>
      <c r="IZW33" s="61"/>
      <c r="IZX33" s="61"/>
      <c r="IZY33" s="61"/>
      <c r="IZZ33" s="61"/>
      <c r="JAA33" s="61"/>
      <c r="JAB33" s="61"/>
      <c r="JAC33" s="61"/>
      <c r="JAD33" s="61"/>
      <c r="JAE33" s="61"/>
      <c r="JAF33" s="61"/>
      <c r="JAG33" s="61"/>
      <c r="JAH33" s="61"/>
      <c r="JAI33" s="61"/>
      <c r="JAJ33" s="61"/>
      <c r="JAK33" s="61"/>
      <c r="JAL33" s="61"/>
      <c r="JAM33" s="61"/>
      <c r="JAN33" s="61"/>
      <c r="JAO33" s="61"/>
      <c r="JAP33" s="61"/>
      <c r="JAQ33" s="61"/>
      <c r="JAR33" s="61"/>
      <c r="JAS33" s="61"/>
      <c r="JAT33" s="61"/>
      <c r="JAU33" s="61"/>
      <c r="JAV33" s="61"/>
      <c r="JAW33" s="61"/>
      <c r="JAX33" s="61"/>
      <c r="JAY33" s="61"/>
      <c r="JAZ33" s="61"/>
      <c r="JBA33" s="61"/>
      <c r="JBB33" s="61"/>
      <c r="JBC33" s="61"/>
      <c r="JBD33" s="61"/>
      <c r="JBE33" s="61"/>
      <c r="JBF33" s="61"/>
      <c r="JBG33" s="61"/>
      <c r="JBH33" s="61"/>
      <c r="JBI33" s="61"/>
      <c r="JBJ33" s="61"/>
      <c r="JBK33" s="61"/>
      <c r="JBL33" s="61"/>
      <c r="JBM33" s="61"/>
      <c r="JBN33" s="61"/>
      <c r="JBO33" s="61"/>
      <c r="JBP33" s="61"/>
      <c r="JBQ33" s="61"/>
      <c r="JBR33" s="61"/>
      <c r="JBS33" s="61"/>
      <c r="JBT33" s="61"/>
      <c r="JBU33" s="61"/>
      <c r="JBV33" s="61"/>
      <c r="JBW33" s="61"/>
      <c r="JBX33" s="61"/>
      <c r="JBY33" s="61"/>
      <c r="JBZ33" s="61"/>
      <c r="JCA33" s="61"/>
      <c r="JCB33" s="61"/>
      <c r="JCC33" s="61"/>
      <c r="JCD33" s="61"/>
      <c r="JCE33" s="61"/>
      <c r="JCF33" s="61"/>
      <c r="JCG33" s="61"/>
      <c r="JCH33" s="61"/>
      <c r="JCI33" s="61"/>
      <c r="JCJ33" s="61"/>
      <c r="JCK33" s="61"/>
      <c r="JCL33" s="61"/>
      <c r="JCM33" s="61"/>
      <c r="JCN33" s="61"/>
      <c r="JCO33" s="61"/>
      <c r="JCP33" s="61"/>
      <c r="JCQ33" s="61"/>
      <c r="JCR33" s="61"/>
      <c r="JCS33" s="61"/>
      <c r="JCT33" s="61"/>
      <c r="JCU33" s="61"/>
      <c r="JCV33" s="61"/>
      <c r="JCW33" s="61"/>
      <c r="JCX33" s="61"/>
      <c r="JCY33" s="61"/>
      <c r="JCZ33" s="61"/>
      <c r="JDA33" s="61"/>
      <c r="JDB33" s="61"/>
      <c r="JDC33" s="61"/>
      <c r="JDD33" s="61"/>
      <c r="JDE33" s="61"/>
      <c r="JDF33" s="61"/>
      <c r="JDG33" s="61"/>
      <c r="JDH33" s="61"/>
      <c r="JDI33" s="61"/>
      <c r="JDJ33" s="61"/>
      <c r="JDK33" s="61"/>
      <c r="JDL33" s="61"/>
      <c r="JDM33" s="61"/>
      <c r="JDN33" s="61"/>
      <c r="JDO33" s="61"/>
      <c r="JDP33" s="61"/>
      <c r="JDQ33" s="61"/>
      <c r="JDR33" s="61"/>
      <c r="JDS33" s="61"/>
      <c r="JDT33" s="61"/>
      <c r="JDU33" s="61"/>
      <c r="JDV33" s="61"/>
      <c r="JDW33" s="61"/>
      <c r="JDX33" s="61"/>
      <c r="JDY33" s="61"/>
      <c r="JDZ33" s="61"/>
      <c r="JEA33" s="61"/>
      <c r="JEB33" s="61"/>
      <c r="JEC33" s="61"/>
      <c r="JED33" s="61"/>
      <c r="JEE33" s="61"/>
      <c r="JEF33" s="61"/>
      <c r="JEG33" s="61"/>
      <c r="JEH33" s="61"/>
      <c r="JEI33" s="61"/>
      <c r="JEJ33" s="61"/>
      <c r="JEK33" s="61"/>
      <c r="JEL33" s="61"/>
      <c r="JEM33" s="61"/>
      <c r="JEN33" s="61"/>
      <c r="JEO33" s="61"/>
      <c r="JEP33" s="61"/>
      <c r="JEQ33" s="61"/>
      <c r="JER33" s="61"/>
      <c r="JES33" s="61"/>
      <c r="JET33" s="61"/>
      <c r="JEU33" s="61"/>
      <c r="JEV33" s="61"/>
      <c r="JEW33" s="61"/>
      <c r="JEX33" s="61"/>
      <c r="JEY33" s="61"/>
      <c r="JEZ33" s="61"/>
      <c r="JFA33" s="61"/>
      <c r="JFB33" s="61"/>
      <c r="JFC33" s="61"/>
      <c r="JFD33" s="61"/>
      <c r="JFE33" s="61"/>
      <c r="JFF33" s="61"/>
      <c r="JFG33" s="61"/>
      <c r="JFH33" s="61"/>
      <c r="JFI33" s="61"/>
      <c r="JFJ33" s="61"/>
      <c r="JFK33" s="61"/>
      <c r="JFL33" s="61"/>
      <c r="JFM33" s="61"/>
      <c r="JFN33" s="61"/>
      <c r="JFO33" s="61"/>
      <c r="JFP33" s="61"/>
      <c r="JFQ33" s="61"/>
      <c r="JFR33" s="61"/>
      <c r="JFS33" s="61"/>
      <c r="JFT33" s="61"/>
      <c r="JFU33" s="61"/>
      <c r="JFV33" s="61"/>
      <c r="JFW33" s="61"/>
      <c r="JFX33" s="61"/>
      <c r="JFY33" s="61"/>
      <c r="JFZ33" s="61"/>
      <c r="JGA33" s="61"/>
      <c r="JGB33" s="61"/>
      <c r="JGC33" s="61"/>
      <c r="JGD33" s="61"/>
      <c r="JGE33" s="61"/>
      <c r="JGF33" s="61"/>
      <c r="JGG33" s="61"/>
      <c r="JGH33" s="61"/>
      <c r="JGI33" s="61"/>
      <c r="JGJ33" s="61"/>
      <c r="JGK33" s="61"/>
      <c r="JGL33" s="61"/>
      <c r="JGM33" s="61"/>
      <c r="JGN33" s="61"/>
      <c r="JGO33" s="61"/>
      <c r="JGP33" s="61"/>
      <c r="JGQ33" s="61"/>
      <c r="JGR33" s="61"/>
      <c r="JGS33" s="61"/>
      <c r="JGT33" s="61"/>
      <c r="JGU33" s="61"/>
      <c r="JGV33" s="61"/>
      <c r="JGW33" s="61"/>
      <c r="JGX33" s="61"/>
      <c r="JGY33" s="61"/>
      <c r="JGZ33" s="61"/>
      <c r="JHA33" s="61"/>
      <c r="JHB33" s="61"/>
      <c r="JHC33" s="61"/>
      <c r="JHD33" s="61"/>
      <c r="JHE33" s="61"/>
      <c r="JHF33" s="61"/>
      <c r="JHG33" s="61"/>
      <c r="JHH33" s="61"/>
      <c r="JHI33" s="61"/>
      <c r="JHJ33" s="61"/>
      <c r="JHK33" s="61"/>
      <c r="JHL33" s="61"/>
      <c r="JHM33" s="61"/>
      <c r="JHN33" s="61"/>
      <c r="JHO33" s="61"/>
      <c r="JHP33" s="61"/>
      <c r="JHQ33" s="61"/>
      <c r="JHR33" s="61"/>
      <c r="JHS33" s="61"/>
      <c r="JHT33" s="61"/>
      <c r="JHU33" s="61"/>
      <c r="JHV33" s="61"/>
      <c r="JHW33" s="61"/>
      <c r="JHX33" s="61"/>
      <c r="JHY33" s="61"/>
      <c r="JHZ33" s="61"/>
      <c r="JIA33" s="61"/>
      <c r="JIB33" s="61"/>
      <c r="JIC33" s="61"/>
      <c r="JID33" s="61"/>
      <c r="JIE33" s="61"/>
      <c r="JIF33" s="61"/>
      <c r="JIG33" s="61"/>
      <c r="JIH33" s="61"/>
      <c r="JII33" s="61"/>
      <c r="JIJ33" s="61"/>
      <c r="JIK33" s="61"/>
      <c r="JIL33" s="61"/>
      <c r="JIM33" s="61"/>
      <c r="JIN33" s="61"/>
      <c r="JIO33" s="61"/>
      <c r="JIP33" s="61"/>
      <c r="JIQ33" s="61"/>
      <c r="JIR33" s="61"/>
      <c r="JIS33" s="61"/>
      <c r="JIT33" s="61"/>
      <c r="JIU33" s="61"/>
      <c r="JIV33" s="61"/>
      <c r="JIW33" s="61"/>
      <c r="JIX33" s="61"/>
      <c r="JIY33" s="61"/>
      <c r="JIZ33" s="61"/>
      <c r="JJA33" s="61"/>
      <c r="JJB33" s="61"/>
      <c r="JJC33" s="61"/>
      <c r="JJD33" s="61"/>
      <c r="JJE33" s="61"/>
      <c r="JJF33" s="61"/>
      <c r="JJG33" s="61"/>
      <c r="JJH33" s="61"/>
      <c r="JJI33" s="61"/>
      <c r="JJJ33" s="61"/>
      <c r="JJK33" s="61"/>
      <c r="JJL33" s="61"/>
      <c r="JJM33" s="61"/>
      <c r="JJN33" s="61"/>
      <c r="JJO33" s="61"/>
      <c r="JJP33" s="61"/>
      <c r="JJQ33" s="61"/>
      <c r="JJR33" s="61"/>
      <c r="JJS33" s="61"/>
      <c r="JJT33" s="61"/>
      <c r="JJU33" s="61"/>
      <c r="JJV33" s="61"/>
      <c r="JJW33" s="61"/>
      <c r="JJX33" s="61"/>
      <c r="JJY33" s="61"/>
      <c r="JJZ33" s="61"/>
      <c r="JKA33" s="61"/>
      <c r="JKB33" s="61"/>
      <c r="JKC33" s="61"/>
      <c r="JKD33" s="61"/>
      <c r="JKE33" s="61"/>
      <c r="JKF33" s="61"/>
      <c r="JKG33" s="61"/>
      <c r="JKH33" s="61"/>
      <c r="JKI33" s="61"/>
      <c r="JKJ33" s="61"/>
      <c r="JKK33" s="61"/>
      <c r="JKL33" s="61"/>
      <c r="JKM33" s="61"/>
      <c r="JKN33" s="61"/>
      <c r="JKO33" s="61"/>
      <c r="JKP33" s="61"/>
      <c r="JKQ33" s="61"/>
      <c r="JKR33" s="61"/>
      <c r="JKS33" s="61"/>
      <c r="JKT33" s="61"/>
      <c r="JKU33" s="61"/>
      <c r="JKV33" s="61"/>
      <c r="JKW33" s="61"/>
      <c r="JKX33" s="61"/>
      <c r="JKY33" s="61"/>
      <c r="JKZ33" s="61"/>
      <c r="JLA33" s="61"/>
      <c r="JLB33" s="61"/>
      <c r="JLC33" s="61"/>
      <c r="JLD33" s="61"/>
      <c r="JLE33" s="61"/>
      <c r="JLF33" s="61"/>
      <c r="JLG33" s="61"/>
      <c r="JLH33" s="61"/>
      <c r="JLI33" s="61"/>
      <c r="JLJ33" s="61"/>
      <c r="JLK33" s="61"/>
      <c r="JLL33" s="61"/>
      <c r="JLM33" s="61"/>
      <c r="JLN33" s="61"/>
      <c r="JLO33" s="61"/>
      <c r="JLP33" s="61"/>
      <c r="JLQ33" s="61"/>
      <c r="JLR33" s="61"/>
      <c r="JLS33" s="61"/>
      <c r="JLT33" s="61"/>
      <c r="JLU33" s="61"/>
      <c r="JLV33" s="61"/>
      <c r="JLW33" s="61"/>
      <c r="JLX33" s="61"/>
      <c r="JLY33" s="61"/>
      <c r="JLZ33" s="61"/>
      <c r="JMA33" s="61"/>
      <c r="JMB33" s="61"/>
      <c r="JMC33" s="61"/>
      <c r="JMD33" s="61"/>
      <c r="JME33" s="61"/>
      <c r="JMF33" s="61"/>
      <c r="JMG33" s="61"/>
      <c r="JMH33" s="61"/>
      <c r="JMI33" s="61"/>
      <c r="JMJ33" s="61"/>
      <c r="JMK33" s="61"/>
      <c r="JML33" s="61"/>
      <c r="JMM33" s="61"/>
      <c r="JMN33" s="61"/>
      <c r="JMO33" s="61"/>
      <c r="JMP33" s="61"/>
      <c r="JMQ33" s="61"/>
      <c r="JMR33" s="61"/>
      <c r="JMS33" s="61"/>
      <c r="JMT33" s="61"/>
      <c r="JMU33" s="61"/>
      <c r="JMV33" s="61"/>
      <c r="JMW33" s="61"/>
      <c r="JMX33" s="61"/>
      <c r="JMY33" s="61"/>
      <c r="JMZ33" s="61"/>
      <c r="JNA33" s="61"/>
      <c r="JNB33" s="61"/>
      <c r="JNC33" s="61"/>
      <c r="JND33" s="61"/>
      <c r="JNE33" s="61"/>
      <c r="JNF33" s="61"/>
      <c r="JNG33" s="61"/>
      <c r="JNH33" s="61"/>
      <c r="JNI33" s="61"/>
      <c r="JNJ33" s="61"/>
      <c r="JNK33" s="61"/>
      <c r="JNL33" s="61"/>
      <c r="JNM33" s="61"/>
      <c r="JNN33" s="61"/>
      <c r="JNO33" s="61"/>
      <c r="JNP33" s="61"/>
      <c r="JNQ33" s="61"/>
      <c r="JNR33" s="61"/>
      <c r="JNS33" s="61"/>
      <c r="JNT33" s="61"/>
      <c r="JNU33" s="61"/>
      <c r="JNV33" s="61"/>
      <c r="JNW33" s="61"/>
      <c r="JNX33" s="61"/>
      <c r="JNY33" s="61"/>
      <c r="JNZ33" s="61"/>
      <c r="JOA33" s="61"/>
      <c r="JOB33" s="61"/>
      <c r="JOC33" s="61"/>
      <c r="JOD33" s="61"/>
      <c r="JOE33" s="61"/>
      <c r="JOF33" s="61"/>
      <c r="JOG33" s="61"/>
      <c r="JOH33" s="61"/>
      <c r="JOI33" s="61"/>
      <c r="JOJ33" s="61"/>
      <c r="JOK33" s="61"/>
      <c r="JOL33" s="61"/>
      <c r="JOM33" s="61"/>
      <c r="JON33" s="61"/>
      <c r="JOO33" s="61"/>
      <c r="JOP33" s="61"/>
      <c r="JOQ33" s="61"/>
      <c r="JOR33" s="61"/>
      <c r="JOS33" s="61"/>
      <c r="JOT33" s="61"/>
      <c r="JOU33" s="61"/>
      <c r="JOV33" s="61"/>
      <c r="JOW33" s="61"/>
      <c r="JOX33" s="61"/>
      <c r="JOY33" s="61"/>
      <c r="JOZ33" s="61"/>
      <c r="JPA33" s="61"/>
      <c r="JPB33" s="61"/>
      <c r="JPC33" s="61"/>
      <c r="JPD33" s="61"/>
      <c r="JPE33" s="61"/>
      <c r="JPF33" s="61"/>
      <c r="JPG33" s="61"/>
      <c r="JPH33" s="61"/>
      <c r="JPI33" s="61"/>
      <c r="JPJ33" s="61"/>
      <c r="JPK33" s="61"/>
      <c r="JPL33" s="61"/>
      <c r="JPM33" s="61"/>
      <c r="JPN33" s="61"/>
      <c r="JPO33" s="61"/>
      <c r="JPP33" s="61"/>
      <c r="JPQ33" s="61"/>
      <c r="JPR33" s="61"/>
      <c r="JPS33" s="61"/>
      <c r="JPT33" s="61"/>
      <c r="JPU33" s="61"/>
      <c r="JPV33" s="61"/>
      <c r="JPW33" s="61"/>
      <c r="JPX33" s="61"/>
      <c r="JPY33" s="61"/>
      <c r="JPZ33" s="61"/>
      <c r="JQA33" s="61"/>
      <c r="JQB33" s="61"/>
      <c r="JQC33" s="61"/>
      <c r="JQD33" s="61"/>
      <c r="JQE33" s="61"/>
      <c r="JQF33" s="61"/>
      <c r="JQG33" s="61"/>
      <c r="JQH33" s="61"/>
      <c r="JQI33" s="61"/>
      <c r="JQJ33" s="61"/>
      <c r="JQK33" s="61"/>
      <c r="JQL33" s="61"/>
      <c r="JQM33" s="61"/>
      <c r="JQN33" s="61"/>
      <c r="JQO33" s="61"/>
      <c r="JQP33" s="61"/>
      <c r="JQQ33" s="61"/>
      <c r="JQR33" s="61"/>
      <c r="JQS33" s="61"/>
      <c r="JQT33" s="61"/>
      <c r="JQU33" s="61"/>
      <c r="JQV33" s="61"/>
      <c r="JQW33" s="61"/>
      <c r="JQX33" s="61"/>
      <c r="JQY33" s="61"/>
      <c r="JQZ33" s="61"/>
      <c r="JRA33" s="61"/>
      <c r="JRB33" s="61"/>
      <c r="JRC33" s="61"/>
      <c r="JRD33" s="61"/>
      <c r="JRE33" s="61"/>
      <c r="JRF33" s="61"/>
      <c r="JRG33" s="61"/>
      <c r="JRH33" s="61"/>
      <c r="JRI33" s="61"/>
      <c r="JRJ33" s="61"/>
      <c r="JRK33" s="61"/>
      <c r="JRL33" s="61"/>
      <c r="JRM33" s="61"/>
      <c r="JRN33" s="61"/>
      <c r="JRO33" s="61"/>
      <c r="JRP33" s="61"/>
      <c r="JRQ33" s="61"/>
      <c r="JRR33" s="61"/>
      <c r="JRS33" s="61"/>
      <c r="JRT33" s="61"/>
      <c r="JRU33" s="61"/>
      <c r="JRV33" s="61"/>
      <c r="JRW33" s="61"/>
      <c r="JRX33" s="61"/>
      <c r="JRY33" s="61"/>
      <c r="JRZ33" s="61"/>
      <c r="JSA33" s="61"/>
      <c r="JSB33" s="61"/>
      <c r="JSC33" s="61"/>
      <c r="JSD33" s="61"/>
      <c r="JSE33" s="61"/>
      <c r="JSF33" s="61"/>
      <c r="JSG33" s="61"/>
      <c r="JSH33" s="61"/>
      <c r="JSI33" s="61"/>
      <c r="JSJ33" s="61"/>
      <c r="JSK33" s="61"/>
      <c r="JSL33" s="61"/>
      <c r="JSM33" s="61"/>
      <c r="JSN33" s="61"/>
      <c r="JSO33" s="61"/>
      <c r="JSP33" s="61"/>
      <c r="JSQ33" s="61"/>
      <c r="JSR33" s="61"/>
      <c r="JSS33" s="61"/>
      <c r="JST33" s="61"/>
      <c r="JSU33" s="61"/>
      <c r="JSV33" s="61"/>
      <c r="JSW33" s="61"/>
      <c r="JSX33" s="61"/>
      <c r="JSY33" s="61"/>
      <c r="JSZ33" s="61"/>
      <c r="JTA33" s="61"/>
      <c r="JTB33" s="61"/>
      <c r="JTC33" s="61"/>
      <c r="JTD33" s="61"/>
      <c r="JTE33" s="61"/>
      <c r="JTF33" s="61"/>
      <c r="JTG33" s="61"/>
      <c r="JTH33" s="61"/>
      <c r="JTI33" s="61"/>
      <c r="JTJ33" s="61"/>
      <c r="JTK33" s="61"/>
      <c r="JTL33" s="61"/>
      <c r="JTM33" s="61"/>
      <c r="JTN33" s="61"/>
      <c r="JTO33" s="61"/>
      <c r="JTP33" s="61"/>
      <c r="JTQ33" s="61"/>
      <c r="JTR33" s="61"/>
      <c r="JTS33" s="61"/>
      <c r="JTT33" s="61"/>
      <c r="JTU33" s="61"/>
      <c r="JTV33" s="61"/>
      <c r="JTW33" s="61"/>
      <c r="JTX33" s="61"/>
      <c r="JTY33" s="61"/>
      <c r="JTZ33" s="61"/>
      <c r="JUA33" s="61"/>
      <c r="JUB33" s="61"/>
      <c r="JUC33" s="61"/>
      <c r="JUD33" s="61"/>
      <c r="JUE33" s="61"/>
      <c r="JUF33" s="61"/>
      <c r="JUG33" s="61"/>
      <c r="JUH33" s="61"/>
      <c r="JUI33" s="61"/>
      <c r="JUJ33" s="61"/>
      <c r="JUK33" s="61"/>
      <c r="JUL33" s="61"/>
      <c r="JUM33" s="61"/>
      <c r="JUN33" s="61"/>
      <c r="JUO33" s="61"/>
      <c r="JUP33" s="61"/>
      <c r="JUQ33" s="61"/>
      <c r="JUR33" s="61"/>
      <c r="JUS33" s="61"/>
      <c r="JUT33" s="61"/>
      <c r="JUU33" s="61"/>
      <c r="JUV33" s="61"/>
      <c r="JUW33" s="61"/>
      <c r="JUX33" s="61"/>
      <c r="JUY33" s="61"/>
      <c r="JUZ33" s="61"/>
      <c r="JVA33" s="61"/>
      <c r="JVB33" s="61"/>
      <c r="JVC33" s="61"/>
      <c r="JVD33" s="61"/>
      <c r="JVE33" s="61"/>
      <c r="JVF33" s="61"/>
      <c r="JVG33" s="61"/>
      <c r="JVH33" s="61"/>
      <c r="JVI33" s="61"/>
      <c r="JVJ33" s="61"/>
      <c r="JVK33" s="61"/>
      <c r="JVL33" s="61"/>
      <c r="JVM33" s="61"/>
      <c r="JVN33" s="61"/>
      <c r="JVO33" s="61"/>
      <c r="JVP33" s="61"/>
      <c r="JVQ33" s="61"/>
      <c r="JVR33" s="61"/>
      <c r="JVS33" s="61"/>
      <c r="JVT33" s="61"/>
      <c r="JVU33" s="61"/>
      <c r="JVV33" s="61"/>
      <c r="JVW33" s="61"/>
      <c r="JVX33" s="61"/>
      <c r="JVY33" s="61"/>
      <c r="JVZ33" s="61"/>
      <c r="JWA33" s="61"/>
      <c r="JWB33" s="61"/>
      <c r="JWC33" s="61"/>
      <c r="JWD33" s="61"/>
      <c r="JWE33" s="61"/>
      <c r="JWF33" s="61"/>
      <c r="JWG33" s="61"/>
      <c r="JWH33" s="61"/>
      <c r="JWI33" s="61"/>
      <c r="JWJ33" s="61"/>
      <c r="JWK33" s="61"/>
      <c r="JWL33" s="61"/>
      <c r="JWM33" s="61"/>
      <c r="JWN33" s="61"/>
      <c r="JWO33" s="61"/>
      <c r="JWP33" s="61"/>
      <c r="JWQ33" s="61"/>
      <c r="JWR33" s="61"/>
      <c r="JWS33" s="61"/>
      <c r="JWT33" s="61"/>
      <c r="JWU33" s="61"/>
      <c r="JWV33" s="61"/>
      <c r="JWW33" s="61"/>
      <c r="JWX33" s="61"/>
      <c r="JWY33" s="61"/>
      <c r="JWZ33" s="61"/>
      <c r="JXA33" s="61"/>
      <c r="JXB33" s="61"/>
      <c r="JXC33" s="61"/>
      <c r="JXD33" s="61"/>
      <c r="JXE33" s="61"/>
      <c r="JXF33" s="61"/>
      <c r="JXG33" s="61"/>
      <c r="JXH33" s="61"/>
      <c r="JXI33" s="61"/>
      <c r="JXJ33" s="61"/>
      <c r="JXK33" s="61"/>
      <c r="JXL33" s="61"/>
      <c r="JXM33" s="61"/>
      <c r="JXN33" s="61"/>
      <c r="JXO33" s="61"/>
      <c r="JXP33" s="61"/>
      <c r="JXQ33" s="61"/>
      <c r="JXR33" s="61"/>
      <c r="JXS33" s="61"/>
      <c r="JXT33" s="61"/>
      <c r="JXU33" s="61"/>
      <c r="JXV33" s="61"/>
      <c r="JXW33" s="61"/>
      <c r="JXX33" s="61"/>
      <c r="JXY33" s="61"/>
      <c r="JXZ33" s="61"/>
      <c r="JYA33" s="61"/>
      <c r="JYB33" s="61"/>
      <c r="JYC33" s="61"/>
      <c r="JYD33" s="61"/>
      <c r="JYE33" s="61"/>
      <c r="JYF33" s="61"/>
      <c r="JYG33" s="61"/>
      <c r="JYH33" s="61"/>
      <c r="JYI33" s="61"/>
      <c r="JYJ33" s="61"/>
      <c r="JYK33" s="61"/>
      <c r="JYL33" s="61"/>
      <c r="JYM33" s="61"/>
      <c r="JYN33" s="61"/>
      <c r="JYO33" s="61"/>
      <c r="JYP33" s="61"/>
      <c r="JYQ33" s="61"/>
      <c r="JYR33" s="61"/>
      <c r="JYS33" s="61"/>
      <c r="JYT33" s="61"/>
      <c r="JYU33" s="61"/>
      <c r="JYV33" s="61"/>
      <c r="JYW33" s="61"/>
      <c r="JYX33" s="61"/>
      <c r="JYY33" s="61"/>
      <c r="JYZ33" s="61"/>
      <c r="JZA33" s="61"/>
      <c r="JZB33" s="61"/>
      <c r="JZC33" s="61"/>
      <c r="JZD33" s="61"/>
      <c r="JZE33" s="61"/>
      <c r="JZF33" s="61"/>
      <c r="JZG33" s="61"/>
      <c r="JZH33" s="61"/>
      <c r="JZI33" s="61"/>
      <c r="JZJ33" s="61"/>
      <c r="JZK33" s="61"/>
      <c r="JZL33" s="61"/>
      <c r="JZM33" s="61"/>
      <c r="JZN33" s="61"/>
      <c r="JZO33" s="61"/>
      <c r="JZP33" s="61"/>
      <c r="JZQ33" s="61"/>
      <c r="JZR33" s="61"/>
      <c r="JZS33" s="61"/>
      <c r="JZT33" s="61"/>
      <c r="JZU33" s="61"/>
      <c r="JZV33" s="61"/>
      <c r="JZW33" s="61"/>
      <c r="JZX33" s="61"/>
      <c r="JZY33" s="61"/>
      <c r="JZZ33" s="61"/>
      <c r="KAA33" s="61"/>
      <c r="KAB33" s="61"/>
      <c r="KAC33" s="61"/>
      <c r="KAD33" s="61"/>
      <c r="KAE33" s="61"/>
      <c r="KAF33" s="61"/>
      <c r="KAG33" s="61"/>
      <c r="KAH33" s="61"/>
      <c r="KAI33" s="61"/>
      <c r="KAJ33" s="61"/>
      <c r="KAK33" s="61"/>
      <c r="KAL33" s="61"/>
      <c r="KAM33" s="61"/>
      <c r="KAN33" s="61"/>
      <c r="KAO33" s="61"/>
      <c r="KAP33" s="61"/>
      <c r="KAQ33" s="61"/>
      <c r="KAR33" s="61"/>
      <c r="KAS33" s="61"/>
      <c r="KAT33" s="61"/>
      <c r="KAU33" s="61"/>
      <c r="KAV33" s="61"/>
      <c r="KAW33" s="61"/>
      <c r="KAX33" s="61"/>
      <c r="KAY33" s="61"/>
      <c r="KAZ33" s="61"/>
      <c r="KBA33" s="61"/>
      <c r="KBB33" s="61"/>
      <c r="KBC33" s="61"/>
      <c r="KBD33" s="61"/>
      <c r="KBE33" s="61"/>
      <c r="KBF33" s="61"/>
      <c r="KBG33" s="61"/>
      <c r="KBH33" s="61"/>
      <c r="KBI33" s="61"/>
      <c r="KBJ33" s="61"/>
      <c r="KBK33" s="61"/>
      <c r="KBL33" s="61"/>
      <c r="KBM33" s="61"/>
      <c r="KBN33" s="61"/>
      <c r="KBO33" s="61"/>
      <c r="KBP33" s="61"/>
      <c r="KBQ33" s="61"/>
      <c r="KBR33" s="61"/>
      <c r="KBS33" s="61"/>
      <c r="KBT33" s="61"/>
      <c r="KBU33" s="61"/>
      <c r="KBV33" s="61"/>
      <c r="KBW33" s="61"/>
      <c r="KBX33" s="61"/>
      <c r="KBY33" s="61"/>
      <c r="KBZ33" s="61"/>
      <c r="KCA33" s="61"/>
      <c r="KCB33" s="61"/>
      <c r="KCC33" s="61"/>
      <c r="KCD33" s="61"/>
      <c r="KCE33" s="61"/>
      <c r="KCF33" s="61"/>
      <c r="KCG33" s="61"/>
      <c r="KCH33" s="61"/>
      <c r="KCI33" s="61"/>
      <c r="KCJ33" s="61"/>
      <c r="KCK33" s="61"/>
      <c r="KCL33" s="61"/>
      <c r="KCM33" s="61"/>
      <c r="KCN33" s="61"/>
      <c r="KCO33" s="61"/>
      <c r="KCP33" s="61"/>
      <c r="KCQ33" s="61"/>
      <c r="KCR33" s="61"/>
      <c r="KCS33" s="61"/>
      <c r="KCT33" s="61"/>
      <c r="KCU33" s="61"/>
      <c r="KCV33" s="61"/>
      <c r="KCW33" s="61"/>
      <c r="KCX33" s="61"/>
      <c r="KCY33" s="61"/>
      <c r="KCZ33" s="61"/>
      <c r="KDA33" s="61"/>
      <c r="KDB33" s="61"/>
      <c r="KDC33" s="61"/>
      <c r="KDD33" s="61"/>
      <c r="KDE33" s="61"/>
      <c r="KDF33" s="61"/>
      <c r="KDG33" s="61"/>
      <c r="KDH33" s="61"/>
      <c r="KDI33" s="61"/>
      <c r="KDJ33" s="61"/>
      <c r="KDK33" s="61"/>
      <c r="KDL33" s="61"/>
      <c r="KDM33" s="61"/>
      <c r="KDN33" s="61"/>
      <c r="KDO33" s="61"/>
      <c r="KDP33" s="61"/>
      <c r="KDQ33" s="61"/>
      <c r="KDR33" s="61"/>
      <c r="KDS33" s="61"/>
      <c r="KDT33" s="61"/>
      <c r="KDU33" s="61"/>
      <c r="KDV33" s="61"/>
      <c r="KDW33" s="61"/>
      <c r="KDX33" s="61"/>
      <c r="KDY33" s="61"/>
      <c r="KDZ33" s="61"/>
      <c r="KEA33" s="61"/>
      <c r="KEB33" s="61"/>
      <c r="KEC33" s="61"/>
      <c r="KED33" s="61"/>
      <c r="KEE33" s="61"/>
      <c r="KEF33" s="61"/>
      <c r="KEG33" s="61"/>
      <c r="KEH33" s="61"/>
      <c r="KEI33" s="61"/>
      <c r="KEJ33" s="61"/>
      <c r="KEK33" s="61"/>
      <c r="KEL33" s="61"/>
      <c r="KEM33" s="61"/>
      <c r="KEN33" s="61"/>
      <c r="KEO33" s="61"/>
      <c r="KEP33" s="61"/>
      <c r="KEQ33" s="61"/>
      <c r="KER33" s="61"/>
      <c r="KES33" s="61"/>
      <c r="KET33" s="61"/>
      <c r="KEU33" s="61"/>
      <c r="KEV33" s="61"/>
      <c r="KEW33" s="61"/>
      <c r="KEX33" s="61"/>
      <c r="KEY33" s="61"/>
      <c r="KEZ33" s="61"/>
      <c r="KFA33" s="61"/>
      <c r="KFB33" s="61"/>
      <c r="KFC33" s="61"/>
      <c r="KFD33" s="61"/>
      <c r="KFE33" s="61"/>
      <c r="KFF33" s="61"/>
      <c r="KFG33" s="61"/>
      <c r="KFH33" s="61"/>
      <c r="KFI33" s="61"/>
      <c r="KFJ33" s="61"/>
      <c r="KFK33" s="61"/>
      <c r="KFL33" s="61"/>
      <c r="KFM33" s="61"/>
      <c r="KFN33" s="61"/>
      <c r="KFO33" s="61"/>
      <c r="KFP33" s="61"/>
      <c r="KFQ33" s="61"/>
      <c r="KFR33" s="61"/>
      <c r="KFS33" s="61"/>
      <c r="KFT33" s="61"/>
      <c r="KFU33" s="61"/>
      <c r="KFV33" s="61"/>
      <c r="KFW33" s="61"/>
      <c r="KFX33" s="61"/>
      <c r="KFY33" s="61"/>
      <c r="KFZ33" s="61"/>
      <c r="KGA33" s="61"/>
      <c r="KGB33" s="61"/>
      <c r="KGC33" s="61"/>
      <c r="KGD33" s="61"/>
      <c r="KGE33" s="61"/>
      <c r="KGF33" s="61"/>
      <c r="KGG33" s="61"/>
      <c r="KGH33" s="61"/>
      <c r="KGI33" s="61"/>
      <c r="KGJ33" s="61"/>
      <c r="KGK33" s="61"/>
      <c r="KGL33" s="61"/>
      <c r="KGM33" s="61"/>
      <c r="KGN33" s="61"/>
      <c r="KGO33" s="61"/>
      <c r="KGP33" s="61"/>
      <c r="KGQ33" s="61"/>
      <c r="KGR33" s="61"/>
      <c r="KGS33" s="61"/>
      <c r="KGT33" s="61"/>
      <c r="KGU33" s="61"/>
      <c r="KGV33" s="61"/>
      <c r="KGW33" s="61"/>
      <c r="KGX33" s="61"/>
      <c r="KGY33" s="61"/>
      <c r="KGZ33" s="61"/>
      <c r="KHA33" s="61"/>
      <c r="KHB33" s="61"/>
      <c r="KHC33" s="61"/>
      <c r="KHD33" s="61"/>
      <c r="KHE33" s="61"/>
      <c r="KHF33" s="61"/>
      <c r="KHG33" s="61"/>
      <c r="KHH33" s="61"/>
      <c r="KHI33" s="61"/>
      <c r="KHJ33" s="61"/>
      <c r="KHK33" s="61"/>
      <c r="KHL33" s="61"/>
      <c r="KHM33" s="61"/>
      <c r="KHN33" s="61"/>
      <c r="KHO33" s="61"/>
      <c r="KHP33" s="61"/>
      <c r="KHQ33" s="61"/>
      <c r="KHR33" s="61"/>
      <c r="KHS33" s="61"/>
      <c r="KHT33" s="61"/>
      <c r="KHU33" s="61"/>
      <c r="KHV33" s="61"/>
      <c r="KHW33" s="61"/>
      <c r="KHX33" s="61"/>
      <c r="KHY33" s="61"/>
      <c r="KHZ33" s="61"/>
      <c r="KIA33" s="61"/>
      <c r="KIB33" s="61"/>
      <c r="KIC33" s="61"/>
      <c r="KID33" s="61"/>
      <c r="KIE33" s="61"/>
      <c r="KIF33" s="61"/>
      <c r="KIG33" s="61"/>
      <c r="KIH33" s="61"/>
      <c r="KII33" s="61"/>
      <c r="KIJ33" s="61"/>
      <c r="KIK33" s="61"/>
      <c r="KIL33" s="61"/>
      <c r="KIM33" s="61"/>
      <c r="KIN33" s="61"/>
      <c r="KIO33" s="61"/>
      <c r="KIP33" s="61"/>
      <c r="KIQ33" s="61"/>
      <c r="KIR33" s="61"/>
      <c r="KIS33" s="61"/>
      <c r="KIT33" s="61"/>
      <c r="KIU33" s="61"/>
      <c r="KIV33" s="61"/>
      <c r="KIW33" s="61"/>
      <c r="KIX33" s="61"/>
      <c r="KIY33" s="61"/>
      <c r="KIZ33" s="61"/>
      <c r="KJA33" s="61"/>
      <c r="KJB33" s="61"/>
      <c r="KJC33" s="61"/>
      <c r="KJD33" s="61"/>
      <c r="KJE33" s="61"/>
      <c r="KJF33" s="61"/>
      <c r="KJG33" s="61"/>
      <c r="KJH33" s="61"/>
      <c r="KJI33" s="61"/>
      <c r="KJJ33" s="61"/>
      <c r="KJK33" s="61"/>
      <c r="KJL33" s="61"/>
      <c r="KJM33" s="61"/>
      <c r="KJN33" s="61"/>
      <c r="KJO33" s="61"/>
      <c r="KJP33" s="61"/>
      <c r="KJQ33" s="61"/>
      <c r="KJR33" s="61"/>
      <c r="KJS33" s="61"/>
      <c r="KJT33" s="61"/>
      <c r="KJU33" s="61"/>
      <c r="KJV33" s="61"/>
      <c r="KJW33" s="61"/>
      <c r="KJX33" s="61"/>
      <c r="KJY33" s="61"/>
      <c r="KJZ33" s="61"/>
      <c r="KKA33" s="61"/>
      <c r="KKB33" s="61"/>
      <c r="KKC33" s="61"/>
      <c r="KKD33" s="61"/>
      <c r="KKE33" s="61"/>
      <c r="KKF33" s="61"/>
      <c r="KKG33" s="61"/>
      <c r="KKH33" s="61"/>
      <c r="KKI33" s="61"/>
      <c r="KKJ33" s="61"/>
      <c r="KKK33" s="61"/>
      <c r="KKL33" s="61"/>
      <c r="KKM33" s="61"/>
      <c r="KKN33" s="61"/>
      <c r="KKO33" s="61"/>
      <c r="KKP33" s="61"/>
      <c r="KKQ33" s="61"/>
      <c r="KKR33" s="61"/>
      <c r="KKS33" s="61"/>
      <c r="KKT33" s="61"/>
      <c r="KKU33" s="61"/>
      <c r="KKV33" s="61"/>
      <c r="KKW33" s="61"/>
      <c r="KKX33" s="61"/>
      <c r="KKY33" s="61"/>
      <c r="KKZ33" s="61"/>
      <c r="KLA33" s="61"/>
      <c r="KLB33" s="61"/>
      <c r="KLC33" s="61"/>
      <c r="KLD33" s="61"/>
      <c r="KLE33" s="61"/>
      <c r="KLF33" s="61"/>
      <c r="KLG33" s="61"/>
      <c r="KLH33" s="61"/>
      <c r="KLI33" s="61"/>
      <c r="KLJ33" s="61"/>
      <c r="KLK33" s="61"/>
      <c r="KLL33" s="61"/>
      <c r="KLM33" s="61"/>
      <c r="KLN33" s="61"/>
      <c r="KLO33" s="61"/>
      <c r="KLP33" s="61"/>
      <c r="KLQ33" s="61"/>
      <c r="KLR33" s="61"/>
      <c r="KLS33" s="61"/>
      <c r="KLT33" s="61"/>
      <c r="KLU33" s="61"/>
      <c r="KLV33" s="61"/>
      <c r="KLW33" s="61"/>
      <c r="KLX33" s="61"/>
      <c r="KLY33" s="61"/>
      <c r="KLZ33" s="61"/>
      <c r="KMA33" s="61"/>
      <c r="KMB33" s="61"/>
      <c r="KMC33" s="61"/>
      <c r="KMD33" s="61"/>
      <c r="KME33" s="61"/>
      <c r="KMF33" s="61"/>
      <c r="KMG33" s="61"/>
      <c r="KMH33" s="61"/>
      <c r="KMI33" s="61"/>
      <c r="KMJ33" s="61"/>
      <c r="KMK33" s="61"/>
      <c r="KML33" s="61"/>
      <c r="KMM33" s="61"/>
      <c r="KMN33" s="61"/>
      <c r="KMO33" s="61"/>
      <c r="KMP33" s="61"/>
      <c r="KMQ33" s="61"/>
      <c r="KMR33" s="61"/>
      <c r="KMS33" s="61"/>
      <c r="KMT33" s="61"/>
      <c r="KMU33" s="61"/>
      <c r="KMV33" s="61"/>
      <c r="KMW33" s="61"/>
      <c r="KMX33" s="61"/>
      <c r="KMY33" s="61"/>
      <c r="KMZ33" s="61"/>
      <c r="KNA33" s="61"/>
      <c r="KNB33" s="61"/>
      <c r="KNC33" s="61"/>
      <c r="KND33" s="61"/>
      <c r="KNE33" s="61"/>
      <c r="KNF33" s="61"/>
      <c r="KNG33" s="61"/>
      <c r="KNH33" s="61"/>
      <c r="KNI33" s="61"/>
      <c r="KNJ33" s="61"/>
      <c r="KNK33" s="61"/>
      <c r="KNL33" s="61"/>
      <c r="KNM33" s="61"/>
      <c r="KNN33" s="61"/>
      <c r="KNO33" s="61"/>
      <c r="KNP33" s="61"/>
      <c r="KNQ33" s="61"/>
      <c r="KNR33" s="61"/>
      <c r="KNS33" s="61"/>
      <c r="KNT33" s="61"/>
      <c r="KNU33" s="61"/>
      <c r="KNV33" s="61"/>
      <c r="KNW33" s="61"/>
      <c r="KNX33" s="61"/>
      <c r="KNY33" s="61"/>
      <c r="KNZ33" s="61"/>
      <c r="KOA33" s="61"/>
      <c r="KOB33" s="61"/>
      <c r="KOC33" s="61"/>
      <c r="KOD33" s="61"/>
      <c r="KOE33" s="61"/>
      <c r="KOF33" s="61"/>
      <c r="KOG33" s="61"/>
      <c r="KOH33" s="61"/>
      <c r="KOI33" s="61"/>
      <c r="KOJ33" s="61"/>
      <c r="KOK33" s="61"/>
      <c r="KOL33" s="61"/>
      <c r="KOM33" s="61"/>
      <c r="KON33" s="61"/>
      <c r="KOO33" s="61"/>
      <c r="KOP33" s="61"/>
      <c r="KOQ33" s="61"/>
      <c r="KOR33" s="61"/>
      <c r="KOS33" s="61"/>
      <c r="KOT33" s="61"/>
      <c r="KOU33" s="61"/>
      <c r="KOV33" s="61"/>
      <c r="KOW33" s="61"/>
      <c r="KOX33" s="61"/>
      <c r="KOY33" s="61"/>
      <c r="KOZ33" s="61"/>
      <c r="KPA33" s="61"/>
      <c r="KPB33" s="61"/>
      <c r="KPC33" s="61"/>
      <c r="KPD33" s="61"/>
      <c r="KPE33" s="61"/>
      <c r="KPF33" s="61"/>
      <c r="KPG33" s="61"/>
      <c r="KPH33" s="61"/>
      <c r="KPI33" s="61"/>
      <c r="KPJ33" s="61"/>
      <c r="KPK33" s="61"/>
      <c r="KPL33" s="61"/>
      <c r="KPM33" s="61"/>
      <c r="KPN33" s="61"/>
      <c r="KPO33" s="61"/>
      <c r="KPP33" s="61"/>
      <c r="KPQ33" s="61"/>
      <c r="KPR33" s="61"/>
      <c r="KPS33" s="61"/>
      <c r="KPT33" s="61"/>
      <c r="KPU33" s="61"/>
      <c r="KPV33" s="61"/>
      <c r="KPW33" s="61"/>
      <c r="KPX33" s="61"/>
      <c r="KPY33" s="61"/>
      <c r="KPZ33" s="61"/>
      <c r="KQA33" s="61"/>
      <c r="KQB33" s="61"/>
      <c r="KQC33" s="61"/>
      <c r="KQD33" s="61"/>
      <c r="KQE33" s="61"/>
      <c r="KQF33" s="61"/>
      <c r="KQG33" s="61"/>
      <c r="KQH33" s="61"/>
      <c r="KQI33" s="61"/>
      <c r="KQJ33" s="61"/>
      <c r="KQK33" s="61"/>
      <c r="KQL33" s="61"/>
      <c r="KQM33" s="61"/>
      <c r="KQN33" s="61"/>
      <c r="KQO33" s="61"/>
      <c r="KQP33" s="61"/>
      <c r="KQQ33" s="61"/>
      <c r="KQR33" s="61"/>
      <c r="KQS33" s="61"/>
      <c r="KQT33" s="61"/>
      <c r="KQU33" s="61"/>
      <c r="KQV33" s="61"/>
      <c r="KQW33" s="61"/>
      <c r="KQX33" s="61"/>
      <c r="KQY33" s="61"/>
      <c r="KQZ33" s="61"/>
      <c r="KRA33" s="61"/>
      <c r="KRB33" s="61"/>
      <c r="KRC33" s="61"/>
      <c r="KRD33" s="61"/>
      <c r="KRE33" s="61"/>
      <c r="KRF33" s="61"/>
      <c r="KRG33" s="61"/>
      <c r="KRH33" s="61"/>
      <c r="KRI33" s="61"/>
      <c r="KRJ33" s="61"/>
      <c r="KRK33" s="61"/>
      <c r="KRL33" s="61"/>
      <c r="KRM33" s="61"/>
      <c r="KRN33" s="61"/>
      <c r="KRO33" s="61"/>
      <c r="KRP33" s="61"/>
      <c r="KRQ33" s="61"/>
      <c r="KRR33" s="61"/>
      <c r="KRS33" s="61"/>
      <c r="KRT33" s="61"/>
      <c r="KRU33" s="61"/>
      <c r="KRV33" s="61"/>
      <c r="KRW33" s="61"/>
      <c r="KRX33" s="61"/>
      <c r="KRY33" s="61"/>
      <c r="KRZ33" s="61"/>
      <c r="KSA33" s="61"/>
      <c r="KSB33" s="61"/>
      <c r="KSC33" s="61"/>
      <c r="KSD33" s="61"/>
      <c r="KSE33" s="61"/>
      <c r="KSF33" s="61"/>
      <c r="KSG33" s="61"/>
      <c r="KSH33" s="61"/>
      <c r="KSI33" s="61"/>
      <c r="KSJ33" s="61"/>
      <c r="KSK33" s="61"/>
      <c r="KSL33" s="61"/>
      <c r="KSM33" s="61"/>
      <c r="KSN33" s="61"/>
      <c r="KSO33" s="61"/>
      <c r="KSP33" s="61"/>
      <c r="KSQ33" s="61"/>
      <c r="KSR33" s="61"/>
      <c r="KSS33" s="61"/>
      <c r="KST33" s="61"/>
      <c r="KSU33" s="61"/>
      <c r="KSV33" s="61"/>
      <c r="KSW33" s="61"/>
      <c r="KSX33" s="61"/>
      <c r="KSY33" s="61"/>
      <c r="KSZ33" s="61"/>
      <c r="KTA33" s="61"/>
      <c r="KTB33" s="61"/>
      <c r="KTC33" s="61"/>
      <c r="KTD33" s="61"/>
      <c r="KTE33" s="61"/>
      <c r="KTF33" s="61"/>
      <c r="KTG33" s="61"/>
      <c r="KTH33" s="61"/>
      <c r="KTI33" s="61"/>
      <c r="KTJ33" s="61"/>
      <c r="KTK33" s="61"/>
      <c r="KTL33" s="61"/>
      <c r="KTM33" s="61"/>
      <c r="KTN33" s="61"/>
      <c r="KTO33" s="61"/>
      <c r="KTP33" s="61"/>
      <c r="KTQ33" s="61"/>
      <c r="KTR33" s="61"/>
      <c r="KTS33" s="61"/>
      <c r="KTT33" s="61"/>
      <c r="KTU33" s="61"/>
      <c r="KTV33" s="61"/>
      <c r="KTW33" s="61"/>
      <c r="KTX33" s="61"/>
      <c r="KTY33" s="61"/>
      <c r="KTZ33" s="61"/>
      <c r="KUA33" s="61"/>
      <c r="KUB33" s="61"/>
      <c r="KUC33" s="61"/>
      <c r="KUD33" s="61"/>
      <c r="KUE33" s="61"/>
      <c r="KUF33" s="61"/>
      <c r="KUG33" s="61"/>
      <c r="KUH33" s="61"/>
      <c r="KUI33" s="61"/>
      <c r="KUJ33" s="61"/>
      <c r="KUK33" s="61"/>
      <c r="KUL33" s="61"/>
      <c r="KUM33" s="61"/>
      <c r="KUN33" s="61"/>
      <c r="KUO33" s="61"/>
      <c r="KUP33" s="61"/>
      <c r="KUQ33" s="61"/>
      <c r="KUR33" s="61"/>
      <c r="KUS33" s="61"/>
      <c r="KUT33" s="61"/>
      <c r="KUU33" s="61"/>
      <c r="KUV33" s="61"/>
      <c r="KUW33" s="61"/>
      <c r="KUX33" s="61"/>
      <c r="KUY33" s="61"/>
      <c r="KUZ33" s="61"/>
      <c r="KVA33" s="61"/>
      <c r="KVB33" s="61"/>
      <c r="KVC33" s="61"/>
      <c r="KVD33" s="61"/>
      <c r="KVE33" s="61"/>
      <c r="KVF33" s="61"/>
      <c r="KVG33" s="61"/>
      <c r="KVH33" s="61"/>
      <c r="KVI33" s="61"/>
      <c r="KVJ33" s="61"/>
      <c r="KVK33" s="61"/>
      <c r="KVL33" s="61"/>
      <c r="KVM33" s="61"/>
      <c r="KVN33" s="61"/>
      <c r="KVO33" s="61"/>
      <c r="KVP33" s="61"/>
      <c r="KVQ33" s="61"/>
      <c r="KVR33" s="61"/>
      <c r="KVS33" s="61"/>
      <c r="KVT33" s="61"/>
      <c r="KVU33" s="61"/>
      <c r="KVV33" s="61"/>
      <c r="KVW33" s="61"/>
      <c r="KVX33" s="61"/>
      <c r="KVY33" s="61"/>
      <c r="KVZ33" s="61"/>
      <c r="KWA33" s="61"/>
      <c r="KWB33" s="61"/>
      <c r="KWC33" s="61"/>
      <c r="KWD33" s="61"/>
      <c r="KWE33" s="61"/>
      <c r="KWF33" s="61"/>
      <c r="KWG33" s="61"/>
      <c r="KWH33" s="61"/>
      <c r="KWI33" s="61"/>
      <c r="KWJ33" s="61"/>
      <c r="KWK33" s="61"/>
      <c r="KWL33" s="61"/>
      <c r="KWM33" s="61"/>
      <c r="KWN33" s="61"/>
      <c r="KWO33" s="61"/>
      <c r="KWP33" s="61"/>
      <c r="KWQ33" s="61"/>
      <c r="KWR33" s="61"/>
      <c r="KWS33" s="61"/>
      <c r="KWT33" s="61"/>
      <c r="KWU33" s="61"/>
      <c r="KWV33" s="61"/>
      <c r="KWW33" s="61"/>
      <c r="KWX33" s="61"/>
      <c r="KWY33" s="61"/>
      <c r="KWZ33" s="61"/>
      <c r="KXA33" s="61"/>
      <c r="KXB33" s="61"/>
      <c r="KXC33" s="61"/>
      <c r="KXD33" s="61"/>
      <c r="KXE33" s="61"/>
      <c r="KXF33" s="61"/>
      <c r="KXG33" s="61"/>
      <c r="KXH33" s="61"/>
      <c r="KXI33" s="61"/>
      <c r="KXJ33" s="61"/>
      <c r="KXK33" s="61"/>
      <c r="KXL33" s="61"/>
      <c r="KXM33" s="61"/>
      <c r="KXN33" s="61"/>
      <c r="KXO33" s="61"/>
      <c r="KXP33" s="61"/>
      <c r="KXQ33" s="61"/>
      <c r="KXR33" s="61"/>
      <c r="KXS33" s="61"/>
      <c r="KXT33" s="61"/>
      <c r="KXU33" s="61"/>
      <c r="KXV33" s="61"/>
      <c r="KXW33" s="61"/>
      <c r="KXX33" s="61"/>
      <c r="KXY33" s="61"/>
      <c r="KXZ33" s="61"/>
      <c r="KYA33" s="61"/>
      <c r="KYB33" s="61"/>
      <c r="KYC33" s="61"/>
      <c r="KYD33" s="61"/>
      <c r="KYE33" s="61"/>
      <c r="KYF33" s="61"/>
      <c r="KYG33" s="61"/>
      <c r="KYH33" s="61"/>
      <c r="KYI33" s="61"/>
      <c r="KYJ33" s="61"/>
      <c r="KYK33" s="61"/>
      <c r="KYL33" s="61"/>
      <c r="KYM33" s="61"/>
      <c r="KYN33" s="61"/>
      <c r="KYO33" s="61"/>
      <c r="KYP33" s="61"/>
      <c r="KYQ33" s="61"/>
      <c r="KYR33" s="61"/>
      <c r="KYS33" s="61"/>
      <c r="KYT33" s="61"/>
      <c r="KYU33" s="61"/>
      <c r="KYV33" s="61"/>
      <c r="KYW33" s="61"/>
      <c r="KYX33" s="61"/>
      <c r="KYY33" s="61"/>
      <c r="KYZ33" s="61"/>
      <c r="KZA33" s="61"/>
      <c r="KZB33" s="61"/>
      <c r="KZC33" s="61"/>
      <c r="KZD33" s="61"/>
      <c r="KZE33" s="61"/>
      <c r="KZF33" s="61"/>
      <c r="KZG33" s="61"/>
      <c r="KZH33" s="61"/>
      <c r="KZI33" s="61"/>
      <c r="KZJ33" s="61"/>
      <c r="KZK33" s="61"/>
      <c r="KZL33" s="61"/>
      <c r="KZM33" s="61"/>
      <c r="KZN33" s="61"/>
      <c r="KZO33" s="61"/>
      <c r="KZP33" s="61"/>
      <c r="KZQ33" s="61"/>
      <c r="KZR33" s="61"/>
      <c r="KZS33" s="61"/>
      <c r="KZT33" s="61"/>
      <c r="KZU33" s="61"/>
      <c r="KZV33" s="61"/>
      <c r="KZW33" s="61"/>
      <c r="KZX33" s="61"/>
      <c r="KZY33" s="61"/>
      <c r="KZZ33" s="61"/>
      <c r="LAA33" s="61"/>
      <c r="LAB33" s="61"/>
      <c r="LAC33" s="61"/>
      <c r="LAD33" s="61"/>
      <c r="LAE33" s="61"/>
      <c r="LAF33" s="61"/>
      <c r="LAG33" s="61"/>
      <c r="LAH33" s="61"/>
      <c r="LAI33" s="61"/>
      <c r="LAJ33" s="61"/>
      <c r="LAK33" s="61"/>
      <c r="LAL33" s="61"/>
      <c r="LAM33" s="61"/>
      <c r="LAN33" s="61"/>
      <c r="LAO33" s="61"/>
      <c r="LAP33" s="61"/>
      <c r="LAQ33" s="61"/>
      <c r="LAR33" s="61"/>
      <c r="LAS33" s="61"/>
      <c r="LAT33" s="61"/>
      <c r="LAU33" s="61"/>
      <c r="LAV33" s="61"/>
      <c r="LAW33" s="61"/>
      <c r="LAX33" s="61"/>
      <c r="LAY33" s="61"/>
      <c r="LAZ33" s="61"/>
      <c r="LBA33" s="61"/>
      <c r="LBB33" s="61"/>
      <c r="LBC33" s="61"/>
      <c r="LBD33" s="61"/>
      <c r="LBE33" s="61"/>
      <c r="LBF33" s="61"/>
      <c r="LBG33" s="61"/>
      <c r="LBH33" s="61"/>
      <c r="LBI33" s="61"/>
      <c r="LBJ33" s="61"/>
      <c r="LBK33" s="61"/>
      <c r="LBL33" s="61"/>
      <c r="LBM33" s="61"/>
      <c r="LBN33" s="61"/>
      <c r="LBO33" s="61"/>
      <c r="LBP33" s="61"/>
      <c r="LBQ33" s="61"/>
      <c r="LBR33" s="61"/>
      <c r="LBS33" s="61"/>
      <c r="LBT33" s="61"/>
      <c r="LBU33" s="61"/>
      <c r="LBV33" s="61"/>
      <c r="LBW33" s="61"/>
      <c r="LBX33" s="61"/>
      <c r="LBY33" s="61"/>
      <c r="LBZ33" s="61"/>
      <c r="LCA33" s="61"/>
      <c r="LCB33" s="61"/>
      <c r="LCC33" s="61"/>
      <c r="LCD33" s="61"/>
      <c r="LCE33" s="61"/>
      <c r="LCF33" s="61"/>
      <c r="LCG33" s="61"/>
      <c r="LCH33" s="61"/>
      <c r="LCI33" s="61"/>
      <c r="LCJ33" s="61"/>
      <c r="LCK33" s="61"/>
      <c r="LCL33" s="61"/>
      <c r="LCM33" s="61"/>
      <c r="LCN33" s="61"/>
      <c r="LCO33" s="61"/>
      <c r="LCP33" s="61"/>
      <c r="LCQ33" s="61"/>
      <c r="LCR33" s="61"/>
      <c r="LCS33" s="61"/>
      <c r="LCT33" s="61"/>
      <c r="LCU33" s="61"/>
      <c r="LCV33" s="61"/>
      <c r="LCW33" s="61"/>
      <c r="LCX33" s="61"/>
      <c r="LCY33" s="61"/>
      <c r="LCZ33" s="61"/>
      <c r="LDA33" s="61"/>
      <c r="LDB33" s="61"/>
      <c r="LDC33" s="61"/>
      <c r="LDD33" s="61"/>
      <c r="LDE33" s="61"/>
      <c r="LDF33" s="61"/>
      <c r="LDG33" s="61"/>
      <c r="LDH33" s="61"/>
      <c r="LDI33" s="61"/>
      <c r="LDJ33" s="61"/>
      <c r="LDK33" s="61"/>
      <c r="LDL33" s="61"/>
      <c r="LDM33" s="61"/>
      <c r="LDN33" s="61"/>
      <c r="LDO33" s="61"/>
      <c r="LDP33" s="61"/>
      <c r="LDQ33" s="61"/>
      <c r="LDR33" s="61"/>
      <c r="LDS33" s="61"/>
      <c r="LDT33" s="61"/>
      <c r="LDU33" s="61"/>
      <c r="LDV33" s="61"/>
      <c r="LDW33" s="61"/>
      <c r="LDX33" s="61"/>
      <c r="LDY33" s="61"/>
      <c r="LDZ33" s="61"/>
      <c r="LEA33" s="61"/>
      <c r="LEB33" s="61"/>
      <c r="LEC33" s="61"/>
      <c r="LED33" s="61"/>
      <c r="LEE33" s="61"/>
      <c r="LEF33" s="61"/>
      <c r="LEG33" s="61"/>
      <c r="LEH33" s="61"/>
      <c r="LEI33" s="61"/>
      <c r="LEJ33" s="61"/>
      <c r="LEK33" s="61"/>
      <c r="LEL33" s="61"/>
      <c r="LEM33" s="61"/>
      <c r="LEN33" s="61"/>
      <c r="LEO33" s="61"/>
      <c r="LEP33" s="61"/>
      <c r="LEQ33" s="61"/>
      <c r="LER33" s="61"/>
      <c r="LES33" s="61"/>
      <c r="LET33" s="61"/>
      <c r="LEU33" s="61"/>
      <c r="LEV33" s="61"/>
      <c r="LEW33" s="61"/>
      <c r="LEX33" s="61"/>
      <c r="LEY33" s="61"/>
      <c r="LEZ33" s="61"/>
      <c r="LFA33" s="61"/>
      <c r="LFB33" s="61"/>
      <c r="LFC33" s="61"/>
      <c r="LFD33" s="61"/>
      <c r="LFE33" s="61"/>
      <c r="LFF33" s="61"/>
      <c r="LFG33" s="61"/>
      <c r="LFH33" s="61"/>
      <c r="LFI33" s="61"/>
      <c r="LFJ33" s="61"/>
      <c r="LFK33" s="61"/>
      <c r="LFL33" s="61"/>
      <c r="LFM33" s="61"/>
      <c r="LFN33" s="61"/>
      <c r="LFO33" s="61"/>
      <c r="LFP33" s="61"/>
      <c r="LFQ33" s="61"/>
      <c r="LFR33" s="61"/>
      <c r="LFS33" s="61"/>
      <c r="LFT33" s="61"/>
      <c r="LFU33" s="61"/>
      <c r="LFV33" s="61"/>
      <c r="LFW33" s="61"/>
      <c r="LFX33" s="61"/>
      <c r="LFY33" s="61"/>
      <c r="LFZ33" s="61"/>
      <c r="LGA33" s="61"/>
      <c r="LGB33" s="61"/>
      <c r="LGC33" s="61"/>
      <c r="LGD33" s="61"/>
      <c r="LGE33" s="61"/>
      <c r="LGF33" s="61"/>
      <c r="LGG33" s="61"/>
      <c r="LGH33" s="61"/>
      <c r="LGI33" s="61"/>
      <c r="LGJ33" s="61"/>
      <c r="LGK33" s="61"/>
      <c r="LGL33" s="61"/>
      <c r="LGM33" s="61"/>
      <c r="LGN33" s="61"/>
      <c r="LGO33" s="61"/>
      <c r="LGP33" s="61"/>
      <c r="LGQ33" s="61"/>
      <c r="LGR33" s="61"/>
      <c r="LGS33" s="61"/>
      <c r="LGT33" s="61"/>
      <c r="LGU33" s="61"/>
      <c r="LGV33" s="61"/>
      <c r="LGW33" s="61"/>
      <c r="LGX33" s="61"/>
      <c r="LGY33" s="61"/>
      <c r="LGZ33" s="61"/>
      <c r="LHA33" s="61"/>
      <c r="LHB33" s="61"/>
      <c r="LHC33" s="61"/>
      <c r="LHD33" s="61"/>
      <c r="LHE33" s="61"/>
      <c r="LHF33" s="61"/>
      <c r="LHG33" s="61"/>
      <c r="LHH33" s="61"/>
      <c r="LHI33" s="61"/>
      <c r="LHJ33" s="61"/>
      <c r="LHK33" s="61"/>
      <c r="LHL33" s="61"/>
      <c r="LHM33" s="61"/>
      <c r="LHN33" s="61"/>
      <c r="LHO33" s="61"/>
      <c r="LHP33" s="61"/>
      <c r="LHQ33" s="61"/>
      <c r="LHR33" s="61"/>
      <c r="LHS33" s="61"/>
      <c r="LHT33" s="61"/>
      <c r="LHU33" s="61"/>
      <c r="LHV33" s="61"/>
      <c r="LHW33" s="61"/>
      <c r="LHX33" s="61"/>
      <c r="LHY33" s="61"/>
      <c r="LHZ33" s="61"/>
      <c r="LIA33" s="61"/>
      <c r="LIB33" s="61"/>
      <c r="LIC33" s="61"/>
      <c r="LID33" s="61"/>
      <c r="LIE33" s="61"/>
      <c r="LIF33" s="61"/>
      <c r="LIG33" s="61"/>
      <c r="LIH33" s="61"/>
      <c r="LII33" s="61"/>
      <c r="LIJ33" s="61"/>
      <c r="LIK33" s="61"/>
      <c r="LIL33" s="61"/>
      <c r="LIM33" s="61"/>
      <c r="LIN33" s="61"/>
      <c r="LIO33" s="61"/>
      <c r="LIP33" s="61"/>
      <c r="LIQ33" s="61"/>
      <c r="LIR33" s="61"/>
      <c r="LIS33" s="61"/>
      <c r="LIT33" s="61"/>
      <c r="LIU33" s="61"/>
      <c r="LIV33" s="61"/>
      <c r="LIW33" s="61"/>
      <c r="LIX33" s="61"/>
      <c r="LIY33" s="61"/>
      <c r="LIZ33" s="61"/>
      <c r="LJA33" s="61"/>
      <c r="LJB33" s="61"/>
      <c r="LJC33" s="61"/>
      <c r="LJD33" s="61"/>
      <c r="LJE33" s="61"/>
      <c r="LJF33" s="61"/>
      <c r="LJG33" s="61"/>
      <c r="LJH33" s="61"/>
      <c r="LJI33" s="61"/>
      <c r="LJJ33" s="61"/>
      <c r="LJK33" s="61"/>
      <c r="LJL33" s="61"/>
      <c r="LJM33" s="61"/>
      <c r="LJN33" s="61"/>
      <c r="LJO33" s="61"/>
      <c r="LJP33" s="61"/>
      <c r="LJQ33" s="61"/>
      <c r="LJR33" s="61"/>
      <c r="LJS33" s="61"/>
      <c r="LJT33" s="61"/>
      <c r="LJU33" s="61"/>
      <c r="LJV33" s="61"/>
      <c r="LJW33" s="61"/>
      <c r="LJX33" s="61"/>
      <c r="LJY33" s="61"/>
      <c r="LJZ33" s="61"/>
      <c r="LKA33" s="61"/>
      <c r="LKB33" s="61"/>
      <c r="LKC33" s="61"/>
      <c r="LKD33" s="61"/>
      <c r="LKE33" s="61"/>
      <c r="LKF33" s="61"/>
      <c r="LKG33" s="61"/>
      <c r="LKH33" s="61"/>
      <c r="LKI33" s="61"/>
      <c r="LKJ33" s="61"/>
      <c r="LKK33" s="61"/>
      <c r="LKL33" s="61"/>
      <c r="LKM33" s="61"/>
      <c r="LKN33" s="61"/>
      <c r="LKO33" s="61"/>
      <c r="LKP33" s="61"/>
      <c r="LKQ33" s="61"/>
      <c r="LKR33" s="61"/>
      <c r="LKS33" s="61"/>
      <c r="LKT33" s="61"/>
      <c r="LKU33" s="61"/>
      <c r="LKV33" s="61"/>
      <c r="LKW33" s="61"/>
      <c r="LKX33" s="61"/>
      <c r="LKY33" s="61"/>
      <c r="LKZ33" s="61"/>
      <c r="LLA33" s="61"/>
      <c r="LLB33" s="61"/>
      <c r="LLC33" s="61"/>
      <c r="LLD33" s="61"/>
      <c r="LLE33" s="61"/>
      <c r="LLF33" s="61"/>
      <c r="LLG33" s="61"/>
      <c r="LLH33" s="61"/>
      <c r="LLI33" s="61"/>
      <c r="LLJ33" s="61"/>
      <c r="LLK33" s="61"/>
      <c r="LLL33" s="61"/>
      <c r="LLM33" s="61"/>
      <c r="LLN33" s="61"/>
      <c r="LLO33" s="61"/>
      <c r="LLP33" s="61"/>
      <c r="LLQ33" s="61"/>
      <c r="LLR33" s="61"/>
      <c r="LLS33" s="61"/>
      <c r="LLT33" s="61"/>
      <c r="LLU33" s="61"/>
      <c r="LLV33" s="61"/>
      <c r="LLW33" s="61"/>
      <c r="LLX33" s="61"/>
      <c r="LLY33" s="61"/>
      <c r="LLZ33" s="61"/>
      <c r="LMA33" s="61"/>
      <c r="LMB33" s="61"/>
      <c r="LMC33" s="61"/>
      <c r="LMD33" s="61"/>
      <c r="LME33" s="61"/>
      <c r="LMF33" s="61"/>
      <c r="LMG33" s="61"/>
      <c r="LMH33" s="61"/>
      <c r="LMI33" s="61"/>
      <c r="LMJ33" s="61"/>
      <c r="LMK33" s="61"/>
      <c r="LML33" s="61"/>
      <c r="LMM33" s="61"/>
      <c r="LMN33" s="61"/>
      <c r="LMO33" s="61"/>
      <c r="LMP33" s="61"/>
      <c r="LMQ33" s="61"/>
      <c r="LMR33" s="61"/>
      <c r="LMS33" s="61"/>
      <c r="LMT33" s="61"/>
      <c r="LMU33" s="61"/>
      <c r="LMV33" s="61"/>
      <c r="LMW33" s="61"/>
      <c r="LMX33" s="61"/>
      <c r="LMY33" s="61"/>
      <c r="LMZ33" s="61"/>
      <c r="LNA33" s="61"/>
      <c r="LNB33" s="61"/>
      <c r="LNC33" s="61"/>
      <c r="LND33" s="61"/>
      <c r="LNE33" s="61"/>
      <c r="LNF33" s="61"/>
      <c r="LNG33" s="61"/>
      <c r="LNH33" s="61"/>
      <c r="LNI33" s="61"/>
      <c r="LNJ33" s="61"/>
      <c r="LNK33" s="61"/>
      <c r="LNL33" s="61"/>
      <c r="LNM33" s="61"/>
      <c r="LNN33" s="61"/>
      <c r="LNO33" s="61"/>
      <c r="LNP33" s="61"/>
      <c r="LNQ33" s="61"/>
      <c r="LNR33" s="61"/>
      <c r="LNS33" s="61"/>
      <c r="LNT33" s="61"/>
      <c r="LNU33" s="61"/>
      <c r="LNV33" s="61"/>
      <c r="LNW33" s="61"/>
      <c r="LNX33" s="61"/>
      <c r="LNY33" s="61"/>
      <c r="LNZ33" s="61"/>
      <c r="LOA33" s="61"/>
      <c r="LOB33" s="61"/>
      <c r="LOC33" s="61"/>
      <c r="LOD33" s="61"/>
      <c r="LOE33" s="61"/>
      <c r="LOF33" s="61"/>
      <c r="LOG33" s="61"/>
      <c r="LOH33" s="61"/>
      <c r="LOI33" s="61"/>
      <c r="LOJ33" s="61"/>
      <c r="LOK33" s="61"/>
      <c r="LOL33" s="61"/>
      <c r="LOM33" s="61"/>
      <c r="LON33" s="61"/>
      <c r="LOO33" s="61"/>
      <c r="LOP33" s="61"/>
      <c r="LOQ33" s="61"/>
      <c r="LOR33" s="61"/>
      <c r="LOS33" s="61"/>
      <c r="LOT33" s="61"/>
      <c r="LOU33" s="61"/>
      <c r="LOV33" s="61"/>
      <c r="LOW33" s="61"/>
      <c r="LOX33" s="61"/>
      <c r="LOY33" s="61"/>
      <c r="LOZ33" s="61"/>
      <c r="LPA33" s="61"/>
      <c r="LPB33" s="61"/>
      <c r="LPC33" s="61"/>
      <c r="LPD33" s="61"/>
      <c r="LPE33" s="61"/>
      <c r="LPF33" s="61"/>
      <c r="LPG33" s="61"/>
      <c r="LPH33" s="61"/>
      <c r="LPI33" s="61"/>
      <c r="LPJ33" s="61"/>
      <c r="LPK33" s="61"/>
      <c r="LPL33" s="61"/>
      <c r="LPM33" s="61"/>
      <c r="LPN33" s="61"/>
      <c r="LPO33" s="61"/>
      <c r="LPP33" s="61"/>
      <c r="LPQ33" s="61"/>
      <c r="LPR33" s="61"/>
      <c r="LPS33" s="61"/>
      <c r="LPT33" s="61"/>
      <c r="LPU33" s="61"/>
      <c r="LPV33" s="61"/>
      <c r="LPW33" s="61"/>
      <c r="LPX33" s="61"/>
      <c r="LPY33" s="61"/>
      <c r="LPZ33" s="61"/>
      <c r="LQA33" s="61"/>
      <c r="LQB33" s="61"/>
      <c r="LQC33" s="61"/>
      <c r="LQD33" s="61"/>
      <c r="LQE33" s="61"/>
      <c r="LQF33" s="61"/>
      <c r="LQG33" s="61"/>
      <c r="LQH33" s="61"/>
      <c r="LQI33" s="61"/>
      <c r="LQJ33" s="61"/>
      <c r="LQK33" s="61"/>
      <c r="LQL33" s="61"/>
      <c r="LQM33" s="61"/>
      <c r="LQN33" s="61"/>
      <c r="LQO33" s="61"/>
      <c r="LQP33" s="61"/>
      <c r="LQQ33" s="61"/>
      <c r="LQR33" s="61"/>
      <c r="LQS33" s="61"/>
      <c r="LQT33" s="61"/>
      <c r="LQU33" s="61"/>
      <c r="LQV33" s="61"/>
      <c r="LQW33" s="61"/>
      <c r="LQX33" s="61"/>
      <c r="LQY33" s="61"/>
      <c r="LQZ33" s="61"/>
      <c r="LRA33" s="61"/>
      <c r="LRB33" s="61"/>
      <c r="LRC33" s="61"/>
      <c r="LRD33" s="61"/>
      <c r="LRE33" s="61"/>
      <c r="LRF33" s="61"/>
      <c r="LRG33" s="61"/>
      <c r="LRH33" s="61"/>
      <c r="LRI33" s="61"/>
      <c r="LRJ33" s="61"/>
      <c r="LRK33" s="61"/>
      <c r="LRL33" s="61"/>
      <c r="LRM33" s="61"/>
      <c r="LRN33" s="61"/>
      <c r="LRO33" s="61"/>
      <c r="LRP33" s="61"/>
      <c r="LRQ33" s="61"/>
      <c r="LRR33" s="61"/>
      <c r="LRS33" s="61"/>
      <c r="LRT33" s="61"/>
      <c r="LRU33" s="61"/>
      <c r="LRV33" s="61"/>
      <c r="LRW33" s="61"/>
      <c r="LRX33" s="61"/>
      <c r="LRY33" s="61"/>
      <c r="LRZ33" s="61"/>
      <c r="LSA33" s="61"/>
      <c r="LSB33" s="61"/>
      <c r="LSC33" s="61"/>
      <c r="LSD33" s="61"/>
      <c r="LSE33" s="61"/>
      <c r="LSF33" s="61"/>
      <c r="LSG33" s="61"/>
      <c r="LSH33" s="61"/>
      <c r="LSI33" s="61"/>
      <c r="LSJ33" s="61"/>
      <c r="LSK33" s="61"/>
      <c r="LSL33" s="61"/>
      <c r="LSM33" s="61"/>
      <c r="LSN33" s="61"/>
      <c r="LSO33" s="61"/>
      <c r="LSP33" s="61"/>
      <c r="LSQ33" s="61"/>
      <c r="LSR33" s="61"/>
      <c r="LSS33" s="61"/>
      <c r="LST33" s="61"/>
      <c r="LSU33" s="61"/>
      <c r="LSV33" s="61"/>
      <c r="LSW33" s="61"/>
      <c r="LSX33" s="61"/>
      <c r="LSY33" s="61"/>
      <c r="LSZ33" s="61"/>
      <c r="LTA33" s="61"/>
      <c r="LTB33" s="61"/>
      <c r="LTC33" s="61"/>
      <c r="LTD33" s="61"/>
      <c r="LTE33" s="61"/>
      <c r="LTF33" s="61"/>
      <c r="LTG33" s="61"/>
      <c r="LTH33" s="61"/>
      <c r="LTI33" s="61"/>
      <c r="LTJ33" s="61"/>
      <c r="LTK33" s="61"/>
      <c r="LTL33" s="61"/>
      <c r="LTM33" s="61"/>
      <c r="LTN33" s="61"/>
      <c r="LTO33" s="61"/>
      <c r="LTP33" s="61"/>
      <c r="LTQ33" s="61"/>
      <c r="LTR33" s="61"/>
      <c r="LTS33" s="61"/>
      <c r="LTT33" s="61"/>
      <c r="LTU33" s="61"/>
      <c r="LTV33" s="61"/>
      <c r="LTW33" s="61"/>
      <c r="LTX33" s="61"/>
      <c r="LTY33" s="61"/>
      <c r="LTZ33" s="61"/>
      <c r="LUA33" s="61"/>
      <c r="LUB33" s="61"/>
      <c r="LUC33" s="61"/>
      <c r="LUD33" s="61"/>
      <c r="LUE33" s="61"/>
      <c r="LUF33" s="61"/>
      <c r="LUG33" s="61"/>
      <c r="LUH33" s="61"/>
      <c r="LUI33" s="61"/>
      <c r="LUJ33" s="61"/>
      <c r="LUK33" s="61"/>
      <c r="LUL33" s="61"/>
      <c r="LUM33" s="61"/>
      <c r="LUN33" s="61"/>
      <c r="LUO33" s="61"/>
      <c r="LUP33" s="61"/>
      <c r="LUQ33" s="61"/>
      <c r="LUR33" s="61"/>
      <c r="LUS33" s="61"/>
      <c r="LUT33" s="61"/>
      <c r="LUU33" s="61"/>
      <c r="LUV33" s="61"/>
      <c r="LUW33" s="61"/>
      <c r="LUX33" s="61"/>
      <c r="LUY33" s="61"/>
      <c r="LUZ33" s="61"/>
      <c r="LVA33" s="61"/>
      <c r="LVB33" s="61"/>
      <c r="LVC33" s="61"/>
      <c r="LVD33" s="61"/>
      <c r="LVE33" s="61"/>
      <c r="LVF33" s="61"/>
      <c r="LVG33" s="61"/>
      <c r="LVH33" s="61"/>
      <c r="LVI33" s="61"/>
      <c r="LVJ33" s="61"/>
      <c r="LVK33" s="61"/>
      <c r="LVL33" s="61"/>
      <c r="LVM33" s="61"/>
      <c r="LVN33" s="61"/>
      <c r="LVO33" s="61"/>
      <c r="LVP33" s="61"/>
      <c r="LVQ33" s="61"/>
      <c r="LVR33" s="61"/>
      <c r="LVS33" s="61"/>
      <c r="LVT33" s="61"/>
      <c r="LVU33" s="61"/>
      <c r="LVV33" s="61"/>
      <c r="LVW33" s="61"/>
      <c r="LVX33" s="61"/>
      <c r="LVY33" s="61"/>
      <c r="LVZ33" s="61"/>
      <c r="LWA33" s="61"/>
      <c r="LWB33" s="61"/>
      <c r="LWC33" s="61"/>
      <c r="LWD33" s="61"/>
      <c r="LWE33" s="61"/>
      <c r="LWF33" s="61"/>
      <c r="LWG33" s="61"/>
      <c r="LWH33" s="61"/>
      <c r="LWI33" s="61"/>
      <c r="LWJ33" s="61"/>
      <c r="LWK33" s="61"/>
      <c r="LWL33" s="61"/>
      <c r="LWM33" s="61"/>
      <c r="LWN33" s="61"/>
      <c r="LWO33" s="61"/>
      <c r="LWP33" s="61"/>
      <c r="LWQ33" s="61"/>
      <c r="LWR33" s="61"/>
      <c r="LWS33" s="61"/>
      <c r="LWT33" s="61"/>
      <c r="LWU33" s="61"/>
      <c r="LWV33" s="61"/>
      <c r="LWW33" s="61"/>
      <c r="LWX33" s="61"/>
      <c r="LWY33" s="61"/>
      <c r="LWZ33" s="61"/>
      <c r="LXA33" s="61"/>
      <c r="LXB33" s="61"/>
      <c r="LXC33" s="61"/>
      <c r="LXD33" s="61"/>
      <c r="LXE33" s="61"/>
      <c r="LXF33" s="61"/>
      <c r="LXG33" s="61"/>
      <c r="LXH33" s="61"/>
      <c r="LXI33" s="61"/>
      <c r="LXJ33" s="61"/>
      <c r="LXK33" s="61"/>
      <c r="LXL33" s="61"/>
      <c r="LXM33" s="61"/>
      <c r="LXN33" s="61"/>
      <c r="LXO33" s="61"/>
      <c r="LXP33" s="61"/>
      <c r="LXQ33" s="61"/>
      <c r="LXR33" s="61"/>
      <c r="LXS33" s="61"/>
      <c r="LXT33" s="61"/>
      <c r="LXU33" s="61"/>
      <c r="LXV33" s="61"/>
      <c r="LXW33" s="61"/>
      <c r="LXX33" s="61"/>
      <c r="LXY33" s="61"/>
      <c r="LXZ33" s="61"/>
      <c r="LYA33" s="61"/>
      <c r="LYB33" s="61"/>
      <c r="LYC33" s="61"/>
      <c r="LYD33" s="61"/>
      <c r="LYE33" s="61"/>
      <c r="LYF33" s="61"/>
      <c r="LYG33" s="61"/>
      <c r="LYH33" s="61"/>
      <c r="LYI33" s="61"/>
      <c r="LYJ33" s="61"/>
      <c r="LYK33" s="61"/>
      <c r="LYL33" s="61"/>
      <c r="LYM33" s="61"/>
      <c r="LYN33" s="61"/>
      <c r="LYO33" s="61"/>
      <c r="LYP33" s="61"/>
      <c r="LYQ33" s="61"/>
      <c r="LYR33" s="61"/>
      <c r="LYS33" s="61"/>
      <c r="LYT33" s="61"/>
      <c r="LYU33" s="61"/>
      <c r="LYV33" s="61"/>
      <c r="LYW33" s="61"/>
      <c r="LYX33" s="61"/>
      <c r="LYY33" s="61"/>
      <c r="LYZ33" s="61"/>
      <c r="LZA33" s="61"/>
      <c r="LZB33" s="61"/>
      <c r="LZC33" s="61"/>
      <c r="LZD33" s="61"/>
      <c r="LZE33" s="61"/>
      <c r="LZF33" s="61"/>
      <c r="LZG33" s="61"/>
      <c r="LZH33" s="61"/>
      <c r="LZI33" s="61"/>
      <c r="LZJ33" s="61"/>
      <c r="LZK33" s="61"/>
      <c r="LZL33" s="61"/>
      <c r="LZM33" s="61"/>
      <c r="LZN33" s="61"/>
      <c r="LZO33" s="61"/>
      <c r="LZP33" s="61"/>
      <c r="LZQ33" s="61"/>
      <c r="LZR33" s="61"/>
      <c r="LZS33" s="61"/>
      <c r="LZT33" s="61"/>
      <c r="LZU33" s="61"/>
      <c r="LZV33" s="61"/>
      <c r="LZW33" s="61"/>
      <c r="LZX33" s="61"/>
      <c r="LZY33" s="61"/>
      <c r="LZZ33" s="61"/>
      <c r="MAA33" s="61"/>
      <c r="MAB33" s="61"/>
      <c r="MAC33" s="61"/>
      <c r="MAD33" s="61"/>
      <c r="MAE33" s="61"/>
      <c r="MAF33" s="61"/>
      <c r="MAG33" s="61"/>
      <c r="MAH33" s="61"/>
      <c r="MAI33" s="61"/>
      <c r="MAJ33" s="61"/>
      <c r="MAK33" s="61"/>
      <c r="MAL33" s="61"/>
      <c r="MAM33" s="61"/>
      <c r="MAN33" s="61"/>
      <c r="MAO33" s="61"/>
      <c r="MAP33" s="61"/>
      <c r="MAQ33" s="61"/>
      <c r="MAR33" s="61"/>
      <c r="MAS33" s="61"/>
      <c r="MAT33" s="61"/>
      <c r="MAU33" s="61"/>
      <c r="MAV33" s="61"/>
      <c r="MAW33" s="61"/>
      <c r="MAX33" s="61"/>
      <c r="MAY33" s="61"/>
      <c r="MAZ33" s="61"/>
      <c r="MBA33" s="61"/>
      <c r="MBB33" s="61"/>
      <c r="MBC33" s="61"/>
      <c r="MBD33" s="61"/>
      <c r="MBE33" s="61"/>
      <c r="MBF33" s="61"/>
      <c r="MBG33" s="61"/>
      <c r="MBH33" s="61"/>
      <c r="MBI33" s="61"/>
      <c r="MBJ33" s="61"/>
      <c r="MBK33" s="61"/>
      <c r="MBL33" s="61"/>
      <c r="MBM33" s="61"/>
      <c r="MBN33" s="61"/>
      <c r="MBO33" s="61"/>
      <c r="MBP33" s="61"/>
      <c r="MBQ33" s="61"/>
      <c r="MBR33" s="61"/>
      <c r="MBS33" s="61"/>
      <c r="MBT33" s="61"/>
      <c r="MBU33" s="61"/>
      <c r="MBV33" s="61"/>
      <c r="MBW33" s="61"/>
      <c r="MBX33" s="61"/>
      <c r="MBY33" s="61"/>
      <c r="MBZ33" s="61"/>
      <c r="MCA33" s="61"/>
      <c r="MCB33" s="61"/>
      <c r="MCC33" s="61"/>
      <c r="MCD33" s="61"/>
      <c r="MCE33" s="61"/>
      <c r="MCF33" s="61"/>
      <c r="MCG33" s="61"/>
      <c r="MCH33" s="61"/>
      <c r="MCI33" s="61"/>
      <c r="MCJ33" s="61"/>
      <c r="MCK33" s="61"/>
      <c r="MCL33" s="61"/>
      <c r="MCM33" s="61"/>
      <c r="MCN33" s="61"/>
      <c r="MCO33" s="61"/>
      <c r="MCP33" s="61"/>
      <c r="MCQ33" s="61"/>
      <c r="MCR33" s="61"/>
      <c r="MCS33" s="61"/>
      <c r="MCT33" s="61"/>
      <c r="MCU33" s="61"/>
      <c r="MCV33" s="61"/>
      <c r="MCW33" s="61"/>
      <c r="MCX33" s="61"/>
      <c r="MCY33" s="61"/>
      <c r="MCZ33" s="61"/>
      <c r="MDA33" s="61"/>
      <c r="MDB33" s="61"/>
      <c r="MDC33" s="61"/>
      <c r="MDD33" s="61"/>
      <c r="MDE33" s="61"/>
      <c r="MDF33" s="61"/>
      <c r="MDG33" s="61"/>
      <c r="MDH33" s="61"/>
      <c r="MDI33" s="61"/>
      <c r="MDJ33" s="61"/>
      <c r="MDK33" s="61"/>
      <c r="MDL33" s="61"/>
      <c r="MDM33" s="61"/>
      <c r="MDN33" s="61"/>
      <c r="MDO33" s="61"/>
      <c r="MDP33" s="61"/>
      <c r="MDQ33" s="61"/>
      <c r="MDR33" s="61"/>
      <c r="MDS33" s="61"/>
      <c r="MDT33" s="61"/>
      <c r="MDU33" s="61"/>
      <c r="MDV33" s="61"/>
      <c r="MDW33" s="61"/>
      <c r="MDX33" s="61"/>
      <c r="MDY33" s="61"/>
      <c r="MDZ33" s="61"/>
      <c r="MEA33" s="61"/>
      <c r="MEB33" s="61"/>
      <c r="MEC33" s="61"/>
      <c r="MED33" s="61"/>
      <c r="MEE33" s="61"/>
      <c r="MEF33" s="61"/>
      <c r="MEG33" s="61"/>
      <c r="MEH33" s="61"/>
      <c r="MEI33" s="61"/>
      <c r="MEJ33" s="61"/>
      <c r="MEK33" s="61"/>
      <c r="MEL33" s="61"/>
      <c r="MEM33" s="61"/>
      <c r="MEN33" s="61"/>
      <c r="MEO33" s="61"/>
      <c r="MEP33" s="61"/>
      <c r="MEQ33" s="61"/>
      <c r="MER33" s="61"/>
      <c r="MES33" s="61"/>
      <c r="MET33" s="61"/>
      <c r="MEU33" s="61"/>
      <c r="MEV33" s="61"/>
      <c r="MEW33" s="61"/>
      <c r="MEX33" s="61"/>
      <c r="MEY33" s="61"/>
      <c r="MEZ33" s="61"/>
      <c r="MFA33" s="61"/>
      <c r="MFB33" s="61"/>
      <c r="MFC33" s="61"/>
      <c r="MFD33" s="61"/>
      <c r="MFE33" s="61"/>
      <c r="MFF33" s="61"/>
      <c r="MFG33" s="61"/>
      <c r="MFH33" s="61"/>
      <c r="MFI33" s="61"/>
      <c r="MFJ33" s="61"/>
      <c r="MFK33" s="61"/>
      <c r="MFL33" s="61"/>
      <c r="MFM33" s="61"/>
      <c r="MFN33" s="61"/>
      <c r="MFO33" s="61"/>
      <c r="MFP33" s="61"/>
      <c r="MFQ33" s="61"/>
      <c r="MFR33" s="61"/>
      <c r="MFS33" s="61"/>
      <c r="MFT33" s="61"/>
      <c r="MFU33" s="61"/>
      <c r="MFV33" s="61"/>
      <c r="MFW33" s="61"/>
      <c r="MFX33" s="61"/>
      <c r="MFY33" s="61"/>
      <c r="MFZ33" s="61"/>
      <c r="MGA33" s="61"/>
      <c r="MGB33" s="61"/>
      <c r="MGC33" s="61"/>
      <c r="MGD33" s="61"/>
      <c r="MGE33" s="61"/>
      <c r="MGF33" s="61"/>
      <c r="MGG33" s="61"/>
      <c r="MGH33" s="61"/>
      <c r="MGI33" s="61"/>
      <c r="MGJ33" s="61"/>
      <c r="MGK33" s="61"/>
      <c r="MGL33" s="61"/>
      <c r="MGM33" s="61"/>
      <c r="MGN33" s="61"/>
      <c r="MGO33" s="61"/>
      <c r="MGP33" s="61"/>
      <c r="MGQ33" s="61"/>
      <c r="MGR33" s="61"/>
      <c r="MGS33" s="61"/>
      <c r="MGT33" s="61"/>
      <c r="MGU33" s="61"/>
      <c r="MGV33" s="61"/>
      <c r="MGW33" s="61"/>
      <c r="MGX33" s="61"/>
      <c r="MGY33" s="61"/>
      <c r="MGZ33" s="61"/>
      <c r="MHA33" s="61"/>
      <c r="MHB33" s="61"/>
      <c r="MHC33" s="61"/>
      <c r="MHD33" s="61"/>
      <c r="MHE33" s="61"/>
      <c r="MHF33" s="61"/>
      <c r="MHG33" s="61"/>
      <c r="MHH33" s="61"/>
      <c r="MHI33" s="61"/>
      <c r="MHJ33" s="61"/>
      <c r="MHK33" s="61"/>
      <c r="MHL33" s="61"/>
      <c r="MHM33" s="61"/>
      <c r="MHN33" s="61"/>
      <c r="MHO33" s="61"/>
      <c r="MHP33" s="61"/>
      <c r="MHQ33" s="61"/>
      <c r="MHR33" s="61"/>
      <c r="MHS33" s="61"/>
      <c r="MHT33" s="61"/>
      <c r="MHU33" s="61"/>
      <c r="MHV33" s="61"/>
      <c r="MHW33" s="61"/>
      <c r="MHX33" s="61"/>
      <c r="MHY33" s="61"/>
      <c r="MHZ33" s="61"/>
      <c r="MIA33" s="61"/>
      <c r="MIB33" s="61"/>
      <c r="MIC33" s="61"/>
      <c r="MID33" s="61"/>
      <c r="MIE33" s="61"/>
      <c r="MIF33" s="61"/>
      <c r="MIG33" s="61"/>
      <c r="MIH33" s="61"/>
      <c r="MII33" s="61"/>
      <c r="MIJ33" s="61"/>
      <c r="MIK33" s="61"/>
      <c r="MIL33" s="61"/>
      <c r="MIM33" s="61"/>
      <c r="MIN33" s="61"/>
      <c r="MIO33" s="61"/>
      <c r="MIP33" s="61"/>
      <c r="MIQ33" s="61"/>
      <c r="MIR33" s="61"/>
      <c r="MIS33" s="61"/>
      <c r="MIT33" s="61"/>
      <c r="MIU33" s="61"/>
      <c r="MIV33" s="61"/>
      <c r="MIW33" s="61"/>
      <c r="MIX33" s="61"/>
      <c r="MIY33" s="61"/>
      <c r="MIZ33" s="61"/>
      <c r="MJA33" s="61"/>
      <c r="MJB33" s="61"/>
      <c r="MJC33" s="61"/>
      <c r="MJD33" s="61"/>
      <c r="MJE33" s="61"/>
      <c r="MJF33" s="61"/>
      <c r="MJG33" s="61"/>
      <c r="MJH33" s="61"/>
      <c r="MJI33" s="61"/>
      <c r="MJJ33" s="61"/>
      <c r="MJK33" s="61"/>
      <c r="MJL33" s="61"/>
      <c r="MJM33" s="61"/>
      <c r="MJN33" s="61"/>
      <c r="MJO33" s="61"/>
      <c r="MJP33" s="61"/>
      <c r="MJQ33" s="61"/>
      <c r="MJR33" s="61"/>
      <c r="MJS33" s="61"/>
      <c r="MJT33" s="61"/>
      <c r="MJU33" s="61"/>
      <c r="MJV33" s="61"/>
      <c r="MJW33" s="61"/>
      <c r="MJX33" s="61"/>
      <c r="MJY33" s="61"/>
      <c r="MJZ33" s="61"/>
      <c r="MKA33" s="61"/>
      <c r="MKB33" s="61"/>
      <c r="MKC33" s="61"/>
      <c r="MKD33" s="61"/>
      <c r="MKE33" s="61"/>
      <c r="MKF33" s="61"/>
      <c r="MKG33" s="61"/>
      <c r="MKH33" s="61"/>
      <c r="MKI33" s="61"/>
      <c r="MKJ33" s="61"/>
      <c r="MKK33" s="61"/>
      <c r="MKL33" s="61"/>
      <c r="MKM33" s="61"/>
      <c r="MKN33" s="61"/>
      <c r="MKO33" s="61"/>
      <c r="MKP33" s="61"/>
      <c r="MKQ33" s="61"/>
      <c r="MKR33" s="61"/>
      <c r="MKS33" s="61"/>
      <c r="MKT33" s="61"/>
      <c r="MKU33" s="61"/>
      <c r="MKV33" s="61"/>
      <c r="MKW33" s="61"/>
      <c r="MKX33" s="61"/>
      <c r="MKY33" s="61"/>
      <c r="MKZ33" s="61"/>
      <c r="MLA33" s="61"/>
      <c r="MLB33" s="61"/>
      <c r="MLC33" s="61"/>
      <c r="MLD33" s="61"/>
      <c r="MLE33" s="61"/>
      <c r="MLF33" s="61"/>
      <c r="MLG33" s="61"/>
      <c r="MLH33" s="61"/>
      <c r="MLI33" s="61"/>
      <c r="MLJ33" s="61"/>
      <c r="MLK33" s="61"/>
      <c r="MLL33" s="61"/>
      <c r="MLM33" s="61"/>
      <c r="MLN33" s="61"/>
      <c r="MLO33" s="61"/>
      <c r="MLP33" s="61"/>
      <c r="MLQ33" s="61"/>
      <c r="MLR33" s="61"/>
      <c r="MLS33" s="61"/>
      <c r="MLT33" s="61"/>
      <c r="MLU33" s="61"/>
      <c r="MLV33" s="61"/>
      <c r="MLW33" s="61"/>
      <c r="MLX33" s="61"/>
      <c r="MLY33" s="61"/>
      <c r="MLZ33" s="61"/>
      <c r="MMA33" s="61"/>
      <c r="MMB33" s="61"/>
      <c r="MMC33" s="61"/>
      <c r="MMD33" s="61"/>
      <c r="MME33" s="61"/>
      <c r="MMF33" s="61"/>
      <c r="MMG33" s="61"/>
      <c r="MMH33" s="61"/>
      <c r="MMI33" s="61"/>
      <c r="MMJ33" s="61"/>
      <c r="MMK33" s="61"/>
      <c r="MML33" s="61"/>
      <c r="MMM33" s="61"/>
      <c r="MMN33" s="61"/>
      <c r="MMO33" s="61"/>
      <c r="MMP33" s="61"/>
      <c r="MMQ33" s="61"/>
      <c r="MMR33" s="61"/>
      <c r="MMS33" s="61"/>
      <c r="MMT33" s="61"/>
      <c r="MMU33" s="61"/>
      <c r="MMV33" s="61"/>
      <c r="MMW33" s="61"/>
      <c r="MMX33" s="61"/>
      <c r="MMY33" s="61"/>
      <c r="MMZ33" s="61"/>
      <c r="MNA33" s="61"/>
      <c r="MNB33" s="61"/>
      <c r="MNC33" s="61"/>
      <c r="MND33" s="61"/>
      <c r="MNE33" s="61"/>
      <c r="MNF33" s="61"/>
      <c r="MNG33" s="61"/>
      <c r="MNH33" s="61"/>
      <c r="MNI33" s="61"/>
      <c r="MNJ33" s="61"/>
      <c r="MNK33" s="61"/>
      <c r="MNL33" s="61"/>
      <c r="MNM33" s="61"/>
      <c r="MNN33" s="61"/>
      <c r="MNO33" s="61"/>
      <c r="MNP33" s="61"/>
      <c r="MNQ33" s="61"/>
      <c r="MNR33" s="61"/>
      <c r="MNS33" s="61"/>
      <c r="MNT33" s="61"/>
      <c r="MNU33" s="61"/>
      <c r="MNV33" s="61"/>
      <c r="MNW33" s="61"/>
      <c r="MNX33" s="61"/>
      <c r="MNY33" s="61"/>
      <c r="MNZ33" s="61"/>
      <c r="MOA33" s="61"/>
      <c r="MOB33" s="61"/>
      <c r="MOC33" s="61"/>
      <c r="MOD33" s="61"/>
      <c r="MOE33" s="61"/>
      <c r="MOF33" s="61"/>
      <c r="MOG33" s="61"/>
      <c r="MOH33" s="61"/>
      <c r="MOI33" s="61"/>
      <c r="MOJ33" s="61"/>
      <c r="MOK33" s="61"/>
      <c r="MOL33" s="61"/>
      <c r="MOM33" s="61"/>
      <c r="MON33" s="61"/>
      <c r="MOO33" s="61"/>
      <c r="MOP33" s="61"/>
      <c r="MOQ33" s="61"/>
      <c r="MOR33" s="61"/>
      <c r="MOS33" s="61"/>
      <c r="MOT33" s="61"/>
      <c r="MOU33" s="61"/>
      <c r="MOV33" s="61"/>
      <c r="MOW33" s="61"/>
      <c r="MOX33" s="61"/>
      <c r="MOY33" s="61"/>
      <c r="MOZ33" s="61"/>
      <c r="MPA33" s="61"/>
      <c r="MPB33" s="61"/>
      <c r="MPC33" s="61"/>
      <c r="MPD33" s="61"/>
      <c r="MPE33" s="61"/>
      <c r="MPF33" s="61"/>
      <c r="MPG33" s="61"/>
      <c r="MPH33" s="61"/>
      <c r="MPI33" s="61"/>
      <c r="MPJ33" s="61"/>
      <c r="MPK33" s="61"/>
      <c r="MPL33" s="61"/>
      <c r="MPM33" s="61"/>
      <c r="MPN33" s="61"/>
      <c r="MPO33" s="61"/>
      <c r="MPP33" s="61"/>
      <c r="MPQ33" s="61"/>
      <c r="MPR33" s="61"/>
      <c r="MPS33" s="61"/>
      <c r="MPT33" s="61"/>
      <c r="MPU33" s="61"/>
      <c r="MPV33" s="61"/>
      <c r="MPW33" s="61"/>
      <c r="MPX33" s="61"/>
      <c r="MPY33" s="61"/>
      <c r="MPZ33" s="61"/>
      <c r="MQA33" s="61"/>
      <c r="MQB33" s="61"/>
      <c r="MQC33" s="61"/>
      <c r="MQD33" s="61"/>
      <c r="MQE33" s="61"/>
      <c r="MQF33" s="61"/>
      <c r="MQG33" s="61"/>
      <c r="MQH33" s="61"/>
      <c r="MQI33" s="61"/>
      <c r="MQJ33" s="61"/>
      <c r="MQK33" s="61"/>
      <c r="MQL33" s="61"/>
      <c r="MQM33" s="61"/>
      <c r="MQN33" s="61"/>
      <c r="MQO33" s="61"/>
      <c r="MQP33" s="61"/>
      <c r="MQQ33" s="61"/>
      <c r="MQR33" s="61"/>
      <c r="MQS33" s="61"/>
      <c r="MQT33" s="61"/>
      <c r="MQU33" s="61"/>
      <c r="MQV33" s="61"/>
      <c r="MQW33" s="61"/>
      <c r="MQX33" s="61"/>
      <c r="MQY33" s="61"/>
      <c r="MQZ33" s="61"/>
      <c r="MRA33" s="61"/>
      <c r="MRB33" s="61"/>
      <c r="MRC33" s="61"/>
      <c r="MRD33" s="61"/>
      <c r="MRE33" s="61"/>
      <c r="MRF33" s="61"/>
      <c r="MRG33" s="61"/>
      <c r="MRH33" s="61"/>
      <c r="MRI33" s="61"/>
      <c r="MRJ33" s="61"/>
      <c r="MRK33" s="61"/>
      <c r="MRL33" s="61"/>
      <c r="MRM33" s="61"/>
      <c r="MRN33" s="61"/>
      <c r="MRO33" s="61"/>
      <c r="MRP33" s="61"/>
      <c r="MRQ33" s="61"/>
      <c r="MRR33" s="61"/>
      <c r="MRS33" s="61"/>
      <c r="MRT33" s="61"/>
      <c r="MRU33" s="61"/>
      <c r="MRV33" s="61"/>
      <c r="MRW33" s="61"/>
      <c r="MRX33" s="61"/>
      <c r="MRY33" s="61"/>
      <c r="MRZ33" s="61"/>
      <c r="MSA33" s="61"/>
      <c r="MSB33" s="61"/>
      <c r="MSC33" s="61"/>
      <c r="MSD33" s="61"/>
      <c r="MSE33" s="61"/>
      <c r="MSF33" s="61"/>
      <c r="MSG33" s="61"/>
      <c r="MSH33" s="61"/>
      <c r="MSI33" s="61"/>
      <c r="MSJ33" s="61"/>
      <c r="MSK33" s="61"/>
      <c r="MSL33" s="61"/>
      <c r="MSM33" s="61"/>
      <c r="MSN33" s="61"/>
      <c r="MSO33" s="61"/>
      <c r="MSP33" s="61"/>
      <c r="MSQ33" s="61"/>
      <c r="MSR33" s="61"/>
      <c r="MSS33" s="61"/>
      <c r="MST33" s="61"/>
      <c r="MSU33" s="61"/>
      <c r="MSV33" s="61"/>
      <c r="MSW33" s="61"/>
      <c r="MSX33" s="61"/>
      <c r="MSY33" s="61"/>
      <c r="MSZ33" s="61"/>
      <c r="MTA33" s="61"/>
      <c r="MTB33" s="61"/>
      <c r="MTC33" s="61"/>
      <c r="MTD33" s="61"/>
      <c r="MTE33" s="61"/>
      <c r="MTF33" s="61"/>
      <c r="MTG33" s="61"/>
      <c r="MTH33" s="61"/>
      <c r="MTI33" s="61"/>
      <c r="MTJ33" s="61"/>
      <c r="MTK33" s="61"/>
      <c r="MTL33" s="61"/>
      <c r="MTM33" s="61"/>
      <c r="MTN33" s="61"/>
      <c r="MTO33" s="61"/>
      <c r="MTP33" s="61"/>
      <c r="MTQ33" s="61"/>
      <c r="MTR33" s="61"/>
      <c r="MTS33" s="61"/>
      <c r="MTT33" s="61"/>
      <c r="MTU33" s="61"/>
      <c r="MTV33" s="61"/>
      <c r="MTW33" s="61"/>
      <c r="MTX33" s="61"/>
      <c r="MTY33" s="61"/>
      <c r="MTZ33" s="61"/>
      <c r="MUA33" s="61"/>
      <c r="MUB33" s="61"/>
      <c r="MUC33" s="61"/>
      <c r="MUD33" s="61"/>
      <c r="MUE33" s="61"/>
      <c r="MUF33" s="61"/>
      <c r="MUG33" s="61"/>
      <c r="MUH33" s="61"/>
      <c r="MUI33" s="61"/>
      <c r="MUJ33" s="61"/>
      <c r="MUK33" s="61"/>
      <c r="MUL33" s="61"/>
      <c r="MUM33" s="61"/>
      <c r="MUN33" s="61"/>
      <c r="MUO33" s="61"/>
      <c r="MUP33" s="61"/>
      <c r="MUQ33" s="61"/>
      <c r="MUR33" s="61"/>
      <c r="MUS33" s="61"/>
      <c r="MUT33" s="61"/>
      <c r="MUU33" s="61"/>
      <c r="MUV33" s="61"/>
      <c r="MUW33" s="61"/>
      <c r="MUX33" s="61"/>
      <c r="MUY33" s="61"/>
      <c r="MUZ33" s="61"/>
      <c r="MVA33" s="61"/>
      <c r="MVB33" s="61"/>
      <c r="MVC33" s="61"/>
      <c r="MVD33" s="61"/>
      <c r="MVE33" s="61"/>
      <c r="MVF33" s="61"/>
      <c r="MVG33" s="61"/>
      <c r="MVH33" s="61"/>
      <c r="MVI33" s="61"/>
      <c r="MVJ33" s="61"/>
      <c r="MVK33" s="61"/>
      <c r="MVL33" s="61"/>
      <c r="MVM33" s="61"/>
      <c r="MVN33" s="61"/>
      <c r="MVO33" s="61"/>
      <c r="MVP33" s="61"/>
      <c r="MVQ33" s="61"/>
      <c r="MVR33" s="61"/>
      <c r="MVS33" s="61"/>
      <c r="MVT33" s="61"/>
      <c r="MVU33" s="61"/>
      <c r="MVV33" s="61"/>
      <c r="MVW33" s="61"/>
      <c r="MVX33" s="61"/>
      <c r="MVY33" s="61"/>
      <c r="MVZ33" s="61"/>
      <c r="MWA33" s="61"/>
      <c r="MWB33" s="61"/>
      <c r="MWC33" s="61"/>
      <c r="MWD33" s="61"/>
      <c r="MWE33" s="61"/>
      <c r="MWF33" s="61"/>
      <c r="MWG33" s="61"/>
      <c r="MWH33" s="61"/>
      <c r="MWI33" s="61"/>
      <c r="MWJ33" s="61"/>
      <c r="MWK33" s="61"/>
      <c r="MWL33" s="61"/>
      <c r="MWM33" s="61"/>
      <c r="MWN33" s="61"/>
      <c r="MWO33" s="61"/>
      <c r="MWP33" s="61"/>
      <c r="MWQ33" s="61"/>
      <c r="MWR33" s="61"/>
      <c r="MWS33" s="61"/>
      <c r="MWT33" s="61"/>
      <c r="MWU33" s="61"/>
      <c r="MWV33" s="61"/>
      <c r="MWW33" s="61"/>
      <c r="MWX33" s="61"/>
      <c r="MWY33" s="61"/>
      <c r="MWZ33" s="61"/>
      <c r="MXA33" s="61"/>
      <c r="MXB33" s="61"/>
      <c r="MXC33" s="61"/>
      <c r="MXD33" s="61"/>
      <c r="MXE33" s="61"/>
      <c r="MXF33" s="61"/>
      <c r="MXG33" s="61"/>
      <c r="MXH33" s="61"/>
      <c r="MXI33" s="61"/>
      <c r="MXJ33" s="61"/>
      <c r="MXK33" s="61"/>
      <c r="MXL33" s="61"/>
      <c r="MXM33" s="61"/>
      <c r="MXN33" s="61"/>
      <c r="MXO33" s="61"/>
      <c r="MXP33" s="61"/>
      <c r="MXQ33" s="61"/>
      <c r="MXR33" s="61"/>
      <c r="MXS33" s="61"/>
      <c r="MXT33" s="61"/>
      <c r="MXU33" s="61"/>
      <c r="MXV33" s="61"/>
      <c r="MXW33" s="61"/>
      <c r="MXX33" s="61"/>
      <c r="MXY33" s="61"/>
      <c r="MXZ33" s="61"/>
      <c r="MYA33" s="61"/>
      <c r="MYB33" s="61"/>
      <c r="MYC33" s="61"/>
      <c r="MYD33" s="61"/>
      <c r="MYE33" s="61"/>
      <c r="MYF33" s="61"/>
      <c r="MYG33" s="61"/>
      <c r="MYH33" s="61"/>
      <c r="MYI33" s="61"/>
      <c r="MYJ33" s="61"/>
      <c r="MYK33" s="61"/>
      <c r="MYL33" s="61"/>
      <c r="MYM33" s="61"/>
      <c r="MYN33" s="61"/>
      <c r="MYO33" s="61"/>
      <c r="MYP33" s="61"/>
      <c r="MYQ33" s="61"/>
      <c r="MYR33" s="61"/>
      <c r="MYS33" s="61"/>
      <c r="MYT33" s="61"/>
      <c r="MYU33" s="61"/>
      <c r="MYV33" s="61"/>
      <c r="MYW33" s="61"/>
      <c r="MYX33" s="61"/>
      <c r="MYY33" s="61"/>
      <c r="MYZ33" s="61"/>
      <c r="MZA33" s="61"/>
      <c r="MZB33" s="61"/>
      <c r="MZC33" s="61"/>
      <c r="MZD33" s="61"/>
      <c r="MZE33" s="61"/>
      <c r="MZF33" s="61"/>
      <c r="MZG33" s="61"/>
      <c r="MZH33" s="61"/>
      <c r="MZI33" s="61"/>
      <c r="MZJ33" s="61"/>
      <c r="MZK33" s="61"/>
      <c r="MZL33" s="61"/>
      <c r="MZM33" s="61"/>
      <c r="MZN33" s="61"/>
      <c r="MZO33" s="61"/>
      <c r="MZP33" s="61"/>
      <c r="MZQ33" s="61"/>
      <c r="MZR33" s="61"/>
      <c r="MZS33" s="61"/>
      <c r="MZT33" s="61"/>
      <c r="MZU33" s="61"/>
      <c r="MZV33" s="61"/>
      <c r="MZW33" s="61"/>
      <c r="MZX33" s="61"/>
      <c r="MZY33" s="61"/>
      <c r="MZZ33" s="61"/>
      <c r="NAA33" s="61"/>
      <c r="NAB33" s="61"/>
      <c r="NAC33" s="61"/>
      <c r="NAD33" s="61"/>
      <c r="NAE33" s="61"/>
      <c r="NAF33" s="61"/>
      <c r="NAG33" s="61"/>
      <c r="NAH33" s="61"/>
      <c r="NAI33" s="61"/>
      <c r="NAJ33" s="61"/>
      <c r="NAK33" s="61"/>
      <c r="NAL33" s="61"/>
      <c r="NAM33" s="61"/>
      <c r="NAN33" s="61"/>
      <c r="NAO33" s="61"/>
      <c r="NAP33" s="61"/>
      <c r="NAQ33" s="61"/>
      <c r="NAR33" s="61"/>
      <c r="NAS33" s="61"/>
      <c r="NAT33" s="61"/>
      <c r="NAU33" s="61"/>
      <c r="NAV33" s="61"/>
      <c r="NAW33" s="61"/>
      <c r="NAX33" s="61"/>
      <c r="NAY33" s="61"/>
      <c r="NAZ33" s="61"/>
      <c r="NBA33" s="61"/>
      <c r="NBB33" s="61"/>
      <c r="NBC33" s="61"/>
      <c r="NBD33" s="61"/>
      <c r="NBE33" s="61"/>
      <c r="NBF33" s="61"/>
      <c r="NBG33" s="61"/>
      <c r="NBH33" s="61"/>
      <c r="NBI33" s="61"/>
      <c r="NBJ33" s="61"/>
      <c r="NBK33" s="61"/>
      <c r="NBL33" s="61"/>
      <c r="NBM33" s="61"/>
      <c r="NBN33" s="61"/>
      <c r="NBO33" s="61"/>
      <c r="NBP33" s="61"/>
      <c r="NBQ33" s="61"/>
      <c r="NBR33" s="61"/>
      <c r="NBS33" s="61"/>
      <c r="NBT33" s="61"/>
      <c r="NBU33" s="61"/>
      <c r="NBV33" s="61"/>
      <c r="NBW33" s="61"/>
      <c r="NBX33" s="61"/>
      <c r="NBY33" s="61"/>
      <c r="NBZ33" s="61"/>
      <c r="NCA33" s="61"/>
      <c r="NCB33" s="61"/>
      <c r="NCC33" s="61"/>
      <c r="NCD33" s="61"/>
      <c r="NCE33" s="61"/>
      <c r="NCF33" s="61"/>
      <c r="NCG33" s="61"/>
      <c r="NCH33" s="61"/>
      <c r="NCI33" s="61"/>
      <c r="NCJ33" s="61"/>
      <c r="NCK33" s="61"/>
      <c r="NCL33" s="61"/>
      <c r="NCM33" s="61"/>
      <c r="NCN33" s="61"/>
      <c r="NCO33" s="61"/>
      <c r="NCP33" s="61"/>
      <c r="NCQ33" s="61"/>
      <c r="NCR33" s="61"/>
      <c r="NCS33" s="61"/>
      <c r="NCT33" s="61"/>
      <c r="NCU33" s="61"/>
      <c r="NCV33" s="61"/>
      <c r="NCW33" s="61"/>
      <c r="NCX33" s="61"/>
      <c r="NCY33" s="61"/>
      <c r="NCZ33" s="61"/>
      <c r="NDA33" s="61"/>
      <c r="NDB33" s="61"/>
      <c r="NDC33" s="61"/>
      <c r="NDD33" s="61"/>
      <c r="NDE33" s="61"/>
      <c r="NDF33" s="61"/>
      <c r="NDG33" s="61"/>
      <c r="NDH33" s="61"/>
      <c r="NDI33" s="61"/>
      <c r="NDJ33" s="61"/>
      <c r="NDK33" s="61"/>
      <c r="NDL33" s="61"/>
      <c r="NDM33" s="61"/>
      <c r="NDN33" s="61"/>
      <c r="NDO33" s="61"/>
      <c r="NDP33" s="61"/>
      <c r="NDQ33" s="61"/>
      <c r="NDR33" s="61"/>
      <c r="NDS33" s="61"/>
      <c r="NDT33" s="61"/>
      <c r="NDU33" s="61"/>
      <c r="NDV33" s="61"/>
      <c r="NDW33" s="61"/>
      <c r="NDX33" s="61"/>
      <c r="NDY33" s="61"/>
      <c r="NDZ33" s="61"/>
      <c r="NEA33" s="61"/>
      <c r="NEB33" s="61"/>
      <c r="NEC33" s="61"/>
      <c r="NED33" s="61"/>
      <c r="NEE33" s="61"/>
      <c r="NEF33" s="61"/>
      <c r="NEG33" s="61"/>
      <c r="NEH33" s="61"/>
      <c r="NEI33" s="61"/>
      <c r="NEJ33" s="61"/>
      <c r="NEK33" s="61"/>
      <c r="NEL33" s="61"/>
      <c r="NEM33" s="61"/>
      <c r="NEN33" s="61"/>
      <c r="NEO33" s="61"/>
      <c r="NEP33" s="61"/>
      <c r="NEQ33" s="61"/>
      <c r="NER33" s="61"/>
      <c r="NES33" s="61"/>
      <c r="NET33" s="61"/>
      <c r="NEU33" s="61"/>
      <c r="NEV33" s="61"/>
      <c r="NEW33" s="61"/>
      <c r="NEX33" s="61"/>
      <c r="NEY33" s="61"/>
      <c r="NEZ33" s="61"/>
      <c r="NFA33" s="61"/>
      <c r="NFB33" s="61"/>
      <c r="NFC33" s="61"/>
      <c r="NFD33" s="61"/>
      <c r="NFE33" s="61"/>
      <c r="NFF33" s="61"/>
      <c r="NFG33" s="61"/>
      <c r="NFH33" s="61"/>
      <c r="NFI33" s="61"/>
      <c r="NFJ33" s="61"/>
      <c r="NFK33" s="61"/>
      <c r="NFL33" s="61"/>
      <c r="NFM33" s="61"/>
      <c r="NFN33" s="61"/>
      <c r="NFO33" s="61"/>
      <c r="NFP33" s="61"/>
      <c r="NFQ33" s="61"/>
      <c r="NFR33" s="61"/>
      <c r="NFS33" s="61"/>
      <c r="NFT33" s="61"/>
      <c r="NFU33" s="61"/>
      <c r="NFV33" s="61"/>
      <c r="NFW33" s="61"/>
      <c r="NFX33" s="61"/>
      <c r="NFY33" s="61"/>
      <c r="NFZ33" s="61"/>
      <c r="NGA33" s="61"/>
      <c r="NGB33" s="61"/>
      <c r="NGC33" s="61"/>
      <c r="NGD33" s="61"/>
      <c r="NGE33" s="61"/>
      <c r="NGF33" s="61"/>
      <c r="NGG33" s="61"/>
      <c r="NGH33" s="61"/>
      <c r="NGI33" s="61"/>
      <c r="NGJ33" s="61"/>
      <c r="NGK33" s="61"/>
      <c r="NGL33" s="61"/>
      <c r="NGM33" s="61"/>
      <c r="NGN33" s="61"/>
      <c r="NGO33" s="61"/>
      <c r="NGP33" s="61"/>
      <c r="NGQ33" s="61"/>
      <c r="NGR33" s="61"/>
      <c r="NGS33" s="61"/>
      <c r="NGT33" s="61"/>
      <c r="NGU33" s="61"/>
      <c r="NGV33" s="61"/>
      <c r="NGW33" s="61"/>
      <c r="NGX33" s="61"/>
      <c r="NGY33" s="61"/>
      <c r="NGZ33" s="61"/>
      <c r="NHA33" s="61"/>
      <c r="NHB33" s="61"/>
      <c r="NHC33" s="61"/>
      <c r="NHD33" s="61"/>
      <c r="NHE33" s="61"/>
      <c r="NHF33" s="61"/>
      <c r="NHG33" s="61"/>
      <c r="NHH33" s="61"/>
      <c r="NHI33" s="61"/>
      <c r="NHJ33" s="61"/>
      <c r="NHK33" s="61"/>
      <c r="NHL33" s="61"/>
      <c r="NHM33" s="61"/>
      <c r="NHN33" s="61"/>
      <c r="NHO33" s="61"/>
      <c r="NHP33" s="61"/>
      <c r="NHQ33" s="61"/>
      <c r="NHR33" s="61"/>
      <c r="NHS33" s="61"/>
      <c r="NHT33" s="61"/>
      <c r="NHU33" s="61"/>
      <c r="NHV33" s="61"/>
      <c r="NHW33" s="61"/>
      <c r="NHX33" s="61"/>
      <c r="NHY33" s="61"/>
      <c r="NHZ33" s="61"/>
      <c r="NIA33" s="61"/>
      <c r="NIB33" s="61"/>
      <c r="NIC33" s="61"/>
      <c r="NID33" s="61"/>
      <c r="NIE33" s="61"/>
      <c r="NIF33" s="61"/>
      <c r="NIG33" s="61"/>
      <c r="NIH33" s="61"/>
      <c r="NII33" s="61"/>
      <c r="NIJ33" s="61"/>
      <c r="NIK33" s="61"/>
      <c r="NIL33" s="61"/>
      <c r="NIM33" s="61"/>
      <c r="NIN33" s="61"/>
      <c r="NIO33" s="61"/>
      <c r="NIP33" s="61"/>
      <c r="NIQ33" s="61"/>
      <c r="NIR33" s="61"/>
      <c r="NIS33" s="61"/>
      <c r="NIT33" s="61"/>
      <c r="NIU33" s="61"/>
      <c r="NIV33" s="61"/>
      <c r="NIW33" s="61"/>
      <c r="NIX33" s="61"/>
      <c r="NIY33" s="61"/>
      <c r="NIZ33" s="61"/>
      <c r="NJA33" s="61"/>
      <c r="NJB33" s="61"/>
      <c r="NJC33" s="61"/>
      <c r="NJD33" s="61"/>
      <c r="NJE33" s="61"/>
      <c r="NJF33" s="61"/>
      <c r="NJG33" s="61"/>
      <c r="NJH33" s="61"/>
      <c r="NJI33" s="61"/>
      <c r="NJJ33" s="61"/>
      <c r="NJK33" s="61"/>
      <c r="NJL33" s="61"/>
      <c r="NJM33" s="61"/>
      <c r="NJN33" s="61"/>
      <c r="NJO33" s="61"/>
      <c r="NJP33" s="61"/>
      <c r="NJQ33" s="61"/>
      <c r="NJR33" s="61"/>
      <c r="NJS33" s="61"/>
      <c r="NJT33" s="61"/>
      <c r="NJU33" s="61"/>
      <c r="NJV33" s="61"/>
      <c r="NJW33" s="61"/>
      <c r="NJX33" s="61"/>
      <c r="NJY33" s="61"/>
      <c r="NJZ33" s="61"/>
      <c r="NKA33" s="61"/>
      <c r="NKB33" s="61"/>
      <c r="NKC33" s="61"/>
      <c r="NKD33" s="61"/>
      <c r="NKE33" s="61"/>
      <c r="NKF33" s="61"/>
      <c r="NKG33" s="61"/>
      <c r="NKH33" s="61"/>
      <c r="NKI33" s="61"/>
      <c r="NKJ33" s="61"/>
      <c r="NKK33" s="61"/>
      <c r="NKL33" s="61"/>
      <c r="NKM33" s="61"/>
      <c r="NKN33" s="61"/>
      <c r="NKO33" s="61"/>
      <c r="NKP33" s="61"/>
      <c r="NKQ33" s="61"/>
      <c r="NKR33" s="61"/>
      <c r="NKS33" s="61"/>
      <c r="NKT33" s="61"/>
      <c r="NKU33" s="61"/>
      <c r="NKV33" s="61"/>
      <c r="NKW33" s="61"/>
      <c r="NKX33" s="61"/>
      <c r="NKY33" s="61"/>
      <c r="NKZ33" s="61"/>
      <c r="NLA33" s="61"/>
      <c r="NLB33" s="61"/>
      <c r="NLC33" s="61"/>
      <c r="NLD33" s="61"/>
      <c r="NLE33" s="61"/>
      <c r="NLF33" s="61"/>
      <c r="NLG33" s="61"/>
      <c r="NLH33" s="61"/>
      <c r="NLI33" s="61"/>
      <c r="NLJ33" s="61"/>
      <c r="NLK33" s="61"/>
      <c r="NLL33" s="61"/>
      <c r="NLM33" s="61"/>
      <c r="NLN33" s="61"/>
      <c r="NLO33" s="61"/>
      <c r="NLP33" s="61"/>
      <c r="NLQ33" s="61"/>
      <c r="NLR33" s="61"/>
      <c r="NLS33" s="61"/>
      <c r="NLT33" s="61"/>
      <c r="NLU33" s="61"/>
      <c r="NLV33" s="61"/>
      <c r="NLW33" s="61"/>
      <c r="NLX33" s="61"/>
      <c r="NLY33" s="61"/>
      <c r="NLZ33" s="61"/>
      <c r="NMA33" s="61"/>
      <c r="NMB33" s="61"/>
      <c r="NMC33" s="61"/>
      <c r="NMD33" s="61"/>
      <c r="NME33" s="61"/>
      <c r="NMF33" s="61"/>
      <c r="NMG33" s="61"/>
      <c r="NMH33" s="61"/>
      <c r="NMI33" s="61"/>
      <c r="NMJ33" s="61"/>
      <c r="NMK33" s="61"/>
      <c r="NML33" s="61"/>
      <c r="NMM33" s="61"/>
      <c r="NMN33" s="61"/>
      <c r="NMO33" s="61"/>
      <c r="NMP33" s="61"/>
      <c r="NMQ33" s="61"/>
      <c r="NMR33" s="61"/>
      <c r="NMS33" s="61"/>
      <c r="NMT33" s="61"/>
      <c r="NMU33" s="61"/>
      <c r="NMV33" s="61"/>
      <c r="NMW33" s="61"/>
      <c r="NMX33" s="61"/>
      <c r="NMY33" s="61"/>
      <c r="NMZ33" s="61"/>
      <c r="NNA33" s="61"/>
      <c r="NNB33" s="61"/>
      <c r="NNC33" s="61"/>
      <c r="NND33" s="61"/>
      <c r="NNE33" s="61"/>
      <c r="NNF33" s="61"/>
      <c r="NNG33" s="61"/>
      <c r="NNH33" s="61"/>
      <c r="NNI33" s="61"/>
      <c r="NNJ33" s="61"/>
      <c r="NNK33" s="61"/>
      <c r="NNL33" s="61"/>
      <c r="NNM33" s="61"/>
      <c r="NNN33" s="61"/>
      <c r="NNO33" s="61"/>
      <c r="NNP33" s="61"/>
      <c r="NNQ33" s="61"/>
      <c r="NNR33" s="61"/>
      <c r="NNS33" s="61"/>
      <c r="NNT33" s="61"/>
      <c r="NNU33" s="61"/>
      <c r="NNV33" s="61"/>
      <c r="NNW33" s="61"/>
      <c r="NNX33" s="61"/>
      <c r="NNY33" s="61"/>
      <c r="NNZ33" s="61"/>
      <c r="NOA33" s="61"/>
      <c r="NOB33" s="61"/>
      <c r="NOC33" s="61"/>
      <c r="NOD33" s="61"/>
      <c r="NOE33" s="61"/>
      <c r="NOF33" s="61"/>
      <c r="NOG33" s="61"/>
      <c r="NOH33" s="61"/>
      <c r="NOI33" s="61"/>
      <c r="NOJ33" s="61"/>
      <c r="NOK33" s="61"/>
      <c r="NOL33" s="61"/>
      <c r="NOM33" s="61"/>
      <c r="NON33" s="61"/>
      <c r="NOO33" s="61"/>
      <c r="NOP33" s="61"/>
      <c r="NOQ33" s="61"/>
      <c r="NOR33" s="61"/>
      <c r="NOS33" s="61"/>
      <c r="NOT33" s="61"/>
      <c r="NOU33" s="61"/>
      <c r="NOV33" s="61"/>
      <c r="NOW33" s="61"/>
      <c r="NOX33" s="61"/>
      <c r="NOY33" s="61"/>
      <c r="NOZ33" s="61"/>
      <c r="NPA33" s="61"/>
      <c r="NPB33" s="61"/>
      <c r="NPC33" s="61"/>
      <c r="NPD33" s="61"/>
      <c r="NPE33" s="61"/>
      <c r="NPF33" s="61"/>
      <c r="NPG33" s="61"/>
      <c r="NPH33" s="61"/>
      <c r="NPI33" s="61"/>
      <c r="NPJ33" s="61"/>
      <c r="NPK33" s="61"/>
      <c r="NPL33" s="61"/>
      <c r="NPM33" s="61"/>
      <c r="NPN33" s="61"/>
      <c r="NPO33" s="61"/>
      <c r="NPP33" s="61"/>
      <c r="NPQ33" s="61"/>
      <c r="NPR33" s="61"/>
      <c r="NPS33" s="61"/>
      <c r="NPT33" s="61"/>
      <c r="NPU33" s="61"/>
      <c r="NPV33" s="61"/>
      <c r="NPW33" s="61"/>
      <c r="NPX33" s="61"/>
      <c r="NPY33" s="61"/>
      <c r="NPZ33" s="61"/>
      <c r="NQA33" s="61"/>
      <c r="NQB33" s="61"/>
      <c r="NQC33" s="61"/>
      <c r="NQD33" s="61"/>
      <c r="NQE33" s="61"/>
      <c r="NQF33" s="61"/>
      <c r="NQG33" s="61"/>
      <c r="NQH33" s="61"/>
      <c r="NQI33" s="61"/>
      <c r="NQJ33" s="61"/>
      <c r="NQK33" s="61"/>
      <c r="NQL33" s="61"/>
      <c r="NQM33" s="61"/>
      <c r="NQN33" s="61"/>
      <c r="NQO33" s="61"/>
      <c r="NQP33" s="61"/>
      <c r="NQQ33" s="61"/>
      <c r="NQR33" s="61"/>
      <c r="NQS33" s="61"/>
      <c r="NQT33" s="61"/>
      <c r="NQU33" s="61"/>
      <c r="NQV33" s="61"/>
      <c r="NQW33" s="61"/>
      <c r="NQX33" s="61"/>
      <c r="NQY33" s="61"/>
      <c r="NQZ33" s="61"/>
      <c r="NRA33" s="61"/>
      <c r="NRB33" s="61"/>
      <c r="NRC33" s="61"/>
      <c r="NRD33" s="61"/>
      <c r="NRE33" s="61"/>
      <c r="NRF33" s="61"/>
      <c r="NRG33" s="61"/>
      <c r="NRH33" s="61"/>
      <c r="NRI33" s="61"/>
      <c r="NRJ33" s="61"/>
      <c r="NRK33" s="61"/>
      <c r="NRL33" s="61"/>
      <c r="NRM33" s="61"/>
      <c r="NRN33" s="61"/>
      <c r="NRO33" s="61"/>
      <c r="NRP33" s="61"/>
      <c r="NRQ33" s="61"/>
      <c r="NRR33" s="61"/>
      <c r="NRS33" s="61"/>
      <c r="NRT33" s="61"/>
      <c r="NRU33" s="61"/>
      <c r="NRV33" s="61"/>
      <c r="NRW33" s="61"/>
      <c r="NRX33" s="61"/>
      <c r="NRY33" s="61"/>
      <c r="NRZ33" s="61"/>
      <c r="NSA33" s="61"/>
      <c r="NSB33" s="61"/>
      <c r="NSC33" s="61"/>
      <c r="NSD33" s="61"/>
      <c r="NSE33" s="61"/>
      <c r="NSF33" s="61"/>
      <c r="NSG33" s="61"/>
      <c r="NSH33" s="61"/>
      <c r="NSI33" s="61"/>
      <c r="NSJ33" s="61"/>
      <c r="NSK33" s="61"/>
      <c r="NSL33" s="61"/>
      <c r="NSM33" s="61"/>
      <c r="NSN33" s="61"/>
      <c r="NSO33" s="61"/>
      <c r="NSP33" s="61"/>
      <c r="NSQ33" s="61"/>
      <c r="NSR33" s="61"/>
      <c r="NSS33" s="61"/>
      <c r="NST33" s="61"/>
      <c r="NSU33" s="61"/>
      <c r="NSV33" s="61"/>
      <c r="NSW33" s="61"/>
      <c r="NSX33" s="61"/>
      <c r="NSY33" s="61"/>
      <c r="NSZ33" s="61"/>
      <c r="NTA33" s="61"/>
      <c r="NTB33" s="61"/>
      <c r="NTC33" s="61"/>
      <c r="NTD33" s="61"/>
      <c r="NTE33" s="61"/>
      <c r="NTF33" s="61"/>
      <c r="NTG33" s="61"/>
      <c r="NTH33" s="61"/>
      <c r="NTI33" s="61"/>
      <c r="NTJ33" s="61"/>
      <c r="NTK33" s="61"/>
      <c r="NTL33" s="61"/>
      <c r="NTM33" s="61"/>
      <c r="NTN33" s="61"/>
      <c r="NTO33" s="61"/>
      <c r="NTP33" s="61"/>
      <c r="NTQ33" s="61"/>
      <c r="NTR33" s="61"/>
      <c r="NTS33" s="61"/>
      <c r="NTT33" s="61"/>
      <c r="NTU33" s="61"/>
      <c r="NTV33" s="61"/>
      <c r="NTW33" s="61"/>
      <c r="NTX33" s="61"/>
      <c r="NTY33" s="61"/>
      <c r="NTZ33" s="61"/>
      <c r="NUA33" s="61"/>
      <c r="NUB33" s="61"/>
      <c r="NUC33" s="61"/>
      <c r="NUD33" s="61"/>
      <c r="NUE33" s="61"/>
      <c r="NUF33" s="61"/>
      <c r="NUG33" s="61"/>
      <c r="NUH33" s="61"/>
      <c r="NUI33" s="61"/>
      <c r="NUJ33" s="61"/>
      <c r="NUK33" s="61"/>
      <c r="NUL33" s="61"/>
      <c r="NUM33" s="61"/>
      <c r="NUN33" s="61"/>
      <c r="NUO33" s="61"/>
      <c r="NUP33" s="61"/>
      <c r="NUQ33" s="61"/>
      <c r="NUR33" s="61"/>
      <c r="NUS33" s="61"/>
      <c r="NUT33" s="61"/>
      <c r="NUU33" s="61"/>
      <c r="NUV33" s="61"/>
      <c r="NUW33" s="61"/>
      <c r="NUX33" s="61"/>
      <c r="NUY33" s="61"/>
      <c r="NUZ33" s="61"/>
      <c r="NVA33" s="61"/>
      <c r="NVB33" s="61"/>
      <c r="NVC33" s="61"/>
      <c r="NVD33" s="61"/>
      <c r="NVE33" s="61"/>
      <c r="NVF33" s="61"/>
      <c r="NVG33" s="61"/>
      <c r="NVH33" s="61"/>
      <c r="NVI33" s="61"/>
      <c r="NVJ33" s="61"/>
      <c r="NVK33" s="61"/>
      <c r="NVL33" s="61"/>
      <c r="NVM33" s="61"/>
      <c r="NVN33" s="61"/>
      <c r="NVO33" s="61"/>
      <c r="NVP33" s="61"/>
      <c r="NVQ33" s="61"/>
      <c r="NVR33" s="61"/>
      <c r="NVS33" s="61"/>
      <c r="NVT33" s="61"/>
      <c r="NVU33" s="61"/>
      <c r="NVV33" s="61"/>
      <c r="NVW33" s="61"/>
      <c r="NVX33" s="61"/>
      <c r="NVY33" s="61"/>
      <c r="NVZ33" s="61"/>
      <c r="NWA33" s="61"/>
      <c r="NWB33" s="61"/>
      <c r="NWC33" s="61"/>
      <c r="NWD33" s="61"/>
      <c r="NWE33" s="61"/>
      <c r="NWF33" s="61"/>
      <c r="NWG33" s="61"/>
      <c r="NWH33" s="61"/>
      <c r="NWI33" s="61"/>
      <c r="NWJ33" s="61"/>
      <c r="NWK33" s="61"/>
      <c r="NWL33" s="61"/>
      <c r="NWM33" s="61"/>
      <c r="NWN33" s="61"/>
      <c r="NWO33" s="61"/>
      <c r="NWP33" s="61"/>
      <c r="NWQ33" s="61"/>
      <c r="NWR33" s="61"/>
      <c r="NWS33" s="61"/>
      <c r="NWT33" s="61"/>
      <c r="NWU33" s="61"/>
      <c r="NWV33" s="61"/>
      <c r="NWW33" s="61"/>
      <c r="NWX33" s="61"/>
      <c r="NWY33" s="61"/>
      <c r="NWZ33" s="61"/>
      <c r="NXA33" s="61"/>
      <c r="NXB33" s="61"/>
      <c r="NXC33" s="61"/>
      <c r="NXD33" s="61"/>
      <c r="NXE33" s="61"/>
      <c r="NXF33" s="61"/>
      <c r="NXG33" s="61"/>
      <c r="NXH33" s="61"/>
      <c r="NXI33" s="61"/>
      <c r="NXJ33" s="61"/>
      <c r="NXK33" s="61"/>
      <c r="NXL33" s="61"/>
      <c r="NXM33" s="61"/>
      <c r="NXN33" s="61"/>
      <c r="NXO33" s="61"/>
      <c r="NXP33" s="61"/>
      <c r="NXQ33" s="61"/>
      <c r="NXR33" s="61"/>
      <c r="NXS33" s="61"/>
      <c r="NXT33" s="61"/>
      <c r="NXU33" s="61"/>
      <c r="NXV33" s="61"/>
      <c r="NXW33" s="61"/>
      <c r="NXX33" s="61"/>
      <c r="NXY33" s="61"/>
      <c r="NXZ33" s="61"/>
      <c r="NYA33" s="61"/>
      <c r="NYB33" s="61"/>
      <c r="NYC33" s="61"/>
      <c r="NYD33" s="61"/>
      <c r="NYE33" s="61"/>
      <c r="NYF33" s="61"/>
      <c r="NYG33" s="61"/>
      <c r="NYH33" s="61"/>
      <c r="NYI33" s="61"/>
      <c r="NYJ33" s="61"/>
      <c r="NYK33" s="61"/>
      <c r="NYL33" s="61"/>
      <c r="NYM33" s="61"/>
      <c r="NYN33" s="61"/>
      <c r="NYO33" s="61"/>
      <c r="NYP33" s="61"/>
      <c r="NYQ33" s="61"/>
      <c r="NYR33" s="61"/>
      <c r="NYS33" s="61"/>
      <c r="NYT33" s="61"/>
      <c r="NYU33" s="61"/>
      <c r="NYV33" s="61"/>
      <c r="NYW33" s="61"/>
      <c r="NYX33" s="61"/>
      <c r="NYY33" s="61"/>
      <c r="NYZ33" s="61"/>
      <c r="NZA33" s="61"/>
      <c r="NZB33" s="61"/>
      <c r="NZC33" s="61"/>
      <c r="NZD33" s="61"/>
      <c r="NZE33" s="61"/>
      <c r="NZF33" s="61"/>
      <c r="NZG33" s="61"/>
      <c r="NZH33" s="61"/>
      <c r="NZI33" s="61"/>
      <c r="NZJ33" s="61"/>
      <c r="NZK33" s="61"/>
      <c r="NZL33" s="61"/>
      <c r="NZM33" s="61"/>
      <c r="NZN33" s="61"/>
      <c r="NZO33" s="61"/>
      <c r="NZP33" s="61"/>
      <c r="NZQ33" s="61"/>
      <c r="NZR33" s="61"/>
      <c r="NZS33" s="61"/>
      <c r="NZT33" s="61"/>
      <c r="NZU33" s="61"/>
      <c r="NZV33" s="61"/>
      <c r="NZW33" s="61"/>
      <c r="NZX33" s="61"/>
      <c r="NZY33" s="61"/>
      <c r="NZZ33" s="61"/>
      <c r="OAA33" s="61"/>
      <c r="OAB33" s="61"/>
      <c r="OAC33" s="61"/>
      <c r="OAD33" s="61"/>
      <c r="OAE33" s="61"/>
      <c r="OAF33" s="61"/>
      <c r="OAG33" s="61"/>
      <c r="OAH33" s="61"/>
      <c r="OAI33" s="61"/>
      <c r="OAJ33" s="61"/>
      <c r="OAK33" s="61"/>
      <c r="OAL33" s="61"/>
      <c r="OAM33" s="61"/>
      <c r="OAN33" s="61"/>
      <c r="OAO33" s="61"/>
      <c r="OAP33" s="61"/>
      <c r="OAQ33" s="61"/>
      <c r="OAR33" s="61"/>
      <c r="OAS33" s="61"/>
      <c r="OAT33" s="61"/>
      <c r="OAU33" s="61"/>
      <c r="OAV33" s="61"/>
      <c r="OAW33" s="61"/>
      <c r="OAX33" s="61"/>
      <c r="OAY33" s="61"/>
      <c r="OAZ33" s="61"/>
      <c r="OBA33" s="61"/>
      <c r="OBB33" s="61"/>
      <c r="OBC33" s="61"/>
      <c r="OBD33" s="61"/>
      <c r="OBE33" s="61"/>
      <c r="OBF33" s="61"/>
      <c r="OBG33" s="61"/>
      <c r="OBH33" s="61"/>
      <c r="OBI33" s="61"/>
      <c r="OBJ33" s="61"/>
      <c r="OBK33" s="61"/>
      <c r="OBL33" s="61"/>
      <c r="OBM33" s="61"/>
      <c r="OBN33" s="61"/>
      <c r="OBO33" s="61"/>
      <c r="OBP33" s="61"/>
      <c r="OBQ33" s="61"/>
      <c r="OBR33" s="61"/>
      <c r="OBS33" s="61"/>
      <c r="OBT33" s="61"/>
      <c r="OBU33" s="61"/>
      <c r="OBV33" s="61"/>
      <c r="OBW33" s="61"/>
      <c r="OBX33" s="61"/>
      <c r="OBY33" s="61"/>
      <c r="OBZ33" s="61"/>
      <c r="OCA33" s="61"/>
      <c r="OCB33" s="61"/>
      <c r="OCC33" s="61"/>
      <c r="OCD33" s="61"/>
      <c r="OCE33" s="61"/>
      <c r="OCF33" s="61"/>
      <c r="OCG33" s="61"/>
      <c r="OCH33" s="61"/>
      <c r="OCI33" s="61"/>
      <c r="OCJ33" s="61"/>
      <c r="OCK33" s="61"/>
      <c r="OCL33" s="61"/>
      <c r="OCM33" s="61"/>
      <c r="OCN33" s="61"/>
      <c r="OCO33" s="61"/>
      <c r="OCP33" s="61"/>
      <c r="OCQ33" s="61"/>
      <c r="OCR33" s="61"/>
      <c r="OCS33" s="61"/>
      <c r="OCT33" s="61"/>
      <c r="OCU33" s="61"/>
      <c r="OCV33" s="61"/>
      <c r="OCW33" s="61"/>
      <c r="OCX33" s="61"/>
      <c r="OCY33" s="61"/>
      <c r="OCZ33" s="61"/>
      <c r="ODA33" s="61"/>
      <c r="ODB33" s="61"/>
      <c r="ODC33" s="61"/>
      <c r="ODD33" s="61"/>
      <c r="ODE33" s="61"/>
      <c r="ODF33" s="61"/>
      <c r="ODG33" s="61"/>
      <c r="ODH33" s="61"/>
      <c r="ODI33" s="61"/>
      <c r="ODJ33" s="61"/>
      <c r="ODK33" s="61"/>
      <c r="ODL33" s="61"/>
      <c r="ODM33" s="61"/>
      <c r="ODN33" s="61"/>
      <c r="ODO33" s="61"/>
      <c r="ODP33" s="61"/>
      <c r="ODQ33" s="61"/>
      <c r="ODR33" s="61"/>
      <c r="ODS33" s="61"/>
      <c r="ODT33" s="61"/>
      <c r="ODU33" s="61"/>
      <c r="ODV33" s="61"/>
      <c r="ODW33" s="61"/>
      <c r="ODX33" s="61"/>
      <c r="ODY33" s="61"/>
      <c r="ODZ33" s="61"/>
      <c r="OEA33" s="61"/>
      <c r="OEB33" s="61"/>
      <c r="OEC33" s="61"/>
      <c r="OED33" s="61"/>
      <c r="OEE33" s="61"/>
      <c r="OEF33" s="61"/>
      <c r="OEG33" s="61"/>
      <c r="OEH33" s="61"/>
      <c r="OEI33" s="61"/>
      <c r="OEJ33" s="61"/>
      <c r="OEK33" s="61"/>
      <c r="OEL33" s="61"/>
      <c r="OEM33" s="61"/>
      <c r="OEN33" s="61"/>
      <c r="OEO33" s="61"/>
      <c r="OEP33" s="61"/>
      <c r="OEQ33" s="61"/>
      <c r="OER33" s="61"/>
      <c r="OES33" s="61"/>
      <c r="OET33" s="61"/>
      <c r="OEU33" s="61"/>
      <c r="OEV33" s="61"/>
      <c r="OEW33" s="61"/>
      <c r="OEX33" s="61"/>
      <c r="OEY33" s="61"/>
      <c r="OEZ33" s="61"/>
      <c r="OFA33" s="61"/>
      <c r="OFB33" s="61"/>
      <c r="OFC33" s="61"/>
      <c r="OFD33" s="61"/>
      <c r="OFE33" s="61"/>
      <c r="OFF33" s="61"/>
      <c r="OFG33" s="61"/>
      <c r="OFH33" s="61"/>
      <c r="OFI33" s="61"/>
      <c r="OFJ33" s="61"/>
      <c r="OFK33" s="61"/>
      <c r="OFL33" s="61"/>
      <c r="OFM33" s="61"/>
      <c r="OFN33" s="61"/>
      <c r="OFO33" s="61"/>
      <c r="OFP33" s="61"/>
      <c r="OFQ33" s="61"/>
      <c r="OFR33" s="61"/>
      <c r="OFS33" s="61"/>
      <c r="OFT33" s="61"/>
      <c r="OFU33" s="61"/>
      <c r="OFV33" s="61"/>
      <c r="OFW33" s="61"/>
      <c r="OFX33" s="61"/>
      <c r="OFY33" s="61"/>
      <c r="OFZ33" s="61"/>
      <c r="OGA33" s="61"/>
      <c r="OGB33" s="61"/>
      <c r="OGC33" s="61"/>
      <c r="OGD33" s="61"/>
      <c r="OGE33" s="61"/>
      <c r="OGF33" s="61"/>
      <c r="OGG33" s="61"/>
      <c r="OGH33" s="61"/>
      <c r="OGI33" s="61"/>
      <c r="OGJ33" s="61"/>
      <c r="OGK33" s="61"/>
      <c r="OGL33" s="61"/>
      <c r="OGM33" s="61"/>
      <c r="OGN33" s="61"/>
      <c r="OGO33" s="61"/>
      <c r="OGP33" s="61"/>
      <c r="OGQ33" s="61"/>
      <c r="OGR33" s="61"/>
      <c r="OGS33" s="61"/>
      <c r="OGT33" s="61"/>
      <c r="OGU33" s="61"/>
      <c r="OGV33" s="61"/>
      <c r="OGW33" s="61"/>
      <c r="OGX33" s="61"/>
      <c r="OGY33" s="61"/>
      <c r="OGZ33" s="61"/>
      <c r="OHA33" s="61"/>
      <c r="OHB33" s="61"/>
      <c r="OHC33" s="61"/>
      <c r="OHD33" s="61"/>
      <c r="OHE33" s="61"/>
      <c r="OHF33" s="61"/>
      <c r="OHG33" s="61"/>
      <c r="OHH33" s="61"/>
      <c r="OHI33" s="61"/>
      <c r="OHJ33" s="61"/>
      <c r="OHK33" s="61"/>
      <c r="OHL33" s="61"/>
      <c r="OHM33" s="61"/>
      <c r="OHN33" s="61"/>
      <c r="OHO33" s="61"/>
      <c r="OHP33" s="61"/>
      <c r="OHQ33" s="61"/>
      <c r="OHR33" s="61"/>
      <c r="OHS33" s="61"/>
      <c r="OHT33" s="61"/>
      <c r="OHU33" s="61"/>
      <c r="OHV33" s="61"/>
      <c r="OHW33" s="61"/>
      <c r="OHX33" s="61"/>
      <c r="OHY33" s="61"/>
      <c r="OHZ33" s="61"/>
      <c r="OIA33" s="61"/>
      <c r="OIB33" s="61"/>
      <c r="OIC33" s="61"/>
      <c r="OID33" s="61"/>
      <c r="OIE33" s="61"/>
      <c r="OIF33" s="61"/>
      <c r="OIG33" s="61"/>
      <c r="OIH33" s="61"/>
      <c r="OII33" s="61"/>
      <c r="OIJ33" s="61"/>
      <c r="OIK33" s="61"/>
      <c r="OIL33" s="61"/>
      <c r="OIM33" s="61"/>
      <c r="OIN33" s="61"/>
      <c r="OIO33" s="61"/>
      <c r="OIP33" s="61"/>
      <c r="OIQ33" s="61"/>
      <c r="OIR33" s="61"/>
      <c r="OIS33" s="61"/>
      <c r="OIT33" s="61"/>
      <c r="OIU33" s="61"/>
      <c r="OIV33" s="61"/>
      <c r="OIW33" s="61"/>
      <c r="OIX33" s="61"/>
      <c r="OIY33" s="61"/>
      <c r="OIZ33" s="61"/>
      <c r="OJA33" s="61"/>
      <c r="OJB33" s="61"/>
      <c r="OJC33" s="61"/>
      <c r="OJD33" s="61"/>
      <c r="OJE33" s="61"/>
      <c r="OJF33" s="61"/>
      <c r="OJG33" s="61"/>
      <c r="OJH33" s="61"/>
      <c r="OJI33" s="61"/>
      <c r="OJJ33" s="61"/>
      <c r="OJK33" s="61"/>
      <c r="OJL33" s="61"/>
      <c r="OJM33" s="61"/>
      <c r="OJN33" s="61"/>
      <c r="OJO33" s="61"/>
      <c r="OJP33" s="61"/>
      <c r="OJQ33" s="61"/>
      <c r="OJR33" s="61"/>
      <c r="OJS33" s="61"/>
      <c r="OJT33" s="61"/>
      <c r="OJU33" s="61"/>
      <c r="OJV33" s="61"/>
      <c r="OJW33" s="61"/>
      <c r="OJX33" s="61"/>
      <c r="OJY33" s="61"/>
      <c r="OJZ33" s="61"/>
      <c r="OKA33" s="61"/>
      <c r="OKB33" s="61"/>
      <c r="OKC33" s="61"/>
      <c r="OKD33" s="61"/>
      <c r="OKE33" s="61"/>
      <c r="OKF33" s="61"/>
      <c r="OKG33" s="61"/>
      <c r="OKH33" s="61"/>
      <c r="OKI33" s="61"/>
      <c r="OKJ33" s="61"/>
      <c r="OKK33" s="61"/>
      <c r="OKL33" s="61"/>
      <c r="OKM33" s="61"/>
      <c r="OKN33" s="61"/>
      <c r="OKO33" s="61"/>
      <c r="OKP33" s="61"/>
      <c r="OKQ33" s="61"/>
      <c r="OKR33" s="61"/>
      <c r="OKS33" s="61"/>
      <c r="OKT33" s="61"/>
      <c r="OKU33" s="61"/>
      <c r="OKV33" s="61"/>
      <c r="OKW33" s="61"/>
      <c r="OKX33" s="61"/>
      <c r="OKY33" s="61"/>
      <c r="OKZ33" s="61"/>
      <c r="OLA33" s="61"/>
      <c r="OLB33" s="61"/>
      <c r="OLC33" s="61"/>
      <c r="OLD33" s="61"/>
      <c r="OLE33" s="61"/>
      <c r="OLF33" s="61"/>
      <c r="OLG33" s="61"/>
      <c r="OLH33" s="61"/>
      <c r="OLI33" s="61"/>
      <c r="OLJ33" s="61"/>
      <c r="OLK33" s="61"/>
      <c r="OLL33" s="61"/>
      <c r="OLM33" s="61"/>
      <c r="OLN33" s="61"/>
      <c r="OLO33" s="61"/>
      <c r="OLP33" s="61"/>
      <c r="OLQ33" s="61"/>
      <c r="OLR33" s="61"/>
      <c r="OLS33" s="61"/>
      <c r="OLT33" s="61"/>
      <c r="OLU33" s="61"/>
      <c r="OLV33" s="61"/>
      <c r="OLW33" s="61"/>
      <c r="OLX33" s="61"/>
      <c r="OLY33" s="61"/>
      <c r="OLZ33" s="61"/>
      <c r="OMA33" s="61"/>
      <c r="OMB33" s="61"/>
      <c r="OMC33" s="61"/>
      <c r="OMD33" s="61"/>
      <c r="OME33" s="61"/>
      <c r="OMF33" s="61"/>
      <c r="OMG33" s="61"/>
      <c r="OMH33" s="61"/>
      <c r="OMI33" s="61"/>
      <c r="OMJ33" s="61"/>
      <c r="OMK33" s="61"/>
      <c r="OML33" s="61"/>
      <c r="OMM33" s="61"/>
      <c r="OMN33" s="61"/>
      <c r="OMO33" s="61"/>
      <c r="OMP33" s="61"/>
      <c r="OMQ33" s="61"/>
      <c r="OMR33" s="61"/>
      <c r="OMS33" s="61"/>
      <c r="OMT33" s="61"/>
      <c r="OMU33" s="61"/>
      <c r="OMV33" s="61"/>
      <c r="OMW33" s="61"/>
      <c r="OMX33" s="61"/>
      <c r="OMY33" s="61"/>
      <c r="OMZ33" s="61"/>
      <c r="ONA33" s="61"/>
      <c r="ONB33" s="61"/>
      <c r="ONC33" s="61"/>
      <c r="OND33" s="61"/>
      <c r="ONE33" s="61"/>
      <c r="ONF33" s="61"/>
      <c r="ONG33" s="61"/>
      <c r="ONH33" s="61"/>
      <c r="ONI33" s="61"/>
      <c r="ONJ33" s="61"/>
      <c r="ONK33" s="61"/>
      <c r="ONL33" s="61"/>
      <c r="ONM33" s="61"/>
      <c r="ONN33" s="61"/>
      <c r="ONO33" s="61"/>
      <c r="ONP33" s="61"/>
      <c r="ONQ33" s="61"/>
      <c r="ONR33" s="61"/>
      <c r="ONS33" s="61"/>
      <c r="ONT33" s="61"/>
      <c r="ONU33" s="61"/>
      <c r="ONV33" s="61"/>
      <c r="ONW33" s="61"/>
      <c r="ONX33" s="61"/>
      <c r="ONY33" s="61"/>
      <c r="ONZ33" s="61"/>
      <c r="OOA33" s="61"/>
      <c r="OOB33" s="61"/>
      <c r="OOC33" s="61"/>
      <c r="OOD33" s="61"/>
      <c r="OOE33" s="61"/>
      <c r="OOF33" s="61"/>
      <c r="OOG33" s="61"/>
      <c r="OOH33" s="61"/>
      <c r="OOI33" s="61"/>
      <c r="OOJ33" s="61"/>
      <c r="OOK33" s="61"/>
      <c r="OOL33" s="61"/>
      <c r="OOM33" s="61"/>
      <c r="OON33" s="61"/>
      <c r="OOO33" s="61"/>
      <c r="OOP33" s="61"/>
      <c r="OOQ33" s="61"/>
      <c r="OOR33" s="61"/>
      <c r="OOS33" s="61"/>
      <c r="OOT33" s="61"/>
      <c r="OOU33" s="61"/>
      <c r="OOV33" s="61"/>
      <c r="OOW33" s="61"/>
      <c r="OOX33" s="61"/>
      <c r="OOY33" s="61"/>
      <c r="OOZ33" s="61"/>
      <c r="OPA33" s="61"/>
      <c r="OPB33" s="61"/>
      <c r="OPC33" s="61"/>
      <c r="OPD33" s="61"/>
      <c r="OPE33" s="61"/>
      <c r="OPF33" s="61"/>
      <c r="OPG33" s="61"/>
      <c r="OPH33" s="61"/>
      <c r="OPI33" s="61"/>
      <c r="OPJ33" s="61"/>
      <c r="OPK33" s="61"/>
      <c r="OPL33" s="61"/>
      <c r="OPM33" s="61"/>
      <c r="OPN33" s="61"/>
      <c r="OPO33" s="61"/>
      <c r="OPP33" s="61"/>
      <c r="OPQ33" s="61"/>
      <c r="OPR33" s="61"/>
      <c r="OPS33" s="61"/>
      <c r="OPT33" s="61"/>
      <c r="OPU33" s="61"/>
      <c r="OPV33" s="61"/>
      <c r="OPW33" s="61"/>
      <c r="OPX33" s="61"/>
      <c r="OPY33" s="61"/>
      <c r="OPZ33" s="61"/>
      <c r="OQA33" s="61"/>
      <c r="OQB33" s="61"/>
      <c r="OQC33" s="61"/>
      <c r="OQD33" s="61"/>
      <c r="OQE33" s="61"/>
      <c r="OQF33" s="61"/>
      <c r="OQG33" s="61"/>
      <c r="OQH33" s="61"/>
      <c r="OQI33" s="61"/>
      <c r="OQJ33" s="61"/>
      <c r="OQK33" s="61"/>
      <c r="OQL33" s="61"/>
      <c r="OQM33" s="61"/>
      <c r="OQN33" s="61"/>
      <c r="OQO33" s="61"/>
      <c r="OQP33" s="61"/>
      <c r="OQQ33" s="61"/>
      <c r="OQR33" s="61"/>
      <c r="OQS33" s="61"/>
      <c r="OQT33" s="61"/>
      <c r="OQU33" s="61"/>
      <c r="OQV33" s="61"/>
      <c r="OQW33" s="61"/>
      <c r="OQX33" s="61"/>
      <c r="OQY33" s="61"/>
      <c r="OQZ33" s="61"/>
      <c r="ORA33" s="61"/>
      <c r="ORB33" s="61"/>
      <c r="ORC33" s="61"/>
      <c r="ORD33" s="61"/>
      <c r="ORE33" s="61"/>
      <c r="ORF33" s="61"/>
      <c r="ORG33" s="61"/>
      <c r="ORH33" s="61"/>
      <c r="ORI33" s="61"/>
      <c r="ORJ33" s="61"/>
      <c r="ORK33" s="61"/>
      <c r="ORL33" s="61"/>
      <c r="ORM33" s="61"/>
      <c r="ORN33" s="61"/>
      <c r="ORO33" s="61"/>
      <c r="ORP33" s="61"/>
      <c r="ORQ33" s="61"/>
      <c r="ORR33" s="61"/>
      <c r="ORS33" s="61"/>
      <c r="ORT33" s="61"/>
      <c r="ORU33" s="61"/>
      <c r="ORV33" s="61"/>
      <c r="ORW33" s="61"/>
      <c r="ORX33" s="61"/>
      <c r="ORY33" s="61"/>
      <c r="ORZ33" s="61"/>
      <c r="OSA33" s="61"/>
      <c r="OSB33" s="61"/>
      <c r="OSC33" s="61"/>
      <c r="OSD33" s="61"/>
      <c r="OSE33" s="61"/>
      <c r="OSF33" s="61"/>
      <c r="OSG33" s="61"/>
      <c r="OSH33" s="61"/>
      <c r="OSI33" s="61"/>
      <c r="OSJ33" s="61"/>
      <c r="OSK33" s="61"/>
      <c r="OSL33" s="61"/>
      <c r="OSM33" s="61"/>
      <c r="OSN33" s="61"/>
      <c r="OSO33" s="61"/>
      <c r="OSP33" s="61"/>
      <c r="OSQ33" s="61"/>
      <c r="OSR33" s="61"/>
      <c r="OSS33" s="61"/>
      <c r="OST33" s="61"/>
      <c r="OSU33" s="61"/>
      <c r="OSV33" s="61"/>
      <c r="OSW33" s="61"/>
      <c r="OSX33" s="61"/>
      <c r="OSY33" s="61"/>
      <c r="OSZ33" s="61"/>
      <c r="OTA33" s="61"/>
      <c r="OTB33" s="61"/>
      <c r="OTC33" s="61"/>
      <c r="OTD33" s="61"/>
      <c r="OTE33" s="61"/>
      <c r="OTF33" s="61"/>
      <c r="OTG33" s="61"/>
      <c r="OTH33" s="61"/>
      <c r="OTI33" s="61"/>
      <c r="OTJ33" s="61"/>
      <c r="OTK33" s="61"/>
      <c r="OTL33" s="61"/>
      <c r="OTM33" s="61"/>
      <c r="OTN33" s="61"/>
      <c r="OTO33" s="61"/>
      <c r="OTP33" s="61"/>
      <c r="OTQ33" s="61"/>
      <c r="OTR33" s="61"/>
      <c r="OTS33" s="61"/>
      <c r="OTT33" s="61"/>
      <c r="OTU33" s="61"/>
      <c r="OTV33" s="61"/>
      <c r="OTW33" s="61"/>
      <c r="OTX33" s="61"/>
      <c r="OTY33" s="61"/>
      <c r="OTZ33" s="61"/>
      <c r="OUA33" s="61"/>
      <c r="OUB33" s="61"/>
      <c r="OUC33" s="61"/>
      <c r="OUD33" s="61"/>
      <c r="OUE33" s="61"/>
      <c r="OUF33" s="61"/>
      <c r="OUG33" s="61"/>
      <c r="OUH33" s="61"/>
      <c r="OUI33" s="61"/>
      <c r="OUJ33" s="61"/>
      <c r="OUK33" s="61"/>
      <c r="OUL33" s="61"/>
      <c r="OUM33" s="61"/>
      <c r="OUN33" s="61"/>
      <c r="OUO33" s="61"/>
      <c r="OUP33" s="61"/>
      <c r="OUQ33" s="61"/>
      <c r="OUR33" s="61"/>
      <c r="OUS33" s="61"/>
      <c r="OUT33" s="61"/>
      <c r="OUU33" s="61"/>
      <c r="OUV33" s="61"/>
      <c r="OUW33" s="61"/>
      <c r="OUX33" s="61"/>
      <c r="OUY33" s="61"/>
      <c r="OUZ33" s="61"/>
      <c r="OVA33" s="61"/>
      <c r="OVB33" s="61"/>
      <c r="OVC33" s="61"/>
      <c r="OVD33" s="61"/>
      <c r="OVE33" s="61"/>
      <c r="OVF33" s="61"/>
      <c r="OVG33" s="61"/>
      <c r="OVH33" s="61"/>
      <c r="OVI33" s="61"/>
      <c r="OVJ33" s="61"/>
      <c r="OVK33" s="61"/>
      <c r="OVL33" s="61"/>
      <c r="OVM33" s="61"/>
      <c r="OVN33" s="61"/>
      <c r="OVO33" s="61"/>
      <c r="OVP33" s="61"/>
      <c r="OVQ33" s="61"/>
      <c r="OVR33" s="61"/>
      <c r="OVS33" s="61"/>
      <c r="OVT33" s="61"/>
      <c r="OVU33" s="61"/>
      <c r="OVV33" s="61"/>
      <c r="OVW33" s="61"/>
      <c r="OVX33" s="61"/>
      <c r="OVY33" s="61"/>
      <c r="OVZ33" s="61"/>
      <c r="OWA33" s="61"/>
      <c r="OWB33" s="61"/>
      <c r="OWC33" s="61"/>
      <c r="OWD33" s="61"/>
      <c r="OWE33" s="61"/>
      <c r="OWF33" s="61"/>
      <c r="OWG33" s="61"/>
      <c r="OWH33" s="61"/>
      <c r="OWI33" s="61"/>
      <c r="OWJ33" s="61"/>
      <c r="OWK33" s="61"/>
      <c r="OWL33" s="61"/>
      <c r="OWM33" s="61"/>
      <c r="OWN33" s="61"/>
      <c r="OWO33" s="61"/>
      <c r="OWP33" s="61"/>
      <c r="OWQ33" s="61"/>
      <c r="OWR33" s="61"/>
      <c r="OWS33" s="61"/>
      <c r="OWT33" s="61"/>
      <c r="OWU33" s="61"/>
      <c r="OWV33" s="61"/>
      <c r="OWW33" s="61"/>
      <c r="OWX33" s="61"/>
      <c r="OWY33" s="61"/>
      <c r="OWZ33" s="61"/>
      <c r="OXA33" s="61"/>
      <c r="OXB33" s="61"/>
      <c r="OXC33" s="61"/>
      <c r="OXD33" s="61"/>
      <c r="OXE33" s="61"/>
      <c r="OXF33" s="61"/>
      <c r="OXG33" s="61"/>
      <c r="OXH33" s="61"/>
      <c r="OXI33" s="61"/>
      <c r="OXJ33" s="61"/>
      <c r="OXK33" s="61"/>
      <c r="OXL33" s="61"/>
      <c r="OXM33" s="61"/>
      <c r="OXN33" s="61"/>
      <c r="OXO33" s="61"/>
      <c r="OXP33" s="61"/>
      <c r="OXQ33" s="61"/>
      <c r="OXR33" s="61"/>
      <c r="OXS33" s="61"/>
      <c r="OXT33" s="61"/>
      <c r="OXU33" s="61"/>
      <c r="OXV33" s="61"/>
      <c r="OXW33" s="61"/>
      <c r="OXX33" s="61"/>
      <c r="OXY33" s="61"/>
      <c r="OXZ33" s="61"/>
      <c r="OYA33" s="61"/>
      <c r="OYB33" s="61"/>
      <c r="OYC33" s="61"/>
      <c r="OYD33" s="61"/>
      <c r="OYE33" s="61"/>
      <c r="OYF33" s="61"/>
      <c r="OYG33" s="61"/>
      <c r="OYH33" s="61"/>
      <c r="OYI33" s="61"/>
      <c r="OYJ33" s="61"/>
      <c r="OYK33" s="61"/>
      <c r="OYL33" s="61"/>
      <c r="OYM33" s="61"/>
      <c r="OYN33" s="61"/>
      <c r="OYO33" s="61"/>
      <c r="OYP33" s="61"/>
      <c r="OYQ33" s="61"/>
      <c r="OYR33" s="61"/>
      <c r="OYS33" s="61"/>
      <c r="OYT33" s="61"/>
      <c r="OYU33" s="61"/>
      <c r="OYV33" s="61"/>
      <c r="OYW33" s="61"/>
      <c r="OYX33" s="61"/>
      <c r="OYY33" s="61"/>
      <c r="OYZ33" s="61"/>
      <c r="OZA33" s="61"/>
      <c r="OZB33" s="61"/>
      <c r="OZC33" s="61"/>
      <c r="OZD33" s="61"/>
      <c r="OZE33" s="61"/>
      <c r="OZF33" s="61"/>
      <c r="OZG33" s="61"/>
      <c r="OZH33" s="61"/>
      <c r="OZI33" s="61"/>
      <c r="OZJ33" s="61"/>
      <c r="OZK33" s="61"/>
      <c r="OZL33" s="61"/>
      <c r="OZM33" s="61"/>
      <c r="OZN33" s="61"/>
      <c r="OZO33" s="61"/>
      <c r="OZP33" s="61"/>
      <c r="OZQ33" s="61"/>
      <c r="OZR33" s="61"/>
      <c r="OZS33" s="61"/>
      <c r="OZT33" s="61"/>
      <c r="OZU33" s="61"/>
      <c r="OZV33" s="61"/>
      <c r="OZW33" s="61"/>
      <c r="OZX33" s="61"/>
      <c r="OZY33" s="61"/>
      <c r="OZZ33" s="61"/>
      <c r="PAA33" s="61"/>
      <c r="PAB33" s="61"/>
      <c r="PAC33" s="61"/>
      <c r="PAD33" s="61"/>
      <c r="PAE33" s="61"/>
      <c r="PAF33" s="61"/>
      <c r="PAG33" s="61"/>
      <c r="PAH33" s="61"/>
      <c r="PAI33" s="61"/>
      <c r="PAJ33" s="61"/>
      <c r="PAK33" s="61"/>
      <c r="PAL33" s="61"/>
      <c r="PAM33" s="61"/>
      <c r="PAN33" s="61"/>
      <c r="PAO33" s="61"/>
      <c r="PAP33" s="61"/>
      <c r="PAQ33" s="61"/>
      <c r="PAR33" s="61"/>
      <c r="PAS33" s="61"/>
      <c r="PAT33" s="61"/>
      <c r="PAU33" s="61"/>
      <c r="PAV33" s="61"/>
      <c r="PAW33" s="61"/>
      <c r="PAX33" s="61"/>
      <c r="PAY33" s="61"/>
      <c r="PAZ33" s="61"/>
      <c r="PBA33" s="61"/>
      <c r="PBB33" s="61"/>
      <c r="PBC33" s="61"/>
      <c r="PBD33" s="61"/>
      <c r="PBE33" s="61"/>
      <c r="PBF33" s="61"/>
      <c r="PBG33" s="61"/>
      <c r="PBH33" s="61"/>
      <c r="PBI33" s="61"/>
      <c r="PBJ33" s="61"/>
      <c r="PBK33" s="61"/>
      <c r="PBL33" s="61"/>
      <c r="PBM33" s="61"/>
      <c r="PBN33" s="61"/>
      <c r="PBO33" s="61"/>
      <c r="PBP33" s="61"/>
      <c r="PBQ33" s="61"/>
      <c r="PBR33" s="61"/>
      <c r="PBS33" s="61"/>
      <c r="PBT33" s="61"/>
      <c r="PBU33" s="61"/>
      <c r="PBV33" s="61"/>
      <c r="PBW33" s="61"/>
      <c r="PBX33" s="61"/>
      <c r="PBY33" s="61"/>
      <c r="PBZ33" s="61"/>
      <c r="PCA33" s="61"/>
      <c r="PCB33" s="61"/>
      <c r="PCC33" s="61"/>
      <c r="PCD33" s="61"/>
      <c r="PCE33" s="61"/>
      <c r="PCF33" s="61"/>
      <c r="PCG33" s="61"/>
      <c r="PCH33" s="61"/>
      <c r="PCI33" s="61"/>
      <c r="PCJ33" s="61"/>
      <c r="PCK33" s="61"/>
      <c r="PCL33" s="61"/>
      <c r="PCM33" s="61"/>
      <c r="PCN33" s="61"/>
      <c r="PCO33" s="61"/>
      <c r="PCP33" s="61"/>
      <c r="PCQ33" s="61"/>
      <c r="PCR33" s="61"/>
      <c r="PCS33" s="61"/>
      <c r="PCT33" s="61"/>
      <c r="PCU33" s="61"/>
      <c r="PCV33" s="61"/>
      <c r="PCW33" s="61"/>
      <c r="PCX33" s="61"/>
      <c r="PCY33" s="61"/>
      <c r="PCZ33" s="61"/>
      <c r="PDA33" s="61"/>
      <c r="PDB33" s="61"/>
      <c r="PDC33" s="61"/>
      <c r="PDD33" s="61"/>
      <c r="PDE33" s="61"/>
      <c r="PDF33" s="61"/>
      <c r="PDG33" s="61"/>
      <c r="PDH33" s="61"/>
      <c r="PDI33" s="61"/>
      <c r="PDJ33" s="61"/>
      <c r="PDK33" s="61"/>
      <c r="PDL33" s="61"/>
      <c r="PDM33" s="61"/>
      <c r="PDN33" s="61"/>
      <c r="PDO33" s="61"/>
      <c r="PDP33" s="61"/>
      <c r="PDQ33" s="61"/>
      <c r="PDR33" s="61"/>
      <c r="PDS33" s="61"/>
      <c r="PDT33" s="61"/>
      <c r="PDU33" s="61"/>
      <c r="PDV33" s="61"/>
      <c r="PDW33" s="61"/>
      <c r="PDX33" s="61"/>
      <c r="PDY33" s="61"/>
      <c r="PDZ33" s="61"/>
      <c r="PEA33" s="61"/>
      <c r="PEB33" s="61"/>
      <c r="PEC33" s="61"/>
      <c r="PED33" s="61"/>
      <c r="PEE33" s="61"/>
      <c r="PEF33" s="61"/>
      <c r="PEG33" s="61"/>
      <c r="PEH33" s="61"/>
      <c r="PEI33" s="61"/>
      <c r="PEJ33" s="61"/>
      <c r="PEK33" s="61"/>
      <c r="PEL33" s="61"/>
      <c r="PEM33" s="61"/>
      <c r="PEN33" s="61"/>
      <c r="PEO33" s="61"/>
      <c r="PEP33" s="61"/>
      <c r="PEQ33" s="61"/>
      <c r="PER33" s="61"/>
      <c r="PES33" s="61"/>
      <c r="PET33" s="61"/>
      <c r="PEU33" s="61"/>
      <c r="PEV33" s="61"/>
      <c r="PEW33" s="61"/>
      <c r="PEX33" s="61"/>
      <c r="PEY33" s="61"/>
      <c r="PEZ33" s="61"/>
      <c r="PFA33" s="61"/>
      <c r="PFB33" s="61"/>
      <c r="PFC33" s="61"/>
      <c r="PFD33" s="61"/>
      <c r="PFE33" s="61"/>
      <c r="PFF33" s="61"/>
      <c r="PFG33" s="61"/>
      <c r="PFH33" s="61"/>
      <c r="PFI33" s="61"/>
      <c r="PFJ33" s="61"/>
      <c r="PFK33" s="61"/>
      <c r="PFL33" s="61"/>
      <c r="PFM33" s="61"/>
      <c r="PFN33" s="61"/>
      <c r="PFO33" s="61"/>
      <c r="PFP33" s="61"/>
      <c r="PFQ33" s="61"/>
      <c r="PFR33" s="61"/>
      <c r="PFS33" s="61"/>
      <c r="PFT33" s="61"/>
      <c r="PFU33" s="61"/>
      <c r="PFV33" s="61"/>
      <c r="PFW33" s="61"/>
      <c r="PFX33" s="61"/>
      <c r="PFY33" s="61"/>
      <c r="PFZ33" s="61"/>
      <c r="PGA33" s="61"/>
      <c r="PGB33" s="61"/>
      <c r="PGC33" s="61"/>
      <c r="PGD33" s="61"/>
      <c r="PGE33" s="61"/>
      <c r="PGF33" s="61"/>
      <c r="PGG33" s="61"/>
      <c r="PGH33" s="61"/>
      <c r="PGI33" s="61"/>
      <c r="PGJ33" s="61"/>
      <c r="PGK33" s="61"/>
      <c r="PGL33" s="61"/>
      <c r="PGM33" s="61"/>
      <c r="PGN33" s="61"/>
      <c r="PGO33" s="61"/>
      <c r="PGP33" s="61"/>
      <c r="PGQ33" s="61"/>
      <c r="PGR33" s="61"/>
      <c r="PGS33" s="61"/>
      <c r="PGT33" s="61"/>
      <c r="PGU33" s="61"/>
      <c r="PGV33" s="61"/>
      <c r="PGW33" s="61"/>
      <c r="PGX33" s="61"/>
      <c r="PGY33" s="61"/>
      <c r="PGZ33" s="61"/>
      <c r="PHA33" s="61"/>
      <c r="PHB33" s="61"/>
      <c r="PHC33" s="61"/>
      <c r="PHD33" s="61"/>
      <c r="PHE33" s="61"/>
      <c r="PHF33" s="61"/>
      <c r="PHG33" s="61"/>
      <c r="PHH33" s="61"/>
      <c r="PHI33" s="61"/>
      <c r="PHJ33" s="61"/>
      <c r="PHK33" s="61"/>
      <c r="PHL33" s="61"/>
      <c r="PHM33" s="61"/>
      <c r="PHN33" s="61"/>
      <c r="PHO33" s="61"/>
      <c r="PHP33" s="61"/>
      <c r="PHQ33" s="61"/>
      <c r="PHR33" s="61"/>
      <c r="PHS33" s="61"/>
      <c r="PHT33" s="61"/>
      <c r="PHU33" s="61"/>
      <c r="PHV33" s="61"/>
      <c r="PHW33" s="61"/>
      <c r="PHX33" s="61"/>
      <c r="PHY33" s="61"/>
      <c r="PHZ33" s="61"/>
      <c r="PIA33" s="61"/>
      <c r="PIB33" s="61"/>
      <c r="PIC33" s="61"/>
      <c r="PID33" s="61"/>
      <c r="PIE33" s="61"/>
      <c r="PIF33" s="61"/>
      <c r="PIG33" s="61"/>
      <c r="PIH33" s="61"/>
      <c r="PII33" s="61"/>
      <c r="PIJ33" s="61"/>
      <c r="PIK33" s="61"/>
      <c r="PIL33" s="61"/>
      <c r="PIM33" s="61"/>
      <c r="PIN33" s="61"/>
      <c r="PIO33" s="61"/>
      <c r="PIP33" s="61"/>
      <c r="PIQ33" s="61"/>
      <c r="PIR33" s="61"/>
      <c r="PIS33" s="61"/>
      <c r="PIT33" s="61"/>
      <c r="PIU33" s="61"/>
      <c r="PIV33" s="61"/>
      <c r="PIW33" s="61"/>
      <c r="PIX33" s="61"/>
      <c r="PIY33" s="61"/>
      <c r="PIZ33" s="61"/>
      <c r="PJA33" s="61"/>
      <c r="PJB33" s="61"/>
      <c r="PJC33" s="61"/>
      <c r="PJD33" s="61"/>
      <c r="PJE33" s="61"/>
      <c r="PJF33" s="61"/>
      <c r="PJG33" s="61"/>
      <c r="PJH33" s="61"/>
      <c r="PJI33" s="61"/>
      <c r="PJJ33" s="61"/>
      <c r="PJK33" s="61"/>
      <c r="PJL33" s="61"/>
      <c r="PJM33" s="61"/>
      <c r="PJN33" s="61"/>
      <c r="PJO33" s="61"/>
      <c r="PJP33" s="61"/>
      <c r="PJQ33" s="61"/>
      <c r="PJR33" s="61"/>
      <c r="PJS33" s="61"/>
      <c r="PJT33" s="61"/>
      <c r="PJU33" s="61"/>
      <c r="PJV33" s="61"/>
      <c r="PJW33" s="61"/>
      <c r="PJX33" s="61"/>
      <c r="PJY33" s="61"/>
      <c r="PJZ33" s="61"/>
      <c r="PKA33" s="61"/>
      <c r="PKB33" s="61"/>
      <c r="PKC33" s="61"/>
      <c r="PKD33" s="61"/>
      <c r="PKE33" s="61"/>
      <c r="PKF33" s="61"/>
      <c r="PKG33" s="61"/>
      <c r="PKH33" s="61"/>
      <c r="PKI33" s="61"/>
      <c r="PKJ33" s="61"/>
      <c r="PKK33" s="61"/>
      <c r="PKL33" s="61"/>
      <c r="PKM33" s="61"/>
      <c r="PKN33" s="61"/>
      <c r="PKO33" s="61"/>
      <c r="PKP33" s="61"/>
      <c r="PKQ33" s="61"/>
      <c r="PKR33" s="61"/>
      <c r="PKS33" s="61"/>
      <c r="PKT33" s="61"/>
      <c r="PKU33" s="61"/>
      <c r="PKV33" s="61"/>
      <c r="PKW33" s="61"/>
      <c r="PKX33" s="61"/>
      <c r="PKY33" s="61"/>
      <c r="PKZ33" s="61"/>
      <c r="PLA33" s="61"/>
      <c r="PLB33" s="61"/>
      <c r="PLC33" s="61"/>
      <c r="PLD33" s="61"/>
      <c r="PLE33" s="61"/>
      <c r="PLF33" s="61"/>
      <c r="PLG33" s="61"/>
      <c r="PLH33" s="61"/>
      <c r="PLI33" s="61"/>
      <c r="PLJ33" s="61"/>
      <c r="PLK33" s="61"/>
      <c r="PLL33" s="61"/>
      <c r="PLM33" s="61"/>
      <c r="PLN33" s="61"/>
      <c r="PLO33" s="61"/>
      <c r="PLP33" s="61"/>
      <c r="PLQ33" s="61"/>
      <c r="PLR33" s="61"/>
      <c r="PLS33" s="61"/>
      <c r="PLT33" s="61"/>
      <c r="PLU33" s="61"/>
      <c r="PLV33" s="61"/>
      <c r="PLW33" s="61"/>
      <c r="PLX33" s="61"/>
      <c r="PLY33" s="61"/>
      <c r="PLZ33" s="61"/>
      <c r="PMA33" s="61"/>
      <c r="PMB33" s="61"/>
      <c r="PMC33" s="61"/>
      <c r="PMD33" s="61"/>
      <c r="PME33" s="61"/>
      <c r="PMF33" s="61"/>
      <c r="PMG33" s="61"/>
      <c r="PMH33" s="61"/>
      <c r="PMI33" s="61"/>
      <c r="PMJ33" s="61"/>
      <c r="PMK33" s="61"/>
      <c r="PML33" s="61"/>
      <c r="PMM33" s="61"/>
      <c r="PMN33" s="61"/>
      <c r="PMO33" s="61"/>
      <c r="PMP33" s="61"/>
      <c r="PMQ33" s="61"/>
      <c r="PMR33" s="61"/>
      <c r="PMS33" s="61"/>
      <c r="PMT33" s="61"/>
      <c r="PMU33" s="61"/>
      <c r="PMV33" s="61"/>
      <c r="PMW33" s="61"/>
      <c r="PMX33" s="61"/>
      <c r="PMY33" s="61"/>
      <c r="PMZ33" s="61"/>
      <c r="PNA33" s="61"/>
      <c r="PNB33" s="61"/>
      <c r="PNC33" s="61"/>
      <c r="PND33" s="61"/>
      <c r="PNE33" s="61"/>
      <c r="PNF33" s="61"/>
      <c r="PNG33" s="61"/>
      <c r="PNH33" s="61"/>
      <c r="PNI33" s="61"/>
      <c r="PNJ33" s="61"/>
      <c r="PNK33" s="61"/>
      <c r="PNL33" s="61"/>
      <c r="PNM33" s="61"/>
      <c r="PNN33" s="61"/>
      <c r="PNO33" s="61"/>
      <c r="PNP33" s="61"/>
      <c r="PNQ33" s="61"/>
      <c r="PNR33" s="61"/>
      <c r="PNS33" s="61"/>
      <c r="PNT33" s="61"/>
      <c r="PNU33" s="61"/>
      <c r="PNV33" s="61"/>
      <c r="PNW33" s="61"/>
      <c r="PNX33" s="61"/>
      <c r="PNY33" s="61"/>
      <c r="PNZ33" s="61"/>
      <c r="POA33" s="61"/>
      <c r="POB33" s="61"/>
      <c r="POC33" s="61"/>
      <c r="POD33" s="61"/>
      <c r="POE33" s="61"/>
      <c r="POF33" s="61"/>
      <c r="POG33" s="61"/>
      <c r="POH33" s="61"/>
      <c r="POI33" s="61"/>
      <c r="POJ33" s="61"/>
      <c r="POK33" s="61"/>
      <c r="POL33" s="61"/>
      <c r="POM33" s="61"/>
      <c r="PON33" s="61"/>
      <c r="POO33" s="61"/>
      <c r="POP33" s="61"/>
      <c r="POQ33" s="61"/>
      <c r="POR33" s="61"/>
      <c r="POS33" s="61"/>
      <c r="POT33" s="61"/>
      <c r="POU33" s="61"/>
      <c r="POV33" s="61"/>
      <c r="POW33" s="61"/>
      <c r="POX33" s="61"/>
      <c r="POY33" s="61"/>
      <c r="POZ33" s="61"/>
      <c r="PPA33" s="61"/>
      <c r="PPB33" s="61"/>
      <c r="PPC33" s="61"/>
      <c r="PPD33" s="61"/>
      <c r="PPE33" s="61"/>
      <c r="PPF33" s="61"/>
      <c r="PPG33" s="61"/>
      <c r="PPH33" s="61"/>
      <c r="PPI33" s="61"/>
      <c r="PPJ33" s="61"/>
      <c r="PPK33" s="61"/>
      <c r="PPL33" s="61"/>
      <c r="PPM33" s="61"/>
      <c r="PPN33" s="61"/>
      <c r="PPO33" s="61"/>
      <c r="PPP33" s="61"/>
      <c r="PPQ33" s="61"/>
      <c r="PPR33" s="61"/>
      <c r="PPS33" s="61"/>
      <c r="PPT33" s="61"/>
      <c r="PPU33" s="61"/>
      <c r="PPV33" s="61"/>
      <c r="PPW33" s="61"/>
      <c r="PPX33" s="61"/>
      <c r="PPY33" s="61"/>
      <c r="PPZ33" s="61"/>
      <c r="PQA33" s="61"/>
      <c r="PQB33" s="61"/>
      <c r="PQC33" s="61"/>
      <c r="PQD33" s="61"/>
      <c r="PQE33" s="61"/>
      <c r="PQF33" s="61"/>
      <c r="PQG33" s="61"/>
      <c r="PQH33" s="61"/>
      <c r="PQI33" s="61"/>
      <c r="PQJ33" s="61"/>
      <c r="PQK33" s="61"/>
      <c r="PQL33" s="61"/>
      <c r="PQM33" s="61"/>
      <c r="PQN33" s="61"/>
      <c r="PQO33" s="61"/>
      <c r="PQP33" s="61"/>
      <c r="PQQ33" s="61"/>
      <c r="PQR33" s="61"/>
      <c r="PQS33" s="61"/>
      <c r="PQT33" s="61"/>
      <c r="PQU33" s="61"/>
      <c r="PQV33" s="61"/>
      <c r="PQW33" s="61"/>
      <c r="PQX33" s="61"/>
      <c r="PQY33" s="61"/>
      <c r="PQZ33" s="61"/>
      <c r="PRA33" s="61"/>
      <c r="PRB33" s="61"/>
      <c r="PRC33" s="61"/>
      <c r="PRD33" s="61"/>
      <c r="PRE33" s="61"/>
      <c r="PRF33" s="61"/>
      <c r="PRG33" s="61"/>
      <c r="PRH33" s="61"/>
      <c r="PRI33" s="61"/>
      <c r="PRJ33" s="61"/>
      <c r="PRK33" s="61"/>
      <c r="PRL33" s="61"/>
      <c r="PRM33" s="61"/>
      <c r="PRN33" s="61"/>
      <c r="PRO33" s="61"/>
      <c r="PRP33" s="61"/>
      <c r="PRQ33" s="61"/>
      <c r="PRR33" s="61"/>
      <c r="PRS33" s="61"/>
      <c r="PRT33" s="61"/>
      <c r="PRU33" s="61"/>
      <c r="PRV33" s="61"/>
      <c r="PRW33" s="61"/>
      <c r="PRX33" s="61"/>
      <c r="PRY33" s="61"/>
      <c r="PRZ33" s="61"/>
      <c r="PSA33" s="61"/>
      <c r="PSB33" s="61"/>
      <c r="PSC33" s="61"/>
      <c r="PSD33" s="61"/>
      <c r="PSE33" s="61"/>
      <c r="PSF33" s="61"/>
      <c r="PSG33" s="61"/>
      <c r="PSH33" s="61"/>
      <c r="PSI33" s="61"/>
      <c r="PSJ33" s="61"/>
      <c r="PSK33" s="61"/>
      <c r="PSL33" s="61"/>
      <c r="PSM33" s="61"/>
      <c r="PSN33" s="61"/>
      <c r="PSO33" s="61"/>
      <c r="PSP33" s="61"/>
      <c r="PSQ33" s="61"/>
      <c r="PSR33" s="61"/>
      <c r="PSS33" s="61"/>
      <c r="PST33" s="61"/>
      <c r="PSU33" s="61"/>
      <c r="PSV33" s="61"/>
      <c r="PSW33" s="61"/>
      <c r="PSX33" s="61"/>
      <c r="PSY33" s="61"/>
      <c r="PSZ33" s="61"/>
      <c r="PTA33" s="61"/>
      <c r="PTB33" s="61"/>
      <c r="PTC33" s="61"/>
      <c r="PTD33" s="61"/>
      <c r="PTE33" s="61"/>
      <c r="PTF33" s="61"/>
      <c r="PTG33" s="61"/>
      <c r="PTH33" s="61"/>
      <c r="PTI33" s="61"/>
      <c r="PTJ33" s="61"/>
      <c r="PTK33" s="61"/>
      <c r="PTL33" s="61"/>
      <c r="PTM33" s="61"/>
      <c r="PTN33" s="61"/>
      <c r="PTO33" s="61"/>
      <c r="PTP33" s="61"/>
      <c r="PTQ33" s="61"/>
      <c r="PTR33" s="61"/>
      <c r="PTS33" s="61"/>
      <c r="PTT33" s="61"/>
      <c r="PTU33" s="61"/>
      <c r="PTV33" s="61"/>
      <c r="PTW33" s="61"/>
      <c r="PTX33" s="61"/>
      <c r="PTY33" s="61"/>
      <c r="PTZ33" s="61"/>
      <c r="PUA33" s="61"/>
      <c r="PUB33" s="61"/>
      <c r="PUC33" s="61"/>
      <c r="PUD33" s="61"/>
      <c r="PUE33" s="61"/>
      <c r="PUF33" s="61"/>
      <c r="PUG33" s="61"/>
      <c r="PUH33" s="61"/>
      <c r="PUI33" s="61"/>
      <c r="PUJ33" s="61"/>
      <c r="PUK33" s="61"/>
      <c r="PUL33" s="61"/>
      <c r="PUM33" s="61"/>
      <c r="PUN33" s="61"/>
      <c r="PUO33" s="61"/>
      <c r="PUP33" s="61"/>
      <c r="PUQ33" s="61"/>
      <c r="PUR33" s="61"/>
      <c r="PUS33" s="61"/>
      <c r="PUT33" s="61"/>
      <c r="PUU33" s="61"/>
      <c r="PUV33" s="61"/>
      <c r="PUW33" s="61"/>
      <c r="PUX33" s="61"/>
      <c r="PUY33" s="61"/>
      <c r="PUZ33" s="61"/>
      <c r="PVA33" s="61"/>
      <c r="PVB33" s="61"/>
      <c r="PVC33" s="61"/>
      <c r="PVD33" s="61"/>
      <c r="PVE33" s="61"/>
      <c r="PVF33" s="61"/>
      <c r="PVG33" s="61"/>
      <c r="PVH33" s="61"/>
      <c r="PVI33" s="61"/>
      <c r="PVJ33" s="61"/>
      <c r="PVK33" s="61"/>
      <c r="PVL33" s="61"/>
      <c r="PVM33" s="61"/>
      <c r="PVN33" s="61"/>
      <c r="PVO33" s="61"/>
      <c r="PVP33" s="61"/>
      <c r="PVQ33" s="61"/>
      <c r="PVR33" s="61"/>
      <c r="PVS33" s="61"/>
      <c r="PVT33" s="61"/>
      <c r="PVU33" s="61"/>
      <c r="PVV33" s="61"/>
      <c r="PVW33" s="61"/>
      <c r="PVX33" s="61"/>
      <c r="PVY33" s="61"/>
      <c r="PVZ33" s="61"/>
      <c r="PWA33" s="61"/>
      <c r="PWB33" s="61"/>
      <c r="PWC33" s="61"/>
      <c r="PWD33" s="61"/>
      <c r="PWE33" s="61"/>
      <c r="PWF33" s="61"/>
      <c r="PWG33" s="61"/>
      <c r="PWH33" s="61"/>
      <c r="PWI33" s="61"/>
      <c r="PWJ33" s="61"/>
      <c r="PWK33" s="61"/>
      <c r="PWL33" s="61"/>
      <c r="PWM33" s="61"/>
      <c r="PWN33" s="61"/>
      <c r="PWO33" s="61"/>
      <c r="PWP33" s="61"/>
      <c r="PWQ33" s="61"/>
      <c r="PWR33" s="61"/>
      <c r="PWS33" s="61"/>
      <c r="PWT33" s="61"/>
      <c r="PWU33" s="61"/>
      <c r="PWV33" s="61"/>
      <c r="PWW33" s="61"/>
      <c r="PWX33" s="61"/>
      <c r="PWY33" s="61"/>
      <c r="PWZ33" s="61"/>
      <c r="PXA33" s="61"/>
      <c r="PXB33" s="61"/>
      <c r="PXC33" s="61"/>
      <c r="PXD33" s="61"/>
      <c r="PXE33" s="61"/>
      <c r="PXF33" s="61"/>
      <c r="PXG33" s="61"/>
      <c r="PXH33" s="61"/>
      <c r="PXI33" s="61"/>
      <c r="PXJ33" s="61"/>
      <c r="PXK33" s="61"/>
      <c r="PXL33" s="61"/>
      <c r="PXM33" s="61"/>
      <c r="PXN33" s="61"/>
      <c r="PXO33" s="61"/>
      <c r="PXP33" s="61"/>
      <c r="PXQ33" s="61"/>
      <c r="PXR33" s="61"/>
      <c r="PXS33" s="61"/>
      <c r="PXT33" s="61"/>
      <c r="PXU33" s="61"/>
      <c r="PXV33" s="61"/>
      <c r="PXW33" s="61"/>
      <c r="PXX33" s="61"/>
      <c r="PXY33" s="61"/>
      <c r="PXZ33" s="61"/>
      <c r="PYA33" s="61"/>
      <c r="PYB33" s="61"/>
      <c r="PYC33" s="61"/>
      <c r="PYD33" s="61"/>
      <c r="PYE33" s="61"/>
      <c r="PYF33" s="61"/>
      <c r="PYG33" s="61"/>
      <c r="PYH33" s="61"/>
      <c r="PYI33" s="61"/>
      <c r="PYJ33" s="61"/>
      <c r="PYK33" s="61"/>
      <c r="PYL33" s="61"/>
      <c r="PYM33" s="61"/>
      <c r="PYN33" s="61"/>
      <c r="PYO33" s="61"/>
      <c r="PYP33" s="61"/>
      <c r="PYQ33" s="61"/>
      <c r="PYR33" s="61"/>
      <c r="PYS33" s="61"/>
      <c r="PYT33" s="61"/>
      <c r="PYU33" s="61"/>
      <c r="PYV33" s="61"/>
      <c r="PYW33" s="61"/>
      <c r="PYX33" s="61"/>
      <c r="PYY33" s="61"/>
      <c r="PYZ33" s="61"/>
      <c r="PZA33" s="61"/>
      <c r="PZB33" s="61"/>
      <c r="PZC33" s="61"/>
      <c r="PZD33" s="61"/>
      <c r="PZE33" s="61"/>
      <c r="PZF33" s="61"/>
      <c r="PZG33" s="61"/>
      <c r="PZH33" s="61"/>
      <c r="PZI33" s="61"/>
      <c r="PZJ33" s="61"/>
      <c r="PZK33" s="61"/>
      <c r="PZL33" s="61"/>
      <c r="PZM33" s="61"/>
      <c r="PZN33" s="61"/>
      <c r="PZO33" s="61"/>
      <c r="PZP33" s="61"/>
      <c r="PZQ33" s="61"/>
      <c r="PZR33" s="61"/>
      <c r="PZS33" s="61"/>
      <c r="PZT33" s="61"/>
      <c r="PZU33" s="61"/>
      <c r="PZV33" s="61"/>
      <c r="PZW33" s="61"/>
      <c r="PZX33" s="61"/>
      <c r="PZY33" s="61"/>
      <c r="PZZ33" s="61"/>
      <c r="QAA33" s="61"/>
      <c r="QAB33" s="61"/>
      <c r="QAC33" s="61"/>
      <c r="QAD33" s="61"/>
      <c r="QAE33" s="61"/>
      <c r="QAF33" s="61"/>
      <c r="QAG33" s="61"/>
      <c r="QAH33" s="61"/>
      <c r="QAI33" s="61"/>
      <c r="QAJ33" s="61"/>
      <c r="QAK33" s="61"/>
      <c r="QAL33" s="61"/>
      <c r="QAM33" s="61"/>
      <c r="QAN33" s="61"/>
      <c r="QAO33" s="61"/>
      <c r="QAP33" s="61"/>
      <c r="QAQ33" s="61"/>
      <c r="QAR33" s="61"/>
      <c r="QAS33" s="61"/>
      <c r="QAT33" s="61"/>
      <c r="QAU33" s="61"/>
      <c r="QAV33" s="61"/>
      <c r="QAW33" s="61"/>
      <c r="QAX33" s="61"/>
      <c r="QAY33" s="61"/>
      <c r="QAZ33" s="61"/>
      <c r="QBA33" s="61"/>
      <c r="QBB33" s="61"/>
      <c r="QBC33" s="61"/>
      <c r="QBD33" s="61"/>
      <c r="QBE33" s="61"/>
      <c r="QBF33" s="61"/>
      <c r="QBG33" s="61"/>
      <c r="QBH33" s="61"/>
      <c r="QBI33" s="61"/>
      <c r="QBJ33" s="61"/>
      <c r="QBK33" s="61"/>
      <c r="QBL33" s="61"/>
      <c r="QBM33" s="61"/>
      <c r="QBN33" s="61"/>
      <c r="QBO33" s="61"/>
      <c r="QBP33" s="61"/>
      <c r="QBQ33" s="61"/>
      <c r="QBR33" s="61"/>
      <c r="QBS33" s="61"/>
      <c r="QBT33" s="61"/>
      <c r="QBU33" s="61"/>
      <c r="QBV33" s="61"/>
      <c r="QBW33" s="61"/>
      <c r="QBX33" s="61"/>
      <c r="QBY33" s="61"/>
      <c r="QBZ33" s="61"/>
      <c r="QCA33" s="61"/>
      <c r="QCB33" s="61"/>
      <c r="QCC33" s="61"/>
      <c r="QCD33" s="61"/>
      <c r="QCE33" s="61"/>
      <c r="QCF33" s="61"/>
      <c r="QCG33" s="61"/>
      <c r="QCH33" s="61"/>
      <c r="QCI33" s="61"/>
      <c r="QCJ33" s="61"/>
      <c r="QCK33" s="61"/>
      <c r="QCL33" s="61"/>
      <c r="QCM33" s="61"/>
      <c r="QCN33" s="61"/>
      <c r="QCO33" s="61"/>
      <c r="QCP33" s="61"/>
      <c r="QCQ33" s="61"/>
      <c r="QCR33" s="61"/>
      <c r="QCS33" s="61"/>
      <c r="QCT33" s="61"/>
      <c r="QCU33" s="61"/>
      <c r="QCV33" s="61"/>
      <c r="QCW33" s="61"/>
      <c r="QCX33" s="61"/>
      <c r="QCY33" s="61"/>
      <c r="QCZ33" s="61"/>
      <c r="QDA33" s="61"/>
      <c r="QDB33" s="61"/>
      <c r="QDC33" s="61"/>
      <c r="QDD33" s="61"/>
      <c r="QDE33" s="61"/>
      <c r="QDF33" s="61"/>
      <c r="QDG33" s="61"/>
      <c r="QDH33" s="61"/>
      <c r="QDI33" s="61"/>
      <c r="QDJ33" s="61"/>
      <c r="QDK33" s="61"/>
      <c r="QDL33" s="61"/>
      <c r="QDM33" s="61"/>
      <c r="QDN33" s="61"/>
      <c r="QDO33" s="61"/>
      <c r="QDP33" s="61"/>
      <c r="QDQ33" s="61"/>
      <c r="QDR33" s="61"/>
      <c r="QDS33" s="61"/>
      <c r="QDT33" s="61"/>
      <c r="QDU33" s="61"/>
      <c r="QDV33" s="61"/>
      <c r="QDW33" s="61"/>
      <c r="QDX33" s="61"/>
      <c r="QDY33" s="61"/>
      <c r="QDZ33" s="61"/>
      <c r="QEA33" s="61"/>
      <c r="QEB33" s="61"/>
      <c r="QEC33" s="61"/>
      <c r="QED33" s="61"/>
      <c r="QEE33" s="61"/>
      <c r="QEF33" s="61"/>
      <c r="QEG33" s="61"/>
      <c r="QEH33" s="61"/>
      <c r="QEI33" s="61"/>
      <c r="QEJ33" s="61"/>
      <c r="QEK33" s="61"/>
      <c r="QEL33" s="61"/>
      <c r="QEM33" s="61"/>
      <c r="QEN33" s="61"/>
      <c r="QEO33" s="61"/>
      <c r="QEP33" s="61"/>
      <c r="QEQ33" s="61"/>
      <c r="QER33" s="61"/>
      <c r="QES33" s="61"/>
      <c r="QET33" s="61"/>
      <c r="QEU33" s="61"/>
      <c r="QEV33" s="61"/>
      <c r="QEW33" s="61"/>
      <c r="QEX33" s="61"/>
      <c r="QEY33" s="61"/>
      <c r="QEZ33" s="61"/>
      <c r="QFA33" s="61"/>
      <c r="QFB33" s="61"/>
      <c r="QFC33" s="61"/>
      <c r="QFD33" s="61"/>
      <c r="QFE33" s="61"/>
      <c r="QFF33" s="61"/>
      <c r="QFG33" s="61"/>
      <c r="QFH33" s="61"/>
      <c r="QFI33" s="61"/>
      <c r="QFJ33" s="61"/>
      <c r="QFK33" s="61"/>
      <c r="QFL33" s="61"/>
      <c r="QFM33" s="61"/>
      <c r="QFN33" s="61"/>
      <c r="QFO33" s="61"/>
      <c r="QFP33" s="61"/>
      <c r="QFQ33" s="61"/>
      <c r="QFR33" s="61"/>
      <c r="QFS33" s="61"/>
      <c r="QFT33" s="61"/>
      <c r="QFU33" s="61"/>
      <c r="QFV33" s="61"/>
      <c r="QFW33" s="61"/>
      <c r="QFX33" s="61"/>
      <c r="QFY33" s="61"/>
      <c r="QFZ33" s="61"/>
      <c r="QGA33" s="61"/>
      <c r="QGB33" s="61"/>
      <c r="QGC33" s="61"/>
      <c r="QGD33" s="61"/>
      <c r="QGE33" s="61"/>
      <c r="QGF33" s="61"/>
      <c r="QGG33" s="61"/>
      <c r="QGH33" s="61"/>
      <c r="QGI33" s="61"/>
      <c r="QGJ33" s="61"/>
      <c r="QGK33" s="61"/>
      <c r="QGL33" s="61"/>
      <c r="QGM33" s="61"/>
      <c r="QGN33" s="61"/>
      <c r="QGO33" s="61"/>
      <c r="QGP33" s="61"/>
      <c r="QGQ33" s="61"/>
      <c r="QGR33" s="61"/>
      <c r="QGS33" s="61"/>
      <c r="QGT33" s="61"/>
      <c r="QGU33" s="61"/>
      <c r="QGV33" s="61"/>
      <c r="QGW33" s="61"/>
      <c r="QGX33" s="61"/>
      <c r="QGY33" s="61"/>
      <c r="QGZ33" s="61"/>
      <c r="QHA33" s="61"/>
      <c r="QHB33" s="61"/>
      <c r="QHC33" s="61"/>
      <c r="QHD33" s="61"/>
      <c r="QHE33" s="61"/>
      <c r="QHF33" s="61"/>
      <c r="QHG33" s="61"/>
      <c r="QHH33" s="61"/>
      <c r="QHI33" s="61"/>
      <c r="QHJ33" s="61"/>
      <c r="QHK33" s="61"/>
      <c r="QHL33" s="61"/>
      <c r="QHM33" s="61"/>
      <c r="QHN33" s="61"/>
      <c r="QHO33" s="61"/>
      <c r="QHP33" s="61"/>
      <c r="QHQ33" s="61"/>
      <c r="QHR33" s="61"/>
      <c r="QHS33" s="61"/>
      <c r="QHT33" s="61"/>
      <c r="QHU33" s="61"/>
      <c r="QHV33" s="61"/>
      <c r="QHW33" s="61"/>
      <c r="QHX33" s="61"/>
      <c r="QHY33" s="61"/>
      <c r="QHZ33" s="61"/>
      <c r="QIA33" s="61"/>
      <c r="QIB33" s="61"/>
      <c r="QIC33" s="61"/>
      <c r="QID33" s="61"/>
      <c r="QIE33" s="61"/>
      <c r="QIF33" s="61"/>
      <c r="QIG33" s="61"/>
      <c r="QIH33" s="61"/>
      <c r="QII33" s="61"/>
      <c r="QIJ33" s="61"/>
      <c r="QIK33" s="61"/>
      <c r="QIL33" s="61"/>
      <c r="QIM33" s="61"/>
      <c r="QIN33" s="61"/>
      <c r="QIO33" s="61"/>
      <c r="QIP33" s="61"/>
      <c r="QIQ33" s="61"/>
      <c r="QIR33" s="61"/>
      <c r="QIS33" s="61"/>
      <c r="QIT33" s="61"/>
      <c r="QIU33" s="61"/>
      <c r="QIV33" s="61"/>
      <c r="QIW33" s="61"/>
      <c r="QIX33" s="61"/>
      <c r="QIY33" s="61"/>
      <c r="QIZ33" s="61"/>
      <c r="QJA33" s="61"/>
      <c r="QJB33" s="61"/>
      <c r="QJC33" s="61"/>
      <c r="QJD33" s="61"/>
      <c r="QJE33" s="61"/>
      <c r="QJF33" s="61"/>
      <c r="QJG33" s="61"/>
      <c r="QJH33" s="61"/>
      <c r="QJI33" s="61"/>
      <c r="QJJ33" s="61"/>
      <c r="QJK33" s="61"/>
      <c r="QJL33" s="61"/>
      <c r="QJM33" s="61"/>
      <c r="QJN33" s="61"/>
      <c r="QJO33" s="61"/>
      <c r="QJP33" s="61"/>
      <c r="QJQ33" s="61"/>
      <c r="QJR33" s="61"/>
      <c r="QJS33" s="61"/>
      <c r="QJT33" s="61"/>
      <c r="QJU33" s="61"/>
      <c r="QJV33" s="61"/>
      <c r="QJW33" s="61"/>
      <c r="QJX33" s="61"/>
      <c r="QJY33" s="61"/>
      <c r="QJZ33" s="61"/>
      <c r="QKA33" s="61"/>
      <c r="QKB33" s="61"/>
      <c r="QKC33" s="61"/>
      <c r="QKD33" s="61"/>
      <c r="QKE33" s="61"/>
      <c r="QKF33" s="61"/>
      <c r="QKG33" s="61"/>
      <c r="QKH33" s="61"/>
      <c r="QKI33" s="61"/>
      <c r="QKJ33" s="61"/>
      <c r="QKK33" s="61"/>
      <c r="QKL33" s="61"/>
      <c r="QKM33" s="61"/>
      <c r="QKN33" s="61"/>
      <c r="QKO33" s="61"/>
      <c r="QKP33" s="61"/>
      <c r="QKQ33" s="61"/>
      <c r="QKR33" s="61"/>
      <c r="QKS33" s="61"/>
      <c r="QKT33" s="61"/>
      <c r="QKU33" s="61"/>
      <c r="QKV33" s="61"/>
      <c r="QKW33" s="61"/>
      <c r="QKX33" s="61"/>
      <c r="QKY33" s="61"/>
      <c r="QKZ33" s="61"/>
      <c r="QLA33" s="61"/>
      <c r="QLB33" s="61"/>
      <c r="QLC33" s="61"/>
      <c r="QLD33" s="61"/>
      <c r="QLE33" s="61"/>
      <c r="QLF33" s="61"/>
      <c r="QLG33" s="61"/>
      <c r="QLH33" s="61"/>
      <c r="QLI33" s="61"/>
      <c r="QLJ33" s="61"/>
      <c r="QLK33" s="61"/>
      <c r="QLL33" s="61"/>
      <c r="QLM33" s="61"/>
      <c r="QLN33" s="61"/>
      <c r="QLO33" s="61"/>
      <c r="QLP33" s="61"/>
      <c r="QLQ33" s="61"/>
      <c r="QLR33" s="61"/>
      <c r="QLS33" s="61"/>
      <c r="QLT33" s="61"/>
      <c r="QLU33" s="61"/>
      <c r="QLV33" s="61"/>
      <c r="QLW33" s="61"/>
      <c r="QLX33" s="61"/>
      <c r="QLY33" s="61"/>
      <c r="QLZ33" s="61"/>
      <c r="QMA33" s="61"/>
      <c r="QMB33" s="61"/>
      <c r="QMC33" s="61"/>
      <c r="QMD33" s="61"/>
      <c r="QME33" s="61"/>
      <c r="QMF33" s="61"/>
      <c r="QMG33" s="61"/>
      <c r="QMH33" s="61"/>
      <c r="QMI33" s="61"/>
      <c r="QMJ33" s="61"/>
      <c r="QMK33" s="61"/>
      <c r="QML33" s="61"/>
      <c r="QMM33" s="61"/>
      <c r="QMN33" s="61"/>
      <c r="QMO33" s="61"/>
      <c r="QMP33" s="61"/>
      <c r="QMQ33" s="61"/>
      <c r="QMR33" s="61"/>
      <c r="QMS33" s="61"/>
      <c r="QMT33" s="61"/>
      <c r="QMU33" s="61"/>
      <c r="QMV33" s="61"/>
      <c r="QMW33" s="61"/>
      <c r="QMX33" s="61"/>
      <c r="QMY33" s="61"/>
      <c r="QMZ33" s="61"/>
      <c r="QNA33" s="61"/>
      <c r="QNB33" s="61"/>
      <c r="QNC33" s="61"/>
      <c r="QND33" s="61"/>
      <c r="QNE33" s="61"/>
      <c r="QNF33" s="61"/>
      <c r="QNG33" s="61"/>
      <c r="QNH33" s="61"/>
      <c r="QNI33" s="61"/>
      <c r="QNJ33" s="61"/>
      <c r="QNK33" s="61"/>
      <c r="QNL33" s="61"/>
      <c r="QNM33" s="61"/>
      <c r="QNN33" s="61"/>
      <c r="QNO33" s="61"/>
      <c r="QNP33" s="61"/>
      <c r="QNQ33" s="61"/>
      <c r="QNR33" s="61"/>
      <c r="QNS33" s="61"/>
      <c r="QNT33" s="61"/>
      <c r="QNU33" s="61"/>
      <c r="QNV33" s="61"/>
      <c r="QNW33" s="61"/>
      <c r="QNX33" s="61"/>
      <c r="QNY33" s="61"/>
      <c r="QNZ33" s="61"/>
      <c r="QOA33" s="61"/>
      <c r="QOB33" s="61"/>
      <c r="QOC33" s="61"/>
      <c r="QOD33" s="61"/>
      <c r="QOE33" s="61"/>
      <c r="QOF33" s="61"/>
      <c r="QOG33" s="61"/>
      <c r="QOH33" s="61"/>
      <c r="QOI33" s="61"/>
      <c r="QOJ33" s="61"/>
      <c r="QOK33" s="61"/>
      <c r="QOL33" s="61"/>
      <c r="QOM33" s="61"/>
      <c r="QON33" s="61"/>
      <c r="QOO33" s="61"/>
      <c r="QOP33" s="61"/>
      <c r="QOQ33" s="61"/>
      <c r="QOR33" s="61"/>
      <c r="QOS33" s="61"/>
      <c r="QOT33" s="61"/>
      <c r="QOU33" s="61"/>
      <c r="QOV33" s="61"/>
      <c r="QOW33" s="61"/>
      <c r="QOX33" s="61"/>
      <c r="QOY33" s="61"/>
      <c r="QOZ33" s="61"/>
      <c r="QPA33" s="61"/>
      <c r="QPB33" s="61"/>
      <c r="QPC33" s="61"/>
      <c r="QPD33" s="61"/>
      <c r="QPE33" s="61"/>
      <c r="QPF33" s="61"/>
      <c r="QPG33" s="61"/>
      <c r="QPH33" s="61"/>
      <c r="QPI33" s="61"/>
      <c r="QPJ33" s="61"/>
      <c r="QPK33" s="61"/>
      <c r="QPL33" s="61"/>
      <c r="QPM33" s="61"/>
      <c r="QPN33" s="61"/>
      <c r="QPO33" s="61"/>
      <c r="QPP33" s="61"/>
      <c r="QPQ33" s="61"/>
      <c r="QPR33" s="61"/>
      <c r="QPS33" s="61"/>
      <c r="QPT33" s="61"/>
      <c r="QPU33" s="61"/>
      <c r="QPV33" s="61"/>
      <c r="QPW33" s="61"/>
      <c r="QPX33" s="61"/>
      <c r="QPY33" s="61"/>
      <c r="QPZ33" s="61"/>
      <c r="QQA33" s="61"/>
      <c r="QQB33" s="61"/>
      <c r="QQC33" s="61"/>
      <c r="QQD33" s="61"/>
      <c r="QQE33" s="61"/>
      <c r="QQF33" s="61"/>
      <c r="QQG33" s="61"/>
      <c r="QQH33" s="61"/>
      <c r="QQI33" s="61"/>
      <c r="QQJ33" s="61"/>
      <c r="QQK33" s="61"/>
      <c r="QQL33" s="61"/>
      <c r="QQM33" s="61"/>
      <c r="QQN33" s="61"/>
      <c r="QQO33" s="61"/>
      <c r="QQP33" s="61"/>
      <c r="QQQ33" s="61"/>
      <c r="QQR33" s="61"/>
      <c r="QQS33" s="61"/>
      <c r="QQT33" s="61"/>
      <c r="QQU33" s="61"/>
      <c r="QQV33" s="61"/>
      <c r="QQW33" s="61"/>
      <c r="QQX33" s="61"/>
      <c r="QQY33" s="61"/>
      <c r="QQZ33" s="61"/>
      <c r="QRA33" s="61"/>
      <c r="QRB33" s="61"/>
      <c r="QRC33" s="61"/>
      <c r="QRD33" s="61"/>
      <c r="QRE33" s="61"/>
      <c r="QRF33" s="61"/>
      <c r="QRG33" s="61"/>
      <c r="QRH33" s="61"/>
      <c r="QRI33" s="61"/>
      <c r="QRJ33" s="61"/>
      <c r="QRK33" s="61"/>
      <c r="QRL33" s="61"/>
      <c r="QRM33" s="61"/>
      <c r="QRN33" s="61"/>
      <c r="QRO33" s="61"/>
      <c r="QRP33" s="61"/>
      <c r="QRQ33" s="61"/>
      <c r="QRR33" s="61"/>
      <c r="QRS33" s="61"/>
      <c r="QRT33" s="61"/>
      <c r="QRU33" s="61"/>
      <c r="QRV33" s="61"/>
      <c r="QRW33" s="61"/>
      <c r="QRX33" s="61"/>
      <c r="QRY33" s="61"/>
      <c r="QRZ33" s="61"/>
      <c r="QSA33" s="61"/>
      <c r="QSB33" s="61"/>
      <c r="QSC33" s="61"/>
      <c r="QSD33" s="61"/>
      <c r="QSE33" s="61"/>
      <c r="QSF33" s="61"/>
      <c r="QSG33" s="61"/>
      <c r="QSH33" s="61"/>
      <c r="QSI33" s="61"/>
      <c r="QSJ33" s="61"/>
      <c r="QSK33" s="61"/>
      <c r="QSL33" s="61"/>
      <c r="QSM33" s="61"/>
      <c r="QSN33" s="61"/>
      <c r="QSO33" s="61"/>
      <c r="QSP33" s="61"/>
      <c r="QSQ33" s="61"/>
      <c r="QSR33" s="61"/>
      <c r="QSS33" s="61"/>
      <c r="QST33" s="61"/>
      <c r="QSU33" s="61"/>
      <c r="QSV33" s="61"/>
      <c r="QSW33" s="61"/>
      <c r="QSX33" s="61"/>
      <c r="QSY33" s="61"/>
      <c r="QSZ33" s="61"/>
      <c r="QTA33" s="61"/>
      <c r="QTB33" s="61"/>
      <c r="QTC33" s="61"/>
      <c r="QTD33" s="61"/>
      <c r="QTE33" s="61"/>
      <c r="QTF33" s="61"/>
      <c r="QTG33" s="61"/>
      <c r="QTH33" s="61"/>
      <c r="QTI33" s="61"/>
      <c r="QTJ33" s="61"/>
      <c r="QTK33" s="61"/>
      <c r="QTL33" s="61"/>
      <c r="QTM33" s="61"/>
      <c r="QTN33" s="61"/>
      <c r="QTO33" s="61"/>
      <c r="QTP33" s="61"/>
      <c r="QTQ33" s="61"/>
      <c r="QTR33" s="61"/>
      <c r="QTS33" s="61"/>
      <c r="QTT33" s="61"/>
      <c r="QTU33" s="61"/>
      <c r="QTV33" s="61"/>
      <c r="QTW33" s="61"/>
      <c r="QTX33" s="61"/>
      <c r="QTY33" s="61"/>
      <c r="QTZ33" s="61"/>
      <c r="QUA33" s="61"/>
      <c r="QUB33" s="61"/>
      <c r="QUC33" s="61"/>
      <c r="QUD33" s="61"/>
      <c r="QUE33" s="61"/>
      <c r="QUF33" s="61"/>
      <c r="QUG33" s="61"/>
      <c r="QUH33" s="61"/>
      <c r="QUI33" s="61"/>
      <c r="QUJ33" s="61"/>
      <c r="QUK33" s="61"/>
      <c r="QUL33" s="61"/>
      <c r="QUM33" s="61"/>
      <c r="QUN33" s="61"/>
      <c r="QUO33" s="61"/>
      <c r="QUP33" s="61"/>
      <c r="QUQ33" s="61"/>
      <c r="QUR33" s="61"/>
      <c r="QUS33" s="61"/>
      <c r="QUT33" s="61"/>
      <c r="QUU33" s="61"/>
      <c r="QUV33" s="61"/>
      <c r="QUW33" s="61"/>
      <c r="QUX33" s="61"/>
      <c r="QUY33" s="61"/>
      <c r="QUZ33" s="61"/>
      <c r="QVA33" s="61"/>
      <c r="QVB33" s="61"/>
      <c r="QVC33" s="61"/>
      <c r="QVD33" s="61"/>
      <c r="QVE33" s="61"/>
      <c r="QVF33" s="61"/>
      <c r="QVG33" s="61"/>
      <c r="QVH33" s="61"/>
      <c r="QVI33" s="61"/>
      <c r="QVJ33" s="61"/>
      <c r="QVK33" s="61"/>
      <c r="QVL33" s="61"/>
      <c r="QVM33" s="61"/>
      <c r="QVN33" s="61"/>
      <c r="QVO33" s="61"/>
      <c r="QVP33" s="61"/>
      <c r="QVQ33" s="61"/>
      <c r="QVR33" s="61"/>
      <c r="QVS33" s="61"/>
      <c r="QVT33" s="61"/>
      <c r="QVU33" s="61"/>
      <c r="QVV33" s="61"/>
      <c r="QVW33" s="61"/>
      <c r="QVX33" s="61"/>
      <c r="QVY33" s="61"/>
      <c r="QVZ33" s="61"/>
      <c r="QWA33" s="61"/>
      <c r="QWB33" s="61"/>
      <c r="QWC33" s="61"/>
      <c r="QWD33" s="61"/>
      <c r="QWE33" s="61"/>
      <c r="QWF33" s="61"/>
      <c r="QWG33" s="61"/>
      <c r="QWH33" s="61"/>
      <c r="QWI33" s="61"/>
      <c r="QWJ33" s="61"/>
      <c r="QWK33" s="61"/>
      <c r="QWL33" s="61"/>
      <c r="QWM33" s="61"/>
      <c r="QWN33" s="61"/>
      <c r="QWO33" s="61"/>
      <c r="QWP33" s="61"/>
      <c r="QWQ33" s="61"/>
      <c r="QWR33" s="61"/>
      <c r="QWS33" s="61"/>
      <c r="QWT33" s="61"/>
      <c r="QWU33" s="61"/>
      <c r="QWV33" s="61"/>
      <c r="QWW33" s="61"/>
      <c r="QWX33" s="61"/>
      <c r="QWY33" s="61"/>
      <c r="QWZ33" s="61"/>
      <c r="QXA33" s="61"/>
      <c r="QXB33" s="61"/>
      <c r="QXC33" s="61"/>
      <c r="QXD33" s="61"/>
      <c r="QXE33" s="61"/>
      <c r="QXF33" s="61"/>
      <c r="QXG33" s="61"/>
      <c r="QXH33" s="61"/>
      <c r="QXI33" s="61"/>
      <c r="QXJ33" s="61"/>
      <c r="QXK33" s="61"/>
      <c r="QXL33" s="61"/>
      <c r="QXM33" s="61"/>
      <c r="QXN33" s="61"/>
      <c r="QXO33" s="61"/>
      <c r="QXP33" s="61"/>
      <c r="QXQ33" s="61"/>
      <c r="QXR33" s="61"/>
      <c r="QXS33" s="61"/>
      <c r="QXT33" s="61"/>
      <c r="QXU33" s="61"/>
      <c r="QXV33" s="61"/>
      <c r="QXW33" s="61"/>
      <c r="QXX33" s="61"/>
      <c r="QXY33" s="61"/>
      <c r="QXZ33" s="61"/>
      <c r="QYA33" s="61"/>
      <c r="QYB33" s="61"/>
      <c r="QYC33" s="61"/>
      <c r="QYD33" s="61"/>
      <c r="QYE33" s="61"/>
      <c r="QYF33" s="61"/>
      <c r="QYG33" s="61"/>
      <c r="QYH33" s="61"/>
      <c r="QYI33" s="61"/>
      <c r="QYJ33" s="61"/>
      <c r="QYK33" s="61"/>
      <c r="QYL33" s="61"/>
      <c r="QYM33" s="61"/>
      <c r="QYN33" s="61"/>
      <c r="QYO33" s="61"/>
      <c r="QYP33" s="61"/>
      <c r="QYQ33" s="61"/>
      <c r="QYR33" s="61"/>
      <c r="QYS33" s="61"/>
      <c r="QYT33" s="61"/>
      <c r="QYU33" s="61"/>
      <c r="QYV33" s="61"/>
      <c r="QYW33" s="61"/>
      <c r="QYX33" s="61"/>
      <c r="QYY33" s="61"/>
      <c r="QYZ33" s="61"/>
      <c r="QZA33" s="61"/>
      <c r="QZB33" s="61"/>
      <c r="QZC33" s="61"/>
      <c r="QZD33" s="61"/>
      <c r="QZE33" s="61"/>
      <c r="QZF33" s="61"/>
      <c r="QZG33" s="61"/>
      <c r="QZH33" s="61"/>
      <c r="QZI33" s="61"/>
      <c r="QZJ33" s="61"/>
      <c r="QZK33" s="61"/>
      <c r="QZL33" s="61"/>
      <c r="QZM33" s="61"/>
      <c r="QZN33" s="61"/>
      <c r="QZO33" s="61"/>
      <c r="QZP33" s="61"/>
      <c r="QZQ33" s="61"/>
      <c r="QZR33" s="61"/>
      <c r="QZS33" s="61"/>
      <c r="QZT33" s="61"/>
      <c r="QZU33" s="61"/>
      <c r="QZV33" s="61"/>
      <c r="QZW33" s="61"/>
      <c r="QZX33" s="61"/>
      <c r="QZY33" s="61"/>
      <c r="QZZ33" s="61"/>
      <c r="RAA33" s="61"/>
      <c r="RAB33" s="61"/>
      <c r="RAC33" s="61"/>
      <c r="RAD33" s="61"/>
      <c r="RAE33" s="61"/>
      <c r="RAF33" s="61"/>
      <c r="RAG33" s="61"/>
      <c r="RAH33" s="61"/>
      <c r="RAI33" s="61"/>
      <c r="RAJ33" s="61"/>
      <c r="RAK33" s="61"/>
      <c r="RAL33" s="61"/>
      <c r="RAM33" s="61"/>
      <c r="RAN33" s="61"/>
      <c r="RAO33" s="61"/>
      <c r="RAP33" s="61"/>
      <c r="RAQ33" s="61"/>
      <c r="RAR33" s="61"/>
      <c r="RAS33" s="61"/>
      <c r="RAT33" s="61"/>
      <c r="RAU33" s="61"/>
      <c r="RAV33" s="61"/>
      <c r="RAW33" s="61"/>
      <c r="RAX33" s="61"/>
      <c r="RAY33" s="61"/>
      <c r="RAZ33" s="61"/>
      <c r="RBA33" s="61"/>
      <c r="RBB33" s="61"/>
      <c r="RBC33" s="61"/>
      <c r="RBD33" s="61"/>
      <c r="RBE33" s="61"/>
      <c r="RBF33" s="61"/>
      <c r="RBG33" s="61"/>
      <c r="RBH33" s="61"/>
      <c r="RBI33" s="61"/>
      <c r="RBJ33" s="61"/>
      <c r="RBK33" s="61"/>
      <c r="RBL33" s="61"/>
      <c r="RBM33" s="61"/>
      <c r="RBN33" s="61"/>
      <c r="RBO33" s="61"/>
      <c r="RBP33" s="61"/>
      <c r="RBQ33" s="61"/>
      <c r="RBR33" s="61"/>
      <c r="RBS33" s="61"/>
      <c r="RBT33" s="61"/>
      <c r="RBU33" s="61"/>
      <c r="RBV33" s="61"/>
      <c r="RBW33" s="61"/>
      <c r="RBX33" s="61"/>
      <c r="RBY33" s="61"/>
      <c r="RBZ33" s="61"/>
      <c r="RCA33" s="61"/>
      <c r="RCB33" s="61"/>
      <c r="RCC33" s="61"/>
      <c r="RCD33" s="61"/>
      <c r="RCE33" s="61"/>
      <c r="RCF33" s="61"/>
      <c r="RCG33" s="61"/>
      <c r="RCH33" s="61"/>
      <c r="RCI33" s="61"/>
      <c r="RCJ33" s="61"/>
      <c r="RCK33" s="61"/>
      <c r="RCL33" s="61"/>
      <c r="RCM33" s="61"/>
      <c r="RCN33" s="61"/>
      <c r="RCO33" s="61"/>
      <c r="RCP33" s="61"/>
      <c r="RCQ33" s="61"/>
      <c r="RCR33" s="61"/>
      <c r="RCS33" s="61"/>
      <c r="RCT33" s="61"/>
      <c r="RCU33" s="61"/>
      <c r="RCV33" s="61"/>
      <c r="RCW33" s="61"/>
      <c r="RCX33" s="61"/>
      <c r="RCY33" s="61"/>
      <c r="RCZ33" s="61"/>
      <c r="RDA33" s="61"/>
      <c r="RDB33" s="61"/>
      <c r="RDC33" s="61"/>
      <c r="RDD33" s="61"/>
      <c r="RDE33" s="61"/>
      <c r="RDF33" s="61"/>
      <c r="RDG33" s="61"/>
      <c r="RDH33" s="61"/>
      <c r="RDI33" s="61"/>
      <c r="RDJ33" s="61"/>
      <c r="RDK33" s="61"/>
      <c r="RDL33" s="61"/>
      <c r="RDM33" s="61"/>
      <c r="RDN33" s="61"/>
      <c r="RDO33" s="61"/>
      <c r="RDP33" s="61"/>
      <c r="RDQ33" s="61"/>
      <c r="RDR33" s="61"/>
      <c r="RDS33" s="61"/>
      <c r="RDT33" s="61"/>
      <c r="RDU33" s="61"/>
      <c r="RDV33" s="61"/>
      <c r="RDW33" s="61"/>
      <c r="RDX33" s="61"/>
      <c r="RDY33" s="61"/>
      <c r="RDZ33" s="61"/>
      <c r="REA33" s="61"/>
      <c r="REB33" s="61"/>
      <c r="REC33" s="61"/>
      <c r="RED33" s="61"/>
      <c r="REE33" s="61"/>
      <c r="REF33" s="61"/>
      <c r="REG33" s="61"/>
      <c r="REH33" s="61"/>
      <c r="REI33" s="61"/>
      <c r="REJ33" s="61"/>
      <c r="REK33" s="61"/>
      <c r="REL33" s="61"/>
      <c r="REM33" s="61"/>
      <c r="REN33" s="61"/>
      <c r="REO33" s="61"/>
      <c r="REP33" s="61"/>
      <c r="REQ33" s="61"/>
      <c r="RER33" s="61"/>
      <c r="RES33" s="61"/>
      <c r="RET33" s="61"/>
      <c r="REU33" s="61"/>
      <c r="REV33" s="61"/>
      <c r="REW33" s="61"/>
      <c r="REX33" s="61"/>
      <c r="REY33" s="61"/>
      <c r="REZ33" s="61"/>
      <c r="RFA33" s="61"/>
      <c r="RFB33" s="61"/>
      <c r="RFC33" s="61"/>
      <c r="RFD33" s="61"/>
      <c r="RFE33" s="61"/>
      <c r="RFF33" s="61"/>
      <c r="RFG33" s="61"/>
      <c r="RFH33" s="61"/>
      <c r="RFI33" s="61"/>
      <c r="RFJ33" s="61"/>
      <c r="RFK33" s="61"/>
      <c r="RFL33" s="61"/>
      <c r="RFM33" s="61"/>
      <c r="RFN33" s="61"/>
      <c r="RFO33" s="61"/>
      <c r="RFP33" s="61"/>
      <c r="RFQ33" s="61"/>
      <c r="RFR33" s="61"/>
      <c r="RFS33" s="61"/>
      <c r="RFT33" s="61"/>
      <c r="RFU33" s="61"/>
      <c r="RFV33" s="61"/>
      <c r="RFW33" s="61"/>
      <c r="RFX33" s="61"/>
      <c r="RFY33" s="61"/>
      <c r="RFZ33" s="61"/>
      <c r="RGA33" s="61"/>
      <c r="RGB33" s="61"/>
      <c r="RGC33" s="61"/>
      <c r="RGD33" s="61"/>
      <c r="RGE33" s="61"/>
      <c r="RGF33" s="61"/>
      <c r="RGG33" s="61"/>
      <c r="RGH33" s="61"/>
      <c r="RGI33" s="61"/>
      <c r="RGJ33" s="61"/>
      <c r="RGK33" s="61"/>
      <c r="RGL33" s="61"/>
      <c r="RGM33" s="61"/>
      <c r="RGN33" s="61"/>
      <c r="RGO33" s="61"/>
      <c r="RGP33" s="61"/>
      <c r="RGQ33" s="61"/>
      <c r="RGR33" s="61"/>
      <c r="RGS33" s="61"/>
      <c r="RGT33" s="61"/>
      <c r="RGU33" s="61"/>
      <c r="RGV33" s="61"/>
      <c r="RGW33" s="61"/>
      <c r="RGX33" s="61"/>
      <c r="RGY33" s="61"/>
      <c r="RGZ33" s="61"/>
      <c r="RHA33" s="61"/>
      <c r="RHB33" s="61"/>
      <c r="RHC33" s="61"/>
      <c r="RHD33" s="61"/>
      <c r="RHE33" s="61"/>
      <c r="RHF33" s="61"/>
      <c r="RHG33" s="61"/>
      <c r="RHH33" s="61"/>
      <c r="RHI33" s="61"/>
      <c r="RHJ33" s="61"/>
      <c r="RHK33" s="61"/>
      <c r="RHL33" s="61"/>
      <c r="RHM33" s="61"/>
      <c r="RHN33" s="61"/>
      <c r="RHO33" s="61"/>
      <c r="RHP33" s="61"/>
      <c r="RHQ33" s="61"/>
      <c r="RHR33" s="61"/>
      <c r="RHS33" s="61"/>
      <c r="RHT33" s="61"/>
      <c r="RHU33" s="61"/>
      <c r="RHV33" s="61"/>
      <c r="RHW33" s="61"/>
      <c r="RHX33" s="61"/>
      <c r="RHY33" s="61"/>
      <c r="RHZ33" s="61"/>
      <c r="RIA33" s="61"/>
      <c r="RIB33" s="61"/>
      <c r="RIC33" s="61"/>
      <c r="RID33" s="61"/>
      <c r="RIE33" s="61"/>
      <c r="RIF33" s="61"/>
      <c r="RIG33" s="61"/>
      <c r="RIH33" s="61"/>
      <c r="RII33" s="61"/>
      <c r="RIJ33" s="61"/>
      <c r="RIK33" s="61"/>
      <c r="RIL33" s="61"/>
      <c r="RIM33" s="61"/>
      <c r="RIN33" s="61"/>
      <c r="RIO33" s="61"/>
      <c r="RIP33" s="61"/>
      <c r="RIQ33" s="61"/>
      <c r="RIR33" s="61"/>
      <c r="RIS33" s="61"/>
      <c r="RIT33" s="61"/>
      <c r="RIU33" s="61"/>
      <c r="RIV33" s="61"/>
      <c r="RIW33" s="61"/>
      <c r="RIX33" s="61"/>
      <c r="RIY33" s="61"/>
      <c r="RIZ33" s="61"/>
      <c r="RJA33" s="61"/>
      <c r="RJB33" s="61"/>
      <c r="RJC33" s="61"/>
      <c r="RJD33" s="61"/>
      <c r="RJE33" s="61"/>
      <c r="RJF33" s="61"/>
      <c r="RJG33" s="61"/>
      <c r="RJH33" s="61"/>
      <c r="RJI33" s="61"/>
      <c r="RJJ33" s="61"/>
      <c r="RJK33" s="61"/>
      <c r="RJL33" s="61"/>
      <c r="RJM33" s="61"/>
      <c r="RJN33" s="61"/>
      <c r="RJO33" s="61"/>
      <c r="RJP33" s="61"/>
      <c r="RJQ33" s="61"/>
      <c r="RJR33" s="61"/>
      <c r="RJS33" s="61"/>
      <c r="RJT33" s="61"/>
      <c r="RJU33" s="61"/>
      <c r="RJV33" s="61"/>
      <c r="RJW33" s="61"/>
      <c r="RJX33" s="61"/>
      <c r="RJY33" s="61"/>
      <c r="RJZ33" s="61"/>
      <c r="RKA33" s="61"/>
      <c r="RKB33" s="61"/>
      <c r="RKC33" s="61"/>
      <c r="RKD33" s="61"/>
      <c r="RKE33" s="61"/>
      <c r="RKF33" s="61"/>
      <c r="RKG33" s="61"/>
      <c r="RKH33" s="61"/>
      <c r="RKI33" s="61"/>
      <c r="RKJ33" s="61"/>
      <c r="RKK33" s="61"/>
      <c r="RKL33" s="61"/>
      <c r="RKM33" s="61"/>
      <c r="RKN33" s="61"/>
      <c r="RKO33" s="61"/>
      <c r="RKP33" s="61"/>
      <c r="RKQ33" s="61"/>
      <c r="RKR33" s="61"/>
      <c r="RKS33" s="61"/>
      <c r="RKT33" s="61"/>
      <c r="RKU33" s="61"/>
      <c r="RKV33" s="61"/>
      <c r="RKW33" s="61"/>
      <c r="RKX33" s="61"/>
      <c r="RKY33" s="61"/>
      <c r="RKZ33" s="61"/>
      <c r="RLA33" s="61"/>
      <c r="RLB33" s="61"/>
      <c r="RLC33" s="61"/>
      <c r="RLD33" s="61"/>
      <c r="RLE33" s="61"/>
      <c r="RLF33" s="61"/>
      <c r="RLG33" s="61"/>
      <c r="RLH33" s="61"/>
      <c r="RLI33" s="61"/>
      <c r="RLJ33" s="61"/>
      <c r="RLK33" s="61"/>
      <c r="RLL33" s="61"/>
      <c r="RLM33" s="61"/>
      <c r="RLN33" s="61"/>
      <c r="RLO33" s="61"/>
      <c r="RLP33" s="61"/>
      <c r="RLQ33" s="61"/>
      <c r="RLR33" s="61"/>
      <c r="RLS33" s="61"/>
      <c r="RLT33" s="61"/>
      <c r="RLU33" s="61"/>
      <c r="RLV33" s="61"/>
      <c r="RLW33" s="61"/>
      <c r="RLX33" s="61"/>
      <c r="RLY33" s="61"/>
      <c r="RLZ33" s="61"/>
      <c r="RMA33" s="61"/>
      <c r="RMB33" s="61"/>
      <c r="RMC33" s="61"/>
      <c r="RMD33" s="61"/>
      <c r="RME33" s="61"/>
      <c r="RMF33" s="61"/>
      <c r="RMG33" s="61"/>
      <c r="RMH33" s="61"/>
      <c r="RMI33" s="61"/>
      <c r="RMJ33" s="61"/>
      <c r="RMK33" s="61"/>
      <c r="RML33" s="61"/>
      <c r="RMM33" s="61"/>
      <c r="RMN33" s="61"/>
      <c r="RMO33" s="61"/>
      <c r="RMP33" s="61"/>
      <c r="RMQ33" s="61"/>
      <c r="RMR33" s="61"/>
      <c r="RMS33" s="61"/>
      <c r="RMT33" s="61"/>
      <c r="RMU33" s="61"/>
      <c r="RMV33" s="61"/>
      <c r="RMW33" s="61"/>
      <c r="RMX33" s="61"/>
      <c r="RMY33" s="61"/>
      <c r="RMZ33" s="61"/>
      <c r="RNA33" s="61"/>
      <c r="RNB33" s="61"/>
      <c r="RNC33" s="61"/>
      <c r="RND33" s="61"/>
      <c r="RNE33" s="61"/>
      <c r="RNF33" s="61"/>
      <c r="RNG33" s="61"/>
      <c r="RNH33" s="61"/>
      <c r="RNI33" s="61"/>
      <c r="RNJ33" s="61"/>
      <c r="RNK33" s="61"/>
      <c r="RNL33" s="61"/>
      <c r="RNM33" s="61"/>
      <c r="RNN33" s="61"/>
      <c r="RNO33" s="61"/>
      <c r="RNP33" s="61"/>
      <c r="RNQ33" s="61"/>
      <c r="RNR33" s="61"/>
      <c r="RNS33" s="61"/>
      <c r="RNT33" s="61"/>
      <c r="RNU33" s="61"/>
      <c r="RNV33" s="61"/>
      <c r="RNW33" s="61"/>
      <c r="RNX33" s="61"/>
      <c r="RNY33" s="61"/>
      <c r="RNZ33" s="61"/>
      <c r="ROA33" s="61"/>
      <c r="ROB33" s="61"/>
      <c r="ROC33" s="61"/>
      <c r="ROD33" s="61"/>
      <c r="ROE33" s="61"/>
      <c r="ROF33" s="61"/>
      <c r="ROG33" s="61"/>
      <c r="ROH33" s="61"/>
      <c r="ROI33" s="61"/>
      <c r="ROJ33" s="61"/>
      <c r="ROK33" s="61"/>
      <c r="ROL33" s="61"/>
      <c r="ROM33" s="61"/>
      <c r="RON33" s="61"/>
      <c r="ROO33" s="61"/>
      <c r="ROP33" s="61"/>
      <c r="ROQ33" s="61"/>
      <c r="ROR33" s="61"/>
      <c r="ROS33" s="61"/>
      <c r="ROT33" s="61"/>
      <c r="ROU33" s="61"/>
      <c r="ROV33" s="61"/>
      <c r="ROW33" s="61"/>
      <c r="ROX33" s="61"/>
      <c r="ROY33" s="61"/>
      <c r="ROZ33" s="61"/>
      <c r="RPA33" s="61"/>
      <c r="RPB33" s="61"/>
      <c r="RPC33" s="61"/>
      <c r="RPD33" s="61"/>
      <c r="RPE33" s="61"/>
      <c r="RPF33" s="61"/>
      <c r="RPG33" s="61"/>
      <c r="RPH33" s="61"/>
      <c r="RPI33" s="61"/>
      <c r="RPJ33" s="61"/>
      <c r="RPK33" s="61"/>
      <c r="RPL33" s="61"/>
      <c r="RPM33" s="61"/>
      <c r="RPN33" s="61"/>
      <c r="RPO33" s="61"/>
      <c r="RPP33" s="61"/>
      <c r="RPQ33" s="61"/>
      <c r="RPR33" s="61"/>
      <c r="RPS33" s="61"/>
      <c r="RPT33" s="61"/>
      <c r="RPU33" s="61"/>
      <c r="RPV33" s="61"/>
      <c r="RPW33" s="61"/>
      <c r="RPX33" s="61"/>
      <c r="RPY33" s="61"/>
      <c r="RPZ33" s="61"/>
      <c r="RQA33" s="61"/>
      <c r="RQB33" s="61"/>
      <c r="RQC33" s="61"/>
      <c r="RQD33" s="61"/>
      <c r="RQE33" s="61"/>
      <c r="RQF33" s="61"/>
      <c r="RQG33" s="61"/>
      <c r="RQH33" s="61"/>
      <c r="RQI33" s="61"/>
      <c r="RQJ33" s="61"/>
      <c r="RQK33" s="61"/>
      <c r="RQL33" s="61"/>
      <c r="RQM33" s="61"/>
      <c r="RQN33" s="61"/>
      <c r="RQO33" s="61"/>
      <c r="RQP33" s="61"/>
      <c r="RQQ33" s="61"/>
      <c r="RQR33" s="61"/>
      <c r="RQS33" s="61"/>
      <c r="RQT33" s="61"/>
      <c r="RQU33" s="61"/>
      <c r="RQV33" s="61"/>
      <c r="RQW33" s="61"/>
      <c r="RQX33" s="61"/>
      <c r="RQY33" s="61"/>
      <c r="RQZ33" s="61"/>
      <c r="RRA33" s="61"/>
      <c r="RRB33" s="61"/>
      <c r="RRC33" s="61"/>
      <c r="RRD33" s="61"/>
      <c r="RRE33" s="61"/>
      <c r="RRF33" s="61"/>
      <c r="RRG33" s="61"/>
      <c r="RRH33" s="61"/>
      <c r="RRI33" s="61"/>
      <c r="RRJ33" s="61"/>
      <c r="RRK33" s="61"/>
      <c r="RRL33" s="61"/>
      <c r="RRM33" s="61"/>
      <c r="RRN33" s="61"/>
      <c r="RRO33" s="61"/>
      <c r="RRP33" s="61"/>
      <c r="RRQ33" s="61"/>
      <c r="RRR33" s="61"/>
      <c r="RRS33" s="61"/>
      <c r="RRT33" s="61"/>
      <c r="RRU33" s="61"/>
      <c r="RRV33" s="61"/>
      <c r="RRW33" s="61"/>
      <c r="RRX33" s="61"/>
      <c r="RRY33" s="61"/>
      <c r="RRZ33" s="61"/>
      <c r="RSA33" s="61"/>
      <c r="RSB33" s="61"/>
      <c r="RSC33" s="61"/>
      <c r="RSD33" s="61"/>
      <c r="RSE33" s="61"/>
      <c r="RSF33" s="61"/>
      <c r="RSG33" s="61"/>
      <c r="RSH33" s="61"/>
      <c r="RSI33" s="61"/>
      <c r="RSJ33" s="61"/>
      <c r="RSK33" s="61"/>
      <c r="RSL33" s="61"/>
      <c r="RSM33" s="61"/>
      <c r="RSN33" s="61"/>
      <c r="RSO33" s="61"/>
      <c r="RSP33" s="61"/>
      <c r="RSQ33" s="61"/>
      <c r="RSR33" s="61"/>
      <c r="RSS33" s="61"/>
      <c r="RST33" s="61"/>
      <c r="RSU33" s="61"/>
      <c r="RSV33" s="61"/>
      <c r="RSW33" s="61"/>
      <c r="RSX33" s="61"/>
      <c r="RSY33" s="61"/>
      <c r="RSZ33" s="61"/>
      <c r="RTA33" s="61"/>
      <c r="RTB33" s="61"/>
      <c r="RTC33" s="61"/>
      <c r="RTD33" s="61"/>
      <c r="RTE33" s="61"/>
      <c r="RTF33" s="61"/>
      <c r="RTG33" s="61"/>
      <c r="RTH33" s="61"/>
      <c r="RTI33" s="61"/>
      <c r="RTJ33" s="61"/>
      <c r="RTK33" s="61"/>
      <c r="RTL33" s="61"/>
      <c r="RTM33" s="61"/>
      <c r="RTN33" s="61"/>
      <c r="RTO33" s="61"/>
      <c r="RTP33" s="61"/>
      <c r="RTQ33" s="61"/>
      <c r="RTR33" s="61"/>
      <c r="RTS33" s="61"/>
      <c r="RTT33" s="61"/>
      <c r="RTU33" s="61"/>
      <c r="RTV33" s="61"/>
      <c r="RTW33" s="61"/>
      <c r="RTX33" s="61"/>
      <c r="RTY33" s="61"/>
      <c r="RTZ33" s="61"/>
      <c r="RUA33" s="61"/>
      <c r="RUB33" s="61"/>
      <c r="RUC33" s="61"/>
      <c r="RUD33" s="61"/>
      <c r="RUE33" s="61"/>
      <c r="RUF33" s="61"/>
      <c r="RUG33" s="61"/>
      <c r="RUH33" s="61"/>
      <c r="RUI33" s="61"/>
      <c r="RUJ33" s="61"/>
      <c r="RUK33" s="61"/>
      <c r="RUL33" s="61"/>
      <c r="RUM33" s="61"/>
      <c r="RUN33" s="61"/>
      <c r="RUO33" s="61"/>
      <c r="RUP33" s="61"/>
      <c r="RUQ33" s="61"/>
      <c r="RUR33" s="61"/>
      <c r="RUS33" s="61"/>
      <c r="RUT33" s="61"/>
      <c r="RUU33" s="61"/>
      <c r="RUV33" s="61"/>
      <c r="RUW33" s="61"/>
      <c r="RUX33" s="61"/>
      <c r="RUY33" s="61"/>
      <c r="RUZ33" s="61"/>
      <c r="RVA33" s="61"/>
      <c r="RVB33" s="61"/>
      <c r="RVC33" s="61"/>
      <c r="RVD33" s="61"/>
      <c r="RVE33" s="61"/>
      <c r="RVF33" s="61"/>
      <c r="RVG33" s="61"/>
      <c r="RVH33" s="61"/>
      <c r="RVI33" s="61"/>
      <c r="RVJ33" s="61"/>
      <c r="RVK33" s="61"/>
      <c r="RVL33" s="61"/>
      <c r="RVM33" s="61"/>
      <c r="RVN33" s="61"/>
      <c r="RVO33" s="61"/>
      <c r="RVP33" s="61"/>
      <c r="RVQ33" s="61"/>
      <c r="RVR33" s="61"/>
      <c r="RVS33" s="61"/>
      <c r="RVT33" s="61"/>
      <c r="RVU33" s="61"/>
      <c r="RVV33" s="61"/>
      <c r="RVW33" s="61"/>
      <c r="RVX33" s="61"/>
      <c r="RVY33" s="61"/>
      <c r="RVZ33" s="61"/>
      <c r="RWA33" s="61"/>
      <c r="RWB33" s="61"/>
      <c r="RWC33" s="61"/>
      <c r="RWD33" s="61"/>
      <c r="RWE33" s="61"/>
      <c r="RWF33" s="61"/>
      <c r="RWG33" s="61"/>
      <c r="RWH33" s="61"/>
      <c r="RWI33" s="61"/>
      <c r="RWJ33" s="61"/>
      <c r="RWK33" s="61"/>
      <c r="RWL33" s="61"/>
      <c r="RWM33" s="61"/>
      <c r="RWN33" s="61"/>
      <c r="RWO33" s="61"/>
      <c r="RWP33" s="61"/>
      <c r="RWQ33" s="61"/>
      <c r="RWR33" s="61"/>
      <c r="RWS33" s="61"/>
      <c r="RWT33" s="61"/>
      <c r="RWU33" s="61"/>
      <c r="RWV33" s="61"/>
      <c r="RWW33" s="61"/>
      <c r="RWX33" s="61"/>
      <c r="RWY33" s="61"/>
      <c r="RWZ33" s="61"/>
      <c r="RXA33" s="61"/>
      <c r="RXB33" s="61"/>
      <c r="RXC33" s="61"/>
      <c r="RXD33" s="61"/>
      <c r="RXE33" s="61"/>
      <c r="RXF33" s="61"/>
      <c r="RXG33" s="61"/>
      <c r="RXH33" s="61"/>
      <c r="RXI33" s="61"/>
      <c r="RXJ33" s="61"/>
      <c r="RXK33" s="61"/>
      <c r="RXL33" s="61"/>
      <c r="RXM33" s="61"/>
      <c r="RXN33" s="61"/>
      <c r="RXO33" s="61"/>
      <c r="RXP33" s="61"/>
      <c r="RXQ33" s="61"/>
      <c r="RXR33" s="61"/>
      <c r="RXS33" s="61"/>
      <c r="RXT33" s="61"/>
      <c r="RXU33" s="61"/>
      <c r="RXV33" s="61"/>
      <c r="RXW33" s="61"/>
      <c r="RXX33" s="61"/>
      <c r="RXY33" s="61"/>
      <c r="RXZ33" s="61"/>
      <c r="RYA33" s="61"/>
      <c r="RYB33" s="61"/>
      <c r="RYC33" s="61"/>
      <c r="RYD33" s="61"/>
      <c r="RYE33" s="61"/>
      <c r="RYF33" s="61"/>
      <c r="RYG33" s="61"/>
      <c r="RYH33" s="61"/>
      <c r="RYI33" s="61"/>
      <c r="RYJ33" s="61"/>
      <c r="RYK33" s="61"/>
      <c r="RYL33" s="61"/>
      <c r="RYM33" s="61"/>
      <c r="RYN33" s="61"/>
      <c r="RYO33" s="61"/>
      <c r="RYP33" s="61"/>
      <c r="RYQ33" s="61"/>
      <c r="RYR33" s="61"/>
      <c r="RYS33" s="61"/>
      <c r="RYT33" s="61"/>
      <c r="RYU33" s="61"/>
      <c r="RYV33" s="61"/>
      <c r="RYW33" s="61"/>
      <c r="RYX33" s="61"/>
      <c r="RYY33" s="61"/>
      <c r="RYZ33" s="61"/>
      <c r="RZA33" s="61"/>
      <c r="RZB33" s="61"/>
      <c r="RZC33" s="61"/>
      <c r="RZD33" s="61"/>
      <c r="RZE33" s="61"/>
      <c r="RZF33" s="61"/>
      <c r="RZG33" s="61"/>
      <c r="RZH33" s="61"/>
      <c r="RZI33" s="61"/>
      <c r="RZJ33" s="61"/>
      <c r="RZK33" s="61"/>
      <c r="RZL33" s="61"/>
      <c r="RZM33" s="61"/>
      <c r="RZN33" s="61"/>
      <c r="RZO33" s="61"/>
      <c r="RZP33" s="61"/>
      <c r="RZQ33" s="61"/>
      <c r="RZR33" s="61"/>
      <c r="RZS33" s="61"/>
      <c r="RZT33" s="61"/>
      <c r="RZU33" s="61"/>
      <c r="RZV33" s="61"/>
      <c r="RZW33" s="61"/>
      <c r="RZX33" s="61"/>
      <c r="RZY33" s="61"/>
      <c r="RZZ33" s="61"/>
      <c r="SAA33" s="61"/>
      <c r="SAB33" s="61"/>
      <c r="SAC33" s="61"/>
      <c r="SAD33" s="61"/>
      <c r="SAE33" s="61"/>
      <c r="SAF33" s="61"/>
      <c r="SAG33" s="61"/>
      <c r="SAH33" s="61"/>
      <c r="SAI33" s="61"/>
      <c r="SAJ33" s="61"/>
      <c r="SAK33" s="61"/>
      <c r="SAL33" s="61"/>
      <c r="SAM33" s="61"/>
      <c r="SAN33" s="61"/>
      <c r="SAO33" s="61"/>
      <c r="SAP33" s="61"/>
      <c r="SAQ33" s="61"/>
      <c r="SAR33" s="61"/>
      <c r="SAS33" s="61"/>
      <c r="SAT33" s="61"/>
      <c r="SAU33" s="61"/>
      <c r="SAV33" s="61"/>
      <c r="SAW33" s="61"/>
      <c r="SAX33" s="61"/>
      <c r="SAY33" s="61"/>
      <c r="SAZ33" s="61"/>
      <c r="SBA33" s="61"/>
      <c r="SBB33" s="61"/>
      <c r="SBC33" s="61"/>
      <c r="SBD33" s="61"/>
      <c r="SBE33" s="61"/>
      <c r="SBF33" s="61"/>
      <c r="SBG33" s="61"/>
      <c r="SBH33" s="61"/>
      <c r="SBI33" s="61"/>
      <c r="SBJ33" s="61"/>
      <c r="SBK33" s="61"/>
      <c r="SBL33" s="61"/>
      <c r="SBM33" s="61"/>
      <c r="SBN33" s="61"/>
      <c r="SBO33" s="61"/>
      <c r="SBP33" s="61"/>
      <c r="SBQ33" s="61"/>
      <c r="SBR33" s="61"/>
      <c r="SBS33" s="61"/>
      <c r="SBT33" s="61"/>
      <c r="SBU33" s="61"/>
      <c r="SBV33" s="61"/>
      <c r="SBW33" s="61"/>
      <c r="SBX33" s="61"/>
      <c r="SBY33" s="61"/>
      <c r="SBZ33" s="61"/>
      <c r="SCA33" s="61"/>
      <c r="SCB33" s="61"/>
      <c r="SCC33" s="61"/>
      <c r="SCD33" s="61"/>
      <c r="SCE33" s="61"/>
      <c r="SCF33" s="61"/>
      <c r="SCG33" s="61"/>
      <c r="SCH33" s="61"/>
      <c r="SCI33" s="61"/>
      <c r="SCJ33" s="61"/>
      <c r="SCK33" s="61"/>
      <c r="SCL33" s="61"/>
      <c r="SCM33" s="61"/>
      <c r="SCN33" s="61"/>
      <c r="SCO33" s="61"/>
      <c r="SCP33" s="61"/>
      <c r="SCQ33" s="61"/>
      <c r="SCR33" s="61"/>
      <c r="SCS33" s="61"/>
      <c r="SCT33" s="61"/>
      <c r="SCU33" s="61"/>
      <c r="SCV33" s="61"/>
      <c r="SCW33" s="61"/>
      <c r="SCX33" s="61"/>
      <c r="SCY33" s="61"/>
      <c r="SCZ33" s="61"/>
      <c r="SDA33" s="61"/>
      <c r="SDB33" s="61"/>
      <c r="SDC33" s="61"/>
      <c r="SDD33" s="61"/>
      <c r="SDE33" s="61"/>
      <c r="SDF33" s="61"/>
      <c r="SDG33" s="61"/>
      <c r="SDH33" s="61"/>
      <c r="SDI33" s="61"/>
      <c r="SDJ33" s="61"/>
      <c r="SDK33" s="61"/>
      <c r="SDL33" s="61"/>
      <c r="SDM33" s="61"/>
      <c r="SDN33" s="61"/>
      <c r="SDO33" s="61"/>
      <c r="SDP33" s="61"/>
      <c r="SDQ33" s="61"/>
      <c r="SDR33" s="61"/>
      <c r="SDS33" s="61"/>
      <c r="SDT33" s="61"/>
      <c r="SDU33" s="61"/>
      <c r="SDV33" s="61"/>
      <c r="SDW33" s="61"/>
      <c r="SDX33" s="61"/>
      <c r="SDY33" s="61"/>
      <c r="SDZ33" s="61"/>
      <c r="SEA33" s="61"/>
      <c r="SEB33" s="61"/>
      <c r="SEC33" s="61"/>
      <c r="SED33" s="61"/>
      <c r="SEE33" s="61"/>
      <c r="SEF33" s="61"/>
      <c r="SEG33" s="61"/>
      <c r="SEH33" s="61"/>
      <c r="SEI33" s="61"/>
      <c r="SEJ33" s="61"/>
      <c r="SEK33" s="61"/>
      <c r="SEL33" s="61"/>
      <c r="SEM33" s="61"/>
      <c r="SEN33" s="61"/>
      <c r="SEO33" s="61"/>
      <c r="SEP33" s="61"/>
      <c r="SEQ33" s="61"/>
      <c r="SER33" s="61"/>
      <c r="SES33" s="61"/>
      <c r="SET33" s="61"/>
      <c r="SEU33" s="61"/>
      <c r="SEV33" s="61"/>
      <c r="SEW33" s="61"/>
      <c r="SEX33" s="61"/>
      <c r="SEY33" s="61"/>
      <c r="SEZ33" s="61"/>
      <c r="SFA33" s="61"/>
      <c r="SFB33" s="61"/>
      <c r="SFC33" s="61"/>
      <c r="SFD33" s="61"/>
      <c r="SFE33" s="61"/>
      <c r="SFF33" s="61"/>
      <c r="SFG33" s="61"/>
      <c r="SFH33" s="61"/>
      <c r="SFI33" s="61"/>
      <c r="SFJ33" s="61"/>
      <c r="SFK33" s="61"/>
      <c r="SFL33" s="61"/>
      <c r="SFM33" s="61"/>
      <c r="SFN33" s="61"/>
      <c r="SFO33" s="61"/>
      <c r="SFP33" s="61"/>
      <c r="SFQ33" s="61"/>
      <c r="SFR33" s="61"/>
      <c r="SFS33" s="61"/>
      <c r="SFT33" s="61"/>
      <c r="SFU33" s="61"/>
      <c r="SFV33" s="61"/>
      <c r="SFW33" s="61"/>
      <c r="SFX33" s="61"/>
      <c r="SFY33" s="61"/>
      <c r="SFZ33" s="61"/>
      <c r="SGA33" s="61"/>
      <c r="SGB33" s="61"/>
      <c r="SGC33" s="61"/>
      <c r="SGD33" s="61"/>
      <c r="SGE33" s="61"/>
      <c r="SGF33" s="61"/>
      <c r="SGG33" s="61"/>
      <c r="SGH33" s="61"/>
      <c r="SGI33" s="61"/>
      <c r="SGJ33" s="61"/>
      <c r="SGK33" s="61"/>
      <c r="SGL33" s="61"/>
      <c r="SGM33" s="61"/>
      <c r="SGN33" s="61"/>
      <c r="SGO33" s="61"/>
      <c r="SGP33" s="61"/>
      <c r="SGQ33" s="61"/>
      <c r="SGR33" s="61"/>
      <c r="SGS33" s="61"/>
      <c r="SGT33" s="61"/>
      <c r="SGU33" s="61"/>
      <c r="SGV33" s="61"/>
      <c r="SGW33" s="61"/>
      <c r="SGX33" s="61"/>
      <c r="SGY33" s="61"/>
      <c r="SGZ33" s="61"/>
      <c r="SHA33" s="61"/>
      <c r="SHB33" s="61"/>
      <c r="SHC33" s="61"/>
      <c r="SHD33" s="61"/>
      <c r="SHE33" s="61"/>
      <c r="SHF33" s="61"/>
      <c r="SHG33" s="61"/>
      <c r="SHH33" s="61"/>
      <c r="SHI33" s="61"/>
      <c r="SHJ33" s="61"/>
      <c r="SHK33" s="61"/>
      <c r="SHL33" s="61"/>
      <c r="SHM33" s="61"/>
      <c r="SHN33" s="61"/>
      <c r="SHO33" s="61"/>
      <c r="SHP33" s="61"/>
      <c r="SHQ33" s="61"/>
      <c r="SHR33" s="61"/>
      <c r="SHS33" s="61"/>
      <c r="SHT33" s="61"/>
      <c r="SHU33" s="61"/>
      <c r="SHV33" s="61"/>
      <c r="SHW33" s="61"/>
      <c r="SHX33" s="61"/>
      <c r="SHY33" s="61"/>
      <c r="SHZ33" s="61"/>
      <c r="SIA33" s="61"/>
      <c r="SIB33" s="61"/>
      <c r="SIC33" s="61"/>
      <c r="SID33" s="61"/>
      <c r="SIE33" s="61"/>
      <c r="SIF33" s="61"/>
      <c r="SIG33" s="61"/>
      <c r="SIH33" s="61"/>
      <c r="SII33" s="61"/>
      <c r="SIJ33" s="61"/>
      <c r="SIK33" s="61"/>
      <c r="SIL33" s="61"/>
      <c r="SIM33" s="61"/>
      <c r="SIN33" s="61"/>
      <c r="SIO33" s="61"/>
      <c r="SIP33" s="61"/>
      <c r="SIQ33" s="61"/>
      <c r="SIR33" s="61"/>
      <c r="SIS33" s="61"/>
      <c r="SIT33" s="61"/>
      <c r="SIU33" s="61"/>
      <c r="SIV33" s="61"/>
      <c r="SIW33" s="61"/>
      <c r="SIX33" s="61"/>
      <c r="SIY33" s="61"/>
      <c r="SIZ33" s="61"/>
      <c r="SJA33" s="61"/>
      <c r="SJB33" s="61"/>
      <c r="SJC33" s="61"/>
      <c r="SJD33" s="61"/>
      <c r="SJE33" s="61"/>
      <c r="SJF33" s="61"/>
      <c r="SJG33" s="61"/>
      <c r="SJH33" s="61"/>
      <c r="SJI33" s="61"/>
      <c r="SJJ33" s="61"/>
      <c r="SJK33" s="61"/>
      <c r="SJL33" s="61"/>
      <c r="SJM33" s="61"/>
      <c r="SJN33" s="61"/>
      <c r="SJO33" s="61"/>
      <c r="SJP33" s="61"/>
      <c r="SJQ33" s="61"/>
      <c r="SJR33" s="61"/>
      <c r="SJS33" s="61"/>
      <c r="SJT33" s="61"/>
      <c r="SJU33" s="61"/>
      <c r="SJV33" s="61"/>
      <c r="SJW33" s="61"/>
      <c r="SJX33" s="61"/>
      <c r="SJY33" s="61"/>
      <c r="SJZ33" s="61"/>
      <c r="SKA33" s="61"/>
      <c r="SKB33" s="61"/>
      <c r="SKC33" s="61"/>
      <c r="SKD33" s="61"/>
      <c r="SKE33" s="61"/>
      <c r="SKF33" s="61"/>
      <c r="SKG33" s="61"/>
      <c r="SKH33" s="61"/>
      <c r="SKI33" s="61"/>
      <c r="SKJ33" s="61"/>
      <c r="SKK33" s="61"/>
      <c r="SKL33" s="61"/>
      <c r="SKM33" s="61"/>
      <c r="SKN33" s="61"/>
      <c r="SKO33" s="61"/>
      <c r="SKP33" s="61"/>
      <c r="SKQ33" s="61"/>
      <c r="SKR33" s="61"/>
      <c r="SKS33" s="61"/>
      <c r="SKT33" s="61"/>
      <c r="SKU33" s="61"/>
      <c r="SKV33" s="61"/>
      <c r="SKW33" s="61"/>
      <c r="SKX33" s="61"/>
      <c r="SKY33" s="61"/>
      <c r="SKZ33" s="61"/>
      <c r="SLA33" s="61"/>
      <c r="SLB33" s="61"/>
      <c r="SLC33" s="61"/>
      <c r="SLD33" s="61"/>
      <c r="SLE33" s="61"/>
      <c r="SLF33" s="61"/>
      <c r="SLG33" s="61"/>
      <c r="SLH33" s="61"/>
      <c r="SLI33" s="61"/>
      <c r="SLJ33" s="61"/>
      <c r="SLK33" s="61"/>
      <c r="SLL33" s="61"/>
      <c r="SLM33" s="61"/>
      <c r="SLN33" s="61"/>
      <c r="SLO33" s="61"/>
      <c r="SLP33" s="61"/>
      <c r="SLQ33" s="61"/>
      <c r="SLR33" s="61"/>
      <c r="SLS33" s="61"/>
      <c r="SLT33" s="61"/>
      <c r="SLU33" s="61"/>
      <c r="SLV33" s="61"/>
      <c r="SLW33" s="61"/>
      <c r="SLX33" s="61"/>
      <c r="SLY33" s="61"/>
      <c r="SLZ33" s="61"/>
      <c r="SMA33" s="61"/>
      <c r="SMB33" s="61"/>
      <c r="SMC33" s="61"/>
      <c r="SMD33" s="61"/>
      <c r="SME33" s="61"/>
      <c r="SMF33" s="61"/>
      <c r="SMG33" s="61"/>
      <c r="SMH33" s="61"/>
      <c r="SMI33" s="61"/>
      <c r="SMJ33" s="61"/>
      <c r="SMK33" s="61"/>
      <c r="SML33" s="61"/>
      <c r="SMM33" s="61"/>
      <c r="SMN33" s="61"/>
      <c r="SMO33" s="61"/>
      <c r="SMP33" s="61"/>
      <c r="SMQ33" s="61"/>
      <c r="SMR33" s="61"/>
      <c r="SMS33" s="61"/>
      <c r="SMT33" s="61"/>
      <c r="SMU33" s="61"/>
      <c r="SMV33" s="61"/>
      <c r="SMW33" s="61"/>
      <c r="SMX33" s="61"/>
      <c r="SMY33" s="61"/>
      <c r="SMZ33" s="61"/>
      <c r="SNA33" s="61"/>
      <c r="SNB33" s="61"/>
      <c r="SNC33" s="61"/>
      <c r="SND33" s="61"/>
      <c r="SNE33" s="61"/>
      <c r="SNF33" s="61"/>
      <c r="SNG33" s="61"/>
      <c r="SNH33" s="61"/>
      <c r="SNI33" s="61"/>
      <c r="SNJ33" s="61"/>
      <c r="SNK33" s="61"/>
      <c r="SNL33" s="61"/>
      <c r="SNM33" s="61"/>
      <c r="SNN33" s="61"/>
      <c r="SNO33" s="61"/>
      <c r="SNP33" s="61"/>
      <c r="SNQ33" s="61"/>
      <c r="SNR33" s="61"/>
      <c r="SNS33" s="61"/>
      <c r="SNT33" s="61"/>
      <c r="SNU33" s="61"/>
      <c r="SNV33" s="61"/>
      <c r="SNW33" s="61"/>
      <c r="SNX33" s="61"/>
      <c r="SNY33" s="61"/>
      <c r="SNZ33" s="61"/>
      <c r="SOA33" s="61"/>
      <c r="SOB33" s="61"/>
      <c r="SOC33" s="61"/>
      <c r="SOD33" s="61"/>
      <c r="SOE33" s="61"/>
      <c r="SOF33" s="61"/>
      <c r="SOG33" s="61"/>
      <c r="SOH33" s="61"/>
      <c r="SOI33" s="61"/>
      <c r="SOJ33" s="61"/>
      <c r="SOK33" s="61"/>
      <c r="SOL33" s="61"/>
      <c r="SOM33" s="61"/>
      <c r="SON33" s="61"/>
      <c r="SOO33" s="61"/>
      <c r="SOP33" s="61"/>
      <c r="SOQ33" s="61"/>
      <c r="SOR33" s="61"/>
      <c r="SOS33" s="61"/>
      <c r="SOT33" s="61"/>
      <c r="SOU33" s="61"/>
      <c r="SOV33" s="61"/>
      <c r="SOW33" s="61"/>
      <c r="SOX33" s="61"/>
      <c r="SOY33" s="61"/>
      <c r="SOZ33" s="61"/>
      <c r="SPA33" s="61"/>
      <c r="SPB33" s="61"/>
      <c r="SPC33" s="61"/>
      <c r="SPD33" s="61"/>
      <c r="SPE33" s="61"/>
      <c r="SPF33" s="61"/>
      <c r="SPG33" s="61"/>
      <c r="SPH33" s="61"/>
      <c r="SPI33" s="61"/>
      <c r="SPJ33" s="61"/>
      <c r="SPK33" s="61"/>
      <c r="SPL33" s="61"/>
      <c r="SPM33" s="61"/>
      <c r="SPN33" s="61"/>
      <c r="SPO33" s="61"/>
      <c r="SPP33" s="61"/>
      <c r="SPQ33" s="61"/>
      <c r="SPR33" s="61"/>
      <c r="SPS33" s="61"/>
      <c r="SPT33" s="61"/>
      <c r="SPU33" s="61"/>
      <c r="SPV33" s="61"/>
      <c r="SPW33" s="61"/>
      <c r="SPX33" s="61"/>
      <c r="SPY33" s="61"/>
      <c r="SPZ33" s="61"/>
      <c r="SQA33" s="61"/>
      <c r="SQB33" s="61"/>
      <c r="SQC33" s="61"/>
      <c r="SQD33" s="61"/>
      <c r="SQE33" s="61"/>
      <c r="SQF33" s="61"/>
      <c r="SQG33" s="61"/>
      <c r="SQH33" s="61"/>
      <c r="SQI33" s="61"/>
      <c r="SQJ33" s="61"/>
      <c r="SQK33" s="61"/>
      <c r="SQL33" s="61"/>
      <c r="SQM33" s="61"/>
      <c r="SQN33" s="61"/>
      <c r="SQO33" s="61"/>
      <c r="SQP33" s="61"/>
      <c r="SQQ33" s="61"/>
      <c r="SQR33" s="61"/>
      <c r="SQS33" s="61"/>
      <c r="SQT33" s="61"/>
      <c r="SQU33" s="61"/>
      <c r="SQV33" s="61"/>
      <c r="SQW33" s="61"/>
      <c r="SQX33" s="61"/>
      <c r="SQY33" s="61"/>
      <c r="SQZ33" s="61"/>
      <c r="SRA33" s="61"/>
      <c r="SRB33" s="61"/>
      <c r="SRC33" s="61"/>
      <c r="SRD33" s="61"/>
      <c r="SRE33" s="61"/>
      <c r="SRF33" s="61"/>
      <c r="SRG33" s="61"/>
      <c r="SRH33" s="61"/>
      <c r="SRI33" s="61"/>
      <c r="SRJ33" s="61"/>
      <c r="SRK33" s="61"/>
      <c r="SRL33" s="61"/>
      <c r="SRM33" s="61"/>
      <c r="SRN33" s="61"/>
      <c r="SRO33" s="61"/>
      <c r="SRP33" s="61"/>
      <c r="SRQ33" s="61"/>
      <c r="SRR33" s="61"/>
      <c r="SRS33" s="61"/>
      <c r="SRT33" s="61"/>
      <c r="SRU33" s="61"/>
      <c r="SRV33" s="61"/>
      <c r="SRW33" s="61"/>
      <c r="SRX33" s="61"/>
      <c r="SRY33" s="61"/>
      <c r="SRZ33" s="61"/>
      <c r="SSA33" s="61"/>
      <c r="SSB33" s="61"/>
      <c r="SSC33" s="61"/>
      <c r="SSD33" s="61"/>
      <c r="SSE33" s="61"/>
      <c r="SSF33" s="61"/>
      <c r="SSG33" s="61"/>
      <c r="SSH33" s="61"/>
      <c r="SSI33" s="61"/>
      <c r="SSJ33" s="61"/>
      <c r="SSK33" s="61"/>
      <c r="SSL33" s="61"/>
      <c r="SSM33" s="61"/>
      <c r="SSN33" s="61"/>
      <c r="SSO33" s="61"/>
      <c r="SSP33" s="61"/>
      <c r="SSQ33" s="61"/>
      <c r="SSR33" s="61"/>
      <c r="SSS33" s="61"/>
      <c r="SST33" s="61"/>
      <c r="SSU33" s="61"/>
      <c r="SSV33" s="61"/>
      <c r="SSW33" s="61"/>
      <c r="SSX33" s="61"/>
      <c r="SSY33" s="61"/>
      <c r="SSZ33" s="61"/>
      <c r="STA33" s="61"/>
      <c r="STB33" s="61"/>
      <c r="STC33" s="61"/>
      <c r="STD33" s="61"/>
      <c r="STE33" s="61"/>
      <c r="STF33" s="61"/>
      <c r="STG33" s="61"/>
      <c r="STH33" s="61"/>
      <c r="STI33" s="61"/>
      <c r="STJ33" s="61"/>
      <c r="STK33" s="61"/>
      <c r="STL33" s="61"/>
      <c r="STM33" s="61"/>
      <c r="STN33" s="61"/>
      <c r="STO33" s="61"/>
      <c r="STP33" s="61"/>
      <c r="STQ33" s="61"/>
      <c r="STR33" s="61"/>
      <c r="STS33" s="61"/>
      <c r="STT33" s="61"/>
      <c r="STU33" s="61"/>
      <c r="STV33" s="61"/>
      <c r="STW33" s="61"/>
      <c r="STX33" s="61"/>
      <c r="STY33" s="61"/>
      <c r="STZ33" s="61"/>
      <c r="SUA33" s="61"/>
      <c r="SUB33" s="61"/>
      <c r="SUC33" s="61"/>
      <c r="SUD33" s="61"/>
      <c r="SUE33" s="61"/>
      <c r="SUF33" s="61"/>
      <c r="SUG33" s="61"/>
      <c r="SUH33" s="61"/>
      <c r="SUI33" s="61"/>
      <c r="SUJ33" s="61"/>
      <c r="SUK33" s="61"/>
      <c r="SUL33" s="61"/>
      <c r="SUM33" s="61"/>
      <c r="SUN33" s="61"/>
      <c r="SUO33" s="61"/>
      <c r="SUP33" s="61"/>
      <c r="SUQ33" s="61"/>
      <c r="SUR33" s="61"/>
      <c r="SUS33" s="61"/>
      <c r="SUT33" s="61"/>
      <c r="SUU33" s="61"/>
      <c r="SUV33" s="61"/>
      <c r="SUW33" s="61"/>
      <c r="SUX33" s="61"/>
      <c r="SUY33" s="61"/>
      <c r="SUZ33" s="61"/>
      <c r="SVA33" s="61"/>
      <c r="SVB33" s="61"/>
      <c r="SVC33" s="61"/>
      <c r="SVD33" s="61"/>
      <c r="SVE33" s="61"/>
      <c r="SVF33" s="61"/>
      <c r="SVG33" s="61"/>
      <c r="SVH33" s="61"/>
      <c r="SVI33" s="61"/>
      <c r="SVJ33" s="61"/>
      <c r="SVK33" s="61"/>
      <c r="SVL33" s="61"/>
      <c r="SVM33" s="61"/>
      <c r="SVN33" s="61"/>
      <c r="SVO33" s="61"/>
      <c r="SVP33" s="61"/>
      <c r="SVQ33" s="61"/>
      <c r="SVR33" s="61"/>
      <c r="SVS33" s="61"/>
      <c r="SVT33" s="61"/>
      <c r="SVU33" s="61"/>
      <c r="SVV33" s="61"/>
      <c r="SVW33" s="61"/>
      <c r="SVX33" s="61"/>
      <c r="SVY33" s="61"/>
      <c r="SVZ33" s="61"/>
      <c r="SWA33" s="61"/>
      <c r="SWB33" s="61"/>
      <c r="SWC33" s="61"/>
      <c r="SWD33" s="61"/>
      <c r="SWE33" s="61"/>
      <c r="SWF33" s="61"/>
      <c r="SWG33" s="61"/>
      <c r="SWH33" s="61"/>
      <c r="SWI33" s="61"/>
      <c r="SWJ33" s="61"/>
      <c r="SWK33" s="61"/>
      <c r="SWL33" s="61"/>
      <c r="SWM33" s="61"/>
      <c r="SWN33" s="61"/>
      <c r="SWO33" s="61"/>
      <c r="SWP33" s="61"/>
      <c r="SWQ33" s="61"/>
      <c r="SWR33" s="61"/>
      <c r="SWS33" s="61"/>
      <c r="SWT33" s="61"/>
      <c r="SWU33" s="61"/>
      <c r="SWV33" s="61"/>
      <c r="SWW33" s="61"/>
      <c r="SWX33" s="61"/>
      <c r="SWY33" s="61"/>
      <c r="SWZ33" s="61"/>
      <c r="SXA33" s="61"/>
      <c r="SXB33" s="61"/>
      <c r="SXC33" s="61"/>
      <c r="SXD33" s="61"/>
      <c r="SXE33" s="61"/>
      <c r="SXF33" s="61"/>
      <c r="SXG33" s="61"/>
      <c r="SXH33" s="61"/>
      <c r="SXI33" s="61"/>
      <c r="SXJ33" s="61"/>
      <c r="SXK33" s="61"/>
      <c r="SXL33" s="61"/>
      <c r="SXM33" s="61"/>
      <c r="SXN33" s="61"/>
      <c r="SXO33" s="61"/>
      <c r="SXP33" s="61"/>
      <c r="SXQ33" s="61"/>
      <c r="SXR33" s="61"/>
      <c r="SXS33" s="61"/>
      <c r="SXT33" s="61"/>
      <c r="SXU33" s="61"/>
      <c r="SXV33" s="61"/>
      <c r="SXW33" s="61"/>
      <c r="SXX33" s="61"/>
      <c r="SXY33" s="61"/>
      <c r="SXZ33" s="61"/>
      <c r="SYA33" s="61"/>
      <c r="SYB33" s="61"/>
      <c r="SYC33" s="61"/>
      <c r="SYD33" s="61"/>
      <c r="SYE33" s="61"/>
      <c r="SYF33" s="61"/>
      <c r="SYG33" s="61"/>
      <c r="SYH33" s="61"/>
      <c r="SYI33" s="61"/>
      <c r="SYJ33" s="61"/>
      <c r="SYK33" s="61"/>
      <c r="SYL33" s="61"/>
      <c r="SYM33" s="61"/>
      <c r="SYN33" s="61"/>
      <c r="SYO33" s="61"/>
      <c r="SYP33" s="61"/>
      <c r="SYQ33" s="61"/>
      <c r="SYR33" s="61"/>
      <c r="SYS33" s="61"/>
      <c r="SYT33" s="61"/>
      <c r="SYU33" s="61"/>
      <c r="SYV33" s="61"/>
      <c r="SYW33" s="61"/>
      <c r="SYX33" s="61"/>
      <c r="SYY33" s="61"/>
      <c r="SYZ33" s="61"/>
      <c r="SZA33" s="61"/>
      <c r="SZB33" s="61"/>
      <c r="SZC33" s="61"/>
      <c r="SZD33" s="61"/>
      <c r="SZE33" s="61"/>
      <c r="SZF33" s="61"/>
      <c r="SZG33" s="61"/>
      <c r="SZH33" s="61"/>
      <c r="SZI33" s="61"/>
      <c r="SZJ33" s="61"/>
      <c r="SZK33" s="61"/>
      <c r="SZL33" s="61"/>
      <c r="SZM33" s="61"/>
      <c r="SZN33" s="61"/>
      <c r="SZO33" s="61"/>
      <c r="SZP33" s="61"/>
      <c r="SZQ33" s="61"/>
      <c r="SZR33" s="61"/>
      <c r="SZS33" s="61"/>
      <c r="SZT33" s="61"/>
      <c r="SZU33" s="61"/>
      <c r="SZV33" s="61"/>
      <c r="SZW33" s="61"/>
      <c r="SZX33" s="61"/>
      <c r="SZY33" s="61"/>
      <c r="SZZ33" s="61"/>
      <c r="TAA33" s="61"/>
      <c r="TAB33" s="61"/>
      <c r="TAC33" s="61"/>
      <c r="TAD33" s="61"/>
      <c r="TAE33" s="61"/>
      <c r="TAF33" s="61"/>
      <c r="TAG33" s="61"/>
      <c r="TAH33" s="61"/>
      <c r="TAI33" s="61"/>
      <c r="TAJ33" s="61"/>
      <c r="TAK33" s="61"/>
      <c r="TAL33" s="61"/>
      <c r="TAM33" s="61"/>
      <c r="TAN33" s="61"/>
      <c r="TAO33" s="61"/>
      <c r="TAP33" s="61"/>
      <c r="TAQ33" s="61"/>
      <c r="TAR33" s="61"/>
      <c r="TAS33" s="61"/>
      <c r="TAT33" s="61"/>
      <c r="TAU33" s="61"/>
      <c r="TAV33" s="61"/>
      <c r="TAW33" s="61"/>
      <c r="TAX33" s="61"/>
      <c r="TAY33" s="61"/>
      <c r="TAZ33" s="61"/>
      <c r="TBA33" s="61"/>
      <c r="TBB33" s="61"/>
      <c r="TBC33" s="61"/>
      <c r="TBD33" s="61"/>
      <c r="TBE33" s="61"/>
      <c r="TBF33" s="61"/>
      <c r="TBG33" s="61"/>
      <c r="TBH33" s="61"/>
      <c r="TBI33" s="61"/>
      <c r="TBJ33" s="61"/>
      <c r="TBK33" s="61"/>
      <c r="TBL33" s="61"/>
      <c r="TBM33" s="61"/>
      <c r="TBN33" s="61"/>
      <c r="TBO33" s="61"/>
      <c r="TBP33" s="61"/>
      <c r="TBQ33" s="61"/>
      <c r="TBR33" s="61"/>
      <c r="TBS33" s="61"/>
      <c r="TBT33" s="61"/>
      <c r="TBU33" s="61"/>
      <c r="TBV33" s="61"/>
      <c r="TBW33" s="61"/>
      <c r="TBX33" s="61"/>
      <c r="TBY33" s="61"/>
      <c r="TBZ33" s="61"/>
      <c r="TCA33" s="61"/>
      <c r="TCB33" s="61"/>
      <c r="TCC33" s="61"/>
      <c r="TCD33" s="61"/>
      <c r="TCE33" s="61"/>
      <c r="TCF33" s="61"/>
      <c r="TCG33" s="61"/>
      <c r="TCH33" s="61"/>
      <c r="TCI33" s="61"/>
      <c r="TCJ33" s="61"/>
      <c r="TCK33" s="61"/>
      <c r="TCL33" s="61"/>
      <c r="TCM33" s="61"/>
      <c r="TCN33" s="61"/>
      <c r="TCO33" s="61"/>
      <c r="TCP33" s="61"/>
      <c r="TCQ33" s="61"/>
      <c r="TCR33" s="61"/>
      <c r="TCS33" s="61"/>
      <c r="TCT33" s="61"/>
      <c r="TCU33" s="61"/>
      <c r="TCV33" s="61"/>
      <c r="TCW33" s="61"/>
      <c r="TCX33" s="61"/>
      <c r="TCY33" s="61"/>
      <c r="TCZ33" s="61"/>
      <c r="TDA33" s="61"/>
      <c r="TDB33" s="61"/>
      <c r="TDC33" s="61"/>
      <c r="TDD33" s="61"/>
      <c r="TDE33" s="61"/>
      <c r="TDF33" s="61"/>
      <c r="TDG33" s="61"/>
      <c r="TDH33" s="61"/>
      <c r="TDI33" s="61"/>
      <c r="TDJ33" s="61"/>
      <c r="TDK33" s="61"/>
      <c r="TDL33" s="61"/>
      <c r="TDM33" s="61"/>
      <c r="TDN33" s="61"/>
      <c r="TDO33" s="61"/>
      <c r="TDP33" s="61"/>
      <c r="TDQ33" s="61"/>
      <c r="TDR33" s="61"/>
      <c r="TDS33" s="61"/>
      <c r="TDT33" s="61"/>
      <c r="TDU33" s="61"/>
      <c r="TDV33" s="61"/>
      <c r="TDW33" s="61"/>
      <c r="TDX33" s="61"/>
      <c r="TDY33" s="61"/>
      <c r="TDZ33" s="61"/>
      <c r="TEA33" s="61"/>
      <c r="TEB33" s="61"/>
      <c r="TEC33" s="61"/>
      <c r="TED33" s="61"/>
      <c r="TEE33" s="61"/>
      <c r="TEF33" s="61"/>
      <c r="TEG33" s="61"/>
      <c r="TEH33" s="61"/>
      <c r="TEI33" s="61"/>
      <c r="TEJ33" s="61"/>
      <c r="TEK33" s="61"/>
      <c r="TEL33" s="61"/>
      <c r="TEM33" s="61"/>
      <c r="TEN33" s="61"/>
      <c r="TEO33" s="61"/>
      <c r="TEP33" s="61"/>
      <c r="TEQ33" s="61"/>
      <c r="TER33" s="61"/>
      <c r="TES33" s="61"/>
      <c r="TET33" s="61"/>
      <c r="TEU33" s="61"/>
      <c r="TEV33" s="61"/>
      <c r="TEW33" s="61"/>
      <c r="TEX33" s="61"/>
      <c r="TEY33" s="61"/>
      <c r="TEZ33" s="61"/>
      <c r="TFA33" s="61"/>
      <c r="TFB33" s="61"/>
      <c r="TFC33" s="61"/>
      <c r="TFD33" s="61"/>
      <c r="TFE33" s="61"/>
      <c r="TFF33" s="61"/>
      <c r="TFG33" s="61"/>
      <c r="TFH33" s="61"/>
      <c r="TFI33" s="61"/>
      <c r="TFJ33" s="61"/>
      <c r="TFK33" s="61"/>
      <c r="TFL33" s="61"/>
      <c r="TFM33" s="61"/>
      <c r="TFN33" s="61"/>
      <c r="TFO33" s="61"/>
      <c r="TFP33" s="61"/>
      <c r="TFQ33" s="61"/>
      <c r="TFR33" s="61"/>
      <c r="TFS33" s="61"/>
      <c r="TFT33" s="61"/>
      <c r="TFU33" s="61"/>
      <c r="TFV33" s="61"/>
      <c r="TFW33" s="61"/>
      <c r="TFX33" s="61"/>
      <c r="TFY33" s="61"/>
      <c r="TFZ33" s="61"/>
      <c r="TGA33" s="61"/>
      <c r="TGB33" s="61"/>
      <c r="TGC33" s="61"/>
      <c r="TGD33" s="61"/>
      <c r="TGE33" s="61"/>
      <c r="TGF33" s="61"/>
      <c r="TGG33" s="61"/>
      <c r="TGH33" s="61"/>
      <c r="TGI33" s="61"/>
      <c r="TGJ33" s="61"/>
      <c r="TGK33" s="61"/>
      <c r="TGL33" s="61"/>
      <c r="TGM33" s="61"/>
      <c r="TGN33" s="61"/>
      <c r="TGO33" s="61"/>
      <c r="TGP33" s="61"/>
      <c r="TGQ33" s="61"/>
      <c r="TGR33" s="61"/>
      <c r="TGS33" s="61"/>
      <c r="TGT33" s="61"/>
      <c r="TGU33" s="61"/>
      <c r="TGV33" s="61"/>
      <c r="TGW33" s="61"/>
      <c r="TGX33" s="61"/>
      <c r="TGY33" s="61"/>
      <c r="TGZ33" s="61"/>
      <c r="THA33" s="61"/>
      <c r="THB33" s="61"/>
      <c r="THC33" s="61"/>
      <c r="THD33" s="61"/>
      <c r="THE33" s="61"/>
      <c r="THF33" s="61"/>
      <c r="THG33" s="61"/>
      <c r="THH33" s="61"/>
      <c r="THI33" s="61"/>
      <c r="THJ33" s="61"/>
      <c r="THK33" s="61"/>
      <c r="THL33" s="61"/>
      <c r="THM33" s="61"/>
      <c r="THN33" s="61"/>
      <c r="THO33" s="61"/>
      <c r="THP33" s="61"/>
      <c r="THQ33" s="61"/>
      <c r="THR33" s="61"/>
      <c r="THS33" s="61"/>
      <c r="THT33" s="61"/>
      <c r="THU33" s="61"/>
      <c r="THV33" s="61"/>
      <c r="THW33" s="61"/>
      <c r="THX33" s="61"/>
      <c r="THY33" s="61"/>
      <c r="THZ33" s="61"/>
      <c r="TIA33" s="61"/>
      <c r="TIB33" s="61"/>
      <c r="TIC33" s="61"/>
      <c r="TID33" s="61"/>
      <c r="TIE33" s="61"/>
      <c r="TIF33" s="61"/>
      <c r="TIG33" s="61"/>
      <c r="TIH33" s="61"/>
      <c r="TII33" s="61"/>
      <c r="TIJ33" s="61"/>
      <c r="TIK33" s="61"/>
      <c r="TIL33" s="61"/>
      <c r="TIM33" s="61"/>
      <c r="TIN33" s="61"/>
      <c r="TIO33" s="61"/>
      <c r="TIP33" s="61"/>
      <c r="TIQ33" s="61"/>
      <c r="TIR33" s="61"/>
      <c r="TIS33" s="61"/>
      <c r="TIT33" s="61"/>
      <c r="TIU33" s="61"/>
      <c r="TIV33" s="61"/>
      <c r="TIW33" s="61"/>
      <c r="TIX33" s="61"/>
      <c r="TIY33" s="61"/>
      <c r="TIZ33" s="61"/>
      <c r="TJA33" s="61"/>
      <c r="TJB33" s="61"/>
      <c r="TJC33" s="61"/>
      <c r="TJD33" s="61"/>
      <c r="TJE33" s="61"/>
      <c r="TJF33" s="61"/>
      <c r="TJG33" s="61"/>
      <c r="TJH33" s="61"/>
      <c r="TJI33" s="61"/>
      <c r="TJJ33" s="61"/>
      <c r="TJK33" s="61"/>
      <c r="TJL33" s="61"/>
      <c r="TJM33" s="61"/>
      <c r="TJN33" s="61"/>
      <c r="TJO33" s="61"/>
      <c r="TJP33" s="61"/>
      <c r="TJQ33" s="61"/>
      <c r="TJR33" s="61"/>
      <c r="TJS33" s="61"/>
      <c r="TJT33" s="61"/>
      <c r="TJU33" s="61"/>
      <c r="TJV33" s="61"/>
      <c r="TJW33" s="61"/>
      <c r="TJX33" s="61"/>
      <c r="TJY33" s="61"/>
      <c r="TJZ33" s="61"/>
      <c r="TKA33" s="61"/>
      <c r="TKB33" s="61"/>
      <c r="TKC33" s="61"/>
      <c r="TKD33" s="61"/>
      <c r="TKE33" s="61"/>
      <c r="TKF33" s="61"/>
      <c r="TKG33" s="61"/>
      <c r="TKH33" s="61"/>
      <c r="TKI33" s="61"/>
      <c r="TKJ33" s="61"/>
      <c r="TKK33" s="61"/>
      <c r="TKL33" s="61"/>
      <c r="TKM33" s="61"/>
      <c r="TKN33" s="61"/>
      <c r="TKO33" s="61"/>
      <c r="TKP33" s="61"/>
      <c r="TKQ33" s="61"/>
      <c r="TKR33" s="61"/>
      <c r="TKS33" s="61"/>
      <c r="TKT33" s="61"/>
      <c r="TKU33" s="61"/>
      <c r="TKV33" s="61"/>
      <c r="TKW33" s="61"/>
      <c r="TKX33" s="61"/>
      <c r="TKY33" s="61"/>
      <c r="TKZ33" s="61"/>
      <c r="TLA33" s="61"/>
      <c r="TLB33" s="61"/>
      <c r="TLC33" s="61"/>
      <c r="TLD33" s="61"/>
      <c r="TLE33" s="61"/>
      <c r="TLF33" s="61"/>
      <c r="TLG33" s="61"/>
      <c r="TLH33" s="61"/>
      <c r="TLI33" s="61"/>
      <c r="TLJ33" s="61"/>
      <c r="TLK33" s="61"/>
      <c r="TLL33" s="61"/>
      <c r="TLM33" s="61"/>
      <c r="TLN33" s="61"/>
      <c r="TLO33" s="61"/>
      <c r="TLP33" s="61"/>
      <c r="TLQ33" s="61"/>
      <c r="TLR33" s="61"/>
      <c r="TLS33" s="61"/>
      <c r="TLT33" s="61"/>
      <c r="TLU33" s="61"/>
      <c r="TLV33" s="61"/>
      <c r="TLW33" s="61"/>
      <c r="TLX33" s="61"/>
      <c r="TLY33" s="61"/>
      <c r="TLZ33" s="61"/>
      <c r="TMA33" s="61"/>
      <c r="TMB33" s="61"/>
      <c r="TMC33" s="61"/>
      <c r="TMD33" s="61"/>
      <c r="TME33" s="61"/>
      <c r="TMF33" s="61"/>
      <c r="TMG33" s="61"/>
      <c r="TMH33" s="61"/>
      <c r="TMI33" s="61"/>
      <c r="TMJ33" s="61"/>
      <c r="TMK33" s="61"/>
      <c r="TML33" s="61"/>
      <c r="TMM33" s="61"/>
      <c r="TMN33" s="61"/>
      <c r="TMO33" s="61"/>
      <c r="TMP33" s="61"/>
      <c r="TMQ33" s="61"/>
      <c r="TMR33" s="61"/>
      <c r="TMS33" s="61"/>
      <c r="TMT33" s="61"/>
      <c r="TMU33" s="61"/>
      <c r="TMV33" s="61"/>
      <c r="TMW33" s="61"/>
      <c r="TMX33" s="61"/>
      <c r="TMY33" s="61"/>
      <c r="TMZ33" s="61"/>
      <c r="TNA33" s="61"/>
      <c r="TNB33" s="61"/>
      <c r="TNC33" s="61"/>
      <c r="TND33" s="61"/>
      <c r="TNE33" s="61"/>
      <c r="TNF33" s="61"/>
      <c r="TNG33" s="61"/>
      <c r="TNH33" s="61"/>
      <c r="TNI33" s="61"/>
      <c r="TNJ33" s="61"/>
      <c r="TNK33" s="61"/>
      <c r="TNL33" s="61"/>
      <c r="TNM33" s="61"/>
      <c r="TNN33" s="61"/>
      <c r="TNO33" s="61"/>
      <c r="TNP33" s="61"/>
      <c r="TNQ33" s="61"/>
      <c r="TNR33" s="61"/>
      <c r="TNS33" s="61"/>
      <c r="TNT33" s="61"/>
      <c r="TNU33" s="61"/>
      <c r="TNV33" s="61"/>
      <c r="TNW33" s="61"/>
      <c r="TNX33" s="61"/>
      <c r="TNY33" s="61"/>
      <c r="TNZ33" s="61"/>
      <c r="TOA33" s="61"/>
      <c r="TOB33" s="61"/>
      <c r="TOC33" s="61"/>
      <c r="TOD33" s="61"/>
      <c r="TOE33" s="61"/>
      <c r="TOF33" s="61"/>
      <c r="TOG33" s="61"/>
      <c r="TOH33" s="61"/>
      <c r="TOI33" s="61"/>
      <c r="TOJ33" s="61"/>
      <c r="TOK33" s="61"/>
      <c r="TOL33" s="61"/>
      <c r="TOM33" s="61"/>
      <c r="TON33" s="61"/>
      <c r="TOO33" s="61"/>
      <c r="TOP33" s="61"/>
      <c r="TOQ33" s="61"/>
      <c r="TOR33" s="61"/>
      <c r="TOS33" s="61"/>
      <c r="TOT33" s="61"/>
      <c r="TOU33" s="61"/>
      <c r="TOV33" s="61"/>
      <c r="TOW33" s="61"/>
      <c r="TOX33" s="61"/>
      <c r="TOY33" s="61"/>
      <c r="TOZ33" s="61"/>
      <c r="TPA33" s="61"/>
      <c r="TPB33" s="61"/>
      <c r="TPC33" s="61"/>
      <c r="TPD33" s="61"/>
      <c r="TPE33" s="61"/>
      <c r="TPF33" s="61"/>
      <c r="TPG33" s="61"/>
      <c r="TPH33" s="61"/>
      <c r="TPI33" s="61"/>
      <c r="TPJ33" s="61"/>
      <c r="TPK33" s="61"/>
      <c r="TPL33" s="61"/>
      <c r="TPM33" s="61"/>
      <c r="TPN33" s="61"/>
      <c r="TPO33" s="61"/>
      <c r="TPP33" s="61"/>
      <c r="TPQ33" s="61"/>
      <c r="TPR33" s="61"/>
      <c r="TPS33" s="61"/>
      <c r="TPT33" s="61"/>
      <c r="TPU33" s="61"/>
      <c r="TPV33" s="61"/>
      <c r="TPW33" s="61"/>
      <c r="TPX33" s="61"/>
      <c r="TPY33" s="61"/>
      <c r="TPZ33" s="61"/>
      <c r="TQA33" s="61"/>
      <c r="TQB33" s="61"/>
      <c r="TQC33" s="61"/>
      <c r="TQD33" s="61"/>
      <c r="TQE33" s="61"/>
      <c r="TQF33" s="61"/>
      <c r="TQG33" s="61"/>
      <c r="TQH33" s="61"/>
      <c r="TQI33" s="61"/>
      <c r="TQJ33" s="61"/>
      <c r="TQK33" s="61"/>
      <c r="TQL33" s="61"/>
      <c r="TQM33" s="61"/>
      <c r="TQN33" s="61"/>
      <c r="TQO33" s="61"/>
      <c r="TQP33" s="61"/>
      <c r="TQQ33" s="61"/>
      <c r="TQR33" s="61"/>
      <c r="TQS33" s="61"/>
      <c r="TQT33" s="61"/>
      <c r="TQU33" s="61"/>
      <c r="TQV33" s="61"/>
      <c r="TQW33" s="61"/>
      <c r="TQX33" s="61"/>
      <c r="TQY33" s="61"/>
      <c r="TQZ33" s="61"/>
      <c r="TRA33" s="61"/>
      <c r="TRB33" s="61"/>
      <c r="TRC33" s="61"/>
      <c r="TRD33" s="61"/>
      <c r="TRE33" s="61"/>
      <c r="TRF33" s="61"/>
      <c r="TRG33" s="61"/>
      <c r="TRH33" s="61"/>
      <c r="TRI33" s="61"/>
      <c r="TRJ33" s="61"/>
      <c r="TRK33" s="61"/>
      <c r="TRL33" s="61"/>
      <c r="TRM33" s="61"/>
      <c r="TRN33" s="61"/>
      <c r="TRO33" s="61"/>
      <c r="TRP33" s="61"/>
      <c r="TRQ33" s="61"/>
      <c r="TRR33" s="61"/>
      <c r="TRS33" s="61"/>
      <c r="TRT33" s="61"/>
      <c r="TRU33" s="61"/>
      <c r="TRV33" s="61"/>
      <c r="TRW33" s="61"/>
      <c r="TRX33" s="61"/>
      <c r="TRY33" s="61"/>
      <c r="TRZ33" s="61"/>
      <c r="TSA33" s="61"/>
      <c r="TSB33" s="61"/>
      <c r="TSC33" s="61"/>
      <c r="TSD33" s="61"/>
      <c r="TSE33" s="61"/>
      <c r="TSF33" s="61"/>
      <c r="TSG33" s="61"/>
      <c r="TSH33" s="61"/>
      <c r="TSI33" s="61"/>
      <c r="TSJ33" s="61"/>
      <c r="TSK33" s="61"/>
      <c r="TSL33" s="61"/>
      <c r="TSM33" s="61"/>
      <c r="TSN33" s="61"/>
      <c r="TSO33" s="61"/>
      <c r="TSP33" s="61"/>
      <c r="TSQ33" s="61"/>
      <c r="TSR33" s="61"/>
      <c r="TSS33" s="61"/>
      <c r="TST33" s="61"/>
      <c r="TSU33" s="61"/>
      <c r="TSV33" s="61"/>
      <c r="TSW33" s="61"/>
      <c r="TSX33" s="61"/>
      <c r="TSY33" s="61"/>
      <c r="TSZ33" s="61"/>
      <c r="TTA33" s="61"/>
      <c r="TTB33" s="61"/>
      <c r="TTC33" s="61"/>
      <c r="TTD33" s="61"/>
      <c r="TTE33" s="61"/>
      <c r="TTF33" s="61"/>
      <c r="TTG33" s="61"/>
      <c r="TTH33" s="61"/>
      <c r="TTI33" s="61"/>
      <c r="TTJ33" s="61"/>
      <c r="TTK33" s="61"/>
      <c r="TTL33" s="61"/>
      <c r="TTM33" s="61"/>
      <c r="TTN33" s="61"/>
      <c r="TTO33" s="61"/>
      <c r="TTP33" s="61"/>
      <c r="TTQ33" s="61"/>
      <c r="TTR33" s="61"/>
      <c r="TTS33" s="61"/>
      <c r="TTT33" s="61"/>
      <c r="TTU33" s="61"/>
      <c r="TTV33" s="61"/>
      <c r="TTW33" s="61"/>
      <c r="TTX33" s="61"/>
      <c r="TTY33" s="61"/>
      <c r="TTZ33" s="61"/>
      <c r="TUA33" s="61"/>
      <c r="TUB33" s="61"/>
      <c r="TUC33" s="61"/>
      <c r="TUD33" s="61"/>
      <c r="TUE33" s="61"/>
      <c r="TUF33" s="61"/>
      <c r="TUG33" s="61"/>
      <c r="TUH33" s="61"/>
      <c r="TUI33" s="61"/>
      <c r="TUJ33" s="61"/>
      <c r="TUK33" s="61"/>
      <c r="TUL33" s="61"/>
      <c r="TUM33" s="61"/>
      <c r="TUN33" s="61"/>
      <c r="TUO33" s="61"/>
      <c r="TUP33" s="61"/>
      <c r="TUQ33" s="61"/>
      <c r="TUR33" s="61"/>
      <c r="TUS33" s="61"/>
      <c r="TUT33" s="61"/>
      <c r="TUU33" s="61"/>
      <c r="TUV33" s="61"/>
      <c r="TUW33" s="61"/>
      <c r="TUX33" s="61"/>
      <c r="TUY33" s="61"/>
      <c r="TUZ33" s="61"/>
      <c r="TVA33" s="61"/>
      <c r="TVB33" s="61"/>
      <c r="TVC33" s="61"/>
      <c r="TVD33" s="61"/>
      <c r="TVE33" s="61"/>
      <c r="TVF33" s="61"/>
      <c r="TVG33" s="61"/>
      <c r="TVH33" s="61"/>
      <c r="TVI33" s="61"/>
      <c r="TVJ33" s="61"/>
      <c r="TVK33" s="61"/>
      <c r="TVL33" s="61"/>
      <c r="TVM33" s="61"/>
      <c r="TVN33" s="61"/>
      <c r="TVO33" s="61"/>
      <c r="TVP33" s="61"/>
      <c r="TVQ33" s="61"/>
      <c r="TVR33" s="61"/>
      <c r="TVS33" s="61"/>
      <c r="TVT33" s="61"/>
      <c r="TVU33" s="61"/>
      <c r="TVV33" s="61"/>
      <c r="TVW33" s="61"/>
      <c r="TVX33" s="61"/>
      <c r="TVY33" s="61"/>
      <c r="TVZ33" s="61"/>
      <c r="TWA33" s="61"/>
      <c r="TWB33" s="61"/>
      <c r="TWC33" s="61"/>
      <c r="TWD33" s="61"/>
      <c r="TWE33" s="61"/>
      <c r="TWF33" s="61"/>
      <c r="TWG33" s="61"/>
      <c r="TWH33" s="61"/>
      <c r="TWI33" s="61"/>
      <c r="TWJ33" s="61"/>
      <c r="TWK33" s="61"/>
      <c r="TWL33" s="61"/>
      <c r="TWM33" s="61"/>
      <c r="TWN33" s="61"/>
      <c r="TWO33" s="61"/>
      <c r="TWP33" s="61"/>
      <c r="TWQ33" s="61"/>
      <c r="TWR33" s="61"/>
      <c r="TWS33" s="61"/>
      <c r="TWT33" s="61"/>
      <c r="TWU33" s="61"/>
      <c r="TWV33" s="61"/>
      <c r="TWW33" s="61"/>
      <c r="TWX33" s="61"/>
      <c r="TWY33" s="61"/>
      <c r="TWZ33" s="61"/>
      <c r="TXA33" s="61"/>
      <c r="TXB33" s="61"/>
      <c r="TXC33" s="61"/>
      <c r="TXD33" s="61"/>
      <c r="TXE33" s="61"/>
      <c r="TXF33" s="61"/>
      <c r="TXG33" s="61"/>
      <c r="TXH33" s="61"/>
      <c r="TXI33" s="61"/>
      <c r="TXJ33" s="61"/>
      <c r="TXK33" s="61"/>
      <c r="TXL33" s="61"/>
      <c r="TXM33" s="61"/>
      <c r="TXN33" s="61"/>
      <c r="TXO33" s="61"/>
      <c r="TXP33" s="61"/>
      <c r="TXQ33" s="61"/>
      <c r="TXR33" s="61"/>
      <c r="TXS33" s="61"/>
      <c r="TXT33" s="61"/>
      <c r="TXU33" s="61"/>
      <c r="TXV33" s="61"/>
      <c r="TXW33" s="61"/>
      <c r="TXX33" s="61"/>
      <c r="TXY33" s="61"/>
      <c r="TXZ33" s="61"/>
      <c r="TYA33" s="61"/>
      <c r="TYB33" s="61"/>
      <c r="TYC33" s="61"/>
      <c r="TYD33" s="61"/>
      <c r="TYE33" s="61"/>
      <c r="TYF33" s="61"/>
      <c r="TYG33" s="61"/>
      <c r="TYH33" s="61"/>
      <c r="TYI33" s="61"/>
      <c r="TYJ33" s="61"/>
      <c r="TYK33" s="61"/>
      <c r="TYL33" s="61"/>
      <c r="TYM33" s="61"/>
      <c r="TYN33" s="61"/>
      <c r="TYO33" s="61"/>
      <c r="TYP33" s="61"/>
      <c r="TYQ33" s="61"/>
      <c r="TYR33" s="61"/>
      <c r="TYS33" s="61"/>
      <c r="TYT33" s="61"/>
      <c r="TYU33" s="61"/>
      <c r="TYV33" s="61"/>
      <c r="TYW33" s="61"/>
      <c r="TYX33" s="61"/>
      <c r="TYY33" s="61"/>
      <c r="TYZ33" s="61"/>
      <c r="TZA33" s="61"/>
      <c r="TZB33" s="61"/>
      <c r="TZC33" s="61"/>
      <c r="TZD33" s="61"/>
      <c r="TZE33" s="61"/>
      <c r="TZF33" s="61"/>
      <c r="TZG33" s="61"/>
      <c r="TZH33" s="61"/>
      <c r="TZI33" s="61"/>
      <c r="TZJ33" s="61"/>
      <c r="TZK33" s="61"/>
      <c r="TZL33" s="61"/>
      <c r="TZM33" s="61"/>
      <c r="TZN33" s="61"/>
      <c r="TZO33" s="61"/>
      <c r="TZP33" s="61"/>
      <c r="TZQ33" s="61"/>
      <c r="TZR33" s="61"/>
      <c r="TZS33" s="61"/>
      <c r="TZT33" s="61"/>
      <c r="TZU33" s="61"/>
      <c r="TZV33" s="61"/>
      <c r="TZW33" s="61"/>
      <c r="TZX33" s="61"/>
      <c r="TZY33" s="61"/>
      <c r="TZZ33" s="61"/>
      <c r="UAA33" s="61"/>
      <c r="UAB33" s="61"/>
      <c r="UAC33" s="61"/>
      <c r="UAD33" s="61"/>
      <c r="UAE33" s="61"/>
      <c r="UAF33" s="61"/>
      <c r="UAG33" s="61"/>
      <c r="UAH33" s="61"/>
      <c r="UAI33" s="61"/>
      <c r="UAJ33" s="61"/>
      <c r="UAK33" s="61"/>
      <c r="UAL33" s="61"/>
      <c r="UAM33" s="61"/>
      <c r="UAN33" s="61"/>
      <c r="UAO33" s="61"/>
      <c r="UAP33" s="61"/>
      <c r="UAQ33" s="61"/>
      <c r="UAR33" s="61"/>
      <c r="UAS33" s="61"/>
      <c r="UAT33" s="61"/>
      <c r="UAU33" s="61"/>
      <c r="UAV33" s="61"/>
      <c r="UAW33" s="61"/>
      <c r="UAX33" s="61"/>
      <c r="UAY33" s="61"/>
      <c r="UAZ33" s="61"/>
      <c r="UBA33" s="61"/>
      <c r="UBB33" s="61"/>
      <c r="UBC33" s="61"/>
      <c r="UBD33" s="61"/>
      <c r="UBE33" s="61"/>
      <c r="UBF33" s="61"/>
      <c r="UBG33" s="61"/>
      <c r="UBH33" s="61"/>
      <c r="UBI33" s="61"/>
      <c r="UBJ33" s="61"/>
      <c r="UBK33" s="61"/>
      <c r="UBL33" s="61"/>
      <c r="UBM33" s="61"/>
      <c r="UBN33" s="61"/>
      <c r="UBO33" s="61"/>
      <c r="UBP33" s="61"/>
      <c r="UBQ33" s="61"/>
      <c r="UBR33" s="61"/>
      <c r="UBS33" s="61"/>
      <c r="UBT33" s="61"/>
      <c r="UBU33" s="61"/>
      <c r="UBV33" s="61"/>
      <c r="UBW33" s="61"/>
      <c r="UBX33" s="61"/>
      <c r="UBY33" s="61"/>
      <c r="UBZ33" s="61"/>
      <c r="UCA33" s="61"/>
      <c r="UCB33" s="61"/>
      <c r="UCC33" s="61"/>
      <c r="UCD33" s="61"/>
      <c r="UCE33" s="61"/>
      <c r="UCF33" s="61"/>
      <c r="UCG33" s="61"/>
      <c r="UCH33" s="61"/>
      <c r="UCI33" s="61"/>
      <c r="UCJ33" s="61"/>
      <c r="UCK33" s="61"/>
      <c r="UCL33" s="61"/>
      <c r="UCM33" s="61"/>
      <c r="UCN33" s="61"/>
      <c r="UCO33" s="61"/>
      <c r="UCP33" s="61"/>
      <c r="UCQ33" s="61"/>
      <c r="UCR33" s="61"/>
      <c r="UCS33" s="61"/>
      <c r="UCT33" s="61"/>
      <c r="UCU33" s="61"/>
      <c r="UCV33" s="61"/>
      <c r="UCW33" s="61"/>
      <c r="UCX33" s="61"/>
      <c r="UCY33" s="61"/>
      <c r="UCZ33" s="61"/>
      <c r="UDA33" s="61"/>
      <c r="UDB33" s="61"/>
      <c r="UDC33" s="61"/>
      <c r="UDD33" s="61"/>
      <c r="UDE33" s="61"/>
      <c r="UDF33" s="61"/>
      <c r="UDG33" s="61"/>
      <c r="UDH33" s="61"/>
      <c r="UDI33" s="61"/>
      <c r="UDJ33" s="61"/>
      <c r="UDK33" s="61"/>
      <c r="UDL33" s="61"/>
      <c r="UDM33" s="61"/>
      <c r="UDN33" s="61"/>
      <c r="UDO33" s="61"/>
      <c r="UDP33" s="61"/>
      <c r="UDQ33" s="61"/>
      <c r="UDR33" s="61"/>
      <c r="UDS33" s="61"/>
      <c r="UDT33" s="61"/>
      <c r="UDU33" s="61"/>
      <c r="UDV33" s="61"/>
      <c r="UDW33" s="61"/>
      <c r="UDX33" s="61"/>
      <c r="UDY33" s="61"/>
      <c r="UDZ33" s="61"/>
      <c r="UEA33" s="61"/>
      <c r="UEB33" s="61"/>
      <c r="UEC33" s="61"/>
      <c r="UED33" s="61"/>
      <c r="UEE33" s="61"/>
      <c r="UEF33" s="61"/>
      <c r="UEG33" s="61"/>
      <c r="UEH33" s="61"/>
      <c r="UEI33" s="61"/>
      <c r="UEJ33" s="61"/>
      <c r="UEK33" s="61"/>
      <c r="UEL33" s="61"/>
      <c r="UEM33" s="61"/>
      <c r="UEN33" s="61"/>
      <c r="UEO33" s="61"/>
      <c r="UEP33" s="61"/>
      <c r="UEQ33" s="61"/>
      <c r="UER33" s="61"/>
      <c r="UES33" s="61"/>
      <c r="UET33" s="61"/>
      <c r="UEU33" s="61"/>
      <c r="UEV33" s="61"/>
      <c r="UEW33" s="61"/>
      <c r="UEX33" s="61"/>
      <c r="UEY33" s="61"/>
      <c r="UEZ33" s="61"/>
      <c r="UFA33" s="61"/>
      <c r="UFB33" s="61"/>
      <c r="UFC33" s="61"/>
      <c r="UFD33" s="61"/>
      <c r="UFE33" s="61"/>
      <c r="UFF33" s="61"/>
      <c r="UFG33" s="61"/>
      <c r="UFH33" s="61"/>
      <c r="UFI33" s="61"/>
      <c r="UFJ33" s="61"/>
      <c r="UFK33" s="61"/>
      <c r="UFL33" s="61"/>
      <c r="UFM33" s="61"/>
      <c r="UFN33" s="61"/>
      <c r="UFO33" s="61"/>
      <c r="UFP33" s="61"/>
      <c r="UFQ33" s="61"/>
      <c r="UFR33" s="61"/>
      <c r="UFS33" s="61"/>
      <c r="UFT33" s="61"/>
      <c r="UFU33" s="61"/>
      <c r="UFV33" s="61"/>
      <c r="UFW33" s="61"/>
      <c r="UFX33" s="61"/>
      <c r="UFY33" s="61"/>
      <c r="UFZ33" s="61"/>
      <c r="UGA33" s="61"/>
      <c r="UGB33" s="61"/>
      <c r="UGC33" s="61"/>
      <c r="UGD33" s="61"/>
      <c r="UGE33" s="61"/>
      <c r="UGF33" s="61"/>
      <c r="UGG33" s="61"/>
      <c r="UGH33" s="61"/>
      <c r="UGI33" s="61"/>
      <c r="UGJ33" s="61"/>
      <c r="UGK33" s="61"/>
      <c r="UGL33" s="61"/>
      <c r="UGM33" s="61"/>
      <c r="UGN33" s="61"/>
      <c r="UGO33" s="61"/>
      <c r="UGP33" s="61"/>
      <c r="UGQ33" s="61"/>
      <c r="UGR33" s="61"/>
      <c r="UGS33" s="61"/>
      <c r="UGT33" s="61"/>
      <c r="UGU33" s="61"/>
      <c r="UGV33" s="61"/>
      <c r="UGW33" s="61"/>
      <c r="UGX33" s="61"/>
      <c r="UGY33" s="61"/>
      <c r="UGZ33" s="61"/>
      <c r="UHA33" s="61"/>
      <c r="UHB33" s="61"/>
      <c r="UHC33" s="61"/>
      <c r="UHD33" s="61"/>
      <c r="UHE33" s="61"/>
      <c r="UHF33" s="61"/>
      <c r="UHG33" s="61"/>
      <c r="UHH33" s="61"/>
      <c r="UHI33" s="61"/>
      <c r="UHJ33" s="61"/>
      <c r="UHK33" s="61"/>
      <c r="UHL33" s="61"/>
      <c r="UHM33" s="61"/>
      <c r="UHN33" s="61"/>
      <c r="UHO33" s="61"/>
      <c r="UHP33" s="61"/>
      <c r="UHQ33" s="61"/>
      <c r="UHR33" s="61"/>
      <c r="UHS33" s="61"/>
      <c r="UHT33" s="61"/>
      <c r="UHU33" s="61"/>
      <c r="UHV33" s="61"/>
      <c r="UHW33" s="61"/>
      <c r="UHX33" s="61"/>
      <c r="UHY33" s="61"/>
      <c r="UHZ33" s="61"/>
      <c r="UIA33" s="61"/>
      <c r="UIB33" s="61"/>
      <c r="UIC33" s="61"/>
      <c r="UID33" s="61"/>
      <c r="UIE33" s="61"/>
      <c r="UIF33" s="61"/>
      <c r="UIG33" s="61"/>
      <c r="UIH33" s="61"/>
      <c r="UII33" s="61"/>
      <c r="UIJ33" s="61"/>
      <c r="UIK33" s="61"/>
      <c r="UIL33" s="61"/>
      <c r="UIM33" s="61"/>
      <c r="UIN33" s="61"/>
      <c r="UIO33" s="61"/>
      <c r="UIP33" s="61"/>
      <c r="UIQ33" s="61"/>
      <c r="UIR33" s="61"/>
      <c r="UIS33" s="61"/>
      <c r="UIT33" s="61"/>
      <c r="UIU33" s="61"/>
      <c r="UIV33" s="61"/>
      <c r="UIW33" s="61"/>
      <c r="UIX33" s="61"/>
      <c r="UIY33" s="61"/>
      <c r="UIZ33" s="61"/>
      <c r="UJA33" s="61"/>
      <c r="UJB33" s="61"/>
      <c r="UJC33" s="61"/>
      <c r="UJD33" s="61"/>
      <c r="UJE33" s="61"/>
      <c r="UJF33" s="61"/>
      <c r="UJG33" s="61"/>
      <c r="UJH33" s="61"/>
      <c r="UJI33" s="61"/>
      <c r="UJJ33" s="61"/>
      <c r="UJK33" s="61"/>
      <c r="UJL33" s="61"/>
      <c r="UJM33" s="61"/>
      <c r="UJN33" s="61"/>
      <c r="UJO33" s="61"/>
      <c r="UJP33" s="61"/>
      <c r="UJQ33" s="61"/>
      <c r="UJR33" s="61"/>
      <c r="UJS33" s="61"/>
      <c r="UJT33" s="61"/>
      <c r="UJU33" s="61"/>
      <c r="UJV33" s="61"/>
      <c r="UJW33" s="61"/>
      <c r="UJX33" s="61"/>
      <c r="UJY33" s="61"/>
      <c r="UJZ33" s="61"/>
      <c r="UKA33" s="61"/>
      <c r="UKB33" s="61"/>
      <c r="UKC33" s="61"/>
      <c r="UKD33" s="61"/>
      <c r="UKE33" s="61"/>
      <c r="UKF33" s="61"/>
      <c r="UKG33" s="61"/>
      <c r="UKH33" s="61"/>
      <c r="UKI33" s="61"/>
      <c r="UKJ33" s="61"/>
      <c r="UKK33" s="61"/>
      <c r="UKL33" s="61"/>
      <c r="UKM33" s="61"/>
      <c r="UKN33" s="61"/>
      <c r="UKO33" s="61"/>
      <c r="UKP33" s="61"/>
      <c r="UKQ33" s="61"/>
      <c r="UKR33" s="61"/>
      <c r="UKS33" s="61"/>
      <c r="UKT33" s="61"/>
      <c r="UKU33" s="61"/>
      <c r="UKV33" s="61"/>
      <c r="UKW33" s="61"/>
      <c r="UKX33" s="61"/>
      <c r="UKY33" s="61"/>
      <c r="UKZ33" s="61"/>
      <c r="ULA33" s="61"/>
      <c r="ULB33" s="61"/>
      <c r="ULC33" s="61"/>
      <c r="ULD33" s="61"/>
      <c r="ULE33" s="61"/>
      <c r="ULF33" s="61"/>
      <c r="ULG33" s="61"/>
      <c r="ULH33" s="61"/>
      <c r="ULI33" s="61"/>
      <c r="ULJ33" s="61"/>
      <c r="ULK33" s="61"/>
      <c r="ULL33" s="61"/>
      <c r="ULM33" s="61"/>
      <c r="ULN33" s="61"/>
      <c r="ULO33" s="61"/>
      <c r="ULP33" s="61"/>
      <c r="ULQ33" s="61"/>
      <c r="ULR33" s="61"/>
      <c r="ULS33" s="61"/>
      <c r="ULT33" s="61"/>
      <c r="ULU33" s="61"/>
      <c r="ULV33" s="61"/>
      <c r="ULW33" s="61"/>
      <c r="ULX33" s="61"/>
      <c r="ULY33" s="61"/>
      <c r="ULZ33" s="61"/>
      <c r="UMA33" s="61"/>
      <c r="UMB33" s="61"/>
      <c r="UMC33" s="61"/>
      <c r="UMD33" s="61"/>
      <c r="UME33" s="61"/>
      <c r="UMF33" s="61"/>
      <c r="UMG33" s="61"/>
      <c r="UMH33" s="61"/>
      <c r="UMI33" s="61"/>
      <c r="UMJ33" s="61"/>
      <c r="UMK33" s="61"/>
      <c r="UML33" s="61"/>
      <c r="UMM33" s="61"/>
      <c r="UMN33" s="61"/>
      <c r="UMO33" s="61"/>
      <c r="UMP33" s="61"/>
      <c r="UMQ33" s="61"/>
      <c r="UMR33" s="61"/>
      <c r="UMS33" s="61"/>
      <c r="UMT33" s="61"/>
      <c r="UMU33" s="61"/>
      <c r="UMV33" s="61"/>
      <c r="UMW33" s="61"/>
      <c r="UMX33" s="61"/>
      <c r="UMY33" s="61"/>
      <c r="UMZ33" s="61"/>
      <c r="UNA33" s="61"/>
      <c r="UNB33" s="61"/>
      <c r="UNC33" s="61"/>
      <c r="UND33" s="61"/>
      <c r="UNE33" s="61"/>
      <c r="UNF33" s="61"/>
      <c r="UNG33" s="61"/>
      <c r="UNH33" s="61"/>
      <c r="UNI33" s="61"/>
      <c r="UNJ33" s="61"/>
      <c r="UNK33" s="61"/>
      <c r="UNL33" s="61"/>
      <c r="UNM33" s="61"/>
      <c r="UNN33" s="61"/>
      <c r="UNO33" s="61"/>
      <c r="UNP33" s="61"/>
      <c r="UNQ33" s="61"/>
      <c r="UNR33" s="61"/>
      <c r="UNS33" s="61"/>
      <c r="UNT33" s="61"/>
      <c r="UNU33" s="61"/>
      <c r="UNV33" s="61"/>
      <c r="UNW33" s="61"/>
      <c r="UNX33" s="61"/>
      <c r="UNY33" s="61"/>
      <c r="UNZ33" s="61"/>
      <c r="UOA33" s="61"/>
      <c r="UOB33" s="61"/>
      <c r="UOC33" s="61"/>
      <c r="UOD33" s="61"/>
      <c r="UOE33" s="61"/>
      <c r="UOF33" s="61"/>
      <c r="UOG33" s="61"/>
      <c r="UOH33" s="61"/>
      <c r="UOI33" s="61"/>
      <c r="UOJ33" s="61"/>
      <c r="UOK33" s="61"/>
      <c r="UOL33" s="61"/>
      <c r="UOM33" s="61"/>
      <c r="UON33" s="61"/>
      <c r="UOO33" s="61"/>
      <c r="UOP33" s="61"/>
      <c r="UOQ33" s="61"/>
      <c r="UOR33" s="61"/>
      <c r="UOS33" s="61"/>
      <c r="UOT33" s="61"/>
      <c r="UOU33" s="61"/>
      <c r="UOV33" s="61"/>
      <c r="UOW33" s="61"/>
      <c r="UOX33" s="61"/>
      <c r="UOY33" s="61"/>
      <c r="UOZ33" s="61"/>
      <c r="UPA33" s="61"/>
      <c r="UPB33" s="61"/>
      <c r="UPC33" s="61"/>
      <c r="UPD33" s="61"/>
      <c r="UPE33" s="61"/>
      <c r="UPF33" s="61"/>
      <c r="UPG33" s="61"/>
      <c r="UPH33" s="61"/>
      <c r="UPI33" s="61"/>
      <c r="UPJ33" s="61"/>
      <c r="UPK33" s="61"/>
      <c r="UPL33" s="61"/>
      <c r="UPM33" s="61"/>
      <c r="UPN33" s="61"/>
      <c r="UPO33" s="61"/>
      <c r="UPP33" s="61"/>
      <c r="UPQ33" s="61"/>
      <c r="UPR33" s="61"/>
      <c r="UPS33" s="61"/>
      <c r="UPT33" s="61"/>
      <c r="UPU33" s="61"/>
      <c r="UPV33" s="61"/>
      <c r="UPW33" s="61"/>
      <c r="UPX33" s="61"/>
      <c r="UPY33" s="61"/>
      <c r="UPZ33" s="61"/>
      <c r="UQA33" s="61"/>
      <c r="UQB33" s="61"/>
      <c r="UQC33" s="61"/>
      <c r="UQD33" s="61"/>
      <c r="UQE33" s="61"/>
      <c r="UQF33" s="61"/>
      <c r="UQG33" s="61"/>
      <c r="UQH33" s="61"/>
      <c r="UQI33" s="61"/>
      <c r="UQJ33" s="61"/>
      <c r="UQK33" s="61"/>
      <c r="UQL33" s="61"/>
      <c r="UQM33" s="61"/>
      <c r="UQN33" s="61"/>
      <c r="UQO33" s="61"/>
      <c r="UQP33" s="61"/>
      <c r="UQQ33" s="61"/>
      <c r="UQR33" s="61"/>
      <c r="UQS33" s="61"/>
      <c r="UQT33" s="61"/>
      <c r="UQU33" s="61"/>
      <c r="UQV33" s="61"/>
      <c r="UQW33" s="61"/>
      <c r="UQX33" s="61"/>
      <c r="UQY33" s="61"/>
      <c r="UQZ33" s="61"/>
      <c r="URA33" s="61"/>
      <c r="URB33" s="61"/>
      <c r="URC33" s="61"/>
      <c r="URD33" s="61"/>
      <c r="URE33" s="61"/>
      <c r="URF33" s="61"/>
      <c r="URG33" s="61"/>
      <c r="URH33" s="61"/>
      <c r="URI33" s="61"/>
      <c r="URJ33" s="61"/>
      <c r="URK33" s="61"/>
      <c r="URL33" s="61"/>
      <c r="URM33" s="61"/>
      <c r="URN33" s="61"/>
      <c r="URO33" s="61"/>
      <c r="URP33" s="61"/>
      <c r="URQ33" s="61"/>
      <c r="URR33" s="61"/>
      <c r="URS33" s="61"/>
      <c r="URT33" s="61"/>
      <c r="URU33" s="61"/>
      <c r="URV33" s="61"/>
      <c r="URW33" s="61"/>
      <c r="URX33" s="61"/>
      <c r="URY33" s="61"/>
      <c r="URZ33" s="61"/>
      <c r="USA33" s="61"/>
      <c r="USB33" s="61"/>
      <c r="USC33" s="61"/>
      <c r="USD33" s="61"/>
      <c r="USE33" s="61"/>
      <c r="USF33" s="61"/>
      <c r="USG33" s="61"/>
      <c r="USH33" s="61"/>
      <c r="USI33" s="61"/>
      <c r="USJ33" s="61"/>
      <c r="USK33" s="61"/>
      <c r="USL33" s="61"/>
      <c r="USM33" s="61"/>
      <c r="USN33" s="61"/>
      <c r="USO33" s="61"/>
      <c r="USP33" s="61"/>
      <c r="USQ33" s="61"/>
      <c r="USR33" s="61"/>
      <c r="USS33" s="61"/>
      <c r="UST33" s="61"/>
      <c r="USU33" s="61"/>
      <c r="USV33" s="61"/>
      <c r="USW33" s="61"/>
      <c r="USX33" s="61"/>
      <c r="USY33" s="61"/>
      <c r="USZ33" s="61"/>
      <c r="UTA33" s="61"/>
      <c r="UTB33" s="61"/>
      <c r="UTC33" s="61"/>
      <c r="UTD33" s="61"/>
      <c r="UTE33" s="61"/>
      <c r="UTF33" s="61"/>
      <c r="UTG33" s="61"/>
      <c r="UTH33" s="61"/>
      <c r="UTI33" s="61"/>
      <c r="UTJ33" s="61"/>
      <c r="UTK33" s="61"/>
      <c r="UTL33" s="61"/>
      <c r="UTM33" s="61"/>
      <c r="UTN33" s="61"/>
      <c r="UTO33" s="61"/>
      <c r="UTP33" s="61"/>
      <c r="UTQ33" s="61"/>
      <c r="UTR33" s="61"/>
      <c r="UTS33" s="61"/>
      <c r="UTT33" s="61"/>
      <c r="UTU33" s="61"/>
      <c r="UTV33" s="61"/>
      <c r="UTW33" s="61"/>
      <c r="UTX33" s="61"/>
      <c r="UTY33" s="61"/>
      <c r="UTZ33" s="61"/>
      <c r="UUA33" s="61"/>
      <c r="UUB33" s="61"/>
      <c r="UUC33" s="61"/>
      <c r="UUD33" s="61"/>
      <c r="UUE33" s="61"/>
      <c r="UUF33" s="61"/>
      <c r="UUG33" s="61"/>
      <c r="UUH33" s="61"/>
      <c r="UUI33" s="61"/>
      <c r="UUJ33" s="61"/>
      <c r="UUK33" s="61"/>
      <c r="UUL33" s="61"/>
      <c r="UUM33" s="61"/>
      <c r="UUN33" s="61"/>
      <c r="UUO33" s="61"/>
      <c r="UUP33" s="61"/>
      <c r="UUQ33" s="61"/>
      <c r="UUR33" s="61"/>
      <c r="UUS33" s="61"/>
      <c r="UUT33" s="61"/>
      <c r="UUU33" s="61"/>
      <c r="UUV33" s="61"/>
      <c r="UUW33" s="61"/>
      <c r="UUX33" s="61"/>
      <c r="UUY33" s="61"/>
      <c r="UUZ33" s="61"/>
      <c r="UVA33" s="61"/>
      <c r="UVB33" s="61"/>
      <c r="UVC33" s="61"/>
      <c r="UVD33" s="61"/>
      <c r="UVE33" s="61"/>
      <c r="UVF33" s="61"/>
      <c r="UVG33" s="61"/>
      <c r="UVH33" s="61"/>
      <c r="UVI33" s="61"/>
      <c r="UVJ33" s="61"/>
      <c r="UVK33" s="61"/>
      <c r="UVL33" s="61"/>
      <c r="UVM33" s="61"/>
      <c r="UVN33" s="61"/>
      <c r="UVO33" s="61"/>
      <c r="UVP33" s="61"/>
      <c r="UVQ33" s="61"/>
      <c r="UVR33" s="61"/>
      <c r="UVS33" s="61"/>
      <c r="UVT33" s="61"/>
      <c r="UVU33" s="61"/>
      <c r="UVV33" s="61"/>
      <c r="UVW33" s="61"/>
      <c r="UVX33" s="61"/>
      <c r="UVY33" s="61"/>
      <c r="UVZ33" s="61"/>
      <c r="UWA33" s="61"/>
      <c r="UWB33" s="61"/>
      <c r="UWC33" s="61"/>
      <c r="UWD33" s="61"/>
      <c r="UWE33" s="61"/>
      <c r="UWF33" s="61"/>
      <c r="UWG33" s="61"/>
      <c r="UWH33" s="61"/>
      <c r="UWI33" s="61"/>
      <c r="UWJ33" s="61"/>
      <c r="UWK33" s="61"/>
      <c r="UWL33" s="61"/>
      <c r="UWM33" s="61"/>
      <c r="UWN33" s="61"/>
      <c r="UWO33" s="61"/>
      <c r="UWP33" s="61"/>
      <c r="UWQ33" s="61"/>
      <c r="UWR33" s="61"/>
      <c r="UWS33" s="61"/>
      <c r="UWT33" s="61"/>
      <c r="UWU33" s="61"/>
      <c r="UWV33" s="61"/>
      <c r="UWW33" s="61"/>
      <c r="UWX33" s="61"/>
      <c r="UWY33" s="61"/>
      <c r="UWZ33" s="61"/>
      <c r="UXA33" s="61"/>
      <c r="UXB33" s="61"/>
      <c r="UXC33" s="61"/>
      <c r="UXD33" s="61"/>
      <c r="UXE33" s="61"/>
      <c r="UXF33" s="61"/>
      <c r="UXG33" s="61"/>
      <c r="UXH33" s="61"/>
      <c r="UXI33" s="61"/>
      <c r="UXJ33" s="61"/>
      <c r="UXK33" s="61"/>
      <c r="UXL33" s="61"/>
      <c r="UXM33" s="61"/>
      <c r="UXN33" s="61"/>
      <c r="UXO33" s="61"/>
      <c r="UXP33" s="61"/>
      <c r="UXQ33" s="61"/>
      <c r="UXR33" s="61"/>
      <c r="UXS33" s="61"/>
      <c r="UXT33" s="61"/>
      <c r="UXU33" s="61"/>
      <c r="UXV33" s="61"/>
      <c r="UXW33" s="61"/>
      <c r="UXX33" s="61"/>
      <c r="UXY33" s="61"/>
      <c r="UXZ33" s="61"/>
      <c r="UYA33" s="61"/>
      <c r="UYB33" s="61"/>
      <c r="UYC33" s="61"/>
      <c r="UYD33" s="61"/>
      <c r="UYE33" s="61"/>
      <c r="UYF33" s="61"/>
      <c r="UYG33" s="61"/>
      <c r="UYH33" s="61"/>
      <c r="UYI33" s="61"/>
      <c r="UYJ33" s="61"/>
      <c r="UYK33" s="61"/>
      <c r="UYL33" s="61"/>
      <c r="UYM33" s="61"/>
      <c r="UYN33" s="61"/>
      <c r="UYO33" s="61"/>
      <c r="UYP33" s="61"/>
      <c r="UYQ33" s="61"/>
      <c r="UYR33" s="61"/>
      <c r="UYS33" s="61"/>
      <c r="UYT33" s="61"/>
      <c r="UYU33" s="61"/>
      <c r="UYV33" s="61"/>
      <c r="UYW33" s="61"/>
      <c r="UYX33" s="61"/>
      <c r="UYY33" s="61"/>
      <c r="UYZ33" s="61"/>
      <c r="UZA33" s="61"/>
      <c r="UZB33" s="61"/>
      <c r="UZC33" s="61"/>
      <c r="UZD33" s="61"/>
      <c r="UZE33" s="61"/>
      <c r="UZF33" s="61"/>
      <c r="UZG33" s="61"/>
      <c r="UZH33" s="61"/>
      <c r="UZI33" s="61"/>
      <c r="UZJ33" s="61"/>
      <c r="UZK33" s="61"/>
      <c r="UZL33" s="61"/>
      <c r="UZM33" s="61"/>
      <c r="UZN33" s="61"/>
      <c r="UZO33" s="61"/>
      <c r="UZP33" s="61"/>
      <c r="UZQ33" s="61"/>
      <c r="UZR33" s="61"/>
      <c r="UZS33" s="61"/>
      <c r="UZT33" s="61"/>
      <c r="UZU33" s="61"/>
      <c r="UZV33" s="61"/>
      <c r="UZW33" s="61"/>
      <c r="UZX33" s="61"/>
      <c r="UZY33" s="61"/>
      <c r="UZZ33" s="61"/>
      <c r="VAA33" s="61"/>
      <c r="VAB33" s="61"/>
      <c r="VAC33" s="61"/>
      <c r="VAD33" s="61"/>
      <c r="VAE33" s="61"/>
      <c r="VAF33" s="61"/>
      <c r="VAG33" s="61"/>
      <c r="VAH33" s="61"/>
      <c r="VAI33" s="61"/>
      <c r="VAJ33" s="61"/>
      <c r="VAK33" s="61"/>
      <c r="VAL33" s="61"/>
      <c r="VAM33" s="61"/>
      <c r="VAN33" s="61"/>
      <c r="VAO33" s="61"/>
      <c r="VAP33" s="61"/>
      <c r="VAQ33" s="61"/>
      <c r="VAR33" s="61"/>
      <c r="VAS33" s="61"/>
      <c r="VAT33" s="61"/>
      <c r="VAU33" s="61"/>
      <c r="VAV33" s="61"/>
      <c r="VAW33" s="61"/>
      <c r="VAX33" s="61"/>
      <c r="VAY33" s="61"/>
      <c r="VAZ33" s="61"/>
      <c r="VBA33" s="61"/>
      <c r="VBB33" s="61"/>
      <c r="VBC33" s="61"/>
      <c r="VBD33" s="61"/>
      <c r="VBE33" s="61"/>
      <c r="VBF33" s="61"/>
      <c r="VBG33" s="61"/>
      <c r="VBH33" s="61"/>
      <c r="VBI33" s="61"/>
      <c r="VBJ33" s="61"/>
      <c r="VBK33" s="61"/>
      <c r="VBL33" s="61"/>
      <c r="VBM33" s="61"/>
      <c r="VBN33" s="61"/>
      <c r="VBO33" s="61"/>
      <c r="VBP33" s="61"/>
      <c r="VBQ33" s="61"/>
      <c r="VBR33" s="61"/>
      <c r="VBS33" s="61"/>
      <c r="VBT33" s="61"/>
      <c r="VBU33" s="61"/>
      <c r="VBV33" s="61"/>
      <c r="VBW33" s="61"/>
      <c r="VBX33" s="61"/>
      <c r="VBY33" s="61"/>
      <c r="VBZ33" s="61"/>
      <c r="VCA33" s="61"/>
      <c r="VCB33" s="61"/>
      <c r="VCC33" s="61"/>
      <c r="VCD33" s="61"/>
      <c r="VCE33" s="61"/>
      <c r="VCF33" s="61"/>
      <c r="VCG33" s="61"/>
      <c r="VCH33" s="61"/>
      <c r="VCI33" s="61"/>
      <c r="VCJ33" s="61"/>
      <c r="VCK33" s="61"/>
      <c r="VCL33" s="61"/>
      <c r="VCM33" s="61"/>
      <c r="VCN33" s="61"/>
      <c r="VCO33" s="61"/>
      <c r="VCP33" s="61"/>
      <c r="VCQ33" s="61"/>
      <c r="VCR33" s="61"/>
      <c r="VCS33" s="61"/>
      <c r="VCT33" s="61"/>
      <c r="VCU33" s="61"/>
      <c r="VCV33" s="61"/>
      <c r="VCW33" s="61"/>
      <c r="VCX33" s="61"/>
      <c r="VCY33" s="61"/>
      <c r="VCZ33" s="61"/>
      <c r="VDA33" s="61"/>
      <c r="VDB33" s="61"/>
      <c r="VDC33" s="61"/>
      <c r="VDD33" s="61"/>
      <c r="VDE33" s="61"/>
      <c r="VDF33" s="61"/>
      <c r="VDG33" s="61"/>
      <c r="VDH33" s="61"/>
      <c r="VDI33" s="61"/>
      <c r="VDJ33" s="61"/>
      <c r="VDK33" s="61"/>
      <c r="VDL33" s="61"/>
      <c r="VDM33" s="61"/>
      <c r="VDN33" s="61"/>
      <c r="VDO33" s="61"/>
      <c r="VDP33" s="61"/>
      <c r="VDQ33" s="61"/>
      <c r="VDR33" s="61"/>
      <c r="VDS33" s="61"/>
      <c r="VDT33" s="61"/>
      <c r="VDU33" s="61"/>
      <c r="VDV33" s="61"/>
      <c r="VDW33" s="61"/>
      <c r="VDX33" s="61"/>
      <c r="VDY33" s="61"/>
      <c r="VDZ33" s="61"/>
      <c r="VEA33" s="61"/>
      <c r="VEB33" s="61"/>
      <c r="VEC33" s="61"/>
      <c r="VED33" s="61"/>
      <c r="VEE33" s="61"/>
      <c r="VEF33" s="61"/>
      <c r="VEG33" s="61"/>
      <c r="VEH33" s="61"/>
      <c r="VEI33" s="61"/>
      <c r="VEJ33" s="61"/>
      <c r="VEK33" s="61"/>
      <c r="VEL33" s="61"/>
      <c r="VEM33" s="61"/>
      <c r="VEN33" s="61"/>
      <c r="VEO33" s="61"/>
      <c r="VEP33" s="61"/>
      <c r="VEQ33" s="61"/>
      <c r="VER33" s="61"/>
      <c r="VES33" s="61"/>
      <c r="VET33" s="61"/>
      <c r="VEU33" s="61"/>
      <c r="VEV33" s="61"/>
      <c r="VEW33" s="61"/>
      <c r="VEX33" s="61"/>
      <c r="VEY33" s="61"/>
      <c r="VEZ33" s="61"/>
      <c r="VFA33" s="61"/>
      <c r="VFB33" s="61"/>
      <c r="VFC33" s="61"/>
      <c r="VFD33" s="61"/>
      <c r="VFE33" s="61"/>
      <c r="VFF33" s="61"/>
      <c r="VFG33" s="61"/>
      <c r="VFH33" s="61"/>
      <c r="VFI33" s="61"/>
      <c r="VFJ33" s="61"/>
      <c r="VFK33" s="61"/>
      <c r="VFL33" s="61"/>
      <c r="VFM33" s="61"/>
      <c r="VFN33" s="61"/>
      <c r="VFO33" s="61"/>
      <c r="VFP33" s="61"/>
      <c r="VFQ33" s="61"/>
      <c r="VFR33" s="61"/>
      <c r="VFS33" s="61"/>
      <c r="VFT33" s="61"/>
      <c r="VFU33" s="61"/>
      <c r="VFV33" s="61"/>
      <c r="VFW33" s="61"/>
      <c r="VFX33" s="61"/>
      <c r="VFY33" s="61"/>
      <c r="VFZ33" s="61"/>
      <c r="VGA33" s="61"/>
      <c r="VGB33" s="61"/>
      <c r="VGC33" s="61"/>
      <c r="VGD33" s="61"/>
      <c r="VGE33" s="61"/>
      <c r="VGF33" s="61"/>
      <c r="VGG33" s="61"/>
      <c r="VGH33" s="61"/>
      <c r="VGI33" s="61"/>
      <c r="VGJ33" s="61"/>
      <c r="VGK33" s="61"/>
      <c r="VGL33" s="61"/>
      <c r="VGM33" s="61"/>
      <c r="VGN33" s="61"/>
      <c r="VGO33" s="61"/>
      <c r="VGP33" s="61"/>
      <c r="VGQ33" s="61"/>
      <c r="VGR33" s="61"/>
      <c r="VGS33" s="61"/>
      <c r="VGT33" s="61"/>
      <c r="VGU33" s="61"/>
      <c r="VGV33" s="61"/>
      <c r="VGW33" s="61"/>
      <c r="VGX33" s="61"/>
      <c r="VGY33" s="61"/>
      <c r="VGZ33" s="61"/>
      <c r="VHA33" s="61"/>
      <c r="VHB33" s="61"/>
      <c r="VHC33" s="61"/>
      <c r="VHD33" s="61"/>
      <c r="VHE33" s="61"/>
      <c r="VHF33" s="61"/>
      <c r="VHG33" s="61"/>
      <c r="VHH33" s="61"/>
      <c r="VHI33" s="61"/>
      <c r="VHJ33" s="61"/>
      <c r="VHK33" s="61"/>
      <c r="VHL33" s="61"/>
      <c r="VHM33" s="61"/>
      <c r="VHN33" s="61"/>
      <c r="VHO33" s="61"/>
      <c r="VHP33" s="61"/>
      <c r="VHQ33" s="61"/>
      <c r="VHR33" s="61"/>
      <c r="VHS33" s="61"/>
      <c r="VHT33" s="61"/>
      <c r="VHU33" s="61"/>
      <c r="VHV33" s="61"/>
      <c r="VHW33" s="61"/>
      <c r="VHX33" s="61"/>
      <c r="VHY33" s="61"/>
      <c r="VHZ33" s="61"/>
      <c r="VIA33" s="61"/>
      <c r="VIB33" s="61"/>
      <c r="VIC33" s="61"/>
      <c r="VID33" s="61"/>
      <c r="VIE33" s="61"/>
      <c r="VIF33" s="61"/>
      <c r="VIG33" s="61"/>
      <c r="VIH33" s="61"/>
      <c r="VII33" s="61"/>
      <c r="VIJ33" s="61"/>
      <c r="VIK33" s="61"/>
      <c r="VIL33" s="61"/>
      <c r="VIM33" s="61"/>
      <c r="VIN33" s="61"/>
      <c r="VIO33" s="61"/>
      <c r="VIP33" s="61"/>
      <c r="VIQ33" s="61"/>
      <c r="VIR33" s="61"/>
      <c r="VIS33" s="61"/>
      <c r="VIT33" s="61"/>
      <c r="VIU33" s="61"/>
      <c r="VIV33" s="61"/>
      <c r="VIW33" s="61"/>
      <c r="VIX33" s="61"/>
      <c r="VIY33" s="61"/>
      <c r="VIZ33" s="61"/>
      <c r="VJA33" s="61"/>
      <c r="VJB33" s="61"/>
      <c r="VJC33" s="61"/>
      <c r="VJD33" s="61"/>
      <c r="VJE33" s="61"/>
      <c r="VJF33" s="61"/>
      <c r="VJG33" s="61"/>
      <c r="VJH33" s="61"/>
      <c r="VJI33" s="61"/>
      <c r="VJJ33" s="61"/>
      <c r="VJK33" s="61"/>
      <c r="VJL33" s="61"/>
      <c r="VJM33" s="61"/>
      <c r="VJN33" s="61"/>
      <c r="VJO33" s="61"/>
      <c r="VJP33" s="61"/>
      <c r="VJQ33" s="61"/>
      <c r="VJR33" s="61"/>
      <c r="VJS33" s="61"/>
      <c r="VJT33" s="61"/>
      <c r="VJU33" s="61"/>
      <c r="VJV33" s="61"/>
      <c r="VJW33" s="61"/>
      <c r="VJX33" s="61"/>
      <c r="VJY33" s="61"/>
      <c r="VJZ33" s="61"/>
      <c r="VKA33" s="61"/>
      <c r="VKB33" s="61"/>
      <c r="VKC33" s="61"/>
      <c r="VKD33" s="61"/>
      <c r="VKE33" s="61"/>
      <c r="VKF33" s="61"/>
      <c r="VKG33" s="61"/>
      <c r="VKH33" s="61"/>
      <c r="VKI33" s="61"/>
      <c r="VKJ33" s="61"/>
      <c r="VKK33" s="61"/>
      <c r="VKL33" s="61"/>
      <c r="VKM33" s="61"/>
      <c r="VKN33" s="61"/>
      <c r="VKO33" s="61"/>
      <c r="VKP33" s="61"/>
      <c r="VKQ33" s="61"/>
      <c r="VKR33" s="61"/>
      <c r="VKS33" s="61"/>
      <c r="VKT33" s="61"/>
      <c r="VKU33" s="61"/>
      <c r="VKV33" s="61"/>
      <c r="VKW33" s="61"/>
      <c r="VKX33" s="61"/>
      <c r="VKY33" s="61"/>
      <c r="VKZ33" s="61"/>
      <c r="VLA33" s="61"/>
      <c r="VLB33" s="61"/>
      <c r="VLC33" s="61"/>
      <c r="VLD33" s="61"/>
      <c r="VLE33" s="61"/>
      <c r="VLF33" s="61"/>
      <c r="VLG33" s="61"/>
      <c r="VLH33" s="61"/>
      <c r="VLI33" s="61"/>
      <c r="VLJ33" s="61"/>
      <c r="VLK33" s="61"/>
      <c r="VLL33" s="61"/>
      <c r="VLM33" s="61"/>
      <c r="VLN33" s="61"/>
      <c r="VLO33" s="61"/>
      <c r="VLP33" s="61"/>
      <c r="VLQ33" s="61"/>
      <c r="VLR33" s="61"/>
      <c r="VLS33" s="61"/>
      <c r="VLT33" s="61"/>
      <c r="VLU33" s="61"/>
      <c r="VLV33" s="61"/>
      <c r="VLW33" s="61"/>
      <c r="VLX33" s="61"/>
      <c r="VLY33" s="61"/>
      <c r="VLZ33" s="61"/>
      <c r="VMA33" s="61"/>
      <c r="VMB33" s="61"/>
      <c r="VMC33" s="61"/>
      <c r="VMD33" s="61"/>
      <c r="VME33" s="61"/>
      <c r="VMF33" s="61"/>
      <c r="VMG33" s="61"/>
      <c r="VMH33" s="61"/>
      <c r="VMI33" s="61"/>
      <c r="VMJ33" s="61"/>
      <c r="VMK33" s="61"/>
      <c r="VML33" s="61"/>
      <c r="VMM33" s="61"/>
      <c r="VMN33" s="61"/>
      <c r="VMO33" s="61"/>
      <c r="VMP33" s="61"/>
      <c r="VMQ33" s="61"/>
      <c r="VMR33" s="61"/>
      <c r="VMS33" s="61"/>
      <c r="VMT33" s="61"/>
      <c r="VMU33" s="61"/>
      <c r="VMV33" s="61"/>
      <c r="VMW33" s="61"/>
      <c r="VMX33" s="61"/>
      <c r="VMY33" s="61"/>
      <c r="VMZ33" s="61"/>
      <c r="VNA33" s="61"/>
      <c r="VNB33" s="61"/>
      <c r="VNC33" s="61"/>
      <c r="VND33" s="61"/>
      <c r="VNE33" s="61"/>
      <c r="VNF33" s="61"/>
      <c r="VNG33" s="61"/>
      <c r="VNH33" s="61"/>
      <c r="VNI33" s="61"/>
      <c r="VNJ33" s="61"/>
      <c r="VNK33" s="61"/>
      <c r="VNL33" s="61"/>
      <c r="VNM33" s="61"/>
      <c r="VNN33" s="61"/>
      <c r="VNO33" s="61"/>
      <c r="VNP33" s="61"/>
      <c r="VNQ33" s="61"/>
      <c r="VNR33" s="61"/>
      <c r="VNS33" s="61"/>
      <c r="VNT33" s="61"/>
      <c r="VNU33" s="61"/>
      <c r="VNV33" s="61"/>
      <c r="VNW33" s="61"/>
      <c r="VNX33" s="61"/>
      <c r="VNY33" s="61"/>
      <c r="VNZ33" s="61"/>
      <c r="VOA33" s="61"/>
      <c r="VOB33" s="61"/>
      <c r="VOC33" s="61"/>
      <c r="VOD33" s="61"/>
      <c r="VOE33" s="61"/>
      <c r="VOF33" s="61"/>
      <c r="VOG33" s="61"/>
      <c r="VOH33" s="61"/>
      <c r="VOI33" s="61"/>
      <c r="VOJ33" s="61"/>
      <c r="VOK33" s="61"/>
      <c r="VOL33" s="61"/>
      <c r="VOM33" s="61"/>
      <c r="VON33" s="61"/>
      <c r="VOO33" s="61"/>
      <c r="VOP33" s="61"/>
      <c r="VOQ33" s="61"/>
      <c r="VOR33" s="61"/>
      <c r="VOS33" s="61"/>
      <c r="VOT33" s="61"/>
      <c r="VOU33" s="61"/>
      <c r="VOV33" s="61"/>
      <c r="VOW33" s="61"/>
      <c r="VOX33" s="61"/>
      <c r="VOY33" s="61"/>
      <c r="VOZ33" s="61"/>
      <c r="VPA33" s="61"/>
      <c r="VPB33" s="61"/>
      <c r="VPC33" s="61"/>
      <c r="VPD33" s="61"/>
      <c r="VPE33" s="61"/>
      <c r="VPF33" s="61"/>
      <c r="VPG33" s="61"/>
      <c r="VPH33" s="61"/>
      <c r="VPI33" s="61"/>
      <c r="VPJ33" s="61"/>
      <c r="VPK33" s="61"/>
      <c r="VPL33" s="61"/>
      <c r="VPM33" s="61"/>
      <c r="VPN33" s="61"/>
      <c r="VPO33" s="61"/>
      <c r="VPP33" s="61"/>
      <c r="VPQ33" s="61"/>
      <c r="VPR33" s="61"/>
      <c r="VPS33" s="61"/>
      <c r="VPT33" s="61"/>
      <c r="VPU33" s="61"/>
      <c r="VPV33" s="61"/>
      <c r="VPW33" s="61"/>
      <c r="VPX33" s="61"/>
      <c r="VPY33" s="61"/>
      <c r="VPZ33" s="61"/>
      <c r="VQA33" s="61"/>
      <c r="VQB33" s="61"/>
      <c r="VQC33" s="61"/>
      <c r="VQD33" s="61"/>
      <c r="VQE33" s="61"/>
      <c r="VQF33" s="61"/>
      <c r="VQG33" s="61"/>
      <c r="VQH33" s="61"/>
      <c r="VQI33" s="61"/>
      <c r="VQJ33" s="61"/>
      <c r="VQK33" s="61"/>
      <c r="VQL33" s="61"/>
      <c r="VQM33" s="61"/>
      <c r="VQN33" s="61"/>
      <c r="VQO33" s="61"/>
      <c r="VQP33" s="61"/>
      <c r="VQQ33" s="61"/>
      <c r="VQR33" s="61"/>
      <c r="VQS33" s="61"/>
      <c r="VQT33" s="61"/>
      <c r="VQU33" s="61"/>
      <c r="VQV33" s="61"/>
      <c r="VQW33" s="61"/>
      <c r="VQX33" s="61"/>
      <c r="VQY33" s="61"/>
      <c r="VQZ33" s="61"/>
      <c r="VRA33" s="61"/>
      <c r="VRB33" s="61"/>
      <c r="VRC33" s="61"/>
      <c r="VRD33" s="61"/>
      <c r="VRE33" s="61"/>
      <c r="VRF33" s="61"/>
      <c r="VRG33" s="61"/>
      <c r="VRH33" s="61"/>
      <c r="VRI33" s="61"/>
      <c r="VRJ33" s="61"/>
      <c r="VRK33" s="61"/>
      <c r="VRL33" s="61"/>
      <c r="VRM33" s="61"/>
      <c r="VRN33" s="61"/>
      <c r="VRO33" s="61"/>
      <c r="VRP33" s="61"/>
      <c r="VRQ33" s="61"/>
      <c r="VRR33" s="61"/>
      <c r="VRS33" s="61"/>
      <c r="VRT33" s="61"/>
      <c r="VRU33" s="61"/>
      <c r="VRV33" s="61"/>
      <c r="VRW33" s="61"/>
      <c r="VRX33" s="61"/>
      <c r="VRY33" s="61"/>
      <c r="VRZ33" s="61"/>
      <c r="VSA33" s="61"/>
      <c r="VSB33" s="61"/>
      <c r="VSC33" s="61"/>
      <c r="VSD33" s="61"/>
      <c r="VSE33" s="61"/>
      <c r="VSF33" s="61"/>
      <c r="VSG33" s="61"/>
      <c r="VSH33" s="61"/>
      <c r="VSI33" s="61"/>
      <c r="VSJ33" s="61"/>
      <c r="VSK33" s="61"/>
      <c r="VSL33" s="61"/>
      <c r="VSM33" s="61"/>
      <c r="VSN33" s="61"/>
      <c r="VSO33" s="61"/>
      <c r="VSP33" s="61"/>
      <c r="VSQ33" s="61"/>
      <c r="VSR33" s="61"/>
      <c r="VSS33" s="61"/>
      <c r="VST33" s="61"/>
      <c r="VSU33" s="61"/>
      <c r="VSV33" s="61"/>
      <c r="VSW33" s="61"/>
      <c r="VSX33" s="61"/>
      <c r="VSY33" s="61"/>
      <c r="VSZ33" s="61"/>
      <c r="VTA33" s="61"/>
      <c r="VTB33" s="61"/>
      <c r="VTC33" s="61"/>
      <c r="VTD33" s="61"/>
      <c r="VTE33" s="61"/>
      <c r="VTF33" s="61"/>
      <c r="VTG33" s="61"/>
      <c r="VTH33" s="61"/>
      <c r="VTI33" s="61"/>
      <c r="VTJ33" s="61"/>
      <c r="VTK33" s="61"/>
      <c r="VTL33" s="61"/>
      <c r="VTM33" s="61"/>
      <c r="VTN33" s="61"/>
      <c r="VTO33" s="61"/>
      <c r="VTP33" s="61"/>
      <c r="VTQ33" s="61"/>
      <c r="VTR33" s="61"/>
      <c r="VTS33" s="61"/>
      <c r="VTT33" s="61"/>
      <c r="VTU33" s="61"/>
      <c r="VTV33" s="61"/>
      <c r="VTW33" s="61"/>
      <c r="VTX33" s="61"/>
      <c r="VTY33" s="61"/>
      <c r="VTZ33" s="61"/>
      <c r="VUA33" s="61"/>
      <c r="VUB33" s="61"/>
      <c r="VUC33" s="61"/>
      <c r="VUD33" s="61"/>
      <c r="VUE33" s="61"/>
      <c r="VUF33" s="61"/>
      <c r="VUG33" s="61"/>
      <c r="VUH33" s="61"/>
      <c r="VUI33" s="61"/>
      <c r="VUJ33" s="61"/>
      <c r="VUK33" s="61"/>
      <c r="VUL33" s="61"/>
      <c r="VUM33" s="61"/>
      <c r="VUN33" s="61"/>
      <c r="VUO33" s="61"/>
      <c r="VUP33" s="61"/>
      <c r="VUQ33" s="61"/>
      <c r="VUR33" s="61"/>
      <c r="VUS33" s="61"/>
      <c r="VUT33" s="61"/>
      <c r="VUU33" s="61"/>
      <c r="VUV33" s="61"/>
      <c r="VUW33" s="61"/>
      <c r="VUX33" s="61"/>
      <c r="VUY33" s="61"/>
      <c r="VUZ33" s="61"/>
      <c r="VVA33" s="61"/>
      <c r="VVB33" s="61"/>
      <c r="VVC33" s="61"/>
      <c r="VVD33" s="61"/>
      <c r="VVE33" s="61"/>
      <c r="VVF33" s="61"/>
      <c r="VVG33" s="61"/>
      <c r="VVH33" s="61"/>
      <c r="VVI33" s="61"/>
      <c r="VVJ33" s="61"/>
      <c r="VVK33" s="61"/>
      <c r="VVL33" s="61"/>
      <c r="VVM33" s="61"/>
      <c r="VVN33" s="61"/>
      <c r="VVO33" s="61"/>
      <c r="VVP33" s="61"/>
      <c r="VVQ33" s="61"/>
      <c r="VVR33" s="61"/>
      <c r="VVS33" s="61"/>
      <c r="VVT33" s="61"/>
      <c r="VVU33" s="61"/>
      <c r="VVV33" s="61"/>
      <c r="VVW33" s="61"/>
      <c r="VVX33" s="61"/>
      <c r="VVY33" s="61"/>
      <c r="VVZ33" s="61"/>
      <c r="VWA33" s="61"/>
      <c r="VWB33" s="61"/>
      <c r="VWC33" s="61"/>
      <c r="VWD33" s="61"/>
      <c r="VWE33" s="61"/>
      <c r="VWF33" s="61"/>
      <c r="VWG33" s="61"/>
      <c r="VWH33" s="61"/>
      <c r="VWI33" s="61"/>
      <c r="VWJ33" s="61"/>
      <c r="VWK33" s="61"/>
      <c r="VWL33" s="61"/>
      <c r="VWM33" s="61"/>
      <c r="VWN33" s="61"/>
      <c r="VWO33" s="61"/>
      <c r="VWP33" s="61"/>
      <c r="VWQ33" s="61"/>
      <c r="VWR33" s="61"/>
      <c r="VWS33" s="61"/>
      <c r="VWT33" s="61"/>
      <c r="VWU33" s="61"/>
      <c r="VWV33" s="61"/>
      <c r="VWW33" s="61"/>
      <c r="VWX33" s="61"/>
      <c r="VWY33" s="61"/>
      <c r="VWZ33" s="61"/>
      <c r="VXA33" s="61"/>
      <c r="VXB33" s="61"/>
      <c r="VXC33" s="61"/>
      <c r="VXD33" s="61"/>
      <c r="VXE33" s="61"/>
      <c r="VXF33" s="61"/>
      <c r="VXG33" s="61"/>
      <c r="VXH33" s="61"/>
      <c r="VXI33" s="61"/>
      <c r="VXJ33" s="61"/>
      <c r="VXK33" s="61"/>
      <c r="VXL33" s="61"/>
      <c r="VXM33" s="61"/>
      <c r="VXN33" s="61"/>
      <c r="VXO33" s="61"/>
      <c r="VXP33" s="61"/>
      <c r="VXQ33" s="61"/>
      <c r="VXR33" s="61"/>
      <c r="VXS33" s="61"/>
      <c r="VXT33" s="61"/>
      <c r="VXU33" s="61"/>
      <c r="VXV33" s="61"/>
      <c r="VXW33" s="61"/>
      <c r="VXX33" s="61"/>
      <c r="VXY33" s="61"/>
      <c r="VXZ33" s="61"/>
      <c r="VYA33" s="61"/>
      <c r="VYB33" s="61"/>
      <c r="VYC33" s="61"/>
      <c r="VYD33" s="61"/>
      <c r="VYE33" s="61"/>
      <c r="VYF33" s="61"/>
      <c r="VYG33" s="61"/>
      <c r="VYH33" s="61"/>
      <c r="VYI33" s="61"/>
      <c r="VYJ33" s="61"/>
      <c r="VYK33" s="61"/>
      <c r="VYL33" s="61"/>
      <c r="VYM33" s="61"/>
      <c r="VYN33" s="61"/>
      <c r="VYO33" s="61"/>
      <c r="VYP33" s="61"/>
      <c r="VYQ33" s="61"/>
      <c r="VYR33" s="61"/>
      <c r="VYS33" s="61"/>
      <c r="VYT33" s="61"/>
      <c r="VYU33" s="61"/>
      <c r="VYV33" s="61"/>
      <c r="VYW33" s="61"/>
      <c r="VYX33" s="61"/>
      <c r="VYY33" s="61"/>
      <c r="VYZ33" s="61"/>
      <c r="VZA33" s="61"/>
      <c r="VZB33" s="61"/>
      <c r="VZC33" s="61"/>
      <c r="VZD33" s="61"/>
      <c r="VZE33" s="61"/>
      <c r="VZF33" s="61"/>
      <c r="VZG33" s="61"/>
      <c r="VZH33" s="61"/>
      <c r="VZI33" s="61"/>
      <c r="VZJ33" s="61"/>
      <c r="VZK33" s="61"/>
      <c r="VZL33" s="61"/>
      <c r="VZM33" s="61"/>
      <c r="VZN33" s="61"/>
      <c r="VZO33" s="61"/>
      <c r="VZP33" s="61"/>
      <c r="VZQ33" s="61"/>
      <c r="VZR33" s="61"/>
      <c r="VZS33" s="61"/>
      <c r="VZT33" s="61"/>
      <c r="VZU33" s="61"/>
      <c r="VZV33" s="61"/>
      <c r="VZW33" s="61"/>
      <c r="VZX33" s="61"/>
      <c r="VZY33" s="61"/>
      <c r="VZZ33" s="61"/>
      <c r="WAA33" s="61"/>
      <c r="WAB33" s="61"/>
      <c r="WAC33" s="61"/>
      <c r="WAD33" s="61"/>
      <c r="WAE33" s="61"/>
      <c r="WAF33" s="61"/>
      <c r="WAG33" s="61"/>
      <c r="WAH33" s="61"/>
      <c r="WAI33" s="61"/>
      <c r="WAJ33" s="61"/>
      <c r="WAK33" s="61"/>
      <c r="WAL33" s="61"/>
      <c r="WAM33" s="61"/>
      <c r="WAN33" s="61"/>
      <c r="WAO33" s="61"/>
      <c r="WAP33" s="61"/>
      <c r="WAQ33" s="61"/>
      <c r="WAR33" s="61"/>
      <c r="WAS33" s="61"/>
      <c r="WAT33" s="61"/>
      <c r="WAU33" s="61"/>
      <c r="WAV33" s="61"/>
      <c r="WAW33" s="61"/>
      <c r="WAX33" s="61"/>
      <c r="WAY33" s="61"/>
      <c r="WAZ33" s="61"/>
      <c r="WBA33" s="61"/>
      <c r="WBB33" s="61"/>
      <c r="WBC33" s="61"/>
      <c r="WBD33" s="61"/>
      <c r="WBE33" s="61"/>
      <c r="WBF33" s="61"/>
      <c r="WBG33" s="61"/>
      <c r="WBH33" s="61"/>
      <c r="WBI33" s="61"/>
      <c r="WBJ33" s="61"/>
      <c r="WBK33" s="61"/>
      <c r="WBL33" s="61"/>
      <c r="WBM33" s="61"/>
      <c r="WBN33" s="61"/>
      <c r="WBO33" s="61"/>
      <c r="WBP33" s="61"/>
      <c r="WBQ33" s="61"/>
      <c r="WBR33" s="61"/>
      <c r="WBS33" s="61"/>
      <c r="WBT33" s="61"/>
      <c r="WBU33" s="61"/>
      <c r="WBV33" s="61"/>
      <c r="WBW33" s="61"/>
      <c r="WBX33" s="61"/>
      <c r="WBY33" s="61"/>
      <c r="WBZ33" s="61"/>
      <c r="WCA33" s="61"/>
      <c r="WCB33" s="61"/>
      <c r="WCC33" s="61"/>
      <c r="WCD33" s="61"/>
      <c r="WCE33" s="61"/>
      <c r="WCF33" s="61"/>
      <c r="WCG33" s="61"/>
      <c r="WCH33" s="61"/>
      <c r="WCI33" s="61"/>
      <c r="WCJ33" s="61"/>
      <c r="WCK33" s="61"/>
      <c r="WCL33" s="61"/>
      <c r="WCM33" s="61"/>
      <c r="WCN33" s="61"/>
      <c r="WCO33" s="61"/>
      <c r="WCP33" s="61"/>
      <c r="WCQ33" s="61"/>
      <c r="WCR33" s="61"/>
      <c r="WCS33" s="61"/>
      <c r="WCT33" s="61"/>
      <c r="WCU33" s="61"/>
      <c r="WCV33" s="61"/>
      <c r="WCW33" s="61"/>
      <c r="WCX33" s="61"/>
      <c r="WCY33" s="61"/>
      <c r="WCZ33" s="61"/>
      <c r="WDA33" s="61"/>
      <c r="WDB33" s="61"/>
      <c r="WDC33" s="61"/>
      <c r="WDD33" s="61"/>
      <c r="WDE33" s="61"/>
      <c r="WDF33" s="61"/>
      <c r="WDG33" s="61"/>
      <c r="WDH33" s="61"/>
      <c r="WDI33" s="61"/>
      <c r="WDJ33" s="61"/>
      <c r="WDK33" s="61"/>
      <c r="WDL33" s="61"/>
      <c r="WDM33" s="61"/>
      <c r="WDN33" s="61"/>
      <c r="WDO33" s="61"/>
      <c r="WDP33" s="61"/>
      <c r="WDQ33" s="61"/>
      <c r="WDR33" s="61"/>
      <c r="WDS33" s="61"/>
      <c r="WDT33" s="61"/>
      <c r="WDU33" s="61"/>
      <c r="WDV33" s="61"/>
      <c r="WDW33" s="61"/>
      <c r="WDX33" s="61"/>
      <c r="WDY33" s="61"/>
      <c r="WDZ33" s="61"/>
      <c r="WEA33" s="61"/>
      <c r="WEB33" s="61"/>
      <c r="WEC33" s="61"/>
      <c r="WED33" s="61"/>
      <c r="WEE33" s="61"/>
      <c r="WEF33" s="61"/>
      <c r="WEG33" s="61"/>
      <c r="WEH33" s="61"/>
      <c r="WEI33" s="61"/>
      <c r="WEJ33" s="61"/>
      <c r="WEK33" s="61"/>
      <c r="WEL33" s="61"/>
      <c r="WEM33" s="61"/>
      <c r="WEN33" s="61"/>
      <c r="WEO33" s="61"/>
      <c r="WEP33" s="61"/>
      <c r="WEQ33" s="61"/>
      <c r="WER33" s="61"/>
      <c r="WES33" s="61"/>
      <c r="WET33" s="61"/>
      <c r="WEU33" s="61"/>
      <c r="WEV33" s="61"/>
      <c r="WEW33" s="61"/>
      <c r="WEX33" s="61"/>
      <c r="WEY33" s="61"/>
      <c r="WEZ33" s="61"/>
      <c r="WFA33" s="61"/>
      <c r="WFB33" s="61"/>
      <c r="WFC33" s="61"/>
      <c r="WFD33" s="61"/>
      <c r="WFE33" s="61"/>
      <c r="WFF33" s="61"/>
      <c r="WFG33" s="61"/>
      <c r="WFH33" s="61"/>
      <c r="WFI33" s="61"/>
      <c r="WFJ33" s="61"/>
      <c r="WFK33" s="61"/>
      <c r="WFL33" s="61"/>
      <c r="WFM33" s="61"/>
      <c r="WFN33" s="61"/>
      <c r="WFO33" s="61"/>
      <c r="WFP33" s="61"/>
      <c r="WFQ33" s="61"/>
      <c r="WFR33" s="61"/>
      <c r="WFS33" s="61"/>
      <c r="WFT33" s="61"/>
      <c r="WFU33" s="61"/>
      <c r="WFV33" s="61"/>
      <c r="WFW33" s="61"/>
      <c r="WFX33" s="61"/>
      <c r="WFY33" s="61"/>
      <c r="WFZ33" s="61"/>
      <c r="WGA33" s="61"/>
      <c r="WGB33" s="61"/>
      <c r="WGC33" s="61"/>
      <c r="WGD33" s="61"/>
      <c r="WGE33" s="61"/>
      <c r="WGF33" s="61"/>
      <c r="WGG33" s="61"/>
      <c r="WGH33" s="61"/>
      <c r="WGI33" s="61"/>
      <c r="WGJ33" s="61"/>
      <c r="WGK33" s="61"/>
      <c r="WGL33" s="61"/>
      <c r="WGM33" s="61"/>
      <c r="WGN33" s="61"/>
      <c r="WGO33" s="61"/>
      <c r="WGP33" s="61"/>
      <c r="WGQ33" s="61"/>
      <c r="WGR33" s="61"/>
      <c r="WGS33" s="61"/>
      <c r="WGT33" s="61"/>
      <c r="WGU33" s="61"/>
      <c r="WGV33" s="61"/>
      <c r="WGW33" s="61"/>
      <c r="WGX33" s="61"/>
      <c r="WGY33" s="61"/>
      <c r="WGZ33" s="61"/>
      <c r="WHA33" s="61"/>
      <c r="WHB33" s="61"/>
      <c r="WHC33" s="61"/>
      <c r="WHD33" s="61"/>
      <c r="WHE33" s="61"/>
      <c r="WHF33" s="61"/>
      <c r="WHG33" s="61"/>
      <c r="WHH33" s="61"/>
      <c r="WHI33" s="61"/>
      <c r="WHJ33" s="61"/>
      <c r="WHK33" s="61"/>
      <c r="WHL33" s="61"/>
      <c r="WHM33" s="61"/>
      <c r="WHN33" s="61"/>
      <c r="WHO33" s="61"/>
      <c r="WHP33" s="61"/>
      <c r="WHQ33" s="61"/>
      <c r="WHR33" s="61"/>
      <c r="WHS33" s="61"/>
      <c r="WHT33" s="61"/>
      <c r="WHU33" s="61"/>
      <c r="WHV33" s="61"/>
      <c r="WHW33" s="61"/>
      <c r="WHX33" s="61"/>
      <c r="WHY33" s="61"/>
      <c r="WHZ33" s="61"/>
      <c r="WIA33" s="61"/>
      <c r="WIB33" s="61"/>
      <c r="WIC33" s="61"/>
      <c r="WID33" s="61"/>
      <c r="WIE33" s="61"/>
      <c r="WIF33" s="61"/>
      <c r="WIG33" s="61"/>
      <c r="WIH33" s="61"/>
      <c r="WII33" s="61"/>
      <c r="WIJ33" s="61"/>
      <c r="WIK33" s="61"/>
      <c r="WIL33" s="61"/>
      <c r="WIM33" s="61"/>
      <c r="WIN33" s="61"/>
      <c r="WIO33" s="61"/>
      <c r="WIP33" s="61"/>
      <c r="WIQ33" s="61"/>
      <c r="WIR33" s="61"/>
      <c r="WIS33" s="61"/>
      <c r="WIT33" s="61"/>
      <c r="WIU33" s="61"/>
      <c r="WIV33" s="61"/>
      <c r="WIW33" s="61"/>
      <c r="WIX33" s="61"/>
      <c r="WIY33" s="61"/>
      <c r="WIZ33" s="61"/>
      <c r="WJA33" s="61"/>
      <c r="WJB33" s="61"/>
      <c r="WJC33" s="61"/>
      <c r="WJD33" s="61"/>
      <c r="WJE33" s="61"/>
      <c r="WJF33" s="61"/>
      <c r="WJG33" s="61"/>
      <c r="WJH33" s="61"/>
      <c r="WJI33" s="61"/>
      <c r="WJJ33" s="61"/>
      <c r="WJK33" s="61"/>
      <c r="WJL33" s="61"/>
      <c r="WJM33" s="61"/>
      <c r="WJN33" s="61"/>
      <c r="WJO33" s="61"/>
      <c r="WJP33" s="61"/>
      <c r="WJQ33" s="61"/>
      <c r="WJR33" s="61"/>
      <c r="WJS33" s="61"/>
      <c r="WJT33" s="61"/>
      <c r="WJU33" s="61"/>
      <c r="WJV33" s="61"/>
      <c r="WJW33" s="61"/>
      <c r="WJX33" s="61"/>
      <c r="WJY33" s="61"/>
      <c r="WJZ33" s="61"/>
      <c r="WKA33" s="61"/>
      <c r="WKB33" s="61"/>
      <c r="WKC33" s="61"/>
      <c r="WKD33" s="61"/>
      <c r="WKE33" s="61"/>
      <c r="WKF33" s="61"/>
      <c r="WKG33" s="61"/>
      <c r="WKH33" s="61"/>
      <c r="WKI33" s="61"/>
      <c r="WKJ33" s="61"/>
      <c r="WKK33" s="61"/>
      <c r="WKL33" s="61"/>
      <c r="WKM33" s="61"/>
      <c r="WKN33" s="61"/>
      <c r="WKO33" s="61"/>
      <c r="WKP33" s="61"/>
      <c r="WKQ33" s="61"/>
      <c r="WKR33" s="61"/>
      <c r="WKS33" s="61"/>
      <c r="WKT33" s="61"/>
      <c r="WKU33" s="61"/>
      <c r="WKV33" s="61"/>
      <c r="WKW33" s="61"/>
      <c r="WKX33" s="61"/>
      <c r="WKY33" s="61"/>
      <c r="WKZ33" s="61"/>
      <c r="WLA33" s="61"/>
      <c r="WLB33" s="61"/>
      <c r="WLC33" s="61"/>
      <c r="WLD33" s="61"/>
      <c r="WLE33" s="61"/>
      <c r="WLF33" s="61"/>
      <c r="WLG33" s="61"/>
      <c r="WLH33" s="61"/>
      <c r="WLI33" s="61"/>
      <c r="WLJ33" s="61"/>
      <c r="WLK33" s="61"/>
      <c r="WLL33" s="61"/>
      <c r="WLM33" s="61"/>
      <c r="WLN33" s="61"/>
      <c r="WLO33" s="61"/>
      <c r="WLP33" s="61"/>
      <c r="WLQ33" s="61"/>
      <c r="WLR33" s="61"/>
      <c r="WLS33" s="61"/>
      <c r="WLT33" s="61"/>
      <c r="WLU33" s="61"/>
      <c r="WLV33" s="61"/>
      <c r="WLW33" s="61"/>
      <c r="WLX33" s="61"/>
      <c r="WLY33" s="61"/>
      <c r="WLZ33" s="61"/>
      <c r="WMA33" s="61"/>
      <c r="WMB33" s="61"/>
      <c r="WMC33" s="61"/>
      <c r="WMD33" s="61"/>
      <c r="WME33" s="61"/>
      <c r="WMF33" s="61"/>
      <c r="WMG33" s="61"/>
      <c r="WMH33" s="61"/>
      <c r="WMI33" s="61"/>
      <c r="WMJ33" s="61"/>
      <c r="WMK33" s="61"/>
      <c r="WML33" s="61"/>
      <c r="WMM33" s="61"/>
      <c r="WMN33" s="61"/>
      <c r="WMO33" s="61"/>
      <c r="WMP33" s="61"/>
      <c r="WMQ33" s="61"/>
      <c r="WMR33" s="61"/>
      <c r="WMS33" s="61"/>
      <c r="WMT33" s="61"/>
      <c r="WMU33" s="61"/>
      <c r="WMV33" s="61"/>
      <c r="WMW33" s="61"/>
      <c r="WMX33" s="61"/>
      <c r="WMY33" s="61"/>
      <c r="WMZ33" s="61"/>
      <c r="WNA33" s="61"/>
      <c r="WNB33" s="61"/>
      <c r="WNC33" s="61"/>
      <c r="WND33" s="61"/>
      <c r="WNE33" s="61"/>
      <c r="WNF33" s="61"/>
      <c r="WNG33" s="61"/>
      <c r="WNH33" s="61"/>
      <c r="WNI33" s="61"/>
      <c r="WNJ33" s="61"/>
      <c r="WNK33" s="61"/>
      <c r="WNL33" s="61"/>
      <c r="WNM33" s="61"/>
      <c r="WNN33" s="61"/>
      <c r="WNO33" s="61"/>
      <c r="WNP33" s="61"/>
      <c r="WNQ33" s="61"/>
      <c r="WNR33" s="61"/>
      <c r="WNS33" s="61"/>
      <c r="WNT33" s="61"/>
      <c r="WNU33" s="61"/>
      <c r="WNV33" s="61"/>
      <c r="WNW33" s="61"/>
      <c r="WNX33" s="61"/>
      <c r="WNY33" s="61"/>
      <c r="WNZ33" s="61"/>
      <c r="WOA33" s="61"/>
      <c r="WOB33" s="61"/>
      <c r="WOC33" s="61"/>
      <c r="WOD33" s="61"/>
      <c r="WOE33" s="61"/>
      <c r="WOF33" s="61"/>
      <c r="WOG33" s="61"/>
      <c r="WOH33" s="61"/>
      <c r="WOI33" s="61"/>
      <c r="WOJ33" s="61"/>
      <c r="WOK33" s="61"/>
      <c r="WOL33" s="61"/>
      <c r="WOM33" s="61"/>
      <c r="WON33" s="61"/>
      <c r="WOO33" s="61"/>
      <c r="WOP33" s="61"/>
      <c r="WOQ33" s="61"/>
      <c r="WOR33" s="61"/>
      <c r="WOS33" s="61"/>
      <c r="WOT33" s="61"/>
      <c r="WOU33" s="61"/>
      <c r="WOV33" s="61"/>
      <c r="WOW33" s="61"/>
      <c r="WOX33" s="61"/>
      <c r="WOY33" s="61"/>
      <c r="WOZ33" s="61"/>
      <c r="WPA33" s="61"/>
      <c r="WPB33" s="61"/>
      <c r="WPC33" s="61"/>
      <c r="WPD33" s="61"/>
      <c r="WPE33" s="61"/>
      <c r="WPF33" s="61"/>
      <c r="WPG33" s="61"/>
      <c r="WPH33" s="61"/>
      <c r="WPI33" s="61"/>
      <c r="WPJ33" s="61"/>
      <c r="WPK33" s="61"/>
      <c r="WPL33" s="61"/>
      <c r="WPM33" s="61"/>
      <c r="WPN33" s="61"/>
      <c r="WPO33" s="61"/>
      <c r="WPP33" s="61"/>
      <c r="WPQ33" s="61"/>
      <c r="WPR33" s="61"/>
      <c r="WPS33" s="61"/>
      <c r="WPT33" s="61"/>
      <c r="WPU33" s="61"/>
      <c r="WPV33" s="61"/>
      <c r="WPW33" s="61"/>
      <c r="WPX33" s="61"/>
      <c r="WPY33" s="61"/>
      <c r="WPZ33" s="61"/>
      <c r="WQA33" s="61"/>
      <c r="WQB33" s="61"/>
      <c r="WQC33" s="61"/>
      <c r="WQD33" s="61"/>
      <c r="WQE33" s="61"/>
      <c r="WQF33" s="61"/>
      <c r="WQG33" s="61"/>
      <c r="WQH33" s="61"/>
      <c r="WQI33" s="61"/>
      <c r="WQJ33" s="61"/>
      <c r="WQK33" s="61"/>
      <c r="WQL33" s="61"/>
      <c r="WQM33" s="61"/>
      <c r="WQN33" s="61"/>
      <c r="WQO33" s="61"/>
      <c r="WQP33" s="61"/>
      <c r="WQQ33" s="61"/>
      <c r="WQR33" s="61"/>
      <c r="WQS33" s="61"/>
      <c r="WQT33" s="61"/>
      <c r="WQU33" s="61"/>
      <c r="WQV33" s="61"/>
      <c r="WQW33" s="61"/>
      <c r="WQX33" s="61"/>
      <c r="WQY33" s="61"/>
      <c r="WQZ33" s="61"/>
      <c r="WRA33" s="61"/>
      <c r="WRB33" s="61"/>
      <c r="WRC33" s="61"/>
      <c r="WRD33" s="61"/>
      <c r="WRE33" s="61"/>
      <c r="WRF33" s="61"/>
      <c r="WRG33" s="61"/>
      <c r="WRH33" s="61"/>
      <c r="WRI33" s="61"/>
      <c r="WRJ33" s="61"/>
      <c r="WRK33" s="61"/>
      <c r="WRL33" s="61"/>
      <c r="WRM33" s="61"/>
      <c r="WRN33" s="61"/>
      <c r="WRO33" s="61"/>
      <c r="WRP33" s="61"/>
      <c r="WRQ33" s="61"/>
      <c r="WRR33" s="61"/>
      <c r="WRS33" s="61"/>
      <c r="WRT33" s="61"/>
      <c r="WRU33" s="61"/>
      <c r="WRV33" s="61"/>
      <c r="WRW33" s="61"/>
      <c r="WRX33" s="61"/>
      <c r="WRY33" s="61"/>
      <c r="WRZ33" s="61"/>
      <c r="WSA33" s="61"/>
      <c r="WSB33" s="61"/>
      <c r="WSC33" s="61"/>
      <c r="WSD33" s="61"/>
      <c r="WSE33" s="61"/>
      <c r="WSF33" s="61"/>
      <c r="WSG33" s="61"/>
      <c r="WSH33" s="61"/>
      <c r="WSI33" s="61"/>
      <c r="WSJ33" s="61"/>
      <c r="WSK33" s="61"/>
      <c r="WSL33" s="61"/>
      <c r="WSM33" s="61"/>
      <c r="WSN33" s="61"/>
      <c r="WSO33" s="61"/>
      <c r="WSP33" s="61"/>
      <c r="WSQ33" s="61"/>
      <c r="WSR33" s="61"/>
      <c r="WSS33" s="61"/>
      <c r="WST33" s="61"/>
      <c r="WSU33" s="61"/>
      <c r="WSV33" s="61"/>
      <c r="WSW33" s="61"/>
      <c r="WSX33" s="61"/>
      <c r="WSY33" s="61"/>
      <c r="WSZ33" s="61"/>
      <c r="WTA33" s="61"/>
      <c r="WTB33" s="61"/>
      <c r="WTC33" s="61"/>
      <c r="WTD33" s="61"/>
      <c r="WTE33" s="61"/>
      <c r="WTF33" s="61"/>
      <c r="WTG33" s="61"/>
      <c r="WTH33" s="61"/>
      <c r="WTI33" s="61"/>
      <c r="WTJ33" s="61"/>
      <c r="WTK33" s="61"/>
      <c r="WTL33" s="61"/>
      <c r="WTM33" s="61"/>
      <c r="WTN33" s="61"/>
      <c r="WTO33" s="61"/>
      <c r="WTP33" s="61"/>
      <c r="WTQ33" s="61"/>
      <c r="WTR33" s="61"/>
      <c r="WTS33" s="61"/>
      <c r="WTT33" s="61"/>
      <c r="WTU33" s="61"/>
      <c r="WTV33" s="61"/>
      <c r="WTW33" s="61"/>
      <c r="WTX33" s="61"/>
      <c r="WTY33" s="61"/>
      <c r="WTZ33" s="61"/>
      <c r="WUA33" s="61"/>
      <c r="WUB33" s="61"/>
      <c r="WUC33" s="61"/>
      <c r="WUD33" s="61"/>
      <c r="WUE33" s="61"/>
      <c r="WUF33" s="61"/>
      <c r="WUG33" s="61"/>
      <c r="WUH33" s="61"/>
      <c r="WUI33" s="61"/>
      <c r="WUJ33" s="61"/>
      <c r="WUK33" s="61"/>
      <c r="WUL33" s="61"/>
      <c r="WUM33" s="61"/>
      <c r="WUN33" s="61"/>
      <c r="WUO33" s="61"/>
      <c r="WUP33" s="61"/>
      <c r="WUQ33" s="61"/>
      <c r="WUR33" s="61"/>
      <c r="WUS33" s="61"/>
      <c r="WUT33" s="61"/>
      <c r="WUU33" s="61"/>
      <c r="WUV33" s="61"/>
      <c r="WUW33" s="61"/>
      <c r="WUX33" s="61"/>
      <c r="WUY33" s="61"/>
      <c r="WUZ33" s="61"/>
      <c r="WVA33" s="61"/>
      <c r="WVB33" s="61"/>
      <c r="WVC33" s="61"/>
      <c r="WVD33" s="61"/>
      <c r="WVE33" s="61"/>
      <c r="WVF33" s="61"/>
      <c r="WVG33" s="61"/>
      <c r="WVH33" s="61"/>
      <c r="WVI33" s="61"/>
      <c r="WVJ33" s="61"/>
      <c r="WVK33" s="61"/>
      <c r="WVL33" s="61"/>
      <c r="WVM33" s="61"/>
      <c r="WVN33" s="61"/>
      <c r="WVO33" s="61"/>
      <c r="WVP33" s="61"/>
      <c r="WVQ33" s="61"/>
      <c r="WVR33" s="61"/>
      <c r="WVS33" s="61"/>
      <c r="WVT33" s="61"/>
      <c r="WVU33" s="61"/>
      <c r="WVV33" s="61"/>
      <c r="WVW33" s="61"/>
      <c r="WVX33" s="61"/>
      <c r="WVY33" s="61"/>
      <c r="WVZ33" s="61"/>
      <c r="WWA33" s="61"/>
      <c r="WWB33" s="61"/>
      <c r="WWC33" s="61"/>
      <c r="WWD33" s="61"/>
      <c r="WWE33" s="61"/>
      <c r="WWF33" s="61"/>
      <c r="WWG33" s="61"/>
      <c r="WWH33" s="61"/>
      <c r="WWI33" s="61"/>
      <c r="WWJ33" s="61"/>
      <c r="WWK33" s="61"/>
      <c r="WWL33" s="61"/>
      <c r="WWM33" s="61"/>
      <c r="WWN33" s="61"/>
      <c r="WWO33" s="61"/>
      <c r="WWP33" s="61"/>
      <c r="WWQ33" s="61"/>
      <c r="WWR33" s="61"/>
      <c r="WWS33" s="61"/>
      <c r="WWT33" s="61"/>
      <c r="WWU33" s="61"/>
      <c r="WWV33" s="61"/>
      <c r="WWW33" s="61"/>
      <c r="WWX33" s="61"/>
      <c r="WWY33" s="61"/>
      <c r="WWZ33" s="61"/>
      <c r="WXA33" s="61"/>
      <c r="WXB33" s="61"/>
      <c r="WXC33" s="61"/>
      <c r="WXD33" s="61"/>
      <c r="WXE33" s="61"/>
      <c r="WXF33" s="61"/>
      <c r="WXG33" s="61"/>
      <c r="WXH33" s="61"/>
      <c r="WXI33" s="61"/>
      <c r="WXJ33" s="61"/>
      <c r="WXK33" s="61"/>
      <c r="WXL33" s="61"/>
      <c r="WXM33" s="61"/>
      <c r="WXN33" s="61"/>
      <c r="WXO33" s="61"/>
      <c r="WXP33" s="61"/>
      <c r="WXQ33" s="61"/>
      <c r="WXR33" s="61"/>
      <c r="WXS33" s="61"/>
      <c r="WXT33" s="61"/>
      <c r="WXU33" s="61"/>
      <c r="WXV33" s="61"/>
      <c r="WXW33" s="61"/>
      <c r="WXX33" s="61"/>
      <c r="WXY33" s="61"/>
      <c r="WXZ33" s="61"/>
      <c r="WYA33" s="61"/>
      <c r="WYB33" s="61"/>
      <c r="WYC33" s="61"/>
      <c r="WYD33" s="61"/>
      <c r="WYE33" s="61"/>
      <c r="WYF33" s="61"/>
      <c r="WYG33" s="61"/>
      <c r="WYH33" s="61"/>
      <c r="WYI33" s="61"/>
      <c r="WYJ33" s="61"/>
      <c r="WYK33" s="61"/>
      <c r="WYL33" s="61"/>
      <c r="WYM33" s="61"/>
      <c r="WYN33" s="61"/>
      <c r="WYO33" s="61"/>
      <c r="WYP33" s="61"/>
      <c r="WYQ33" s="61"/>
      <c r="WYR33" s="61"/>
      <c r="WYS33" s="61"/>
      <c r="WYT33" s="61"/>
      <c r="WYU33" s="61"/>
      <c r="WYV33" s="61"/>
      <c r="WYW33" s="61"/>
      <c r="WYX33" s="61"/>
      <c r="WYY33" s="61"/>
      <c r="WYZ33" s="61"/>
      <c r="WZA33" s="61"/>
      <c r="WZB33" s="61"/>
      <c r="WZC33" s="61"/>
      <c r="WZD33" s="61"/>
      <c r="WZE33" s="61"/>
      <c r="WZF33" s="61"/>
      <c r="WZG33" s="61"/>
      <c r="WZH33" s="61"/>
      <c r="WZI33" s="61"/>
      <c r="WZJ33" s="61"/>
      <c r="WZK33" s="61"/>
      <c r="WZL33" s="61"/>
      <c r="WZM33" s="61"/>
      <c r="WZN33" s="61"/>
      <c r="WZO33" s="61"/>
      <c r="WZP33" s="61"/>
      <c r="WZQ33" s="61"/>
      <c r="WZR33" s="61"/>
      <c r="WZS33" s="61"/>
      <c r="WZT33" s="61"/>
      <c r="WZU33" s="61"/>
      <c r="WZV33" s="61"/>
      <c r="WZW33" s="61"/>
      <c r="WZX33" s="61"/>
      <c r="WZY33" s="61"/>
      <c r="WZZ33" s="61"/>
      <c r="XAA33" s="61"/>
      <c r="XAB33" s="61"/>
      <c r="XAC33" s="61"/>
      <c r="XAD33" s="61"/>
      <c r="XAE33" s="61"/>
      <c r="XAF33" s="61"/>
      <c r="XAG33" s="61"/>
      <c r="XAH33" s="61"/>
      <c r="XAI33" s="61"/>
      <c r="XAJ33" s="61"/>
      <c r="XAK33" s="61"/>
      <c r="XAL33" s="61"/>
      <c r="XAM33" s="61"/>
      <c r="XAN33" s="61"/>
      <c r="XAO33" s="61"/>
      <c r="XAP33" s="61"/>
      <c r="XAQ33" s="61"/>
      <c r="XAR33" s="61"/>
      <c r="XAS33" s="61"/>
      <c r="XAT33" s="61"/>
      <c r="XAU33" s="61"/>
      <c r="XAV33" s="61"/>
      <c r="XAW33" s="61"/>
      <c r="XAX33" s="61"/>
      <c r="XAY33" s="61"/>
      <c r="XAZ33" s="61"/>
      <c r="XBA33" s="61"/>
      <c r="XBB33" s="61"/>
      <c r="XBC33" s="61"/>
      <c r="XBD33" s="61"/>
      <c r="XBE33" s="61"/>
      <c r="XBF33" s="61"/>
      <c r="XBG33" s="61"/>
      <c r="XBH33" s="61"/>
      <c r="XBI33" s="61"/>
      <c r="XBJ33" s="61"/>
      <c r="XBK33" s="61"/>
      <c r="XBL33" s="61"/>
      <c r="XBM33" s="61"/>
      <c r="XBN33" s="61"/>
      <c r="XBO33" s="61"/>
      <c r="XBP33" s="61"/>
      <c r="XBQ33" s="61"/>
      <c r="XBR33" s="61"/>
      <c r="XBS33" s="61"/>
      <c r="XBT33" s="61"/>
      <c r="XBU33" s="61"/>
      <c r="XBV33" s="61"/>
      <c r="XBW33" s="61"/>
      <c r="XBX33" s="61"/>
      <c r="XBY33" s="61"/>
      <c r="XBZ33" s="61"/>
      <c r="XCA33" s="61"/>
      <c r="XCB33" s="61"/>
      <c r="XCC33" s="61"/>
      <c r="XCD33" s="61"/>
      <c r="XCE33" s="61"/>
      <c r="XCF33" s="61"/>
      <c r="XCG33" s="61"/>
      <c r="XCH33" s="61"/>
      <c r="XCI33" s="61"/>
      <c r="XCJ33" s="61"/>
      <c r="XCK33" s="61"/>
      <c r="XCL33" s="61"/>
      <c r="XCM33" s="61"/>
      <c r="XCN33" s="61"/>
      <c r="XCO33" s="61"/>
      <c r="XCP33" s="61"/>
      <c r="XCQ33" s="61"/>
      <c r="XCR33" s="61"/>
      <c r="XCS33" s="61"/>
      <c r="XCT33" s="61"/>
      <c r="XCU33" s="61"/>
      <c r="XCV33" s="61"/>
      <c r="XCW33" s="61"/>
      <c r="XCX33" s="61"/>
      <c r="XCY33" s="61"/>
      <c r="XCZ33" s="61"/>
      <c r="XDA33" s="61"/>
      <c r="XDB33" s="61"/>
      <c r="XDC33" s="61"/>
      <c r="XDD33" s="61"/>
      <c r="XDE33" s="61"/>
      <c r="XDF33" s="61"/>
      <c r="XDG33" s="61"/>
      <c r="XDH33" s="61"/>
      <c r="XDI33" s="61"/>
      <c r="XDJ33" s="61"/>
      <c r="XDK33" s="61"/>
      <c r="XDL33" s="61"/>
      <c r="XDM33" s="61"/>
      <c r="XDN33" s="61"/>
      <c r="XDO33" s="61"/>
      <c r="XDP33" s="61"/>
      <c r="XDQ33" s="61"/>
      <c r="XDR33" s="61"/>
      <c r="XDS33" s="61"/>
      <c r="XDT33" s="61"/>
      <c r="XDU33" s="61"/>
      <c r="XDV33" s="61"/>
      <c r="XDW33" s="61"/>
      <c r="XDX33" s="61"/>
      <c r="XDY33" s="61"/>
      <c r="XDZ33" s="61"/>
      <c r="XEA33" s="61"/>
      <c r="XEB33" s="61"/>
      <c r="XEC33" s="61"/>
      <c r="XED33" s="61"/>
      <c r="XEE33" s="61"/>
      <c r="XEF33" s="61"/>
      <c r="XEG33" s="61"/>
      <c r="XEH33" s="61"/>
      <c r="XEI33" s="61"/>
      <c r="XEJ33" s="61"/>
      <c r="XEK33" s="61"/>
      <c r="XEL33" s="61"/>
      <c r="XEM33" s="61"/>
      <c r="XEN33" s="61"/>
      <c r="XEO33" s="61"/>
      <c r="XEP33" s="61"/>
      <c r="XEQ33" s="61"/>
      <c r="XER33" s="61"/>
      <c r="XES33" s="61"/>
      <c r="XET33" s="61"/>
      <c r="XEU33" s="61"/>
      <c r="XEV33" s="61"/>
      <c r="XEW33" s="61"/>
      <c r="XEX33" s="61"/>
      <c r="XEY33" s="61"/>
    </row>
    <row r="34" spans="1:16379" ht="12.75" customHeight="1" x14ac:dyDescent="0.25"/>
    <row r="35" spans="1:16379" ht="12.75" customHeight="1" x14ac:dyDescent="0.25"/>
    <row r="36" spans="1:16379" s="1" customFormat="1" ht="12.75" customHeight="1" x14ac:dyDescent="0.2">
      <c r="A36" s="27" t="s">
        <v>57</v>
      </c>
      <c r="F36" s="26"/>
      <c r="H36" s="2"/>
      <c r="I36" s="2"/>
      <c r="J36" s="290"/>
    </row>
    <row r="37" spans="1:16379" ht="12.75" hidden="1" customHeight="1" x14ac:dyDescent="0.25"/>
    <row r="38" spans="1:16379" ht="12.75" hidden="1" customHeight="1" x14ac:dyDescent="0.25"/>
    <row r="39" spans="1:16379" ht="12.75" hidden="1" customHeight="1" x14ac:dyDescent="0.25"/>
    <row r="40" spans="1:16379" ht="12.75" hidden="1" customHeight="1" x14ac:dyDescent="0.25"/>
    <row r="41" spans="1:16379" ht="12.75" hidden="1" customHeight="1" x14ac:dyDescent="0.25"/>
    <row r="42" spans="1:16379" ht="12.75" hidden="1" customHeight="1" x14ac:dyDescent="0.25"/>
    <row r="43" spans="1:16379" ht="12.75" hidden="1" customHeight="1" x14ac:dyDescent="0.25"/>
    <row r="44" spans="1:16379" s="115" customFormat="1" ht="12.75" hidden="1" customHeight="1" x14ac:dyDescent="0.25">
      <c r="A44" s="23"/>
      <c r="B44" s="23"/>
      <c r="C44" s="57"/>
      <c r="D44" s="23"/>
      <c r="E44" s="23"/>
      <c r="F44" s="23"/>
      <c r="G44" s="58"/>
      <c r="H44" s="24"/>
      <c r="I44" s="113"/>
    </row>
    <row r="45" spans="1:16379" s="115" customFormat="1" ht="12.75" hidden="1" customHeight="1" x14ac:dyDescent="0.25">
      <c r="A45" s="23"/>
      <c r="B45" s="23"/>
      <c r="C45" s="57"/>
      <c r="D45" s="23"/>
      <c r="E45" s="23"/>
      <c r="F45" s="23"/>
      <c r="G45" s="58"/>
      <c r="H45" s="24"/>
      <c r="I45" s="113"/>
    </row>
  </sheetData>
  <mergeCells count="4">
    <mergeCell ref="E24:H25"/>
    <mergeCell ref="I24:I25"/>
    <mergeCell ref="E12:H13"/>
    <mergeCell ref="I12:I13"/>
  </mergeCells>
  <printOptions horizontalCentered="1" verticalCentered="1"/>
  <pageMargins left="0.11811023622047245" right="0.11811023622047245" top="0.15748031496062992" bottom="0.15748031496062992" header="0.31496062992125984" footer="0.31496062992125984"/>
  <pageSetup paperSize="9" scale="61" fitToHeight="5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FCD04-7E26-4123-8A9A-141F70C2B656}">
  <sheetPr codeName="Sheet5">
    <tabColor theme="3" tint="-0.499984740745262"/>
    <pageSetUpPr autoPageBreaks="0" fitToPage="1"/>
  </sheetPr>
  <dimension ref="A1:AA246"/>
  <sheetViews>
    <sheetView showGridLines="0" tabSelected="1" zoomScale="50" zoomScaleNormal="50" workbookViewId="0">
      <pane ySplit="8" topLeftCell="A182" activePane="bottomLeft" state="frozen"/>
      <selection activeCell="I31" sqref="I31"/>
      <selection pane="bottomLeft" activeCell="M196" sqref="M196"/>
    </sheetView>
  </sheetViews>
  <sheetFormatPr defaultColWidth="0" defaultRowHeight="0" customHeight="1" zeroHeight="1" x14ac:dyDescent="0.25"/>
  <cols>
    <col min="1" max="1" width="2.28515625" style="23" customWidth="1"/>
    <col min="2" max="2" width="2.140625" style="23" customWidth="1"/>
    <col min="3" max="3" width="3.28515625" style="57" customWidth="1"/>
    <col min="4" max="4" width="2.5703125" style="23" customWidth="1"/>
    <col min="5" max="5" width="24.5703125" style="23" customWidth="1"/>
    <col min="6" max="6" width="9.85546875" style="23" customWidth="1"/>
    <col min="7" max="7" width="19.7109375" style="58" customWidth="1"/>
    <col min="8" max="8" width="15.5703125" style="59" customWidth="1"/>
    <col min="9" max="9" width="7.42578125" style="23" customWidth="1"/>
    <col min="10" max="10" width="15.5703125" style="24" customWidth="1"/>
    <col min="11" max="11" width="13.5703125" style="58" customWidth="1"/>
    <col min="12" max="12" width="15.7109375" style="23" customWidth="1"/>
    <col min="13" max="13" width="18" style="23" customWidth="1"/>
    <col min="14" max="14" width="15.42578125" style="23" customWidth="1"/>
    <col min="15" max="24" width="15.42578125" style="58" customWidth="1"/>
    <col min="25" max="25" width="15.42578125" style="23" customWidth="1"/>
    <col min="26" max="26" width="3.5703125" style="23" customWidth="1"/>
    <col min="27" max="27" width="2.28515625" style="23" customWidth="1"/>
    <col min="28" max="16384" width="9.140625" style="23" hidden="1"/>
  </cols>
  <sheetData>
    <row r="1" spans="1:27" s="305" customFormat="1" ht="12.75" customHeight="1" thickBot="1" x14ac:dyDescent="0.25">
      <c r="A1" s="404"/>
      <c r="B1" s="392"/>
      <c r="C1" s="405"/>
      <c r="D1" s="392"/>
      <c r="E1" s="392"/>
      <c r="F1" s="392"/>
      <c r="G1" s="392"/>
      <c r="H1" s="406"/>
      <c r="I1" s="407"/>
      <c r="J1" s="392"/>
      <c r="K1" s="407"/>
      <c r="L1" s="396"/>
      <c r="M1" s="396"/>
      <c r="N1" s="392"/>
      <c r="O1" s="392"/>
      <c r="P1" s="392"/>
      <c r="Q1" s="392"/>
      <c r="R1" s="392"/>
      <c r="S1" s="392"/>
      <c r="T1" s="392"/>
      <c r="U1" s="392"/>
      <c r="V1" s="392"/>
      <c r="W1" s="392"/>
      <c r="X1" s="392"/>
      <c r="Y1" s="392"/>
      <c r="Z1" s="392"/>
      <c r="AA1" s="392"/>
    </row>
    <row r="2" spans="1:27" ht="12.75" customHeight="1" thickBot="1" x14ac:dyDescent="0.25">
      <c r="A2" s="404"/>
      <c r="B2" s="396"/>
      <c r="C2" s="405"/>
      <c r="D2" s="392"/>
      <c r="E2" s="392"/>
      <c r="F2" s="392"/>
      <c r="G2" s="399" t="s">
        <v>680</v>
      </c>
      <c r="H2" s="408">
        <f ca="1">'Manganese Mine'!L2</f>
        <v>340.20233148374314</v>
      </c>
      <c r="I2" s="407"/>
      <c r="J2" s="293">
        <v>3</v>
      </c>
      <c r="K2" s="407"/>
      <c r="L2" s="396"/>
      <c r="M2" s="396"/>
      <c r="N2" s="410">
        <v>1</v>
      </c>
      <c r="O2" s="410">
        <f>N2+1</f>
        <v>2</v>
      </c>
      <c r="P2" s="410">
        <f t="shared" ref="P2:Q2" si="0">O2+1</f>
        <v>3</v>
      </c>
      <c r="Q2" s="410">
        <f t="shared" si="0"/>
        <v>4</v>
      </c>
      <c r="R2" s="410">
        <f t="shared" ref="R2" si="1">Q2+1</f>
        <v>5</v>
      </c>
      <c r="S2" s="410">
        <f t="shared" ref="S2" si="2">R2+1</f>
        <v>6</v>
      </c>
      <c r="T2" s="410">
        <f t="shared" ref="T2" si="3">S2+1</f>
        <v>7</v>
      </c>
      <c r="U2" s="410">
        <f t="shared" ref="U2" si="4">T2+1</f>
        <v>8</v>
      </c>
      <c r="V2" s="410">
        <f t="shared" ref="V2" si="5">U2+1</f>
        <v>9</v>
      </c>
      <c r="W2" s="410">
        <f t="shared" ref="W2" si="6">V2+1</f>
        <v>10</v>
      </c>
      <c r="X2" s="410">
        <f t="shared" ref="X2" si="7">W2+1</f>
        <v>11</v>
      </c>
      <c r="Y2" s="410">
        <f t="shared" ref="Y2" si="8">X2+1</f>
        <v>12</v>
      </c>
      <c r="Z2" s="20"/>
      <c r="AA2" s="20"/>
    </row>
    <row r="3" spans="1:27" ht="12.75" customHeight="1" thickBot="1" x14ac:dyDescent="0.25">
      <c r="A3" s="404"/>
      <c r="B3" s="396"/>
      <c r="C3" s="405"/>
      <c r="D3" s="392"/>
      <c r="E3" s="392"/>
      <c r="F3" s="392"/>
      <c r="G3" s="399" t="s">
        <v>683</v>
      </c>
      <c r="H3" s="559">
        <f ca="1">'Manganese Mine'!L3</f>
        <v>0.23527878193036367</v>
      </c>
      <c r="I3" s="407"/>
      <c r="J3" s="619" t="str" cm="1">
        <f t="array" ref="J3">INDEX(N3:Y3,,J2)</f>
        <v>High Leverage</v>
      </c>
      <c r="K3" s="407"/>
      <c r="L3" s="396"/>
      <c r="M3" s="396"/>
      <c r="N3" s="618" t="s">
        <v>58</v>
      </c>
      <c r="O3" s="618" t="s">
        <v>693</v>
      </c>
      <c r="P3" s="618" t="s">
        <v>692</v>
      </c>
      <c r="Q3" s="618" t="s">
        <v>59</v>
      </c>
      <c r="R3" s="618" t="s">
        <v>59</v>
      </c>
      <c r="S3" s="618" t="s">
        <v>59</v>
      </c>
      <c r="T3" s="618" t="s">
        <v>59</v>
      </c>
      <c r="U3" s="618" t="s">
        <v>59</v>
      </c>
      <c r="V3" s="618" t="s">
        <v>59</v>
      </c>
      <c r="W3" s="618" t="s">
        <v>59</v>
      </c>
      <c r="X3" s="618" t="s">
        <v>59</v>
      </c>
      <c r="Y3" s="618" t="s">
        <v>59</v>
      </c>
      <c r="Z3" s="20"/>
      <c r="AA3" s="20"/>
    </row>
    <row r="4" spans="1:27" ht="12.75" customHeight="1" thickBot="1" x14ac:dyDescent="0.25">
      <c r="A4" s="404"/>
      <c r="B4" s="396" t="s">
        <v>691</v>
      </c>
      <c r="C4" s="405"/>
      <c r="D4" s="392"/>
      <c r="E4" s="392"/>
      <c r="F4" s="392"/>
      <c r="G4" s="561"/>
      <c r="H4" s="392"/>
      <c r="I4" s="407"/>
      <c r="J4" s="619"/>
      <c r="K4" s="407"/>
      <c r="L4" s="396"/>
      <c r="M4" s="396"/>
      <c r="N4" s="618"/>
      <c r="O4" s="618"/>
      <c r="P4" s="618"/>
      <c r="Q4" s="618"/>
      <c r="R4" s="618"/>
      <c r="S4" s="618"/>
      <c r="T4" s="618"/>
      <c r="U4" s="618"/>
      <c r="V4" s="618"/>
      <c r="W4" s="618"/>
      <c r="X4" s="618"/>
      <c r="Y4" s="618"/>
      <c r="Z4" s="20"/>
      <c r="AA4" s="20"/>
    </row>
    <row r="5" spans="1:27" ht="12.75" customHeight="1" thickBot="1" x14ac:dyDescent="0.25">
      <c r="A5" s="404"/>
      <c r="B5" s="396" t="s">
        <v>686</v>
      </c>
      <c r="C5" s="405"/>
      <c r="D5" s="392"/>
      <c r="E5" s="392"/>
      <c r="F5" s="392"/>
      <c r="G5" s="399" t="s">
        <v>681</v>
      </c>
      <c r="H5" s="408">
        <f>'Manganese Mine'!L5</f>
        <v>763.85402409376479</v>
      </c>
      <c r="I5" s="407"/>
      <c r="J5" s="619"/>
      <c r="K5" s="407"/>
      <c r="L5" s="396"/>
      <c r="M5" s="396"/>
      <c r="N5" s="618"/>
      <c r="O5" s="618"/>
      <c r="P5" s="618"/>
      <c r="Q5" s="618"/>
      <c r="R5" s="618"/>
      <c r="S5" s="618"/>
      <c r="T5" s="618"/>
      <c r="U5" s="618"/>
      <c r="V5" s="618"/>
      <c r="W5" s="618"/>
      <c r="X5" s="618"/>
      <c r="Y5" s="618"/>
      <c r="Z5" s="20"/>
      <c r="AA5" s="20"/>
    </row>
    <row r="6" spans="1:27" ht="12.75" customHeight="1" thickBot="1" x14ac:dyDescent="0.25">
      <c r="A6" s="404"/>
      <c r="B6" s="392"/>
      <c r="C6" s="405"/>
      <c r="D6" s="392"/>
      <c r="E6" s="392"/>
      <c r="F6" s="392"/>
      <c r="G6" s="399" t="s">
        <v>682</v>
      </c>
      <c r="H6" s="559">
        <f>'Manganese Mine'!L6</f>
        <v>0.14141703254251525</v>
      </c>
      <c r="I6" s="407"/>
      <c r="J6" s="619"/>
      <c r="K6" s="407"/>
      <c r="L6" s="396"/>
      <c r="M6" s="396"/>
      <c r="N6" s="618"/>
      <c r="O6" s="618"/>
      <c r="P6" s="618"/>
      <c r="Q6" s="618"/>
      <c r="R6" s="618"/>
      <c r="S6" s="618"/>
      <c r="T6" s="618"/>
      <c r="U6" s="618"/>
      <c r="V6" s="618"/>
      <c r="W6" s="618"/>
      <c r="X6" s="618"/>
      <c r="Y6" s="618"/>
      <c r="Z6" s="20"/>
      <c r="AA6" s="20"/>
    </row>
    <row r="7" spans="1:27" ht="12.75" customHeight="1" thickBot="1" x14ac:dyDescent="0.25">
      <c r="A7" s="404"/>
      <c r="B7" s="392"/>
      <c r="C7" s="405"/>
      <c r="D7" s="392"/>
      <c r="E7" s="392"/>
      <c r="F7" s="392"/>
      <c r="G7" s="399"/>
      <c r="H7" s="408"/>
      <c r="I7" s="407"/>
      <c r="J7" s="619"/>
      <c r="K7" s="407"/>
      <c r="L7" s="396"/>
      <c r="M7" s="396"/>
      <c r="N7" s="618"/>
      <c r="O7" s="618"/>
      <c r="P7" s="618"/>
      <c r="Q7" s="618"/>
      <c r="R7" s="618"/>
      <c r="S7" s="618"/>
      <c r="T7" s="618"/>
      <c r="U7" s="618"/>
      <c r="V7" s="618"/>
      <c r="W7" s="618"/>
      <c r="X7" s="618"/>
      <c r="Y7" s="618"/>
      <c r="Z7" s="20"/>
      <c r="AA7" s="20"/>
    </row>
    <row r="8" spans="1:27" ht="12.75" customHeight="1" x14ac:dyDescent="0.2">
      <c r="A8" s="404"/>
      <c r="B8" s="392"/>
      <c r="C8" s="405"/>
      <c r="D8" s="392"/>
      <c r="E8" s="392"/>
      <c r="F8" s="392"/>
      <c r="G8" s="396"/>
      <c r="H8" s="408"/>
      <c r="I8" s="407"/>
      <c r="J8" s="409"/>
      <c r="K8" s="407"/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  <c r="Z8" s="392"/>
      <c r="AA8" s="392"/>
    </row>
    <row r="9" spans="1:27" ht="12.75" customHeight="1" x14ac:dyDescent="0.25">
      <c r="A9" s="50" t="s">
        <v>80</v>
      </c>
      <c r="B9" s="50"/>
      <c r="C9" s="50"/>
      <c r="D9" s="50"/>
      <c r="E9" s="50"/>
      <c r="F9" s="50"/>
      <c r="G9" s="51"/>
      <c r="H9" s="52"/>
      <c r="I9" s="53"/>
      <c r="J9" s="53"/>
      <c r="K9" s="53"/>
      <c r="L9" s="53"/>
      <c r="M9" s="54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1"/>
      <c r="Z9" s="53"/>
      <c r="AA9" s="56"/>
    </row>
    <row r="10" spans="1:27" ht="12.75" customHeight="1" thickBot="1" x14ac:dyDescent="0.3">
      <c r="J10" s="59"/>
    </row>
    <row r="11" spans="1:27" ht="12.75" customHeight="1" thickBot="1" x14ac:dyDescent="0.25">
      <c r="C11" s="57" t="s">
        <v>98</v>
      </c>
      <c r="G11" s="58" t="s">
        <v>50</v>
      </c>
      <c r="J11" s="74" cm="1">
        <f t="array" ref="J11">IF(ISBLANK(INDEX(N11:Y11,,$J$2)),N11,INDEX(N11:Y11,$J$2))</f>
        <v>2023</v>
      </c>
      <c r="M11" s="100"/>
      <c r="N11" s="293">
        <v>2023</v>
      </c>
      <c r="O11" s="293"/>
      <c r="P11" s="293"/>
      <c r="Q11" s="293"/>
      <c r="R11" s="293"/>
      <c r="S11" s="293"/>
      <c r="T11" s="293"/>
      <c r="U11" s="293"/>
      <c r="V11" s="293"/>
      <c r="W11" s="293"/>
      <c r="X11" s="293"/>
      <c r="Y11" s="293"/>
    </row>
    <row r="12" spans="1:27" ht="12.75" customHeight="1" thickBot="1" x14ac:dyDescent="0.3"/>
    <row r="13" spans="1:27" ht="12.75" customHeight="1" thickBot="1" x14ac:dyDescent="0.25">
      <c r="C13" s="57" t="s">
        <v>477</v>
      </c>
      <c r="G13" s="58" t="s">
        <v>50</v>
      </c>
      <c r="J13" s="74" cm="1">
        <f t="array" ref="J13">IF(ISBLANK(INDEX(N13:Y13,,$J$2)),N13,INDEX(N13:Y13,$J$2))</f>
        <v>2023</v>
      </c>
      <c r="M13" s="100"/>
      <c r="N13" s="293">
        <v>2023</v>
      </c>
      <c r="O13" s="293"/>
      <c r="P13" s="293"/>
      <c r="Q13" s="293"/>
      <c r="R13" s="293"/>
      <c r="S13" s="293"/>
      <c r="T13" s="293"/>
      <c r="U13" s="293"/>
      <c r="V13" s="293"/>
      <c r="W13" s="293"/>
      <c r="X13" s="293"/>
      <c r="Y13" s="293"/>
    </row>
    <row r="14" spans="1:27" ht="12.75" customHeight="1" thickBot="1" x14ac:dyDescent="0.25">
      <c r="C14" s="57" t="s">
        <v>478</v>
      </c>
      <c r="G14" s="58" t="s">
        <v>82</v>
      </c>
      <c r="J14" s="74" cm="1">
        <f t="array" ref="J14">IF(ISBLANK(INDEX(N14:Y14,,$J$2)),N14,INDEX(N14:Y14,$J$2))</f>
        <v>3</v>
      </c>
      <c r="M14" s="100"/>
      <c r="N14" s="293">
        <v>3</v>
      </c>
      <c r="O14" s="293"/>
      <c r="P14" s="293"/>
      <c r="Q14" s="293"/>
      <c r="R14" s="293"/>
      <c r="S14" s="293"/>
      <c r="T14" s="293"/>
      <c r="U14" s="293"/>
      <c r="V14" s="293"/>
      <c r="W14" s="293"/>
      <c r="X14" s="293"/>
      <c r="Y14" s="293"/>
    </row>
    <row r="15" spans="1:27" ht="12.75" customHeight="1" x14ac:dyDescent="0.25">
      <c r="C15" s="57" t="s">
        <v>479</v>
      </c>
      <c r="G15" s="58" t="s">
        <v>50</v>
      </c>
      <c r="J15" s="74">
        <f>J13+J14-1</f>
        <v>2025</v>
      </c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1:27" ht="12.75" customHeight="1" x14ac:dyDescent="0.25"/>
    <row r="17" spans="1:27" ht="12.75" customHeight="1" thickBot="1" x14ac:dyDescent="0.3">
      <c r="C17" s="23" t="s">
        <v>99</v>
      </c>
      <c r="G17" s="58" t="s">
        <v>50</v>
      </c>
      <c r="J17" s="74">
        <f>J15+1</f>
        <v>2026</v>
      </c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1:27" ht="12.75" customHeight="1" thickBot="1" x14ac:dyDescent="0.25">
      <c r="C18" s="57" t="s">
        <v>100</v>
      </c>
      <c r="G18" s="58" t="s">
        <v>82</v>
      </c>
      <c r="J18" s="74" cm="1">
        <f t="array" ref="J18">IF(ISBLANK(INDEX(N18:Y18,,$J$2)),N18,INDEX(N18:Y18,$J$2))</f>
        <v>3</v>
      </c>
      <c r="M18" s="100"/>
      <c r="N18" s="293">
        <v>3</v>
      </c>
      <c r="O18" s="293"/>
      <c r="P18" s="293"/>
      <c r="Q18" s="293"/>
      <c r="R18" s="293"/>
      <c r="S18" s="293"/>
      <c r="T18" s="293"/>
      <c r="U18" s="293"/>
      <c r="V18" s="293"/>
      <c r="W18" s="293"/>
      <c r="X18" s="293"/>
      <c r="Y18" s="293"/>
    </row>
    <row r="19" spans="1:27" ht="12.75" customHeight="1" x14ac:dyDescent="0.25">
      <c r="C19" s="57" t="s">
        <v>101</v>
      </c>
      <c r="G19" s="58" t="s">
        <v>50</v>
      </c>
      <c r="J19" s="74">
        <f>J17+J18-1</f>
        <v>2028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1:27" ht="12.75" customHeight="1" x14ac:dyDescent="0.25"/>
    <row r="21" spans="1:27" ht="12.75" customHeight="1" thickBot="1" x14ac:dyDescent="0.3">
      <c r="C21" s="57" t="s">
        <v>102</v>
      </c>
      <c r="G21" s="58" t="s">
        <v>50</v>
      </c>
      <c r="J21" s="74">
        <f>J19+1</f>
        <v>2029</v>
      </c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</row>
    <row r="22" spans="1:27" ht="12.75" customHeight="1" thickBot="1" x14ac:dyDescent="0.25">
      <c r="C22" s="57" t="s">
        <v>103</v>
      </c>
      <c r="G22" s="58" t="s">
        <v>82</v>
      </c>
      <c r="J22" s="74" cm="1">
        <f t="array" ref="J22">IF(ISBLANK(INDEX(N22:Y22,,$J$2)),N22,INDEX(N22:Y22,$J$2))</f>
        <v>26</v>
      </c>
      <c r="M22" s="100"/>
      <c r="N22" s="293">
        <v>26</v>
      </c>
      <c r="O22" s="293"/>
      <c r="P22" s="293"/>
      <c r="Q22" s="293"/>
      <c r="R22" s="293"/>
      <c r="S22" s="293"/>
      <c r="T22" s="293"/>
      <c r="U22" s="293"/>
      <c r="V22" s="293"/>
      <c r="W22" s="293"/>
      <c r="X22" s="293"/>
      <c r="Y22" s="293"/>
    </row>
    <row r="23" spans="1:27" ht="12.75" customHeight="1" x14ac:dyDescent="0.25">
      <c r="C23" s="57" t="s">
        <v>104</v>
      </c>
      <c r="G23" s="58" t="s">
        <v>50</v>
      </c>
      <c r="J23" s="74">
        <f>J21+J22</f>
        <v>2055</v>
      </c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1:27" ht="12.75" customHeight="1" thickBot="1" x14ac:dyDescent="0.3">
      <c r="J24" s="59"/>
      <c r="M24" s="60"/>
    </row>
    <row r="25" spans="1:27" ht="12.75" customHeight="1" thickBot="1" x14ac:dyDescent="0.25">
      <c r="C25" s="57" t="s">
        <v>105</v>
      </c>
      <c r="G25" s="58" t="s">
        <v>106</v>
      </c>
      <c r="J25" s="74" cm="1">
        <f t="array" ref="J25">IF(ISBLANK(INDEX(N25:Y25,,$J$2)),N25,INDEX(N25:Y25,$J$2))</f>
        <v>4</v>
      </c>
      <c r="M25" s="100"/>
      <c r="N25" s="293">
        <v>4</v>
      </c>
      <c r="O25" s="293"/>
      <c r="P25" s="293"/>
      <c r="Q25" s="293"/>
      <c r="R25" s="293"/>
      <c r="S25" s="293"/>
      <c r="T25" s="293"/>
      <c r="U25" s="293"/>
      <c r="V25" s="293"/>
      <c r="W25" s="293"/>
      <c r="X25" s="293"/>
      <c r="Y25" s="293"/>
    </row>
    <row r="26" spans="1:27" ht="12.75" customHeight="1" x14ac:dyDescent="0.25">
      <c r="C26" s="57" t="s">
        <v>25</v>
      </c>
      <c r="G26" s="58" t="s">
        <v>50</v>
      </c>
      <c r="J26" s="74">
        <f>J23-J25</f>
        <v>2051</v>
      </c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1:27" ht="12.75" customHeight="1" x14ac:dyDescent="0.25">
      <c r="C27" s="57" t="s">
        <v>27</v>
      </c>
      <c r="G27" s="58" t="s">
        <v>50</v>
      </c>
      <c r="J27" s="74">
        <f>J23</f>
        <v>2055</v>
      </c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1:27" ht="12.75" customHeight="1" x14ac:dyDescent="0.25">
      <c r="J28" s="59"/>
      <c r="M28" s="60"/>
    </row>
    <row r="29" spans="1:27" ht="12.75" customHeight="1" x14ac:dyDescent="0.25">
      <c r="J29" s="59"/>
      <c r="M29" s="60"/>
    </row>
    <row r="30" spans="1:27" ht="12.75" customHeight="1" x14ac:dyDescent="0.25">
      <c r="A30" s="50" t="s">
        <v>107</v>
      </c>
      <c r="B30" s="50"/>
      <c r="C30" s="50"/>
      <c r="D30" s="50"/>
      <c r="E30" s="50"/>
      <c r="F30" s="50"/>
      <c r="G30" s="51"/>
      <c r="H30" s="52"/>
      <c r="I30" s="53"/>
      <c r="J30" s="53"/>
      <c r="K30" s="53"/>
      <c r="L30" s="53"/>
      <c r="M30" s="54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1"/>
      <c r="Z30" s="53"/>
      <c r="AA30" s="56"/>
    </row>
    <row r="31" spans="1:27" ht="12.75" customHeight="1" x14ac:dyDescent="0.25">
      <c r="J31" s="59"/>
      <c r="K31" s="60"/>
      <c r="M31" s="60"/>
    </row>
    <row r="32" spans="1:27" ht="12.75" customHeight="1" thickBot="1" x14ac:dyDescent="0.3">
      <c r="C32" s="69" t="s">
        <v>108</v>
      </c>
      <c r="J32" s="59"/>
      <c r="K32" s="60"/>
      <c r="M32" s="60"/>
    </row>
    <row r="33" spans="1:27" ht="12.75" customHeight="1" thickBot="1" x14ac:dyDescent="0.25">
      <c r="C33" s="57" t="s">
        <v>109</v>
      </c>
      <c r="G33" s="58" t="s">
        <v>5</v>
      </c>
      <c r="J33" s="72" cm="1">
        <f t="array" ref="J33">IF(ISBLANK(INDEX(N33:Y33,,$J$2)),N33,INDEX(N33:Y33,$J$2))</f>
        <v>100</v>
      </c>
      <c r="K33" s="60"/>
      <c r="M33" s="60"/>
      <c r="N33" s="292">
        <v>100</v>
      </c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</row>
    <row r="34" spans="1:27" ht="12.75" customHeight="1" thickBot="1" x14ac:dyDescent="0.25">
      <c r="C34" s="57" t="s">
        <v>110</v>
      </c>
      <c r="G34" s="58" t="s">
        <v>5</v>
      </c>
      <c r="J34" s="72" cm="1">
        <f t="array" ref="J34">IF(ISBLANK(INDEX(N34:Y34,,$J$2)),N34,INDEX(N34:Y34,$J$2))</f>
        <v>80</v>
      </c>
      <c r="K34" s="60"/>
      <c r="M34" s="60"/>
      <c r="N34" s="292">
        <v>80</v>
      </c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</row>
    <row r="35" spans="1:27" ht="12.75" customHeight="1" thickBot="1" x14ac:dyDescent="0.25">
      <c r="C35" s="57" t="s">
        <v>111</v>
      </c>
      <c r="G35" s="58" t="s">
        <v>5</v>
      </c>
      <c r="J35" s="72" cm="1">
        <f t="array" ref="J35">IF(ISBLANK(INDEX(N35:Y35,,$J$2)),N35,INDEX(N35:Y35,$J$2))</f>
        <v>50</v>
      </c>
      <c r="K35" s="60"/>
      <c r="M35" s="60"/>
      <c r="N35" s="292">
        <v>50</v>
      </c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</row>
    <row r="36" spans="1:27" ht="12.75" customHeight="1" thickBot="1" x14ac:dyDescent="0.25">
      <c r="C36" s="57" t="s">
        <v>112</v>
      </c>
      <c r="G36" s="58" t="s">
        <v>5</v>
      </c>
      <c r="J36" s="72" cm="1">
        <f t="array" ref="J36">IF(ISBLANK(INDEX(N36:Y36,,$J$2)),N36,INDEX(N36:Y36,$J$2))</f>
        <v>80</v>
      </c>
      <c r="K36" s="60"/>
      <c r="M36" s="60"/>
      <c r="N36" s="292">
        <v>80</v>
      </c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</row>
    <row r="37" spans="1:27" ht="12.75" customHeight="1" thickBot="1" x14ac:dyDescent="0.25">
      <c r="C37" s="57" t="s">
        <v>113</v>
      </c>
      <c r="G37" s="58" t="s">
        <v>5</v>
      </c>
      <c r="J37" s="72" cm="1">
        <f t="array" ref="J37">IF(ISBLANK(INDEX(N37:Y37,,$J$2)),N37,INDEX(N37:Y37,$J$2))</f>
        <v>97</v>
      </c>
      <c r="K37" s="60"/>
      <c r="M37" s="60"/>
      <c r="N37" s="292">
        <v>97</v>
      </c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</row>
    <row r="38" spans="1:27" ht="12.75" customHeight="1" thickBot="1" x14ac:dyDescent="0.25">
      <c r="C38" s="57" t="s">
        <v>59</v>
      </c>
      <c r="G38" s="58" t="s">
        <v>5</v>
      </c>
      <c r="J38" s="72" cm="1">
        <f t="array" ref="J38">IF(ISBLANK(INDEX(N38:Y38,,$J$2)),N38,INDEX(N38:Y38,$J$2))</f>
        <v>0</v>
      </c>
      <c r="K38" s="60"/>
      <c r="M38" s="60"/>
      <c r="N38" s="292">
        <v>0</v>
      </c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</row>
    <row r="39" spans="1:27" ht="12.75" customHeight="1" thickBot="1" x14ac:dyDescent="0.25">
      <c r="C39" s="57" t="s">
        <v>59</v>
      </c>
      <c r="G39" s="58" t="s">
        <v>5</v>
      </c>
      <c r="J39" s="72" cm="1">
        <f t="array" ref="J39">IF(ISBLANK(INDEX(N39:Y39,,$J$2)),N39,INDEX(N39:Y39,$J$2))</f>
        <v>0</v>
      </c>
      <c r="K39" s="60"/>
      <c r="M39" s="60"/>
      <c r="N39" s="292">
        <v>0</v>
      </c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</row>
    <row r="40" spans="1:27" ht="12.75" customHeight="1" thickBot="1" x14ac:dyDescent="0.25">
      <c r="C40" s="57" t="s">
        <v>59</v>
      </c>
      <c r="G40" s="58" t="s">
        <v>5</v>
      </c>
      <c r="J40" s="72" cm="1">
        <f t="array" ref="J40">IF(ISBLANK(INDEX(N40:Y40,,$J$2)),N40,INDEX(N40:Y40,$J$2))</f>
        <v>0</v>
      </c>
      <c r="K40" s="60"/>
      <c r="M40" s="60"/>
      <c r="N40" s="292">
        <v>0</v>
      </c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</row>
    <row r="41" spans="1:27" ht="12.75" customHeight="1" thickBot="1" x14ac:dyDescent="0.25">
      <c r="C41" s="57" t="s">
        <v>59</v>
      </c>
      <c r="G41" s="58" t="s">
        <v>5</v>
      </c>
      <c r="J41" s="72" cm="1">
        <f t="array" ref="J41">IF(ISBLANK(INDEX(N41:Y41,,$J$2)),N41,INDEX(N41:Y41,$J$2))</f>
        <v>0</v>
      </c>
      <c r="K41" s="60"/>
      <c r="M41" s="60"/>
      <c r="N41" s="292">
        <v>0</v>
      </c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</row>
    <row r="42" spans="1:27" ht="12.75" customHeight="1" thickBot="1" x14ac:dyDescent="0.25">
      <c r="C42" s="57" t="s">
        <v>59</v>
      </c>
      <c r="G42" s="58" t="s">
        <v>5</v>
      </c>
      <c r="J42" s="72" cm="1">
        <f t="array" ref="J42">IF(ISBLANK(INDEX(N42:Y42,,$J$2)),N42,INDEX(N42:Y42,$J$2))</f>
        <v>0</v>
      </c>
      <c r="K42" s="60"/>
      <c r="M42" s="60"/>
      <c r="N42" s="292">
        <v>0</v>
      </c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</row>
    <row r="43" spans="1:27" ht="12.75" customHeight="1" thickBot="1" x14ac:dyDescent="0.25">
      <c r="C43" s="57" t="s">
        <v>59</v>
      </c>
      <c r="G43" s="58" t="s">
        <v>5</v>
      </c>
      <c r="J43" s="72" cm="1">
        <f t="array" ref="J43">IF(ISBLANK(INDEX(N43:Y43,,$J$2)),N43,INDEX(N43:Y43,$J$2))</f>
        <v>0</v>
      </c>
      <c r="K43" s="60"/>
      <c r="M43" s="60"/>
      <c r="N43" s="292">
        <v>0</v>
      </c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</row>
    <row r="44" spans="1:27" ht="12.75" customHeight="1" x14ac:dyDescent="0.25">
      <c r="G44" s="58" t="s">
        <v>5</v>
      </c>
      <c r="J44" s="101">
        <f>SUM(J33:J43)</f>
        <v>407</v>
      </c>
      <c r="K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</row>
    <row r="45" spans="1:27" ht="12.75" customHeight="1" thickBot="1" x14ac:dyDescent="0.3">
      <c r="J45" s="59"/>
      <c r="K45" s="60"/>
      <c r="M45" s="60"/>
    </row>
    <row r="46" spans="1:27" ht="12.75" customHeight="1" thickBot="1" x14ac:dyDescent="0.25">
      <c r="C46" s="23" t="s">
        <v>114</v>
      </c>
      <c r="G46" s="58" t="s">
        <v>62</v>
      </c>
      <c r="J46" s="63" cm="1">
        <f t="array" ref="J46">IF(ISBLANK(INDEX(N46:Y46,,$J$2)),N46,INDEX(N46:Y46,$J$2))</f>
        <v>0.05</v>
      </c>
      <c r="K46" s="102"/>
      <c r="L46" s="103"/>
      <c r="M46" s="102"/>
      <c r="N46" s="291">
        <v>0.05</v>
      </c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103"/>
      <c r="AA46" s="103"/>
    </row>
    <row r="47" spans="1:27" ht="12.75" customHeight="1" x14ac:dyDescent="0.25">
      <c r="J47" s="59"/>
      <c r="K47" s="60"/>
      <c r="M47" s="60"/>
    </row>
    <row r="48" spans="1:27" ht="12.75" customHeight="1" x14ac:dyDescent="0.25">
      <c r="A48" s="50" t="s">
        <v>115</v>
      </c>
      <c r="B48" s="50"/>
      <c r="C48" s="50"/>
      <c r="D48" s="50"/>
      <c r="E48" s="50"/>
      <c r="F48" s="50"/>
      <c r="G48" s="51"/>
      <c r="H48" s="52"/>
      <c r="I48" s="53"/>
      <c r="J48" s="53"/>
      <c r="K48" s="53"/>
      <c r="L48" s="53"/>
      <c r="M48" s="54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1"/>
      <c r="Z48" s="53"/>
      <c r="AA48" s="56"/>
    </row>
    <row r="49" spans="3:27" ht="12.75" customHeight="1" thickBot="1" x14ac:dyDescent="0.3">
      <c r="J49" s="59"/>
      <c r="K49" s="60"/>
      <c r="M49" s="60"/>
    </row>
    <row r="50" spans="3:27" ht="12.75" customHeight="1" thickBot="1" x14ac:dyDescent="0.25">
      <c r="C50" s="3" t="s">
        <v>116</v>
      </c>
      <c r="G50" s="58" t="s">
        <v>62</v>
      </c>
      <c r="J50" s="63" cm="1">
        <f t="array" ref="J50">IF(ISBLANK(INDEX(N50:Y50,,$J$2)),N50,INDEX(N50:Y50,$J$2))</f>
        <v>2.8981495389373779E-2</v>
      </c>
      <c r="K50" s="102"/>
      <c r="L50" s="103"/>
      <c r="M50" s="102"/>
      <c r="N50" s="291">
        <v>2.8981495389373779E-2</v>
      </c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103"/>
      <c r="AA50" s="103"/>
    </row>
    <row r="51" spans="3:27" ht="12.75" customHeight="1" thickBot="1" x14ac:dyDescent="0.25">
      <c r="C51" s="3" t="s">
        <v>117</v>
      </c>
      <c r="G51" s="58" t="s">
        <v>62</v>
      </c>
      <c r="J51" s="63" cm="1">
        <f t="array" ref="J51">IF(ISBLANK(INDEX(N51:Y51,,$J$2)),N51,INDEX(N51:Y51,$J$2))</f>
        <v>2.9836407252801459E-2</v>
      </c>
      <c r="K51" s="102"/>
      <c r="L51" s="103"/>
      <c r="M51" s="102"/>
      <c r="N51" s="291">
        <v>2.9836407252801459E-2</v>
      </c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103"/>
      <c r="AA51" s="103"/>
    </row>
    <row r="52" spans="3:27" ht="12.75" customHeight="1" thickBot="1" x14ac:dyDescent="0.25">
      <c r="C52" s="3" t="s">
        <v>118</v>
      </c>
      <c r="G52" s="58" t="s">
        <v>62</v>
      </c>
      <c r="J52" s="63" cm="1">
        <f t="array" ref="J52">IF(ISBLANK(INDEX(N52:Y52,,$J$2)),N52,INDEX(N52:Y52,$J$2))</f>
        <v>1.8674669618103334E-2</v>
      </c>
      <c r="K52" s="102"/>
      <c r="L52" s="103"/>
      <c r="M52" s="102"/>
      <c r="N52" s="291">
        <v>1.8674669618103334E-2</v>
      </c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103"/>
      <c r="AA52" s="103"/>
    </row>
    <row r="53" spans="3:27" ht="12.75" customHeight="1" thickBot="1" x14ac:dyDescent="0.25">
      <c r="C53" s="3" t="s">
        <v>119</v>
      </c>
      <c r="G53" s="58" t="s">
        <v>62</v>
      </c>
      <c r="J53" s="63" cm="1">
        <f t="array" ref="J53">IF(ISBLANK(INDEX(N53:Y53,,$J$2)),N53,INDEX(N53:Y53,$J$2))</f>
        <v>1.9657384293712447E-2</v>
      </c>
      <c r="K53" s="102"/>
      <c r="L53" s="103"/>
      <c r="M53" s="102"/>
      <c r="N53" s="291">
        <v>1.9657384293712447E-2</v>
      </c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103"/>
      <c r="AA53" s="103"/>
    </row>
    <row r="54" spans="3:27" ht="12.75" customHeight="1" thickBot="1" x14ac:dyDescent="0.25">
      <c r="C54" s="3" t="s">
        <v>120</v>
      </c>
      <c r="G54" s="58" t="s">
        <v>62</v>
      </c>
      <c r="J54" s="63" cm="1">
        <f t="array" ref="J54">IF(ISBLANK(INDEX(N54:Y54,,$J$2)),N54,INDEX(N54:Y54,$J$2))</f>
        <v>1.0026221736879011E-2</v>
      </c>
      <c r="K54" s="102"/>
      <c r="L54" s="103"/>
      <c r="M54" s="102"/>
      <c r="N54" s="291">
        <v>1.0026221736879011E-2</v>
      </c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103"/>
      <c r="AA54" s="103"/>
    </row>
    <row r="55" spans="3:27" ht="12.75" customHeight="1" thickBot="1" x14ac:dyDescent="0.25">
      <c r="C55" s="3" t="s">
        <v>121</v>
      </c>
      <c r="G55" s="58" t="s">
        <v>62</v>
      </c>
      <c r="J55" s="63" cm="1">
        <f t="array" ref="J55">IF(ISBLANK(INDEX(N55:Y55,,$J$2)),N55,INDEX(N55:Y55,$J$2))</f>
        <v>2.6635921358863435E-2</v>
      </c>
      <c r="K55" s="102"/>
      <c r="L55" s="103"/>
      <c r="M55" s="102"/>
      <c r="N55" s="291">
        <v>2.6635921358863435E-2</v>
      </c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103"/>
      <c r="AA55" s="103"/>
    </row>
    <row r="56" spans="3:27" ht="12.75" customHeight="1" thickBot="1" x14ac:dyDescent="0.25">
      <c r="C56" s="3" t="s">
        <v>122</v>
      </c>
      <c r="G56" s="58" t="s">
        <v>62</v>
      </c>
      <c r="J56" s="63" cm="1">
        <f t="array" ref="J56">IF(ISBLANK(INDEX(N56:Y56,,$J$2)),N56,INDEX(N56:Y56,$J$2))</f>
        <v>1.4734216544612664E-2</v>
      </c>
      <c r="K56" s="102"/>
      <c r="L56" s="103"/>
      <c r="M56" s="102"/>
      <c r="N56" s="291">
        <v>1.4734216544612664E-2</v>
      </c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103"/>
      <c r="AA56" s="103"/>
    </row>
    <row r="57" spans="3:27" ht="12.75" customHeight="1" thickBot="1" x14ac:dyDescent="0.25">
      <c r="C57" s="3" t="s">
        <v>123</v>
      </c>
      <c r="G57" s="58" t="s">
        <v>62</v>
      </c>
      <c r="J57" s="63" cm="1">
        <f t="array" ref="J57">IF(ISBLANK(INDEX(N57:Y57,,$J$2)),N57,INDEX(N57:Y57,$J$2))</f>
        <v>3.817830983009815E-2</v>
      </c>
      <c r="K57" s="102"/>
      <c r="L57" s="103"/>
      <c r="M57" s="102"/>
      <c r="N57" s="291">
        <v>3.817830983009815E-2</v>
      </c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103"/>
      <c r="AA57" s="103"/>
    </row>
    <row r="58" spans="3:27" ht="12.75" customHeight="1" thickBot="1" x14ac:dyDescent="0.25">
      <c r="C58" s="3" t="s">
        <v>124</v>
      </c>
      <c r="G58" s="58" t="s">
        <v>62</v>
      </c>
      <c r="J58" s="63" cm="1">
        <f t="array" ref="J58">IF(ISBLANK(INDEX(N58:Y58,,$J$2)),N58,INDEX(N58:Y58,$J$2))</f>
        <v>1.9664018061101875E-2</v>
      </c>
      <c r="K58" s="102"/>
      <c r="L58" s="103"/>
      <c r="M58" s="102"/>
      <c r="N58" s="291">
        <v>1.9664018061101875E-2</v>
      </c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103"/>
      <c r="AA58" s="103"/>
    </row>
    <row r="59" spans="3:27" ht="12.75" customHeight="1" thickBot="1" x14ac:dyDescent="0.25">
      <c r="C59" s="3" t="s">
        <v>125</v>
      </c>
      <c r="G59" s="58" t="s">
        <v>62</v>
      </c>
      <c r="J59" s="63" cm="1">
        <f t="array" ref="J59">IF(ISBLANK(INDEX(N59:Y59,,$J$2)),N59,INDEX(N59:Y59,$J$2))</f>
        <v>1.5468764297673417E-2</v>
      </c>
      <c r="K59" s="102"/>
      <c r="L59" s="103"/>
      <c r="M59" s="102"/>
      <c r="N59" s="291">
        <v>1.5468764297673417E-2</v>
      </c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103"/>
      <c r="AA59" s="103"/>
    </row>
    <row r="60" spans="3:27" ht="12.75" customHeight="1" thickBot="1" x14ac:dyDescent="0.25">
      <c r="C60" s="3" t="s">
        <v>126</v>
      </c>
      <c r="G60" s="58" t="s">
        <v>62</v>
      </c>
      <c r="J60" s="63" cm="1">
        <f t="array" ref="J60">IF(ISBLANK(INDEX(N60:Y60,,$J$2)),N60,INDEX(N60:Y60,$J$2))</f>
        <v>2.4296802789642746E-2</v>
      </c>
      <c r="K60" s="102"/>
      <c r="L60" s="103"/>
      <c r="M60" s="102"/>
      <c r="N60" s="291">
        <v>2.4296802789642746E-2</v>
      </c>
      <c r="O60" s="291"/>
      <c r="P60" s="291"/>
      <c r="Q60" s="291"/>
      <c r="R60" s="291"/>
      <c r="S60" s="291"/>
      <c r="T60" s="291"/>
      <c r="U60" s="291"/>
      <c r="V60" s="291"/>
      <c r="W60" s="291"/>
      <c r="X60" s="291"/>
      <c r="Y60" s="291"/>
      <c r="Z60" s="103"/>
      <c r="AA60" s="103"/>
    </row>
    <row r="61" spans="3:27" ht="12.75" customHeight="1" x14ac:dyDescent="0.25">
      <c r="J61" s="65">
        <f>SUM(J50:J60)</f>
        <v>0.24615421117286232</v>
      </c>
      <c r="K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</row>
    <row r="62" spans="3:27" ht="12.75" customHeight="1" x14ac:dyDescent="0.25">
      <c r="J62" s="59"/>
      <c r="K62" s="60"/>
      <c r="M62" s="60"/>
    </row>
    <row r="63" spans="3:27" ht="12.75" customHeight="1" x14ac:dyDescent="0.25">
      <c r="J63" s="59"/>
      <c r="K63" s="60"/>
      <c r="M63" s="60"/>
    </row>
    <row r="64" spans="3:27" ht="12.75" customHeight="1" x14ac:dyDescent="0.2">
      <c r="C64" s="85" t="s">
        <v>127</v>
      </c>
      <c r="D64" s="3"/>
      <c r="E64" s="3"/>
      <c r="F64" s="3"/>
      <c r="J64" s="59"/>
      <c r="K64" s="60"/>
      <c r="M64" s="60"/>
    </row>
    <row r="65" spans="1:27" ht="12.75" customHeight="1" thickBot="1" x14ac:dyDescent="0.3">
      <c r="J65" s="59"/>
      <c r="K65" s="60"/>
      <c r="M65" s="60"/>
    </row>
    <row r="66" spans="1:27" ht="12.75" customHeight="1" thickBot="1" x14ac:dyDescent="0.25">
      <c r="D66" s="3" t="s">
        <v>128</v>
      </c>
      <c r="G66" s="58" t="s">
        <v>62</v>
      </c>
      <c r="J66" s="63" cm="1">
        <f t="array" ref="J66">IF(ISBLANK(INDEX(N66:Y66,,$J$2)),N66,INDEX(N66:Y66,$J$2))</f>
        <v>0.02</v>
      </c>
      <c r="K66" s="102"/>
      <c r="L66" s="103"/>
      <c r="M66" s="102"/>
      <c r="N66" s="291">
        <v>0.02</v>
      </c>
      <c r="O66" s="291"/>
      <c r="P66" s="291"/>
      <c r="Q66" s="291"/>
      <c r="R66" s="291"/>
      <c r="S66" s="291"/>
      <c r="T66" s="291"/>
      <c r="U66" s="291"/>
      <c r="V66" s="291"/>
      <c r="W66" s="291"/>
      <c r="X66" s="291"/>
      <c r="Y66" s="291"/>
      <c r="Z66" s="103"/>
      <c r="AA66" s="103"/>
    </row>
    <row r="67" spans="1:27" ht="12.75" customHeight="1" thickBot="1" x14ac:dyDescent="0.25">
      <c r="D67" s="3" t="s">
        <v>129</v>
      </c>
      <c r="G67" s="58" t="s">
        <v>62</v>
      </c>
      <c r="J67" s="63" cm="1">
        <f t="array" ref="J67">IF(ISBLANK(INDEX(N67:Y67,,$J$2)),N67,INDEX(N67:Y67,$J$2))</f>
        <v>0.02</v>
      </c>
      <c r="K67" s="102"/>
      <c r="L67" s="103"/>
      <c r="M67" s="102"/>
      <c r="N67" s="291">
        <v>0.02</v>
      </c>
      <c r="O67" s="291"/>
      <c r="P67" s="291"/>
      <c r="Q67" s="291"/>
      <c r="R67" s="291"/>
      <c r="S67" s="291"/>
      <c r="T67" s="291"/>
      <c r="U67" s="291"/>
      <c r="V67" s="291"/>
      <c r="W67" s="291"/>
      <c r="X67" s="291"/>
      <c r="Y67" s="291"/>
      <c r="Z67" s="103"/>
      <c r="AA67" s="103"/>
    </row>
    <row r="68" spans="1:27" ht="12.75" customHeight="1" x14ac:dyDescent="0.25">
      <c r="J68" s="59"/>
      <c r="K68" s="60"/>
      <c r="M68" s="60"/>
    </row>
    <row r="69" spans="1:27" ht="12.75" customHeight="1" x14ac:dyDescent="0.25">
      <c r="J69" s="59"/>
      <c r="K69" s="60"/>
      <c r="M69" s="60"/>
    </row>
    <row r="70" spans="1:27" ht="12.75" customHeight="1" x14ac:dyDescent="0.25">
      <c r="A70" s="50" t="s">
        <v>16</v>
      </c>
      <c r="B70" s="50"/>
      <c r="C70" s="50"/>
      <c r="D70" s="50"/>
      <c r="E70" s="50"/>
      <c r="F70" s="50"/>
      <c r="G70" s="51"/>
      <c r="H70" s="52"/>
      <c r="I70" s="53"/>
      <c r="J70" s="53"/>
      <c r="K70" s="53"/>
      <c r="L70" s="53"/>
      <c r="M70" s="54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1"/>
      <c r="Z70" s="53"/>
      <c r="AA70" s="56"/>
    </row>
    <row r="71" spans="1:27" ht="12.75" customHeight="1" x14ac:dyDescent="0.25">
      <c r="J71" s="59"/>
      <c r="K71" s="60"/>
      <c r="M71" s="60"/>
    </row>
    <row r="72" spans="1:27" ht="12.75" customHeight="1" x14ac:dyDescent="0.2">
      <c r="C72" s="85" t="s">
        <v>130</v>
      </c>
      <c r="D72" s="3"/>
      <c r="E72" s="3"/>
      <c r="F72" s="3"/>
      <c r="J72" s="59"/>
      <c r="K72" s="60"/>
      <c r="M72" s="60"/>
    </row>
    <row r="73" spans="1:27" ht="12.75" customHeight="1" thickBot="1" x14ac:dyDescent="0.3">
      <c r="J73" s="59"/>
      <c r="K73" s="60"/>
      <c r="M73" s="60"/>
    </row>
    <row r="74" spans="1:27" ht="12.75" customHeight="1" thickBot="1" x14ac:dyDescent="0.25">
      <c r="D74" s="23" t="s">
        <v>131</v>
      </c>
      <c r="G74" s="58" t="s">
        <v>31</v>
      </c>
      <c r="J74" s="72" cm="1">
        <f t="array" ref="J74">IF(ISBLANK(INDEX(N74:Y74,,$J$2)),N74,INDEX(N74:Y74,$J$2))</f>
        <v>2204</v>
      </c>
      <c r="K74" s="104"/>
      <c r="L74" s="105"/>
      <c r="M74" s="104"/>
      <c r="N74" s="292">
        <v>2204</v>
      </c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105"/>
      <c r="AA74" s="105"/>
    </row>
    <row r="75" spans="1:27" ht="12.75" customHeight="1" x14ac:dyDescent="0.25">
      <c r="J75" s="59"/>
      <c r="K75" s="60"/>
      <c r="M75" s="60"/>
    </row>
    <row r="76" spans="1:27" ht="12.75" customHeight="1" x14ac:dyDescent="0.2">
      <c r="C76" s="85" t="s">
        <v>132</v>
      </c>
      <c r="D76" s="3"/>
      <c r="E76" s="3"/>
      <c r="F76" s="3"/>
      <c r="J76" s="59"/>
      <c r="K76" s="60"/>
      <c r="M76" s="60"/>
    </row>
    <row r="77" spans="1:27" ht="12.75" customHeight="1" x14ac:dyDescent="0.25">
      <c r="J77" s="59"/>
      <c r="K77" s="60"/>
      <c r="M77" s="60"/>
    </row>
    <row r="78" spans="1:27" ht="12.75" customHeight="1" thickBot="1" x14ac:dyDescent="0.3">
      <c r="D78" s="106" t="s">
        <v>132</v>
      </c>
      <c r="J78" s="59"/>
      <c r="K78" s="60"/>
      <c r="M78" s="60"/>
    </row>
    <row r="79" spans="1:27" ht="12.75" customHeight="1" thickBot="1" x14ac:dyDescent="0.25">
      <c r="D79" s="23" t="s">
        <v>136</v>
      </c>
      <c r="G79" s="58" t="s">
        <v>62</v>
      </c>
      <c r="J79" s="63" cm="1">
        <f t="array" ref="J79">IF(ISBLANK(INDEX(N79:Y79,,$J$2)),N79,INDEX(N79:Y79,$J$2))</f>
        <v>0</v>
      </c>
      <c r="K79" s="102"/>
      <c r="L79" s="103"/>
      <c r="M79" s="102"/>
      <c r="N79" s="291">
        <v>0</v>
      </c>
      <c r="O79" s="291"/>
      <c r="P79" s="291"/>
      <c r="Q79" s="291"/>
      <c r="R79" s="291"/>
      <c r="S79" s="291"/>
      <c r="T79" s="291"/>
      <c r="U79" s="291"/>
      <c r="V79" s="291"/>
      <c r="W79" s="291"/>
      <c r="X79" s="291"/>
      <c r="Y79" s="291"/>
    </row>
    <row r="80" spans="1:27" ht="12.75" customHeight="1" thickBot="1" x14ac:dyDescent="0.25">
      <c r="D80" s="23" t="s">
        <v>137</v>
      </c>
      <c r="G80" s="58" t="s">
        <v>62</v>
      </c>
      <c r="J80" s="63" cm="1">
        <f t="array" ref="J80">IF(ISBLANK(INDEX(N80:Y80,,$J$2)),N80,INDEX(N80:Y80,$J$2))</f>
        <v>1</v>
      </c>
      <c r="K80" s="102"/>
      <c r="L80" s="103"/>
      <c r="M80" s="102"/>
      <c r="N80" s="291">
        <v>1</v>
      </c>
      <c r="O80" s="291"/>
      <c r="P80" s="291"/>
      <c r="Q80" s="291"/>
      <c r="R80" s="291"/>
      <c r="S80" s="291"/>
      <c r="T80" s="291"/>
      <c r="U80" s="291"/>
      <c r="V80" s="291"/>
      <c r="W80" s="291"/>
      <c r="X80" s="291"/>
      <c r="Y80" s="291"/>
    </row>
    <row r="81" spans="3:25" ht="12.75" customHeight="1" thickBot="1" x14ac:dyDescent="0.25">
      <c r="D81" s="23" t="s">
        <v>138</v>
      </c>
      <c r="G81" s="58" t="s">
        <v>62</v>
      </c>
      <c r="J81" s="63" cm="1">
        <f t="array" ref="J81">IF(ISBLANK(INDEX(N81:Y81,,$J$2)),N81,INDEX(N81:Y81,$J$2))</f>
        <v>1</v>
      </c>
      <c r="K81" s="102"/>
      <c r="L81" s="103"/>
      <c r="M81" s="102"/>
      <c r="N81" s="291">
        <v>1</v>
      </c>
      <c r="O81" s="291"/>
      <c r="P81" s="291"/>
      <c r="Q81" s="291"/>
      <c r="R81" s="291"/>
      <c r="S81" s="291"/>
      <c r="T81" s="291"/>
      <c r="U81" s="291"/>
      <c r="V81" s="291"/>
      <c r="W81" s="291"/>
      <c r="X81" s="291"/>
      <c r="Y81" s="291"/>
    </row>
    <row r="82" spans="3:25" ht="12.75" customHeight="1" x14ac:dyDescent="0.25">
      <c r="J82" s="59"/>
      <c r="K82" s="60"/>
      <c r="M82" s="60"/>
    </row>
    <row r="83" spans="3:25" ht="12.75" customHeight="1" thickBot="1" x14ac:dyDescent="0.3">
      <c r="D83" s="106" t="s">
        <v>133</v>
      </c>
      <c r="J83" s="59"/>
      <c r="K83" s="60"/>
      <c r="M83" s="60"/>
    </row>
    <row r="84" spans="3:25" ht="12.75" customHeight="1" thickBot="1" x14ac:dyDescent="0.25">
      <c r="D84" s="23" t="s">
        <v>134</v>
      </c>
      <c r="G84" s="58" t="s">
        <v>62</v>
      </c>
      <c r="J84" s="63" cm="1">
        <f t="array" ref="J84">IF(ISBLANK(INDEX(N84:Y84,,$J$2)),N84,INDEX(N84:Y84,$J$2))</f>
        <v>1</v>
      </c>
      <c r="K84" s="102"/>
      <c r="L84" s="103"/>
      <c r="M84" s="102"/>
      <c r="N84" s="291">
        <v>1</v>
      </c>
      <c r="O84" s="291"/>
      <c r="P84" s="291"/>
      <c r="Q84" s="291"/>
      <c r="R84" s="291"/>
      <c r="S84" s="291"/>
      <c r="T84" s="291"/>
      <c r="U84" s="291"/>
      <c r="V84" s="291"/>
      <c r="W84" s="291"/>
      <c r="X84" s="291"/>
      <c r="Y84" s="291"/>
    </row>
    <row r="85" spans="3:25" ht="12.75" customHeight="1" thickBot="1" x14ac:dyDescent="0.25">
      <c r="D85" s="23" t="s">
        <v>135</v>
      </c>
      <c r="G85" s="58" t="s">
        <v>62</v>
      </c>
      <c r="J85" s="63" cm="1">
        <f t="array" ref="J85">IF(ISBLANK(INDEX(N85:Y85,,$J$2)),N85,INDEX(N85:Y85,$J$2))</f>
        <v>1</v>
      </c>
      <c r="K85" s="102"/>
      <c r="L85" s="103"/>
      <c r="M85" s="102"/>
      <c r="N85" s="291">
        <v>1</v>
      </c>
      <c r="O85" s="291"/>
      <c r="P85" s="291"/>
      <c r="Q85" s="291"/>
      <c r="R85" s="291"/>
      <c r="S85" s="291"/>
      <c r="T85" s="291"/>
      <c r="U85" s="291"/>
      <c r="V85" s="291"/>
      <c r="W85" s="291"/>
      <c r="X85" s="291"/>
      <c r="Y85" s="291"/>
    </row>
    <row r="86" spans="3:25" ht="12.75" customHeight="1" x14ac:dyDescent="0.25">
      <c r="J86" s="59"/>
      <c r="K86" s="60"/>
      <c r="M86" s="60"/>
    </row>
    <row r="91" spans="3:25" ht="12.75" customHeight="1" x14ac:dyDescent="0.2">
      <c r="C91" s="85" t="s">
        <v>491</v>
      </c>
      <c r="D91" s="3"/>
      <c r="E91" s="3"/>
      <c r="F91" s="3"/>
      <c r="J91" s="59"/>
      <c r="K91" s="60"/>
      <c r="M91" s="60"/>
    </row>
    <row r="92" spans="3:25" ht="12.75" customHeight="1" thickBot="1" x14ac:dyDescent="0.3">
      <c r="J92" s="59"/>
      <c r="K92" s="60"/>
      <c r="M92" s="60"/>
    </row>
    <row r="93" spans="3:25" ht="12.75" customHeight="1" thickBot="1" x14ac:dyDescent="0.25">
      <c r="D93" s="369" t="s">
        <v>139</v>
      </c>
      <c r="G93" s="58" t="s">
        <v>51</v>
      </c>
      <c r="J93" s="63" t="str" cm="1">
        <f t="array" ref="J93">IF(ISBLANK(INDEX(N93:Y93,,$J$2)),N93,INDEX(N93:Y93,$J$2))</f>
        <v>Base Case</v>
      </c>
      <c r="K93" s="102"/>
      <c r="L93" s="103"/>
      <c r="M93" s="102"/>
      <c r="N93" s="291" t="s">
        <v>58</v>
      </c>
      <c r="O93" s="291"/>
      <c r="P93" s="291"/>
      <c r="Q93" s="291"/>
      <c r="R93" s="291"/>
      <c r="S93" s="291"/>
      <c r="T93" s="291"/>
      <c r="U93" s="291"/>
      <c r="V93" s="291"/>
      <c r="W93" s="291"/>
      <c r="X93" s="291"/>
      <c r="Y93" s="291"/>
    </row>
    <row r="94" spans="3:25" ht="12.75" customHeight="1" thickBot="1" x14ac:dyDescent="0.3">
      <c r="J94" s="59"/>
      <c r="K94" s="60"/>
      <c r="M94" s="60"/>
    </row>
    <row r="95" spans="3:25" ht="12.75" customHeight="1" thickBot="1" x14ac:dyDescent="0.25">
      <c r="D95" s="23" t="s">
        <v>492</v>
      </c>
      <c r="G95" s="58" t="s">
        <v>62</v>
      </c>
      <c r="J95" s="63" cm="1">
        <f t="array" ref="J95">IF(ISBLANK(INDEX(N95:Y95,,$J$2)),N95,INDEX(N95:Y95,$J$2))</f>
        <v>0.05</v>
      </c>
      <c r="K95" s="102"/>
      <c r="L95" s="103"/>
      <c r="M95" s="102"/>
      <c r="N95" s="291">
        <v>0.05</v>
      </c>
      <c r="O95" s="291"/>
      <c r="P95" s="291"/>
      <c r="Q95" s="291"/>
      <c r="R95" s="291"/>
      <c r="S95" s="291"/>
      <c r="T95" s="291"/>
      <c r="U95" s="291"/>
      <c r="V95" s="291"/>
      <c r="W95" s="291"/>
      <c r="X95" s="291"/>
      <c r="Y95" s="291"/>
    </row>
    <row r="96" spans="3:25" ht="12.75" customHeight="1" thickBot="1" x14ac:dyDescent="0.25">
      <c r="D96" s="23" t="s">
        <v>493</v>
      </c>
      <c r="G96" s="58" t="s">
        <v>62</v>
      </c>
      <c r="J96" s="63" cm="1">
        <f t="array" ref="J96">IF(ISBLANK(INDEX(N96:Y96,,$J$2)),N96,INDEX(N96:Y96,$J$2))</f>
        <v>0.88500000000000001</v>
      </c>
      <c r="K96" s="102"/>
      <c r="L96" s="103"/>
      <c r="M96" s="102"/>
      <c r="N96" s="291">
        <v>0.88500000000000001</v>
      </c>
      <c r="O96" s="291"/>
      <c r="P96" s="291"/>
      <c r="Q96" s="291"/>
      <c r="R96" s="291"/>
      <c r="S96" s="291"/>
      <c r="T96" s="291"/>
      <c r="U96" s="291"/>
      <c r="V96" s="291"/>
      <c r="W96" s="291"/>
      <c r="X96" s="291"/>
      <c r="Y96" s="291"/>
    </row>
    <row r="97" spans="3:25" ht="12.75" customHeight="1" thickBot="1" x14ac:dyDescent="0.25">
      <c r="D97" s="23" t="s">
        <v>519</v>
      </c>
      <c r="G97" s="58" t="s">
        <v>62</v>
      </c>
      <c r="J97" s="63" cm="1">
        <f t="array" ref="J97">IF(ISBLANK(INDEX(N97:Y97,,$J$2)),N97,INDEX(N97:Y97,$J$2))</f>
        <v>1</v>
      </c>
      <c r="K97" s="102"/>
      <c r="L97" s="103"/>
      <c r="M97" s="102"/>
      <c r="N97" s="291">
        <v>1</v>
      </c>
      <c r="O97" s="291"/>
      <c r="P97" s="291"/>
      <c r="Q97" s="291"/>
      <c r="R97" s="291"/>
      <c r="S97" s="291"/>
      <c r="T97" s="291"/>
      <c r="U97" s="291"/>
      <c r="V97" s="291"/>
      <c r="W97" s="291"/>
      <c r="X97" s="291"/>
      <c r="Y97" s="291"/>
    </row>
    <row r="98" spans="3:25" ht="12.75" customHeight="1" thickBot="1" x14ac:dyDescent="0.3">
      <c r="J98" s="59"/>
      <c r="K98" s="60"/>
      <c r="M98" s="60"/>
    </row>
    <row r="99" spans="3:25" ht="12.75" customHeight="1" thickBot="1" x14ac:dyDescent="0.25">
      <c r="D99" s="23" t="s">
        <v>494</v>
      </c>
      <c r="G99" s="58" t="s">
        <v>51</v>
      </c>
      <c r="J99" s="63" t="b" cm="1">
        <f t="array" ref="J99">IF(ISBLANK(INDEX(N99:Y99,,$J$2)),N99,INDEX(N99:Y99,$J$2))</f>
        <v>1</v>
      </c>
      <c r="K99" s="102"/>
      <c r="L99" s="103"/>
      <c r="M99" s="102"/>
      <c r="N99" s="293" t="b">
        <v>1</v>
      </c>
      <c r="O99" s="291" t="b">
        <v>0</v>
      </c>
      <c r="P99" s="291"/>
      <c r="Q99" s="291"/>
      <c r="R99" s="291"/>
      <c r="S99" s="291"/>
      <c r="T99" s="291"/>
      <c r="U99" s="291"/>
      <c r="V99" s="291"/>
      <c r="W99" s="291"/>
      <c r="X99" s="291"/>
      <c r="Y99" s="291"/>
    </row>
    <row r="100" spans="3:25" ht="12.75" customHeight="1" thickBot="1" x14ac:dyDescent="0.25">
      <c r="D100" s="23" t="s">
        <v>499</v>
      </c>
      <c r="G100" s="58" t="s">
        <v>152</v>
      </c>
      <c r="J100" s="72" cm="1">
        <f t="array" ref="J100">IF(ISBLANK(INDEX(N100:Y100,,$J$2)),N100,INDEX(N100:Y100,$J$2))</f>
        <v>300</v>
      </c>
      <c r="K100" s="102"/>
      <c r="L100" s="103"/>
      <c r="M100" s="102"/>
      <c r="N100" s="292">
        <v>300</v>
      </c>
      <c r="O100" s="291"/>
      <c r="P100" s="291"/>
      <c r="Q100" s="291"/>
      <c r="R100" s="291"/>
      <c r="S100" s="291"/>
      <c r="T100" s="291"/>
      <c r="U100" s="291"/>
      <c r="V100" s="291"/>
      <c r="W100" s="291"/>
      <c r="X100" s="291"/>
      <c r="Y100" s="291"/>
    </row>
    <row r="101" spans="3:25" ht="12.75" customHeight="1" thickBot="1" x14ac:dyDescent="0.25">
      <c r="D101" s="23" t="s">
        <v>503</v>
      </c>
      <c r="G101" s="58" t="s">
        <v>9</v>
      </c>
      <c r="J101" s="93" cm="1">
        <f t="array" ref="J101">IF(ISBLANK(INDEX(N101:AF101,,$J$2)),N101,INDEX(N101:AF101,$J$2))</f>
        <v>3.8</v>
      </c>
      <c r="K101" s="94"/>
      <c r="L101" s="3"/>
      <c r="N101" s="296">
        <v>3.8</v>
      </c>
      <c r="O101" s="296"/>
      <c r="P101" s="296"/>
      <c r="Q101" s="296"/>
      <c r="R101" s="296"/>
      <c r="S101" s="296"/>
      <c r="T101" s="296"/>
      <c r="U101" s="296"/>
      <c r="V101" s="296"/>
      <c r="W101" s="296"/>
      <c r="X101" s="296"/>
      <c r="Y101" s="296"/>
    </row>
    <row r="102" spans="3:25" ht="12.75" customHeight="1" thickBot="1" x14ac:dyDescent="0.3">
      <c r="J102" s="59"/>
      <c r="K102" s="60"/>
      <c r="M102" s="60"/>
    </row>
    <row r="103" spans="3:25" ht="12.75" customHeight="1" thickBot="1" x14ac:dyDescent="0.25">
      <c r="D103" s="23" t="s">
        <v>507</v>
      </c>
      <c r="G103" s="58" t="s">
        <v>152</v>
      </c>
      <c r="J103" s="72" cm="1">
        <f t="array" ref="J103">IF(ISBLANK(INDEX(N103:Y103,,$J$2)),N103,INDEX(N103:Y103,$J$2))</f>
        <v>250</v>
      </c>
      <c r="K103" s="102"/>
      <c r="L103" s="103"/>
      <c r="M103" s="102"/>
      <c r="N103" s="292">
        <v>250</v>
      </c>
      <c r="O103" s="291"/>
      <c r="P103" s="291"/>
      <c r="Q103" s="291"/>
      <c r="R103" s="291"/>
      <c r="S103" s="291"/>
      <c r="T103" s="291"/>
      <c r="U103" s="291"/>
      <c r="V103" s="291"/>
      <c r="W103" s="291"/>
      <c r="X103" s="291"/>
      <c r="Y103" s="291"/>
    </row>
    <row r="104" spans="3:25" ht="12.75" customHeight="1" thickBot="1" x14ac:dyDescent="0.3">
      <c r="J104" s="59"/>
      <c r="K104" s="60"/>
      <c r="M104" s="60"/>
    </row>
    <row r="105" spans="3:25" ht="12.75" customHeight="1" thickBot="1" x14ac:dyDescent="0.25">
      <c r="D105" s="23" t="s">
        <v>512</v>
      </c>
      <c r="G105" s="58" t="s">
        <v>152</v>
      </c>
      <c r="J105" s="72" cm="1">
        <f t="array" ref="J105">IF(ISBLANK(INDEX(N105:Y105,,$J$2)),N105,INDEX(N105:Y105,$J$2))</f>
        <v>0.41</v>
      </c>
      <c r="K105" s="102"/>
      <c r="L105" s="103"/>
      <c r="M105" s="102"/>
      <c r="N105" s="292">
        <v>0.41</v>
      </c>
      <c r="O105" s="291"/>
      <c r="P105" s="291"/>
      <c r="Q105" s="291"/>
      <c r="R105" s="291"/>
      <c r="S105" s="291"/>
      <c r="T105" s="291"/>
      <c r="U105" s="291"/>
      <c r="V105" s="291"/>
      <c r="W105" s="291"/>
      <c r="X105" s="291"/>
      <c r="Y105" s="291"/>
    </row>
    <row r="106" spans="3:25" ht="12.75" customHeight="1" x14ac:dyDescent="0.25">
      <c r="J106" s="59"/>
      <c r="K106" s="60"/>
      <c r="M106" s="60"/>
    </row>
    <row r="107" spans="3:25" ht="12.75" customHeight="1" x14ac:dyDescent="0.2">
      <c r="C107" s="85" t="s">
        <v>524</v>
      </c>
      <c r="J107" s="59"/>
      <c r="K107" s="60"/>
      <c r="M107" s="60"/>
    </row>
    <row r="108" spans="3:25" ht="12.75" customHeight="1" x14ac:dyDescent="0.25">
      <c r="J108" s="59"/>
      <c r="K108" s="60"/>
      <c r="M108" s="60"/>
    </row>
    <row r="109" spans="3:25" ht="12.75" customHeight="1" thickBot="1" x14ac:dyDescent="0.3">
      <c r="D109" s="106" t="s">
        <v>523</v>
      </c>
      <c r="J109" s="59"/>
      <c r="K109" s="60"/>
      <c r="M109" s="60"/>
    </row>
    <row r="110" spans="3:25" ht="12.75" customHeight="1" thickBot="1" x14ac:dyDescent="0.25">
      <c r="D110" s="23" t="s">
        <v>16</v>
      </c>
      <c r="G110" s="58" t="s">
        <v>527</v>
      </c>
      <c r="J110" s="72" cm="1">
        <f t="array" ref="J110">IF(ISBLANK(INDEX(N110:Y110,,$J$2)),N110,INDEX(N110:Y110,$J$2))</f>
        <v>3.33</v>
      </c>
      <c r="K110" s="102"/>
      <c r="L110" s="103"/>
      <c r="M110" s="102"/>
      <c r="N110" s="292">
        <v>3.33</v>
      </c>
      <c r="O110" s="291"/>
      <c r="P110" s="291"/>
      <c r="Q110" s="291"/>
      <c r="R110" s="291"/>
      <c r="S110" s="291"/>
      <c r="T110" s="291"/>
      <c r="U110" s="291"/>
      <c r="V110" s="291"/>
      <c r="W110" s="291"/>
      <c r="X110" s="291"/>
      <c r="Y110" s="291"/>
    </row>
    <row r="111" spans="3:25" ht="12.75" customHeight="1" thickBot="1" x14ac:dyDescent="0.25">
      <c r="D111" s="23" t="s">
        <v>529</v>
      </c>
      <c r="G111" s="58" t="s">
        <v>527</v>
      </c>
      <c r="J111" s="72" cm="1">
        <f t="array" ref="J111">IF(ISBLANK(INDEX(N111:Y111,,$J$2)),N111,INDEX(N111:Y111,$J$2))</f>
        <v>4.0999999999999996</v>
      </c>
      <c r="K111" s="102"/>
      <c r="L111" s="103"/>
      <c r="M111" s="102"/>
      <c r="N111" s="292">
        <v>4.0999999999999996</v>
      </c>
      <c r="O111" s="291"/>
      <c r="P111" s="291"/>
      <c r="Q111" s="291"/>
      <c r="R111" s="291"/>
      <c r="S111" s="291"/>
      <c r="T111" s="291"/>
      <c r="U111" s="291"/>
      <c r="V111" s="291"/>
      <c r="W111" s="291"/>
      <c r="X111" s="291"/>
      <c r="Y111" s="291"/>
    </row>
    <row r="112" spans="3:25" ht="12.75" customHeight="1" thickBot="1" x14ac:dyDescent="0.25">
      <c r="D112" s="23" t="s">
        <v>480</v>
      </c>
      <c r="G112" s="58" t="s">
        <v>527</v>
      </c>
      <c r="J112" s="72" cm="1">
        <f t="array" ref="J112">IF(ISBLANK(INDEX(N112:Y112,,$J$2)),N112,INDEX(N112:Y112,$J$2))</f>
        <v>634</v>
      </c>
      <c r="K112" s="102"/>
      <c r="L112" s="103"/>
      <c r="M112" s="102"/>
      <c r="N112" s="292">
        <v>634</v>
      </c>
      <c r="O112" s="291"/>
      <c r="P112" s="291"/>
      <c r="Q112" s="291"/>
      <c r="R112" s="291"/>
      <c r="S112" s="291"/>
      <c r="T112" s="291"/>
      <c r="U112" s="291"/>
      <c r="V112" s="291"/>
      <c r="W112" s="291"/>
      <c r="X112" s="291"/>
      <c r="Y112" s="291"/>
    </row>
    <row r="113" spans="3:25" ht="12.75" customHeight="1" thickBot="1" x14ac:dyDescent="0.25">
      <c r="D113" s="23" t="s">
        <v>530</v>
      </c>
      <c r="G113" s="58" t="s">
        <v>527</v>
      </c>
      <c r="J113" s="72" cm="1">
        <f t="array" ref="J113">IF(ISBLANK(INDEX(N113:Y113,,$J$2)),N113,INDEX(N113:Y113,$J$2))</f>
        <v>25</v>
      </c>
      <c r="K113" s="102"/>
      <c r="L113" s="103"/>
      <c r="M113" s="102"/>
      <c r="N113" s="292">
        <v>25</v>
      </c>
      <c r="O113" s="291"/>
      <c r="P113" s="291"/>
      <c r="Q113" s="291"/>
      <c r="R113" s="291"/>
      <c r="S113" s="291"/>
      <c r="T113" s="291"/>
      <c r="U113" s="291"/>
      <c r="V113" s="291"/>
      <c r="W113" s="291"/>
      <c r="X113" s="291"/>
      <c r="Y113" s="291"/>
    </row>
    <row r="115" spans="3:25" ht="12.75" customHeight="1" thickBot="1" x14ac:dyDescent="0.3">
      <c r="J115" s="59"/>
      <c r="K115" s="60"/>
      <c r="M115" s="60"/>
    </row>
    <row r="116" spans="3:25" ht="12.75" customHeight="1" thickBot="1" x14ac:dyDescent="0.25">
      <c r="D116" s="23" t="s">
        <v>526</v>
      </c>
      <c r="G116" s="58" t="s">
        <v>527</v>
      </c>
      <c r="J116" s="72" cm="1">
        <f t="array" ref="J116">IF(ISBLANK(INDEX(N116:Y116,,$J$2)),N116,INDEX(N116:Y116,$J$2))</f>
        <v>13</v>
      </c>
      <c r="K116" s="102"/>
      <c r="L116" s="103"/>
      <c r="M116" s="102"/>
      <c r="N116" s="292">
        <v>13</v>
      </c>
      <c r="O116" s="291"/>
      <c r="P116" s="291"/>
      <c r="Q116" s="291"/>
      <c r="R116" s="291"/>
      <c r="S116" s="291"/>
      <c r="T116" s="291"/>
      <c r="U116" s="291"/>
      <c r="V116" s="291"/>
      <c r="W116" s="291"/>
      <c r="X116" s="291"/>
      <c r="Y116" s="291"/>
    </row>
    <row r="117" spans="3:25" ht="12.75" customHeight="1" x14ac:dyDescent="0.25">
      <c r="J117" s="59"/>
      <c r="K117" s="60"/>
      <c r="M117" s="60"/>
    </row>
    <row r="118" spans="3:25" ht="12.75" customHeight="1" thickBot="1" x14ac:dyDescent="0.3">
      <c r="D118" s="106" t="s">
        <v>464</v>
      </c>
      <c r="J118" s="59"/>
      <c r="K118" s="60"/>
      <c r="M118" s="60"/>
    </row>
    <row r="119" spans="3:25" ht="12.75" customHeight="1" thickBot="1" x14ac:dyDescent="0.25">
      <c r="D119" s="23" t="s">
        <v>525</v>
      </c>
      <c r="G119" s="58" t="s">
        <v>5</v>
      </c>
      <c r="J119" s="72" cm="1">
        <f t="array" ref="J119">IF(ISBLANK(INDEX(N119:Y119,,$J$2)),N119,INDEX(N119:Y119,$J$2))</f>
        <v>3.2</v>
      </c>
      <c r="K119" s="102"/>
      <c r="L119" s="103"/>
      <c r="M119" s="102"/>
      <c r="N119" s="292">
        <v>3.2</v>
      </c>
      <c r="O119" s="291"/>
      <c r="P119" s="291"/>
      <c r="Q119" s="291"/>
      <c r="R119" s="291"/>
      <c r="S119" s="291"/>
      <c r="T119" s="291"/>
      <c r="U119" s="291"/>
      <c r="V119" s="291"/>
      <c r="W119" s="291"/>
      <c r="X119" s="291"/>
      <c r="Y119" s="291"/>
    </row>
    <row r="120" spans="3:25" ht="12.75" customHeight="1" thickBot="1" x14ac:dyDescent="0.25">
      <c r="D120" s="23" t="s">
        <v>119</v>
      </c>
      <c r="G120" s="58" t="s">
        <v>5</v>
      </c>
      <c r="J120" s="72" cm="1">
        <f t="array" ref="J120">IF(ISBLANK(INDEX(N120:Y120,,$J$2)),N120,INDEX(N120:Y120,$J$2))</f>
        <v>4.2</v>
      </c>
      <c r="K120" s="102"/>
      <c r="L120" s="103"/>
      <c r="M120" s="102"/>
      <c r="N120" s="292">
        <v>4.2</v>
      </c>
      <c r="O120" s="291"/>
      <c r="P120" s="291"/>
      <c r="Q120" s="291"/>
      <c r="R120" s="291"/>
      <c r="S120" s="291"/>
      <c r="T120" s="291"/>
      <c r="U120" s="291"/>
      <c r="V120" s="291"/>
      <c r="W120" s="291"/>
      <c r="X120" s="291"/>
      <c r="Y120" s="291"/>
    </row>
    <row r="121" spans="3:25" ht="12.75" customHeight="1" thickBot="1" x14ac:dyDescent="0.25">
      <c r="D121" s="23" t="s">
        <v>64</v>
      </c>
      <c r="G121" s="58" t="s">
        <v>5</v>
      </c>
      <c r="J121" s="72" cm="1">
        <f t="array" ref="J121">IF(ISBLANK(INDEX(N121:Y121,,$J$2)),N121,INDEX(N121:Y121,$J$2))</f>
        <v>0</v>
      </c>
      <c r="K121" s="102"/>
      <c r="L121" s="103"/>
      <c r="M121" s="102"/>
      <c r="N121" s="292">
        <v>0</v>
      </c>
      <c r="O121" s="291"/>
      <c r="P121" s="291"/>
      <c r="Q121" s="291"/>
      <c r="R121" s="291"/>
      <c r="S121" s="291"/>
      <c r="T121" s="291"/>
      <c r="U121" s="291"/>
      <c r="V121" s="291"/>
      <c r="W121" s="291"/>
      <c r="X121" s="291"/>
      <c r="Y121" s="291"/>
    </row>
    <row r="122" spans="3:25" ht="12.75" customHeight="1" thickBot="1" x14ac:dyDescent="0.25">
      <c r="D122" s="23" t="s">
        <v>64</v>
      </c>
      <c r="G122" s="58" t="s">
        <v>5</v>
      </c>
      <c r="J122" s="72" cm="1">
        <f t="array" ref="J122">IF(ISBLANK(INDEX(N122:Y122,,$J$2)),N122,INDEX(N122:Y122,$J$2))</f>
        <v>0</v>
      </c>
      <c r="K122" s="102"/>
      <c r="L122" s="103"/>
      <c r="M122" s="102"/>
      <c r="N122" s="292">
        <v>0</v>
      </c>
      <c r="O122" s="291"/>
      <c r="P122" s="291"/>
      <c r="Q122" s="291"/>
      <c r="R122" s="291"/>
      <c r="S122" s="291"/>
      <c r="T122" s="291"/>
      <c r="U122" s="291"/>
      <c r="V122" s="291"/>
      <c r="W122" s="291"/>
      <c r="X122" s="291"/>
      <c r="Y122" s="291"/>
    </row>
    <row r="123" spans="3:25" ht="12.75" customHeight="1" thickBot="1" x14ac:dyDescent="0.25">
      <c r="D123" s="23" t="s">
        <v>64</v>
      </c>
      <c r="G123" s="58" t="s">
        <v>5</v>
      </c>
      <c r="J123" s="72" cm="1">
        <f t="array" ref="J123">IF(ISBLANK(INDEX(N123:Y123,,$J$2)),N123,INDEX(N123:Y123,$J$2))</f>
        <v>0</v>
      </c>
      <c r="K123" s="102"/>
      <c r="L123" s="103"/>
      <c r="M123" s="102"/>
      <c r="N123" s="292">
        <v>0</v>
      </c>
      <c r="O123" s="291"/>
      <c r="P123" s="291"/>
      <c r="Q123" s="291"/>
      <c r="R123" s="291"/>
      <c r="S123" s="291"/>
      <c r="T123" s="291"/>
      <c r="U123" s="291"/>
      <c r="V123" s="291"/>
      <c r="W123" s="291"/>
      <c r="X123" s="291"/>
      <c r="Y123" s="291"/>
    </row>
    <row r="124" spans="3:25" ht="12.75" customHeight="1" thickBot="1" x14ac:dyDescent="0.25">
      <c r="D124" s="23" t="s">
        <v>64</v>
      </c>
      <c r="G124" s="58" t="s">
        <v>5</v>
      </c>
      <c r="J124" s="72" cm="1">
        <f t="array" ref="J124">IF(ISBLANK(INDEX(N124:Y124,,$J$2)),N124,INDEX(N124:Y124,$J$2))</f>
        <v>0</v>
      </c>
      <c r="K124" s="102"/>
      <c r="L124" s="103"/>
      <c r="M124" s="102"/>
      <c r="N124" s="292">
        <v>0</v>
      </c>
      <c r="O124" s="291"/>
      <c r="P124" s="291"/>
      <c r="Q124" s="291"/>
      <c r="R124" s="291"/>
      <c r="S124" s="291"/>
      <c r="T124" s="291"/>
      <c r="U124" s="291"/>
      <c r="V124" s="291"/>
      <c r="W124" s="291"/>
      <c r="X124" s="291"/>
      <c r="Y124" s="291"/>
    </row>
    <row r="125" spans="3:25" ht="12.75" customHeight="1" thickBot="1" x14ac:dyDescent="0.25">
      <c r="D125" s="23" t="s">
        <v>64</v>
      </c>
      <c r="G125" s="58" t="s">
        <v>5</v>
      </c>
      <c r="J125" s="72" cm="1">
        <f t="array" ref="J125">IF(ISBLANK(INDEX(N125:Y125,,$J$2)),N125,INDEX(N125:Y125,$J$2))</f>
        <v>0</v>
      </c>
      <c r="K125" s="102"/>
      <c r="L125" s="103"/>
      <c r="M125" s="102"/>
      <c r="N125" s="292">
        <v>0</v>
      </c>
      <c r="O125" s="291"/>
      <c r="P125" s="291"/>
      <c r="Q125" s="291"/>
      <c r="R125" s="291"/>
      <c r="S125" s="291"/>
      <c r="T125" s="291"/>
      <c r="U125" s="291"/>
      <c r="V125" s="291"/>
      <c r="W125" s="291"/>
      <c r="X125" s="291"/>
      <c r="Y125" s="291"/>
    </row>
    <row r="126" spans="3:25" ht="12.75" customHeight="1" x14ac:dyDescent="0.25">
      <c r="J126" s="59"/>
      <c r="K126" s="60"/>
      <c r="M126" s="60"/>
    </row>
    <row r="127" spans="3:25" ht="12.75" customHeight="1" x14ac:dyDescent="0.25">
      <c r="J127" s="59"/>
      <c r="K127" s="60"/>
      <c r="M127" s="60"/>
    </row>
    <row r="128" spans="3:25" ht="12.75" customHeight="1" x14ac:dyDescent="0.2">
      <c r="C128" s="85" t="s">
        <v>140</v>
      </c>
      <c r="D128" s="3"/>
      <c r="E128" s="3"/>
      <c r="F128" s="3"/>
      <c r="J128" s="59"/>
      <c r="K128" s="60"/>
      <c r="M128" s="60"/>
    </row>
    <row r="129" spans="1:27" ht="12.75" customHeight="1" x14ac:dyDescent="0.25">
      <c r="J129" s="59"/>
      <c r="K129" s="60"/>
      <c r="M129" s="60"/>
    </row>
    <row r="130" spans="1:27" ht="12.75" customHeight="1" thickBot="1" x14ac:dyDescent="0.3">
      <c r="D130" s="106" t="s">
        <v>141</v>
      </c>
      <c r="J130" s="59"/>
      <c r="K130" s="60"/>
      <c r="M130" s="60"/>
    </row>
    <row r="131" spans="1:27" ht="12.75" customHeight="1" thickBot="1" x14ac:dyDescent="0.25">
      <c r="D131" s="23" t="s">
        <v>684</v>
      </c>
      <c r="G131" s="58" t="s">
        <v>51</v>
      </c>
      <c r="J131" s="63" t="str" cm="1">
        <f t="array" ref="J131">IF(ISBLANK(INDEX(N131:Y131,,$J$2)),N131,INDEX(N131:Y131,$J$2))</f>
        <v>Base Case</v>
      </c>
      <c r="K131" s="102"/>
      <c r="L131" s="103"/>
      <c r="M131" s="102"/>
      <c r="N131" s="291" t="s">
        <v>58</v>
      </c>
      <c r="O131" s="291"/>
      <c r="P131" s="291"/>
      <c r="Q131" s="291"/>
      <c r="R131" s="291"/>
      <c r="S131" s="291"/>
      <c r="T131" s="291"/>
      <c r="U131" s="291"/>
      <c r="V131" s="291"/>
      <c r="W131" s="291"/>
      <c r="X131" s="291"/>
      <c r="Y131" s="291"/>
    </row>
    <row r="132" spans="1:27" ht="12.75" customHeight="1" thickBot="1" x14ac:dyDescent="0.25">
      <c r="D132" s="23" t="s">
        <v>64</v>
      </c>
      <c r="G132" s="58" t="s">
        <v>51</v>
      </c>
      <c r="J132" s="63" t="str" cm="1">
        <f t="array" ref="J132">IF(ISBLANK(INDEX(N132:Y132,,$J$2)),N132,INDEX(N132:Y132,$J$2))</f>
        <v>Base Case</v>
      </c>
      <c r="K132" s="102"/>
      <c r="L132" s="103"/>
      <c r="M132" s="102"/>
      <c r="N132" s="291" t="s">
        <v>58</v>
      </c>
      <c r="O132" s="291"/>
      <c r="P132" s="291"/>
      <c r="Q132" s="291"/>
      <c r="R132" s="291"/>
      <c r="S132" s="291"/>
      <c r="T132" s="291"/>
      <c r="U132" s="291"/>
      <c r="V132" s="291"/>
      <c r="W132" s="291"/>
      <c r="X132" s="291"/>
      <c r="Y132" s="291"/>
    </row>
    <row r="133" spans="1:27" ht="12.75" customHeight="1" thickBot="1" x14ac:dyDescent="0.25">
      <c r="D133" s="23" t="s">
        <v>64</v>
      </c>
      <c r="G133" s="58" t="s">
        <v>51</v>
      </c>
      <c r="J133" s="63" t="str" cm="1">
        <f t="array" ref="J133">IF(ISBLANK(INDEX(N133:Y133,,$J$2)),N133,INDEX(N133:Y133,$J$2))</f>
        <v>Base Case</v>
      </c>
      <c r="K133" s="102"/>
      <c r="L133" s="103"/>
      <c r="M133" s="102"/>
      <c r="N133" s="291" t="s">
        <v>58</v>
      </c>
      <c r="O133" s="291"/>
      <c r="P133" s="291"/>
      <c r="Q133" s="291"/>
      <c r="R133" s="291"/>
      <c r="S133" s="291"/>
      <c r="T133" s="291"/>
      <c r="U133" s="291"/>
      <c r="V133" s="291"/>
      <c r="W133" s="291"/>
      <c r="X133" s="291"/>
      <c r="Y133" s="291"/>
    </row>
    <row r="134" spans="1:27" ht="12.75" customHeight="1" thickBot="1" x14ac:dyDescent="0.25">
      <c r="D134" s="23" t="s">
        <v>64</v>
      </c>
      <c r="G134" s="58" t="s">
        <v>51</v>
      </c>
      <c r="J134" s="63" t="str" cm="1">
        <f t="array" ref="J134">IF(ISBLANK(INDEX(N134:Y134,,$J$2)),N134,INDEX(N134:Y134,$J$2))</f>
        <v>Base Case</v>
      </c>
      <c r="K134" s="102"/>
      <c r="L134" s="103"/>
      <c r="M134" s="102"/>
      <c r="N134" s="291" t="s">
        <v>58</v>
      </c>
      <c r="O134" s="291"/>
      <c r="P134" s="291"/>
      <c r="Q134" s="291"/>
      <c r="R134" s="291"/>
      <c r="S134" s="291"/>
      <c r="T134" s="291"/>
      <c r="U134" s="291"/>
      <c r="V134" s="291"/>
      <c r="W134" s="291"/>
      <c r="X134" s="291"/>
      <c r="Y134" s="291"/>
    </row>
    <row r="135" spans="1:27" ht="12.75" customHeight="1" x14ac:dyDescent="0.25">
      <c r="J135" s="59"/>
      <c r="K135" s="60"/>
      <c r="M135" s="60"/>
    </row>
    <row r="136" spans="1:27" ht="12.75" customHeight="1" x14ac:dyDescent="0.25">
      <c r="J136" s="59"/>
      <c r="K136" s="60"/>
      <c r="M136" s="60"/>
    </row>
    <row r="137" spans="1:27" ht="12.75" customHeight="1" x14ac:dyDescent="0.2">
      <c r="C137" s="85" t="s">
        <v>52</v>
      </c>
      <c r="D137" s="3"/>
      <c r="E137" s="3"/>
      <c r="F137" s="3"/>
      <c r="J137" s="59"/>
      <c r="K137" s="60"/>
      <c r="M137" s="60"/>
    </row>
    <row r="138" spans="1:27" ht="12.75" customHeight="1" thickBot="1" x14ac:dyDescent="0.3">
      <c r="J138" s="59"/>
      <c r="K138" s="60"/>
      <c r="M138" s="60"/>
    </row>
    <row r="139" spans="1:27" ht="12.75" customHeight="1" thickBot="1" x14ac:dyDescent="0.25">
      <c r="D139" s="23" t="s">
        <v>144</v>
      </c>
      <c r="G139" s="58" t="s">
        <v>31</v>
      </c>
      <c r="J139" s="87" cm="1">
        <f t="array" ref="J139">IF(ISBLANK(INDEX(N139:Y139,,$J$2)),N139,INDEX(N139:Y139,$J$2))</f>
        <v>30</v>
      </c>
      <c r="K139" s="60"/>
      <c r="M139" s="60"/>
      <c r="N139" s="293">
        <v>30</v>
      </c>
      <c r="O139" s="293"/>
      <c r="P139" s="293"/>
      <c r="Q139" s="293"/>
      <c r="R139" s="293"/>
      <c r="S139" s="293"/>
      <c r="T139" s="293"/>
      <c r="U139" s="293"/>
      <c r="V139" s="293"/>
      <c r="W139" s="293"/>
      <c r="X139" s="293"/>
      <c r="Y139" s="293"/>
    </row>
    <row r="140" spans="1:27" ht="12.75" customHeight="1" thickBot="1" x14ac:dyDescent="0.25">
      <c r="D140" s="23" t="s">
        <v>145</v>
      </c>
      <c r="G140" s="58" t="s">
        <v>31</v>
      </c>
      <c r="J140" s="87" cm="1">
        <f t="array" ref="J140">IF(ISBLANK(INDEX(N140:Y140,,$J$2)),N140,INDEX(N140:Y140,$J$2))</f>
        <v>20</v>
      </c>
      <c r="K140" s="60"/>
      <c r="M140" s="60"/>
      <c r="N140" s="293">
        <v>20</v>
      </c>
      <c r="O140" s="293"/>
      <c r="P140" s="293"/>
      <c r="Q140" s="293"/>
      <c r="R140" s="293"/>
      <c r="S140" s="293"/>
      <c r="T140" s="293"/>
      <c r="U140" s="293"/>
      <c r="V140" s="293"/>
      <c r="W140" s="293"/>
      <c r="X140" s="293"/>
      <c r="Y140" s="293"/>
    </row>
    <row r="141" spans="1:27" ht="12.75" customHeight="1" thickBot="1" x14ac:dyDescent="0.25">
      <c r="D141" s="23" t="s">
        <v>533</v>
      </c>
      <c r="G141" s="58" t="s">
        <v>31</v>
      </c>
      <c r="J141" s="87" cm="1">
        <f t="array" ref="J141">IF(ISBLANK(INDEX(N141:Y141,,$J$2)),N141,INDEX(N141:Y141,$J$2))</f>
        <v>20</v>
      </c>
      <c r="K141" s="60"/>
      <c r="M141" s="60"/>
      <c r="N141" s="293">
        <v>20</v>
      </c>
      <c r="O141" s="293"/>
      <c r="P141" s="293"/>
      <c r="Q141" s="293"/>
      <c r="R141" s="293"/>
      <c r="S141" s="293"/>
      <c r="T141" s="293"/>
      <c r="U141" s="293"/>
      <c r="V141" s="293"/>
      <c r="W141" s="293"/>
      <c r="X141" s="293"/>
      <c r="Y141" s="293"/>
    </row>
    <row r="142" spans="1:27" ht="12.75" customHeight="1" x14ac:dyDescent="0.25">
      <c r="J142" s="59"/>
      <c r="K142" s="60"/>
      <c r="M142" s="60"/>
    </row>
    <row r="143" spans="1:27" ht="12.75" customHeight="1" x14ac:dyDescent="0.25">
      <c r="J143" s="59"/>
      <c r="K143" s="60"/>
      <c r="M143" s="60"/>
    </row>
    <row r="144" spans="1:27" ht="12.75" customHeight="1" x14ac:dyDescent="0.2">
      <c r="A144" s="49" t="s">
        <v>60</v>
      </c>
      <c r="B144" s="50"/>
      <c r="C144" s="50"/>
      <c r="D144" s="50"/>
      <c r="E144" s="50"/>
      <c r="F144" s="50"/>
      <c r="G144" s="51"/>
      <c r="H144" s="52"/>
      <c r="I144" s="53"/>
      <c r="J144" s="53"/>
      <c r="K144" s="53"/>
      <c r="L144" s="53"/>
      <c r="M144" s="54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1"/>
      <c r="Z144" s="53"/>
      <c r="AA144" s="56"/>
    </row>
    <row r="145" spans="1:27" ht="12.75" customHeight="1" x14ac:dyDescent="0.2">
      <c r="A145" s="3"/>
      <c r="J145" s="59"/>
      <c r="K145" s="60"/>
      <c r="M145" s="60"/>
    </row>
    <row r="146" spans="1:27" ht="12.75" customHeight="1" x14ac:dyDescent="0.2">
      <c r="A146" s="3"/>
      <c r="C146" s="363" t="s">
        <v>440</v>
      </c>
      <c r="J146" s="59"/>
      <c r="K146" s="60"/>
      <c r="M146" s="60"/>
    </row>
    <row r="147" spans="1:27" ht="12.75" customHeight="1" thickBot="1" x14ac:dyDescent="0.25">
      <c r="A147" s="3"/>
      <c r="J147" s="59"/>
      <c r="K147" s="60"/>
      <c r="M147" s="60"/>
    </row>
    <row r="148" spans="1:27" ht="12.75" customHeight="1" thickBot="1" x14ac:dyDescent="0.3">
      <c r="A148" s="3"/>
      <c r="C148" s="373" t="s">
        <v>61</v>
      </c>
      <c r="G148" s="58" t="s">
        <v>62</v>
      </c>
      <c r="J148" s="63" cm="1">
        <f t="array" ref="J148">IF(ISBLANK(INDEX(N148:Y148,,$J$2)),N148,INDEX(N148:Y148,$J$2))</f>
        <v>0.1</v>
      </c>
      <c r="K148" s="64"/>
      <c r="L148" s="3"/>
      <c r="N148" s="291">
        <v>0.1</v>
      </c>
      <c r="O148" s="291"/>
      <c r="P148" s="291"/>
      <c r="Q148" s="291"/>
      <c r="R148" s="291"/>
      <c r="S148" s="291"/>
      <c r="T148" s="291"/>
      <c r="U148" s="291"/>
      <c r="V148" s="291"/>
      <c r="W148" s="291"/>
      <c r="X148" s="291"/>
      <c r="Y148" s="291"/>
      <c r="Z148" s="3"/>
      <c r="AA148" s="3"/>
    </row>
    <row r="149" spans="1:27" ht="12.75" customHeight="1" thickBot="1" x14ac:dyDescent="0.3">
      <c r="A149" s="3"/>
      <c r="C149" s="373" t="s">
        <v>63</v>
      </c>
      <c r="G149" s="58" t="s">
        <v>62</v>
      </c>
      <c r="J149" s="63" cm="1">
        <f t="array" ref="J149">IF(ISBLANK(INDEX(N149:Y149,,$J$2)),N149,INDEX(N149:Y149,$J$2))</f>
        <v>0.9</v>
      </c>
      <c r="K149" s="64"/>
      <c r="L149" s="3"/>
      <c r="N149" s="291">
        <v>0.9</v>
      </c>
      <c r="O149" s="291"/>
      <c r="P149" s="291"/>
      <c r="Q149" s="291"/>
      <c r="R149" s="291"/>
      <c r="S149" s="291"/>
      <c r="T149" s="291"/>
      <c r="U149" s="291"/>
      <c r="V149" s="291"/>
      <c r="W149" s="291"/>
      <c r="X149" s="291"/>
      <c r="Y149" s="291"/>
      <c r="Z149" s="3"/>
      <c r="AA149" s="3"/>
    </row>
    <row r="150" spans="1:27" ht="12.75" customHeight="1" x14ac:dyDescent="0.25">
      <c r="A150" s="3"/>
      <c r="C150" s="373" t="s">
        <v>64</v>
      </c>
      <c r="G150" s="58" t="s">
        <v>62</v>
      </c>
      <c r="J150" s="63">
        <f>1-SUM(J148:J149)</f>
        <v>0</v>
      </c>
      <c r="K150" s="64"/>
      <c r="L150" s="3"/>
      <c r="O150" s="23"/>
      <c r="P150" s="23"/>
      <c r="Q150" s="23"/>
      <c r="R150" s="23"/>
      <c r="S150" s="23"/>
      <c r="T150" s="23"/>
      <c r="U150" s="23"/>
      <c r="V150" s="23"/>
      <c r="W150" s="23"/>
      <c r="X150" s="23"/>
    </row>
    <row r="151" spans="1:27" ht="12.75" customHeight="1" x14ac:dyDescent="0.2">
      <c r="A151" s="3"/>
      <c r="G151" s="58" t="s">
        <v>62</v>
      </c>
      <c r="J151" s="65">
        <f>SUM(J148:J150)</f>
        <v>1</v>
      </c>
      <c r="K151" s="66"/>
      <c r="L151" s="44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</row>
    <row r="152" spans="1:27" ht="12.75" customHeight="1" x14ac:dyDescent="0.2">
      <c r="A152" s="3"/>
      <c r="J152" s="59"/>
      <c r="K152" s="60"/>
      <c r="M152" s="60"/>
    </row>
    <row r="153" spans="1:27" ht="12.75" customHeight="1" x14ac:dyDescent="0.2">
      <c r="A153" s="49" t="s">
        <v>34</v>
      </c>
      <c r="B153" s="50"/>
      <c r="C153" s="50"/>
      <c r="D153" s="50"/>
      <c r="E153" s="50"/>
      <c r="F153" s="50"/>
      <c r="G153" s="51"/>
      <c r="H153" s="52"/>
      <c r="I153" s="53"/>
      <c r="J153" s="53"/>
      <c r="K153" s="53"/>
      <c r="L153" s="53"/>
      <c r="M153" s="54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1"/>
      <c r="Z153" s="53"/>
      <c r="AA153" s="56"/>
    </row>
    <row r="154" spans="1:27" s="79" customFormat="1" ht="12.75" customHeight="1" x14ac:dyDescent="0.2">
      <c r="A154" s="77" t="s">
        <v>71</v>
      </c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</row>
    <row r="155" spans="1:27" s="61" customFormat="1" ht="12.75" customHeight="1" x14ac:dyDescent="0.2">
      <c r="H155" s="80"/>
      <c r="I155" s="81"/>
      <c r="J155" s="81"/>
      <c r="M155" s="71"/>
      <c r="N155" s="71"/>
      <c r="O155" s="71"/>
      <c r="P155" s="71"/>
      <c r="Q155" s="71"/>
      <c r="R155" s="71"/>
      <c r="S155" s="71"/>
      <c r="T155" s="71"/>
      <c r="U155" s="71"/>
      <c r="V155" s="82"/>
    </row>
    <row r="156" spans="1:27" s="61" customFormat="1" ht="12.75" customHeight="1" thickBot="1" x14ac:dyDescent="0.25">
      <c r="C156" s="15" t="s">
        <v>72</v>
      </c>
      <c r="G156" s="80"/>
      <c r="I156" s="81"/>
      <c r="J156" s="81"/>
      <c r="K156" s="83"/>
      <c r="N156" s="71"/>
      <c r="O156" s="71"/>
      <c r="P156" s="71"/>
      <c r="Q156" s="71"/>
      <c r="R156" s="71"/>
      <c r="S156" s="71"/>
      <c r="T156" s="71"/>
      <c r="U156" s="71"/>
      <c r="V156" s="71"/>
    </row>
    <row r="157" spans="1:27" s="61" customFormat="1" ht="12.75" customHeight="1" thickBot="1" x14ac:dyDescent="0.25">
      <c r="C157" s="61" t="s">
        <v>73</v>
      </c>
      <c r="G157" s="61" t="s">
        <v>62</v>
      </c>
      <c r="H157" s="80"/>
      <c r="I157" s="81"/>
      <c r="J157" s="63" cm="1">
        <f t="array" ref="J157">IF(ISBLANK(INDEX(N157:Y157,,$J$2)),N157,INDEX(N157:Y157,$J$2))</f>
        <v>0.8</v>
      </c>
      <c r="N157" s="291">
        <v>0.7</v>
      </c>
      <c r="O157" s="291">
        <v>0.3</v>
      </c>
      <c r="P157" s="291">
        <v>0.8</v>
      </c>
      <c r="Q157" s="291"/>
      <c r="R157" s="291"/>
      <c r="S157" s="291"/>
      <c r="T157" s="291"/>
      <c r="U157" s="291"/>
      <c r="V157" s="291"/>
      <c r="W157" s="291"/>
      <c r="X157" s="291"/>
      <c r="Y157" s="291"/>
      <c r="Z157" s="3"/>
      <c r="AA157" s="3"/>
    </row>
    <row r="158" spans="1:27" s="61" customFormat="1" ht="12.75" customHeight="1" x14ac:dyDescent="0.2">
      <c r="C158" s="61" t="s">
        <v>74</v>
      </c>
      <c r="G158" s="61" t="s">
        <v>62</v>
      </c>
      <c r="H158" s="80"/>
      <c r="I158" s="81"/>
      <c r="J158" s="63">
        <f>1-J157</f>
        <v>0.19999999999999996</v>
      </c>
    </row>
    <row r="159" spans="1:27" s="61" customFormat="1" ht="12.75" customHeight="1" x14ac:dyDescent="0.2">
      <c r="H159" s="80"/>
      <c r="I159" s="81"/>
      <c r="J159" s="81"/>
      <c r="N159" s="71"/>
      <c r="O159" s="71"/>
      <c r="P159" s="71"/>
      <c r="Q159" s="71"/>
      <c r="R159" s="71"/>
      <c r="S159" s="71"/>
      <c r="T159" s="71"/>
      <c r="U159" s="71"/>
      <c r="V159" s="71"/>
    </row>
    <row r="160" spans="1:27" s="61" customFormat="1" ht="12.75" customHeight="1" thickBot="1" x14ac:dyDescent="0.25">
      <c r="C160" s="15" t="s">
        <v>75</v>
      </c>
      <c r="H160" s="80"/>
      <c r="I160" s="81"/>
      <c r="J160" s="81"/>
      <c r="N160" s="71"/>
      <c r="O160" s="71"/>
      <c r="P160" s="71"/>
      <c r="Q160" s="71"/>
      <c r="R160" s="71"/>
      <c r="S160" s="71"/>
      <c r="T160" s="71"/>
      <c r="U160" s="71"/>
      <c r="V160" s="71"/>
    </row>
    <row r="161" spans="1:27" s="61" customFormat="1" ht="12.75" customHeight="1" thickBot="1" x14ac:dyDescent="0.25">
      <c r="C161" s="61" t="s">
        <v>76</v>
      </c>
      <c r="G161" s="61" t="s">
        <v>62</v>
      </c>
      <c r="H161" s="80"/>
      <c r="I161" s="81"/>
      <c r="J161" s="63" cm="1">
        <f t="array" ref="J161">IF(ISBLANK(INDEX(N161:Y161,,$J$2)),N161,INDEX(N161:Y161,$J$2))</f>
        <v>0.5</v>
      </c>
      <c r="N161" s="291">
        <v>0.5</v>
      </c>
      <c r="O161" s="291"/>
      <c r="P161" s="291"/>
      <c r="Q161" s="291"/>
      <c r="R161" s="291"/>
      <c r="S161" s="291"/>
      <c r="T161" s="291"/>
      <c r="U161" s="291"/>
      <c r="V161" s="291"/>
      <c r="W161" s="291"/>
      <c r="X161" s="291"/>
      <c r="Y161" s="291"/>
      <c r="Z161" s="3"/>
      <c r="AA161" s="3"/>
    </row>
    <row r="162" spans="1:27" s="61" customFormat="1" ht="12.75" customHeight="1" x14ac:dyDescent="0.2">
      <c r="C162" s="61" t="s">
        <v>43</v>
      </c>
      <c r="G162" s="61" t="s">
        <v>62</v>
      </c>
      <c r="H162" s="80"/>
      <c r="I162" s="81"/>
      <c r="J162" s="63">
        <f>1-J161</f>
        <v>0.5</v>
      </c>
    </row>
    <row r="163" spans="1:27" s="61" customFormat="1" ht="12.75" customHeight="1" x14ac:dyDescent="0.2">
      <c r="H163" s="80"/>
      <c r="I163" s="81"/>
      <c r="J163" s="81"/>
      <c r="N163" s="71"/>
      <c r="O163" s="71"/>
      <c r="P163" s="71"/>
      <c r="Q163" s="71"/>
      <c r="R163" s="71"/>
      <c r="S163" s="71"/>
      <c r="T163" s="71"/>
      <c r="U163" s="71"/>
      <c r="V163" s="71"/>
    </row>
    <row r="164" spans="1:27" s="79" customFormat="1" ht="12.75" customHeight="1" x14ac:dyDescent="0.2">
      <c r="A164" s="77" t="s">
        <v>74</v>
      </c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</row>
    <row r="165" spans="1:27" s="61" customFormat="1" ht="12.75" customHeight="1" thickBot="1" x14ac:dyDescent="0.25">
      <c r="H165" s="80"/>
      <c r="I165" s="81"/>
      <c r="J165" s="81"/>
      <c r="N165" s="71"/>
      <c r="O165" s="71"/>
      <c r="P165" s="71"/>
      <c r="Q165" s="71"/>
      <c r="R165" s="71"/>
      <c r="S165" s="71"/>
      <c r="T165" s="71"/>
      <c r="U165" s="71"/>
      <c r="V165" s="71"/>
    </row>
    <row r="166" spans="1:27" s="61" customFormat="1" ht="12.75" customHeight="1" thickBot="1" x14ac:dyDescent="0.25">
      <c r="C166" s="61" t="s">
        <v>413</v>
      </c>
      <c r="G166" s="61" t="s">
        <v>62</v>
      </c>
      <c r="H166" s="80"/>
      <c r="I166" s="81"/>
      <c r="J166" s="63" cm="1">
        <f t="array" ref="J166">IF(ISBLANK(INDEX(N166:Y166,,$J$2)),N166,INDEX(N166:Y166,$J$2))</f>
        <v>0.08</v>
      </c>
      <c r="N166" s="291">
        <v>0.08</v>
      </c>
      <c r="O166" s="291">
        <v>7.0000000000000007E-2</v>
      </c>
      <c r="P166" s="291"/>
      <c r="Q166" s="291"/>
      <c r="R166" s="291"/>
      <c r="S166" s="291"/>
      <c r="T166" s="291"/>
      <c r="U166" s="291"/>
      <c r="V166" s="291"/>
      <c r="W166" s="291"/>
      <c r="X166" s="291"/>
      <c r="Y166" s="291"/>
      <c r="Z166" s="3"/>
      <c r="AA166" s="3"/>
    </row>
    <row r="167" spans="1:27" s="61" customFormat="1" ht="12.75" customHeight="1" thickBot="1" x14ac:dyDescent="0.25">
      <c r="H167" s="80"/>
      <c r="I167" s="81"/>
      <c r="J167" s="81"/>
      <c r="N167" s="71"/>
      <c r="O167" s="71"/>
      <c r="P167" s="71"/>
      <c r="Q167" s="71"/>
      <c r="R167" s="71"/>
      <c r="S167" s="71"/>
      <c r="T167" s="71"/>
      <c r="U167" s="71"/>
      <c r="V167" s="71"/>
    </row>
    <row r="168" spans="1:27" s="61" customFormat="1" ht="12.75" customHeight="1" thickBot="1" x14ac:dyDescent="0.25">
      <c r="C168" s="61" t="s">
        <v>579</v>
      </c>
      <c r="G168" s="62" t="s">
        <v>5</v>
      </c>
      <c r="H168" s="80"/>
      <c r="I168" s="81"/>
      <c r="J168" s="72" cm="1">
        <f t="array" ref="J168">IF(ISBLANK(INDEX(N168:Y168,,$J$2)),N168,INDEX(N168:Y168,$J$2))</f>
        <v>1</v>
      </c>
      <c r="N168" s="292">
        <v>1</v>
      </c>
      <c r="O168" s="291"/>
      <c r="P168" s="291"/>
      <c r="Q168" s="291"/>
      <c r="R168" s="291"/>
      <c r="S168" s="291"/>
      <c r="T168" s="291"/>
      <c r="U168" s="291"/>
      <c r="V168" s="291"/>
      <c r="W168" s="291"/>
      <c r="X168" s="291"/>
      <c r="Y168" s="291"/>
      <c r="Z168" s="3"/>
      <c r="AA168" s="3"/>
    </row>
    <row r="169" spans="1:27" s="61" customFormat="1" ht="12.75" customHeight="1" x14ac:dyDescent="0.2">
      <c r="H169" s="80"/>
      <c r="I169" s="81"/>
      <c r="J169" s="81"/>
      <c r="N169" s="71"/>
      <c r="O169" s="71"/>
      <c r="P169" s="71"/>
      <c r="Q169" s="71"/>
      <c r="R169" s="71"/>
      <c r="S169" s="71"/>
      <c r="T169" s="71"/>
      <c r="U169" s="71"/>
      <c r="V169" s="71"/>
    </row>
    <row r="170" spans="1:27" s="61" customFormat="1" ht="12.75" customHeight="1" x14ac:dyDescent="0.2">
      <c r="C170" s="191" t="s">
        <v>43</v>
      </c>
      <c r="H170" s="80"/>
      <c r="I170" s="81"/>
      <c r="J170" s="81"/>
      <c r="N170" s="71"/>
      <c r="O170" s="71"/>
      <c r="P170" s="71"/>
      <c r="Q170" s="71"/>
      <c r="R170" s="71"/>
      <c r="S170" s="71"/>
      <c r="T170" s="71"/>
      <c r="U170" s="71"/>
      <c r="V170" s="71"/>
    </row>
    <row r="171" spans="1:27" s="61" customFormat="1" ht="12.75" customHeight="1" thickBot="1" x14ac:dyDescent="0.25">
      <c r="C171" s="203"/>
      <c r="H171" s="80"/>
      <c r="I171" s="81"/>
      <c r="J171" s="81"/>
      <c r="N171" s="71"/>
      <c r="O171" s="71"/>
      <c r="P171" s="71"/>
      <c r="Q171" s="71"/>
      <c r="R171" s="71"/>
      <c r="S171" s="71"/>
      <c r="T171" s="71"/>
      <c r="U171" s="71"/>
      <c r="V171" s="71"/>
    </row>
    <row r="172" spans="1:27" s="61" customFormat="1" ht="12.75" customHeight="1" thickBot="1" x14ac:dyDescent="0.3">
      <c r="C172" s="61" t="s">
        <v>582</v>
      </c>
      <c r="G172" s="62" t="s">
        <v>51</v>
      </c>
      <c r="H172" s="59"/>
      <c r="I172" s="3"/>
      <c r="J172" s="63" t="b" cm="1">
        <f t="array" ref="J172">IF(ISBLANK(INDEX(N172:Y172,,$J$2)),N172,INDEX(N172:Y172,$J$2))</f>
        <v>1</v>
      </c>
      <c r="K172" s="96"/>
      <c r="L172" s="3"/>
      <c r="M172" s="23"/>
      <c r="N172" s="293" t="b">
        <v>1</v>
      </c>
      <c r="O172" s="291"/>
      <c r="P172" s="291"/>
      <c r="Q172" s="291"/>
      <c r="R172" s="291"/>
      <c r="S172" s="291"/>
      <c r="T172" s="291"/>
      <c r="U172" s="291"/>
      <c r="V172" s="291"/>
      <c r="W172" s="291"/>
      <c r="X172" s="291"/>
      <c r="Y172" s="291"/>
      <c r="Z172" s="3"/>
      <c r="AA172" s="3"/>
    </row>
    <row r="173" spans="1:27" s="3" customFormat="1" ht="12.75" customHeight="1" thickBot="1" x14ac:dyDescent="0.25">
      <c r="C173" s="3" t="s">
        <v>77</v>
      </c>
      <c r="G173" s="62" t="s">
        <v>49</v>
      </c>
      <c r="H173" s="59"/>
      <c r="J173" s="74">
        <f>Input_Scen!J21</f>
        <v>2029</v>
      </c>
      <c r="K173" s="75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</row>
    <row r="174" spans="1:27" s="61" customFormat="1" ht="12.75" customHeight="1" thickBot="1" x14ac:dyDescent="0.25">
      <c r="C174" s="61" t="s">
        <v>78</v>
      </c>
      <c r="G174" s="61" t="s">
        <v>62</v>
      </c>
      <c r="H174" s="80"/>
      <c r="I174" s="81"/>
      <c r="J174" s="63" cm="1">
        <f t="array" ref="J174">IF(ISBLANK(INDEX(N174:Y174,,$J$2)),N174,INDEX(N174:Y174,$J$2))</f>
        <v>0.2</v>
      </c>
      <c r="N174" s="291">
        <v>0.2</v>
      </c>
      <c r="O174" s="291"/>
      <c r="P174" s="291"/>
      <c r="Q174" s="291"/>
      <c r="R174" s="291"/>
      <c r="S174" s="291"/>
      <c r="T174" s="291"/>
      <c r="U174" s="291"/>
      <c r="V174" s="291"/>
      <c r="W174" s="291"/>
      <c r="X174" s="291"/>
      <c r="Y174" s="291"/>
      <c r="Z174" s="3"/>
      <c r="AA174" s="3"/>
    </row>
    <row r="175" spans="1:27" s="61" customFormat="1" ht="12.75" customHeight="1" x14ac:dyDescent="0.2">
      <c r="H175" s="80"/>
      <c r="I175" s="81"/>
      <c r="J175" s="81"/>
      <c r="N175" s="71"/>
      <c r="O175" s="71"/>
      <c r="P175" s="71"/>
      <c r="Q175" s="71"/>
      <c r="R175" s="71"/>
      <c r="S175" s="71"/>
      <c r="T175" s="71"/>
      <c r="U175" s="71"/>
      <c r="V175" s="71"/>
    </row>
    <row r="176" spans="1:27" s="79" customFormat="1" ht="12.75" customHeight="1" x14ac:dyDescent="0.2">
      <c r="A176" s="77" t="s">
        <v>79</v>
      </c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</row>
    <row r="177" spans="2:27" s="3" customFormat="1" ht="12.75" customHeight="1" x14ac:dyDescent="0.2">
      <c r="H177" s="62"/>
      <c r="M177" s="23"/>
      <c r="N177" s="71"/>
      <c r="O177" s="71"/>
      <c r="P177" s="71"/>
      <c r="Q177" s="71"/>
      <c r="R177" s="71"/>
      <c r="S177" s="71"/>
      <c r="T177" s="71"/>
      <c r="U177" s="71"/>
      <c r="V177" s="71"/>
      <c r="W177" s="84"/>
      <c r="X177" s="84"/>
      <c r="Y177" s="84"/>
      <c r="Z177" s="84"/>
      <c r="AA177" s="84"/>
    </row>
    <row r="178" spans="2:27" s="3" customFormat="1" ht="12.75" customHeight="1" x14ac:dyDescent="0.2">
      <c r="B178" s="70"/>
      <c r="C178" s="85" t="s">
        <v>80</v>
      </c>
      <c r="H178" s="62"/>
      <c r="M178" s="23"/>
      <c r="N178" s="71"/>
      <c r="O178" s="71"/>
      <c r="P178" s="71"/>
      <c r="Q178" s="71"/>
      <c r="R178" s="71"/>
      <c r="S178" s="71"/>
      <c r="T178" s="71"/>
      <c r="U178" s="71"/>
      <c r="V178" s="71"/>
      <c r="W178" s="84"/>
      <c r="X178" s="84"/>
      <c r="Y178" s="84"/>
      <c r="Z178" s="84"/>
      <c r="AA178" s="84"/>
    </row>
    <row r="179" spans="2:27" s="3" customFormat="1" ht="12.75" customHeight="1" x14ac:dyDescent="0.2">
      <c r="H179" s="62"/>
      <c r="M179" s="23"/>
      <c r="N179" s="71"/>
      <c r="O179" s="71"/>
      <c r="P179" s="71"/>
      <c r="Q179" s="71"/>
      <c r="R179" s="71"/>
      <c r="S179" s="71"/>
      <c r="T179" s="71"/>
      <c r="U179" s="71"/>
      <c r="V179" s="71"/>
      <c r="W179" s="84"/>
      <c r="X179" s="84"/>
      <c r="Y179" s="84"/>
      <c r="Z179" s="84"/>
      <c r="AA179" s="84"/>
    </row>
    <row r="180" spans="2:27" s="3" customFormat="1" ht="12.75" customHeight="1" thickBot="1" x14ac:dyDescent="0.25">
      <c r="C180" s="3" t="s">
        <v>77</v>
      </c>
      <c r="G180" s="62" t="s">
        <v>49</v>
      </c>
      <c r="H180" s="59"/>
      <c r="J180" s="74">
        <f>J21</f>
        <v>2029</v>
      </c>
      <c r="K180" s="75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</row>
    <row r="181" spans="2:27" s="3" customFormat="1" ht="12.75" customHeight="1" thickBot="1" x14ac:dyDescent="0.3">
      <c r="C181" s="3" t="s">
        <v>81</v>
      </c>
      <c r="G181" s="62" t="s">
        <v>82</v>
      </c>
      <c r="H181" s="59"/>
      <c r="J181" s="74" cm="1">
        <f t="array" ref="J181">IF(ISBLANK(INDEX(N181:Y181,,$J$2)),N181,INDEX(N181:Y181,$J$2))</f>
        <v>17</v>
      </c>
      <c r="K181" s="86"/>
      <c r="M181" s="23"/>
      <c r="N181" s="294">
        <v>17</v>
      </c>
      <c r="O181" s="293">
        <v>8</v>
      </c>
      <c r="P181" s="293"/>
      <c r="Q181" s="293"/>
      <c r="R181" s="293"/>
      <c r="S181" s="293"/>
      <c r="T181" s="293"/>
      <c r="U181" s="293"/>
      <c r="V181" s="293"/>
      <c r="W181" s="293"/>
      <c r="X181" s="293"/>
      <c r="Y181" s="293"/>
    </row>
    <row r="182" spans="2:27" s="3" customFormat="1" ht="12.75" customHeight="1" x14ac:dyDescent="0.2">
      <c r="C182" s="3" t="s">
        <v>54</v>
      </c>
      <c r="G182" s="62" t="s">
        <v>49</v>
      </c>
      <c r="H182" s="59"/>
      <c r="J182" s="74">
        <f>J180+J181-1</f>
        <v>2045</v>
      </c>
      <c r="K182" s="75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</row>
    <row r="183" spans="2:27" s="3" customFormat="1" ht="12.75" customHeight="1" x14ac:dyDescent="0.2">
      <c r="G183" s="62"/>
      <c r="H183" s="59"/>
      <c r="M183" s="23"/>
      <c r="N183" s="71"/>
      <c r="O183" s="71"/>
      <c r="P183" s="71"/>
      <c r="Q183" s="71"/>
      <c r="R183" s="71"/>
      <c r="S183" s="71"/>
      <c r="T183" s="71"/>
      <c r="U183" s="71"/>
      <c r="V183" s="71"/>
    </row>
    <row r="184" spans="2:27" s="3" customFormat="1" ht="12.75" customHeight="1" x14ac:dyDescent="0.2">
      <c r="B184" s="70"/>
      <c r="C184" s="85" t="s">
        <v>83</v>
      </c>
      <c r="G184" s="62"/>
      <c r="H184" s="59"/>
      <c r="J184" s="74"/>
      <c r="M184" s="23"/>
      <c r="N184" s="71"/>
      <c r="O184" s="71"/>
      <c r="P184" s="71"/>
      <c r="Q184" s="71"/>
      <c r="R184" s="71"/>
      <c r="S184" s="71"/>
      <c r="T184" s="71"/>
      <c r="U184" s="71"/>
      <c r="V184" s="71"/>
    </row>
    <row r="185" spans="2:27" s="3" customFormat="1" ht="12.75" customHeight="1" thickBot="1" x14ac:dyDescent="0.25">
      <c r="G185" s="62"/>
      <c r="H185" s="59"/>
      <c r="M185" s="23"/>
      <c r="N185" s="71"/>
      <c r="O185" s="71"/>
      <c r="P185" s="71"/>
      <c r="Q185" s="71"/>
      <c r="R185" s="71"/>
      <c r="S185" s="71"/>
      <c r="T185" s="71"/>
      <c r="U185" s="71"/>
      <c r="V185" s="71"/>
    </row>
    <row r="186" spans="2:27" s="3" customFormat="1" ht="12.75" customHeight="1" thickBot="1" x14ac:dyDescent="0.25">
      <c r="C186" s="3" t="s">
        <v>69</v>
      </c>
      <c r="G186" s="62" t="s">
        <v>70</v>
      </c>
      <c r="H186" s="59"/>
      <c r="J186" s="63" cm="1">
        <f t="array" ref="J186">IF(ISBLANK(INDEX(N186:Y186,,$J$2)),N186,INDEX(N186:Y186,$J$2))</f>
        <v>0.35</v>
      </c>
      <c r="K186" s="76"/>
      <c r="M186" s="23"/>
      <c r="N186" s="291">
        <v>0.35</v>
      </c>
      <c r="O186" s="291"/>
      <c r="P186" s="291"/>
      <c r="Q186" s="291"/>
      <c r="R186" s="291"/>
      <c r="S186" s="291"/>
      <c r="T186" s="291"/>
      <c r="U186" s="291"/>
      <c r="V186" s="291"/>
      <c r="W186" s="291"/>
      <c r="X186" s="291"/>
      <c r="Y186" s="291"/>
    </row>
    <row r="187" spans="2:27" s="3" customFormat="1" ht="12.75" customHeight="1" thickBot="1" x14ac:dyDescent="0.3">
      <c r="C187" s="3" t="s">
        <v>84</v>
      </c>
      <c r="G187" s="62" t="s">
        <v>85</v>
      </c>
      <c r="H187" s="59"/>
      <c r="J187" s="63" cm="1">
        <f t="array" ref="J187">IF(ISBLANK(INDEX(N187:Y187,,$J$2)),N187,INDEX(N187:Y187,$J$2))</f>
        <v>0.02</v>
      </c>
      <c r="K187" s="64"/>
      <c r="L187" s="88"/>
      <c r="M187" s="23"/>
      <c r="N187" s="291">
        <v>0.02</v>
      </c>
      <c r="O187" s="291"/>
      <c r="P187" s="291"/>
      <c r="Q187" s="291"/>
      <c r="R187" s="291"/>
      <c r="S187" s="291"/>
      <c r="T187" s="291"/>
      <c r="U187" s="291"/>
      <c r="V187" s="291"/>
      <c r="W187" s="291"/>
      <c r="X187" s="291"/>
      <c r="Y187" s="291"/>
    </row>
    <row r="188" spans="2:27" s="3" customFormat="1" ht="12.75" customHeight="1" x14ac:dyDescent="0.2">
      <c r="G188" s="62"/>
      <c r="H188" s="59"/>
      <c r="M188" s="23"/>
      <c r="N188" s="71"/>
      <c r="O188" s="71"/>
      <c r="P188" s="71"/>
      <c r="Q188" s="71"/>
      <c r="R188" s="71"/>
      <c r="S188" s="71"/>
      <c r="T188" s="71"/>
      <c r="U188" s="71"/>
      <c r="V188" s="71"/>
    </row>
    <row r="189" spans="2:27" s="3" customFormat="1" ht="12.75" customHeight="1" x14ac:dyDescent="0.2">
      <c r="B189" s="70"/>
      <c r="C189" s="85" t="s">
        <v>40</v>
      </c>
      <c r="G189" s="62"/>
      <c r="H189" s="59"/>
      <c r="M189" s="23"/>
      <c r="N189" s="71"/>
      <c r="O189" s="71"/>
      <c r="P189" s="71"/>
      <c r="Q189" s="71"/>
      <c r="R189" s="71"/>
      <c r="S189" s="71"/>
      <c r="T189" s="71"/>
      <c r="U189" s="71"/>
      <c r="V189" s="71"/>
    </row>
    <row r="190" spans="2:27" s="3" customFormat="1" ht="12.75" customHeight="1" thickBot="1" x14ac:dyDescent="0.25">
      <c r="G190" s="62"/>
      <c r="H190" s="59"/>
      <c r="M190" s="23"/>
      <c r="N190" s="71"/>
      <c r="O190" s="71"/>
      <c r="P190" s="71"/>
      <c r="Q190" s="71"/>
      <c r="R190" s="71"/>
      <c r="S190" s="71"/>
      <c r="T190" s="71"/>
      <c r="U190" s="71"/>
      <c r="V190" s="71"/>
    </row>
    <row r="191" spans="2:27" s="3" customFormat="1" ht="12.75" customHeight="1" thickBot="1" x14ac:dyDescent="0.3">
      <c r="C191" s="3" t="s">
        <v>86</v>
      </c>
      <c r="G191" s="62" t="s">
        <v>50</v>
      </c>
      <c r="H191" s="59"/>
      <c r="J191" s="74" cm="1">
        <f t="array" ref="J191">IF(ISBLANK(INDEX(N191:Y191,,$J$2)),N191,INDEX(N191:Y191,$J$2))</f>
        <v>3</v>
      </c>
      <c r="K191" s="86"/>
      <c r="M191" s="23"/>
      <c r="N191" s="294">
        <v>3</v>
      </c>
      <c r="O191" s="293"/>
      <c r="P191" s="293"/>
      <c r="Q191" s="293"/>
      <c r="R191" s="293"/>
      <c r="S191" s="293"/>
      <c r="T191" s="293"/>
      <c r="U191" s="293"/>
      <c r="V191" s="293"/>
      <c r="W191" s="293"/>
      <c r="X191" s="293"/>
      <c r="Y191" s="293"/>
    </row>
    <row r="192" spans="2:27" s="3" customFormat="1" ht="12.75" customHeight="1" thickBot="1" x14ac:dyDescent="0.25">
      <c r="C192" s="3" t="s">
        <v>32</v>
      </c>
      <c r="G192" s="62" t="s">
        <v>49</v>
      </c>
      <c r="H192" s="59"/>
      <c r="J192" s="74">
        <f>J180+J191</f>
        <v>2032</v>
      </c>
      <c r="K192" s="75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</row>
    <row r="193" spans="2:27" s="3" customFormat="1" ht="12.75" customHeight="1" thickBot="1" x14ac:dyDescent="0.3">
      <c r="C193" s="3" t="s">
        <v>87</v>
      </c>
      <c r="G193" s="62" t="s">
        <v>82</v>
      </c>
      <c r="H193" s="59"/>
      <c r="J193" s="74" cm="1">
        <f t="array" ref="J193">IF(ISBLANK(INDEX(N193:Y193,,$J$2)),N193,INDEX(N193:Y193,$J$2))</f>
        <v>12</v>
      </c>
      <c r="K193" s="86"/>
      <c r="M193" s="23"/>
      <c r="N193" s="294">
        <v>12</v>
      </c>
      <c r="O193" s="293"/>
      <c r="P193" s="293"/>
      <c r="Q193" s="293"/>
      <c r="R193" s="293"/>
      <c r="S193" s="293"/>
      <c r="T193" s="293"/>
      <c r="U193" s="293"/>
      <c r="V193" s="293"/>
      <c r="W193" s="293"/>
      <c r="X193" s="293"/>
      <c r="Y193" s="293"/>
    </row>
    <row r="194" spans="2:27" s="3" customFormat="1" ht="12.75" customHeight="1" thickBot="1" x14ac:dyDescent="0.25">
      <c r="C194" s="3" t="s">
        <v>33</v>
      </c>
      <c r="G194" s="62" t="s">
        <v>49</v>
      </c>
      <c r="H194" s="59"/>
      <c r="J194" s="74">
        <f>J192+J193</f>
        <v>2044</v>
      </c>
      <c r="K194" s="75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</row>
    <row r="195" spans="2:27" s="3" customFormat="1" ht="12.75" customHeight="1" thickBot="1" x14ac:dyDescent="0.25">
      <c r="C195" s="3" t="s">
        <v>88</v>
      </c>
      <c r="G195" s="62" t="s">
        <v>62</v>
      </c>
      <c r="H195" s="59"/>
      <c r="J195" s="63" cm="1">
        <f t="array" ref="J195">IF(ISBLANK(INDEX(N195:Y195,,$J$2)),N195,INDEX(N195:Y195,$J$2))</f>
        <v>0</v>
      </c>
      <c r="K195" s="76"/>
      <c r="M195" s="23"/>
      <c r="N195" s="294">
        <v>0</v>
      </c>
      <c r="O195" s="293"/>
      <c r="P195" s="293"/>
      <c r="Q195" s="293"/>
      <c r="R195" s="293"/>
      <c r="S195" s="293"/>
      <c r="T195" s="293"/>
      <c r="U195" s="293"/>
      <c r="V195" s="293"/>
      <c r="W195" s="293"/>
      <c r="X195" s="293"/>
      <c r="Y195" s="293"/>
    </row>
    <row r="196" spans="2:27" s="3" customFormat="1" ht="12.75" customHeight="1" x14ac:dyDescent="0.2">
      <c r="G196" s="62"/>
      <c r="H196" s="59"/>
      <c r="M196" s="23"/>
      <c r="N196" s="71"/>
      <c r="O196" s="71"/>
      <c r="P196" s="71"/>
      <c r="Q196" s="71"/>
      <c r="R196" s="71"/>
      <c r="S196" s="71"/>
      <c r="T196" s="71"/>
      <c r="U196" s="71"/>
      <c r="V196" s="71"/>
    </row>
    <row r="197" spans="2:27" s="3" customFormat="1" ht="12.75" customHeight="1" x14ac:dyDescent="0.2">
      <c r="B197" s="70"/>
      <c r="C197" s="85" t="s">
        <v>89</v>
      </c>
      <c r="G197" s="62"/>
      <c r="H197" s="59"/>
      <c r="M197" s="23"/>
      <c r="N197" s="71"/>
      <c r="O197" s="71"/>
      <c r="P197" s="71"/>
      <c r="Q197" s="71"/>
      <c r="R197" s="71"/>
      <c r="S197" s="71"/>
      <c r="T197" s="71"/>
      <c r="U197" s="71"/>
      <c r="V197" s="71"/>
    </row>
    <row r="198" spans="2:27" s="3" customFormat="1" ht="12.75" customHeight="1" x14ac:dyDescent="0.2">
      <c r="B198" s="44"/>
      <c r="G198" s="62"/>
      <c r="H198" s="59"/>
      <c r="M198" s="23"/>
      <c r="N198" s="71"/>
      <c r="O198" s="71"/>
      <c r="P198" s="71"/>
      <c r="Q198" s="71"/>
      <c r="R198" s="71"/>
      <c r="S198" s="71"/>
      <c r="T198" s="71"/>
      <c r="U198" s="71"/>
      <c r="V198" s="71"/>
    </row>
    <row r="199" spans="2:27" s="3" customFormat="1" ht="12.75" customHeight="1" thickBot="1" x14ac:dyDescent="0.25">
      <c r="C199" s="89" t="s">
        <v>90</v>
      </c>
      <c r="G199" s="62"/>
      <c r="H199" s="59"/>
      <c r="M199" s="23"/>
      <c r="N199" s="71"/>
      <c r="O199" s="71"/>
      <c r="P199" s="71"/>
      <c r="Q199" s="71"/>
      <c r="R199" s="71"/>
      <c r="S199" s="71"/>
      <c r="T199" s="71"/>
      <c r="U199" s="71"/>
      <c r="V199" s="71"/>
    </row>
    <row r="200" spans="2:27" s="3" customFormat="1" ht="12.75" customHeight="1" thickBot="1" x14ac:dyDescent="0.25">
      <c r="C200" s="295">
        <v>1</v>
      </c>
      <c r="G200" s="62" t="s">
        <v>62</v>
      </c>
      <c r="H200" s="59"/>
      <c r="J200" s="63" cm="1">
        <f t="array" ref="J200">IF(ISBLANK(INDEX(N200:Y200,,$J$2)),N200,INDEX(N200:Y200,$J$2))</f>
        <v>2.5000000000000001E-2</v>
      </c>
      <c r="K200" s="76"/>
      <c r="L200" s="90"/>
      <c r="M200" s="91"/>
      <c r="N200" s="291">
        <v>2.5000000000000001E-2</v>
      </c>
      <c r="O200" s="291"/>
      <c r="P200" s="291"/>
      <c r="Q200" s="291"/>
      <c r="R200" s="291"/>
      <c r="S200" s="291"/>
      <c r="T200" s="291"/>
      <c r="U200" s="291"/>
      <c r="V200" s="291"/>
      <c r="W200" s="291"/>
      <c r="X200" s="291"/>
      <c r="Y200" s="291"/>
    </row>
    <row r="201" spans="2:27" s="3" customFormat="1" ht="12.75" customHeight="1" thickBot="1" x14ac:dyDescent="0.25">
      <c r="C201" s="295">
        <v>5</v>
      </c>
      <c r="G201" s="62" t="s">
        <v>62</v>
      </c>
      <c r="H201" s="59"/>
      <c r="J201" s="63" cm="1">
        <f t="array" ref="J201">IF(ISBLANK(INDEX(N201:Y201,,$J$2)),N201,INDEX(N201:Y201,$J$2))</f>
        <v>2.5000000000000001E-2</v>
      </c>
      <c r="K201" s="76"/>
      <c r="L201" s="90"/>
      <c r="M201" s="91"/>
      <c r="N201" s="291">
        <v>2.5000000000000001E-2</v>
      </c>
      <c r="O201" s="291"/>
      <c r="P201" s="291"/>
      <c r="Q201" s="291"/>
      <c r="R201" s="291"/>
      <c r="S201" s="291"/>
      <c r="T201" s="291"/>
      <c r="U201" s="291"/>
      <c r="V201" s="291"/>
      <c r="W201" s="291"/>
      <c r="X201" s="291"/>
      <c r="Y201" s="291"/>
    </row>
    <row r="202" spans="2:27" s="3" customFormat="1" ht="12.75" customHeight="1" thickBot="1" x14ac:dyDescent="0.25">
      <c r="C202" s="295">
        <f>C201+5</f>
        <v>10</v>
      </c>
      <c r="G202" s="62" t="s">
        <v>62</v>
      </c>
      <c r="H202" s="59"/>
      <c r="J202" s="63" cm="1">
        <f t="array" ref="J202">IF(ISBLANK(INDEX(N202:Y202,,$J$2)),N202,INDEX(N202:Y202,$J$2))</f>
        <v>2.5000000000000001E-2</v>
      </c>
      <c r="K202" s="76"/>
      <c r="L202" s="90"/>
      <c r="M202" s="91"/>
      <c r="N202" s="291">
        <v>2.5000000000000001E-2</v>
      </c>
      <c r="O202" s="291"/>
      <c r="P202" s="291"/>
      <c r="Q202" s="291"/>
      <c r="R202" s="291"/>
      <c r="S202" s="291"/>
      <c r="T202" s="291"/>
      <c r="U202" s="291"/>
      <c r="V202" s="291"/>
      <c r="W202" s="291"/>
      <c r="X202" s="291"/>
      <c r="Y202" s="291"/>
    </row>
    <row r="203" spans="2:27" s="3" customFormat="1" ht="12.75" customHeight="1" thickBot="1" x14ac:dyDescent="0.25">
      <c r="C203" s="295">
        <f>C202+5</f>
        <v>15</v>
      </c>
      <c r="G203" s="62" t="s">
        <v>62</v>
      </c>
      <c r="H203" s="59"/>
      <c r="J203" s="63" cm="1">
        <f t="array" ref="J203">IF(ISBLANK(INDEX(N203:Y203,,$J$2)),N203,INDEX(N203:Y203,$J$2))</f>
        <v>2.5000000000000001E-2</v>
      </c>
      <c r="K203" s="76"/>
      <c r="L203" s="90"/>
      <c r="M203" s="91"/>
      <c r="N203" s="291">
        <v>2.5000000000000001E-2</v>
      </c>
      <c r="O203" s="291"/>
      <c r="P203" s="291"/>
      <c r="Q203" s="291"/>
      <c r="R203" s="291"/>
      <c r="S203" s="291"/>
      <c r="T203" s="291"/>
      <c r="U203" s="291"/>
      <c r="V203" s="291"/>
      <c r="W203" s="291"/>
      <c r="X203" s="291"/>
      <c r="Y203" s="291"/>
    </row>
    <row r="204" spans="2:27" s="3" customFormat="1" ht="12.75" customHeight="1" thickBot="1" x14ac:dyDescent="0.25">
      <c r="C204" s="295">
        <f>C203+5</f>
        <v>20</v>
      </c>
      <c r="G204" s="62" t="s">
        <v>62</v>
      </c>
      <c r="H204" s="59"/>
      <c r="J204" s="63" cm="1">
        <f t="array" ref="J204">IF(ISBLANK(INDEX(N204:Y204,,$J$2)),N204,INDEX(N204:Y204,$J$2))</f>
        <v>2.5000000000000001E-2</v>
      </c>
      <c r="K204" s="76"/>
      <c r="L204" s="90"/>
      <c r="M204" s="91"/>
      <c r="N204" s="291">
        <v>2.5000000000000001E-2</v>
      </c>
      <c r="O204" s="291"/>
      <c r="P204" s="291"/>
      <c r="Q204" s="291"/>
      <c r="R204" s="291"/>
      <c r="S204" s="291"/>
      <c r="T204" s="291"/>
      <c r="U204" s="291"/>
      <c r="V204" s="291"/>
      <c r="W204" s="291"/>
      <c r="X204" s="291"/>
      <c r="Y204" s="291"/>
    </row>
    <row r="205" spans="2:27" s="3" customFormat="1" ht="12.75" customHeight="1" thickBot="1" x14ac:dyDescent="0.25">
      <c r="C205" s="295">
        <f>C204+5</f>
        <v>25</v>
      </c>
      <c r="G205" s="62" t="s">
        <v>62</v>
      </c>
      <c r="H205" s="59"/>
      <c r="J205" s="63" cm="1">
        <f t="array" ref="J205">IF(ISBLANK(INDEX(N205:Y205,,$J$2)),N205,INDEX(N205:Y205,$J$2))</f>
        <v>2.5000000000000001E-2</v>
      </c>
      <c r="K205" s="76"/>
      <c r="L205" s="90"/>
      <c r="M205" s="91"/>
      <c r="N205" s="291">
        <v>2.5000000000000001E-2</v>
      </c>
      <c r="O205" s="291"/>
      <c r="P205" s="291"/>
      <c r="Q205" s="291"/>
      <c r="R205" s="291"/>
      <c r="S205" s="291"/>
      <c r="T205" s="291"/>
      <c r="U205" s="291"/>
      <c r="V205" s="291"/>
      <c r="W205" s="291"/>
      <c r="X205" s="291"/>
      <c r="Y205" s="291"/>
    </row>
    <row r="206" spans="2:27" s="3" customFormat="1" ht="12.75" customHeight="1" thickBot="1" x14ac:dyDescent="0.25">
      <c r="C206" s="295">
        <f>C205+5</f>
        <v>30</v>
      </c>
      <c r="G206" s="62" t="s">
        <v>62</v>
      </c>
      <c r="H206" s="59"/>
      <c r="J206" s="63" cm="1">
        <f t="array" ref="J206">IF(ISBLANK(INDEX(N206:Y206,,$J$2)),N206,INDEX(N206:Y206,$J$2))</f>
        <v>2.5000000000000001E-2</v>
      </c>
      <c r="K206" s="76"/>
      <c r="L206" s="90"/>
      <c r="M206" s="91"/>
      <c r="N206" s="291">
        <v>2.5000000000000001E-2</v>
      </c>
      <c r="O206" s="291"/>
      <c r="P206" s="291"/>
      <c r="Q206" s="291"/>
      <c r="R206" s="291"/>
      <c r="S206" s="291"/>
      <c r="T206" s="291"/>
      <c r="U206" s="291"/>
      <c r="V206" s="291"/>
      <c r="W206" s="291"/>
      <c r="X206" s="291"/>
      <c r="Y206" s="291"/>
    </row>
    <row r="207" spans="2:27" s="3" customFormat="1" ht="12.75" customHeight="1" x14ac:dyDescent="0.25">
      <c r="H207" s="62"/>
      <c r="K207" s="92"/>
      <c r="M207" s="23"/>
      <c r="N207" s="71"/>
      <c r="O207" s="71"/>
      <c r="P207" s="71"/>
      <c r="Q207" s="71"/>
      <c r="R207" s="71"/>
      <c r="S207" s="71"/>
      <c r="T207" s="71"/>
      <c r="U207" s="71"/>
      <c r="V207" s="71"/>
    </row>
    <row r="208" spans="2:27" s="3" customFormat="1" ht="12.75" customHeight="1" x14ac:dyDescent="0.25">
      <c r="H208" s="62"/>
      <c r="K208" s="92"/>
      <c r="M208" s="23"/>
      <c r="N208" s="71"/>
      <c r="O208" s="71"/>
      <c r="P208" s="71"/>
      <c r="Q208" s="71"/>
      <c r="R208" s="71"/>
      <c r="S208" s="71"/>
      <c r="T208" s="71"/>
      <c r="U208" s="71"/>
      <c r="V208" s="71"/>
    </row>
    <row r="209" spans="1:27" s="79" customFormat="1" ht="12.75" customHeight="1" x14ac:dyDescent="0.2">
      <c r="A209" s="77" t="s">
        <v>65</v>
      </c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</row>
    <row r="210" spans="1:27" s="3" customFormat="1" ht="12.75" customHeight="1" thickBot="1" x14ac:dyDescent="0.3">
      <c r="H210" s="62"/>
      <c r="K210" s="92"/>
      <c r="M210" s="23"/>
      <c r="N210" s="71"/>
      <c r="O210" s="71"/>
      <c r="P210" s="71"/>
      <c r="Q210" s="71"/>
      <c r="R210" s="71"/>
      <c r="S210" s="71"/>
      <c r="T210" s="71"/>
      <c r="U210" s="71"/>
      <c r="V210" s="71"/>
    </row>
    <row r="211" spans="1:27" s="3" customFormat="1" ht="12.75" customHeight="1" thickBot="1" x14ac:dyDescent="0.3">
      <c r="C211" t="s">
        <v>66</v>
      </c>
      <c r="D211"/>
      <c r="E211"/>
      <c r="F211"/>
      <c r="G211" s="366" t="s">
        <v>5</v>
      </c>
      <c r="H211" s="62"/>
      <c r="J211" s="72" cm="1">
        <f t="array" ref="J211">IF(ISBLANK(INDEX(N211:Y211,,$J$2)),N211,INDEX(N211:Y211,$J$2))</f>
        <v>20</v>
      </c>
      <c r="K211" s="73"/>
      <c r="L211" s="155"/>
      <c r="M211" s="105"/>
      <c r="N211" s="292">
        <v>20</v>
      </c>
      <c r="O211" s="292"/>
      <c r="P211" s="292"/>
      <c r="Q211" s="292"/>
      <c r="R211" s="292"/>
      <c r="S211" s="292"/>
      <c r="T211" s="292"/>
      <c r="U211" s="292"/>
      <c r="V211" s="292"/>
      <c r="W211" s="292"/>
      <c r="X211" s="292"/>
      <c r="Y211" s="292"/>
      <c r="Z211" s="155"/>
      <c r="AA211" s="155"/>
    </row>
    <row r="212" spans="1:27" s="3" customFormat="1" ht="12.75" customHeight="1" x14ac:dyDescent="0.25">
      <c r="C212"/>
      <c r="D212"/>
      <c r="E212"/>
      <c r="F212"/>
      <c r="G212" s="366"/>
      <c r="H212" s="62"/>
      <c r="K212" s="92"/>
      <c r="M212" s="23"/>
      <c r="N212" s="71"/>
      <c r="O212" s="71"/>
      <c r="P212" s="71"/>
      <c r="Q212" s="71"/>
      <c r="R212" s="71"/>
      <c r="S212" s="71"/>
      <c r="T212" s="71"/>
      <c r="U212" s="71"/>
      <c r="V212" s="71"/>
    </row>
    <row r="213" spans="1:27" s="3" customFormat="1" ht="12.75" customHeight="1" x14ac:dyDescent="0.25">
      <c r="C213" s="367" t="s">
        <v>80</v>
      </c>
      <c r="D213"/>
      <c r="E213"/>
      <c r="F213"/>
      <c r="G213" s="366"/>
      <c r="H213" s="62"/>
      <c r="K213" s="92"/>
      <c r="M213" s="23"/>
      <c r="N213" s="71"/>
      <c r="O213" s="71"/>
      <c r="P213" s="71"/>
      <c r="Q213" s="71"/>
      <c r="R213" s="71"/>
      <c r="S213" s="71"/>
      <c r="T213" s="71"/>
      <c r="U213" s="71"/>
      <c r="V213" s="71"/>
    </row>
    <row r="214" spans="1:27" s="3" customFormat="1" ht="12.75" customHeight="1" x14ac:dyDescent="0.25">
      <c r="C214" t="s">
        <v>67</v>
      </c>
      <c r="D214"/>
      <c r="E214"/>
      <c r="F214"/>
      <c r="G214" s="62" t="s">
        <v>50</v>
      </c>
      <c r="H214" s="59"/>
      <c r="J214" s="74">
        <f>J180</f>
        <v>2029</v>
      </c>
      <c r="K214" s="75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</row>
    <row r="215" spans="1:27" s="3" customFormat="1" ht="12.75" customHeight="1" x14ac:dyDescent="0.25">
      <c r="C215" t="s">
        <v>54</v>
      </c>
      <c r="D215"/>
      <c r="E215"/>
      <c r="F215"/>
      <c r="G215" s="366" t="s">
        <v>49</v>
      </c>
      <c r="H215" s="62"/>
      <c r="J215" s="74">
        <f>J182</f>
        <v>2045</v>
      </c>
      <c r="K215" s="75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</row>
    <row r="216" spans="1:27" s="3" customFormat="1" ht="12.75" customHeight="1" thickBot="1" x14ac:dyDescent="0.3">
      <c r="C216"/>
      <c r="D216"/>
      <c r="E216"/>
      <c r="F216"/>
      <c r="G216" s="366"/>
      <c r="H216" s="62"/>
      <c r="K216" s="92"/>
      <c r="M216" s="23"/>
      <c r="N216" s="71"/>
      <c r="O216" s="71"/>
      <c r="P216" s="71"/>
      <c r="Q216" s="71"/>
      <c r="R216" s="71"/>
      <c r="S216" s="71"/>
      <c r="T216" s="71"/>
      <c r="U216" s="71"/>
      <c r="V216" s="71"/>
    </row>
    <row r="217" spans="1:27" s="3" customFormat="1" ht="12.75" customHeight="1" thickBot="1" x14ac:dyDescent="0.3">
      <c r="C217" t="s">
        <v>69</v>
      </c>
      <c r="D217"/>
      <c r="E217"/>
      <c r="F217"/>
      <c r="G217" s="366" t="s">
        <v>70</v>
      </c>
      <c r="H217" s="62"/>
      <c r="J217" s="63" cm="1">
        <f t="array" ref="J217">IF(ISBLANK(INDEX(N217:Y217,,$J$2)),N217,INDEX(N217:Y217,$J$2))</f>
        <v>0.35</v>
      </c>
      <c r="K217" s="76"/>
      <c r="L217" s="90"/>
      <c r="M217" s="91"/>
      <c r="N217" s="291">
        <v>0.35</v>
      </c>
      <c r="O217" s="291"/>
      <c r="P217" s="291"/>
      <c r="Q217" s="291"/>
      <c r="R217" s="291"/>
      <c r="S217" s="291"/>
      <c r="T217" s="291"/>
      <c r="U217" s="291"/>
      <c r="V217" s="291"/>
      <c r="W217" s="291"/>
      <c r="X217" s="291"/>
      <c r="Y217" s="291"/>
    </row>
    <row r="218" spans="1:27" s="3" customFormat="1" ht="12.75" customHeight="1" x14ac:dyDescent="0.25">
      <c r="H218" s="62"/>
      <c r="K218" s="92"/>
      <c r="M218" s="23"/>
      <c r="N218" s="71"/>
      <c r="O218" s="71"/>
      <c r="P218" s="71"/>
      <c r="Q218" s="71"/>
      <c r="R218" s="71"/>
      <c r="S218" s="71"/>
      <c r="T218" s="71"/>
      <c r="U218" s="71"/>
      <c r="V218" s="71"/>
    </row>
    <row r="219" spans="1:27" s="3" customFormat="1" ht="12.75" customHeight="1" x14ac:dyDescent="0.25">
      <c r="H219" s="62"/>
      <c r="K219" s="92"/>
      <c r="M219" s="23"/>
      <c r="N219" s="71"/>
      <c r="O219" s="71"/>
      <c r="P219" s="71"/>
      <c r="Q219" s="71"/>
      <c r="R219" s="71"/>
      <c r="S219" s="71"/>
      <c r="T219" s="71"/>
      <c r="U219" s="71"/>
      <c r="V219" s="71"/>
    </row>
    <row r="220" spans="1:27" s="79" customFormat="1" ht="12.75" customHeight="1" x14ac:dyDescent="0.2">
      <c r="A220" s="77" t="s">
        <v>467</v>
      </c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</row>
    <row r="221" spans="1:27" s="3" customFormat="1" ht="12.75" customHeight="1" x14ac:dyDescent="0.2">
      <c r="H221" s="62"/>
      <c r="M221" s="23"/>
      <c r="N221" s="71"/>
      <c r="O221" s="71"/>
      <c r="P221" s="71"/>
      <c r="Q221" s="71"/>
      <c r="R221" s="71"/>
      <c r="S221" s="71"/>
      <c r="T221" s="71"/>
      <c r="U221" s="71"/>
      <c r="V221" s="71"/>
    </row>
    <row r="222" spans="1:27" s="3" customFormat="1" ht="12.75" customHeight="1" x14ac:dyDescent="0.2">
      <c r="C222" s="41" t="s">
        <v>91</v>
      </c>
      <c r="H222" s="62"/>
      <c r="M222" s="23"/>
      <c r="N222" s="71"/>
      <c r="O222" s="71"/>
      <c r="P222" s="71"/>
      <c r="Q222" s="71"/>
      <c r="R222" s="71"/>
      <c r="S222" s="71"/>
      <c r="T222" s="71"/>
      <c r="U222" s="71"/>
      <c r="V222" s="71"/>
    </row>
    <row r="223" spans="1:27" s="3" customFormat="1" ht="12.75" customHeight="1" thickBot="1" x14ac:dyDescent="0.25">
      <c r="B223" s="44"/>
      <c r="H223" s="62"/>
      <c r="M223" s="23"/>
      <c r="N223" s="71"/>
      <c r="O223" s="71"/>
      <c r="P223" s="71"/>
      <c r="Q223" s="71"/>
      <c r="R223" s="71"/>
      <c r="S223" s="71"/>
      <c r="T223" s="71"/>
      <c r="U223" s="71"/>
      <c r="V223" s="71"/>
    </row>
    <row r="224" spans="1:27" s="3" customFormat="1" ht="12.75" customHeight="1" thickBot="1" x14ac:dyDescent="0.25">
      <c r="C224" s="3" t="s">
        <v>92</v>
      </c>
      <c r="G224" s="62" t="s">
        <v>9</v>
      </c>
      <c r="H224" s="59"/>
      <c r="J224" s="93" cm="1">
        <f t="array" ref="J224">IF(ISBLANK(INDEX(N224:AF224,,$J$2)),N224,INDEX(N224:AF224,$J$2))</f>
        <v>1.5</v>
      </c>
      <c r="K224" s="94"/>
      <c r="M224" s="23"/>
      <c r="N224" s="296">
        <v>1.5</v>
      </c>
      <c r="O224" s="296"/>
      <c r="P224" s="296"/>
      <c r="Q224" s="296"/>
      <c r="R224" s="296"/>
      <c r="S224" s="296"/>
      <c r="T224" s="296"/>
      <c r="U224" s="296"/>
      <c r="V224" s="296"/>
      <c r="W224" s="296"/>
      <c r="X224" s="296"/>
      <c r="Y224" s="296"/>
      <c r="Z224" s="95"/>
      <c r="AA224" s="95"/>
    </row>
    <row r="225" spans="1:27" s="3" customFormat="1" ht="12.75" customHeight="1" thickBot="1" x14ac:dyDescent="0.25">
      <c r="C225" s="3" t="s">
        <v>93</v>
      </c>
      <c r="G225" s="62" t="s">
        <v>9</v>
      </c>
      <c r="H225" s="59"/>
      <c r="J225" s="93" cm="1">
        <f t="array" ref="J225">IF(ISBLANK(INDEX(N225:AF225,,$J$2)),N225,INDEX(N225:AF225,$J$2))</f>
        <v>1.6</v>
      </c>
      <c r="K225" s="94"/>
      <c r="M225" s="23"/>
      <c r="N225" s="296">
        <v>1.6</v>
      </c>
      <c r="O225" s="296"/>
      <c r="P225" s="296"/>
      <c r="Q225" s="296"/>
      <c r="R225" s="296"/>
      <c r="S225" s="296"/>
      <c r="T225" s="296"/>
      <c r="U225" s="296"/>
      <c r="V225" s="296"/>
      <c r="W225" s="296"/>
      <c r="X225" s="296"/>
      <c r="Y225" s="296"/>
      <c r="Z225" s="95"/>
      <c r="AA225" s="95"/>
    </row>
    <row r="226" spans="1:27" s="3" customFormat="1" ht="12.75" customHeight="1" thickBot="1" x14ac:dyDescent="0.25">
      <c r="C226" s="3" t="s">
        <v>94</v>
      </c>
      <c r="G226" s="62" t="s">
        <v>9</v>
      </c>
      <c r="H226" s="59"/>
      <c r="J226" s="93" cm="1">
        <f t="array" ref="J226">IF(ISBLANK(INDEX(N226:AF226,,$J$2)),N226,INDEX(N226:AF226,$J$2))</f>
        <v>1.5</v>
      </c>
      <c r="K226" s="94"/>
      <c r="M226" s="23"/>
      <c r="N226" s="296">
        <v>1.5</v>
      </c>
      <c r="O226" s="296"/>
      <c r="P226" s="296"/>
      <c r="Q226" s="296"/>
      <c r="R226" s="296"/>
      <c r="S226" s="296"/>
      <c r="T226" s="296"/>
      <c r="U226" s="296"/>
      <c r="V226" s="296"/>
      <c r="W226" s="296"/>
      <c r="X226" s="296"/>
      <c r="Y226" s="296"/>
      <c r="Z226" s="95"/>
      <c r="AA226" s="95"/>
    </row>
    <row r="227" spans="1:27" s="3" customFormat="1" ht="12.75" customHeight="1" thickBot="1" x14ac:dyDescent="0.25">
      <c r="C227" s="3" t="s">
        <v>561</v>
      </c>
      <c r="G227" s="62" t="s">
        <v>9</v>
      </c>
      <c r="H227" s="59"/>
      <c r="J227" s="93" cm="1">
        <f t="array" ref="J227">IF(ISBLANK(INDEX(N227:AF227,,$J$2)),N227,INDEX(N227:AF227,$J$2))</f>
        <v>6</v>
      </c>
      <c r="K227" s="94"/>
      <c r="M227" s="23"/>
      <c r="N227" s="296">
        <v>6</v>
      </c>
      <c r="O227" s="296"/>
      <c r="P227" s="296"/>
      <c r="Q227" s="296"/>
      <c r="R227" s="296"/>
      <c r="S227" s="296"/>
      <c r="T227" s="296"/>
      <c r="U227" s="296"/>
      <c r="V227" s="296"/>
      <c r="W227" s="296"/>
      <c r="X227" s="296"/>
      <c r="Y227" s="296"/>
      <c r="Z227" s="95"/>
      <c r="AA227" s="95"/>
    </row>
    <row r="228" spans="1:27" s="3" customFormat="1" ht="12.75" customHeight="1" thickBot="1" x14ac:dyDescent="0.25">
      <c r="C228" s="3" t="s">
        <v>95</v>
      </c>
      <c r="G228" s="62" t="s">
        <v>62</v>
      </c>
      <c r="H228" s="59"/>
      <c r="J228" s="63" cm="1">
        <f t="array" ref="J228">IF(ISBLANK(INDEX(N228:Y228,,$J$2)),N228,INDEX(N228:Y228,$J$2))</f>
        <v>0.2</v>
      </c>
      <c r="K228" s="94"/>
      <c r="M228" s="23"/>
      <c r="N228" s="291">
        <v>0.2</v>
      </c>
      <c r="O228" s="296"/>
      <c r="P228" s="296"/>
      <c r="Q228" s="296"/>
      <c r="R228" s="296"/>
      <c r="S228" s="296"/>
      <c r="T228" s="296"/>
      <c r="U228" s="296"/>
      <c r="V228" s="296"/>
      <c r="W228" s="296"/>
      <c r="X228" s="296"/>
      <c r="Y228" s="296"/>
      <c r="Z228" s="95"/>
      <c r="AA228" s="95"/>
    </row>
    <row r="229" spans="1:27" s="3" customFormat="1" ht="12.75" customHeight="1" x14ac:dyDescent="0.2">
      <c r="G229" s="62"/>
      <c r="H229" s="59"/>
      <c r="M229" s="23"/>
      <c r="N229" s="71"/>
      <c r="O229" s="71"/>
      <c r="P229" s="71"/>
      <c r="Q229" s="71"/>
      <c r="R229" s="71"/>
      <c r="S229" s="71"/>
      <c r="T229" s="71"/>
      <c r="U229" s="71"/>
      <c r="V229" s="71"/>
    </row>
    <row r="230" spans="1:27" s="3" customFormat="1" ht="12.75" customHeight="1" x14ac:dyDescent="0.2">
      <c r="C230" s="41" t="s">
        <v>44</v>
      </c>
      <c r="G230" s="62"/>
      <c r="H230" s="59"/>
      <c r="K230" s="61"/>
      <c r="M230" s="23"/>
      <c r="N230" s="71"/>
      <c r="O230" s="71"/>
      <c r="P230" s="71"/>
      <c r="Q230" s="71"/>
      <c r="R230" s="71"/>
      <c r="S230" s="71"/>
      <c r="T230" s="71"/>
      <c r="U230" s="71"/>
      <c r="V230" s="71"/>
    </row>
    <row r="231" spans="1:27" s="3" customFormat="1" ht="12.75" customHeight="1" thickBot="1" x14ac:dyDescent="0.25">
      <c r="G231" s="62"/>
      <c r="H231" s="59"/>
      <c r="K231" s="61"/>
      <c r="M231" s="23"/>
      <c r="N231" s="71"/>
      <c r="O231" s="71"/>
      <c r="P231" s="71"/>
      <c r="Q231" s="71"/>
      <c r="R231" s="71"/>
      <c r="S231" s="71"/>
      <c r="T231" s="71"/>
      <c r="U231" s="71"/>
      <c r="V231" s="71"/>
    </row>
    <row r="232" spans="1:27" s="3" customFormat="1" ht="12.75" customHeight="1" thickBot="1" x14ac:dyDescent="0.3">
      <c r="C232" s="3" t="s">
        <v>53</v>
      </c>
      <c r="G232" s="62" t="s">
        <v>51</v>
      </c>
      <c r="H232" s="59"/>
      <c r="J232" s="63" t="b" cm="1">
        <f t="array" ref="J232">IF(ISBLANK(INDEX(N232:Y232,,$J$2)),N232,INDEX(N232:Y232,$J$2))</f>
        <v>1</v>
      </c>
      <c r="K232" s="96"/>
      <c r="M232" s="23"/>
      <c r="N232" s="293" t="b">
        <v>1</v>
      </c>
      <c r="O232" s="291"/>
      <c r="P232" s="291"/>
      <c r="Q232" s="291"/>
      <c r="R232" s="291"/>
      <c r="S232" s="291"/>
      <c r="T232" s="291"/>
      <c r="U232" s="291"/>
      <c r="V232" s="291"/>
      <c r="W232" s="291"/>
      <c r="X232" s="291"/>
      <c r="Y232" s="291"/>
    </row>
    <row r="233" spans="1:27" s="3" customFormat="1" ht="12.75" customHeight="1" thickBot="1" x14ac:dyDescent="0.25">
      <c r="C233" s="3" t="s">
        <v>96</v>
      </c>
      <c r="G233" s="62" t="s">
        <v>82</v>
      </c>
      <c r="H233" s="59"/>
      <c r="J233" s="74" cm="1">
        <f t="array" ref="J233">IF(ISBLANK(INDEX(N233:Y233,,$J$2)),N233,INDEX(N233:Y233,$J$2))</f>
        <v>1</v>
      </c>
      <c r="K233" s="97"/>
      <c r="M233" s="23"/>
      <c r="N233" s="293">
        <v>1</v>
      </c>
      <c r="O233" s="293"/>
      <c r="P233" s="293"/>
      <c r="Q233" s="293"/>
      <c r="R233" s="293"/>
      <c r="S233" s="293"/>
      <c r="T233" s="293"/>
      <c r="U233" s="293"/>
      <c r="V233" s="293"/>
      <c r="W233" s="293"/>
      <c r="X233" s="293"/>
      <c r="Y233" s="293"/>
    </row>
    <row r="234" spans="1:27" s="3" customFormat="1" ht="12.75" customHeight="1" thickBot="1" x14ac:dyDescent="0.25">
      <c r="C234" s="3" t="s">
        <v>97</v>
      </c>
      <c r="G234" s="62" t="s">
        <v>62</v>
      </c>
      <c r="H234" s="59"/>
      <c r="J234" s="63" cm="1">
        <f t="array" ref="J234">IF(ISBLANK(INDEX(N234:Y234,,$J$2)),N234,INDEX(N234:Y234,$J$2))</f>
        <v>1</v>
      </c>
      <c r="K234" s="98"/>
      <c r="M234" s="23"/>
      <c r="N234" s="291">
        <v>1</v>
      </c>
      <c r="O234" s="291"/>
      <c r="P234" s="291"/>
      <c r="Q234" s="291"/>
      <c r="R234" s="291"/>
      <c r="S234" s="291"/>
      <c r="T234" s="291"/>
      <c r="U234" s="291"/>
      <c r="V234" s="291"/>
      <c r="W234" s="291"/>
      <c r="X234" s="291"/>
      <c r="Y234" s="291"/>
    </row>
    <row r="235" spans="1:27" s="3" customFormat="1" ht="12.75" customHeight="1" thickBot="1" x14ac:dyDescent="0.25">
      <c r="C235" s="3" t="s">
        <v>78</v>
      </c>
      <c r="G235" s="62" t="s">
        <v>62</v>
      </c>
      <c r="H235" s="59"/>
      <c r="J235" s="63" cm="1">
        <f t="array" ref="J235">IF(ISBLANK(INDEX(N235:Y235,,$J$2)),N235,INDEX(N235:Y235,$J$2))</f>
        <v>0.03</v>
      </c>
      <c r="K235" s="98"/>
      <c r="M235" s="23"/>
      <c r="N235" s="291">
        <v>0.03</v>
      </c>
      <c r="O235" s="291"/>
      <c r="P235" s="291"/>
      <c r="Q235" s="291"/>
      <c r="R235" s="291"/>
      <c r="S235" s="291"/>
      <c r="T235" s="291"/>
      <c r="U235" s="291"/>
      <c r="V235" s="291"/>
      <c r="W235" s="291"/>
      <c r="X235" s="291"/>
      <c r="Y235" s="291"/>
    </row>
    <row r="236" spans="1:27" s="3" customFormat="1" ht="12.75" customHeight="1" x14ac:dyDescent="0.2">
      <c r="H236" s="62"/>
      <c r="M236" s="71"/>
      <c r="N236" s="71"/>
      <c r="O236" s="71"/>
      <c r="P236" s="71"/>
      <c r="Q236" s="71"/>
      <c r="R236" s="71"/>
      <c r="S236" s="71"/>
      <c r="T236" s="71"/>
      <c r="U236" s="71"/>
      <c r="V236" s="82"/>
    </row>
    <row r="237" spans="1:27" ht="12.75" customHeight="1" x14ac:dyDescent="0.2">
      <c r="A237" s="3"/>
    </row>
    <row r="238" spans="1:27" ht="12.75" customHeight="1" x14ac:dyDescent="0.25">
      <c r="A238" s="50" t="s">
        <v>583</v>
      </c>
      <c r="B238" s="50"/>
      <c r="C238" s="50"/>
      <c r="D238" s="50"/>
      <c r="E238" s="50"/>
      <c r="F238" s="50"/>
      <c r="G238" s="51"/>
      <c r="H238" s="52"/>
      <c r="I238" s="53"/>
      <c r="J238" s="53"/>
      <c r="K238" s="53"/>
      <c r="L238" s="53"/>
      <c r="M238" s="54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1"/>
      <c r="Z238" s="53"/>
      <c r="AA238" s="56"/>
    </row>
    <row r="239" spans="1:27" ht="12.75" customHeight="1" x14ac:dyDescent="0.25">
      <c r="J239" s="59"/>
      <c r="K239" s="60"/>
      <c r="M239" s="60"/>
    </row>
    <row r="240" spans="1:27" ht="12.75" customHeight="1" x14ac:dyDescent="0.25">
      <c r="C240" s="23"/>
      <c r="E240" s="57" t="b">
        <v>1</v>
      </c>
      <c r="J240" s="59"/>
      <c r="K240" s="60"/>
      <c r="M240" s="60"/>
    </row>
    <row r="241" spans="1:13" ht="12.75" customHeight="1" x14ac:dyDescent="0.25">
      <c r="C241" s="23"/>
      <c r="E241" s="57" t="b">
        <v>0</v>
      </c>
      <c r="J241" s="59"/>
      <c r="K241" s="60"/>
      <c r="M241" s="60"/>
    </row>
    <row r="242" spans="1:13" ht="12.75" customHeight="1" x14ac:dyDescent="0.25">
      <c r="J242" s="59"/>
      <c r="K242" s="60"/>
      <c r="M242" s="60"/>
    </row>
    <row r="243" spans="1:13" s="1" customFormat="1" ht="12.75" customHeight="1" x14ac:dyDescent="0.2">
      <c r="A243" s="27" t="s">
        <v>57</v>
      </c>
      <c r="F243" s="26"/>
      <c r="H243" s="2"/>
      <c r="I243" s="2"/>
      <c r="J243" s="290"/>
    </row>
    <row r="244" spans="1:13" ht="12.75" hidden="1" customHeight="1" x14ac:dyDescent="0.25">
      <c r="J244" s="59"/>
      <c r="K244" s="60"/>
      <c r="M244" s="60"/>
    </row>
    <row r="245" spans="1:13" ht="12.75" hidden="1" customHeight="1" x14ac:dyDescent="0.25">
      <c r="J245" s="59"/>
      <c r="K245" s="60"/>
      <c r="M245" s="60"/>
    </row>
    <row r="246" spans="1:13" ht="12.75" hidden="1" customHeight="1" x14ac:dyDescent="0.25">
      <c r="J246" s="59"/>
      <c r="K246" s="60"/>
      <c r="M246" s="60"/>
    </row>
  </sheetData>
  <mergeCells count="13">
    <mergeCell ref="W3:W7"/>
    <mergeCell ref="X3:X7"/>
    <mergeCell ref="Y3:Y7"/>
    <mergeCell ref="J3:J7"/>
    <mergeCell ref="N3:N7"/>
    <mergeCell ref="O3:O7"/>
    <mergeCell ref="P3:P7"/>
    <mergeCell ref="Q3:Q7"/>
    <mergeCell ref="V3:V7"/>
    <mergeCell ref="R3:R7"/>
    <mergeCell ref="S3:S7"/>
    <mergeCell ref="T3:T7"/>
    <mergeCell ref="U3:U7"/>
  </mergeCells>
  <conditionalFormatting sqref="O135:AA171 Z131:AA134 O173:AA231 Z172:AA172 O233:AA243 Z232:AA232 O11:AA130">
    <cfRule type="expression" dxfId="89" priority="5">
      <formula>O11&lt;&gt;""</formula>
    </cfRule>
  </conditionalFormatting>
  <conditionalFormatting sqref="O131:Y134">
    <cfRule type="expression" dxfId="88" priority="3">
      <formula>O131&lt;&gt;""</formula>
    </cfRule>
  </conditionalFormatting>
  <conditionalFormatting sqref="O172:Y172">
    <cfRule type="expression" dxfId="87" priority="2">
      <formula>O172&lt;&gt;""</formula>
    </cfRule>
  </conditionalFormatting>
  <conditionalFormatting sqref="O232:Y232">
    <cfRule type="expression" dxfId="86" priority="1">
      <formula>O232&lt;&gt;""</formula>
    </cfRule>
  </conditionalFormatting>
  <dataValidations count="2">
    <dataValidation type="list" allowBlank="1" showInputMessage="1" showErrorMessage="1" sqref="N99:Y99 N232:Y232 N172" xr:uid="{D025F0B3-5142-4E71-BC21-597CBB2E670E}">
      <formula1>$E$240:$E$241</formula1>
    </dataValidation>
    <dataValidation type="list" allowBlank="1" showInputMessage="1" showErrorMessage="1" sqref="O233:V233" xr:uid="{2FF4B156-2044-4BF2-8976-D09D82C6BC90}">
      <formula1>#REF!</formula1>
    </dataValidation>
  </dataValidations>
  <printOptions horizontalCentered="1" verticalCentered="1"/>
  <pageMargins left="0.11811023622047245" right="0.11811023622047245" top="0.15748031496062992" bottom="0.15748031496062992" header="0.31496062992125984" footer="0.31496062992125984"/>
  <pageSetup paperSize="9" scale="61" fitToHeight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ircular">
                <anchor moveWithCells="1">
                  <from>
                    <xdr:col>10</xdr:col>
                    <xdr:colOff>304800</xdr:colOff>
                    <xdr:row>2</xdr:row>
                    <xdr:rowOff>95250</xdr:rowOff>
                  </from>
                  <to>
                    <xdr:col>12</xdr:col>
                    <xdr:colOff>9525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64BA73-87B3-4F21-8523-52844D5B01E9}">
          <x14:formula1>
            <xm:f>'Feasibility Study'!$C$53:$C$55</xm:f>
          </x14:formula1>
          <xm:sqref>N93:Y93</xm:sqref>
        </x14:dataValidation>
        <x14:dataValidation type="list" allowBlank="1" showInputMessage="1" showErrorMessage="1" xr:uid="{0975F850-8B6D-4E65-8AB8-6030C784D420}">
          <x14:formula1>
            <xm:f>'Feasibility Study'!$C$78:$C$84</xm:f>
          </x14:formula1>
          <xm:sqref>N131:Y134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C4960-5364-435A-AD2B-BEA27264716A}">
  <sheetPr codeName="Sheet11">
    <tabColor theme="3" tint="-0.499984740745262"/>
    <pageSetUpPr autoPageBreaks="0"/>
  </sheetPr>
  <dimension ref="A1:EE37"/>
  <sheetViews>
    <sheetView showGridLines="0" zoomScale="50" zoomScaleNormal="50" workbookViewId="0">
      <pane xSplit="14" ySplit="8" topLeftCell="O9" activePane="bottomRight" state="frozen"/>
      <selection activeCell="T28" sqref="T28"/>
      <selection pane="topRight" activeCell="T28" sqref="T28"/>
      <selection pane="bottomLeft" activeCell="T28" sqref="T28"/>
      <selection pane="bottomRight" activeCell="K22" sqref="K22"/>
    </sheetView>
  </sheetViews>
  <sheetFormatPr defaultColWidth="0" defaultRowHeight="0" customHeight="1" zeroHeight="1" x14ac:dyDescent="0.2"/>
  <cols>
    <col min="1" max="1" width="2.7109375" style="3" customWidth="1"/>
    <col min="2" max="2" width="3.7109375" style="3" customWidth="1"/>
    <col min="3" max="3" width="2.7109375" style="3" customWidth="1"/>
    <col min="4" max="7" width="12.5703125" style="3" customWidth="1"/>
    <col min="8" max="9" width="12.5703125" style="5" customWidth="1"/>
    <col min="10" max="10" width="12.5703125" style="6" customWidth="1"/>
    <col min="11" max="15" width="12.5703125" style="3" customWidth="1"/>
    <col min="16" max="129" width="11.42578125" style="3" customWidth="1"/>
    <col min="130" max="16384" width="9.140625" style="3" hidden="1"/>
  </cols>
  <sheetData>
    <row r="1" spans="2:129" s="400" customFormat="1" ht="12.75" customHeight="1" x14ac:dyDescent="0.2">
      <c r="I1" s="401"/>
    </row>
    <row r="2" spans="2:129" s="400" customFormat="1" ht="12.75" customHeight="1" x14ac:dyDescent="0.2">
      <c r="I2" s="401"/>
    </row>
    <row r="3" spans="2:129" s="400" customFormat="1" ht="12.75" customHeight="1" x14ac:dyDescent="0.2">
      <c r="I3" s="401"/>
    </row>
    <row r="4" spans="2:129" s="400" customFormat="1" ht="12.75" customHeight="1" x14ac:dyDescent="0.2">
      <c r="I4" s="401"/>
    </row>
    <row r="5" spans="2:129" s="400" customFormat="1" ht="12.75" customHeight="1" x14ac:dyDescent="0.2">
      <c r="I5" s="401"/>
    </row>
    <row r="6" spans="2:129" s="400" customFormat="1" ht="12.75" customHeight="1" x14ac:dyDescent="0.2">
      <c r="I6" s="401"/>
      <c r="P6" s="402">
        <f>Input_Scen!J11</f>
        <v>2023</v>
      </c>
      <c r="Q6" s="402">
        <f>P6+1</f>
        <v>2024</v>
      </c>
      <c r="R6" s="402">
        <f t="shared" ref="R6:AG7" si="0">Q6+1</f>
        <v>2025</v>
      </c>
      <c r="S6" s="402">
        <f t="shared" si="0"/>
        <v>2026</v>
      </c>
      <c r="T6" s="402">
        <f t="shared" si="0"/>
        <v>2027</v>
      </c>
      <c r="U6" s="402">
        <f t="shared" si="0"/>
        <v>2028</v>
      </c>
      <c r="V6" s="402">
        <f t="shared" si="0"/>
        <v>2029</v>
      </c>
      <c r="W6" s="402">
        <f t="shared" si="0"/>
        <v>2030</v>
      </c>
      <c r="X6" s="402">
        <f t="shared" si="0"/>
        <v>2031</v>
      </c>
      <c r="Y6" s="402">
        <f t="shared" si="0"/>
        <v>2032</v>
      </c>
      <c r="Z6" s="402">
        <f t="shared" si="0"/>
        <v>2033</v>
      </c>
      <c r="AA6" s="402">
        <f t="shared" si="0"/>
        <v>2034</v>
      </c>
      <c r="AB6" s="402">
        <f t="shared" si="0"/>
        <v>2035</v>
      </c>
      <c r="AC6" s="402">
        <f t="shared" si="0"/>
        <v>2036</v>
      </c>
      <c r="AD6" s="402">
        <f t="shared" si="0"/>
        <v>2037</v>
      </c>
      <c r="AE6" s="402">
        <f t="shared" si="0"/>
        <v>2038</v>
      </c>
      <c r="AF6" s="402">
        <f t="shared" si="0"/>
        <v>2039</v>
      </c>
      <c r="AG6" s="402">
        <f t="shared" si="0"/>
        <v>2040</v>
      </c>
      <c r="AH6" s="402">
        <f t="shared" ref="AH6:AW7" si="1">AG6+1</f>
        <v>2041</v>
      </c>
      <c r="AI6" s="402">
        <f t="shared" si="1"/>
        <v>2042</v>
      </c>
      <c r="AJ6" s="402">
        <f t="shared" si="1"/>
        <v>2043</v>
      </c>
      <c r="AK6" s="402">
        <f t="shared" si="1"/>
        <v>2044</v>
      </c>
      <c r="AL6" s="402">
        <f t="shared" si="1"/>
        <v>2045</v>
      </c>
      <c r="AM6" s="402">
        <f t="shared" si="1"/>
        <v>2046</v>
      </c>
      <c r="AN6" s="402">
        <f t="shared" si="1"/>
        <v>2047</v>
      </c>
      <c r="AO6" s="402">
        <f t="shared" si="1"/>
        <v>2048</v>
      </c>
      <c r="AP6" s="402">
        <f t="shared" si="1"/>
        <v>2049</v>
      </c>
      <c r="AQ6" s="402">
        <f t="shared" si="1"/>
        <v>2050</v>
      </c>
      <c r="AR6" s="402">
        <f t="shared" si="1"/>
        <v>2051</v>
      </c>
      <c r="AS6" s="402">
        <f t="shared" si="1"/>
        <v>2052</v>
      </c>
      <c r="AT6" s="402">
        <f t="shared" si="1"/>
        <v>2053</v>
      </c>
      <c r="AU6" s="402">
        <f t="shared" si="1"/>
        <v>2054</v>
      </c>
      <c r="AV6" s="402">
        <f t="shared" si="1"/>
        <v>2055</v>
      </c>
      <c r="AW6" s="402">
        <f t="shared" si="1"/>
        <v>2056</v>
      </c>
      <c r="AX6" s="402">
        <f t="shared" ref="AX6:BM7" si="2">AW6+1</f>
        <v>2057</v>
      </c>
      <c r="AY6" s="402">
        <f t="shared" si="2"/>
        <v>2058</v>
      </c>
      <c r="AZ6" s="402">
        <f t="shared" si="2"/>
        <v>2059</v>
      </c>
      <c r="BA6" s="402">
        <f t="shared" si="2"/>
        <v>2060</v>
      </c>
      <c r="BB6" s="402">
        <f t="shared" si="2"/>
        <v>2061</v>
      </c>
      <c r="BC6" s="402">
        <f t="shared" si="2"/>
        <v>2062</v>
      </c>
      <c r="BD6" s="402">
        <f t="shared" si="2"/>
        <v>2063</v>
      </c>
      <c r="BE6" s="402">
        <f t="shared" si="2"/>
        <v>2064</v>
      </c>
      <c r="BF6" s="402">
        <f t="shared" si="2"/>
        <v>2065</v>
      </c>
      <c r="BG6" s="402">
        <f t="shared" si="2"/>
        <v>2066</v>
      </c>
      <c r="BH6" s="402">
        <f t="shared" si="2"/>
        <v>2067</v>
      </c>
      <c r="BI6" s="402">
        <f t="shared" si="2"/>
        <v>2068</v>
      </c>
      <c r="BJ6" s="402">
        <f t="shared" si="2"/>
        <v>2069</v>
      </c>
      <c r="BK6" s="402">
        <f t="shared" si="2"/>
        <v>2070</v>
      </c>
      <c r="BL6" s="402">
        <f t="shared" si="2"/>
        <v>2071</v>
      </c>
      <c r="BM6" s="402">
        <f t="shared" si="2"/>
        <v>2072</v>
      </c>
      <c r="BN6" s="402">
        <f t="shared" ref="BN6:CC7" si="3">BM6+1</f>
        <v>2073</v>
      </c>
      <c r="BO6" s="402">
        <f t="shared" si="3"/>
        <v>2074</v>
      </c>
      <c r="BP6" s="402">
        <f t="shared" si="3"/>
        <v>2075</v>
      </c>
      <c r="BQ6" s="402">
        <f t="shared" si="3"/>
        <v>2076</v>
      </c>
      <c r="BR6" s="402">
        <f t="shared" si="3"/>
        <v>2077</v>
      </c>
      <c r="BS6" s="402">
        <f t="shared" si="3"/>
        <v>2078</v>
      </c>
      <c r="BT6" s="402">
        <f t="shared" si="3"/>
        <v>2079</v>
      </c>
      <c r="BU6" s="402">
        <f t="shared" si="3"/>
        <v>2080</v>
      </c>
      <c r="BV6" s="402">
        <f t="shared" si="3"/>
        <v>2081</v>
      </c>
      <c r="BW6" s="402">
        <f t="shared" si="3"/>
        <v>2082</v>
      </c>
      <c r="BX6" s="402">
        <f t="shared" si="3"/>
        <v>2083</v>
      </c>
      <c r="BY6" s="402">
        <f t="shared" si="3"/>
        <v>2084</v>
      </c>
      <c r="BZ6" s="402">
        <f t="shared" si="3"/>
        <v>2085</v>
      </c>
      <c r="CA6" s="402">
        <f t="shared" si="3"/>
        <v>2086</v>
      </c>
      <c r="CB6" s="402">
        <f t="shared" si="3"/>
        <v>2087</v>
      </c>
      <c r="CC6" s="402">
        <f t="shared" si="3"/>
        <v>2088</v>
      </c>
      <c r="CD6" s="402">
        <f t="shared" ref="CD6:CS7" si="4">CC6+1</f>
        <v>2089</v>
      </c>
      <c r="CE6" s="402">
        <f t="shared" si="4"/>
        <v>2090</v>
      </c>
      <c r="CF6" s="402">
        <f t="shared" si="4"/>
        <v>2091</v>
      </c>
      <c r="CG6" s="402">
        <f t="shared" si="4"/>
        <v>2092</v>
      </c>
      <c r="CH6" s="402">
        <f t="shared" si="4"/>
        <v>2093</v>
      </c>
      <c r="CI6" s="402">
        <f t="shared" si="4"/>
        <v>2094</v>
      </c>
      <c r="CJ6" s="402">
        <f t="shared" si="4"/>
        <v>2095</v>
      </c>
      <c r="CK6" s="402">
        <f t="shared" si="4"/>
        <v>2096</v>
      </c>
      <c r="CL6" s="402">
        <f t="shared" si="4"/>
        <v>2097</v>
      </c>
      <c r="CM6" s="402">
        <f t="shared" si="4"/>
        <v>2098</v>
      </c>
      <c r="CN6" s="402">
        <f t="shared" si="4"/>
        <v>2099</v>
      </c>
      <c r="CO6" s="402">
        <f t="shared" si="4"/>
        <v>2100</v>
      </c>
      <c r="CP6" s="402">
        <f t="shared" si="4"/>
        <v>2101</v>
      </c>
      <c r="CQ6" s="402">
        <f t="shared" si="4"/>
        <v>2102</v>
      </c>
      <c r="CR6" s="402">
        <f t="shared" si="4"/>
        <v>2103</v>
      </c>
      <c r="CS6" s="402">
        <f t="shared" si="4"/>
        <v>2104</v>
      </c>
      <c r="CT6" s="402">
        <f t="shared" ref="CT6:DI7" si="5">CS6+1</f>
        <v>2105</v>
      </c>
      <c r="CU6" s="402">
        <f t="shared" si="5"/>
        <v>2106</v>
      </c>
      <c r="CV6" s="402">
        <f t="shared" si="5"/>
        <v>2107</v>
      </c>
      <c r="CW6" s="402">
        <f t="shared" si="5"/>
        <v>2108</v>
      </c>
      <c r="CX6" s="402">
        <f t="shared" si="5"/>
        <v>2109</v>
      </c>
      <c r="CY6" s="402">
        <f t="shared" si="5"/>
        <v>2110</v>
      </c>
      <c r="CZ6" s="402">
        <f t="shared" si="5"/>
        <v>2111</v>
      </c>
      <c r="DA6" s="402">
        <f t="shared" si="5"/>
        <v>2112</v>
      </c>
      <c r="DB6" s="402">
        <f t="shared" si="5"/>
        <v>2113</v>
      </c>
      <c r="DC6" s="402">
        <f t="shared" si="5"/>
        <v>2114</v>
      </c>
      <c r="DD6" s="402">
        <f t="shared" si="5"/>
        <v>2115</v>
      </c>
      <c r="DE6" s="402">
        <f t="shared" si="5"/>
        <v>2116</v>
      </c>
      <c r="DF6" s="402">
        <f t="shared" si="5"/>
        <v>2117</v>
      </c>
      <c r="DG6" s="402">
        <f t="shared" si="5"/>
        <v>2118</v>
      </c>
      <c r="DH6" s="402">
        <f t="shared" si="5"/>
        <v>2119</v>
      </c>
      <c r="DI6" s="402">
        <f t="shared" si="5"/>
        <v>2120</v>
      </c>
      <c r="DJ6" s="402">
        <f t="shared" ref="DJ6:DY7" si="6">DI6+1</f>
        <v>2121</v>
      </c>
      <c r="DK6" s="402">
        <f t="shared" si="6"/>
        <v>2122</v>
      </c>
      <c r="DL6" s="402">
        <f t="shared" si="6"/>
        <v>2123</v>
      </c>
      <c r="DM6" s="402">
        <f t="shared" si="6"/>
        <v>2124</v>
      </c>
      <c r="DN6" s="402">
        <f t="shared" si="6"/>
        <v>2125</v>
      </c>
      <c r="DO6" s="402">
        <f t="shared" si="6"/>
        <v>2126</v>
      </c>
      <c r="DP6" s="402">
        <f t="shared" si="6"/>
        <v>2127</v>
      </c>
      <c r="DQ6" s="402">
        <f t="shared" si="6"/>
        <v>2128</v>
      </c>
      <c r="DR6" s="402">
        <f t="shared" si="6"/>
        <v>2129</v>
      </c>
      <c r="DS6" s="402">
        <f t="shared" si="6"/>
        <v>2130</v>
      </c>
      <c r="DT6" s="402">
        <f t="shared" si="6"/>
        <v>2131</v>
      </c>
      <c r="DU6" s="402">
        <f t="shared" si="6"/>
        <v>2132</v>
      </c>
      <c r="DV6" s="402">
        <f t="shared" si="6"/>
        <v>2133</v>
      </c>
      <c r="DW6" s="402">
        <f t="shared" si="6"/>
        <v>2134</v>
      </c>
      <c r="DX6" s="402">
        <f t="shared" si="6"/>
        <v>2135</v>
      </c>
      <c r="DY6" s="402">
        <f t="shared" si="6"/>
        <v>2136</v>
      </c>
    </row>
    <row r="7" spans="2:129" s="400" customFormat="1" ht="12.75" customHeight="1" x14ac:dyDescent="0.2">
      <c r="I7" s="401"/>
      <c r="P7" s="403">
        <v>1</v>
      </c>
      <c r="Q7" s="403">
        <f>P7+1</f>
        <v>2</v>
      </c>
      <c r="R7" s="403">
        <f t="shared" si="0"/>
        <v>3</v>
      </c>
      <c r="S7" s="403">
        <f t="shared" si="0"/>
        <v>4</v>
      </c>
      <c r="T7" s="403">
        <f t="shared" si="0"/>
        <v>5</v>
      </c>
      <c r="U7" s="403">
        <f t="shared" si="0"/>
        <v>6</v>
      </c>
      <c r="V7" s="403">
        <f t="shared" si="0"/>
        <v>7</v>
      </c>
      <c r="W7" s="403">
        <f t="shared" si="0"/>
        <v>8</v>
      </c>
      <c r="X7" s="403">
        <f t="shared" si="0"/>
        <v>9</v>
      </c>
      <c r="Y7" s="403">
        <f t="shared" si="0"/>
        <v>10</v>
      </c>
      <c r="Z7" s="403">
        <f t="shared" si="0"/>
        <v>11</v>
      </c>
      <c r="AA7" s="403">
        <f t="shared" si="0"/>
        <v>12</v>
      </c>
      <c r="AB7" s="403">
        <f t="shared" si="0"/>
        <v>13</v>
      </c>
      <c r="AC7" s="403">
        <f t="shared" si="0"/>
        <v>14</v>
      </c>
      <c r="AD7" s="403">
        <f t="shared" si="0"/>
        <v>15</v>
      </c>
      <c r="AE7" s="403">
        <f t="shared" si="0"/>
        <v>16</v>
      </c>
      <c r="AF7" s="403">
        <f t="shared" si="0"/>
        <v>17</v>
      </c>
      <c r="AG7" s="403">
        <f t="shared" si="0"/>
        <v>18</v>
      </c>
      <c r="AH7" s="403">
        <f t="shared" si="1"/>
        <v>19</v>
      </c>
      <c r="AI7" s="403">
        <f t="shared" si="1"/>
        <v>20</v>
      </c>
      <c r="AJ7" s="403">
        <f t="shared" si="1"/>
        <v>21</v>
      </c>
      <c r="AK7" s="403">
        <f t="shared" si="1"/>
        <v>22</v>
      </c>
      <c r="AL7" s="403">
        <f t="shared" si="1"/>
        <v>23</v>
      </c>
      <c r="AM7" s="403">
        <f t="shared" si="1"/>
        <v>24</v>
      </c>
      <c r="AN7" s="403">
        <f t="shared" si="1"/>
        <v>25</v>
      </c>
      <c r="AO7" s="403">
        <f t="shared" si="1"/>
        <v>26</v>
      </c>
      <c r="AP7" s="403">
        <f t="shared" si="1"/>
        <v>27</v>
      </c>
      <c r="AQ7" s="403">
        <f t="shared" si="1"/>
        <v>28</v>
      </c>
      <c r="AR7" s="403">
        <f t="shared" si="1"/>
        <v>29</v>
      </c>
      <c r="AS7" s="403">
        <f t="shared" si="1"/>
        <v>30</v>
      </c>
      <c r="AT7" s="403">
        <f t="shared" si="1"/>
        <v>31</v>
      </c>
      <c r="AU7" s="403">
        <f t="shared" si="1"/>
        <v>32</v>
      </c>
      <c r="AV7" s="403">
        <f t="shared" si="1"/>
        <v>33</v>
      </c>
      <c r="AW7" s="403">
        <f t="shared" si="1"/>
        <v>34</v>
      </c>
      <c r="AX7" s="403">
        <f t="shared" si="2"/>
        <v>35</v>
      </c>
      <c r="AY7" s="403">
        <f t="shared" si="2"/>
        <v>36</v>
      </c>
      <c r="AZ7" s="403">
        <f t="shared" si="2"/>
        <v>37</v>
      </c>
      <c r="BA7" s="403">
        <f t="shared" si="2"/>
        <v>38</v>
      </c>
      <c r="BB7" s="403">
        <f t="shared" si="2"/>
        <v>39</v>
      </c>
      <c r="BC7" s="403">
        <f t="shared" si="2"/>
        <v>40</v>
      </c>
      <c r="BD7" s="403">
        <f t="shared" si="2"/>
        <v>41</v>
      </c>
      <c r="BE7" s="403">
        <f t="shared" si="2"/>
        <v>42</v>
      </c>
      <c r="BF7" s="403">
        <f t="shared" si="2"/>
        <v>43</v>
      </c>
      <c r="BG7" s="403">
        <f t="shared" si="2"/>
        <v>44</v>
      </c>
      <c r="BH7" s="403">
        <f t="shared" si="2"/>
        <v>45</v>
      </c>
      <c r="BI7" s="403">
        <f t="shared" si="2"/>
        <v>46</v>
      </c>
      <c r="BJ7" s="403">
        <f t="shared" si="2"/>
        <v>47</v>
      </c>
      <c r="BK7" s="403">
        <f t="shared" si="2"/>
        <v>48</v>
      </c>
      <c r="BL7" s="403">
        <f t="shared" si="2"/>
        <v>49</v>
      </c>
      <c r="BM7" s="403">
        <f t="shared" si="2"/>
        <v>50</v>
      </c>
      <c r="BN7" s="403">
        <f t="shared" si="3"/>
        <v>51</v>
      </c>
      <c r="BO7" s="403">
        <f t="shared" si="3"/>
        <v>52</v>
      </c>
      <c r="BP7" s="403">
        <f t="shared" si="3"/>
        <v>53</v>
      </c>
      <c r="BQ7" s="403">
        <f t="shared" si="3"/>
        <v>54</v>
      </c>
      <c r="BR7" s="403">
        <f t="shared" si="3"/>
        <v>55</v>
      </c>
      <c r="BS7" s="403">
        <f t="shared" si="3"/>
        <v>56</v>
      </c>
      <c r="BT7" s="403">
        <f t="shared" si="3"/>
        <v>57</v>
      </c>
      <c r="BU7" s="403">
        <f t="shared" si="3"/>
        <v>58</v>
      </c>
      <c r="BV7" s="403">
        <f t="shared" si="3"/>
        <v>59</v>
      </c>
      <c r="BW7" s="403">
        <f t="shared" si="3"/>
        <v>60</v>
      </c>
      <c r="BX7" s="403">
        <f t="shared" si="3"/>
        <v>61</v>
      </c>
      <c r="BY7" s="403">
        <f t="shared" si="3"/>
        <v>62</v>
      </c>
      <c r="BZ7" s="403">
        <f t="shared" si="3"/>
        <v>63</v>
      </c>
      <c r="CA7" s="403">
        <f t="shared" si="3"/>
        <v>64</v>
      </c>
      <c r="CB7" s="403">
        <f t="shared" si="3"/>
        <v>65</v>
      </c>
      <c r="CC7" s="403">
        <f t="shared" si="3"/>
        <v>66</v>
      </c>
      <c r="CD7" s="403">
        <f t="shared" si="4"/>
        <v>67</v>
      </c>
      <c r="CE7" s="403">
        <f t="shared" si="4"/>
        <v>68</v>
      </c>
      <c r="CF7" s="403">
        <f t="shared" si="4"/>
        <v>69</v>
      </c>
      <c r="CG7" s="403">
        <f t="shared" si="4"/>
        <v>70</v>
      </c>
      <c r="CH7" s="403">
        <f t="shared" si="4"/>
        <v>71</v>
      </c>
      <c r="CI7" s="403">
        <f t="shared" si="4"/>
        <v>72</v>
      </c>
      <c r="CJ7" s="403">
        <f t="shared" si="4"/>
        <v>73</v>
      </c>
      <c r="CK7" s="403">
        <f t="shared" si="4"/>
        <v>74</v>
      </c>
      <c r="CL7" s="403">
        <f t="shared" si="4"/>
        <v>75</v>
      </c>
      <c r="CM7" s="403">
        <f t="shared" si="4"/>
        <v>76</v>
      </c>
      <c r="CN7" s="403">
        <f t="shared" si="4"/>
        <v>77</v>
      </c>
      <c r="CO7" s="403">
        <f t="shared" si="4"/>
        <v>78</v>
      </c>
      <c r="CP7" s="403">
        <f t="shared" si="4"/>
        <v>79</v>
      </c>
      <c r="CQ7" s="403">
        <f t="shared" si="4"/>
        <v>80</v>
      </c>
      <c r="CR7" s="403">
        <f t="shared" si="4"/>
        <v>81</v>
      </c>
      <c r="CS7" s="403">
        <f t="shared" si="4"/>
        <v>82</v>
      </c>
      <c r="CT7" s="403">
        <f t="shared" si="5"/>
        <v>83</v>
      </c>
      <c r="CU7" s="403">
        <f t="shared" si="5"/>
        <v>84</v>
      </c>
      <c r="CV7" s="403">
        <f t="shared" si="5"/>
        <v>85</v>
      </c>
      <c r="CW7" s="403">
        <f t="shared" si="5"/>
        <v>86</v>
      </c>
      <c r="CX7" s="403">
        <f t="shared" si="5"/>
        <v>87</v>
      </c>
      <c r="CY7" s="403">
        <f t="shared" si="5"/>
        <v>88</v>
      </c>
      <c r="CZ7" s="403">
        <f t="shared" si="5"/>
        <v>89</v>
      </c>
      <c r="DA7" s="403">
        <f t="shared" si="5"/>
        <v>90</v>
      </c>
      <c r="DB7" s="403">
        <f t="shared" si="5"/>
        <v>91</v>
      </c>
      <c r="DC7" s="403">
        <f t="shared" si="5"/>
        <v>92</v>
      </c>
      <c r="DD7" s="403">
        <f t="shared" si="5"/>
        <v>93</v>
      </c>
      <c r="DE7" s="403">
        <f t="shared" si="5"/>
        <v>94</v>
      </c>
      <c r="DF7" s="403">
        <f t="shared" si="5"/>
        <v>95</v>
      </c>
      <c r="DG7" s="403">
        <f t="shared" si="5"/>
        <v>96</v>
      </c>
      <c r="DH7" s="403">
        <f t="shared" si="5"/>
        <v>97</v>
      </c>
      <c r="DI7" s="403">
        <f t="shared" si="5"/>
        <v>98</v>
      </c>
      <c r="DJ7" s="403">
        <f t="shared" si="6"/>
        <v>99</v>
      </c>
      <c r="DK7" s="403">
        <f t="shared" si="6"/>
        <v>100</v>
      </c>
      <c r="DL7" s="403">
        <f t="shared" si="6"/>
        <v>101</v>
      </c>
      <c r="DM7" s="403">
        <f t="shared" si="6"/>
        <v>102</v>
      </c>
      <c r="DN7" s="403">
        <f t="shared" si="6"/>
        <v>103</v>
      </c>
      <c r="DO7" s="403">
        <f t="shared" si="6"/>
        <v>104</v>
      </c>
      <c r="DP7" s="403">
        <f t="shared" si="6"/>
        <v>105</v>
      </c>
      <c r="DQ7" s="403">
        <f t="shared" si="6"/>
        <v>106</v>
      </c>
      <c r="DR7" s="403">
        <f t="shared" si="6"/>
        <v>107</v>
      </c>
      <c r="DS7" s="403">
        <f t="shared" si="6"/>
        <v>108</v>
      </c>
      <c r="DT7" s="403">
        <f t="shared" si="6"/>
        <v>109</v>
      </c>
      <c r="DU7" s="403">
        <f t="shared" si="6"/>
        <v>110</v>
      </c>
      <c r="DV7" s="403">
        <f t="shared" si="6"/>
        <v>111</v>
      </c>
      <c r="DW7" s="403">
        <f t="shared" si="6"/>
        <v>112</v>
      </c>
      <c r="DX7" s="403">
        <f t="shared" si="6"/>
        <v>113</v>
      </c>
      <c r="DY7" s="403">
        <f t="shared" si="6"/>
        <v>114</v>
      </c>
    </row>
    <row r="8" spans="2:129" s="400" customFormat="1" ht="12.75" customHeight="1" x14ac:dyDescent="0.2">
      <c r="I8" s="401"/>
    </row>
    <row r="9" spans="2:129" ht="12.75" customHeight="1" x14ac:dyDescent="0.2"/>
    <row r="10" spans="2:129" ht="12.75" customHeight="1" thickBot="1" x14ac:dyDescent="0.25">
      <c r="C10" s="15" t="s">
        <v>247</v>
      </c>
      <c r="P10" s="132"/>
      <c r="Q10" s="132"/>
      <c r="R10" s="132"/>
      <c r="S10" s="132"/>
      <c r="T10" s="132"/>
      <c r="U10" s="132"/>
      <c r="V10" s="132"/>
      <c r="W10" s="132"/>
      <c r="X10" s="132"/>
      <c r="Y10" s="132"/>
      <c r="Z10" s="132"/>
      <c r="AA10" s="132"/>
      <c r="AB10" s="132"/>
      <c r="AC10" s="132"/>
      <c r="AD10" s="132"/>
      <c r="AE10" s="132"/>
      <c r="AF10" s="132"/>
      <c r="AG10" s="132"/>
      <c r="AH10" s="132"/>
      <c r="AI10" s="132"/>
      <c r="AJ10" s="132"/>
      <c r="AK10" s="132"/>
      <c r="AL10" s="132"/>
      <c r="AM10" s="132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132"/>
      <c r="BE10" s="132"/>
      <c r="BF10" s="132"/>
      <c r="BG10" s="132"/>
      <c r="BH10" s="132"/>
      <c r="BI10" s="132"/>
      <c r="BJ10" s="132"/>
      <c r="BK10" s="132"/>
      <c r="BL10" s="132"/>
      <c r="BM10" s="132"/>
      <c r="BN10" s="132"/>
      <c r="BO10" s="132"/>
      <c r="BP10" s="132"/>
      <c r="BQ10" s="132"/>
      <c r="BR10" s="132"/>
      <c r="BS10" s="132"/>
      <c r="BT10" s="132"/>
      <c r="BU10" s="132"/>
      <c r="BV10" s="132"/>
      <c r="BW10" s="132"/>
      <c r="BX10" s="132"/>
      <c r="BY10" s="132"/>
      <c r="BZ10" s="132"/>
      <c r="CA10" s="132"/>
      <c r="CB10" s="132"/>
      <c r="CC10" s="132"/>
      <c r="CD10" s="132"/>
      <c r="CE10" s="132"/>
      <c r="CF10" s="132"/>
      <c r="CG10" s="132"/>
      <c r="CH10" s="132"/>
      <c r="CI10" s="132"/>
      <c r="CJ10" s="132"/>
      <c r="CK10" s="132"/>
      <c r="CL10" s="132"/>
      <c r="CM10" s="132"/>
      <c r="CN10" s="132"/>
      <c r="CO10" s="132"/>
      <c r="CP10" s="132"/>
      <c r="CQ10" s="132"/>
      <c r="CR10" s="132"/>
      <c r="CS10" s="132"/>
      <c r="CT10" s="132"/>
      <c r="CU10" s="132"/>
      <c r="CV10" s="132"/>
      <c r="CW10" s="132"/>
      <c r="CX10" s="132"/>
      <c r="CY10" s="132"/>
      <c r="CZ10" s="132"/>
      <c r="DA10" s="132"/>
      <c r="DB10" s="132"/>
      <c r="DC10" s="132"/>
      <c r="DD10" s="132"/>
      <c r="DE10" s="132"/>
      <c r="DF10" s="132"/>
      <c r="DG10" s="132"/>
      <c r="DH10" s="132"/>
      <c r="DI10" s="132"/>
      <c r="DJ10" s="132"/>
      <c r="DK10" s="132"/>
      <c r="DL10" s="132"/>
      <c r="DM10" s="132"/>
      <c r="DN10" s="132"/>
      <c r="DO10" s="132"/>
      <c r="DP10" s="132"/>
      <c r="DQ10" s="132"/>
      <c r="DR10" s="132"/>
      <c r="DS10" s="132"/>
      <c r="DT10" s="132"/>
      <c r="DU10" s="132"/>
      <c r="DV10" s="132"/>
      <c r="DW10" s="132"/>
      <c r="DX10" s="132"/>
      <c r="DY10" s="132"/>
    </row>
    <row r="11" spans="2:129" ht="12.75" customHeight="1" thickBot="1" x14ac:dyDescent="0.25">
      <c r="B11" s="132">
        <v>1</v>
      </c>
      <c r="C11" s="3" t="s">
        <v>382</v>
      </c>
      <c r="H11" s="5" t="s">
        <v>168</v>
      </c>
      <c r="P11" s="291">
        <v>0.02</v>
      </c>
      <c r="Q11" s="291">
        <v>0.02</v>
      </c>
      <c r="R11" s="291">
        <v>0.02</v>
      </c>
      <c r="S11" s="291">
        <v>0.02</v>
      </c>
      <c r="T11" s="291">
        <v>0.02</v>
      </c>
      <c r="U11" s="291">
        <v>0.02</v>
      </c>
      <c r="V11" s="291">
        <v>0.02</v>
      </c>
      <c r="W11" s="291">
        <v>0.02</v>
      </c>
      <c r="X11" s="291">
        <v>0.02</v>
      </c>
      <c r="Y11" s="291">
        <v>0.02</v>
      </c>
      <c r="Z11" s="291">
        <v>0.02</v>
      </c>
      <c r="AA11" s="291">
        <v>0.02</v>
      </c>
      <c r="AB11" s="291">
        <v>0.02</v>
      </c>
      <c r="AC11" s="291">
        <v>0.02</v>
      </c>
      <c r="AD11" s="291">
        <v>0.02</v>
      </c>
      <c r="AE11" s="291">
        <v>0.02</v>
      </c>
      <c r="AF11" s="291">
        <v>0.02</v>
      </c>
      <c r="AG11" s="291">
        <v>0.02</v>
      </c>
      <c r="AH11" s="291">
        <v>0.02</v>
      </c>
      <c r="AI11" s="291">
        <v>0.02</v>
      </c>
      <c r="AJ11" s="291">
        <v>0.02</v>
      </c>
      <c r="AK11" s="291">
        <v>0.02</v>
      </c>
      <c r="AL11" s="291">
        <v>0.02</v>
      </c>
      <c r="AM11" s="291">
        <v>0.02</v>
      </c>
      <c r="AN11" s="291">
        <v>0.02</v>
      </c>
      <c r="AO11" s="291">
        <v>0.02</v>
      </c>
      <c r="AP11" s="291">
        <v>0.02</v>
      </c>
      <c r="AQ11" s="291">
        <v>0.02</v>
      </c>
      <c r="AR11" s="291">
        <v>0.02</v>
      </c>
      <c r="AS11" s="291">
        <v>0.02</v>
      </c>
      <c r="AT11" s="291">
        <v>0.02</v>
      </c>
      <c r="AU11" s="291">
        <v>0.02</v>
      </c>
      <c r="AV11" s="291">
        <v>0.02</v>
      </c>
      <c r="AW11" s="291">
        <v>0.02</v>
      </c>
      <c r="AX11" s="291">
        <v>0.02</v>
      </c>
      <c r="AY11" s="291">
        <v>0.02</v>
      </c>
      <c r="AZ11" s="291">
        <v>0.02</v>
      </c>
      <c r="BA11" s="291">
        <v>0.02</v>
      </c>
      <c r="BB11" s="291">
        <v>0.02</v>
      </c>
      <c r="BC11" s="291">
        <v>0.02</v>
      </c>
      <c r="BD11" s="291">
        <v>0.02</v>
      </c>
      <c r="BE11" s="291">
        <v>0.02</v>
      </c>
      <c r="BF11" s="291">
        <v>0.02</v>
      </c>
      <c r="BG11" s="291">
        <v>0.02</v>
      </c>
      <c r="BH11" s="291">
        <v>0.02</v>
      </c>
      <c r="BI11" s="291">
        <v>0.02</v>
      </c>
      <c r="BJ11" s="291">
        <v>0.02</v>
      </c>
      <c r="BK11" s="291">
        <v>0.02</v>
      </c>
      <c r="BL11" s="291">
        <v>0.02</v>
      </c>
      <c r="BM11" s="291">
        <v>0.02</v>
      </c>
      <c r="BN11" s="291">
        <v>0.02</v>
      </c>
      <c r="BO11" s="291">
        <v>0.02</v>
      </c>
      <c r="BP11" s="291">
        <v>0.02</v>
      </c>
      <c r="BQ11" s="291">
        <v>0.02</v>
      </c>
      <c r="BR11" s="291">
        <v>0.02</v>
      </c>
      <c r="BS11" s="291">
        <v>0.02</v>
      </c>
      <c r="BT11" s="291">
        <v>0.02</v>
      </c>
      <c r="BU11" s="291">
        <v>0.02</v>
      </c>
      <c r="BV11" s="291">
        <v>0.02</v>
      </c>
      <c r="BW11" s="291">
        <v>0.02</v>
      </c>
      <c r="BX11" s="291">
        <v>0.02</v>
      </c>
      <c r="BY11" s="291">
        <v>0.02</v>
      </c>
      <c r="BZ11" s="291">
        <v>0.02</v>
      </c>
      <c r="CA11" s="291">
        <v>0.02</v>
      </c>
      <c r="CB11" s="291">
        <v>0.02</v>
      </c>
      <c r="CC11" s="291">
        <v>0.02</v>
      </c>
      <c r="CD11" s="291">
        <v>0.02</v>
      </c>
      <c r="CE11" s="291">
        <v>0.02</v>
      </c>
      <c r="CF11" s="291">
        <v>0.02</v>
      </c>
      <c r="CG11" s="291">
        <v>0.02</v>
      </c>
      <c r="CH11" s="291">
        <v>0.02</v>
      </c>
      <c r="CI11" s="291">
        <v>0.02</v>
      </c>
      <c r="CJ11" s="291">
        <v>0.02</v>
      </c>
      <c r="CK11" s="291">
        <v>0.02</v>
      </c>
      <c r="CL11" s="291">
        <v>0.02</v>
      </c>
      <c r="CM11" s="291">
        <v>0.02</v>
      </c>
      <c r="CN11" s="291">
        <v>0.02</v>
      </c>
      <c r="CO11" s="291">
        <v>0.02</v>
      </c>
      <c r="CP11" s="291">
        <v>0.02</v>
      </c>
      <c r="CQ11" s="291">
        <v>0.02</v>
      </c>
      <c r="CR11" s="291">
        <v>0.02</v>
      </c>
      <c r="CS11" s="291">
        <v>0.02</v>
      </c>
      <c r="CT11" s="291">
        <v>0.02</v>
      </c>
      <c r="CU11" s="291">
        <v>0.02</v>
      </c>
      <c r="CV11" s="291">
        <v>0.02</v>
      </c>
      <c r="CW11" s="291">
        <v>0.02</v>
      </c>
      <c r="CX11" s="291">
        <v>0.02</v>
      </c>
      <c r="CY11" s="291">
        <v>0.02</v>
      </c>
      <c r="CZ11" s="291">
        <v>0.02</v>
      </c>
      <c r="DA11" s="291">
        <v>0.02</v>
      </c>
      <c r="DB11" s="291">
        <v>0.02</v>
      </c>
      <c r="DC11" s="291">
        <v>0.02</v>
      </c>
      <c r="DD11" s="291">
        <v>0.02</v>
      </c>
      <c r="DE11" s="291">
        <v>0.02</v>
      </c>
      <c r="DF11" s="291">
        <v>0.02</v>
      </c>
      <c r="DG11" s="291">
        <v>0.02</v>
      </c>
      <c r="DH11" s="291">
        <v>0.02</v>
      </c>
      <c r="DI11" s="291">
        <v>0.02</v>
      </c>
      <c r="DJ11" s="291">
        <v>0.02</v>
      </c>
      <c r="DK11" s="291">
        <v>0.02</v>
      </c>
      <c r="DL11" s="291">
        <v>0.02</v>
      </c>
      <c r="DM11" s="291">
        <v>0.02</v>
      </c>
      <c r="DN11" s="291">
        <v>0.02</v>
      </c>
      <c r="DO11" s="291">
        <v>0.02</v>
      </c>
      <c r="DP11" s="291">
        <v>0.02</v>
      </c>
      <c r="DQ11" s="291">
        <v>0.02</v>
      </c>
      <c r="DR11" s="291">
        <v>0.02</v>
      </c>
      <c r="DS11" s="291">
        <v>0.02</v>
      </c>
      <c r="DT11" s="291">
        <v>0.02</v>
      </c>
      <c r="DU11" s="291">
        <v>0.02</v>
      </c>
      <c r="DV11" s="291">
        <v>0.02</v>
      </c>
      <c r="DW11" s="291">
        <v>0.02</v>
      </c>
      <c r="DX11" s="291">
        <v>0.02</v>
      </c>
      <c r="DY11" s="319">
        <v>0.02</v>
      </c>
    </row>
    <row r="12" spans="2:129" ht="12.75" customHeight="1" thickBot="1" x14ac:dyDescent="0.25">
      <c r="B12" s="132">
        <f>B11+1</f>
        <v>2</v>
      </c>
      <c r="C12" s="3" t="s">
        <v>383</v>
      </c>
      <c r="H12" s="5" t="s">
        <v>168</v>
      </c>
      <c r="P12" s="291">
        <v>0.02</v>
      </c>
      <c r="Q12" s="291">
        <v>0.02</v>
      </c>
      <c r="R12" s="291">
        <v>0.02</v>
      </c>
      <c r="S12" s="291">
        <v>0.02</v>
      </c>
      <c r="T12" s="291">
        <v>0.02</v>
      </c>
      <c r="U12" s="291">
        <v>0.02</v>
      </c>
      <c r="V12" s="291">
        <v>0.02</v>
      </c>
      <c r="W12" s="291">
        <v>0.02</v>
      </c>
      <c r="X12" s="291">
        <v>0.02</v>
      </c>
      <c r="Y12" s="291">
        <v>0.02</v>
      </c>
      <c r="Z12" s="291">
        <v>0.02</v>
      </c>
      <c r="AA12" s="291">
        <v>0.02</v>
      </c>
      <c r="AB12" s="291">
        <v>0.02</v>
      </c>
      <c r="AC12" s="291">
        <v>0.02</v>
      </c>
      <c r="AD12" s="291">
        <v>0.02</v>
      </c>
      <c r="AE12" s="291">
        <v>0.02</v>
      </c>
      <c r="AF12" s="291">
        <v>0.02</v>
      </c>
      <c r="AG12" s="291">
        <v>0.02</v>
      </c>
      <c r="AH12" s="291">
        <v>0.02</v>
      </c>
      <c r="AI12" s="291">
        <v>0.02</v>
      </c>
      <c r="AJ12" s="291">
        <v>0.02</v>
      </c>
      <c r="AK12" s="291">
        <v>0.02</v>
      </c>
      <c r="AL12" s="291">
        <v>0.02</v>
      </c>
      <c r="AM12" s="291">
        <v>0.02</v>
      </c>
      <c r="AN12" s="291">
        <v>0.02</v>
      </c>
      <c r="AO12" s="291">
        <v>0.02</v>
      </c>
      <c r="AP12" s="291">
        <v>0.02</v>
      </c>
      <c r="AQ12" s="291">
        <v>0.02</v>
      </c>
      <c r="AR12" s="291">
        <v>0.02</v>
      </c>
      <c r="AS12" s="291">
        <v>0.02</v>
      </c>
      <c r="AT12" s="291">
        <v>0.02</v>
      </c>
      <c r="AU12" s="291">
        <v>0.02</v>
      </c>
      <c r="AV12" s="291">
        <v>0.02</v>
      </c>
      <c r="AW12" s="291">
        <v>0.02</v>
      </c>
      <c r="AX12" s="291">
        <v>0.02</v>
      </c>
      <c r="AY12" s="291">
        <v>0.02</v>
      </c>
      <c r="AZ12" s="291">
        <v>0.02</v>
      </c>
      <c r="BA12" s="291">
        <v>0.02</v>
      </c>
      <c r="BB12" s="291">
        <v>0.02</v>
      </c>
      <c r="BC12" s="291">
        <v>0.02</v>
      </c>
      <c r="BD12" s="291">
        <v>0.02</v>
      </c>
      <c r="BE12" s="291">
        <v>0.02</v>
      </c>
      <c r="BF12" s="291">
        <v>0.02</v>
      </c>
      <c r="BG12" s="291">
        <v>0.02</v>
      </c>
      <c r="BH12" s="291">
        <v>0.02</v>
      </c>
      <c r="BI12" s="291">
        <v>0.02</v>
      </c>
      <c r="BJ12" s="291">
        <v>0.02</v>
      </c>
      <c r="BK12" s="291">
        <v>0.02</v>
      </c>
      <c r="BL12" s="291">
        <v>0.02</v>
      </c>
      <c r="BM12" s="291">
        <v>0.02</v>
      </c>
      <c r="BN12" s="291">
        <v>0.02</v>
      </c>
      <c r="BO12" s="291">
        <v>0.02</v>
      </c>
      <c r="BP12" s="291">
        <v>0.02</v>
      </c>
      <c r="BQ12" s="291">
        <v>0.02</v>
      </c>
      <c r="BR12" s="291">
        <v>0.02</v>
      </c>
      <c r="BS12" s="291">
        <v>0.02</v>
      </c>
      <c r="BT12" s="291">
        <v>0.02</v>
      </c>
      <c r="BU12" s="291">
        <v>0.02</v>
      </c>
      <c r="BV12" s="291">
        <v>0.02</v>
      </c>
      <c r="BW12" s="291">
        <v>0.02</v>
      </c>
      <c r="BX12" s="291">
        <v>0.02</v>
      </c>
      <c r="BY12" s="291">
        <v>0.02</v>
      </c>
      <c r="BZ12" s="291">
        <v>0.02</v>
      </c>
      <c r="CA12" s="291">
        <v>0.02</v>
      </c>
      <c r="CB12" s="291">
        <v>0.02</v>
      </c>
      <c r="CC12" s="291">
        <v>0.02</v>
      </c>
      <c r="CD12" s="291">
        <v>0.02</v>
      </c>
      <c r="CE12" s="291">
        <v>0.02</v>
      </c>
      <c r="CF12" s="291">
        <v>0.02</v>
      </c>
      <c r="CG12" s="291">
        <v>0.02</v>
      </c>
      <c r="CH12" s="291">
        <v>0.02</v>
      </c>
      <c r="CI12" s="291">
        <v>0.02</v>
      </c>
      <c r="CJ12" s="291">
        <v>0.02</v>
      </c>
      <c r="CK12" s="291">
        <v>0.02</v>
      </c>
      <c r="CL12" s="291">
        <v>0.02</v>
      </c>
      <c r="CM12" s="291">
        <v>0.02</v>
      </c>
      <c r="CN12" s="291">
        <v>0.02</v>
      </c>
      <c r="CO12" s="291">
        <v>0.02</v>
      </c>
      <c r="CP12" s="291">
        <v>0.02</v>
      </c>
      <c r="CQ12" s="291">
        <v>0.02</v>
      </c>
      <c r="CR12" s="291">
        <v>0.02</v>
      </c>
      <c r="CS12" s="291">
        <v>0.02</v>
      </c>
      <c r="CT12" s="291">
        <v>0.02</v>
      </c>
      <c r="CU12" s="291">
        <v>0.02</v>
      </c>
      <c r="CV12" s="291">
        <v>0.02</v>
      </c>
      <c r="CW12" s="291">
        <v>0.02</v>
      </c>
      <c r="CX12" s="291">
        <v>0.02</v>
      </c>
      <c r="CY12" s="291">
        <v>0.02</v>
      </c>
      <c r="CZ12" s="291">
        <v>0.02</v>
      </c>
      <c r="DA12" s="291">
        <v>0.02</v>
      </c>
      <c r="DB12" s="291">
        <v>0.02</v>
      </c>
      <c r="DC12" s="291">
        <v>0.02</v>
      </c>
      <c r="DD12" s="291">
        <v>0.02</v>
      </c>
      <c r="DE12" s="291">
        <v>0.02</v>
      </c>
      <c r="DF12" s="291">
        <v>0.02</v>
      </c>
      <c r="DG12" s="291">
        <v>0.02</v>
      </c>
      <c r="DH12" s="291">
        <v>0.02</v>
      </c>
      <c r="DI12" s="291">
        <v>0.02</v>
      </c>
      <c r="DJ12" s="291">
        <v>0.02</v>
      </c>
      <c r="DK12" s="291">
        <v>0.02</v>
      </c>
      <c r="DL12" s="291">
        <v>0.02</v>
      </c>
      <c r="DM12" s="291">
        <v>0.02</v>
      </c>
      <c r="DN12" s="291">
        <v>0.02</v>
      </c>
      <c r="DO12" s="291">
        <v>0.02</v>
      </c>
      <c r="DP12" s="291">
        <v>0.02</v>
      </c>
      <c r="DQ12" s="291">
        <v>0.02</v>
      </c>
      <c r="DR12" s="291">
        <v>0.02</v>
      </c>
      <c r="DS12" s="291">
        <v>0.02</v>
      </c>
      <c r="DT12" s="291">
        <v>0.02</v>
      </c>
      <c r="DU12" s="291">
        <v>0.02</v>
      </c>
      <c r="DV12" s="291">
        <v>0.02</v>
      </c>
      <c r="DW12" s="291">
        <v>0.02</v>
      </c>
      <c r="DX12" s="291">
        <v>0.02</v>
      </c>
      <c r="DY12" s="319">
        <v>0.02</v>
      </c>
    </row>
    <row r="13" spans="2:129" ht="12.75" customHeight="1" thickBot="1" x14ac:dyDescent="0.25">
      <c r="B13" s="132">
        <f t="shared" ref="B13:B15" si="7">B12+1</f>
        <v>3</v>
      </c>
      <c r="C13" s="3" t="s">
        <v>384</v>
      </c>
      <c r="H13" s="5" t="s">
        <v>168</v>
      </c>
      <c r="P13" s="291">
        <v>0.02</v>
      </c>
      <c r="Q13" s="291">
        <v>0.02</v>
      </c>
      <c r="R13" s="291">
        <v>0.02</v>
      </c>
      <c r="S13" s="291">
        <v>0.02</v>
      </c>
      <c r="T13" s="291">
        <v>0.02</v>
      </c>
      <c r="U13" s="291">
        <v>0.02</v>
      </c>
      <c r="V13" s="291">
        <v>0.02</v>
      </c>
      <c r="W13" s="291">
        <v>0.02</v>
      </c>
      <c r="X13" s="291">
        <v>0.02</v>
      </c>
      <c r="Y13" s="291">
        <v>0.02</v>
      </c>
      <c r="Z13" s="291">
        <v>0.02</v>
      </c>
      <c r="AA13" s="291">
        <v>0.02</v>
      </c>
      <c r="AB13" s="291">
        <v>0.02</v>
      </c>
      <c r="AC13" s="291">
        <v>0.02</v>
      </c>
      <c r="AD13" s="291">
        <v>0.02</v>
      </c>
      <c r="AE13" s="291">
        <v>0.02</v>
      </c>
      <c r="AF13" s="291">
        <v>0.02</v>
      </c>
      <c r="AG13" s="291">
        <v>0.02</v>
      </c>
      <c r="AH13" s="291">
        <v>0.02</v>
      </c>
      <c r="AI13" s="291">
        <v>0.02</v>
      </c>
      <c r="AJ13" s="291">
        <v>0.02</v>
      </c>
      <c r="AK13" s="291">
        <v>0.02</v>
      </c>
      <c r="AL13" s="291">
        <v>0.02</v>
      </c>
      <c r="AM13" s="291">
        <v>0.02</v>
      </c>
      <c r="AN13" s="291">
        <v>0.02</v>
      </c>
      <c r="AO13" s="291">
        <v>0.02</v>
      </c>
      <c r="AP13" s="291">
        <v>0.02</v>
      </c>
      <c r="AQ13" s="291">
        <v>0.02</v>
      </c>
      <c r="AR13" s="291">
        <v>0.02</v>
      </c>
      <c r="AS13" s="291">
        <v>0.02</v>
      </c>
      <c r="AT13" s="291">
        <v>0.02</v>
      </c>
      <c r="AU13" s="291">
        <v>0.02</v>
      </c>
      <c r="AV13" s="291">
        <v>0.02</v>
      </c>
      <c r="AW13" s="291">
        <v>0.02</v>
      </c>
      <c r="AX13" s="291">
        <v>0.02</v>
      </c>
      <c r="AY13" s="291">
        <v>0.02</v>
      </c>
      <c r="AZ13" s="291">
        <v>0.02</v>
      </c>
      <c r="BA13" s="291">
        <v>0.02</v>
      </c>
      <c r="BB13" s="291">
        <v>0.02</v>
      </c>
      <c r="BC13" s="291">
        <v>0.02</v>
      </c>
      <c r="BD13" s="291">
        <v>0.02</v>
      </c>
      <c r="BE13" s="291">
        <v>0.02</v>
      </c>
      <c r="BF13" s="291">
        <v>0.02</v>
      </c>
      <c r="BG13" s="291">
        <v>0.02</v>
      </c>
      <c r="BH13" s="291">
        <v>0.02</v>
      </c>
      <c r="BI13" s="291">
        <v>0.02</v>
      </c>
      <c r="BJ13" s="291">
        <v>0.02</v>
      </c>
      <c r="BK13" s="291">
        <v>0.02</v>
      </c>
      <c r="BL13" s="291">
        <v>0.02</v>
      </c>
      <c r="BM13" s="291">
        <v>0.02</v>
      </c>
      <c r="BN13" s="291">
        <v>0.02</v>
      </c>
      <c r="BO13" s="291">
        <v>0.02</v>
      </c>
      <c r="BP13" s="291">
        <v>0.02</v>
      </c>
      <c r="BQ13" s="291">
        <v>0.02</v>
      </c>
      <c r="BR13" s="291">
        <v>0.02</v>
      </c>
      <c r="BS13" s="291">
        <v>0.02</v>
      </c>
      <c r="BT13" s="291">
        <v>0.02</v>
      </c>
      <c r="BU13" s="291">
        <v>0.02</v>
      </c>
      <c r="BV13" s="291">
        <v>0.02</v>
      </c>
      <c r="BW13" s="291">
        <v>0.02</v>
      </c>
      <c r="BX13" s="291">
        <v>0.02</v>
      </c>
      <c r="BY13" s="291">
        <v>0.02</v>
      </c>
      <c r="BZ13" s="291">
        <v>0.02</v>
      </c>
      <c r="CA13" s="291">
        <v>0.02</v>
      </c>
      <c r="CB13" s="291">
        <v>0.02</v>
      </c>
      <c r="CC13" s="291">
        <v>0.02</v>
      </c>
      <c r="CD13" s="291">
        <v>0.02</v>
      </c>
      <c r="CE13" s="291">
        <v>0.02</v>
      </c>
      <c r="CF13" s="291">
        <v>0.02</v>
      </c>
      <c r="CG13" s="291">
        <v>0.02</v>
      </c>
      <c r="CH13" s="291">
        <v>0.02</v>
      </c>
      <c r="CI13" s="291">
        <v>0.02</v>
      </c>
      <c r="CJ13" s="291">
        <v>0.02</v>
      </c>
      <c r="CK13" s="291">
        <v>0.02</v>
      </c>
      <c r="CL13" s="291">
        <v>0.02</v>
      </c>
      <c r="CM13" s="291">
        <v>0.02</v>
      </c>
      <c r="CN13" s="291">
        <v>0.02</v>
      </c>
      <c r="CO13" s="291">
        <v>0.02</v>
      </c>
      <c r="CP13" s="291">
        <v>0.02</v>
      </c>
      <c r="CQ13" s="291">
        <v>0.02</v>
      </c>
      <c r="CR13" s="291">
        <v>0.02</v>
      </c>
      <c r="CS13" s="291">
        <v>0.02</v>
      </c>
      <c r="CT13" s="291">
        <v>0.02</v>
      </c>
      <c r="CU13" s="291">
        <v>0.02</v>
      </c>
      <c r="CV13" s="291">
        <v>0.02</v>
      </c>
      <c r="CW13" s="291">
        <v>0.02</v>
      </c>
      <c r="CX13" s="291">
        <v>0.02</v>
      </c>
      <c r="CY13" s="291">
        <v>0.02</v>
      </c>
      <c r="CZ13" s="291">
        <v>0.02</v>
      </c>
      <c r="DA13" s="291">
        <v>0.02</v>
      </c>
      <c r="DB13" s="291">
        <v>0.02</v>
      </c>
      <c r="DC13" s="291">
        <v>0.02</v>
      </c>
      <c r="DD13" s="291">
        <v>0.02</v>
      </c>
      <c r="DE13" s="291">
        <v>0.02</v>
      </c>
      <c r="DF13" s="291">
        <v>0.02</v>
      </c>
      <c r="DG13" s="291">
        <v>0.02</v>
      </c>
      <c r="DH13" s="291">
        <v>0.02</v>
      </c>
      <c r="DI13" s="291">
        <v>0.02</v>
      </c>
      <c r="DJ13" s="291">
        <v>0.02</v>
      </c>
      <c r="DK13" s="291">
        <v>0.02</v>
      </c>
      <c r="DL13" s="291">
        <v>0.02</v>
      </c>
      <c r="DM13" s="291">
        <v>0.02</v>
      </c>
      <c r="DN13" s="291">
        <v>0.02</v>
      </c>
      <c r="DO13" s="291">
        <v>0.02</v>
      </c>
      <c r="DP13" s="291">
        <v>0.02</v>
      </c>
      <c r="DQ13" s="291">
        <v>0.02</v>
      </c>
      <c r="DR13" s="291">
        <v>0.02</v>
      </c>
      <c r="DS13" s="291">
        <v>0.02</v>
      </c>
      <c r="DT13" s="291">
        <v>0.02</v>
      </c>
      <c r="DU13" s="291">
        <v>0.02</v>
      </c>
      <c r="DV13" s="291">
        <v>0.02</v>
      </c>
      <c r="DW13" s="291">
        <v>0.02</v>
      </c>
      <c r="DX13" s="291">
        <v>0.02</v>
      </c>
      <c r="DY13" s="319">
        <v>0.02</v>
      </c>
    </row>
    <row r="14" spans="2:129" ht="12.75" customHeight="1" thickBot="1" x14ac:dyDescent="0.25">
      <c r="B14" s="132">
        <f t="shared" si="7"/>
        <v>4</v>
      </c>
      <c r="C14" s="3" t="s">
        <v>64</v>
      </c>
      <c r="H14" s="5" t="s">
        <v>168</v>
      </c>
      <c r="P14" s="291">
        <v>0.02</v>
      </c>
      <c r="Q14" s="291">
        <v>0.02</v>
      </c>
      <c r="R14" s="291">
        <v>0.02</v>
      </c>
      <c r="S14" s="291">
        <v>0.02</v>
      </c>
      <c r="T14" s="291">
        <v>0.02</v>
      </c>
      <c r="U14" s="291">
        <v>0.02</v>
      </c>
      <c r="V14" s="291">
        <v>0.02</v>
      </c>
      <c r="W14" s="291">
        <v>0.02</v>
      </c>
      <c r="X14" s="291">
        <v>0.02</v>
      </c>
      <c r="Y14" s="291">
        <v>0.02</v>
      </c>
      <c r="Z14" s="291">
        <v>0.02</v>
      </c>
      <c r="AA14" s="291">
        <v>0.02</v>
      </c>
      <c r="AB14" s="291">
        <v>0.02</v>
      </c>
      <c r="AC14" s="291">
        <v>0.02</v>
      </c>
      <c r="AD14" s="291">
        <v>0.02</v>
      </c>
      <c r="AE14" s="291">
        <v>0.02</v>
      </c>
      <c r="AF14" s="291">
        <v>0.02</v>
      </c>
      <c r="AG14" s="291">
        <v>0.02</v>
      </c>
      <c r="AH14" s="291">
        <v>0.02</v>
      </c>
      <c r="AI14" s="291">
        <v>0.02</v>
      </c>
      <c r="AJ14" s="291">
        <v>0.02</v>
      </c>
      <c r="AK14" s="291">
        <v>0.02</v>
      </c>
      <c r="AL14" s="291">
        <v>0.02</v>
      </c>
      <c r="AM14" s="291">
        <v>0.02</v>
      </c>
      <c r="AN14" s="291">
        <v>0.02</v>
      </c>
      <c r="AO14" s="291">
        <v>0.02</v>
      </c>
      <c r="AP14" s="291">
        <v>0.02</v>
      </c>
      <c r="AQ14" s="291">
        <v>0.02</v>
      </c>
      <c r="AR14" s="291">
        <v>0.02</v>
      </c>
      <c r="AS14" s="291">
        <v>0.02</v>
      </c>
      <c r="AT14" s="291">
        <v>0.02</v>
      </c>
      <c r="AU14" s="291">
        <v>0.02</v>
      </c>
      <c r="AV14" s="291">
        <v>0.02</v>
      </c>
      <c r="AW14" s="291">
        <v>0.02</v>
      </c>
      <c r="AX14" s="291">
        <v>0.02</v>
      </c>
      <c r="AY14" s="291">
        <v>0.02</v>
      </c>
      <c r="AZ14" s="291">
        <v>0.02</v>
      </c>
      <c r="BA14" s="291">
        <v>0.02</v>
      </c>
      <c r="BB14" s="291">
        <v>0.02</v>
      </c>
      <c r="BC14" s="291">
        <v>0.02</v>
      </c>
      <c r="BD14" s="291">
        <v>0.02</v>
      </c>
      <c r="BE14" s="291">
        <v>0.02</v>
      </c>
      <c r="BF14" s="291">
        <v>0.02</v>
      </c>
      <c r="BG14" s="291">
        <v>0.02</v>
      </c>
      <c r="BH14" s="291">
        <v>0.02</v>
      </c>
      <c r="BI14" s="291">
        <v>0.02</v>
      </c>
      <c r="BJ14" s="291">
        <v>0.02</v>
      </c>
      <c r="BK14" s="291">
        <v>0.02</v>
      </c>
      <c r="BL14" s="291">
        <v>0.02</v>
      </c>
      <c r="BM14" s="291">
        <v>0.02</v>
      </c>
      <c r="BN14" s="291">
        <v>0.02</v>
      </c>
      <c r="BO14" s="291">
        <v>0.02</v>
      </c>
      <c r="BP14" s="291">
        <v>0.02</v>
      </c>
      <c r="BQ14" s="291">
        <v>0.02</v>
      </c>
      <c r="BR14" s="291">
        <v>0.02</v>
      </c>
      <c r="BS14" s="291">
        <v>0.02</v>
      </c>
      <c r="BT14" s="291">
        <v>0.02</v>
      </c>
      <c r="BU14" s="291">
        <v>0.02</v>
      </c>
      <c r="BV14" s="291">
        <v>0.02</v>
      </c>
      <c r="BW14" s="291">
        <v>0.02</v>
      </c>
      <c r="BX14" s="291">
        <v>0.02</v>
      </c>
      <c r="BY14" s="291">
        <v>0.02</v>
      </c>
      <c r="BZ14" s="291">
        <v>0.02</v>
      </c>
      <c r="CA14" s="291">
        <v>0.02</v>
      </c>
      <c r="CB14" s="291">
        <v>0.02</v>
      </c>
      <c r="CC14" s="291">
        <v>0.02</v>
      </c>
      <c r="CD14" s="291">
        <v>0.02</v>
      </c>
      <c r="CE14" s="291">
        <v>0.02</v>
      </c>
      <c r="CF14" s="291">
        <v>0.02</v>
      </c>
      <c r="CG14" s="291">
        <v>0.02</v>
      </c>
      <c r="CH14" s="291">
        <v>0.02</v>
      </c>
      <c r="CI14" s="291">
        <v>0.02</v>
      </c>
      <c r="CJ14" s="291">
        <v>0.02</v>
      </c>
      <c r="CK14" s="291">
        <v>0.02</v>
      </c>
      <c r="CL14" s="291">
        <v>0.02</v>
      </c>
      <c r="CM14" s="291">
        <v>0.02</v>
      </c>
      <c r="CN14" s="291">
        <v>0.02</v>
      </c>
      <c r="CO14" s="291">
        <v>0.02</v>
      </c>
      <c r="CP14" s="291">
        <v>0.02</v>
      </c>
      <c r="CQ14" s="291">
        <v>0.02</v>
      </c>
      <c r="CR14" s="291">
        <v>0.02</v>
      </c>
      <c r="CS14" s="291">
        <v>0.02</v>
      </c>
      <c r="CT14" s="291">
        <v>0.02</v>
      </c>
      <c r="CU14" s="291">
        <v>0.02</v>
      </c>
      <c r="CV14" s="291">
        <v>0.02</v>
      </c>
      <c r="CW14" s="291">
        <v>0.02</v>
      </c>
      <c r="CX14" s="291">
        <v>0.02</v>
      </c>
      <c r="CY14" s="291">
        <v>0.02</v>
      </c>
      <c r="CZ14" s="291">
        <v>0.02</v>
      </c>
      <c r="DA14" s="291">
        <v>0.02</v>
      </c>
      <c r="DB14" s="291">
        <v>0.02</v>
      </c>
      <c r="DC14" s="291">
        <v>0.02</v>
      </c>
      <c r="DD14" s="291">
        <v>0.02</v>
      </c>
      <c r="DE14" s="291">
        <v>0.02</v>
      </c>
      <c r="DF14" s="291">
        <v>0.02</v>
      </c>
      <c r="DG14" s="291">
        <v>0.02</v>
      </c>
      <c r="DH14" s="291">
        <v>0.02</v>
      </c>
      <c r="DI14" s="291">
        <v>0.02</v>
      </c>
      <c r="DJ14" s="291">
        <v>0.02</v>
      </c>
      <c r="DK14" s="291">
        <v>0.02</v>
      </c>
      <c r="DL14" s="291">
        <v>0.02</v>
      </c>
      <c r="DM14" s="291">
        <v>0.02</v>
      </c>
      <c r="DN14" s="291">
        <v>0.02</v>
      </c>
      <c r="DO14" s="291">
        <v>0.02</v>
      </c>
      <c r="DP14" s="291">
        <v>0.02</v>
      </c>
      <c r="DQ14" s="291">
        <v>0.02</v>
      </c>
      <c r="DR14" s="291">
        <v>0.02</v>
      </c>
      <c r="DS14" s="291">
        <v>0.02</v>
      </c>
      <c r="DT14" s="291">
        <v>0.02</v>
      </c>
      <c r="DU14" s="291">
        <v>0.02</v>
      </c>
      <c r="DV14" s="291">
        <v>0.02</v>
      </c>
      <c r="DW14" s="291">
        <v>0.02</v>
      </c>
      <c r="DX14" s="291">
        <v>0.02</v>
      </c>
      <c r="DY14" s="319">
        <v>0.02</v>
      </c>
    </row>
    <row r="15" spans="2:129" ht="12.75" customHeight="1" thickBot="1" x14ac:dyDescent="0.25">
      <c r="B15" s="132">
        <f t="shared" si="7"/>
        <v>5</v>
      </c>
      <c r="C15" s="3" t="s">
        <v>64</v>
      </c>
      <c r="H15" s="5" t="s">
        <v>168</v>
      </c>
      <c r="P15" s="291">
        <v>0.02</v>
      </c>
      <c r="Q15" s="291">
        <v>0.02</v>
      </c>
      <c r="R15" s="291">
        <v>0.02</v>
      </c>
      <c r="S15" s="291">
        <v>0.02</v>
      </c>
      <c r="T15" s="291">
        <v>0.02</v>
      </c>
      <c r="U15" s="291">
        <v>0.02</v>
      </c>
      <c r="V15" s="291">
        <v>0.02</v>
      </c>
      <c r="W15" s="291">
        <v>0.02</v>
      </c>
      <c r="X15" s="291">
        <v>0.02</v>
      </c>
      <c r="Y15" s="291">
        <v>0.02</v>
      </c>
      <c r="Z15" s="291">
        <v>0.02</v>
      </c>
      <c r="AA15" s="291">
        <v>0.02</v>
      </c>
      <c r="AB15" s="291">
        <v>0.02</v>
      </c>
      <c r="AC15" s="291">
        <v>0.02</v>
      </c>
      <c r="AD15" s="291">
        <v>0.02</v>
      </c>
      <c r="AE15" s="291">
        <v>0.02</v>
      </c>
      <c r="AF15" s="291">
        <v>0.02</v>
      </c>
      <c r="AG15" s="291">
        <v>0.02</v>
      </c>
      <c r="AH15" s="291">
        <v>0.02</v>
      </c>
      <c r="AI15" s="291">
        <v>0.02</v>
      </c>
      <c r="AJ15" s="291">
        <v>0.02</v>
      </c>
      <c r="AK15" s="291">
        <v>0.02</v>
      </c>
      <c r="AL15" s="291">
        <v>0.02</v>
      </c>
      <c r="AM15" s="291">
        <v>0.02</v>
      </c>
      <c r="AN15" s="291">
        <v>0.02</v>
      </c>
      <c r="AO15" s="291">
        <v>0.02</v>
      </c>
      <c r="AP15" s="291">
        <v>0.02</v>
      </c>
      <c r="AQ15" s="291">
        <v>0.02</v>
      </c>
      <c r="AR15" s="291">
        <v>0.02</v>
      </c>
      <c r="AS15" s="291">
        <v>0.02</v>
      </c>
      <c r="AT15" s="291">
        <v>0.02</v>
      </c>
      <c r="AU15" s="291">
        <v>0.02</v>
      </c>
      <c r="AV15" s="291">
        <v>0.02</v>
      </c>
      <c r="AW15" s="291">
        <v>0.02</v>
      </c>
      <c r="AX15" s="291">
        <v>0.02</v>
      </c>
      <c r="AY15" s="291">
        <v>0.02</v>
      </c>
      <c r="AZ15" s="291">
        <v>0.02</v>
      </c>
      <c r="BA15" s="291">
        <v>0.02</v>
      </c>
      <c r="BB15" s="291">
        <v>0.02</v>
      </c>
      <c r="BC15" s="291">
        <v>0.02</v>
      </c>
      <c r="BD15" s="291">
        <v>0.02</v>
      </c>
      <c r="BE15" s="291">
        <v>0.02</v>
      </c>
      <c r="BF15" s="291">
        <v>0.02</v>
      </c>
      <c r="BG15" s="291">
        <v>0.02</v>
      </c>
      <c r="BH15" s="291">
        <v>0.02</v>
      </c>
      <c r="BI15" s="291">
        <v>0.02</v>
      </c>
      <c r="BJ15" s="291">
        <v>0.02</v>
      </c>
      <c r="BK15" s="291">
        <v>0.02</v>
      </c>
      <c r="BL15" s="291">
        <v>0.02</v>
      </c>
      <c r="BM15" s="291">
        <v>0.02</v>
      </c>
      <c r="BN15" s="291">
        <v>0.02</v>
      </c>
      <c r="BO15" s="291">
        <v>0.02</v>
      </c>
      <c r="BP15" s="291">
        <v>0.02</v>
      </c>
      <c r="BQ15" s="291">
        <v>0.02</v>
      </c>
      <c r="BR15" s="291">
        <v>0.02</v>
      </c>
      <c r="BS15" s="291">
        <v>0.02</v>
      </c>
      <c r="BT15" s="291">
        <v>0.02</v>
      </c>
      <c r="BU15" s="291">
        <v>0.02</v>
      </c>
      <c r="BV15" s="291">
        <v>0.02</v>
      </c>
      <c r="BW15" s="291">
        <v>0.02</v>
      </c>
      <c r="BX15" s="291">
        <v>0.02</v>
      </c>
      <c r="BY15" s="291">
        <v>0.02</v>
      </c>
      <c r="BZ15" s="291">
        <v>0.02</v>
      </c>
      <c r="CA15" s="291">
        <v>0.02</v>
      </c>
      <c r="CB15" s="291">
        <v>0.02</v>
      </c>
      <c r="CC15" s="291">
        <v>0.02</v>
      </c>
      <c r="CD15" s="291">
        <v>0.02</v>
      </c>
      <c r="CE15" s="291">
        <v>0.02</v>
      </c>
      <c r="CF15" s="291">
        <v>0.02</v>
      </c>
      <c r="CG15" s="291">
        <v>0.02</v>
      </c>
      <c r="CH15" s="291">
        <v>0.02</v>
      </c>
      <c r="CI15" s="291">
        <v>0.02</v>
      </c>
      <c r="CJ15" s="291">
        <v>0.02</v>
      </c>
      <c r="CK15" s="291">
        <v>0.02</v>
      </c>
      <c r="CL15" s="291">
        <v>0.02</v>
      </c>
      <c r="CM15" s="291">
        <v>0.02</v>
      </c>
      <c r="CN15" s="291">
        <v>0.02</v>
      </c>
      <c r="CO15" s="291">
        <v>0.02</v>
      </c>
      <c r="CP15" s="291">
        <v>0.02</v>
      </c>
      <c r="CQ15" s="291">
        <v>0.02</v>
      </c>
      <c r="CR15" s="291">
        <v>0.02</v>
      </c>
      <c r="CS15" s="291">
        <v>0.02</v>
      </c>
      <c r="CT15" s="291">
        <v>0.02</v>
      </c>
      <c r="CU15" s="291">
        <v>0.02</v>
      </c>
      <c r="CV15" s="291">
        <v>0.02</v>
      </c>
      <c r="CW15" s="291">
        <v>0.02</v>
      </c>
      <c r="CX15" s="291">
        <v>0.02</v>
      </c>
      <c r="CY15" s="291">
        <v>0.02</v>
      </c>
      <c r="CZ15" s="291">
        <v>0.02</v>
      </c>
      <c r="DA15" s="291">
        <v>0.02</v>
      </c>
      <c r="DB15" s="291">
        <v>0.02</v>
      </c>
      <c r="DC15" s="291">
        <v>0.02</v>
      </c>
      <c r="DD15" s="291">
        <v>0.02</v>
      </c>
      <c r="DE15" s="291">
        <v>0.02</v>
      </c>
      <c r="DF15" s="291">
        <v>0.02</v>
      </c>
      <c r="DG15" s="291">
        <v>0.02</v>
      </c>
      <c r="DH15" s="291">
        <v>0.02</v>
      </c>
      <c r="DI15" s="291">
        <v>0.02</v>
      </c>
      <c r="DJ15" s="291">
        <v>0.02</v>
      </c>
      <c r="DK15" s="291">
        <v>0.02</v>
      </c>
      <c r="DL15" s="291">
        <v>0.02</v>
      </c>
      <c r="DM15" s="291">
        <v>0.02</v>
      </c>
      <c r="DN15" s="291">
        <v>0.02</v>
      </c>
      <c r="DO15" s="291">
        <v>0.02</v>
      </c>
      <c r="DP15" s="291">
        <v>0.02</v>
      </c>
      <c r="DQ15" s="291">
        <v>0.02</v>
      </c>
      <c r="DR15" s="291">
        <v>0.02</v>
      </c>
      <c r="DS15" s="291">
        <v>0.02</v>
      </c>
      <c r="DT15" s="291">
        <v>0.02</v>
      </c>
      <c r="DU15" s="291">
        <v>0.02</v>
      </c>
      <c r="DV15" s="291">
        <v>0.02</v>
      </c>
      <c r="DW15" s="291">
        <v>0.02</v>
      </c>
      <c r="DX15" s="291">
        <v>0.02</v>
      </c>
      <c r="DY15" s="319">
        <v>0.02</v>
      </c>
    </row>
    <row r="16" spans="2:129" ht="12.75" customHeight="1" thickBot="1" x14ac:dyDescent="0.25">
      <c r="C16" s="44" t="s">
        <v>170</v>
      </c>
      <c r="H16" s="5" t="s">
        <v>168</v>
      </c>
      <c r="K16" s="321" t="s">
        <v>384</v>
      </c>
      <c r="P16" s="68">
        <f t="shared" ref="P16:AU16" si="8">INDEX(P11:P15,INDEX($B$11:$B$15,MATCH($K$16,$C$11:$C$15,0)))</f>
        <v>0.02</v>
      </c>
      <c r="Q16" s="68">
        <f t="shared" si="8"/>
        <v>0.02</v>
      </c>
      <c r="R16" s="68">
        <f t="shared" si="8"/>
        <v>0.02</v>
      </c>
      <c r="S16" s="68">
        <f t="shared" si="8"/>
        <v>0.02</v>
      </c>
      <c r="T16" s="68">
        <f t="shared" si="8"/>
        <v>0.02</v>
      </c>
      <c r="U16" s="68">
        <f t="shared" si="8"/>
        <v>0.02</v>
      </c>
      <c r="V16" s="68">
        <f t="shared" si="8"/>
        <v>0.02</v>
      </c>
      <c r="W16" s="68">
        <f t="shared" si="8"/>
        <v>0.02</v>
      </c>
      <c r="X16" s="68">
        <f t="shared" si="8"/>
        <v>0.02</v>
      </c>
      <c r="Y16" s="68">
        <f t="shared" si="8"/>
        <v>0.02</v>
      </c>
      <c r="Z16" s="68">
        <f t="shared" si="8"/>
        <v>0.02</v>
      </c>
      <c r="AA16" s="68">
        <f t="shared" si="8"/>
        <v>0.02</v>
      </c>
      <c r="AB16" s="68">
        <f t="shared" si="8"/>
        <v>0.02</v>
      </c>
      <c r="AC16" s="68">
        <f t="shared" si="8"/>
        <v>0.02</v>
      </c>
      <c r="AD16" s="68">
        <f t="shared" si="8"/>
        <v>0.02</v>
      </c>
      <c r="AE16" s="68">
        <f t="shared" si="8"/>
        <v>0.02</v>
      </c>
      <c r="AF16" s="68">
        <f t="shared" si="8"/>
        <v>0.02</v>
      </c>
      <c r="AG16" s="68">
        <f t="shared" si="8"/>
        <v>0.02</v>
      </c>
      <c r="AH16" s="68">
        <f t="shared" si="8"/>
        <v>0.02</v>
      </c>
      <c r="AI16" s="68">
        <f t="shared" si="8"/>
        <v>0.02</v>
      </c>
      <c r="AJ16" s="68">
        <f t="shared" si="8"/>
        <v>0.02</v>
      </c>
      <c r="AK16" s="68">
        <f t="shared" si="8"/>
        <v>0.02</v>
      </c>
      <c r="AL16" s="68">
        <f t="shared" si="8"/>
        <v>0.02</v>
      </c>
      <c r="AM16" s="68">
        <f t="shared" si="8"/>
        <v>0.02</v>
      </c>
      <c r="AN16" s="68">
        <f t="shared" si="8"/>
        <v>0.02</v>
      </c>
      <c r="AO16" s="68">
        <f t="shared" si="8"/>
        <v>0.02</v>
      </c>
      <c r="AP16" s="68">
        <f t="shared" si="8"/>
        <v>0.02</v>
      </c>
      <c r="AQ16" s="68">
        <f t="shared" si="8"/>
        <v>0.02</v>
      </c>
      <c r="AR16" s="68">
        <f t="shared" si="8"/>
        <v>0.02</v>
      </c>
      <c r="AS16" s="68">
        <f t="shared" si="8"/>
        <v>0.02</v>
      </c>
      <c r="AT16" s="68">
        <f t="shared" si="8"/>
        <v>0.02</v>
      </c>
      <c r="AU16" s="68">
        <f t="shared" si="8"/>
        <v>0.02</v>
      </c>
      <c r="AV16" s="68">
        <f t="shared" ref="AV16:CA16" si="9">INDEX(AV11:AV15,INDEX($B$11:$B$15,MATCH($K$16,$C$11:$C$15,0)))</f>
        <v>0.02</v>
      </c>
      <c r="AW16" s="68">
        <f t="shared" si="9"/>
        <v>0.02</v>
      </c>
      <c r="AX16" s="68">
        <f t="shared" si="9"/>
        <v>0.02</v>
      </c>
      <c r="AY16" s="68">
        <f t="shared" si="9"/>
        <v>0.02</v>
      </c>
      <c r="AZ16" s="68">
        <f t="shared" si="9"/>
        <v>0.02</v>
      </c>
      <c r="BA16" s="68">
        <f t="shared" si="9"/>
        <v>0.02</v>
      </c>
      <c r="BB16" s="68">
        <f t="shared" si="9"/>
        <v>0.02</v>
      </c>
      <c r="BC16" s="68">
        <f t="shared" si="9"/>
        <v>0.02</v>
      </c>
      <c r="BD16" s="68">
        <f t="shared" si="9"/>
        <v>0.02</v>
      </c>
      <c r="BE16" s="68">
        <f t="shared" si="9"/>
        <v>0.02</v>
      </c>
      <c r="BF16" s="68">
        <f t="shared" si="9"/>
        <v>0.02</v>
      </c>
      <c r="BG16" s="68">
        <f t="shared" si="9"/>
        <v>0.02</v>
      </c>
      <c r="BH16" s="68">
        <f t="shared" si="9"/>
        <v>0.02</v>
      </c>
      <c r="BI16" s="68">
        <f t="shared" si="9"/>
        <v>0.02</v>
      </c>
      <c r="BJ16" s="68">
        <f t="shared" si="9"/>
        <v>0.02</v>
      </c>
      <c r="BK16" s="68">
        <f t="shared" si="9"/>
        <v>0.02</v>
      </c>
      <c r="BL16" s="68">
        <f t="shared" si="9"/>
        <v>0.02</v>
      </c>
      <c r="BM16" s="68">
        <f t="shared" si="9"/>
        <v>0.02</v>
      </c>
      <c r="BN16" s="68">
        <f t="shared" si="9"/>
        <v>0.02</v>
      </c>
      <c r="BO16" s="68">
        <f t="shared" si="9"/>
        <v>0.02</v>
      </c>
      <c r="BP16" s="68">
        <f t="shared" si="9"/>
        <v>0.02</v>
      </c>
      <c r="BQ16" s="68">
        <f t="shared" si="9"/>
        <v>0.02</v>
      </c>
      <c r="BR16" s="68">
        <f t="shared" si="9"/>
        <v>0.02</v>
      </c>
      <c r="BS16" s="68">
        <f t="shared" si="9"/>
        <v>0.02</v>
      </c>
      <c r="BT16" s="68">
        <f t="shared" si="9"/>
        <v>0.02</v>
      </c>
      <c r="BU16" s="68">
        <f t="shared" si="9"/>
        <v>0.02</v>
      </c>
      <c r="BV16" s="68">
        <f t="shared" si="9"/>
        <v>0.02</v>
      </c>
      <c r="BW16" s="68">
        <f t="shared" si="9"/>
        <v>0.02</v>
      </c>
      <c r="BX16" s="68">
        <f t="shared" si="9"/>
        <v>0.02</v>
      </c>
      <c r="BY16" s="68">
        <f t="shared" si="9"/>
        <v>0.02</v>
      </c>
      <c r="BZ16" s="68">
        <f t="shared" si="9"/>
        <v>0.02</v>
      </c>
      <c r="CA16" s="68">
        <f t="shared" si="9"/>
        <v>0.02</v>
      </c>
      <c r="CB16" s="68">
        <f t="shared" ref="CB16:DG16" si="10">INDEX(CB11:CB15,INDEX($B$11:$B$15,MATCH($K$16,$C$11:$C$15,0)))</f>
        <v>0.02</v>
      </c>
      <c r="CC16" s="68">
        <f t="shared" si="10"/>
        <v>0.02</v>
      </c>
      <c r="CD16" s="68">
        <f t="shared" si="10"/>
        <v>0.02</v>
      </c>
      <c r="CE16" s="68">
        <f t="shared" si="10"/>
        <v>0.02</v>
      </c>
      <c r="CF16" s="68">
        <f t="shared" si="10"/>
        <v>0.02</v>
      </c>
      <c r="CG16" s="68">
        <f t="shared" si="10"/>
        <v>0.02</v>
      </c>
      <c r="CH16" s="68">
        <f t="shared" si="10"/>
        <v>0.02</v>
      </c>
      <c r="CI16" s="68">
        <f t="shared" si="10"/>
        <v>0.02</v>
      </c>
      <c r="CJ16" s="68">
        <f t="shared" si="10"/>
        <v>0.02</v>
      </c>
      <c r="CK16" s="68">
        <f t="shared" si="10"/>
        <v>0.02</v>
      </c>
      <c r="CL16" s="68">
        <f t="shared" si="10"/>
        <v>0.02</v>
      </c>
      <c r="CM16" s="68">
        <f t="shared" si="10"/>
        <v>0.02</v>
      </c>
      <c r="CN16" s="68">
        <f t="shared" si="10"/>
        <v>0.02</v>
      </c>
      <c r="CO16" s="68">
        <f t="shared" si="10"/>
        <v>0.02</v>
      </c>
      <c r="CP16" s="68">
        <f t="shared" si="10"/>
        <v>0.02</v>
      </c>
      <c r="CQ16" s="68">
        <f t="shared" si="10"/>
        <v>0.02</v>
      </c>
      <c r="CR16" s="68">
        <f t="shared" si="10"/>
        <v>0.02</v>
      </c>
      <c r="CS16" s="68">
        <f t="shared" si="10"/>
        <v>0.02</v>
      </c>
      <c r="CT16" s="68">
        <f t="shared" si="10"/>
        <v>0.02</v>
      </c>
      <c r="CU16" s="68">
        <f t="shared" si="10"/>
        <v>0.02</v>
      </c>
      <c r="CV16" s="68">
        <f t="shared" si="10"/>
        <v>0.02</v>
      </c>
      <c r="CW16" s="68">
        <f t="shared" si="10"/>
        <v>0.02</v>
      </c>
      <c r="CX16" s="68">
        <f t="shared" si="10"/>
        <v>0.02</v>
      </c>
      <c r="CY16" s="68">
        <f t="shared" si="10"/>
        <v>0.02</v>
      </c>
      <c r="CZ16" s="68">
        <f t="shared" si="10"/>
        <v>0.02</v>
      </c>
      <c r="DA16" s="68">
        <f t="shared" si="10"/>
        <v>0.02</v>
      </c>
      <c r="DB16" s="68">
        <f t="shared" si="10"/>
        <v>0.02</v>
      </c>
      <c r="DC16" s="68">
        <f t="shared" si="10"/>
        <v>0.02</v>
      </c>
      <c r="DD16" s="68">
        <f t="shared" si="10"/>
        <v>0.02</v>
      </c>
      <c r="DE16" s="68">
        <f t="shared" si="10"/>
        <v>0.02</v>
      </c>
      <c r="DF16" s="68">
        <f t="shared" si="10"/>
        <v>0.02</v>
      </c>
      <c r="DG16" s="68">
        <f t="shared" si="10"/>
        <v>0.02</v>
      </c>
      <c r="DH16" s="68">
        <f t="shared" ref="DH16:DY16" si="11">INDEX(DH11:DH15,INDEX($B$11:$B$15,MATCH($K$16,$C$11:$C$15,0)))</f>
        <v>0.02</v>
      </c>
      <c r="DI16" s="68">
        <f t="shared" si="11"/>
        <v>0.02</v>
      </c>
      <c r="DJ16" s="68">
        <f t="shared" si="11"/>
        <v>0.02</v>
      </c>
      <c r="DK16" s="68">
        <f t="shared" si="11"/>
        <v>0.02</v>
      </c>
      <c r="DL16" s="68">
        <f t="shared" si="11"/>
        <v>0.02</v>
      </c>
      <c r="DM16" s="68">
        <f t="shared" si="11"/>
        <v>0.02</v>
      </c>
      <c r="DN16" s="68">
        <f t="shared" si="11"/>
        <v>0.02</v>
      </c>
      <c r="DO16" s="68">
        <f t="shared" si="11"/>
        <v>0.02</v>
      </c>
      <c r="DP16" s="68">
        <f t="shared" si="11"/>
        <v>0.02</v>
      </c>
      <c r="DQ16" s="68">
        <f t="shared" si="11"/>
        <v>0.02</v>
      </c>
      <c r="DR16" s="68">
        <f t="shared" si="11"/>
        <v>0.02</v>
      </c>
      <c r="DS16" s="68">
        <f t="shared" si="11"/>
        <v>0.02</v>
      </c>
      <c r="DT16" s="68">
        <f t="shared" si="11"/>
        <v>0.02</v>
      </c>
      <c r="DU16" s="68">
        <f t="shared" si="11"/>
        <v>0.02</v>
      </c>
      <c r="DV16" s="68">
        <f t="shared" si="11"/>
        <v>0.02</v>
      </c>
      <c r="DW16" s="68">
        <f t="shared" si="11"/>
        <v>0.02</v>
      </c>
      <c r="DX16" s="68">
        <f t="shared" si="11"/>
        <v>0.02</v>
      </c>
      <c r="DY16" s="68">
        <f t="shared" si="11"/>
        <v>0.02</v>
      </c>
    </row>
    <row r="17" spans="1:135" ht="12.75" customHeight="1" x14ac:dyDescent="0.2">
      <c r="F17" s="34"/>
      <c r="K17" s="137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</row>
    <row r="18" spans="1:135" ht="12.75" customHeight="1" thickBot="1" x14ac:dyDescent="0.25">
      <c r="C18" s="15" t="s">
        <v>381</v>
      </c>
      <c r="F18" s="34"/>
      <c r="K18" s="6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32"/>
      <c r="AL18" s="132"/>
      <c r="AM18" s="132"/>
      <c r="AN18" s="132"/>
      <c r="AO18" s="132"/>
      <c r="AP18" s="132"/>
      <c r="AQ18" s="132"/>
      <c r="AR18" s="132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</row>
    <row r="19" spans="1:135" ht="12.75" customHeight="1" thickBot="1" x14ac:dyDescent="0.25">
      <c r="B19" s="132">
        <v>1</v>
      </c>
      <c r="C19" s="3" t="s">
        <v>143</v>
      </c>
      <c r="F19" s="34"/>
      <c r="H19" s="5" t="s">
        <v>168</v>
      </c>
      <c r="K19" s="6"/>
      <c r="P19" s="291">
        <v>0.02</v>
      </c>
      <c r="Q19" s="291">
        <v>0.02</v>
      </c>
      <c r="R19" s="291">
        <v>0.02</v>
      </c>
      <c r="S19" s="291">
        <v>0.02</v>
      </c>
      <c r="T19" s="291">
        <v>0.02</v>
      </c>
      <c r="U19" s="291">
        <v>0.02</v>
      </c>
      <c r="V19" s="291">
        <v>0.02</v>
      </c>
      <c r="W19" s="291">
        <v>0.02</v>
      </c>
      <c r="X19" s="291">
        <v>0.02</v>
      </c>
      <c r="Y19" s="291">
        <v>0.02</v>
      </c>
      <c r="Z19" s="291">
        <v>0.02</v>
      </c>
      <c r="AA19" s="291">
        <v>0.02</v>
      </c>
      <c r="AB19" s="291">
        <v>0.02</v>
      </c>
      <c r="AC19" s="291">
        <v>0.02</v>
      </c>
      <c r="AD19" s="291">
        <v>0.02</v>
      </c>
      <c r="AE19" s="291">
        <v>0.02</v>
      </c>
      <c r="AF19" s="291">
        <v>0.02</v>
      </c>
      <c r="AG19" s="291">
        <v>0.02</v>
      </c>
      <c r="AH19" s="291">
        <v>0.02</v>
      </c>
      <c r="AI19" s="291">
        <v>0.02</v>
      </c>
      <c r="AJ19" s="291">
        <v>0.02</v>
      </c>
      <c r="AK19" s="291">
        <v>0.02</v>
      </c>
      <c r="AL19" s="291">
        <v>0.02</v>
      </c>
      <c r="AM19" s="291">
        <v>0.02</v>
      </c>
      <c r="AN19" s="291">
        <v>0.02</v>
      </c>
      <c r="AO19" s="291">
        <v>0.02</v>
      </c>
      <c r="AP19" s="291">
        <v>0.02</v>
      </c>
      <c r="AQ19" s="291">
        <v>0.02</v>
      </c>
      <c r="AR19" s="291">
        <v>0.02</v>
      </c>
      <c r="AS19" s="291">
        <v>0.02</v>
      </c>
      <c r="AT19" s="291">
        <v>0.02</v>
      </c>
      <c r="AU19" s="291">
        <v>0.02</v>
      </c>
      <c r="AV19" s="291">
        <v>0.02</v>
      </c>
      <c r="AW19" s="291">
        <v>0.02</v>
      </c>
      <c r="AX19" s="291">
        <v>0.02</v>
      </c>
      <c r="AY19" s="291">
        <v>0.02</v>
      </c>
      <c r="AZ19" s="291">
        <v>0.02</v>
      </c>
      <c r="BA19" s="291">
        <v>0.02</v>
      </c>
      <c r="BB19" s="291">
        <v>0.02</v>
      </c>
      <c r="BC19" s="291">
        <v>0.02</v>
      </c>
      <c r="BD19" s="291">
        <v>0.02</v>
      </c>
      <c r="BE19" s="291">
        <v>0.02</v>
      </c>
      <c r="BF19" s="291">
        <v>0.02</v>
      </c>
      <c r="BG19" s="291">
        <v>0.02</v>
      </c>
      <c r="BH19" s="291">
        <v>0.02</v>
      </c>
      <c r="BI19" s="291">
        <v>0.02</v>
      </c>
      <c r="BJ19" s="291">
        <v>0.02</v>
      </c>
      <c r="BK19" s="291">
        <v>0.02</v>
      </c>
      <c r="BL19" s="291">
        <v>0.02</v>
      </c>
      <c r="BM19" s="291">
        <v>0.02</v>
      </c>
      <c r="BN19" s="291">
        <v>0.02</v>
      </c>
      <c r="BO19" s="291">
        <v>0.02</v>
      </c>
      <c r="BP19" s="291">
        <v>0.02</v>
      </c>
      <c r="BQ19" s="291">
        <v>0.02</v>
      </c>
      <c r="BR19" s="291">
        <v>0.02</v>
      </c>
      <c r="BS19" s="291">
        <v>0.02</v>
      </c>
      <c r="BT19" s="291">
        <v>0.02</v>
      </c>
      <c r="BU19" s="291">
        <v>0.02</v>
      </c>
      <c r="BV19" s="291">
        <v>0.02</v>
      </c>
      <c r="BW19" s="291">
        <v>0.02</v>
      </c>
      <c r="BX19" s="291">
        <v>0.02</v>
      </c>
      <c r="BY19" s="291">
        <v>0.02</v>
      </c>
      <c r="BZ19" s="291">
        <v>0.02</v>
      </c>
      <c r="CA19" s="291">
        <v>0.02</v>
      </c>
      <c r="CB19" s="291">
        <v>0.02</v>
      </c>
      <c r="CC19" s="291">
        <v>0.02</v>
      </c>
      <c r="CD19" s="291">
        <v>0.02</v>
      </c>
      <c r="CE19" s="291">
        <v>0.02</v>
      </c>
      <c r="CF19" s="291">
        <v>0.02</v>
      </c>
      <c r="CG19" s="291">
        <v>0.02</v>
      </c>
      <c r="CH19" s="291">
        <v>0.02</v>
      </c>
      <c r="CI19" s="291">
        <v>0.02</v>
      </c>
      <c r="CJ19" s="291">
        <v>0.02</v>
      </c>
      <c r="CK19" s="291">
        <v>0.02</v>
      </c>
      <c r="CL19" s="291">
        <v>0.02</v>
      </c>
      <c r="CM19" s="291">
        <v>0.02</v>
      </c>
      <c r="CN19" s="291">
        <v>0.02</v>
      </c>
      <c r="CO19" s="291">
        <v>0.02</v>
      </c>
      <c r="CP19" s="291">
        <v>0.02</v>
      </c>
      <c r="CQ19" s="291">
        <v>0.02</v>
      </c>
      <c r="CR19" s="291">
        <v>0.02</v>
      </c>
      <c r="CS19" s="291">
        <v>0.02</v>
      </c>
      <c r="CT19" s="291">
        <v>0.02</v>
      </c>
      <c r="CU19" s="291">
        <v>0.02</v>
      </c>
      <c r="CV19" s="291">
        <v>0.02</v>
      </c>
      <c r="CW19" s="291">
        <v>0.02</v>
      </c>
      <c r="CX19" s="291">
        <v>0.02</v>
      </c>
      <c r="CY19" s="291">
        <v>0.02</v>
      </c>
      <c r="CZ19" s="291">
        <v>0.02</v>
      </c>
      <c r="DA19" s="291">
        <v>0.02</v>
      </c>
      <c r="DB19" s="291">
        <v>0.02</v>
      </c>
      <c r="DC19" s="291">
        <v>0.02</v>
      </c>
      <c r="DD19" s="291">
        <v>0.02</v>
      </c>
      <c r="DE19" s="291">
        <v>0.02</v>
      </c>
      <c r="DF19" s="291">
        <v>0.02</v>
      </c>
      <c r="DG19" s="291">
        <v>0.02</v>
      </c>
      <c r="DH19" s="291">
        <v>0.02</v>
      </c>
      <c r="DI19" s="291">
        <v>0.02</v>
      </c>
      <c r="DJ19" s="291">
        <v>0.02</v>
      </c>
      <c r="DK19" s="291">
        <v>0.02</v>
      </c>
      <c r="DL19" s="291">
        <v>0.02</v>
      </c>
      <c r="DM19" s="291">
        <v>0.02</v>
      </c>
      <c r="DN19" s="291">
        <v>0.02</v>
      </c>
      <c r="DO19" s="291">
        <v>0.02</v>
      </c>
      <c r="DP19" s="291">
        <v>0.02</v>
      </c>
      <c r="DQ19" s="291">
        <v>0.02</v>
      </c>
      <c r="DR19" s="291">
        <v>0.02</v>
      </c>
      <c r="DS19" s="291">
        <v>0.02</v>
      </c>
      <c r="DT19" s="291">
        <v>0.02</v>
      </c>
      <c r="DU19" s="291">
        <v>0.02</v>
      </c>
      <c r="DV19" s="291">
        <v>0.02</v>
      </c>
      <c r="DW19" s="291">
        <v>0.02</v>
      </c>
      <c r="DX19" s="291">
        <v>0.02</v>
      </c>
      <c r="DY19" s="319">
        <v>0.02</v>
      </c>
      <c r="DZ19" s="126"/>
      <c r="EA19" s="126"/>
      <c r="EB19" s="126"/>
      <c r="EC19" s="126"/>
      <c r="ED19" s="126"/>
      <c r="EE19" s="126"/>
    </row>
    <row r="20" spans="1:135" ht="12.75" customHeight="1" thickBot="1" x14ac:dyDescent="0.25">
      <c r="B20" s="132">
        <v>2</v>
      </c>
      <c r="C20" s="3" t="s">
        <v>169</v>
      </c>
      <c r="F20" s="34"/>
      <c r="H20" s="5" t="s">
        <v>168</v>
      </c>
      <c r="K20" s="6"/>
      <c r="P20" s="291">
        <v>0.04</v>
      </c>
      <c r="Q20" s="291">
        <v>0.04</v>
      </c>
      <c r="R20" s="291">
        <v>0.04</v>
      </c>
      <c r="S20" s="291">
        <v>0.04</v>
      </c>
      <c r="T20" s="291">
        <v>0.04</v>
      </c>
      <c r="U20" s="291">
        <v>0.04</v>
      </c>
      <c r="V20" s="291">
        <v>0.04</v>
      </c>
      <c r="W20" s="291">
        <v>0.04</v>
      </c>
      <c r="X20" s="291">
        <v>0.04</v>
      </c>
      <c r="Y20" s="291">
        <v>0.04</v>
      </c>
      <c r="Z20" s="291">
        <v>0.04</v>
      </c>
      <c r="AA20" s="291">
        <v>0.04</v>
      </c>
      <c r="AB20" s="291">
        <v>0.04</v>
      </c>
      <c r="AC20" s="291">
        <v>0.04</v>
      </c>
      <c r="AD20" s="291">
        <v>0.04</v>
      </c>
      <c r="AE20" s="291">
        <v>0.04</v>
      </c>
      <c r="AF20" s="291">
        <v>0.04</v>
      </c>
      <c r="AG20" s="291">
        <v>0.04</v>
      </c>
      <c r="AH20" s="291">
        <v>0.04</v>
      </c>
      <c r="AI20" s="291">
        <v>0.04</v>
      </c>
      <c r="AJ20" s="291">
        <v>0.04</v>
      </c>
      <c r="AK20" s="291">
        <v>0.04</v>
      </c>
      <c r="AL20" s="291">
        <v>0.04</v>
      </c>
      <c r="AM20" s="291">
        <v>0.04</v>
      </c>
      <c r="AN20" s="291">
        <v>0.04</v>
      </c>
      <c r="AO20" s="291">
        <v>0.04</v>
      </c>
      <c r="AP20" s="291">
        <v>0.04</v>
      </c>
      <c r="AQ20" s="291">
        <v>0.04</v>
      </c>
      <c r="AR20" s="291">
        <v>0.04</v>
      </c>
      <c r="AS20" s="291">
        <v>0.04</v>
      </c>
      <c r="AT20" s="291">
        <v>0.04</v>
      </c>
      <c r="AU20" s="291">
        <v>0.04</v>
      </c>
      <c r="AV20" s="291">
        <v>0.04</v>
      </c>
      <c r="AW20" s="291">
        <v>0.04</v>
      </c>
      <c r="AX20" s="291">
        <v>0.04</v>
      </c>
      <c r="AY20" s="291">
        <v>0.04</v>
      </c>
      <c r="AZ20" s="291">
        <v>0.04</v>
      </c>
      <c r="BA20" s="291">
        <v>0.04</v>
      </c>
      <c r="BB20" s="291">
        <v>0.04</v>
      </c>
      <c r="BC20" s="291">
        <v>0.04</v>
      </c>
      <c r="BD20" s="291">
        <v>0.04</v>
      </c>
      <c r="BE20" s="291">
        <v>0.04</v>
      </c>
      <c r="BF20" s="291">
        <v>0.04</v>
      </c>
      <c r="BG20" s="291">
        <v>0.04</v>
      </c>
      <c r="BH20" s="291">
        <v>0.04</v>
      </c>
      <c r="BI20" s="291">
        <v>0.04</v>
      </c>
      <c r="BJ20" s="291">
        <v>0.04</v>
      </c>
      <c r="BK20" s="291">
        <v>0.04</v>
      </c>
      <c r="BL20" s="291">
        <v>0.04</v>
      </c>
      <c r="BM20" s="291">
        <v>0.04</v>
      </c>
      <c r="BN20" s="291">
        <v>0.04</v>
      </c>
      <c r="BO20" s="291">
        <v>0.04</v>
      </c>
      <c r="BP20" s="291">
        <v>0.04</v>
      </c>
      <c r="BQ20" s="291">
        <v>0.04</v>
      </c>
      <c r="BR20" s="291">
        <v>0.04</v>
      </c>
      <c r="BS20" s="291">
        <v>0.04</v>
      </c>
      <c r="BT20" s="291">
        <v>0.04</v>
      </c>
      <c r="BU20" s="291">
        <v>0.04</v>
      </c>
      <c r="BV20" s="291">
        <v>0.04</v>
      </c>
      <c r="BW20" s="291">
        <v>0.04</v>
      </c>
      <c r="BX20" s="291">
        <v>0.04</v>
      </c>
      <c r="BY20" s="291">
        <v>0.04</v>
      </c>
      <c r="BZ20" s="291">
        <v>0.04</v>
      </c>
      <c r="CA20" s="291">
        <v>0.04</v>
      </c>
      <c r="CB20" s="291">
        <v>0.04</v>
      </c>
      <c r="CC20" s="291">
        <v>0.04</v>
      </c>
      <c r="CD20" s="291">
        <v>0.04</v>
      </c>
      <c r="CE20" s="291">
        <v>0.04</v>
      </c>
      <c r="CF20" s="291">
        <v>0.04</v>
      </c>
      <c r="CG20" s="291">
        <v>0.04</v>
      </c>
      <c r="CH20" s="291">
        <v>0.04</v>
      </c>
      <c r="CI20" s="291">
        <v>0.04</v>
      </c>
      <c r="CJ20" s="291">
        <v>0.04</v>
      </c>
      <c r="CK20" s="291">
        <v>0.04</v>
      </c>
      <c r="CL20" s="291">
        <v>0.04</v>
      </c>
      <c r="CM20" s="291">
        <v>0.04</v>
      </c>
      <c r="CN20" s="291">
        <v>0.04</v>
      </c>
      <c r="CO20" s="291">
        <v>0.04</v>
      </c>
      <c r="CP20" s="291">
        <v>0.04</v>
      </c>
      <c r="CQ20" s="291">
        <v>0.04</v>
      </c>
      <c r="CR20" s="291">
        <v>0.04</v>
      </c>
      <c r="CS20" s="291">
        <v>0.04</v>
      </c>
      <c r="CT20" s="291">
        <v>0.04</v>
      </c>
      <c r="CU20" s="291">
        <v>0.04</v>
      </c>
      <c r="CV20" s="291">
        <v>0.04</v>
      </c>
      <c r="CW20" s="291">
        <v>0.04</v>
      </c>
      <c r="CX20" s="291">
        <v>0.04</v>
      </c>
      <c r="CY20" s="291">
        <v>0.04</v>
      </c>
      <c r="CZ20" s="291">
        <v>0.04</v>
      </c>
      <c r="DA20" s="291">
        <v>0.04</v>
      </c>
      <c r="DB20" s="291">
        <v>0.04</v>
      </c>
      <c r="DC20" s="291">
        <v>0.04</v>
      </c>
      <c r="DD20" s="291">
        <v>0.04</v>
      </c>
      <c r="DE20" s="291">
        <v>0.04</v>
      </c>
      <c r="DF20" s="291">
        <v>0.04</v>
      </c>
      <c r="DG20" s="291">
        <v>0.04</v>
      </c>
      <c r="DH20" s="291">
        <v>0.04</v>
      </c>
      <c r="DI20" s="291">
        <v>0.04</v>
      </c>
      <c r="DJ20" s="291">
        <v>0.04</v>
      </c>
      <c r="DK20" s="291">
        <v>0.04</v>
      </c>
      <c r="DL20" s="291">
        <v>0.04</v>
      </c>
      <c r="DM20" s="291">
        <v>0.04</v>
      </c>
      <c r="DN20" s="291">
        <v>0.04</v>
      </c>
      <c r="DO20" s="291">
        <v>0.04</v>
      </c>
      <c r="DP20" s="291">
        <v>0.04</v>
      </c>
      <c r="DQ20" s="291">
        <v>0.04</v>
      </c>
      <c r="DR20" s="291">
        <v>0.04</v>
      </c>
      <c r="DS20" s="291">
        <v>0.04</v>
      </c>
      <c r="DT20" s="291">
        <v>0.04</v>
      </c>
      <c r="DU20" s="291">
        <v>0.04</v>
      </c>
      <c r="DV20" s="291">
        <v>0.04</v>
      </c>
      <c r="DW20" s="291">
        <v>0.04</v>
      </c>
      <c r="DX20" s="291">
        <v>0.04</v>
      </c>
      <c r="DY20" s="319">
        <v>0.04</v>
      </c>
      <c r="DZ20" s="126"/>
      <c r="EA20" s="126"/>
      <c r="EB20" s="126"/>
      <c r="EC20" s="126"/>
      <c r="ED20" s="126"/>
      <c r="EE20" s="126"/>
    </row>
    <row r="21" spans="1:135" ht="12.75" customHeight="1" thickBot="1" x14ac:dyDescent="0.25">
      <c r="B21" s="132">
        <v>3</v>
      </c>
      <c r="C21" s="3" t="s">
        <v>142</v>
      </c>
      <c r="F21" s="34"/>
      <c r="H21" s="5" t="s">
        <v>168</v>
      </c>
      <c r="K21" s="6"/>
      <c r="P21" s="291">
        <v>0.01</v>
      </c>
      <c r="Q21" s="291">
        <v>0.01</v>
      </c>
      <c r="R21" s="291">
        <v>0.01</v>
      </c>
      <c r="S21" s="291">
        <v>0.01</v>
      </c>
      <c r="T21" s="291">
        <v>0.01</v>
      </c>
      <c r="U21" s="291">
        <v>0.01</v>
      </c>
      <c r="V21" s="291">
        <v>0.01</v>
      </c>
      <c r="W21" s="291">
        <v>0.01</v>
      </c>
      <c r="X21" s="291">
        <v>0.01</v>
      </c>
      <c r="Y21" s="291">
        <v>0.01</v>
      </c>
      <c r="Z21" s="291">
        <v>0.01</v>
      </c>
      <c r="AA21" s="291">
        <v>0.01</v>
      </c>
      <c r="AB21" s="291">
        <v>0.01</v>
      </c>
      <c r="AC21" s="291">
        <v>0.01</v>
      </c>
      <c r="AD21" s="291">
        <v>0.01</v>
      </c>
      <c r="AE21" s="291">
        <v>0.01</v>
      </c>
      <c r="AF21" s="291">
        <v>0.01</v>
      </c>
      <c r="AG21" s="291">
        <v>0.01</v>
      </c>
      <c r="AH21" s="291">
        <v>0.01</v>
      </c>
      <c r="AI21" s="291">
        <v>0.01</v>
      </c>
      <c r="AJ21" s="291">
        <v>0.01</v>
      </c>
      <c r="AK21" s="291">
        <v>0.01</v>
      </c>
      <c r="AL21" s="291">
        <v>0.01</v>
      </c>
      <c r="AM21" s="291">
        <v>0.01</v>
      </c>
      <c r="AN21" s="291">
        <v>0.01</v>
      </c>
      <c r="AO21" s="291">
        <v>0.01</v>
      </c>
      <c r="AP21" s="291">
        <v>0.01</v>
      </c>
      <c r="AQ21" s="291">
        <v>0.01</v>
      </c>
      <c r="AR21" s="291">
        <v>0.01</v>
      </c>
      <c r="AS21" s="291">
        <v>0.01</v>
      </c>
      <c r="AT21" s="291">
        <v>0.01</v>
      </c>
      <c r="AU21" s="291">
        <v>0.01</v>
      </c>
      <c r="AV21" s="291">
        <v>0.01</v>
      </c>
      <c r="AW21" s="291">
        <v>0.01</v>
      </c>
      <c r="AX21" s="291">
        <v>0.01</v>
      </c>
      <c r="AY21" s="291">
        <v>0.01</v>
      </c>
      <c r="AZ21" s="291">
        <v>0.01</v>
      </c>
      <c r="BA21" s="291">
        <v>0.01</v>
      </c>
      <c r="BB21" s="291">
        <v>0.01</v>
      </c>
      <c r="BC21" s="291">
        <v>0.01</v>
      </c>
      <c r="BD21" s="291">
        <v>0.01</v>
      </c>
      <c r="BE21" s="291">
        <v>0.01</v>
      </c>
      <c r="BF21" s="291">
        <v>0.01</v>
      </c>
      <c r="BG21" s="291">
        <v>0.01</v>
      </c>
      <c r="BH21" s="291">
        <v>0.01</v>
      </c>
      <c r="BI21" s="291">
        <v>0.01</v>
      </c>
      <c r="BJ21" s="291">
        <v>0.01</v>
      </c>
      <c r="BK21" s="291">
        <v>0.01</v>
      </c>
      <c r="BL21" s="291">
        <v>0.01</v>
      </c>
      <c r="BM21" s="291">
        <v>0.01</v>
      </c>
      <c r="BN21" s="291">
        <v>0.01</v>
      </c>
      <c r="BO21" s="291">
        <v>0.01</v>
      </c>
      <c r="BP21" s="291">
        <v>0.01</v>
      </c>
      <c r="BQ21" s="291">
        <v>0.01</v>
      </c>
      <c r="BR21" s="291">
        <v>0.01</v>
      </c>
      <c r="BS21" s="291">
        <v>0.01</v>
      </c>
      <c r="BT21" s="291">
        <v>0.01</v>
      </c>
      <c r="BU21" s="291">
        <v>0.01</v>
      </c>
      <c r="BV21" s="291">
        <v>0.01</v>
      </c>
      <c r="BW21" s="291">
        <v>0.01</v>
      </c>
      <c r="BX21" s="291">
        <v>0.01</v>
      </c>
      <c r="BY21" s="291">
        <v>0.01</v>
      </c>
      <c r="BZ21" s="291">
        <v>0.01</v>
      </c>
      <c r="CA21" s="291">
        <v>0.01</v>
      </c>
      <c r="CB21" s="291">
        <v>0.01</v>
      </c>
      <c r="CC21" s="291">
        <v>0.01</v>
      </c>
      <c r="CD21" s="291">
        <v>0.01</v>
      </c>
      <c r="CE21" s="291">
        <v>0.01</v>
      </c>
      <c r="CF21" s="291">
        <v>0.01</v>
      </c>
      <c r="CG21" s="291">
        <v>0.01</v>
      </c>
      <c r="CH21" s="291">
        <v>0.01</v>
      </c>
      <c r="CI21" s="291">
        <v>0.01</v>
      </c>
      <c r="CJ21" s="291">
        <v>0.01</v>
      </c>
      <c r="CK21" s="291">
        <v>0.01</v>
      </c>
      <c r="CL21" s="291">
        <v>0.01</v>
      </c>
      <c r="CM21" s="291">
        <v>0.01</v>
      </c>
      <c r="CN21" s="291">
        <v>0.01</v>
      </c>
      <c r="CO21" s="291">
        <v>0.01</v>
      </c>
      <c r="CP21" s="291">
        <v>0.01</v>
      </c>
      <c r="CQ21" s="291">
        <v>0.01</v>
      </c>
      <c r="CR21" s="291">
        <v>0.01</v>
      </c>
      <c r="CS21" s="291">
        <v>0.01</v>
      </c>
      <c r="CT21" s="291">
        <v>0.01</v>
      </c>
      <c r="CU21" s="291">
        <v>0.01</v>
      </c>
      <c r="CV21" s="291">
        <v>0.01</v>
      </c>
      <c r="CW21" s="291">
        <v>0.01</v>
      </c>
      <c r="CX21" s="291">
        <v>0.01</v>
      </c>
      <c r="CY21" s="291">
        <v>0.01</v>
      </c>
      <c r="CZ21" s="291">
        <v>0.01</v>
      </c>
      <c r="DA21" s="291">
        <v>0.01</v>
      </c>
      <c r="DB21" s="291">
        <v>0.01</v>
      </c>
      <c r="DC21" s="291">
        <v>0.01</v>
      </c>
      <c r="DD21" s="291">
        <v>0.01</v>
      </c>
      <c r="DE21" s="291">
        <v>0.01</v>
      </c>
      <c r="DF21" s="291">
        <v>0.01</v>
      </c>
      <c r="DG21" s="291">
        <v>0.01</v>
      </c>
      <c r="DH21" s="291">
        <v>0.01</v>
      </c>
      <c r="DI21" s="291">
        <v>0.01</v>
      </c>
      <c r="DJ21" s="291">
        <v>0.01</v>
      </c>
      <c r="DK21" s="291">
        <v>0.01</v>
      </c>
      <c r="DL21" s="291">
        <v>0.01</v>
      </c>
      <c r="DM21" s="291">
        <v>0.01</v>
      </c>
      <c r="DN21" s="291">
        <v>0.01</v>
      </c>
      <c r="DO21" s="291">
        <v>0.01</v>
      </c>
      <c r="DP21" s="291">
        <v>0.01</v>
      </c>
      <c r="DQ21" s="291">
        <v>0.01</v>
      </c>
      <c r="DR21" s="291">
        <v>0.01</v>
      </c>
      <c r="DS21" s="291">
        <v>0.01</v>
      </c>
      <c r="DT21" s="291">
        <v>0.01</v>
      </c>
      <c r="DU21" s="291">
        <v>0.01</v>
      </c>
      <c r="DV21" s="291">
        <v>0.01</v>
      </c>
      <c r="DW21" s="291">
        <v>0.01</v>
      </c>
      <c r="DX21" s="291">
        <v>0.01</v>
      </c>
      <c r="DY21" s="319">
        <v>0.01</v>
      </c>
      <c r="DZ21" s="126"/>
      <c r="EA21" s="126"/>
      <c r="EB21" s="126"/>
      <c r="EC21" s="126"/>
      <c r="ED21" s="126"/>
      <c r="EE21" s="126"/>
    </row>
    <row r="22" spans="1:135" ht="12.75" customHeight="1" thickBot="1" x14ac:dyDescent="0.25">
      <c r="C22" s="44" t="s">
        <v>170</v>
      </c>
      <c r="H22" s="5" t="s">
        <v>168</v>
      </c>
      <c r="K22" s="321" t="s">
        <v>143</v>
      </c>
      <c r="P22" s="68">
        <f t="shared" ref="P22:CA22" si="12">INDEX(P19:P21,INDEX($B$19:$B$21,MATCH($K$22,$C$19:$C$21,0)))</f>
        <v>0.02</v>
      </c>
      <c r="Q22" s="68">
        <f t="shared" si="12"/>
        <v>0.02</v>
      </c>
      <c r="R22" s="68">
        <f t="shared" si="12"/>
        <v>0.02</v>
      </c>
      <c r="S22" s="68">
        <f t="shared" si="12"/>
        <v>0.02</v>
      </c>
      <c r="T22" s="68">
        <f t="shared" si="12"/>
        <v>0.02</v>
      </c>
      <c r="U22" s="68">
        <f t="shared" si="12"/>
        <v>0.02</v>
      </c>
      <c r="V22" s="68">
        <f t="shared" si="12"/>
        <v>0.02</v>
      </c>
      <c r="W22" s="68">
        <f t="shared" si="12"/>
        <v>0.02</v>
      </c>
      <c r="X22" s="68">
        <f t="shared" si="12"/>
        <v>0.02</v>
      </c>
      <c r="Y22" s="68">
        <f t="shared" si="12"/>
        <v>0.02</v>
      </c>
      <c r="Z22" s="68">
        <f t="shared" si="12"/>
        <v>0.02</v>
      </c>
      <c r="AA22" s="68">
        <f t="shared" si="12"/>
        <v>0.02</v>
      </c>
      <c r="AB22" s="68">
        <f t="shared" si="12"/>
        <v>0.02</v>
      </c>
      <c r="AC22" s="68">
        <f t="shared" si="12"/>
        <v>0.02</v>
      </c>
      <c r="AD22" s="68">
        <f t="shared" si="12"/>
        <v>0.02</v>
      </c>
      <c r="AE22" s="68">
        <f t="shared" si="12"/>
        <v>0.02</v>
      </c>
      <c r="AF22" s="68">
        <f t="shared" si="12"/>
        <v>0.02</v>
      </c>
      <c r="AG22" s="68">
        <f t="shared" si="12"/>
        <v>0.02</v>
      </c>
      <c r="AH22" s="68">
        <f t="shared" si="12"/>
        <v>0.02</v>
      </c>
      <c r="AI22" s="68">
        <f t="shared" si="12"/>
        <v>0.02</v>
      </c>
      <c r="AJ22" s="68">
        <f t="shared" si="12"/>
        <v>0.02</v>
      </c>
      <c r="AK22" s="68">
        <f t="shared" si="12"/>
        <v>0.02</v>
      </c>
      <c r="AL22" s="68">
        <f t="shared" si="12"/>
        <v>0.02</v>
      </c>
      <c r="AM22" s="68">
        <f t="shared" si="12"/>
        <v>0.02</v>
      </c>
      <c r="AN22" s="68">
        <f t="shared" si="12"/>
        <v>0.02</v>
      </c>
      <c r="AO22" s="68">
        <f t="shared" si="12"/>
        <v>0.02</v>
      </c>
      <c r="AP22" s="68">
        <f t="shared" si="12"/>
        <v>0.02</v>
      </c>
      <c r="AQ22" s="68">
        <f t="shared" si="12"/>
        <v>0.02</v>
      </c>
      <c r="AR22" s="68">
        <f t="shared" si="12"/>
        <v>0.02</v>
      </c>
      <c r="AS22" s="68">
        <f t="shared" si="12"/>
        <v>0.02</v>
      </c>
      <c r="AT22" s="68">
        <f t="shared" si="12"/>
        <v>0.02</v>
      </c>
      <c r="AU22" s="68">
        <f t="shared" si="12"/>
        <v>0.02</v>
      </c>
      <c r="AV22" s="68">
        <f t="shared" si="12"/>
        <v>0.02</v>
      </c>
      <c r="AW22" s="68">
        <f t="shared" si="12"/>
        <v>0.02</v>
      </c>
      <c r="AX22" s="68">
        <f t="shared" si="12"/>
        <v>0.02</v>
      </c>
      <c r="AY22" s="68">
        <f t="shared" si="12"/>
        <v>0.02</v>
      </c>
      <c r="AZ22" s="68">
        <f t="shared" si="12"/>
        <v>0.02</v>
      </c>
      <c r="BA22" s="68">
        <f t="shared" si="12"/>
        <v>0.02</v>
      </c>
      <c r="BB22" s="68">
        <f t="shared" si="12"/>
        <v>0.02</v>
      </c>
      <c r="BC22" s="68">
        <f t="shared" si="12"/>
        <v>0.02</v>
      </c>
      <c r="BD22" s="68">
        <f t="shared" si="12"/>
        <v>0.02</v>
      </c>
      <c r="BE22" s="68">
        <f t="shared" si="12"/>
        <v>0.02</v>
      </c>
      <c r="BF22" s="68">
        <f t="shared" si="12"/>
        <v>0.02</v>
      </c>
      <c r="BG22" s="68">
        <f t="shared" si="12"/>
        <v>0.02</v>
      </c>
      <c r="BH22" s="68">
        <f t="shared" si="12"/>
        <v>0.02</v>
      </c>
      <c r="BI22" s="68">
        <f t="shared" si="12"/>
        <v>0.02</v>
      </c>
      <c r="BJ22" s="68">
        <f t="shared" si="12"/>
        <v>0.02</v>
      </c>
      <c r="BK22" s="68">
        <f t="shared" si="12"/>
        <v>0.02</v>
      </c>
      <c r="BL22" s="68">
        <f t="shared" si="12"/>
        <v>0.02</v>
      </c>
      <c r="BM22" s="68">
        <f t="shared" si="12"/>
        <v>0.02</v>
      </c>
      <c r="BN22" s="68">
        <f t="shared" si="12"/>
        <v>0.02</v>
      </c>
      <c r="BO22" s="68">
        <f t="shared" si="12"/>
        <v>0.02</v>
      </c>
      <c r="BP22" s="68">
        <f t="shared" si="12"/>
        <v>0.02</v>
      </c>
      <c r="BQ22" s="68">
        <f t="shared" si="12"/>
        <v>0.02</v>
      </c>
      <c r="BR22" s="68">
        <f t="shared" si="12"/>
        <v>0.02</v>
      </c>
      <c r="BS22" s="68">
        <f t="shared" si="12"/>
        <v>0.02</v>
      </c>
      <c r="BT22" s="68">
        <f t="shared" si="12"/>
        <v>0.02</v>
      </c>
      <c r="BU22" s="68">
        <f t="shared" si="12"/>
        <v>0.02</v>
      </c>
      <c r="BV22" s="68">
        <f t="shared" si="12"/>
        <v>0.02</v>
      </c>
      <c r="BW22" s="68">
        <f t="shared" si="12"/>
        <v>0.02</v>
      </c>
      <c r="BX22" s="68">
        <f t="shared" si="12"/>
        <v>0.02</v>
      </c>
      <c r="BY22" s="68">
        <f t="shared" si="12"/>
        <v>0.02</v>
      </c>
      <c r="BZ22" s="68">
        <f t="shared" si="12"/>
        <v>0.02</v>
      </c>
      <c r="CA22" s="68">
        <f t="shared" si="12"/>
        <v>0.02</v>
      </c>
      <c r="CB22" s="68">
        <f t="shared" ref="CB22:DY22" si="13">INDEX(CB19:CB21,INDEX($B$19:$B$21,MATCH($K$22,$C$19:$C$21,0)))</f>
        <v>0.02</v>
      </c>
      <c r="CC22" s="68">
        <f t="shared" si="13"/>
        <v>0.02</v>
      </c>
      <c r="CD22" s="68">
        <f t="shared" si="13"/>
        <v>0.02</v>
      </c>
      <c r="CE22" s="68">
        <f t="shared" si="13"/>
        <v>0.02</v>
      </c>
      <c r="CF22" s="68">
        <f t="shared" si="13"/>
        <v>0.02</v>
      </c>
      <c r="CG22" s="68">
        <f t="shared" si="13"/>
        <v>0.02</v>
      </c>
      <c r="CH22" s="68">
        <f t="shared" si="13"/>
        <v>0.02</v>
      </c>
      <c r="CI22" s="68">
        <f t="shared" si="13"/>
        <v>0.02</v>
      </c>
      <c r="CJ22" s="68">
        <f t="shared" si="13"/>
        <v>0.02</v>
      </c>
      <c r="CK22" s="68">
        <f t="shared" si="13"/>
        <v>0.02</v>
      </c>
      <c r="CL22" s="68">
        <f t="shared" si="13"/>
        <v>0.02</v>
      </c>
      <c r="CM22" s="68">
        <f t="shared" si="13"/>
        <v>0.02</v>
      </c>
      <c r="CN22" s="68">
        <f t="shared" si="13"/>
        <v>0.02</v>
      </c>
      <c r="CO22" s="68">
        <f t="shared" si="13"/>
        <v>0.02</v>
      </c>
      <c r="CP22" s="68">
        <f t="shared" si="13"/>
        <v>0.02</v>
      </c>
      <c r="CQ22" s="68">
        <f t="shared" si="13"/>
        <v>0.02</v>
      </c>
      <c r="CR22" s="68">
        <f t="shared" si="13"/>
        <v>0.02</v>
      </c>
      <c r="CS22" s="68">
        <f t="shared" si="13"/>
        <v>0.02</v>
      </c>
      <c r="CT22" s="68">
        <f t="shared" si="13"/>
        <v>0.02</v>
      </c>
      <c r="CU22" s="68">
        <f t="shared" si="13"/>
        <v>0.02</v>
      </c>
      <c r="CV22" s="68">
        <f t="shared" si="13"/>
        <v>0.02</v>
      </c>
      <c r="CW22" s="68">
        <f t="shared" si="13"/>
        <v>0.02</v>
      </c>
      <c r="CX22" s="68">
        <f t="shared" si="13"/>
        <v>0.02</v>
      </c>
      <c r="CY22" s="68">
        <f t="shared" si="13"/>
        <v>0.02</v>
      </c>
      <c r="CZ22" s="68">
        <f t="shared" si="13"/>
        <v>0.02</v>
      </c>
      <c r="DA22" s="68">
        <f t="shared" si="13"/>
        <v>0.02</v>
      </c>
      <c r="DB22" s="68">
        <f t="shared" si="13"/>
        <v>0.02</v>
      </c>
      <c r="DC22" s="68">
        <f t="shared" si="13"/>
        <v>0.02</v>
      </c>
      <c r="DD22" s="68">
        <f t="shared" si="13"/>
        <v>0.02</v>
      </c>
      <c r="DE22" s="68">
        <f t="shared" si="13"/>
        <v>0.02</v>
      </c>
      <c r="DF22" s="68">
        <f t="shared" si="13"/>
        <v>0.02</v>
      </c>
      <c r="DG22" s="68">
        <f t="shared" si="13"/>
        <v>0.02</v>
      </c>
      <c r="DH22" s="68">
        <f t="shared" si="13"/>
        <v>0.02</v>
      </c>
      <c r="DI22" s="68">
        <f t="shared" si="13"/>
        <v>0.02</v>
      </c>
      <c r="DJ22" s="68">
        <f t="shared" si="13"/>
        <v>0.02</v>
      </c>
      <c r="DK22" s="68">
        <f t="shared" si="13"/>
        <v>0.02</v>
      </c>
      <c r="DL22" s="68">
        <f t="shared" si="13"/>
        <v>0.02</v>
      </c>
      <c r="DM22" s="68">
        <f t="shared" si="13"/>
        <v>0.02</v>
      </c>
      <c r="DN22" s="68">
        <f t="shared" si="13"/>
        <v>0.02</v>
      </c>
      <c r="DO22" s="68">
        <f t="shared" si="13"/>
        <v>0.02</v>
      </c>
      <c r="DP22" s="68">
        <f t="shared" si="13"/>
        <v>0.02</v>
      </c>
      <c r="DQ22" s="68">
        <f t="shared" si="13"/>
        <v>0.02</v>
      </c>
      <c r="DR22" s="68">
        <f t="shared" si="13"/>
        <v>0.02</v>
      </c>
      <c r="DS22" s="68">
        <f t="shared" si="13"/>
        <v>0.02</v>
      </c>
      <c r="DT22" s="68">
        <f t="shared" si="13"/>
        <v>0.02</v>
      </c>
      <c r="DU22" s="68">
        <f t="shared" si="13"/>
        <v>0.02</v>
      </c>
      <c r="DV22" s="68">
        <f t="shared" si="13"/>
        <v>0.02</v>
      </c>
      <c r="DW22" s="68">
        <f t="shared" si="13"/>
        <v>0.02</v>
      </c>
      <c r="DX22" s="68">
        <f t="shared" si="13"/>
        <v>0.02</v>
      </c>
      <c r="DY22" s="68">
        <f t="shared" si="13"/>
        <v>0.02</v>
      </c>
      <c r="DZ22" s="34"/>
      <c r="EA22" s="34"/>
      <c r="EB22" s="34"/>
      <c r="EC22" s="34"/>
      <c r="ED22" s="34"/>
      <c r="EE22" s="34"/>
    </row>
    <row r="23" spans="1:135" ht="12.75" customHeight="1" x14ac:dyDescent="0.2">
      <c r="F23" s="34"/>
      <c r="K23" s="6"/>
      <c r="P23" s="137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</row>
    <row r="24" spans="1:135" ht="12.75" customHeight="1" thickBot="1" x14ac:dyDescent="0.25">
      <c r="F24" s="34"/>
    </row>
    <row r="25" spans="1:135" ht="12.75" customHeight="1" thickBot="1" x14ac:dyDescent="0.25">
      <c r="C25" s="3" t="s">
        <v>385</v>
      </c>
      <c r="F25" s="34"/>
      <c r="H25" s="5" t="s">
        <v>62</v>
      </c>
      <c r="K25" s="321">
        <v>0.3</v>
      </c>
    </row>
    <row r="26" spans="1:135" ht="12.75" customHeight="1" x14ac:dyDescent="0.2">
      <c r="F26" s="34"/>
    </row>
    <row r="27" spans="1:135" ht="12.75" customHeight="1" x14ac:dyDescent="0.2">
      <c r="F27" s="34"/>
    </row>
    <row r="28" spans="1:135" s="1" customFormat="1" ht="12.75" customHeight="1" x14ac:dyDescent="0.2">
      <c r="A28" s="27" t="s">
        <v>57</v>
      </c>
      <c r="F28" s="26"/>
      <c r="H28" s="2"/>
      <c r="I28" s="2"/>
      <c r="J28" s="290"/>
    </row>
    <row r="29" spans="1:135" ht="12.75" hidden="1" customHeight="1" x14ac:dyDescent="0.2">
      <c r="F29" s="34"/>
    </row>
    <row r="30" spans="1:135" ht="12.75" hidden="1" customHeight="1" x14ac:dyDescent="0.2">
      <c r="F30" s="34"/>
    </row>
    <row r="31" spans="1:135" ht="12.75" hidden="1" customHeight="1" x14ac:dyDescent="0.2">
      <c r="F31" s="34"/>
    </row>
    <row r="32" spans="1:135" ht="12.75" hidden="1" customHeight="1" x14ac:dyDescent="0.2">
      <c r="F32" s="34"/>
    </row>
    <row r="33" spans="6:6" ht="12.75" hidden="1" customHeight="1" x14ac:dyDescent="0.2">
      <c r="F33" s="34"/>
    </row>
    <row r="34" spans="6:6" ht="12.75" hidden="1" customHeight="1" x14ac:dyDescent="0.2">
      <c r="F34" s="34"/>
    </row>
    <row r="35" spans="6:6" ht="12.75" hidden="1" customHeight="1" x14ac:dyDescent="0.2">
      <c r="F35" s="34"/>
    </row>
    <row r="36" spans="6:6" ht="12.75" hidden="1" customHeight="1" x14ac:dyDescent="0.2">
      <c r="F36" s="34"/>
    </row>
    <row r="37" spans="6:6" ht="12.75" hidden="1" customHeight="1" x14ac:dyDescent="0.2">
      <c r="F37" s="34"/>
    </row>
  </sheetData>
  <dataValidations count="2">
    <dataValidation type="list" allowBlank="1" showInputMessage="1" showErrorMessage="1" sqref="K16" xr:uid="{996B9899-E495-4A4B-81DF-70344FA67453}">
      <formula1>$C$11:$C$15</formula1>
    </dataValidation>
    <dataValidation type="list" allowBlank="1" showInputMessage="1" showErrorMessage="1" sqref="K22" xr:uid="{DB32AA19-604F-4895-B342-E973AAC0B92B}">
      <formula1>$C$19:$C$21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7E4E8-6078-43E4-9CF6-895289C0A2FB}">
  <sheetPr codeName="Sheet7">
    <tabColor theme="3" tint="-0.499984740745262"/>
    <pageSetUpPr autoPageBreaks="0"/>
  </sheetPr>
  <dimension ref="A1:HV98"/>
  <sheetViews>
    <sheetView showGridLines="0" zoomScale="50" zoomScaleNormal="50" workbookViewId="0">
      <pane xSplit="14" ySplit="8" topLeftCell="AO33" activePane="bottomRight" state="frozen"/>
      <selection activeCell="I31" sqref="I31"/>
      <selection pane="topRight" activeCell="I31" sqref="I31"/>
      <selection pane="bottomLeft" activeCell="I31" sqref="I31"/>
      <selection pane="bottomRight" activeCell="AV53" sqref="AV53"/>
    </sheetView>
  </sheetViews>
  <sheetFormatPr defaultColWidth="0" defaultRowHeight="0" customHeight="1" zeroHeight="1" x14ac:dyDescent="0.2"/>
  <cols>
    <col min="1" max="1" width="2.7109375" style="3" customWidth="1"/>
    <col min="2" max="2" width="3.7109375" style="3" customWidth="1"/>
    <col min="3" max="3" width="2.7109375" style="3" customWidth="1"/>
    <col min="4" max="7" width="12.5703125" style="3" customWidth="1"/>
    <col min="8" max="9" width="12.5703125" style="5" customWidth="1"/>
    <col min="10" max="10" width="12.5703125" style="6" customWidth="1"/>
    <col min="11" max="15" width="12.5703125" style="3" customWidth="1"/>
    <col min="16" max="129" width="11.42578125" style="3" customWidth="1"/>
    <col min="130" max="16384" width="9.140625" style="3" hidden="1"/>
  </cols>
  <sheetData>
    <row r="1" spans="1:230" s="400" customFormat="1" ht="12.75" customHeight="1" x14ac:dyDescent="0.2">
      <c r="I1" s="401"/>
    </row>
    <row r="2" spans="1:230" s="400" customFormat="1" ht="12.75" customHeight="1" x14ac:dyDescent="0.2">
      <c r="I2" s="401"/>
    </row>
    <row r="3" spans="1:230" s="400" customFormat="1" ht="12.75" customHeight="1" x14ac:dyDescent="0.2">
      <c r="I3" s="401"/>
    </row>
    <row r="4" spans="1:230" s="400" customFormat="1" ht="12.75" customHeight="1" x14ac:dyDescent="0.2">
      <c r="I4" s="401"/>
    </row>
    <row r="5" spans="1:230" s="400" customFormat="1" ht="12.75" customHeight="1" x14ac:dyDescent="0.2">
      <c r="I5" s="401"/>
    </row>
    <row r="6" spans="1:230" s="400" customFormat="1" ht="12.75" customHeight="1" x14ac:dyDescent="0.2">
      <c r="I6" s="401"/>
      <c r="P6" s="402">
        <f>Input_Scen!J11</f>
        <v>2023</v>
      </c>
      <c r="Q6" s="402">
        <f>P6+1</f>
        <v>2024</v>
      </c>
      <c r="R6" s="402">
        <f t="shared" ref="R6:CC7" si="0">Q6+1</f>
        <v>2025</v>
      </c>
      <c r="S6" s="402">
        <f t="shared" si="0"/>
        <v>2026</v>
      </c>
      <c r="T6" s="402">
        <f t="shared" si="0"/>
        <v>2027</v>
      </c>
      <c r="U6" s="402">
        <f t="shared" si="0"/>
        <v>2028</v>
      </c>
      <c r="V6" s="402">
        <f t="shared" si="0"/>
        <v>2029</v>
      </c>
      <c r="W6" s="402">
        <f t="shared" si="0"/>
        <v>2030</v>
      </c>
      <c r="X6" s="402">
        <f t="shared" si="0"/>
        <v>2031</v>
      </c>
      <c r="Y6" s="402">
        <f t="shared" si="0"/>
        <v>2032</v>
      </c>
      <c r="Z6" s="402">
        <f t="shared" si="0"/>
        <v>2033</v>
      </c>
      <c r="AA6" s="402">
        <f t="shared" si="0"/>
        <v>2034</v>
      </c>
      <c r="AB6" s="402">
        <f t="shared" si="0"/>
        <v>2035</v>
      </c>
      <c r="AC6" s="402">
        <f t="shared" si="0"/>
        <v>2036</v>
      </c>
      <c r="AD6" s="402">
        <f t="shared" si="0"/>
        <v>2037</v>
      </c>
      <c r="AE6" s="402">
        <f t="shared" si="0"/>
        <v>2038</v>
      </c>
      <c r="AF6" s="402">
        <f t="shared" si="0"/>
        <v>2039</v>
      </c>
      <c r="AG6" s="402">
        <f t="shared" si="0"/>
        <v>2040</v>
      </c>
      <c r="AH6" s="402">
        <f t="shared" si="0"/>
        <v>2041</v>
      </c>
      <c r="AI6" s="402">
        <f t="shared" si="0"/>
        <v>2042</v>
      </c>
      <c r="AJ6" s="402">
        <f t="shared" si="0"/>
        <v>2043</v>
      </c>
      <c r="AK6" s="402">
        <f t="shared" si="0"/>
        <v>2044</v>
      </c>
      <c r="AL6" s="402">
        <f t="shared" si="0"/>
        <v>2045</v>
      </c>
      <c r="AM6" s="402">
        <f t="shared" si="0"/>
        <v>2046</v>
      </c>
      <c r="AN6" s="402">
        <f t="shared" si="0"/>
        <v>2047</v>
      </c>
      <c r="AO6" s="402">
        <f t="shared" si="0"/>
        <v>2048</v>
      </c>
      <c r="AP6" s="402">
        <f t="shared" si="0"/>
        <v>2049</v>
      </c>
      <c r="AQ6" s="402">
        <f t="shared" si="0"/>
        <v>2050</v>
      </c>
      <c r="AR6" s="402">
        <f t="shared" si="0"/>
        <v>2051</v>
      </c>
      <c r="AS6" s="402">
        <f t="shared" si="0"/>
        <v>2052</v>
      </c>
      <c r="AT6" s="402">
        <f t="shared" si="0"/>
        <v>2053</v>
      </c>
      <c r="AU6" s="402">
        <f t="shared" si="0"/>
        <v>2054</v>
      </c>
      <c r="AV6" s="402">
        <f t="shared" si="0"/>
        <v>2055</v>
      </c>
      <c r="AW6" s="402">
        <f t="shared" si="0"/>
        <v>2056</v>
      </c>
      <c r="AX6" s="402">
        <f t="shared" si="0"/>
        <v>2057</v>
      </c>
      <c r="AY6" s="402">
        <f t="shared" si="0"/>
        <v>2058</v>
      </c>
      <c r="AZ6" s="402">
        <f t="shared" si="0"/>
        <v>2059</v>
      </c>
      <c r="BA6" s="402">
        <f t="shared" si="0"/>
        <v>2060</v>
      </c>
      <c r="BB6" s="402">
        <f t="shared" si="0"/>
        <v>2061</v>
      </c>
      <c r="BC6" s="402">
        <f t="shared" si="0"/>
        <v>2062</v>
      </c>
      <c r="BD6" s="402">
        <f t="shared" si="0"/>
        <v>2063</v>
      </c>
      <c r="BE6" s="402">
        <f t="shared" si="0"/>
        <v>2064</v>
      </c>
      <c r="BF6" s="402">
        <f t="shared" si="0"/>
        <v>2065</v>
      </c>
      <c r="BG6" s="402">
        <f t="shared" si="0"/>
        <v>2066</v>
      </c>
      <c r="BH6" s="402">
        <f t="shared" si="0"/>
        <v>2067</v>
      </c>
      <c r="BI6" s="402">
        <f t="shared" si="0"/>
        <v>2068</v>
      </c>
      <c r="BJ6" s="402">
        <f t="shared" si="0"/>
        <v>2069</v>
      </c>
      <c r="BK6" s="402">
        <f t="shared" si="0"/>
        <v>2070</v>
      </c>
      <c r="BL6" s="402">
        <f t="shared" si="0"/>
        <v>2071</v>
      </c>
      <c r="BM6" s="402">
        <f t="shared" si="0"/>
        <v>2072</v>
      </c>
      <c r="BN6" s="402">
        <f t="shared" si="0"/>
        <v>2073</v>
      </c>
      <c r="BO6" s="402">
        <f t="shared" si="0"/>
        <v>2074</v>
      </c>
      <c r="BP6" s="402">
        <f t="shared" si="0"/>
        <v>2075</v>
      </c>
      <c r="BQ6" s="402">
        <f t="shared" si="0"/>
        <v>2076</v>
      </c>
      <c r="BR6" s="402">
        <f t="shared" si="0"/>
        <v>2077</v>
      </c>
      <c r="BS6" s="402">
        <f t="shared" si="0"/>
        <v>2078</v>
      </c>
      <c r="BT6" s="402">
        <f t="shared" si="0"/>
        <v>2079</v>
      </c>
      <c r="BU6" s="402">
        <f t="shared" si="0"/>
        <v>2080</v>
      </c>
      <c r="BV6" s="402">
        <f t="shared" si="0"/>
        <v>2081</v>
      </c>
      <c r="BW6" s="402">
        <f t="shared" si="0"/>
        <v>2082</v>
      </c>
      <c r="BX6" s="402">
        <f t="shared" si="0"/>
        <v>2083</v>
      </c>
      <c r="BY6" s="402">
        <f t="shared" si="0"/>
        <v>2084</v>
      </c>
      <c r="BZ6" s="402">
        <f t="shared" si="0"/>
        <v>2085</v>
      </c>
      <c r="CA6" s="402">
        <f t="shared" si="0"/>
        <v>2086</v>
      </c>
      <c r="CB6" s="402">
        <f t="shared" si="0"/>
        <v>2087</v>
      </c>
      <c r="CC6" s="402">
        <f t="shared" si="0"/>
        <v>2088</v>
      </c>
      <c r="CD6" s="402">
        <f t="shared" ref="CD6:DY7" si="1">CC6+1</f>
        <v>2089</v>
      </c>
      <c r="CE6" s="402">
        <f t="shared" si="1"/>
        <v>2090</v>
      </c>
      <c r="CF6" s="402">
        <f t="shared" si="1"/>
        <v>2091</v>
      </c>
      <c r="CG6" s="402">
        <f t="shared" si="1"/>
        <v>2092</v>
      </c>
      <c r="CH6" s="402">
        <f t="shared" si="1"/>
        <v>2093</v>
      </c>
      <c r="CI6" s="402">
        <f t="shared" si="1"/>
        <v>2094</v>
      </c>
      <c r="CJ6" s="402">
        <f t="shared" si="1"/>
        <v>2095</v>
      </c>
      <c r="CK6" s="402">
        <f t="shared" si="1"/>
        <v>2096</v>
      </c>
      <c r="CL6" s="402">
        <f t="shared" si="1"/>
        <v>2097</v>
      </c>
      <c r="CM6" s="402">
        <f t="shared" si="1"/>
        <v>2098</v>
      </c>
      <c r="CN6" s="402">
        <f t="shared" si="1"/>
        <v>2099</v>
      </c>
      <c r="CO6" s="402">
        <f t="shared" si="1"/>
        <v>2100</v>
      </c>
      <c r="CP6" s="402">
        <f t="shared" si="1"/>
        <v>2101</v>
      </c>
      <c r="CQ6" s="402">
        <f t="shared" si="1"/>
        <v>2102</v>
      </c>
      <c r="CR6" s="402">
        <f t="shared" si="1"/>
        <v>2103</v>
      </c>
      <c r="CS6" s="402">
        <f t="shared" si="1"/>
        <v>2104</v>
      </c>
      <c r="CT6" s="402">
        <f t="shared" si="1"/>
        <v>2105</v>
      </c>
      <c r="CU6" s="402">
        <f t="shared" si="1"/>
        <v>2106</v>
      </c>
      <c r="CV6" s="402">
        <f t="shared" si="1"/>
        <v>2107</v>
      </c>
      <c r="CW6" s="402">
        <f t="shared" si="1"/>
        <v>2108</v>
      </c>
      <c r="CX6" s="402">
        <f t="shared" si="1"/>
        <v>2109</v>
      </c>
      <c r="CY6" s="402">
        <f t="shared" si="1"/>
        <v>2110</v>
      </c>
      <c r="CZ6" s="402">
        <f t="shared" si="1"/>
        <v>2111</v>
      </c>
      <c r="DA6" s="402">
        <f t="shared" si="1"/>
        <v>2112</v>
      </c>
      <c r="DB6" s="402">
        <f t="shared" si="1"/>
        <v>2113</v>
      </c>
      <c r="DC6" s="402">
        <f t="shared" si="1"/>
        <v>2114</v>
      </c>
      <c r="DD6" s="402">
        <f t="shared" si="1"/>
        <v>2115</v>
      </c>
      <c r="DE6" s="402">
        <f t="shared" si="1"/>
        <v>2116</v>
      </c>
      <c r="DF6" s="402">
        <f t="shared" si="1"/>
        <v>2117</v>
      </c>
      <c r="DG6" s="402">
        <f t="shared" si="1"/>
        <v>2118</v>
      </c>
      <c r="DH6" s="402">
        <f t="shared" si="1"/>
        <v>2119</v>
      </c>
      <c r="DI6" s="402">
        <f t="shared" si="1"/>
        <v>2120</v>
      </c>
      <c r="DJ6" s="402">
        <f t="shared" si="1"/>
        <v>2121</v>
      </c>
      <c r="DK6" s="402">
        <f t="shared" si="1"/>
        <v>2122</v>
      </c>
      <c r="DL6" s="402">
        <f t="shared" si="1"/>
        <v>2123</v>
      </c>
      <c r="DM6" s="402">
        <f t="shared" si="1"/>
        <v>2124</v>
      </c>
      <c r="DN6" s="402">
        <f t="shared" si="1"/>
        <v>2125</v>
      </c>
      <c r="DO6" s="402">
        <f t="shared" si="1"/>
        <v>2126</v>
      </c>
      <c r="DP6" s="402">
        <f t="shared" si="1"/>
        <v>2127</v>
      </c>
      <c r="DQ6" s="402">
        <f t="shared" si="1"/>
        <v>2128</v>
      </c>
      <c r="DR6" s="402">
        <f t="shared" si="1"/>
        <v>2129</v>
      </c>
      <c r="DS6" s="402">
        <f t="shared" si="1"/>
        <v>2130</v>
      </c>
      <c r="DT6" s="402">
        <f t="shared" si="1"/>
        <v>2131</v>
      </c>
      <c r="DU6" s="402">
        <f t="shared" si="1"/>
        <v>2132</v>
      </c>
      <c r="DV6" s="402">
        <f t="shared" si="1"/>
        <v>2133</v>
      </c>
      <c r="DW6" s="402">
        <f t="shared" si="1"/>
        <v>2134</v>
      </c>
      <c r="DX6" s="402">
        <f t="shared" si="1"/>
        <v>2135</v>
      </c>
      <c r="DY6" s="402">
        <f t="shared" si="1"/>
        <v>2136</v>
      </c>
    </row>
    <row r="7" spans="1:230" s="400" customFormat="1" ht="12.75" customHeight="1" x14ac:dyDescent="0.2">
      <c r="I7" s="401"/>
      <c r="P7" s="403">
        <v>1</v>
      </c>
      <c r="Q7" s="403">
        <f>P7+1</f>
        <v>2</v>
      </c>
      <c r="R7" s="403">
        <f t="shared" si="0"/>
        <v>3</v>
      </c>
      <c r="S7" s="403">
        <f t="shared" si="0"/>
        <v>4</v>
      </c>
      <c r="T7" s="403">
        <f t="shared" si="0"/>
        <v>5</v>
      </c>
      <c r="U7" s="403">
        <f t="shared" si="0"/>
        <v>6</v>
      </c>
      <c r="V7" s="403">
        <f t="shared" si="0"/>
        <v>7</v>
      </c>
      <c r="W7" s="403">
        <f t="shared" si="0"/>
        <v>8</v>
      </c>
      <c r="X7" s="403">
        <f t="shared" si="0"/>
        <v>9</v>
      </c>
      <c r="Y7" s="403">
        <f t="shared" si="0"/>
        <v>10</v>
      </c>
      <c r="Z7" s="403">
        <f t="shared" si="0"/>
        <v>11</v>
      </c>
      <c r="AA7" s="403">
        <f t="shared" si="0"/>
        <v>12</v>
      </c>
      <c r="AB7" s="403">
        <f t="shared" si="0"/>
        <v>13</v>
      </c>
      <c r="AC7" s="403">
        <f t="shared" si="0"/>
        <v>14</v>
      </c>
      <c r="AD7" s="403">
        <f t="shared" si="0"/>
        <v>15</v>
      </c>
      <c r="AE7" s="403">
        <f t="shared" si="0"/>
        <v>16</v>
      </c>
      <c r="AF7" s="403">
        <f t="shared" si="0"/>
        <v>17</v>
      </c>
      <c r="AG7" s="403">
        <f t="shared" si="0"/>
        <v>18</v>
      </c>
      <c r="AH7" s="403">
        <f t="shared" si="0"/>
        <v>19</v>
      </c>
      <c r="AI7" s="403">
        <f t="shared" si="0"/>
        <v>20</v>
      </c>
      <c r="AJ7" s="403">
        <f t="shared" si="0"/>
        <v>21</v>
      </c>
      <c r="AK7" s="403">
        <f t="shared" si="0"/>
        <v>22</v>
      </c>
      <c r="AL7" s="403">
        <f t="shared" si="0"/>
        <v>23</v>
      </c>
      <c r="AM7" s="403">
        <f t="shared" si="0"/>
        <v>24</v>
      </c>
      <c r="AN7" s="403">
        <f t="shared" si="0"/>
        <v>25</v>
      </c>
      <c r="AO7" s="403">
        <f t="shared" si="0"/>
        <v>26</v>
      </c>
      <c r="AP7" s="403">
        <f t="shared" si="0"/>
        <v>27</v>
      </c>
      <c r="AQ7" s="403">
        <f t="shared" si="0"/>
        <v>28</v>
      </c>
      <c r="AR7" s="403">
        <f t="shared" si="0"/>
        <v>29</v>
      </c>
      <c r="AS7" s="403">
        <f t="shared" si="0"/>
        <v>30</v>
      </c>
      <c r="AT7" s="403">
        <f t="shared" si="0"/>
        <v>31</v>
      </c>
      <c r="AU7" s="403">
        <f t="shared" si="0"/>
        <v>32</v>
      </c>
      <c r="AV7" s="403">
        <f t="shared" si="0"/>
        <v>33</v>
      </c>
      <c r="AW7" s="403">
        <f t="shared" si="0"/>
        <v>34</v>
      </c>
      <c r="AX7" s="403">
        <f t="shared" si="0"/>
        <v>35</v>
      </c>
      <c r="AY7" s="403">
        <f t="shared" si="0"/>
        <v>36</v>
      </c>
      <c r="AZ7" s="403">
        <f t="shared" si="0"/>
        <v>37</v>
      </c>
      <c r="BA7" s="403">
        <f t="shared" si="0"/>
        <v>38</v>
      </c>
      <c r="BB7" s="403">
        <f t="shared" si="0"/>
        <v>39</v>
      </c>
      <c r="BC7" s="403">
        <f t="shared" si="0"/>
        <v>40</v>
      </c>
      <c r="BD7" s="403">
        <f t="shared" si="0"/>
        <v>41</v>
      </c>
      <c r="BE7" s="403">
        <f t="shared" si="0"/>
        <v>42</v>
      </c>
      <c r="BF7" s="403">
        <f t="shared" si="0"/>
        <v>43</v>
      </c>
      <c r="BG7" s="403">
        <f t="shared" si="0"/>
        <v>44</v>
      </c>
      <c r="BH7" s="403">
        <f t="shared" si="0"/>
        <v>45</v>
      </c>
      <c r="BI7" s="403">
        <f t="shared" si="0"/>
        <v>46</v>
      </c>
      <c r="BJ7" s="403">
        <f t="shared" si="0"/>
        <v>47</v>
      </c>
      <c r="BK7" s="403">
        <f t="shared" si="0"/>
        <v>48</v>
      </c>
      <c r="BL7" s="403">
        <f t="shared" si="0"/>
        <v>49</v>
      </c>
      <c r="BM7" s="403">
        <f t="shared" si="0"/>
        <v>50</v>
      </c>
      <c r="BN7" s="403">
        <f t="shared" si="0"/>
        <v>51</v>
      </c>
      <c r="BO7" s="403">
        <f t="shared" si="0"/>
        <v>52</v>
      </c>
      <c r="BP7" s="403">
        <f t="shared" si="0"/>
        <v>53</v>
      </c>
      <c r="BQ7" s="403">
        <f t="shared" si="0"/>
        <v>54</v>
      </c>
      <c r="BR7" s="403">
        <f t="shared" si="0"/>
        <v>55</v>
      </c>
      <c r="BS7" s="403">
        <f t="shared" si="0"/>
        <v>56</v>
      </c>
      <c r="BT7" s="403">
        <f t="shared" si="0"/>
        <v>57</v>
      </c>
      <c r="BU7" s="403">
        <f t="shared" si="0"/>
        <v>58</v>
      </c>
      <c r="BV7" s="403">
        <f t="shared" si="0"/>
        <v>59</v>
      </c>
      <c r="BW7" s="403">
        <f t="shared" si="0"/>
        <v>60</v>
      </c>
      <c r="BX7" s="403">
        <f t="shared" si="0"/>
        <v>61</v>
      </c>
      <c r="BY7" s="403">
        <f t="shared" si="0"/>
        <v>62</v>
      </c>
      <c r="BZ7" s="403">
        <f t="shared" si="0"/>
        <v>63</v>
      </c>
      <c r="CA7" s="403">
        <f t="shared" si="0"/>
        <v>64</v>
      </c>
      <c r="CB7" s="403">
        <f t="shared" si="0"/>
        <v>65</v>
      </c>
      <c r="CC7" s="403">
        <f t="shared" si="0"/>
        <v>66</v>
      </c>
      <c r="CD7" s="403">
        <f t="shared" si="1"/>
        <v>67</v>
      </c>
      <c r="CE7" s="403">
        <f t="shared" si="1"/>
        <v>68</v>
      </c>
      <c r="CF7" s="403">
        <f t="shared" si="1"/>
        <v>69</v>
      </c>
      <c r="CG7" s="403">
        <f t="shared" si="1"/>
        <v>70</v>
      </c>
      <c r="CH7" s="403">
        <f t="shared" si="1"/>
        <v>71</v>
      </c>
      <c r="CI7" s="403">
        <f t="shared" si="1"/>
        <v>72</v>
      </c>
      <c r="CJ7" s="403">
        <f t="shared" si="1"/>
        <v>73</v>
      </c>
      <c r="CK7" s="403">
        <f t="shared" si="1"/>
        <v>74</v>
      </c>
      <c r="CL7" s="403">
        <f t="shared" si="1"/>
        <v>75</v>
      </c>
      <c r="CM7" s="403">
        <f t="shared" si="1"/>
        <v>76</v>
      </c>
      <c r="CN7" s="403">
        <f t="shared" si="1"/>
        <v>77</v>
      </c>
      <c r="CO7" s="403">
        <f t="shared" si="1"/>
        <v>78</v>
      </c>
      <c r="CP7" s="403">
        <f t="shared" si="1"/>
        <v>79</v>
      </c>
      <c r="CQ7" s="403">
        <f t="shared" si="1"/>
        <v>80</v>
      </c>
      <c r="CR7" s="403">
        <f t="shared" si="1"/>
        <v>81</v>
      </c>
      <c r="CS7" s="403">
        <f t="shared" si="1"/>
        <v>82</v>
      </c>
      <c r="CT7" s="403">
        <f t="shared" si="1"/>
        <v>83</v>
      </c>
      <c r="CU7" s="403">
        <f t="shared" si="1"/>
        <v>84</v>
      </c>
      <c r="CV7" s="403">
        <f t="shared" si="1"/>
        <v>85</v>
      </c>
      <c r="CW7" s="403">
        <f t="shared" si="1"/>
        <v>86</v>
      </c>
      <c r="CX7" s="403">
        <f t="shared" si="1"/>
        <v>87</v>
      </c>
      <c r="CY7" s="403">
        <f t="shared" si="1"/>
        <v>88</v>
      </c>
      <c r="CZ7" s="403">
        <f t="shared" si="1"/>
        <v>89</v>
      </c>
      <c r="DA7" s="403">
        <f t="shared" si="1"/>
        <v>90</v>
      </c>
      <c r="DB7" s="403">
        <f t="shared" si="1"/>
        <v>91</v>
      </c>
      <c r="DC7" s="403">
        <f t="shared" si="1"/>
        <v>92</v>
      </c>
      <c r="DD7" s="403">
        <f t="shared" si="1"/>
        <v>93</v>
      </c>
      <c r="DE7" s="403">
        <f t="shared" si="1"/>
        <v>94</v>
      </c>
      <c r="DF7" s="403">
        <f t="shared" si="1"/>
        <v>95</v>
      </c>
      <c r="DG7" s="403">
        <f t="shared" si="1"/>
        <v>96</v>
      </c>
      <c r="DH7" s="403">
        <f t="shared" si="1"/>
        <v>97</v>
      </c>
      <c r="DI7" s="403">
        <f t="shared" si="1"/>
        <v>98</v>
      </c>
      <c r="DJ7" s="403">
        <f t="shared" si="1"/>
        <v>99</v>
      </c>
      <c r="DK7" s="403">
        <f t="shared" si="1"/>
        <v>100</v>
      </c>
      <c r="DL7" s="403">
        <f t="shared" si="1"/>
        <v>101</v>
      </c>
      <c r="DM7" s="403">
        <f t="shared" si="1"/>
        <v>102</v>
      </c>
      <c r="DN7" s="403">
        <f t="shared" si="1"/>
        <v>103</v>
      </c>
      <c r="DO7" s="403">
        <f t="shared" si="1"/>
        <v>104</v>
      </c>
      <c r="DP7" s="403">
        <f t="shared" si="1"/>
        <v>105</v>
      </c>
      <c r="DQ7" s="403">
        <f t="shared" si="1"/>
        <v>106</v>
      </c>
      <c r="DR7" s="403">
        <f t="shared" si="1"/>
        <v>107</v>
      </c>
      <c r="DS7" s="403">
        <f t="shared" si="1"/>
        <v>108</v>
      </c>
      <c r="DT7" s="403">
        <f t="shared" si="1"/>
        <v>109</v>
      </c>
      <c r="DU7" s="403">
        <f t="shared" si="1"/>
        <v>110</v>
      </c>
      <c r="DV7" s="403">
        <f t="shared" si="1"/>
        <v>111</v>
      </c>
      <c r="DW7" s="403">
        <f t="shared" si="1"/>
        <v>112</v>
      </c>
      <c r="DX7" s="403">
        <f t="shared" si="1"/>
        <v>113</v>
      </c>
      <c r="DY7" s="403">
        <f t="shared" si="1"/>
        <v>114</v>
      </c>
    </row>
    <row r="8" spans="1:230" s="400" customFormat="1" ht="12.75" customHeight="1" x14ac:dyDescent="0.2">
      <c r="I8" s="401"/>
    </row>
    <row r="9" spans="1:230" ht="12.75" customHeight="1" x14ac:dyDescent="0.2">
      <c r="A9" s="29" t="s">
        <v>107</v>
      </c>
      <c r="B9" s="30"/>
      <c r="C9" s="30"/>
      <c r="D9" s="30"/>
      <c r="E9" s="30"/>
      <c r="F9" s="30"/>
      <c r="G9" s="30"/>
      <c r="H9" s="31"/>
      <c r="I9" s="31"/>
      <c r="J9" s="30"/>
      <c r="K9" s="30"/>
      <c r="L9" s="32"/>
      <c r="M9" s="33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3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  <c r="DB9" s="30"/>
      <c r="DC9" s="30"/>
      <c r="DD9" s="30"/>
      <c r="DE9" s="30"/>
      <c r="DF9" s="30"/>
      <c r="DG9" s="30"/>
      <c r="DH9" s="30"/>
      <c r="DI9" s="30"/>
      <c r="DJ9" s="30"/>
      <c r="DK9" s="30"/>
      <c r="DL9" s="30"/>
      <c r="DM9" s="30"/>
      <c r="DN9" s="30"/>
      <c r="DO9" s="30"/>
      <c r="DP9" s="30"/>
      <c r="DQ9" s="30"/>
      <c r="DR9" s="30"/>
      <c r="DS9" s="30"/>
      <c r="DT9" s="30"/>
      <c r="DU9" s="30"/>
      <c r="DV9" s="30"/>
      <c r="DW9" s="30"/>
      <c r="DX9" s="30"/>
      <c r="DY9" s="30"/>
    </row>
    <row r="10" spans="1:230" ht="12.75" customHeight="1" x14ac:dyDescent="0.2">
      <c r="A10" s="117" t="s">
        <v>108</v>
      </c>
      <c r="B10" s="118"/>
      <c r="C10" s="118"/>
      <c r="D10" s="118"/>
      <c r="E10" s="118"/>
      <c r="F10" s="118"/>
      <c r="G10" s="118"/>
      <c r="H10" s="118"/>
      <c r="I10" s="119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  <c r="BK10" s="118"/>
      <c r="BL10" s="118"/>
      <c r="BM10" s="118"/>
      <c r="BN10" s="118"/>
      <c r="BO10" s="118"/>
      <c r="BP10" s="118"/>
      <c r="BQ10" s="118"/>
      <c r="BR10" s="118"/>
      <c r="BS10" s="118"/>
      <c r="BT10" s="118"/>
      <c r="BU10" s="118"/>
      <c r="BV10" s="118"/>
      <c r="BW10" s="118"/>
      <c r="BX10" s="118"/>
      <c r="BY10" s="118"/>
      <c r="BZ10" s="118"/>
      <c r="CA10" s="118"/>
      <c r="CB10" s="118"/>
      <c r="CC10" s="118"/>
      <c r="CD10" s="118"/>
      <c r="CE10" s="118"/>
      <c r="CF10" s="118"/>
      <c r="CG10" s="118"/>
      <c r="CH10" s="118"/>
      <c r="CI10" s="118"/>
      <c r="CJ10" s="118"/>
      <c r="CK10" s="118"/>
      <c r="CL10" s="118"/>
      <c r="CM10" s="118"/>
      <c r="CN10" s="118"/>
      <c r="CO10" s="118"/>
      <c r="CP10" s="118"/>
      <c r="CQ10" s="118"/>
      <c r="CR10" s="118"/>
      <c r="CS10" s="118"/>
      <c r="CT10" s="118"/>
      <c r="CU10" s="118"/>
      <c r="CV10" s="118"/>
      <c r="CW10" s="118"/>
      <c r="CX10" s="118"/>
      <c r="CY10" s="118"/>
      <c r="CZ10" s="118"/>
      <c r="DA10" s="118"/>
      <c r="DB10" s="118"/>
      <c r="DC10" s="118"/>
      <c r="DD10" s="118"/>
      <c r="DE10" s="118"/>
      <c r="DF10" s="118"/>
      <c r="DG10" s="118"/>
      <c r="DH10" s="118"/>
      <c r="DI10" s="118"/>
      <c r="DJ10" s="118"/>
      <c r="DK10" s="118"/>
      <c r="DL10" s="118"/>
      <c r="DM10" s="118"/>
      <c r="DN10" s="118"/>
      <c r="DO10" s="118"/>
      <c r="DP10" s="118"/>
      <c r="DQ10" s="118"/>
      <c r="DR10" s="118"/>
      <c r="DS10" s="118"/>
      <c r="DT10" s="118"/>
      <c r="DU10" s="118"/>
      <c r="DV10" s="118"/>
      <c r="DW10" s="118"/>
      <c r="DX10" s="118"/>
      <c r="DY10" s="118"/>
    </row>
    <row r="11" spans="1:230" ht="12.75" customHeight="1" x14ac:dyDescent="0.2">
      <c r="J11" s="3"/>
    </row>
    <row r="12" spans="1:230" ht="12.75" customHeight="1" x14ac:dyDescent="0.2">
      <c r="B12" s="369" t="s">
        <v>475</v>
      </c>
      <c r="F12" s="85"/>
      <c r="I12" s="5" t="s">
        <v>18</v>
      </c>
      <c r="J12" s="3"/>
      <c r="P12" s="120">
        <f>Time!P18</f>
        <v>0</v>
      </c>
      <c r="Q12" s="120">
        <f>Time!Q18</f>
        <v>0</v>
      </c>
      <c r="R12" s="120">
        <f>Time!R18</f>
        <v>0</v>
      </c>
      <c r="S12" s="120">
        <f>Time!S18</f>
        <v>1</v>
      </c>
      <c r="T12" s="120">
        <f>Time!T18</f>
        <v>1</v>
      </c>
      <c r="U12" s="120">
        <f>Time!U18</f>
        <v>1</v>
      </c>
      <c r="V12" s="120">
        <f>Time!V18</f>
        <v>0</v>
      </c>
      <c r="W12" s="120">
        <f>Time!W18</f>
        <v>0</v>
      </c>
      <c r="X12" s="120">
        <f>Time!X18</f>
        <v>0</v>
      </c>
      <c r="Y12" s="120">
        <f>Time!Y18</f>
        <v>0</v>
      </c>
      <c r="Z12" s="120">
        <f>Time!Z18</f>
        <v>0</v>
      </c>
      <c r="AA12" s="120">
        <f>Time!AA18</f>
        <v>0</v>
      </c>
      <c r="AB12" s="120">
        <f>Time!AB18</f>
        <v>0</v>
      </c>
      <c r="AC12" s="120">
        <f>Time!AC18</f>
        <v>0</v>
      </c>
      <c r="AD12" s="120">
        <f>Time!AD18</f>
        <v>0</v>
      </c>
      <c r="AE12" s="120">
        <f>Time!AE18</f>
        <v>0</v>
      </c>
      <c r="AF12" s="120">
        <f>Time!AF18</f>
        <v>0</v>
      </c>
      <c r="AG12" s="120">
        <f>Time!AG18</f>
        <v>0</v>
      </c>
      <c r="AH12" s="120">
        <f>Time!AH18</f>
        <v>0</v>
      </c>
      <c r="AI12" s="120">
        <f>Time!AI18</f>
        <v>0</v>
      </c>
      <c r="AJ12" s="120">
        <f>Time!AJ18</f>
        <v>0</v>
      </c>
      <c r="AK12" s="120">
        <f>Time!AK18</f>
        <v>0</v>
      </c>
      <c r="AL12" s="120">
        <f>Time!AL18</f>
        <v>0</v>
      </c>
      <c r="AM12" s="120">
        <f>Time!AM18</f>
        <v>0</v>
      </c>
      <c r="AN12" s="120">
        <f>Time!AN18</f>
        <v>0</v>
      </c>
      <c r="AO12" s="120">
        <f>Time!AO18</f>
        <v>0</v>
      </c>
      <c r="AP12" s="120">
        <f>Time!AP18</f>
        <v>0</v>
      </c>
      <c r="AQ12" s="120">
        <f>Time!AQ18</f>
        <v>0</v>
      </c>
      <c r="AR12" s="120">
        <f>Time!AR18</f>
        <v>0</v>
      </c>
      <c r="AS12" s="120">
        <f>Time!AS18</f>
        <v>0</v>
      </c>
      <c r="AT12" s="120">
        <f>Time!AT18</f>
        <v>0</v>
      </c>
      <c r="AU12" s="120">
        <f>Time!AU18</f>
        <v>0</v>
      </c>
      <c r="AV12" s="120">
        <f>Time!AV18</f>
        <v>0</v>
      </c>
      <c r="AW12" s="120">
        <f>Time!AW18</f>
        <v>0</v>
      </c>
      <c r="AX12" s="120">
        <f>Time!AX18</f>
        <v>0</v>
      </c>
      <c r="AY12" s="120">
        <f>Time!AY18</f>
        <v>0</v>
      </c>
      <c r="AZ12" s="120">
        <f>Time!AZ18</f>
        <v>0</v>
      </c>
      <c r="BA12" s="120">
        <f>Time!BA18</f>
        <v>0</v>
      </c>
      <c r="BB12" s="120">
        <f>Time!BB18</f>
        <v>0</v>
      </c>
      <c r="BC12" s="120">
        <f>Time!BC18</f>
        <v>0</v>
      </c>
      <c r="BD12" s="120">
        <f>Time!BD18</f>
        <v>0</v>
      </c>
      <c r="BE12" s="120">
        <f>Time!BE18</f>
        <v>0</v>
      </c>
      <c r="BF12" s="120">
        <f>Time!BF18</f>
        <v>0</v>
      </c>
      <c r="BG12" s="120">
        <f>Time!BG18</f>
        <v>0</v>
      </c>
      <c r="BH12" s="120">
        <f>Time!BH18</f>
        <v>0</v>
      </c>
      <c r="BI12" s="120">
        <f>Time!BI18</f>
        <v>0</v>
      </c>
      <c r="BJ12" s="120">
        <f>Time!BJ18</f>
        <v>0</v>
      </c>
      <c r="BK12" s="120">
        <f>Time!BK18</f>
        <v>0</v>
      </c>
      <c r="BL12" s="120">
        <f>Time!BL18</f>
        <v>0</v>
      </c>
      <c r="BM12" s="120">
        <f>Time!BM18</f>
        <v>0</v>
      </c>
      <c r="BN12" s="120">
        <f>Time!BN18</f>
        <v>0</v>
      </c>
      <c r="BO12" s="120">
        <f>Time!BO18</f>
        <v>0</v>
      </c>
      <c r="BP12" s="120">
        <f>Time!BP18</f>
        <v>0</v>
      </c>
      <c r="BQ12" s="120">
        <f>Time!BQ18</f>
        <v>0</v>
      </c>
      <c r="BR12" s="120">
        <f>Time!BR18</f>
        <v>0</v>
      </c>
      <c r="BS12" s="120">
        <f>Time!BS18</f>
        <v>0</v>
      </c>
      <c r="BT12" s="120">
        <f>Time!BT18</f>
        <v>0</v>
      </c>
      <c r="BU12" s="120">
        <f>Time!BU18</f>
        <v>0</v>
      </c>
      <c r="BV12" s="120">
        <f>Time!BV18</f>
        <v>0</v>
      </c>
      <c r="BW12" s="120">
        <f>Time!BW18</f>
        <v>0</v>
      </c>
      <c r="BX12" s="120">
        <f>Time!BX18</f>
        <v>0</v>
      </c>
      <c r="BY12" s="120">
        <f>Time!BY18</f>
        <v>0</v>
      </c>
      <c r="BZ12" s="120">
        <f>Time!BZ18</f>
        <v>0</v>
      </c>
      <c r="CA12" s="120">
        <f>Time!CA18</f>
        <v>0</v>
      </c>
      <c r="CB12" s="120">
        <f>Time!CB18</f>
        <v>0</v>
      </c>
      <c r="CC12" s="120">
        <f>Time!CC18</f>
        <v>0</v>
      </c>
      <c r="CD12" s="120">
        <f>Time!CD18</f>
        <v>0</v>
      </c>
      <c r="CE12" s="120">
        <f>Time!CE18</f>
        <v>0</v>
      </c>
      <c r="CF12" s="120">
        <f>Time!CF18</f>
        <v>0</v>
      </c>
      <c r="CG12" s="120">
        <f>Time!CG18</f>
        <v>0</v>
      </c>
      <c r="CH12" s="120">
        <f>Time!CH18</f>
        <v>0</v>
      </c>
      <c r="CI12" s="120">
        <f>Time!CI18</f>
        <v>0</v>
      </c>
      <c r="CJ12" s="120">
        <f>Time!CJ18</f>
        <v>0</v>
      </c>
      <c r="CK12" s="120">
        <f>Time!CK18</f>
        <v>0</v>
      </c>
      <c r="CL12" s="120">
        <f>Time!CL18</f>
        <v>0</v>
      </c>
      <c r="CM12" s="120">
        <f>Time!CM18</f>
        <v>0</v>
      </c>
      <c r="CN12" s="120">
        <f>Time!CN18</f>
        <v>0</v>
      </c>
      <c r="CO12" s="120">
        <f>Time!CO18</f>
        <v>0</v>
      </c>
      <c r="CP12" s="120">
        <f>Time!CP18</f>
        <v>0</v>
      </c>
      <c r="CQ12" s="120">
        <f>Time!CQ18</f>
        <v>0</v>
      </c>
      <c r="CR12" s="120">
        <f>Time!CR18</f>
        <v>0</v>
      </c>
      <c r="CS12" s="120">
        <f>Time!CS18</f>
        <v>0</v>
      </c>
      <c r="CT12" s="120">
        <f>Time!CT18</f>
        <v>0</v>
      </c>
      <c r="CU12" s="120">
        <f>Time!CU18</f>
        <v>0</v>
      </c>
      <c r="CV12" s="120">
        <f>Time!CV18</f>
        <v>0</v>
      </c>
      <c r="CW12" s="120">
        <f>Time!CW18</f>
        <v>0</v>
      </c>
      <c r="CX12" s="120">
        <f>Time!CX18</f>
        <v>0</v>
      </c>
      <c r="CY12" s="120">
        <f>Time!CY18</f>
        <v>0</v>
      </c>
      <c r="CZ12" s="120">
        <f>Time!CZ18</f>
        <v>0</v>
      </c>
      <c r="DA12" s="120">
        <f>Time!DA18</f>
        <v>0</v>
      </c>
      <c r="DB12" s="120">
        <f>Time!DB18</f>
        <v>0</v>
      </c>
      <c r="DC12" s="120">
        <f>Time!DC18</f>
        <v>0</v>
      </c>
      <c r="DD12" s="120">
        <f>Time!DD18</f>
        <v>0</v>
      </c>
      <c r="DE12" s="120">
        <f>Time!DE18</f>
        <v>0</v>
      </c>
      <c r="DF12" s="120">
        <f>Time!DF18</f>
        <v>0</v>
      </c>
      <c r="DG12" s="120">
        <f>Time!DG18</f>
        <v>0</v>
      </c>
      <c r="DH12" s="120">
        <f>Time!DH18</f>
        <v>0</v>
      </c>
      <c r="DI12" s="120">
        <f>Time!DI18</f>
        <v>0</v>
      </c>
      <c r="DJ12" s="120">
        <f>Time!DJ18</f>
        <v>0</v>
      </c>
      <c r="DK12" s="120">
        <f>Time!DK18</f>
        <v>0</v>
      </c>
      <c r="DL12" s="120">
        <f>Time!DL18</f>
        <v>0</v>
      </c>
      <c r="DM12" s="120">
        <f>Time!DM18</f>
        <v>0</v>
      </c>
      <c r="DN12" s="120">
        <f>Time!DN18</f>
        <v>0</v>
      </c>
      <c r="DO12" s="120">
        <f>Time!DO18</f>
        <v>0</v>
      </c>
      <c r="DP12" s="120">
        <f>Time!DP18</f>
        <v>0</v>
      </c>
      <c r="DQ12" s="120">
        <f>Time!DQ18</f>
        <v>0</v>
      </c>
      <c r="DR12" s="120">
        <f>Time!DR18</f>
        <v>0</v>
      </c>
      <c r="DS12" s="120">
        <f>Time!DS18</f>
        <v>0</v>
      </c>
      <c r="DT12" s="120">
        <f>Time!DT18</f>
        <v>0</v>
      </c>
      <c r="DU12" s="120">
        <f>Time!DU18</f>
        <v>0</v>
      </c>
      <c r="DV12" s="120">
        <f>Time!DV18</f>
        <v>0</v>
      </c>
      <c r="DW12" s="120">
        <f>Time!DW18</f>
        <v>0</v>
      </c>
      <c r="DX12" s="120">
        <f>Time!DX18</f>
        <v>0</v>
      </c>
      <c r="DY12" s="120">
        <f>Time!DY18</f>
        <v>0</v>
      </c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121"/>
      <c r="FA12" s="121"/>
      <c r="FB12" s="121"/>
      <c r="FC12" s="121"/>
      <c r="FD12" s="121"/>
      <c r="FE12" s="121"/>
      <c r="FF12" s="121"/>
      <c r="FG12" s="121"/>
      <c r="FH12" s="121"/>
      <c r="FI12" s="121"/>
      <c r="FJ12" s="121"/>
      <c r="FK12" s="121"/>
      <c r="FL12" s="121"/>
      <c r="FM12" s="121"/>
      <c r="FN12" s="121"/>
      <c r="FO12" s="121"/>
      <c r="FP12" s="121"/>
      <c r="FQ12" s="121"/>
      <c r="FR12" s="121"/>
      <c r="FS12" s="121"/>
      <c r="FT12" s="121"/>
      <c r="FU12" s="121"/>
      <c r="FV12" s="121"/>
      <c r="FW12" s="121"/>
      <c r="FX12" s="121"/>
      <c r="FY12" s="121"/>
      <c r="FZ12" s="121"/>
      <c r="GA12" s="121"/>
      <c r="GB12" s="121"/>
      <c r="GC12" s="121"/>
      <c r="GD12" s="121"/>
      <c r="GE12" s="121"/>
      <c r="GF12" s="121"/>
      <c r="GG12" s="121"/>
      <c r="GH12" s="121"/>
      <c r="GI12" s="121"/>
      <c r="GJ12" s="121"/>
      <c r="GK12" s="121"/>
      <c r="GL12" s="121"/>
      <c r="GM12" s="121"/>
      <c r="GN12" s="121"/>
      <c r="GO12" s="121"/>
      <c r="GP12" s="121"/>
      <c r="GQ12" s="121"/>
      <c r="GR12" s="121"/>
      <c r="GS12" s="121"/>
      <c r="GT12" s="121"/>
      <c r="GU12" s="121"/>
      <c r="GV12" s="121"/>
      <c r="GW12" s="121"/>
      <c r="GX12" s="121"/>
      <c r="GY12" s="121"/>
      <c r="GZ12" s="121"/>
      <c r="HA12" s="121"/>
      <c r="HB12" s="121"/>
      <c r="HC12" s="121"/>
      <c r="HD12" s="121"/>
      <c r="HE12" s="121"/>
      <c r="HF12" s="121"/>
      <c r="HG12" s="121"/>
      <c r="HH12" s="121"/>
      <c r="HI12" s="121"/>
      <c r="HJ12" s="121"/>
      <c r="HK12" s="121"/>
      <c r="HL12" s="121"/>
      <c r="HM12" s="121"/>
      <c r="HN12" s="121"/>
      <c r="HO12" s="121"/>
      <c r="HP12" s="121"/>
      <c r="HQ12" s="121"/>
      <c r="HR12" s="121"/>
      <c r="HS12" s="121"/>
      <c r="HT12" s="121"/>
      <c r="HU12" s="121"/>
      <c r="HV12" s="121"/>
    </row>
    <row r="13" spans="1:230" ht="12.75" customHeight="1" x14ac:dyDescent="0.2">
      <c r="J13" s="3"/>
    </row>
    <row r="14" spans="1:230" ht="12.75" customHeight="1" x14ac:dyDescent="0.2">
      <c r="B14" s="3" t="s">
        <v>16</v>
      </c>
      <c r="I14" s="5" t="s">
        <v>5</v>
      </c>
      <c r="J14" s="3"/>
      <c r="N14" s="127">
        <f>SUMIF(P$12:DE$12,1,P14:DE14)</f>
        <v>20</v>
      </c>
      <c r="P14" s="122"/>
      <c r="Q14" s="122"/>
      <c r="R14" s="122"/>
      <c r="S14" s="128">
        <v>10.5</v>
      </c>
      <c r="T14" s="128">
        <v>0</v>
      </c>
      <c r="U14" s="128">
        <v>9.5</v>
      </c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  <c r="AH14" s="122"/>
      <c r="AI14" s="122"/>
      <c r="AJ14" s="122"/>
      <c r="AK14" s="122"/>
      <c r="AL14" s="122"/>
      <c r="AM14" s="122"/>
      <c r="AN14" s="122"/>
      <c r="AO14" s="122"/>
      <c r="AP14" s="122"/>
      <c r="AQ14" s="122"/>
      <c r="AR14" s="122"/>
      <c r="AS14" s="122"/>
      <c r="AT14" s="122"/>
      <c r="AU14" s="122"/>
      <c r="AV14" s="122"/>
      <c r="AW14" s="122"/>
      <c r="AX14" s="122"/>
      <c r="AY14" s="122"/>
      <c r="AZ14" s="122"/>
      <c r="BA14" s="122"/>
      <c r="BB14" s="122"/>
      <c r="BC14" s="122"/>
      <c r="BD14" s="122"/>
      <c r="BE14" s="122"/>
      <c r="BF14" s="122"/>
      <c r="BG14" s="122"/>
      <c r="BH14" s="122"/>
      <c r="BI14" s="122"/>
      <c r="BJ14" s="122"/>
      <c r="BK14" s="122"/>
      <c r="BL14" s="122"/>
      <c r="BM14" s="122"/>
      <c r="BN14" s="122"/>
      <c r="BO14" s="122"/>
      <c r="BP14" s="122"/>
      <c r="BQ14" s="122"/>
      <c r="BR14" s="122"/>
      <c r="BS14" s="122"/>
      <c r="BT14" s="122"/>
      <c r="BU14" s="122"/>
      <c r="BV14" s="122"/>
      <c r="BW14" s="122"/>
      <c r="BX14" s="122"/>
      <c r="BY14" s="122"/>
      <c r="BZ14" s="122"/>
      <c r="CA14" s="122"/>
      <c r="CB14" s="122"/>
      <c r="CC14" s="122"/>
      <c r="CD14" s="122"/>
      <c r="CE14" s="122"/>
      <c r="CF14" s="122"/>
      <c r="CG14" s="122"/>
      <c r="CH14" s="122"/>
      <c r="CI14" s="122"/>
      <c r="CJ14" s="122"/>
      <c r="CK14" s="122"/>
      <c r="CL14" s="122"/>
      <c r="CM14" s="122"/>
      <c r="CN14" s="122"/>
      <c r="CO14" s="122"/>
      <c r="CP14" s="122"/>
      <c r="CQ14" s="122"/>
      <c r="CR14" s="122"/>
      <c r="CS14" s="122"/>
      <c r="CT14" s="122"/>
      <c r="CU14" s="122"/>
      <c r="CV14" s="122"/>
      <c r="CW14" s="122"/>
      <c r="CX14" s="122"/>
      <c r="CY14" s="122"/>
      <c r="CZ14" s="122"/>
      <c r="DA14" s="122"/>
      <c r="DB14" s="122"/>
      <c r="DC14" s="122"/>
      <c r="DD14" s="122"/>
      <c r="DE14" s="122"/>
      <c r="DF14" s="122"/>
      <c r="DG14" s="122"/>
      <c r="DH14" s="122"/>
      <c r="DI14" s="122"/>
      <c r="DJ14" s="122"/>
      <c r="DK14" s="122"/>
      <c r="DL14" s="122"/>
      <c r="DM14" s="122"/>
      <c r="DN14" s="122"/>
      <c r="DO14" s="122"/>
      <c r="DP14" s="122"/>
      <c r="DQ14" s="122"/>
      <c r="DR14" s="122"/>
      <c r="DS14" s="122"/>
      <c r="DT14" s="122"/>
      <c r="DU14" s="122"/>
      <c r="DV14" s="122"/>
      <c r="DW14" s="122"/>
      <c r="DX14" s="122"/>
      <c r="DY14" s="122"/>
    </row>
    <row r="15" spans="1:230" ht="12.75" customHeight="1" x14ac:dyDescent="0.2">
      <c r="B15" s="3" t="s">
        <v>480</v>
      </c>
      <c r="I15" s="5" t="s">
        <v>5</v>
      </c>
      <c r="J15" s="3"/>
      <c r="N15" s="127">
        <f t="shared" ref="N15:N25" si="2">SUMIF(P$12:DE$12,1,P15:DE15)</f>
        <v>196.09999999999997</v>
      </c>
      <c r="P15" s="122"/>
      <c r="Q15" s="122"/>
      <c r="R15" s="122"/>
      <c r="S15" s="128">
        <v>98.1</v>
      </c>
      <c r="T15" s="128">
        <v>44.8</v>
      </c>
      <c r="U15" s="128">
        <v>53.2</v>
      </c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122"/>
      <c r="BG15" s="122"/>
      <c r="BH15" s="122"/>
      <c r="BI15" s="122"/>
      <c r="BJ15" s="122"/>
      <c r="BK15" s="122"/>
      <c r="BL15" s="122"/>
      <c r="BM15" s="122"/>
      <c r="BN15" s="122"/>
      <c r="BO15" s="122"/>
      <c r="BP15" s="122"/>
      <c r="BQ15" s="122"/>
      <c r="BR15" s="122"/>
      <c r="BS15" s="122"/>
      <c r="BT15" s="122"/>
      <c r="BU15" s="122"/>
      <c r="BV15" s="122"/>
      <c r="BW15" s="122"/>
      <c r="BX15" s="122"/>
      <c r="BY15" s="122"/>
      <c r="BZ15" s="122"/>
      <c r="CA15" s="122"/>
      <c r="CB15" s="122"/>
      <c r="CC15" s="122"/>
      <c r="CD15" s="122"/>
      <c r="CE15" s="122"/>
      <c r="CF15" s="122"/>
      <c r="CG15" s="122"/>
      <c r="CH15" s="122"/>
      <c r="CI15" s="122"/>
      <c r="CJ15" s="122"/>
      <c r="CK15" s="122"/>
      <c r="CL15" s="122"/>
      <c r="CM15" s="122"/>
      <c r="CN15" s="122"/>
      <c r="CO15" s="122"/>
      <c r="CP15" s="122"/>
      <c r="CQ15" s="122"/>
      <c r="CR15" s="122"/>
      <c r="CS15" s="122"/>
      <c r="CT15" s="122"/>
      <c r="CU15" s="122"/>
      <c r="CV15" s="122"/>
      <c r="CW15" s="122"/>
      <c r="CX15" s="122"/>
      <c r="CY15" s="122"/>
      <c r="CZ15" s="122"/>
      <c r="DA15" s="122"/>
      <c r="DB15" s="122"/>
      <c r="DC15" s="122"/>
      <c r="DD15" s="122"/>
      <c r="DE15" s="122"/>
      <c r="DF15" s="122"/>
      <c r="DG15" s="122"/>
      <c r="DH15" s="122"/>
      <c r="DI15" s="122"/>
      <c r="DJ15" s="122"/>
      <c r="DK15" s="122"/>
      <c r="DL15" s="122"/>
      <c r="DM15" s="122"/>
      <c r="DN15" s="122"/>
      <c r="DO15" s="122"/>
      <c r="DP15" s="122"/>
      <c r="DQ15" s="122"/>
      <c r="DR15" s="122"/>
      <c r="DS15" s="122"/>
      <c r="DT15" s="122"/>
      <c r="DU15" s="122"/>
      <c r="DV15" s="122"/>
      <c r="DW15" s="122"/>
      <c r="DX15" s="122"/>
      <c r="DY15" s="122"/>
    </row>
    <row r="16" spans="1:230" ht="12.75" customHeight="1" x14ac:dyDescent="0.2">
      <c r="B16" s="3" t="s">
        <v>481</v>
      </c>
      <c r="I16" s="5" t="s">
        <v>5</v>
      </c>
      <c r="J16" s="3"/>
      <c r="N16" s="127">
        <f t="shared" si="2"/>
        <v>62.3</v>
      </c>
      <c r="P16" s="122"/>
      <c r="Q16" s="122"/>
      <c r="R16" s="122"/>
      <c r="S16" s="128">
        <v>31.2</v>
      </c>
      <c r="T16" s="128">
        <v>12.6</v>
      </c>
      <c r="U16" s="128">
        <v>18.5</v>
      </c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2"/>
      <c r="AO16" s="122"/>
      <c r="AP16" s="122"/>
      <c r="AQ16" s="122"/>
      <c r="AR16" s="122"/>
      <c r="AS16" s="122"/>
      <c r="AT16" s="122"/>
      <c r="AU16" s="122"/>
      <c r="AV16" s="122"/>
      <c r="AW16" s="122"/>
      <c r="AX16" s="122"/>
      <c r="AY16" s="122"/>
      <c r="AZ16" s="122"/>
      <c r="BA16" s="122"/>
      <c r="BB16" s="122"/>
      <c r="BC16" s="122"/>
      <c r="BD16" s="122"/>
      <c r="BE16" s="122"/>
      <c r="BF16" s="122"/>
      <c r="BG16" s="122"/>
      <c r="BH16" s="122"/>
      <c r="BI16" s="122"/>
      <c r="BJ16" s="122"/>
      <c r="BK16" s="122"/>
      <c r="BL16" s="122"/>
      <c r="BM16" s="122"/>
      <c r="BN16" s="122"/>
      <c r="BO16" s="122"/>
      <c r="BP16" s="122"/>
      <c r="BQ16" s="122"/>
      <c r="BR16" s="122"/>
      <c r="BS16" s="122"/>
      <c r="BT16" s="122"/>
      <c r="BU16" s="122"/>
      <c r="BV16" s="122"/>
      <c r="BW16" s="122"/>
      <c r="BX16" s="122"/>
      <c r="BY16" s="122"/>
      <c r="BZ16" s="122"/>
      <c r="CA16" s="122"/>
      <c r="CB16" s="122"/>
      <c r="CC16" s="122"/>
      <c r="CD16" s="122"/>
      <c r="CE16" s="122"/>
      <c r="CF16" s="122"/>
      <c r="CG16" s="122"/>
      <c r="CH16" s="122"/>
      <c r="CI16" s="122"/>
      <c r="CJ16" s="122"/>
      <c r="CK16" s="122"/>
      <c r="CL16" s="122"/>
      <c r="CM16" s="122"/>
      <c r="CN16" s="122"/>
      <c r="CO16" s="122"/>
      <c r="CP16" s="122"/>
      <c r="CQ16" s="122"/>
      <c r="CR16" s="122"/>
      <c r="CS16" s="122"/>
      <c r="CT16" s="122"/>
      <c r="CU16" s="122"/>
      <c r="CV16" s="122"/>
      <c r="CW16" s="122"/>
      <c r="CX16" s="122"/>
      <c r="CY16" s="122"/>
      <c r="CZ16" s="122"/>
      <c r="DA16" s="122"/>
      <c r="DB16" s="122"/>
      <c r="DC16" s="122"/>
      <c r="DD16" s="122"/>
      <c r="DE16" s="122"/>
      <c r="DF16" s="122"/>
      <c r="DG16" s="122"/>
      <c r="DH16" s="122"/>
      <c r="DI16" s="122"/>
      <c r="DJ16" s="122"/>
      <c r="DK16" s="122"/>
      <c r="DL16" s="122"/>
      <c r="DM16" s="122"/>
      <c r="DN16" s="122"/>
      <c r="DO16" s="122"/>
      <c r="DP16" s="122"/>
      <c r="DQ16" s="122"/>
      <c r="DR16" s="122"/>
      <c r="DS16" s="122"/>
      <c r="DT16" s="122"/>
      <c r="DU16" s="122"/>
      <c r="DV16" s="122"/>
      <c r="DW16" s="122"/>
      <c r="DX16" s="122"/>
      <c r="DY16" s="122"/>
    </row>
    <row r="17" spans="1:129" ht="12.75" customHeight="1" x14ac:dyDescent="0.2">
      <c r="B17" s="3" t="s">
        <v>482</v>
      </c>
      <c r="I17" s="5" t="s">
        <v>5</v>
      </c>
      <c r="J17" s="3"/>
      <c r="N17" s="127">
        <f t="shared" si="2"/>
        <v>1</v>
      </c>
      <c r="P17" s="122"/>
      <c r="Q17" s="122"/>
      <c r="R17" s="122"/>
      <c r="S17" s="128">
        <v>0.4</v>
      </c>
      <c r="T17" s="128">
        <v>0.3</v>
      </c>
      <c r="U17" s="128">
        <v>0.3</v>
      </c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2"/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D17" s="122"/>
      <c r="BE17" s="122"/>
      <c r="BF17" s="122"/>
      <c r="BG17" s="122"/>
      <c r="BH17" s="122"/>
      <c r="BI17" s="122"/>
      <c r="BJ17" s="122"/>
      <c r="BK17" s="122"/>
      <c r="BL17" s="122"/>
      <c r="BM17" s="122"/>
      <c r="BN17" s="122"/>
      <c r="BO17" s="122"/>
      <c r="BP17" s="122"/>
      <c r="BQ17" s="122"/>
      <c r="BR17" s="122"/>
      <c r="BS17" s="122"/>
      <c r="BT17" s="122"/>
      <c r="BU17" s="122"/>
      <c r="BV17" s="122"/>
      <c r="BW17" s="122"/>
      <c r="BX17" s="122"/>
      <c r="BY17" s="122"/>
      <c r="BZ17" s="122"/>
      <c r="CA17" s="122"/>
      <c r="CB17" s="122"/>
      <c r="CC17" s="122"/>
      <c r="CD17" s="122"/>
      <c r="CE17" s="122"/>
      <c r="CF17" s="122"/>
      <c r="CG17" s="122"/>
      <c r="CH17" s="122"/>
      <c r="CI17" s="122"/>
      <c r="CJ17" s="122"/>
      <c r="CK17" s="122"/>
      <c r="CL17" s="122"/>
      <c r="CM17" s="122"/>
      <c r="CN17" s="122"/>
      <c r="CO17" s="122"/>
      <c r="CP17" s="122"/>
      <c r="CQ17" s="122"/>
      <c r="CR17" s="122"/>
      <c r="CS17" s="122"/>
      <c r="CT17" s="122"/>
      <c r="CU17" s="122"/>
      <c r="CV17" s="122"/>
      <c r="CW17" s="122"/>
      <c r="CX17" s="122"/>
      <c r="CY17" s="122"/>
      <c r="CZ17" s="122"/>
      <c r="DA17" s="122"/>
      <c r="DB17" s="122"/>
      <c r="DC17" s="122"/>
      <c r="DD17" s="122"/>
      <c r="DE17" s="122"/>
      <c r="DF17" s="122"/>
      <c r="DG17" s="122"/>
      <c r="DH17" s="122"/>
      <c r="DI17" s="122"/>
      <c r="DJ17" s="122"/>
      <c r="DK17" s="122"/>
      <c r="DL17" s="122"/>
      <c r="DM17" s="122"/>
      <c r="DN17" s="122"/>
      <c r="DO17" s="122"/>
      <c r="DP17" s="122"/>
      <c r="DQ17" s="122"/>
      <c r="DR17" s="122"/>
      <c r="DS17" s="122"/>
      <c r="DT17" s="122"/>
      <c r="DU17" s="122"/>
      <c r="DV17" s="122"/>
      <c r="DW17" s="122"/>
      <c r="DX17" s="122"/>
      <c r="DY17" s="122"/>
    </row>
    <row r="18" spans="1:129" ht="12.75" customHeight="1" x14ac:dyDescent="0.2">
      <c r="B18" s="3" t="s">
        <v>483</v>
      </c>
      <c r="I18" s="5" t="s">
        <v>5</v>
      </c>
      <c r="J18" s="3"/>
      <c r="N18" s="127">
        <f t="shared" si="2"/>
        <v>1</v>
      </c>
      <c r="P18" s="122"/>
      <c r="Q18" s="122"/>
      <c r="R18" s="122"/>
      <c r="S18" s="128">
        <v>0.4</v>
      </c>
      <c r="T18" s="128">
        <v>0.3</v>
      </c>
      <c r="U18" s="128">
        <v>0.3</v>
      </c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  <c r="AZ18" s="122"/>
      <c r="BA18" s="122"/>
      <c r="BB18" s="122"/>
      <c r="BC18" s="122"/>
      <c r="BD18" s="122"/>
      <c r="BE18" s="122"/>
      <c r="BF18" s="122"/>
      <c r="BG18" s="122"/>
      <c r="BH18" s="122"/>
      <c r="BI18" s="122"/>
      <c r="BJ18" s="122"/>
      <c r="BK18" s="122"/>
      <c r="BL18" s="122"/>
      <c r="BM18" s="122"/>
      <c r="BN18" s="122"/>
      <c r="BO18" s="122"/>
      <c r="BP18" s="122"/>
      <c r="BQ18" s="122"/>
      <c r="BR18" s="122"/>
      <c r="BS18" s="122"/>
      <c r="BT18" s="122"/>
      <c r="BU18" s="122"/>
      <c r="BV18" s="122"/>
      <c r="BW18" s="122"/>
      <c r="BX18" s="122"/>
      <c r="BY18" s="122"/>
      <c r="BZ18" s="122"/>
      <c r="CA18" s="122"/>
      <c r="CB18" s="122"/>
      <c r="CC18" s="122"/>
      <c r="CD18" s="122"/>
      <c r="CE18" s="122"/>
      <c r="CF18" s="122"/>
      <c r="CG18" s="122"/>
      <c r="CH18" s="122"/>
      <c r="CI18" s="122"/>
      <c r="CJ18" s="122"/>
      <c r="CK18" s="122"/>
      <c r="CL18" s="122"/>
      <c r="CM18" s="122"/>
      <c r="CN18" s="122"/>
      <c r="CO18" s="122"/>
      <c r="CP18" s="122"/>
      <c r="CQ18" s="122"/>
      <c r="CR18" s="122"/>
      <c r="CS18" s="122"/>
      <c r="CT18" s="122"/>
      <c r="CU18" s="122"/>
      <c r="CV18" s="122"/>
      <c r="CW18" s="122"/>
      <c r="CX18" s="122"/>
      <c r="CY18" s="122"/>
      <c r="CZ18" s="122"/>
      <c r="DA18" s="122"/>
      <c r="DB18" s="122"/>
      <c r="DC18" s="122"/>
      <c r="DD18" s="122"/>
      <c r="DE18" s="122"/>
      <c r="DF18" s="122"/>
      <c r="DG18" s="122"/>
      <c r="DH18" s="122"/>
      <c r="DI18" s="122"/>
      <c r="DJ18" s="122"/>
      <c r="DK18" s="122"/>
      <c r="DL18" s="122"/>
      <c r="DM18" s="122"/>
      <c r="DN18" s="122"/>
      <c r="DO18" s="122"/>
      <c r="DP18" s="122"/>
      <c r="DQ18" s="122"/>
      <c r="DR18" s="122"/>
      <c r="DS18" s="122"/>
      <c r="DT18" s="122"/>
      <c r="DU18" s="122"/>
      <c r="DV18" s="122"/>
      <c r="DW18" s="122"/>
      <c r="DX18" s="122"/>
      <c r="DY18" s="122"/>
    </row>
    <row r="19" spans="1:129" ht="12.75" customHeight="1" x14ac:dyDescent="0.25">
      <c r="B19" s="3" t="s">
        <v>484</v>
      </c>
      <c r="I19" s="5" t="s">
        <v>5</v>
      </c>
      <c r="J19" s="123"/>
      <c r="K19" s="123"/>
      <c r="L19" s="123"/>
      <c r="M19" s="123"/>
      <c r="N19" s="127">
        <f t="shared" si="2"/>
        <v>19.399999999999999</v>
      </c>
      <c r="O19" s="123"/>
      <c r="P19" s="122"/>
      <c r="Q19" s="122"/>
      <c r="R19" s="122"/>
      <c r="S19" s="128">
        <v>9.6999999999999993</v>
      </c>
      <c r="T19" s="128">
        <v>7.3</v>
      </c>
      <c r="U19" s="128">
        <v>2.4</v>
      </c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22"/>
      <c r="AQ19" s="122"/>
      <c r="AR19" s="122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D19" s="122"/>
      <c r="BE19" s="122"/>
      <c r="BF19" s="122"/>
      <c r="BG19" s="122"/>
      <c r="BH19" s="122"/>
      <c r="BI19" s="122"/>
      <c r="BJ19" s="122"/>
      <c r="BK19" s="122"/>
      <c r="BL19" s="122"/>
      <c r="BM19" s="122"/>
      <c r="BN19" s="122"/>
      <c r="BO19" s="122"/>
      <c r="BP19" s="122"/>
      <c r="BQ19" s="122"/>
      <c r="BR19" s="122"/>
      <c r="BS19" s="122"/>
      <c r="BT19" s="122"/>
      <c r="BU19" s="122"/>
      <c r="BV19" s="122"/>
      <c r="BW19" s="122"/>
      <c r="BX19" s="122"/>
      <c r="BY19" s="122"/>
      <c r="BZ19" s="122"/>
      <c r="CA19" s="122"/>
      <c r="CB19" s="122"/>
      <c r="CC19" s="122"/>
      <c r="CD19" s="122"/>
      <c r="CE19" s="122"/>
      <c r="CF19" s="122"/>
      <c r="CG19" s="122"/>
      <c r="CH19" s="122"/>
      <c r="CI19" s="122"/>
      <c r="CJ19" s="122"/>
      <c r="CK19" s="122"/>
      <c r="CL19" s="122"/>
      <c r="CM19" s="122"/>
      <c r="CN19" s="122"/>
      <c r="CO19" s="122"/>
      <c r="CP19" s="122"/>
      <c r="CQ19" s="122"/>
      <c r="CR19" s="122"/>
      <c r="CS19" s="122"/>
      <c r="CT19" s="122"/>
      <c r="CU19" s="122"/>
      <c r="CV19" s="122"/>
      <c r="CW19" s="122"/>
      <c r="CX19" s="122"/>
      <c r="CY19" s="122"/>
      <c r="CZ19" s="122"/>
      <c r="DA19" s="122"/>
      <c r="DB19" s="122"/>
      <c r="DC19" s="122"/>
      <c r="DD19" s="122"/>
      <c r="DE19" s="122"/>
      <c r="DF19" s="122"/>
      <c r="DG19" s="122"/>
      <c r="DH19" s="122"/>
      <c r="DI19" s="122"/>
      <c r="DJ19" s="122"/>
      <c r="DK19" s="122"/>
      <c r="DL19" s="122"/>
      <c r="DM19" s="122"/>
      <c r="DN19" s="122"/>
      <c r="DO19" s="122"/>
      <c r="DP19" s="122"/>
      <c r="DQ19" s="122"/>
      <c r="DR19" s="122"/>
      <c r="DS19" s="122"/>
      <c r="DT19" s="122"/>
      <c r="DU19" s="122"/>
      <c r="DV19" s="122"/>
      <c r="DW19" s="122"/>
      <c r="DX19" s="122"/>
      <c r="DY19" s="122"/>
    </row>
    <row r="20" spans="1:129" ht="12.75" customHeight="1" x14ac:dyDescent="0.25">
      <c r="B20" s="3" t="s">
        <v>485</v>
      </c>
      <c r="I20" s="5" t="s">
        <v>5</v>
      </c>
      <c r="J20" s="123"/>
      <c r="K20" s="123"/>
      <c r="L20" s="123"/>
      <c r="M20" s="123"/>
      <c r="N20" s="127">
        <f t="shared" si="2"/>
        <v>110.6</v>
      </c>
      <c r="O20" s="123"/>
      <c r="P20" s="122"/>
      <c r="Q20" s="122"/>
      <c r="R20" s="122"/>
      <c r="S20" s="128">
        <v>45</v>
      </c>
      <c r="T20" s="128">
        <v>24.3</v>
      </c>
      <c r="U20" s="128">
        <v>41.3</v>
      </c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22"/>
      <c r="BA20" s="122"/>
      <c r="BB20" s="122"/>
      <c r="BC20" s="122"/>
      <c r="BD20" s="122"/>
      <c r="BE20" s="122"/>
      <c r="BF20" s="122"/>
      <c r="BG20" s="122"/>
      <c r="BH20" s="122"/>
      <c r="BI20" s="122"/>
      <c r="BJ20" s="122"/>
      <c r="BK20" s="122"/>
      <c r="BL20" s="122"/>
      <c r="BM20" s="122"/>
      <c r="BN20" s="122"/>
      <c r="BO20" s="122"/>
      <c r="BP20" s="122"/>
      <c r="BQ20" s="122"/>
      <c r="BR20" s="122"/>
      <c r="BS20" s="122"/>
      <c r="BT20" s="122"/>
      <c r="BU20" s="122"/>
      <c r="BV20" s="122"/>
      <c r="BW20" s="122"/>
      <c r="BX20" s="122"/>
      <c r="BY20" s="122"/>
      <c r="BZ20" s="122"/>
      <c r="CA20" s="122"/>
      <c r="CB20" s="122"/>
      <c r="CC20" s="122"/>
      <c r="CD20" s="122"/>
      <c r="CE20" s="122"/>
      <c r="CF20" s="122"/>
      <c r="CG20" s="122"/>
      <c r="CH20" s="122"/>
      <c r="CI20" s="122"/>
      <c r="CJ20" s="122"/>
      <c r="CK20" s="122"/>
      <c r="CL20" s="122"/>
      <c r="CM20" s="122"/>
      <c r="CN20" s="122"/>
      <c r="CO20" s="122"/>
      <c r="CP20" s="122"/>
      <c r="CQ20" s="122"/>
      <c r="CR20" s="122"/>
      <c r="CS20" s="122"/>
      <c r="CT20" s="122"/>
      <c r="CU20" s="122"/>
      <c r="CV20" s="122"/>
      <c r="CW20" s="122"/>
      <c r="CX20" s="122"/>
      <c r="CY20" s="122"/>
      <c r="CZ20" s="122"/>
      <c r="DA20" s="122"/>
      <c r="DB20" s="122"/>
      <c r="DC20" s="122"/>
      <c r="DD20" s="122"/>
      <c r="DE20" s="122"/>
      <c r="DF20" s="122"/>
      <c r="DG20" s="122"/>
      <c r="DH20" s="122"/>
      <c r="DI20" s="122"/>
      <c r="DJ20" s="122"/>
      <c r="DK20" s="122"/>
      <c r="DL20" s="122"/>
      <c r="DM20" s="122"/>
      <c r="DN20" s="122"/>
      <c r="DO20" s="122"/>
      <c r="DP20" s="122"/>
      <c r="DQ20" s="122"/>
      <c r="DR20" s="122"/>
      <c r="DS20" s="122"/>
      <c r="DT20" s="122"/>
      <c r="DU20" s="122"/>
      <c r="DV20" s="122"/>
      <c r="DW20" s="122"/>
      <c r="DX20" s="122"/>
      <c r="DY20" s="122"/>
    </row>
    <row r="21" spans="1:129" ht="12.75" customHeight="1" x14ac:dyDescent="0.25">
      <c r="B21" s="3" t="s">
        <v>486</v>
      </c>
      <c r="I21" s="5" t="s">
        <v>5</v>
      </c>
      <c r="J21" s="123"/>
      <c r="K21" s="123"/>
      <c r="L21" s="123"/>
      <c r="M21" s="123"/>
      <c r="N21" s="127">
        <f t="shared" si="2"/>
        <v>43.2</v>
      </c>
      <c r="O21" s="123"/>
      <c r="P21" s="122"/>
      <c r="Q21" s="122"/>
      <c r="R21" s="122"/>
      <c r="S21" s="128">
        <v>21.6</v>
      </c>
      <c r="T21" s="128">
        <v>10.8</v>
      </c>
      <c r="U21" s="128">
        <v>10.8</v>
      </c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  <c r="AZ21" s="122"/>
      <c r="BA21" s="122"/>
      <c r="BB21" s="122"/>
      <c r="BC21" s="122"/>
      <c r="BD21" s="122"/>
      <c r="BE21" s="122"/>
      <c r="BF21" s="122"/>
      <c r="BG21" s="122"/>
      <c r="BH21" s="122"/>
      <c r="BI21" s="122"/>
      <c r="BJ21" s="122"/>
      <c r="BK21" s="122"/>
      <c r="BL21" s="122"/>
      <c r="BM21" s="122"/>
      <c r="BN21" s="122"/>
      <c r="BO21" s="122"/>
      <c r="BP21" s="122"/>
      <c r="BQ21" s="122"/>
      <c r="BR21" s="122"/>
      <c r="BS21" s="122"/>
      <c r="BT21" s="122"/>
      <c r="BU21" s="122"/>
      <c r="BV21" s="122"/>
      <c r="BW21" s="122"/>
      <c r="BX21" s="122"/>
      <c r="BY21" s="122"/>
      <c r="BZ21" s="122"/>
      <c r="CA21" s="122"/>
      <c r="CB21" s="122"/>
      <c r="CC21" s="122"/>
      <c r="CD21" s="122"/>
      <c r="CE21" s="122"/>
      <c r="CF21" s="122"/>
      <c r="CG21" s="122"/>
      <c r="CH21" s="122"/>
      <c r="CI21" s="122"/>
      <c r="CJ21" s="122"/>
      <c r="CK21" s="122"/>
      <c r="CL21" s="122"/>
      <c r="CM21" s="122"/>
      <c r="CN21" s="122"/>
      <c r="CO21" s="122"/>
      <c r="CP21" s="122"/>
      <c r="CQ21" s="122"/>
      <c r="CR21" s="122"/>
      <c r="CS21" s="122"/>
      <c r="CT21" s="122"/>
      <c r="CU21" s="122"/>
      <c r="CV21" s="122"/>
      <c r="CW21" s="122"/>
      <c r="CX21" s="122"/>
      <c r="CY21" s="122"/>
      <c r="CZ21" s="122"/>
      <c r="DA21" s="122"/>
      <c r="DB21" s="122"/>
      <c r="DC21" s="122"/>
      <c r="DD21" s="122"/>
      <c r="DE21" s="122"/>
      <c r="DF21" s="122"/>
      <c r="DG21" s="122"/>
      <c r="DH21" s="122"/>
      <c r="DI21" s="122"/>
      <c r="DJ21" s="122"/>
      <c r="DK21" s="122"/>
      <c r="DL21" s="122"/>
      <c r="DM21" s="122"/>
      <c r="DN21" s="122"/>
      <c r="DO21" s="122"/>
      <c r="DP21" s="122"/>
      <c r="DQ21" s="122"/>
      <c r="DR21" s="122"/>
      <c r="DS21" s="122"/>
      <c r="DT21" s="122"/>
      <c r="DU21" s="122"/>
      <c r="DV21" s="122"/>
      <c r="DW21" s="122"/>
      <c r="DX21" s="122"/>
      <c r="DY21" s="122"/>
    </row>
    <row r="22" spans="1:129" ht="12.75" customHeight="1" x14ac:dyDescent="0.25">
      <c r="B22" s="3" t="s">
        <v>111</v>
      </c>
      <c r="I22" s="5" t="s">
        <v>5</v>
      </c>
      <c r="J22" s="123"/>
      <c r="K22" s="123"/>
      <c r="L22" s="123"/>
      <c r="M22" s="123"/>
      <c r="N22" s="127">
        <f t="shared" si="2"/>
        <v>11.100000000000001</v>
      </c>
      <c r="O22" s="123"/>
      <c r="P22" s="122"/>
      <c r="Q22" s="122"/>
      <c r="R22" s="122"/>
      <c r="S22" s="128">
        <v>5.5</v>
      </c>
      <c r="T22" s="128">
        <v>2.8</v>
      </c>
      <c r="U22" s="128">
        <v>2.8</v>
      </c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  <c r="AH22" s="122"/>
      <c r="AI22" s="122"/>
      <c r="AJ22" s="122"/>
      <c r="AK22" s="122"/>
      <c r="AL22" s="122"/>
      <c r="AM22" s="122"/>
      <c r="AN22" s="122"/>
      <c r="AO22" s="122"/>
      <c r="AP22" s="122"/>
      <c r="AQ22" s="122"/>
      <c r="AR22" s="122"/>
      <c r="AS22" s="122"/>
      <c r="AT22" s="122"/>
      <c r="AU22" s="122"/>
      <c r="AV22" s="122"/>
      <c r="AW22" s="122"/>
      <c r="AX22" s="122"/>
      <c r="AY22" s="122"/>
      <c r="AZ22" s="122"/>
      <c r="BA22" s="122"/>
      <c r="BB22" s="122"/>
      <c r="BC22" s="122"/>
      <c r="BD22" s="122"/>
      <c r="BE22" s="122"/>
      <c r="BF22" s="122"/>
      <c r="BG22" s="122"/>
      <c r="BH22" s="122"/>
      <c r="BI22" s="122"/>
      <c r="BJ22" s="122"/>
      <c r="BK22" s="122"/>
      <c r="BL22" s="122"/>
      <c r="BM22" s="122"/>
      <c r="BN22" s="122"/>
      <c r="BO22" s="122"/>
      <c r="BP22" s="122"/>
      <c r="BQ22" s="122"/>
      <c r="BR22" s="122"/>
      <c r="BS22" s="122"/>
      <c r="BT22" s="122"/>
      <c r="BU22" s="122"/>
      <c r="BV22" s="122"/>
      <c r="BW22" s="122"/>
      <c r="BX22" s="122"/>
      <c r="BY22" s="122"/>
      <c r="BZ22" s="122"/>
      <c r="CA22" s="122"/>
      <c r="CB22" s="122"/>
      <c r="CC22" s="122"/>
      <c r="CD22" s="122"/>
      <c r="CE22" s="122"/>
      <c r="CF22" s="122"/>
      <c r="CG22" s="122"/>
      <c r="CH22" s="122"/>
      <c r="CI22" s="122"/>
      <c r="CJ22" s="122"/>
      <c r="CK22" s="122"/>
      <c r="CL22" s="122"/>
      <c r="CM22" s="122"/>
      <c r="CN22" s="122"/>
      <c r="CO22" s="122"/>
      <c r="CP22" s="122"/>
      <c r="CQ22" s="122"/>
      <c r="CR22" s="122"/>
      <c r="CS22" s="122"/>
      <c r="CT22" s="122"/>
      <c r="CU22" s="122"/>
      <c r="CV22" s="122"/>
      <c r="CW22" s="122"/>
      <c r="CX22" s="122"/>
      <c r="CY22" s="122"/>
      <c r="CZ22" s="122"/>
      <c r="DA22" s="122"/>
      <c r="DB22" s="122"/>
      <c r="DC22" s="122"/>
      <c r="DD22" s="122"/>
      <c r="DE22" s="122"/>
      <c r="DF22" s="122"/>
      <c r="DG22" s="122"/>
      <c r="DH22" s="122"/>
      <c r="DI22" s="122"/>
      <c r="DJ22" s="122"/>
      <c r="DK22" s="122"/>
      <c r="DL22" s="122"/>
      <c r="DM22" s="122"/>
      <c r="DN22" s="122"/>
      <c r="DO22" s="122"/>
      <c r="DP22" s="122"/>
      <c r="DQ22" s="122"/>
      <c r="DR22" s="122"/>
      <c r="DS22" s="122"/>
      <c r="DT22" s="122"/>
      <c r="DU22" s="122"/>
      <c r="DV22" s="122"/>
      <c r="DW22" s="122"/>
      <c r="DX22" s="122"/>
      <c r="DY22" s="122"/>
    </row>
    <row r="23" spans="1:129" ht="12.75" customHeight="1" x14ac:dyDescent="0.25">
      <c r="B23" s="3" t="str">
        <f>Input_Scen!C42</f>
        <v>[Spare]</v>
      </c>
      <c r="I23" s="5" t="s">
        <v>5</v>
      </c>
      <c r="J23" s="123"/>
      <c r="K23" s="123"/>
      <c r="L23" s="123"/>
      <c r="M23" s="123"/>
      <c r="N23" s="127">
        <f t="shared" si="2"/>
        <v>0</v>
      </c>
      <c r="O23" s="123"/>
      <c r="P23" s="122"/>
      <c r="Q23" s="122"/>
      <c r="R23" s="122"/>
      <c r="S23" s="128">
        <v>0</v>
      </c>
      <c r="T23" s="128">
        <v>0</v>
      </c>
      <c r="U23" s="128">
        <v>0</v>
      </c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2"/>
      <c r="AO23" s="122"/>
      <c r="AP23" s="122"/>
      <c r="AQ23" s="122"/>
      <c r="AR23" s="122"/>
      <c r="AS23" s="122"/>
      <c r="AT23" s="122"/>
      <c r="AU23" s="122"/>
      <c r="AV23" s="122"/>
      <c r="AW23" s="122"/>
      <c r="AX23" s="122"/>
      <c r="AY23" s="122"/>
      <c r="AZ23" s="122"/>
      <c r="BA23" s="122"/>
      <c r="BB23" s="122"/>
      <c r="BC23" s="122"/>
      <c r="BD23" s="122"/>
      <c r="BE23" s="122"/>
      <c r="BF23" s="122"/>
      <c r="BG23" s="122"/>
      <c r="BH23" s="122"/>
      <c r="BI23" s="122"/>
      <c r="BJ23" s="122"/>
      <c r="BK23" s="122"/>
      <c r="BL23" s="122"/>
      <c r="BM23" s="122"/>
      <c r="BN23" s="122"/>
      <c r="BO23" s="122"/>
      <c r="BP23" s="122"/>
      <c r="BQ23" s="122"/>
      <c r="BR23" s="122"/>
      <c r="BS23" s="122"/>
      <c r="BT23" s="122"/>
      <c r="BU23" s="122"/>
      <c r="BV23" s="122"/>
      <c r="BW23" s="122"/>
      <c r="BX23" s="122"/>
      <c r="BY23" s="122"/>
      <c r="BZ23" s="122"/>
      <c r="CA23" s="122"/>
      <c r="CB23" s="122"/>
      <c r="CC23" s="122"/>
      <c r="CD23" s="122"/>
      <c r="CE23" s="122"/>
      <c r="CF23" s="122"/>
      <c r="CG23" s="122"/>
      <c r="CH23" s="122"/>
      <c r="CI23" s="122"/>
      <c r="CJ23" s="122"/>
      <c r="CK23" s="122"/>
      <c r="CL23" s="122"/>
      <c r="CM23" s="122"/>
      <c r="CN23" s="122"/>
      <c r="CO23" s="122"/>
      <c r="CP23" s="122"/>
      <c r="CQ23" s="122"/>
      <c r="CR23" s="122"/>
      <c r="CS23" s="122"/>
      <c r="CT23" s="122"/>
      <c r="CU23" s="122"/>
      <c r="CV23" s="122"/>
      <c r="CW23" s="122"/>
      <c r="CX23" s="122"/>
      <c r="CY23" s="122"/>
      <c r="CZ23" s="122"/>
      <c r="DA23" s="122"/>
      <c r="DB23" s="122"/>
      <c r="DC23" s="122"/>
      <c r="DD23" s="122"/>
      <c r="DE23" s="122"/>
      <c r="DF23" s="122"/>
      <c r="DG23" s="122"/>
      <c r="DH23" s="122"/>
      <c r="DI23" s="122"/>
      <c r="DJ23" s="122"/>
      <c r="DK23" s="122"/>
      <c r="DL23" s="122"/>
      <c r="DM23" s="122"/>
      <c r="DN23" s="122"/>
      <c r="DO23" s="122"/>
      <c r="DP23" s="122"/>
      <c r="DQ23" s="122"/>
      <c r="DR23" s="122"/>
      <c r="DS23" s="122"/>
      <c r="DT23" s="122"/>
      <c r="DU23" s="122"/>
      <c r="DV23" s="122"/>
      <c r="DW23" s="122"/>
      <c r="DX23" s="122"/>
      <c r="DY23" s="122"/>
    </row>
    <row r="24" spans="1:129" ht="12.75" customHeight="1" x14ac:dyDescent="0.25">
      <c r="B24" s="3" t="str">
        <f>Input_Scen!C43</f>
        <v>[Spare]</v>
      </c>
      <c r="I24" s="5" t="s">
        <v>5</v>
      </c>
      <c r="J24" s="123"/>
      <c r="K24" s="123"/>
      <c r="L24" s="123"/>
      <c r="M24" s="123"/>
      <c r="N24" s="127">
        <f t="shared" si="2"/>
        <v>0</v>
      </c>
      <c r="O24" s="123"/>
      <c r="P24" s="122"/>
      <c r="Q24" s="122"/>
      <c r="R24" s="122"/>
      <c r="S24" s="128">
        <v>0</v>
      </c>
      <c r="T24" s="128">
        <v>0</v>
      </c>
      <c r="U24" s="128">
        <v>0</v>
      </c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122"/>
      <c r="AW24" s="122"/>
      <c r="AX24" s="122"/>
      <c r="AY24" s="122"/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122"/>
      <c r="BM24" s="122"/>
      <c r="BN24" s="122"/>
      <c r="BO24" s="122"/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122"/>
      <c r="CC24" s="122"/>
      <c r="CD24" s="122"/>
      <c r="CE24" s="122"/>
      <c r="CF24" s="122"/>
      <c r="CG24" s="122"/>
      <c r="CH24" s="122"/>
      <c r="CI24" s="122"/>
      <c r="CJ24" s="122"/>
      <c r="CK24" s="122"/>
      <c r="CL24" s="122"/>
      <c r="CM24" s="122"/>
      <c r="CN24" s="122"/>
      <c r="CO24" s="122"/>
      <c r="CP24" s="122"/>
      <c r="CQ24" s="122"/>
      <c r="CR24" s="122"/>
      <c r="CS24" s="122"/>
      <c r="CT24" s="122"/>
      <c r="CU24" s="122"/>
      <c r="CV24" s="122"/>
      <c r="CW24" s="122"/>
      <c r="CX24" s="122"/>
      <c r="CY24" s="122"/>
      <c r="CZ24" s="122"/>
      <c r="DA24" s="122"/>
      <c r="DB24" s="122"/>
      <c r="DC24" s="122"/>
      <c r="DD24" s="122"/>
      <c r="DE24" s="122"/>
      <c r="DF24" s="122"/>
      <c r="DG24" s="122"/>
      <c r="DH24" s="122"/>
      <c r="DI24" s="122"/>
      <c r="DJ24" s="122"/>
      <c r="DK24" s="122"/>
      <c r="DL24" s="122"/>
      <c r="DM24" s="122"/>
      <c r="DN24" s="122"/>
      <c r="DO24" s="122"/>
      <c r="DP24" s="122"/>
      <c r="DQ24" s="122"/>
      <c r="DR24" s="122"/>
      <c r="DS24" s="122"/>
      <c r="DT24" s="122"/>
      <c r="DU24" s="122"/>
      <c r="DV24" s="122"/>
      <c r="DW24" s="122"/>
      <c r="DX24" s="122"/>
      <c r="DY24" s="122"/>
    </row>
    <row r="25" spans="1:129" ht="12.75" customHeight="1" x14ac:dyDescent="0.2">
      <c r="B25" s="44" t="s">
        <v>153</v>
      </c>
      <c r="J25" s="34"/>
      <c r="N25" s="130">
        <f t="shared" si="2"/>
        <v>464.7</v>
      </c>
      <c r="P25" s="387">
        <f>SUM(P14:P24)</f>
        <v>0</v>
      </c>
      <c r="Q25" s="387">
        <f t="shared" ref="Q25:CB25" si="3">SUM(Q14:Q24)</f>
        <v>0</v>
      </c>
      <c r="R25" s="387">
        <f t="shared" si="3"/>
        <v>0</v>
      </c>
      <c r="S25" s="387">
        <f t="shared" si="3"/>
        <v>222.39999999999998</v>
      </c>
      <c r="T25" s="387">
        <f t="shared" si="3"/>
        <v>103.19999999999999</v>
      </c>
      <c r="U25" s="387">
        <f t="shared" si="3"/>
        <v>139.10000000000002</v>
      </c>
      <c r="V25" s="387">
        <f t="shared" si="3"/>
        <v>0</v>
      </c>
      <c r="W25" s="387">
        <f t="shared" si="3"/>
        <v>0</v>
      </c>
      <c r="X25" s="387">
        <f t="shared" si="3"/>
        <v>0</v>
      </c>
      <c r="Y25" s="387">
        <f t="shared" si="3"/>
        <v>0</v>
      </c>
      <c r="Z25" s="387">
        <f t="shared" si="3"/>
        <v>0</v>
      </c>
      <c r="AA25" s="387">
        <f t="shared" si="3"/>
        <v>0</v>
      </c>
      <c r="AB25" s="387">
        <f t="shared" si="3"/>
        <v>0</v>
      </c>
      <c r="AC25" s="387">
        <f t="shared" si="3"/>
        <v>0</v>
      </c>
      <c r="AD25" s="387">
        <f t="shared" si="3"/>
        <v>0</v>
      </c>
      <c r="AE25" s="387">
        <f t="shared" si="3"/>
        <v>0</v>
      </c>
      <c r="AF25" s="387">
        <f t="shared" si="3"/>
        <v>0</v>
      </c>
      <c r="AG25" s="387">
        <f t="shared" si="3"/>
        <v>0</v>
      </c>
      <c r="AH25" s="387">
        <f t="shared" si="3"/>
        <v>0</v>
      </c>
      <c r="AI25" s="387">
        <f t="shared" si="3"/>
        <v>0</v>
      </c>
      <c r="AJ25" s="387">
        <f t="shared" si="3"/>
        <v>0</v>
      </c>
      <c r="AK25" s="387">
        <f t="shared" si="3"/>
        <v>0</v>
      </c>
      <c r="AL25" s="387">
        <f t="shared" si="3"/>
        <v>0</v>
      </c>
      <c r="AM25" s="387">
        <f t="shared" si="3"/>
        <v>0</v>
      </c>
      <c r="AN25" s="387">
        <f t="shared" si="3"/>
        <v>0</v>
      </c>
      <c r="AO25" s="387">
        <f t="shared" si="3"/>
        <v>0</v>
      </c>
      <c r="AP25" s="387">
        <f t="shared" si="3"/>
        <v>0</v>
      </c>
      <c r="AQ25" s="387">
        <f t="shared" si="3"/>
        <v>0</v>
      </c>
      <c r="AR25" s="387">
        <f t="shared" si="3"/>
        <v>0</v>
      </c>
      <c r="AS25" s="387">
        <f t="shared" si="3"/>
        <v>0</v>
      </c>
      <c r="AT25" s="387">
        <f t="shared" si="3"/>
        <v>0</v>
      </c>
      <c r="AU25" s="387">
        <f t="shared" si="3"/>
        <v>0</v>
      </c>
      <c r="AV25" s="387">
        <f t="shared" si="3"/>
        <v>0</v>
      </c>
      <c r="AW25" s="387">
        <f t="shared" si="3"/>
        <v>0</v>
      </c>
      <c r="AX25" s="387">
        <f t="shared" si="3"/>
        <v>0</v>
      </c>
      <c r="AY25" s="387">
        <f t="shared" si="3"/>
        <v>0</v>
      </c>
      <c r="AZ25" s="387">
        <f t="shared" si="3"/>
        <v>0</v>
      </c>
      <c r="BA25" s="387">
        <f t="shared" si="3"/>
        <v>0</v>
      </c>
      <c r="BB25" s="387">
        <f t="shared" si="3"/>
        <v>0</v>
      </c>
      <c r="BC25" s="387">
        <f t="shared" si="3"/>
        <v>0</v>
      </c>
      <c r="BD25" s="387">
        <f t="shared" si="3"/>
        <v>0</v>
      </c>
      <c r="BE25" s="387">
        <f t="shared" si="3"/>
        <v>0</v>
      </c>
      <c r="BF25" s="387">
        <f t="shared" si="3"/>
        <v>0</v>
      </c>
      <c r="BG25" s="387">
        <f t="shared" si="3"/>
        <v>0</v>
      </c>
      <c r="BH25" s="387">
        <f t="shared" si="3"/>
        <v>0</v>
      </c>
      <c r="BI25" s="387">
        <f t="shared" si="3"/>
        <v>0</v>
      </c>
      <c r="BJ25" s="387">
        <f t="shared" si="3"/>
        <v>0</v>
      </c>
      <c r="BK25" s="387">
        <f t="shared" si="3"/>
        <v>0</v>
      </c>
      <c r="BL25" s="387">
        <f t="shared" si="3"/>
        <v>0</v>
      </c>
      <c r="BM25" s="387">
        <f t="shared" si="3"/>
        <v>0</v>
      </c>
      <c r="BN25" s="387">
        <f t="shared" si="3"/>
        <v>0</v>
      </c>
      <c r="BO25" s="387">
        <f t="shared" si="3"/>
        <v>0</v>
      </c>
      <c r="BP25" s="387">
        <f t="shared" si="3"/>
        <v>0</v>
      </c>
      <c r="BQ25" s="387">
        <f t="shared" si="3"/>
        <v>0</v>
      </c>
      <c r="BR25" s="387">
        <f t="shared" si="3"/>
        <v>0</v>
      </c>
      <c r="BS25" s="387">
        <f t="shared" si="3"/>
        <v>0</v>
      </c>
      <c r="BT25" s="387">
        <f t="shared" si="3"/>
        <v>0</v>
      </c>
      <c r="BU25" s="387">
        <f t="shared" si="3"/>
        <v>0</v>
      </c>
      <c r="BV25" s="387">
        <f t="shared" si="3"/>
        <v>0</v>
      </c>
      <c r="BW25" s="387">
        <f t="shared" si="3"/>
        <v>0</v>
      </c>
      <c r="BX25" s="387">
        <f t="shared" si="3"/>
        <v>0</v>
      </c>
      <c r="BY25" s="387">
        <f t="shared" si="3"/>
        <v>0</v>
      </c>
      <c r="BZ25" s="387">
        <f t="shared" si="3"/>
        <v>0</v>
      </c>
      <c r="CA25" s="387">
        <f t="shared" si="3"/>
        <v>0</v>
      </c>
      <c r="CB25" s="387">
        <f t="shared" si="3"/>
        <v>0</v>
      </c>
      <c r="CC25" s="387">
        <f t="shared" ref="CC25:DY25" si="4">SUM(CC14:CC24)</f>
        <v>0</v>
      </c>
      <c r="CD25" s="387">
        <f t="shared" si="4"/>
        <v>0</v>
      </c>
      <c r="CE25" s="387">
        <f t="shared" si="4"/>
        <v>0</v>
      </c>
      <c r="CF25" s="387">
        <f t="shared" si="4"/>
        <v>0</v>
      </c>
      <c r="CG25" s="387">
        <f t="shared" si="4"/>
        <v>0</v>
      </c>
      <c r="CH25" s="387">
        <f t="shared" si="4"/>
        <v>0</v>
      </c>
      <c r="CI25" s="387">
        <f t="shared" si="4"/>
        <v>0</v>
      </c>
      <c r="CJ25" s="387">
        <f t="shared" si="4"/>
        <v>0</v>
      </c>
      <c r="CK25" s="387">
        <f t="shared" si="4"/>
        <v>0</v>
      </c>
      <c r="CL25" s="387">
        <f t="shared" si="4"/>
        <v>0</v>
      </c>
      <c r="CM25" s="387">
        <f t="shared" si="4"/>
        <v>0</v>
      </c>
      <c r="CN25" s="387">
        <f t="shared" si="4"/>
        <v>0</v>
      </c>
      <c r="CO25" s="387">
        <f t="shared" si="4"/>
        <v>0</v>
      </c>
      <c r="CP25" s="387">
        <f t="shared" si="4"/>
        <v>0</v>
      </c>
      <c r="CQ25" s="387">
        <f t="shared" si="4"/>
        <v>0</v>
      </c>
      <c r="CR25" s="387">
        <f t="shared" si="4"/>
        <v>0</v>
      </c>
      <c r="CS25" s="387">
        <f t="shared" si="4"/>
        <v>0</v>
      </c>
      <c r="CT25" s="387">
        <f t="shared" si="4"/>
        <v>0</v>
      </c>
      <c r="CU25" s="387">
        <f t="shared" si="4"/>
        <v>0</v>
      </c>
      <c r="CV25" s="387">
        <f t="shared" si="4"/>
        <v>0</v>
      </c>
      <c r="CW25" s="387">
        <f t="shared" si="4"/>
        <v>0</v>
      </c>
      <c r="CX25" s="387">
        <f t="shared" si="4"/>
        <v>0</v>
      </c>
      <c r="CY25" s="387">
        <f t="shared" si="4"/>
        <v>0</v>
      </c>
      <c r="CZ25" s="387">
        <f t="shared" si="4"/>
        <v>0</v>
      </c>
      <c r="DA25" s="387">
        <f t="shared" si="4"/>
        <v>0</v>
      </c>
      <c r="DB25" s="387">
        <f t="shared" si="4"/>
        <v>0</v>
      </c>
      <c r="DC25" s="387">
        <f t="shared" si="4"/>
        <v>0</v>
      </c>
      <c r="DD25" s="387">
        <f t="shared" si="4"/>
        <v>0</v>
      </c>
      <c r="DE25" s="387">
        <f t="shared" si="4"/>
        <v>0</v>
      </c>
      <c r="DF25" s="387">
        <f t="shared" si="4"/>
        <v>0</v>
      </c>
      <c r="DG25" s="387">
        <f t="shared" si="4"/>
        <v>0</v>
      </c>
      <c r="DH25" s="387">
        <f t="shared" si="4"/>
        <v>0</v>
      </c>
      <c r="DI25" s="387">
        <f t="shared" si="4"/>
        <v>0</v>
      </c>
      <c r="DJ25" s="387">
        <f t="shared" si="4"/>
        <v>0</v>
      </c>
      <c r="DK25" s="387">
        <f t="shared" si="4"/>
        <v>0</v>
      </c>
      <c r="DL25" s="387">
        <f t="shared" si="4"/>
        <v>0</v>
      </c>
      <c r="DM25" s="387">
        <f t="shared" si="4"/>
        <v>0</v>
      </c>
      <c r="DN25" s="387">
        <f t="shared" si="4"/>
        <v>0</v>
      </c>
      <c r="DO25" s="387">
        <f t="shared" si="4"/>
        <v>0</v>
      </c>
      <c r="DP25" s="387">
        <f t="shared" si="4"/>
        <v>0</v>
      </c>
      <c r="DQ25" s="387">
        <f t="shared" si="4"/>
        <v>0</v>
      </c>
      <c r="DR25" s="387">
        <f t="shared" si="4"/>
        <v>0</v>
      </c>
      <c r="DS25" s="387">
        <f t="shared" si="4"/>
        <v>0</v>
      </c>
      <c r="DT25" s="387">
        <f t="shared" si="4"/>
        <v>0</v>
      </c>
      <c r="DU25" s="387">
        <f t="shared" si="4"/>
        <v>0</v>
      </c>
      <c r="DV25" s="387">
        <f t="shared" si="4"/>
        <v>0</v>
      </c>
      <c r="DW25" s="387">
        <f t="shared" si="4"/>
        <v>0</v>
      </c>
      <c r="DX25" s="387">
        <f t="shared" si="4"/>
        <v>0</v>
      </c>
      <c r="DY25" s="387">
        <f t="shared" si="4"/>
        <v>0</v>
      </c>
    </row>
    <row r="26" spans="1:129" ht="12.75" customHeight="1" x14ac:dyDescent="0.2">
      <c r="J26" s="34"/>
      <c r="N26" s="125"/>
    </row>
    <row r="27" spans="1:129" ht="12.75" customHeight="1" x14ac:dyDescent="0.2">
      <c r="B27" s="3" t="s">
        <v>114</v>
      </c>
      <c r="I27" s="5" t="s">
        <v>62</v>
      </c>
      <c r="J27" s="34"/>
      <c r="K27" s="386">
        <v>0.05</v>
      </c>
      <c r="N27" s="127">
        <f t="shared" ref="N27" si="5">SUMIF(P$12:DE$12,1,P27:DE27)</f>
        <v>23.235000000000003</v>
      </c>
      <c r="P27" s="128">
        <f>$K$27*P25</f>
        <v>0</v>
      </c>
      <c r="Q27" s="128">
        <f t="shared" ref="Q27:CB27" si="6">$K$27*Q25</f>
        <v>0</v>
      </c>
      <c r="R27" s="128">
        <f t="shared" si="6"/>
        <v>0</v>
      </c>
      <c r="S27" s="128">
        <f t="shared" si="6"/>
        <v>11.12</v>
      </c>
      <c r="T27" s="128">
        <f t="shared" si="6"/>
        <v>5.16</v>
      </c>
      <c r="U27" s="128">
        <f t="shared" si="6"/>
        <v>6.9550000000000018</v>
      </c>
      <c r="V27" s="128">
        <f t="shared" si="6"/>
        <v>0</v>
      </c>
      <c r="W27" s="128">
        <f t="shared" si="6"/>
        <v>0</v>
      </c>
      <c r="X27" s="128">
        <f t="shared" si="6"/>
        <v>0</v>
      </c>
      <c r="Y27" s="128">
        <f t="shared" si="6"/>
        <v>0</v>
      </c>
      <c r="Z27" s="128">
        <f t="shared" si="6"/>
        <v>0</v>
      </c>
      <c r="AA27" s="128">
        <f t="shared" si="6"/>
        <v>0</v>
      </c>
      <c r="AB27" s="128">
        <f t="shared" si="6"/>
        <v>0</v>
      </c>
      <c r="AC27" s="128">
        <f t="shared" si="6"/>
        <v>0</v>
      </c>
      <c r="AD27" s="128">
        <f t="shared" si="6"/>
        <v>0</v>
      </c>
      <c r="AE27" s="128">
        <f t="shared" si="6"/>
        <v>0</v>
      </c>
      <c r="AF27" s="128">
        <f t="shared" si="6"/>
        <v>0</v>
      </c>
      <c r="AG27" s="128">
        <f t="shared" si="6"/>
        <v>0</v>
      </c>
      <c r="AH27" s="128">
        <f t="shared" si="6"/>
        <v>0</v>
      </c>
      <c r="AI27" s="128">
        <f t="shared" si="6"/>
        <v>0</v>
      </c>
      <c r="AJ27" s="128">
        <f t="shared" si="6"/>
        <v>0</v>
      </c>
      <c r="AK27" s="128">
        <f t="shared" si="6"/>
        <v>0</v>
      </c>
      <c r="AL27" s="128">
        <f t="shared" si="6"/>
        <v>0</v>
      </c>
      <c r="AM27" s="128">
        <f t="shared" si="6"/>
        <v>0</v>
      </c>
      <c r="AN27" s="128">
        <f t="shared" si="6"/>
        <v>0</v>
      </c>
      <c r="AO27" s="128">
        <f t="shared" si="6"/>
        <v>0</v>
      </c>
      <c r="AP27" s="128">
        <f t="shared" si="6"/>
        <v>0</v>
      </c>
      <c r="AQ27" s="128">
        <f t="shared" si="6"/>
        <v>0</v>
      </c>
      <c r="AR27" s="128">
        <f t="shared" si="6"/>
        <v>0</v>
      </c>
      <c r="AS27" s="128">
        <f t="shared" si="6"/>
        <v>0</v>
      </c>
      <c r="AT27" s="128">
        <f t="shared" si="6"/>
        <v>0</v>
      </c>
      <c r="AU27" s="128">
        <f t="shared" si="6"/>
        <v>0</v>
      </c>
      <c r="AV27" s="128">
        <f t="shared" si="6"/>
        <v>0</v>
      </c>
      <c r="AW27" s="128">
        <f t="shared" si="6"/>
        <v>0</v>
      </c>
      <c r="AX27" s="128">
        <f t="shared" si="6"/>
        <v>0</v>
      </c>
      <c r="AY27" s="128">
        <f t="shared" si="6"/>
        <v>0</v>
      </c>
      <c r="AZ27" s="128">
        <f t="shared" si="6"/>
        <v>0</v>
      </c>
      <c r="BA27" s="128">
        <f t="shared" si="6"/>
        <v>0</v>
      </c>
      <c r="BB27" s="128">
        <f t="shared" si="6"/>
        <v>0</v>
      </c>
      <c r="BC27" s="128">
        <f t="shared" si="6"/>
        <v>0</v>
      </c>
      <c r="BD27" s="128">
        <f t="shared" si="6"/>
        <v>0</v>
      </c>
      <c r="BE27" s="128">
        <f t="shared" si="6"/>
        <v>0</v>
      </c>
      <c r="BF27" s="128">
        <f t="shared" si="6"/>
        <v>0</v>
      </c>
      <c r="BG27" s="128">
        <f t="shared" si="6"/>
        <v>0</v>
      </c>
      <c r="BH27" s="128">
        <f t="shared" si="6"/>
        <v>0</v>
      </c>
      <c r="BI27" s="128">
        <f t="shared" si="6"/>
        <v>0</v>
      </c>
      <c r="BJ27" s="128">
        <f t="shared" si="6"/>
        <v>0</v>
      </c>
      <c r="BK27" s="128">
        <f t="shared" si="6"/>
        <v>0</v>
      </c>
      <c r="BL27" s="128">
        <f t="shared" si="6"/>
        <v>0</v>
      </c>
      <c r="BM27" s="128">
        <f t="shared" si="6"/>
        <v>0</v>
      </c>
      <c r="BN27" s="128">
        <f t="shared" si="6"/>
        <v>0</v>
      </c>
      <c r="BO27" s="128">
        <f t="shared" si="6"/>
        <v>0</v>
      </c>
      <c r="BP27" s="128">
        <f t="shared" si="6"/>
        <v>0</v>
      </c>
      <c r="BQ27" s="128">
        <f t="shared" si="6"/>
        <v>0</v>
      </c>
      <c r="BR27" s="128">
        <f t="shared" si="6"/>
        <v>0</v>
      </c>
      <c r="BS27" s="128">
        <f t="shared" si="6"/>
        <v>0</v>
      </c>
      <c r="BT27" s="128">
        <f t="shared" si="6"/>
        <v>0</v>
      </c>
      <c r="BU27" s="128">
        <f t="shared" si="6"/>
        <v>0</v>
      </c>
      <c r="BV27" s="128">
        <f t="shared" si="6"/>
        <v>0</v>
      </c>
      <c r="BW27" s="128">
        <f t="shared" si="6"/>
        <v>0</v>
      </c>
      <c r="BX27" s="128">
        <f t="shared" si="6"/>
        <v>0</v>
      </c>
      <c r="BY27" s="128">
        <f t="shared" si="6"/>
        <v>0</v>
      </c>
      <c r="BZ27" s="128">
        <f t="shared" si="6"/>
        <v>0</v>
      </c>
      <c r="CA27" s="128">
        <f t="shared" si="6"/>
        <v>0</v>
      </c>
      <c r="CB27" s="128">
        <f t="shared" si="6"/>
        <v>0</v>
      </c>
      <c r="CC27" s="128">
        <f t="shared" ref="CC27:DY27" si="7">$K$27*CC25</f>
        <v>0</v>
      </c>
      <c r="CD27" s="128">
        <f t="shared" si="7"/>
        <v>0</v>
      </c>
      <c r="CE27" s="128">
        <f t="shared" si="7"/>
        <v>0</v>
      </c>
      <c r="CF27" s="128">
        <f t="shared" si="7"/>
        <v>0</v>
      </c>
      <c r="CG27" s="128">
        <f t="shared" si="7"/>
        <v>0</v>
      </c>
      <c r="CH27" s="128">
        <f t="shared" si="7"/>
        <v>0</v>
      </c>
      <c r="CI27" s="128">
        <f t="shared" si="7"/>
        <v>0</v>
      </c>
      <c r="CJ27" s="128">
        <f t="shared" si="7"/>
        <v>0</v>
      </c>
      <c r="CK27" s="128">
        <f t="shared" si="7"/>
        <v>0</v>
      </c>
      <c r="CL27" s="128">
        <f t="shared" si="7"/>
        <v>0</v>
      </c>
      <c r="CM27" s="128">
        <f t="shared" si="7"/>
        <v>0</v>
      </c>
      <c r="CN27" s="128">
        <f t="shared" si="7"/>
        <v>0</v>
      </c>
      <c r="CO27" s="128">
        <f t="shared" si="7"/>
        <v>0</v>
      </c>
      <c r="CP27" s="128">
        <f t="shared" si="7"/>
        <v>0</v>
      </c>
      <c r="CQ27" s="128">
        <f t="shared" si="7"/>
        <v>0</v>
      </c>
      <c r="CR27" s="128">
        <f t="shared" si="7"/>
        <v>0</v>
      </c>
      <c r="CS27" s="128">
        <f t="shared" si="7"/>
        <v>0</v>
      </c>
      <c r="CT27" s="128">
        <f t="shared" si="7"/>
        <v>0</v>
      </c>
      <c r="CU27" s="128">
        <f t="shared" si="7"/>
        <v>0</v>
      </c>
      <c r="CV27" s="128">
        <f t="shared" si="7"/>
        <v>0</v>
      </c>
      <c r="CW27" s="128">
        <f t="shared" si="7"/>
        <v>0</v>
      </c>
      <c r="CX27" s="128">
        <f t="shared" si="7"/>
        <v>0</v>
      </c>
      <c r="CY27" s="128">
        <f t="shared" si="7"/>
        <v>0</v>
      </c>
      <c r="CZ27" s="128">
        <f t="shared" si="7"/>
        <v>0</v>
      </c>
      <c r="DA27" s="128">
        <f t="shared" si="7"/>
        <v>0</v>
      </c>
      <c r="DB27" s="128">
        <f t="shared" si="7"/>
        <v>0</v>
      </c>
      <c r="DC27" s="128">
        <f t="shared" si="7"/>
        <v>0</v>
      </c>
      <c r="DD27" s="128">
        <f t="shared" si="7"/>
        <v>0</v>
      </c>
      <c r="DE27" s="128">
        <f t="shared" si="7"/>
        <v>0</v>
      </c>
      <c r="DF27" s="128">
        <f t="shared" si="7"/>
        <v>0</v>
      </c>
      <c r="DG27" s="128">
        <f t="shared" si="7"/>
        <v>0</v>
      </c>
      <c r="DH27" s="128">
        <f t="shared" si="7"/>
        <v>0</v>
      </c>
      <c r="DI27" s="128">
        <f t="shared" si="7"/>
        <v>0</v>
      </c>
      <c r="DJ27" s="128">
        <f t="shared" si="7"/>
        <v>0</v>
      </c>
      <c r="DK27" s="128">
        <f t="shared" si="7"/>
        <v>0</v>
      </c>
      <c r="DL27" s="128">
        <f t="shared" si="7"/>
        <v>0</v>
      </c>
      <c r="DM27" s="128">
        <f t="shared" si="7"/>
        <v>0</v>
      </c>
      <c r="DN27" s="128">
        <f t="shared" si="7"/>
        <v>0</v>
      </c>
      <c r="DO27" s="128">
        <f t="shared" si="7"/>
        <v>0</v>
      </c>
      <c r="DP27" s="128">
        <f t="shared" si="7"/>
        <v>0</v>
      </c>
      <c r="DQ27" s="128">
        <f t="shared" si="7"/>
        <v>0</v>
      </c>
      <c r="DR27" s="128">
        <f t="shared" si="7"/>
        <v>0</v>
      </c>
      <c r="DS27" s="128">
        <f t="shared" si="7"/>
        <v>0</v>
      </c>
      <c r="DT27" s="128">
        <f t="shared" si="7"/>
        <v>0</v>
      </c>
      <c r="DU27" s="128">
        <f t="shared" si="7"/>
        <v>0</v>
      </c>
      <c r="DV27" s="128">
        <f t="shared" si="7"/>
        <v>0</v>
      </c>
      <c r="DW27" s="128">
        <f t="shared" si="7"/>
        <v>0</v>
      </c>
      <c r="DX27" s="128">
        <f t="shared" si="7"/>
        <v>0</v>
      </c>
      <c r="DY27" s="128">
        <f t="shared" si="7"/>
        <v>0</v>
      </c>
    </row>
    <row r="28" spans="1:129" ht="12.75" customHeight="1" x14ac:dyDescent="0.2">
      <c r="J28" s="34"/>
      <c r="N28" s="125"/>
    </row>
    <row r="29" spans="1:129" ht="12.75" customHeight="1" x14ac:dyDescent="0.2">
      <c r="J29" s="34"/>
    </row>
    <row r="30" spans="1:129" ht="12.75" customHeight="1" x14ac:dyDescent="0.2">
      <c r="A30" s="117" t="s">
        <v>198</v>
      </c>
      <c r="B30" s="118"/>
      <c r="C30" s="118"/>
      <c r="D30" s="118"/>
      <c r="E30" s="118"/>
      <c r="F30" s="118"/>
      <c r="G30" s="118"/>
      <c r="H30" s="118"/>
      <c r="I30" s="119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  <c r="BK30" s="118"/>
      <c r="BL30" s="118"/>
      <c r="BM30" s="118"/>
      <c r="BN30" s="118"/>
      <c r="BO30" s="118"/>
      <c r="BP30" s="118"/>
      <c r="BQ30" s="118"/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18"/>
      <c r="CT30" s="118"/>
      <c r="CU30" s="118"/>
      <c r="CV30" s="118"/>
      <c r="CW30" s="118"/>
      <c r="CX30" s="118"/>
      <c r="CY30" s="118"/>
      <c r="CZ30" s="118"/>
      <c r="DA30" s="118"/>
      <c r="DB30" s="118"/>
      <c r="DC30" s="118"/>
      <c r="DD30" s="118"/>
      <c r="DE30" s="118"/>
      <c r="DF30" s="118"/>
      <c r="DG30" s="118"/>
      <c r="DH30" s="118"/>
      <c r="DI30" s="118"/>
      <c r="DJ30" s="118"/>
      <c r="DK30" s="118"/>
      <c r="DL30" s="118"/>
      <c r="DM30" s="118"/>
      <c r="DN30" s="118"/>
      <c r="DO30" s="118"/>
      <c r="DP30" s="118"/>
      <c r="DQ30" s="118"/>
      <c r="DR30" s="118"/>
      <c r="DS30" s="118"/>
      <c r="DT30" s="118"/>
      <c r="DU30" s="118"/>
      <c r="DV30" s="118"/>
      <c r="DW30" s="118"/>
      <c r="DX30" s="118"/>
      <c r="DY30" s="118"/>
    </row>
    <row r="31" spans="1:129" ht="12.75" customHeight="1" x14ac:dyDescent="0.2">
      <c r="J31" s="34"/>
    </row>
    <row r="32" spans="1:129" ht="12.75" customHeight="1" x14ac:dyDescent="0.2">
      <c r="B32" s="369" t="s">
        <v>476</v>
      </c>
      <c r="F32" s="85"/>
      <c r="I32" s="5" t="s">
        <v>18</v>
      </c>
      <c r="J32" s="34"/>
      <c r="P32" s="120">
        <f>Time!P22</f>
        <v>0</v>
      </c>
      <c r="Q32" s="120">
        <f>Time!Q22</f>
        <v>0</v>
      </c>
      <c r="R32" s="120">
        <f>Time!R22</f>
        <v>0</v>
      </c>
      <c r="S32" s="120">
        <f>Time!S22</f>
        <v>0</v>
      </c>
      <c r="T32" s="120">
        <f>Time!T22</f>
        <v>0</v>
      </c>
      <c r="U32" s="120">
        <f>Time!U22</f>
        <v>0</v>
      </c>
      <c r="V32" s="120">
        <f>Time!V22</f>
        <v>1</v>
      </c>
      <c r="W32" s="120">
        <f>Time!W22</f>
        <v>1</v>
      </c>
      <c r="X32" s="120">
        <f>Time!X22</f>
        <v>1</v>
      </c>
      <c r="Y32" s="120">
        <f>Time!Y22</f>
        <v>1</v>
      </c>
      <c r="Z32" s="120">
        <f>Time!Z22</f>
        <v>1</v>
      </c>
      <c r="AA32" s="120">
        <f>Time!AA22</f>
        <v>1</v>
      </c>
      <c r="AB32" s="120">
        <f>Time!AB22</f>
        <v>1</v>
      </c>
      <c r="AC32" s="120">
        <f>Time!AC22</f>
        <v>1</v>
      </c>
      <c r="AD32" s="120">
        <f>Time!AD22</f>
        <v>1</v>
      </c>
      <c r="AE32" s="120">
        <f>Time!AE22</f>
        <v>1</v>
      </c>
      <c r="AF32" s="120">
        <f>Time!AF22</f>
        <v>1</v>
      </c>
      <c r="AG32" s="120">
        <f>Time!AG22</f>
        <v>1</v>
      </c>
      <c r="AH32" s="120">
        <f>Time!AH22</f>
        <v>1</v>
      </c>
      <c r="AI32" s="120">
        <f>Time!AI22</f>
        <v>1</v>
      </c>
      <c r="AJ32" s="120">
        <f>Time!AJ22</f>
        <v>1</v>
      </c>
      <c r="AK32" s="120">
        <f>Time!AK22</f>
        <v>1</v>
      </c>
      <c r="AL32" s="120">
        <f>Time!AL22</f>
        <v>1</v>
      </c>
      <c r="AM32" s="120">
        <f>Time!AM22</f>
        <v>1</v>
      </c>
      <c r="AN32" s="120">
        <f>Time!AN22</f>
        <v>1</v>
      </c>
      <c r="AO32" s="120">
        <f>Time!AO22</f>
        <v>1</v>
      </c>
      <c r="AP32" s="120">
        <f>Time!AP22</f>
        <v>1</v>
      </c>
      <c r="AQ32" s="120">
        <f>Time!AQ22</f>
        <v>1</v>
      </c>
      <c r="AR32" s="120">
        <f>Time!AR22</f>
        <v>1</v>
      </c>
      <c r="AS32" s="120">
        <f>Time!AS22</f>
        <v>1</v>
      </c>
      <c r="AT32" s="120">
        <f>Time!AT22</f>
        <v>1</v>
      </c>
      <c r="AU32" s="120">
        <f>Time!AU22</f>
        <v>1</v>
      </c>
      <c r="AV32" s="120">
        <f>Time!AV22</f>
        <v>1</v>
      </c>
      <c r="AW32" s="120">
        <f>Time!AW22</f>
        <v>0</v>
      </c>
      <c r="AX32" s="120">
        <f>Time!AX22</f>
        <v>0</v>
      </c>
      <c r="AY32" s="120">
        <f>Time!AY22</f>
        <v>0</v>
      </c>
      <c r="AZ32" s="120">
        <f>Time!AZ22</f>
        <v>0</v>
      </c>
      <c r="BA32" s="120">
        <f>Time!BA22</f>
        <v>0</v>
      </c>
      <c r="BB32" s="120">
        <f>Time!BB22</f>
        <v>0</v>
      </c>
      <c r="BC32" s="120">
        <f>Time!BC22</f>
        <v>0</v>
      </c>
      <c r="BD32" s="120">
        <f>Time!BD22</f>
        <v>0</v>
      </c>
      <c r="BE32" s="120">
        <f>Time!BE22</f>
        <v>0</v>
      </c>
      <c r="BF32" s="120">
        <f>Time!BF22</f>
        <v>0</v>
      </c>
      <c r="BG32" s="120">
        <f>Time!BG22</f>
        <v>0</v>
      </c>
      <c r="BH32" s="120">
        <f>Time!BH22</f>
        <v>0</v>
      </c>
      <c r="BI32" s="120">
        <f>Time!BI22</f>
        <v>0</v>
      </c>
      <c r="BJ32" s="120">
        <f>Time!BJ22</f>
        <v>0</v>
      </c>
      <c r="BK32" s="120">
        <f>Time!BK22</f>
        <v>0</v>
      </c>
      <c r="BL32" s="120">
        <f>Time!BL22</f>
        <v>0</v>
      </c>
      <c r="BM32" s="120">
        <f>Time!BM22</f>
        <v>0</v>
      </c>
      <c r="BN32" s="120">
        <f>Time!BN22</f>
        <v>0</v>
      </c>
      <c r="BO32" s="120">
        <f>Time!BO22</f>
        <v>0</v>
      </c>
      <c r="BP32" s="120">
        <f>Time!BP22</f>
        <v>0</v>
      </c>
      <c r="BQ32" s="120">
        <f>Time!BQ22</f>
        <v>0</v>
      </c>
      <c r="BR32" s="120">
        <f>Time!BR22</f>
        <v>0</v>
      </c>
      <c r="BS32" s="120">
        <f>Time!BS22</f>
        <v>0</v>
      </c>
      <c r="BT32" s="120">
        <f>Time!BT22</f>
        <v>0</v>
      </c>
      <c r="BU32" s="120">
        <f>Time!BU22</f>
        <v>0</v>
      </c>
      <c r="BV32" s="120">
        <f>Time!BV22</f>
        <v>0</v>
      </c>
      <c r="BW32" s="120">
        <f>Time!BW22</f>
        <v>0</v>
      </c>
      <c r="BX32" s="120">
        <f>Time!BX22</f>
        <v>0</v>
      </c>
      <c r="BY32" s="120">
        <f>Time!BY22</f>
        <v>0</v>
      </c>
      <c r="BZ32" s="120">
        <f>Time!BZ22</f>
        <v>0</v>
      </c>
      <c r="CA32" s="120">
        <f>Time!CA22</f>
        <v>0</v>
      </c>
      <c r="CB32" s="120">
        <f>Time!CB22</f>
        <v>0</v>
      </c>
      <c r="CC32" s="120">
        <f>Time!CC22</f>
        <v>0</v>
      </c>
      <c r="CD32" s="120">
        <f>Time!CD22</f>
        <v>0</v>
      </c>
      <c r="CE32" s="120">
        <f>Time!CE22</f>
        <v>0</v>
      </c>
      <c r="CF32" s="120">
        <f>Time!CF22</f>
        <v>0</v>
      </c>
      <c r="CG32" s="120">
        <f>Time!CG22</f>
        <v>0</v>
      </c>
      <c r="CH32" s="120">
        <f>Time!CH22</f>
        <v>0</v>
      </c>
      <c r="CI32" s="120">
        <f>Time!CI22</f>
        <v>0</v>
      </c>
      <c r="CJ32" s="120">
        <f>Time!CJ22</f>
        <v>0</v>
      </c>
      <c r="CK32" s="120">
        <f>Time!CK22</f>
        <v>0</v>
      </c>
      <c r="CL32" s="120">
        <f>Time!CL22</f>
        <v>0</v>
      </c>
      <c r="CM32" s="120">
        <f>Time!CM22</f>
        <v>0</v>
      </c>
      <c r="CN32" s="120">
        <f>Time!CN22</f>
        <v>0</v>
      </c>
      <c r="CO32" s="120">
        <f>Time!CO22</f>
        <v>0</v>
      </c>
      <c r="CP32" s="120">
        <f>Time!CP22</f>
        <v>0</v>
      </c>
      <c r="CQ32" s="120">
        <f>Time!CQ22</f>
        <v>0</v>
      </c>
      <c r="CR32" s="120">
        <f>Time!CR22</f>
        <v>0</v>
      </c>
      <c r="CS32" s="120">
        <f>Time!CS22</f>
        <v>0</v>
      </c>
      <c r="CT32" s="120">
        <f>Time!CT22</f>
        <v>0</v>
      </c>
      <c r="CU32" s="120">
        <f>Time!CU22</f>
        <v>0</v>
      </c>
      <c r="CV32" s="120">
        <f>Time!CV22</f>
        <v>0</v>
      </c>
      <c r="CW32" s="120">
        <f>Time!CW22</f>
        <v>0</v>
      </c>
      <c r="CX32" s="120">
        <f>Time!CX22</f>
        <v>0</v>
      </c>
      <c r="CY32" s="120">
        <f>Time!CY22</f>
        <v>0</v>
      </c>
      <c r="CZ32" s="120">
        <f>Time!CZ22</f>
        <v>0</v>
      </c>
      <c r="DA32" s="120">
        <f>Time!DA22</f>
        <v>0</v>
      </c>
      <c r="DB32" s="120">
        <f>Time!DB22</f>
        <v>0</v>
      </c>
      <c r="DC32" s="120">
        <f>Time!DC22</f>
        <v>0</v>
      </c>
      <c r="DD32" s="120">
        <f>Time!DD22</f>
        <v>0</v>
      </c>
      <c r="DE32" s="120">
        <f>Time!DE22</f>
        <v>0</v>
      </c>
      <c r="DF32" s="120">
        <f>Time!DF22</f>
        <v>0</v>
      </c>
      <c r="DG32" s="120">
        <f>Time!DG22</f>
        <v>0</v>
      </c>
      <c r="DH32" s="120">
        <f>Time!DH22</f>
        <v>0</v>
      </c>
      <c r="DI32" s="120">
        <f>Time!DI22</f>
        <v>0</v>
      </c>
      <c r="DJ32" s="120">
        <f>Time!DJ22</f>
        <v>0</v>
      </c>
      <c r="DK32" s="120">
        <f>Time!DK22</f>
        <v>0</v>
      </c>
      <c r="DL32" s="120">
        <f>Time!DL22</f>
        <v>0</v>
      </c>
      <c r="DM32" s="120">
        <f>Time!DM22</f>
        <v>0</v>
      </c>
      <c r="DN32" s="120">
        <f>Time!DN22</f>
        <v>0</v>
      </c>
      <c r="DO32" s="120">
        <f>Time!DO22</f>
        <v>0</v>
      </c>
      <c r="DP32" s="120">
        <f>Time!DP22</f>
        <v>0</v>
      </c>
      <c r="DQ32" s="120">
        <f>Time!DQ22</f>
        <v>0</v>
      </c>
      <c r="DR32" s="120">
        <f>Time!DR22</f>
        <v>0</v>
      </c>
      <c r="DS32" s="120">
        <f>Time!DS22</f>
        <v>0</v>
      </c>
      <c r="DT32" s="120">
        <f>Time!DT22</f>
        <v>0</v>
      </c>
      <c r="DU32" s="120">
        <f>Time!DU22</f>
        <v>0</v>
      </c>
      <c r="DV32" s="120">
        <f>Time!DV22</f>
        <v>0</v>
      </c>
      <c r="DW32" s="120">
        <f>Time!DW22</f>
        <v>0</v>
      </c>
      <c r="DX32" s="120">
        <f>Time!DX22</f>
        <v>0</v>
      </c>
      <c r="DY32" s="120">
        <f>Time!DY22</f>
        <v>0</v>
      </c>
    </row>
    <row r="33" spans="1:129" ht="12.75" customHeight="1" x14ac:dyDescent="0.2">
      <c r="J33" s="34"/>
    </row>
    <row r="34" spans="1:129" ht="12.75" customHeight="1" x14ac:dyDescent="0.2">
      <c r="B34" s="61" t="s">
        <v>155</v>
      </c>
      <c r="I34" s="5" t="s">
        <v>5</v>
      </c>
      <c r="K34" s="126"/>
      <c r="N34" s="127">
        <f>SUMIF(P$32:DE$32,1,P34:DE34)</f>
        <v>11.40415096818341</v>
      </c>
      <c r="P34" s="122"/>
      <c r="Q34" s="124"/>
      <c r="R34" s="124"/>
      <c r="S34" s="128"/>
      <c r="T34" s="128"/>
      <c r="U34" s="128"/>
      <c r="V34" s="128">
        <v>8.5018952647305857E-2</v>
      </c>
      <c r="W34" s="128">
        <v>0.73220076596345263</v>
      </c>
      <c r="X34" s="128">
        <v>0.1234319570180159</v>
      </c>
      <c r="Y34" s="128">
        <v>0.32096764503657438</v>
      </c>
      <c r="Z34" s="128">
        <v>4.1170542032125779E-2</v>
      </c>
      <c r="AA34" s="128">
        <v>0.59851960626371381</v>
      </c>
      <c r="AB34" s="128">
        <v>0.45352839983412441</v>
      </c>
      <c r="AC34" s="128">
        <v>0.54932094220973293</v>
      </c>
      <c r="AD34" s="128">
        <v>0.80399335606211209</v>
      </c>
      <c r="AE34" s="128">
        <v>0.32380077652348349</v>
      </c>
      <c r="AF34" s="128">
        <v>0.277897890339866</v>
      </c>
      <c r="AG34" s="128">
        <v>0.90985599804748707</v>
      </c>
      <c r="AH34" s="128">
        <v>0.10143745333756493</v>
      </c>
      <c r="AI34" s="128">
        <v>0.27762424773947803</v>
      </c>
      <c r="AJ34" s="128">
        <v>0.13194322683192261</v>
      </c>
      <c r="AK34" s="128">
        <v>0.2520605370213902</v>
      </c>
      <c r="AL34" s="128">
        <v>0.81366000720113152</v>
      </c>
      <c r="AM34" s="128">
        <v>2.7430851971790737E-2</v>
      </c>
      <c r="AN34" s="128">
        <v>0.41025505858167943</v>
      </c>
      <c r="AO34" s="128">
        <v>0.67689070118595118</v>
      </c>
      <c r="AP34" s="128">
        <v>0.31990915610785409</v>
      </c>
      <c r="AQ34" s="128">
        <v>0.93664492315126957</v>
      </c>
      <c r="AR34" s="128">
        <v>0.78864022616149543</v>
      </c>
      <c r="AS34" s="128">
        <v>0.10721823776440154</v>
      </c>
      <c r="AT34" s="128">
        <v>0.10318773415285909</v>
      </c>
      <c r="AU34" s="128">
        <v>0.44972895826057357</v>
      </c>
      <c r="AV34" s="128">
        <v>0.78781281673605197</v>
      </c>
      <c r="AW34" s="128">
        <v>0.10980764229810325</v>
      </c>
      <c r="AX34" s="128">
        <v>0.90712779461736182</v>
      </c>
      <c r="AY34" s="128">
        <v>0.27887227438496032</v>
      </c>
      <c r="AZ34" s="128">
        <v>0.42948953129875644</v>
      </c>
      <c r="BA34" s="128">
        <v>9.1578347396119475E-2</v>
      </c>
      <c r="BB34" s="128">
        <v>0.32695365097854867</v>
      </c>
      <c r="BC34" s="128">
        <v>0.97555844289871629</v>
      </c>
      <c r="BD34" s="128">
        <v>0.77156816393755945</v>
      </c>
      <c r="BE34" s="128">
        <v>0.81227920075993143</v>
      </c>
      <c r="BF34" s="128">
        <v>0.25337293764513946</v>
      </c>
      <c r="BG34" s="128">
        <v>0.2972454119847292</v>
      </c>
      <c r="BH34" s="128">
        <v>6.2071060029273095E-2</v>
      </c>
      <c r="BI34" s="128">
        <v>0.5838280154485892</v>
      </c>
      <c r="BJ34" s="128">
        <v>4.3264433749441666E-2</v>
      </c>
      <c r="BK34" s="128">
        <v>0.41219130543261917</v>
      </c>
      <c r="BL34" s="128">
        <v>0.40466816812477169</v>
      </c>
      <c r="BM34" s="128">
        <v>0.21984613059304747</v>
      </c>
      <c r="BN34" s="128">
        <v>0.91346349636592805</v>
      </c>
      <c r="BO34" s="128">
        <v>0.4893528413200533</v>
      </c>
      <c r="BP34" s="128">
        <v>0.93171672131382843</v>
      </c>
      <c r="BQ34" s="128">
        <v>0.86370983527846257</v>
      </c>
      <c r="BR34" s="128">
        <v>0.74473667398476862</v>
      </c>
      <c r="BS34" s="128">
        <v>0.94371312985928502</v>
      </c>
      <c r="BT34" s="128">
        <v>0.66065376416322119</v>
      </c>
      <c r="BU34" s="128">
        <v>0.61304568640567014</v>
      </c>
      <c r="BV34" s="128">
        <v>0.23137432486072862</v>
      </c>
      <c r="BW34" s="128">
        <v>0.30964878347415137</v>
      </c>
      <c r="BX34" s="128">
        <v>0.58913108762421484</v>
      </c>
      <c r="BY34" s="128">
        <v>0.46293220939494983</v>
      </c>
      <c r="BZ34" s="128">
        <v>0.63234098279790918</v>
      </c>
      <c r="CA34" s="128">
        <v>0.52711921743224599</v>
      </c>
      <c r="CB34" s="128">
        <v>0.83648462533976742</v>
      </c>
      <c r="CC34" s="128">
        <v>0.63625825420141691</v>
      </c>
      <c r="CD34" s="128">
        <v>2.8736028760619203E-2</v>
      </c>
      <c r="CE34" s="128">
        <v>0.34695771543758258</v>
      </c>
      <c r="CF34" s="128">
        <v>0.11339861844627963</v>
      </c>
      <c r="CG34" s="128">
        <v>0.91551360716857066</v>
      </c>
      <c r="CH34" s="128">
        <v>0.52774054702354189</v>
      </c>
      <c r="CI34" s="128">
        <v>0.98913740320589283</v>
      </c>
      <c r="CJ34" s="128">
        <v>0.31885344314059949</v>
      </c>
      <c r="CK34" s="128">
        <v>0.60216517421029192</v>
      </c>
      <c r="CL34" s="128">
        <v>9.1301655035216256E-2</v>
      </c>
      <c r="CM34" s="128">
        <v>0.62188753780910755</v>
      </c>
      <c r="CN34" s="128">
        <v>0.19035970725214768</v>
      </c>
      <c r="CO34" s="128">
        <v>0.18530101252072029</v>
      </c>
      <c r="CP34" s="128">
        <v>0.12316980853968285</v>
      </c>
      <c r="CQ34" s="128">
        <v>0.13215304610302114</v>
      </c>
      <c r="CR34" s="128">
        <v>0.26610873702838067</v>
      </c>
      <c r="CS34" s="128">
        <v>0.72127021678510794</v>
      </c>
      <c r="CT34" s="128">
        <v>0.13424944063730992</v>
      </c>
      <c r="CU34" s="128">
        <v>2.2667961695530425E-2</v>
      </c>
      <c r="CV34" s="128">
        <v>0.23685373156603062</v>
      </c>
      <c r="CW34" s="128">
        <v>2.8289511164542924E-2</v>
      </c>
      <c r="CX34" s="128">
        <v>0.47711000727415831</v>
      </c>
      <c r="CY34" s="124"/>
      <c r="CZ34" s="124"/>
      <c r="DA34" s="124"/>
      <c r="DB34" s="124"/>
      <c r="DC34" s="124"/>
      <c r="DD34" s="124"/>
      <c r="DE34" s="124"/>
      <c r="DF34" s="124"/>
      <c r="DG34" s="124"/>
      <c r="DH34" s="124"/>
      <c r="DI34" s="124"/>
      <c r="DJ34" s="124"/>
      <c r="DK34" s="124"/>
      <c r="DL34" s="124"/>
      <c r="DM34" s="124"/>
      <c r="DN34" s="124"/>
      <c r="DO34" s="124"/>
      <c r="DP34" s="124"/>
      <c r="DQ34" s="124"/>
      <c r="DR34" s="124"/>
      <c r="DS34" s="124"/>
      <c r="DT34" s="124"/>
      <c r="DU34" s="124"/>
      <c r="DV34" s="124"/>
      <c r="DW34" s="124"/>
      <c r="DX34" s="124"/>
      <c r="DY34" s="124"/>
    </row>
    <row r="35" spans="1:129" ht="12.75" customHeight="1" x14ac:dyDescent="0.2">
      <c r="B35" s="61" t="s">
        <v>156</v>
      </c>
      <c r="I35" s="5" t="s">
        <v>5</v>
      </c>
      <c r="K35" s="126"/>
      <c r="N35" s="127">
        <f t="shared" ref="N35:N46" si="8">SUMIF(P$32:DE$32,1,P35:DE35)</f>
        <v>12.680439156848346</v>
      </c>
      <c r="P35" s="122"/>
      <c r="Q35" s="124"/>
      <c r="R35" s="124"/>
      <c r="S35" s="128"/>
      <c r="T35" s="128"/>
      <c r="U35" s="128"/>
      <c r="V35" s="128">
        <v>0.4764554213713057</v>
      </c>
      <c r="W35" s="128">
        <v>0.80917331181895236</v>
      </c>
      <c r="X35" s="128">
        <v>0.35033000753281196</v>
      </c>
      <c r="Y35" s="128">
        <v>0.50452285670888641</v>
      </c>
      <c r="Z35" s="128">
        <v>2.4308807781037944E-2</v>
      </c>
      <c r="AA35" s="128">
        <v>0.30328046694122035</v>
      </c>
      <c r="AB35" s="128">
        <v>8.4300093956602318E-2</v>
      </c>
      <c r="AC35" s="128">
        <v>2.6128892726650199E-2</v>
      </c>
      <c r="AD35" s="128">
        <v>0.85810233570554684</v>
      </c>
      <c r="AE35" s="128">
        <v>5.4700581385523805E-2</v>
      </c>
      <c r="AF35" s="128">
        <v>0.48941109252915216</v>
      </c>
      <c r="AG35" s="128">
        <v>0.31085772010454038</v>
      </c>
      <c r="AH35" s="128">
        <v>0.61017400830282964</v>
      </c>
      <c r="AI35" s="128">
        <v>0.85361570415618193</v>
      </c>
      <c r="AJ35" s="128">
        <v>0.68286986837229935</v>
      </c>
      <c r="AK35" s="128">
        <v>0.23689125179045734</v>
      </c>
      <c r="AL35" s="128">
        <v>0.58133607498798179</v>
      </c>
      <c r="AM35" s="128">
        <v>0.73900647602849434</v>
      </c>
      <c r="AN35" s="128">
        <v>0.97621326083302373</v>
      </c>
      <c r="AO35" s="128">
        <v>0.22498820642462303</v>
      </c>
      <c r="AP35" s="128">
        <v>0.35846224516725411</v>
      </c>
      <c r="AQ35" s="128">
        <v>0.6205574310793891</v>
      </c>
      <c r="AR35" s="128">
        <v>0.81572347146727386</v>
      </c>
      <c r="AS35" s="128">
        <v>0.35140474604558203</v>
      </c>
      <c r="AT35" s="128">
        <v>7.3623586172174904E-2</v>
      </c>
      <c r="AU35" s="128">
        <v>0.74627799819107699</v>
      </c>
      <c r="AV35" s="128">
        <v>0.51772323926747144</v>
      </c>
      <c r="AW35" s="128">
        <v>0.18580136052562268</v>
      </c>
      <c r="AX35" s="128">
        <v>0.1180252945277418</v>
      </c>
      <c r="AY35" s="128">
        <v>0.60033410261240905</v>
      </c>
      <c r="AZ35" s="128">
        <v>0.17612791516608006</v>
      </c>
      <c r="BA35" s="128">
        <v>0.76901636262769335</v>
      </c>
      <c r="BB35" s="128">
        <v>5.0023322912400303E-3</v>
      </c>
      <c r="BC35" s="128">
        <v>0.7177502608907621</v>
      </c>
      <c r="BD35" s="128">
        <v>0.8513638648309646</v>
      </c>
      <c r="BE35" s="128">
        <v>0.89244811141902092</v>
      </c>
      <c r="BF35" s="128">
        <v>0.84864025801908705</v>
      </c>
      <c r="BG35" s="128">
        <v>0.30277546394189858</v>
      </c>
      <c r="BH35" s="128">
        <v>0.78087644201819018</v>
      </c>
      <c r="BI35" s="128">
        <v>0.11172941480947118</v>
      </c>
      <c r="BJ35" s="128">
        <v>0.5729914439526691</v>
      </c>
      <c r="BK35" s="128">
        <v>0.78081509674258642</v>
      </c>
      <c r="BL35" s="128">
        <v>0.52679432831970086</v>
      </c>
      <c r="BM35" s="128">
        <v>0.89317188564765515</v>
      </c>
      <c r="BN35" s="128">
        <v>0.55552633254112915</v>
      </c>
      <c r="BO35" s="128">
        <v>0.32874467472090085</v>
      </c>
      <c r="BP35" s="128">
        <v>0.22126664131991425</v>
      </c>
      <c r="BQ35" s="128">
        <v>0.4086999136506303</v>
      </c>
      <c r="BR35" s="128">
        <v>5.7042015142106051E-2</v>
      </c>
      <c r="BS35" s="128">
        <v>0.11521470874362083</v>
      </c>
      <c r="BT35" s="128">
        <v>0.89609862729081391</v>
      </c>
      <c r="BU35" s="128">
        <v>0.81296093832263849</v>
      </c>
      <c r="BV35" s="128">
        <v>0.62683925614076008</v>
      </c>
      <c r="BW35" s="128">
        <v>0.23129794219311972</v>
      </c>
      <c r="BX35" s="128">
        <v>0.70680781363834166</v>
      </c>
      <c r="BY35" s="128">
        <v>0.30231117426131504</v>
      </c>
      <c r="BZ35" s="128">
        <v>0.58057188751293221</v>
      </c>
      <c r="CA35" s="128">
        <v>1.4964260228565229E-2</v>
      </c>
      <c r="CB35" s="128">
        <v>0.44887738644348418</v>
      </c>
      <c r="CC35" s="128">
        <v>0.38104068661846324</v>
      </c>
      <c r="CD35" s="128">
        <v>0.80918749492824504</v>
      </c>
      <c r="CE35" s="128">
        <v>0.95068322507380887</v>
      </c>
      <c r="CF35" s="128">
        <v>0.77872991501057087</v>
      </c>
      <c r="CG35" s="128">
        <v>0.90008095121442189</v>
      </c>
      <c r="CH35" s="128">
        <v>0.69145911697363849</v>
      </c>
      <c r="CI35" s="128">
        <v>0.18423975365499157</v>
      </c>
      <c r="CJ35" s="128">
        <v>0.62391812387647916</v>
      </c>
      <c r="CK35" s="128">
        <v>0.64350905864957453</v>
      </c>
      <c r="CL35" s="128">
        <v>0.27844740138566515</v>
      </c>
      <c r="CM35" s="128">
        <v>0.12707263033871807</v>
      </c>
      <c r="CN35" s="128">
        <v>0.66197946994041401</v>
      </c>
      <c r="CO35" s="128">
        <v>0.92338884452096548</v>
      </c>
      <c r="CP35" s="128">
        <v>0.74007810929571405</v>
      </c>
      <c r="CQ35" s="128">
        <v>0.16834732467606561</v>
      </c>
      <c r="CR35" s="128">
        <v>0.26946279900607495</v>
      </c>
      <c r="CS35" s="128">
        <v>0.59963306438257502</v>
      </c>
      <c r="CT35" s="128">
        <v>0.79333199464061666</v>
      </c>
      <c r="CU35" s="128">
        <v>3.2987491868164964E-3</v>
      </c>
      <c r="CV35" s="128">
        <v>0.92229688609402449</v>
      </c>
      <c r="CW35" s="128">
        <v>0.72859191223253417</v>
      </c>
      <c r="CX35" s="128">
        <v>0.46666709405699225</v>
      </c>
      <c r="CY35" s="124"/>
      <c r="CZ35" s="124"/>
      <c r="DA35" s="124"/>
      <c r="DB35" s="124"/>
      <c r="DC35" s="124"/>
      <c r="DD35" s="124"/>
      <c r="DE35" s="124"/>
      <c r="DF35" s="124"/>
      <c r="DG35" s="124"/>
      <c r="DH35" s="124"/>
      <c r="DI35" s="124"/>
      <c r="DJ35" s="124"/>
      <c r="DK35" s="124"/>
      <c r="DL35" s="124"/>
      <c r="DM35" s="124"/>
      <c r="DN35" s="124"/>
      <c r="DO35" s="124"/>
      <c r="DP35" s="124"/>
      <c r="DQ35" s="124"/>
      <c r="DR35" s="124"/>
      <c r="DS35" s="124"/>
      <c r="DT35" s="124"/>
      <c r="DU35" s="124"/>
      <c r="DV35" s="124"/>
      <c r="DW35" s="124"/>
      <c r="DX35" s="124"/>
      <c r="DY35" s="124"/>
    </row>
    <row r="36" spans="1:129" ht="12.75" customHeight="1" x14ac:dyDescent="0.2">
      <c r="B36" s="61" t="s">
        <v>157</v>
      </c>
      <c r="I36" s="5" t="s">
        <v>5</v>
      </c>
      <c r="K36" s="126"/>
      <c r="N36" s="127">
        <f t="shared" si="8"/>
        <v>16.472321992663854</v>
      </c>
      <c r="P36" s="122"/>
      <c r="Q36" s="124"/>
      <c r="R36" s="124"/>
      <c r="S36" s="128"/>
      <c r="T36" s="128"/>
      <c r="U36" s="128"/>
      <c r="V36" s="128">
        <v>0.71208507761026074</v>
      </c>
      <c r="W36" s="128">
        <v>0.31372718666048705</v>
      </c>
      <c r="X36" s="128">
        <v>0.93872740672898392</v>
      </c>
      <c r="Y36" s="128">
        <v>0.83192176322505529</v>
      </c>
      <c r="Z36" s="128">
        <v>0.67486678767249419</v>
      </c>
      <c r="AA36" s="128">
        <v>0.8630772592621655</v>
      </c>
      <c r="AB36" s="128">
        <v>0.61902596236760277</v>
      </c>
      <c r="AC36" s="128">
        <v>0.44945278485424744</v>
      </c>
      <c r="AD36" s="128">
        <v>3.9672769995759971E-3</v>
      </c>
      <c r="AE36" s="128">
        <v>0.64753393921436431</v>
      </c>
      <c r="AF36" s="128">
        <v>0.78338977277118416</v>
      </c>
      <c r="AG36" s="128">
        <v>0.88353597241159387</v>
      </c>
      <c r="AH36" s="128">
        <v>0.51056218113495011</v>
      </c>
      <c r="AI36" s="128">
        <v>0.37205557118831611</v>
      </c>
      <c r="AJ36" s="128">
        <v>0.76260189141395496</v>
      </c>
      <c r="AK36" s="128">
        <v>0.77156439723584647</v>
      </c>
      <c r="AL36" s="128">
        <v>0.42754824739825048</v>
      </c>
      <c r="AM36" s="128">
        <v>0.96340329048442375</v>
      </c>
      <c r="AN36" s="128">
        <v>0.52377652436718136</v>
      </c>
      <c r="AO36" s="128">
        <v>0.202033297916138</v>
      </c>
      <c r="AP36" s="128">
        <v>4.5457451235936919E-2</v>
      </c>
      <c r="AQ36" s="128">
        <v>0.9420799736791674</v>
      </c>
      <c r="AR36" s="128">
        <v>0.62030055036595655</v>
      </c>
      <c r="AS36" s="128">
        <v>0.79643969618164601</v>
      </c>
      <c r="AT36" s="128">
        <v>0.97063667938441045</v>
      </c>
      <c r="AU36" s="128">
        <v>6.5396197348229212E-2</v>
      </c>
      <c r="AV36" s="128">
        <v>0.7771548535514341</v>
      </c>
      <c r="AW36" s="128">
        <v>0.78972560359063027</v>
      </c>
      <c r="AX36" s="128">
        <v>0.42378865818932754</v>
      </c>
      <c r="AY36" s="128">
        <v>0.65361019170318102</v>
      </c>
      <c r="AZ36" s="128">
        <v>0.14059074784235437</v>
      </c>
      <c r="BA36" s="128">
        <v>0.94927591561893554</v>
      </c>
      <c r="BB36" s="128">
        <v>0.91257938831188934</v>
      </c>
      <c r="BC36" s="128">
        <v>0.23516882539988471</v>
      </c>
      <c r="BD36" s="128">
        <v>0.6556986456919135</v>
      </c>
      <c r="BE36" s="128">
        <v>0.9971801084391827</v>
      </c>
      <c r="BF36" s="128">
        <v>0.20090668172564674</v>
      </c>
      <c r="BG36" s="128">
        <v>0.44881046136347225</v>
      </c>
      <c r="BH36" s="128">
        <v>8.3107830268234983E-2</v>
      </c>
      <c r="BI36" s="128">
        <v>0.39509465711954594</v>
      </c>
      <c r="BJ36" s="128">
        <v>0.85028836431818189</v>
      </c>
      <c r="BK36" s="128">
        <v>0.56146561612096935</v>
      </c>
      <c r="BL36" s="128">
        <v>0.77830792873603127</v>
      </c>
      <c r="BM36" s="128">
        <v>0.72892168206816588</v>
      </c>
      <c r="BN36" s="128">
        <v>4.7748344998346792E-2</v>
      </c>
      <c r="BO36" s="128">
        <v>0.70584848583931026</v>
      </c>
      <c r="BP36" s="128">
        <v>0.31265267774458971</v>
      </c>
      <c r="BQ36" s="128">
        <v>0.12723174373620394</v>
      </c>
      <c r="BR36" s="128">
        <v>0.53881409355665444</v>
      </c>
      <c r="BS36" s="128">
        <v>0.75422332350743382</v>
      </c>
      <c r="BT36" s="128">
        <v>0.79878038747854985</v>
      </c>
      <c r="BU36" s="128">
        <v>0.20527672507005923</v>
      </c>
      <c r="BV36" s="128">
        <v>0.46769116691901014</v>
      </c>
      <c r="BW36" s="128">
        <v>0.82026469473741959</v>
      </c>
      <c r="BX36" s="128">
        <v>0.65316586846160474</v>
      </c>
      <c r="BY36" s="128">
        <v>0.5470829310491766</v>
      </c>
      <c r="BZ36" s="128">
        <v>0.45310495606510937</v>
      </c>
      <c r="CA36" s="128">
        <v>0.76494919787908877</v>
      </c>
      <c r="CB36" s="128">
        <v>2.8953483132419411E-2</v>
      </c>
      <c r="CC36" s="128">
        <v>6.415624299538647E-2</v>
      </c>
      <c r="CD36" s="128">
        <v>0.2896509664680359</v>
      </c>
      <c r="CE36" s="128">
        <v>0.15517052600721781</v>
      </c>
      <c r="CF36" s="128">
        <v>0.74571357049164466</v>
      </c>
      <c r="CG36" s="128">
        <v>0.31086281525110704</v>
      </c>
      <c r="CH36" s="128">
        <v>0.19438998645530869</v>
      </c>
      <c r="CI36" s="128">
        <v>0.68872470010101527</v>
      </c>
      <c r="CJ36" s="128">
        <v>0.41674096868731503</v>
      </c>
      <c r="CK36" s="128">
        <v>0.93597083786665747</v>
      </c>
      <c r="CL36" s="128">
        <v>0.28089113227599427</v>
      </c>
      <c r="CM36" s="128">
        <v>0.89561302955952182</v>
      </c>
      <c r="CN36" s="128">
        <v>0.68412439433997407</v>
      </c>
      <c r="CO36" s="128">
        <v>0.49911650428803056</v>
      </c>
      <c r="CP36" s="128">
        <v>0.12258904409376692</v>
      </c>
      <c r="CQ36" s="128">
        <v>0.54579802124686494</v>
      </c>
      <c r="CR36" s="128">
        <v>0.16200880041907439</v>
      </c>
      <c r="CS36" s="128">
        <v>0.55568069629091921</v>
      </c>
      <c r="CT36" s="128">
        <v>0.99078494213816004</v>
      </c>
      <c r="CU36" s="128">
        <v>0.78420295055281841</v>
      </c>
      <c r="CV36" s="128">
        <v>0.76488826325289405</v>
      </c>
      <c r="CW36" s="128">
        <v>0.8668146763940735</v>
      </c>
      <c r="CX36" s="128">
        <v>0.19696719636263604</v>
      </c>
      <c r="CY36" s="124"/>
      <c r="CZ36" s="124"/>
      <c r="DA36" s="124"/>
      <c r="DB36" s="124"/>
      <c r="DC36" s="124"/>
      <c r="DD36" s="124"/>
      <c r="DE36" s="124"/>
      <c r="DF36" s="124"/>
      <c r="DG36" s="124"/>
      <c r="DH36" s="124"/>
      <c r="DI36" s="124"/>
      <c r="DJ36" s="124"/>
      <c r="DK36" s="124"/>
      <c r="DL36" s="124"/>
      <c r="DM36" s="124"/>
      <c r="DN36" s="124"/>
      <c r="DO36" s="124"/>
      <c r="DP36" s="124"/>
      <c r="DQ36" s="124"/>
      <c r="DR36" s="124"/>
      <c r="DS36" s="124"/>
      <c r="DT36" s="124"/>
      <c r="DU36" s="124"/>
      <c r="DV36" s="124"/>
      <c r="DW36" s="124"/>
      <c r="DX36" s="124"/>
      <c r="DY36" s="124"/>
    </row>
    <row r="37" spans="1:129" ht="12.75" customHeight="1" x14ac:dyDescent="0.2">
      <c r="B37" s="61" t="s">
        <v>158</v>
      </c>
      <c r="I37" s="5" t="s">
        <v>5</v>
      </c>
      <c r="K37" s="126"/>
      <c r="N37" s="127">
        <f t="shared" si="8"/>
        <v>10.325227005774659</v>
      </c>
      <c r="P37" s="122"/>
      <c r="Q37" s="124"/>
      <c r="R37" s="124"/>
      <c r="S37" s="128"/>
      <c r="T37" s="128"/>
      <c r="U37" s="128"/>
      <c r="V37" s="128">
        <v>0.27090772794064155</v>
      </c>
      <c r="W37" s="128">
        <v>2.4158176345610904E-2</v>
      </c>
      <c r="X37" s="128">
        <v>0.96618359999933545</v>
      </c>
      <c r="Y37" s="128">
        <v>0.29417403433625078</v>
      </c>
      <c r="Z37" s="128">
        <v>0.16712304690089907</v>
      </c>
      <c r="AA37" s="128">
        <v>0.75868240989210156</v>
      </c>
      <c r="AB37" s="128">
        <v>0.3193272966245988</v>
      </c>
      <c r="AC37" s="128">
        <v>0.16966474900950068</v>
      </c>
      <c r="AD37" s="128">
        <v>0.50208358766643491</v>
      </c>
      <c r="AE37" s="128">
        <v>2.1850611391861618E-2</v>
      </c>
      <c r="AF37" s="128">
        <v>0.17772487312919671</v>
      </c>
      <c r="AG37" s="128">
        <v>5.6125011193577712E-2</v>
      </c>
      <c r="AH37" s="128">
        <v>0.18127394586747902</v>
      </c>
      <c r="AI37" s="128">
        <v>0.28440854731056586</v>
      </c>
      <c r="AJ37" s="128">
        <v>0.77298611173809195</v>
      </c>
      <c r="AK37" s="128">
        <v>0.79211529294045868</v>
      </c>
      <c r="AL37" s="128">
        <v>4.3986607960318391E-2</v>
      </c>
      <c r="AM37" s="128">
        <v>0.78666830922809949</v>
      </c>
      <c r="AN37" s="128">
        <v>0.91162988361914532</v>
      </c>
      <c r="AO37" s="128">
        <v>0.33512112976161457</v>
      </c>
      <c r="AP37" s="128">
        <v>0.27524570141570393</v>
      </c>
      <c r="AQ37" s="128">
        <v>0.7937800710468601</v>
      </c>
      <c r="AR37" s="128">
        <v>0.33795058890986251</v>
      </c>
      <c r="AS37" s="128">
        <v>0.13923024481432866</v>
      </c>
      <c r="AT37" s="128">
        <v>0.43026261401513188</v>
      </c>
      <c r="AU37" s="128">
        <v>0.1928668899246937</v>
      </c>
      <c r="AV37" s="128">
        <v>0.31969594279229574</v>
      </c>
      <c r="AW37" s="128">
        <v>0.7688837521690508</v>
      </c>
      <c r="AX37" s="128">
        <v>0.15649764242427744</v>
      </c>
      <c r="AY37" s="128">
        <v>0.39544815071005435</v>
      </c>
      <c r="AZ37" s="128">
        <v>0.9488111831402507</v>
      </c>
      <c r="BA37" s="128">
        <v>0.22730458034717071</v>
      </c>
      <c r="BB37" s="128">
        <v>0.35873208691248915</v>
      </c>
      <c r="BC37" s="128">
        <v>0.50867403806505329</v>
      </c>
      <c r="BD37" s="128">
        <v>2.9537811588301044E-2</v>
      </c>
      <c r="BE37" s="128">
        <v>0.55047647268786881</v>
      </c>
      <c r="BF37" s="128">
        <v>0.36538427232279469</v>
      </c>
      <c r="BG37" s="128">
        <v>0.56204592328890968</v>
      </c>
      <c r="BH37" s="128">
        <v>0.14885688928533081</v>
      </c>
      <c r="BI37" s="128">
        <v>0.41829978387149425</v>
      </c>
      <c r="BJ37" s="128">
        <v>0.93947080032403008</v>
      </c>
      <c r="BK37" s="128">
        <v>9.1844873883419109E-2</v>
      </c>
      <c r="BL37" s="128">
        <v>0.68984397969232336</v>
      </c>
      <c r="BM37" s="128">
        <v>0.2693433649641136</v>
      </c>
      <c r="BN37" s="128">
        <v>0.58775642643659398</v>
      </c>
      <c r="BO37" s="128">
        <v>0.80742573615961521</v>
      </c>
      <c r="BP37" s="128">
        <v>0.37736833497185562</v>
      </c>
      <c r="BQ37" s="128">
        <v>0.18656735731545504</v>
      </c>
      <c r="BR37" s="128">
        <v>0.82244941575790897</v>
      </c>
      <c r="BS37" s="128">
        <v>0.10903299768688257</v>
      </c>
      <c r="BT37" s="128">
        <v>4.9540672116114681E-2</v>
      </c>
      <c r="BU37" s="128">
        <v>0.63084659311859426</v>
      </c>
      <c r="BV37" s="128">
        <v>0.6996995953188776</v>
      </c>
      <c r="BW37" s="128">
        <v>0.97033943980999493</v>
      </c>
      <c r="BX37" s="128">
        <v>7.2663841927098738E-2</v>
      </c>
      <c r="BY37" s="128">
        <v>0.33411421337227865</v>
      </c>
      <c r="BZ37" s="128">
        <v>0.64940742948625008</v>
      </c>
      <c r="CA37" s="128">
        <v>0.40971472348531879</v>
      </c>
      <c r="CB37" s="128">
        <v>0.79685274106899406</v>
      </c>
      <c r="CC37" s="128">
        <v>0.59330059777331989</v>
      </c>
      <c r="CD37" s="128">
        <v>0.36775442951977644</v>
      </c>
      <c r="CE37" s="128">
        <v>0.70112864212014403</v>
      </c>
      <c r="CF37" s="128">
        <v>0.85165676061288653</v>
      </c>
      <c r="CG37" s="128">
        <v>0.57284683342353993</v>
      </c>
      <c r="CH37" s="128">
        <v>2.2978559598002102E-2</v>
      </c>
      <c r="CI37" s="128">
        <v>0.7255970737677585</v>
      </c>
      <c r="CJ37" s="128">
        <v>1.5633359610255138E-2</v>
      </c>
      <c r="CK37" s="128">
        <v>7.2275862792930412E-2</v>
      </c>
      <c r="CL37" s="128">
        <v>0.39307419678381794</v>
      </c>
      <c r="CM37" s="128">
        <v>0.37699918378935271</v>
      </c>
      <c r="CN37" s="128">
        <v>0.93239937554041286</v>
      </c>
      <c r="CO37" s="128">
        <v>0.58908057226803634</v>
      </c>
      <c r="CP37" s="128">
        <v>0.46111968011940196</v>
      </c>
      <c r="CQ37" s="128">
        <v>0.95145391881668728</v>
      </c>
      <c r="CR37" s="128">
        <v>0.61793015000703144</v>
      </c>
      <c r="CS37" s="128">
        <v>4.3870252419929034E-2</v>
      </c>
      <c r="CT37" s="128">
        <v>0.47759103470096476</v>
      </c>
      <c r="CU37" s="128">
        <v>4.9390428308002554E-2</v>
      </c>
      <c r="CV37" s="128">
        <v>0.55159567881383331</v>
      </c>
      <c r="CW37" s="128">
        <v>0.26876282124235451</v>
      </c>
      <c r="CX37" s="128">
        <v>0.40529254293263417</v>
      </c>
      <c r="CY37" s="124"/>
      <c r="CZ37" s="124"/>
      <c r="DA37" s="124"/>
      <c r="DB37" s="124"/>
      <c r="DC37" s="124"/>
      <c r="DD37" s="124"/>
      <c r="DE37" s="124"/>
      <c r="DF37" s="124"/>
      <c r="DG37" s="124"/>
      <c r="DH37" s="124"/>
      <c r="DI37" s="124"/>
      <c r="DJ37" s="124"/>
      <c r="DK37" s="124"/>
      <c r="DL37" s="124"/>
      <c r="DM37" s="124"/>
      <c r="DN37" s="124"/>
      <c r="DO37" s="124"/>
      <c r="DP37" s="124"/>
      <c r="DQ37" s="124"/>
      <c r="DR37" s="124"/>
      <c r="DS37" s="124"/>
      <c r="DT37" s="124"/>
      <c r="DU37" s="124"/>
      <c r="DV37" s="124"/>
      <c r="DW37" s="124"/>
      <c r="DX37" s="124"/>
      <c r="DY37" s="124"/>
    </row>
    <row r="38" spans="1:129" ht="12.75" customHeight="1" x14ac:dyDescent="0.2">
      <c r="B38" s="61" t="s">
        <v>159</v>
      </c>
      <c r="I38" s="5" t="s">
        <v>5</v>
      </c>
      <c r="K38" s="126"/>
      <c r="N38" s="127">
        <f t="shared" si="8"/>
        <v>14.534219507261035</v>
      </c>
      <c r="P38" s="122"/>
      <c r="Q38" s="124"/>
      <c r="R38" s="124"/>
      <c r="S38" s="128"/>
      <c r="T38" s="128"/>
      <c r="U38" s="128"/>
      <c r="V38" s="128">
        <v>0.49181052706381656</v>
      </c>
      <c r="W38" s="128">
        <v>0.20535637040875454</v>
      </c>
      <c r="X38" s="128">
        <v>0.62511478421462729</v>
      </c>
      <c r="Y38" s="128">
        <v>0.48305256623520232</v>
      </c>
      <c r="Z38" s="128">
        <v>0.77064605784404039</v>
      </c>
      <c r="AA38" s="128">
        <v>0.85130841128879109</v>
      </c>
      <c r="AB38" s="128">
        <v>0.73909405199893508</v>
      </c>
      <c r="AC38" s="128">
        <v>0.19485267829232578</v>
      </c>
      <c r="AD38" s="128">
        <v>0.30839751338812482</v>
      </c>
      <c r="AE38" s="128">
        <v>0.97822532946266338</v>
      </c>
      <c r="AF38" s="128">
        <v>7.3158796799566161E-3</v>
      </c>
      <c r="AG38" s="128">
        <v>3.0741847627454688E-2</v>
      </c>
      <c r="AH38" s="128">
        <v>0.89856948488867527</v>
      </c>
      <c r="AI38" s="128">
        <v>0.97532064789117978</v>
      </c>
      <c r="AJ38" s="128">
        <v>0.75205250972950666</v>
      </c>
      <c r="AK38" s="128">
        <v>0.19188339625200046</v>
      </c>
      <c r="AL38" s="128">
        <v>0.70816687341021378</v>
      </c>
      <c r="AM38" s="128">
        <v>0.42534687511446645</v>
      </c>
      <c r="AN38" s="128">
        <v>0.81303061261926546</v>
      </c>
      <c r="AO38" s="128">
        <v>0.46395419030102258</v>
      </c>
      <c r="AP38" s="128">
        <v>7.9122764653733357E-2</v>
      </c>
      <c r="AQ38" s="128">
        <v>0.74884063486864683</v>
      </c>
      <c r="AR38" s="128">
        <v>0.61582024046016393</v>
      </c>
      <c r="AS38" s="128">
        <v>0.86904491267599437</v>
      </c>
      <c r="AT38" s="128">
        <v>0.76996231417398542</v>
      </c>
      <c r="AU38" s="128">
        <v>0.28481395316156277</v>
      </c>
      <c r="AV38" s="128">
        <v>0.2523740795559275</v>
      </c>
      <c r="AW38" s="128">
        <v>0.93574372880503487</v>
      </c>
      <c r="AX38" s="128">
        <v>0.67156200836112157</v>
      </c>
      <c r="AY38" s="128">
        <v>0.94123022000603984</v>
      </c>
      <c r="AZ38" s="128">
        <v>0.38668854987205037</v>
      </c>
      <c r="BA38" s="128">
        <v>0.46513762210455367</v>
      </c>
      <c r="BB38" s="128">
        <v>0.51580529436897304</v>
      </c>
      <c r="BC38" s="128">
        <v>0.53555847552383551</v>
      </c>
      <c r="BD38" s="128">
        <v>0.98087550095397746</v>
      </c>
      <c r="BE38" s="128">
        <v>9.0959205956135492E-2</v>
      </c>
      <c r="BF38" s="128">
        <v>2.7109789511620019E-2</v>
      </c>
      <c r="BG38" s="128">
        <v>0.66458297400506383</v>
      </c>
      <c r="BH38" s="128">
        <v>0.38911133534609832</v>
      </c>
      <c r="BI38" s="128">
        <v>0.4171772751199786</v>
      </c>
      <c r="BJ38" s="128">
        <v>0.58910174167977714</v>
      </c>
      <c r="BK38" s="128">
        <v>0.76825724118874383</v>
      </c>
      <c r="BL38" s="128">
        <v>0.50352331949863527</v>
      </c>
      <c r="BM38" s="128">
        <v>0.89986123771292081</v>
      </c>
      <c r="BN38" s="128">
        <v>0.14709401988140425</v>
      </c>
      <c r="BO38" s="128">
        <v>0.96870756531809943</v>
      </c>
      <c r="BP38" s="128">
        <v>0.13136923343259177</v>
      </c>
      <c r="BQ38" s="128">
        <v>0.49881440897618656</v>
      </c>
      <c r="BR38" s="128">
        <v>0.89072111701959678</v>
      </c>
      <c r="BS38" s="128">
        <v>0.17295756771312598</v>
      </c>
      <c r="BT38" s="128">
        <v>0.23069265272743944</v>
      </c>
      <c r="BU38" s="128">
        <v>0.66638238794954285</v>
      </c>
      <c r="BV38" s="128">
        <v>0.93736061319886765</v>
      </c>
      <c r="BW38" s="128">
        <v>0.45429052875086695</v>
      </c>
      <c r="BX38" s="128">
        <v>0.28401689266470576</v>
      </c>
      <c r="BY38" s="128">
        <v>0.26197411202162513</v>
      </c>
      <c r="BZ38" s="128">
        <v>0.7710153322663279</v>
      </c>
      <c r="CA38" s="128">
        <v>0.54283301350127</v>
      </c>
      <c r="CB38" s="128">
        <v>1.0042363357175343E-2</v>
      </c>
      <c r="CC38" s="128">
        <v>0.93220437317922278</v>
      </c>
      <c r="CD38" s="128">
        <v>0.67229727391481964</v>
      </c>
      <c r="CE38" s="128">
        <v>0.19704077239218631</v>
      </c>
      <c r="CF38" s="128">
        <v>0.8253554856616464</v>
      </c>
      <c r="CG38" s="128">
        <v>0.93207615739324579</v>
      </c>
      <c r="CH38" s="128">
        <v>0.74578631575999743</v>
      </c>
      <c r="CI38" s="128">
        <v>0.44824838009643519</v>
      </c>
      <c r="CJ38" s="128">
        <v>0.19535212048379491</v>
      </c>
      <c r="CK38" s="128">
        <v>0.69906688144172668</v>
      </c>
      <c r="CL38" s="128">
        <v>0.30321864237765683</v>
      </c>
      <c r="CM38" s="128">
        <v>0.65859238626820471</v>
      </c>
      <c r="CN38" s="128">
        <v>0.67947235967739728</v>
      </c>
      <c r="CO38" s="128">
        <v>0.65910196157917456</v>
      </c>
      <c r="CP38" s="128">
        <v>0.76106571870706763</v>
      </c>
      <c r="CQ38" s="128">
        <v>0.75161856722200815</v>
      </c>
      <c r="CR38" s="128">
        <v>0.1519980063596299</v>
      </c>
      <c r="CS38" s="128">
        <v>0.23975871454351116</v>
      </c>
      <c r="CT38" s="128">
        <v>0.21193277449506542</v>
      </c>
      <c r="CU38" s="128">
        <v>0.81876494495312213</v>
      </c>
      <c r="CV38" s="128">
        <v>0.9563951696068087</v>
      </c>
      <c r="CW38" s="128">
        <v>0.85707056162660256</v>
      </c>
      <c r="CX38" s="128">
        <v>8.2458836584886619E-4</v>
      </c>
      <c r="CY38" s="124"/>
      <c r="CZ38" s="124"/>
      <c r="DA38" s="124"/>
      <c r="DB38" s="124"/>
      <c r="DC38" s="124"/>
      <c r="DD38" s="124"/>
      <c r="DE38" s="124"/>
      <c r="DF38" s="124"/>
      <c r="DG38" s="124"/>
      <c r="DH38" s="124"/>
      <c r="DI38" s="124"/>
      <c r="DJ38" s="124"/>
      <c r="DK38" s="124"/>
      <c r="DL38" s="124"/>
      <c r="DM38" s="124"/>
      <c r="DN38" s="124"/>
      <c r="DO38" s="124"/>
      <c r="DP38" s="124"/>
      <c r="DQ38" s="124"/>
      <c r="DR38" s="124"/>
      <c r="DS38" s="124"/>
      <c r="DT38" s="124"/>
      <c r="DU38" s="124"/>
      <c r="DV38" s="124"/>
      <c r="DW38" s="124"/>
      <c r="DX38" s="124"/>
      <c r="DY38" s="124"/>
    </row>
    <row r="39" spans="1:129" ht="12.75" customHeight="1" x14ac:dyDescent="0.2">
      <c r="B39" s="61" t="s">
        <v>160</v>
      </c>
      <c r="I39" s="5" t="s">
        <v>5</v>
      </c>
      <c r="K39" s="126"/>
      <c r="N39" s="127">
        <f t="shared" si="8"/>
        <v>11.034412838067356</v>
      </c>
      <c r="P39" s="122"/>
      <c r="Q39" s="124"/>
      <c r="R39" s="124"/>
      <c r="S39" s="128"/>
      <c r="T39" s="128"/>
      <c r="U39" s="128"/>
      <c r="V39" s="128">
        <v>0.24909462453521936</v>
      </c>
      <c r="W39" s="128">
        <v>0.52358782793520431</v>
      </c>
      <c r="X39" s="128">
        <v>0.60579597689054498</v>
      </c>
      <c r="Y39" s="128">
        <v>0.55837445740826519</v>
      </c>
      <c r="Z39" s="128">
        <v>0.73218765815886278</v>
      </c>
      <c r="AA39" s="128">
        <v>0.68967129436346319</v>
      </c>
      <c r="AB39" s="128">
        <v>0.48454632533931308</v>
      </c>
      <c r="AC39" s="128">
        <v>1.665315912495402E-2</v>
      </c>
      <c r="AD39" s="128">
        <v>0.20982372851584352</v>
      </c>
      <c r="AE39" s="128">
        <v>0.10894294047899344</v>
      </c>
      <c r="AF39" s="128">
        <v>0.62204156168283742</v>
      </c>
      <c r="AG39" s="128">
        <v>0.61267600217572349</v>
      </c>
      <c r="AH39" s="128">
        <v>0.73937958352910171</v>
      </c>
      <c r="AI39" s="128">
        <v>6.0182133753710731E-2</v>
      </c>
      <c r="AJ39" s="128">
        <v>0.35138389968844119</v>
      </c>
      <c r="AK39" s="128">
        <v>0.42948117737810376</v>
      </c>
      <c r="AL39" s="128">
        <v>9.4238046081902005E-2</v>
      </c>
      <c r="AM39" s="128">
        <v>0.49456555092550192</v>
      </c>
      <c r="AN39" s="128">
        <v>0.34050360613017272</v>
      </c>
      <c r="AO39" s="128">
        <v>0.39356618544000366</v>
      </c>
      <c r="AP39" s="128">
        <v>0.92301225602733006</v>
      </c>
      <c r="AQ39" s="128">
        <v>0.18986317428168864</v>
      </c>
      <c r="AR39" s="128">
        <v>0.38496827163509584</v>
      </c>
      <c r="AS39" s="128">
        <v>0.58543353266801501</v>
      </c>
      <c r="AT39" s="128">
        <v>0.33153953160122385</v>
      </c>
      <c r="AU39" s="128">
        <v>2.4255895682765427E-2</v>
      </c>
      <c r="AV39" s="128">
        <v>0.27864443663507454</v>
      </c>
      <c r="AW39" s="128">
        <v>0.92708120741495537</v>
      </c>
      <c r="AX39" s="128">
        <v>0.88171312011767478</v>
      </c>
      <c r="AY39" s="128">
        <v>0.8814926036643792</v>
      </c>
      <c r="AZ39" s="128">
        <v>0.20138503908636929</v>
      </c>
      <c r="BA39" s="128">
        <v>0.60855839510898979</v>
      </c>
      <c r="BB39" s="128">
        <v>8.2321553074775955E-2</v>
      </c>
      <c r="BC39" s="128">
        <v>0.53802053758001744</v>
      </c>
      <c r="BD39" s="128">
        <v>0.39176923527660723</v>
      </c>
      <c r="BE39" s="128">
        <v>0.43033869746306663</v>
      </c>
      <c r="BF39" s="128">
        <v>0.22423737105157659</v>
      </c>
      <c r="BG39" s="128">
        <v>0.35586277356291895</v>
      </c>
      <c r="BH39" s="128">
        <v>0.56150505755602687</v>
      </c>
      <c r="BI39" s="128">
        <v>0.66041693225570031</v>
      </c>
      <c r="BJ39" s="128">
        <v>0.77638068534112037</v>
      </c>
      <c r="BK39" s="128">
        <v>0.88927007604091046</v>
      </c>
      <c r="BL39" s="128">
        <v>0.33638830463681324</v>
      </c>
      <c r="BM39" s="128">
        <v>0.77906188393638676</v>
      </c>
      <c r="BN39" s="128">
        <v>0.54625945177436785</v>
      </c>
      <c r="BO39" s="128">
        <v>9.2639735462458406E-2</v>
      </c>
      <c r="BP39" s="128">
        <v>0.52836150748353949</v>
      </c>
      <c r="BQ39" s="128">
        <v>0.61990546824116066</v>
      </c>
      <c r="BR39" s="128">
        <v>0.70430313913481379</v>
      </c>
      <c r="BS39" s="128">
        <v>0.53250705933950448</v>
      </c>
      <c r="BT39" s="128">
        <v>0.8830938164531541</v>
      </c>
      <c r="BU39" s="128">
        <v>0.67930825358353653</v>
      </c>
      <c r="BV39" s="128">
        <v>0.56155630246023436</v>
      </c>
      <c r="BW39" s="128">
        <v>0.57833367386228463</v>
      </c>
      <c r="BX39" s="128">
        <v>0.2079234178200291</v>
      </c>
      <c r="BY39" s="128">
        <v>0.22370851087680843</v>
      </c>
      <c r="BZ39" s="128">
        <v>0.69715170164505236</v>
      </c>
      <c r="CA39" s="128">
        <v>0.19904167633841086</v>
      </c>
      <c r="CB39" s="128">
        <v>0.72369046728830466</v>
      </c>
      <c r="CC39" s="128">
        <v>0.11602928986273608</v>
      </c>
      <c r="CD39" s="128">
        <v>0.93445398971445115</v>
      </c>
      <c r="CE39" s="128">
        <v>0.79318866005325828</v>
      </c>
      <c r="CF39" s="128">
        <v>0.70934957558940204</v>
      </c>
      <c r="CG39" s="128">
        <v>0.49789957722235045</v>
      </c>
      <c r="CH39" s="128">
        <v>0.50407168094621202</v>
      </c>
      <c r="CI39" s="128">
        <v>6.1858580234233962E-2</v>
      </c>
      <c r="CJ39" s="128">
        <v>0.59672622708252165</v>
      </c>
      <c r="CK39" s="128">
        <v>0.71347795777295397</v>
      </c>
      <c r="CL39" s="128">
        <v>0.66012351779306</v>
      </c>
      <c r="CM39" s="128">
        <v>9.26711946627643E-2</v>
      </c>
      <c r="CN39" s="128">
        <v>0.19166637723913826</v>
      </c>
      <c r="CO39" s="128">
        <v>0.1556434042392385</v>
      </c>
      <c r="CP39" s="128">
        <v>0.87112300994969172</v>
      </c>
      <c r="CQ39" s="128">
        <v>0.44422444105290537</v>
      </c>
      <c r="CR39" s="128">
        <v>0.62560976564739468</v>
      </c>
      <c r="CS39" s="128">
        <v>0.62518620152293936</v>
      </c>
      <c r="CT39" s="128">
        <v>0.52091442118976738</v>
      </c>
      <c r="CU39" s="128">
        <v>0.28296864325609905</v>
      </c>
      <c r="CV39" s="128">
        <v>0.24457202097192843</v>
      </c>
      <c r="CW39" s="128">
        <v>7.7191661916631515E-2</v>
      </c>
      <c r="CX39" s="128">
        <v>0.54588635253333084</v>
      </c>
      <c r="CY39" s="124"/>
      <c r="CZ39" s="124"/>
      <c r="DA39" s="124"/>
      <c r="DB39" s="124"/>
      <c r="DC39" s="124"/>
      <c r="DD39" s="124"/>
      <c r="DE39" s="124"/>
      <c r="DF39" s="124"/>
      <c r="DG39" s="124"/>
      <c r="DH39" s="124"/>
      <c r="DI39" s="124"/>
      <c r="DJ39" s="124"/>
      <c r="DK39" s="124"/>
      <c r="DL39" s="124"/>
      <c r="DM39" s="124"/>
      <c r="DN39" s="124"/>
      <c r="DO39" s="124"/>
      <c r="DP39" s="124"/>
      <c r="DQ39" s="124"/>
      <c r="DR39" s="124"/>
      <c r="DS39" s="124"/>
      <c r="DT39" s="124"/>
      <c r="DU39" s="124"/>
      <c r="DV39" s="124"/>
      <c r="DW39" s="124"/>
      <c r="DX39" s="124"/>
      <c r="DY39" s="124"/>
    </row>
    <row r="40" spans="1:129" ht="12.75" customHeight="1" x14ac:dyDescent="0.2">
      <c r="B40" s="61" t="s">
        <v>161</v>
      </c>
      <c r="I40" s="5" t="s">
        <v>5</v>
      </c>
      <c r="K40" s="126"/>
      <c r="N40" s="127">
        <f t="shared" si="8"/>
        <v>13.036981427493192</v>
      </c>
      <c r="P40" s="122"/>
      <c r="Q40" s="124"/>
      <c r="R40" s="124"/>
      <c r="S40" s="128"/>
      <c r="T40" s="128"/>
      <c r="U40" s="128"/>
      <c r="V40" s="128">
        <v>0.47479487198612635</v>
      </c>
      <c r="W40" s="128">
        <v>0.54412991047839165</v>
      </c>
      <c r="X40" s="128">
        <v>0.54040819136250084</v>
      </c>
      <c r="Y40" s="128">
        <v>0.75012946505916434</v>
      </c>
      <c r="Z40" s="128">
        <v>0.86465011030346928</v>
      </c>
      <c r="AA40" s="128">
        <v>0.68045162256076119</v>
      </c>
      <c r="AB40" s="128">
        <v>0.59515017692430006</v>
      </c>
      <c r="AC40" s="128">
        <v>3.1127212938190651E-2</v>
      </c>
      <c r="AD40" s="128">
        <v>0.3612577818262237</v>
      </c>
      <c r="AE40" s="128">
        <v>0.50686606596033956</v>
      </c>
      <c r="AF40" s="128">
        <v>0.35377581264364011</v>
      </c>
      <c r="AG40" s="128">
        <v>0.94796869724683397</v>
      </c>
      <c r="AH40" s="128">
        <v>0.1842763970811071</v>
      </c>
      <c r="AI40" s="128">
        <v>0.67708909549214813</v>
      </c>
      <c r="AJ40" s="128">
        <v>0.21358205028655941</v>
      </c>
      <c r="AK40" s="128">
        <v>1.1305293546001627E-2</v>
      </c>
      <c r="AL40" s="128">
        <v>0.27006144043875047</v>
      </c>
      <c r="AM40" s="128">
        <v>0.74185049483604193</v>
      </c>
      <c r="AN40" s="128">
        <v>0.94796477608126573</v>
      </c>
      <c r="AO40" s="128">
        <v>0.59785510736692948</v>
      </c>
      <c r="AP40" s="128">
        <v>0.931834142752473</v>
      </c>
      <c r="AQ40" s="128">
        <v>6.4102780663761294E-2</v>
      </c>
      <c r="AR40" s="128">
        <v>0.42342922508405512</v>
      </c>
      <c r="AS40" s="128">
        <v>0.57804830525522732</v>
      </c>
      <c r="AT40" s="128">
        <v>0.42453164173535107</v>
      </c>
      <c r="AU40" s="128">
        <v>0.27932275070372814</v>
      </c>
      <c r="AV40" s="128">
        <v>4.1018006879848579E-2</v>
      </c>
      <c r="AW40" s="128">
        <v>0.34508920534725973</v>
      </c>
      <c r="AX40" s="128">
        <v>0.169224818891476</v>
      </c>
      <c r="AY40" s="128">
        <v>0.89812986049217325</v>
      </c>
      <c r="AZ40" s="128">
        <v>0.75424532352773277</v>
      </c>
      <c r="BA40" s="128">
        <v>0.75802137800300329</v>
      </c>
      <c r="BB40" s="128">
        <v>2.1848165362540084E-2</v>
      </c>
      <c r="BC40" s="128">
        <v>2.3965326382395125E-2</v>
      </c>
      <c r="BD40" s="128">
        <v>0.47198517270963325</v>
      </c>
      <c r="BE40" s="128">
        <v>0.49649284048821285</v>
      </c>
      <c r="BF40" s="128">
        <v>0.68819569508792955</v>
      </c>
      <c r="BG40" s="128">
        <v>0.86814163842160774</v>
      </c>
      <c r="BH40" s="128">
        <v>0.97992578053508406</v>
      </c>
      <c r="BI40" s="128">
        <v>0.54731753001621086</v>
      </c>
      <c r="BJ40" s="128">
        <v>0.49357514876433817</v>
      </c>
      <c r="BK40" s="128">
        <v>0.42320091018881523</v>
      </c>
      <c r="BL40" s="128">
        <v>0.87940367269225961</v>
      </c>
      <c r="BM40" s="128">
        <v>0.65789220281759797</v>
      </c>
      <c r="BN40" s="128">
        <v>0.13167068106624757</v>
      </c>
      <c r="BO40" s="128">
        <v>0.69103641188117382</v>
      </c>
      <c r="BP40" s="128">
        <v>0.15903016544049375</v>
      </c>
      <c r="BQ40" s="128">
        <v>0.53549964512313308</v>
      </c>
      <c r="BR40" s="128">
        <v>0.41246942496215</v>
      </c>
      <c r="BS40" s="128">
        <v>0.90281114185021882</v>
      </c>
      <c r="BT40" s="128">
        <v>0.86669982533070655</v>
      </c>
      <c r="BU40" s="128">
        <v>7.8285464414226125E-3</v>
      </c>
      <c r="BV40" s="128">
        <v>0.97992684472363445</v>
      </c>
      <c r="BW40" s="128">
        <v>0.53967857432373079</v>
      </c>
      <c r="BX40" s="128">
        <v>0.92049838584600152</v>
      </c>
      <c r="BY40" s="128">
        <v>0.69617877404943374</v>
      </c>
      <c r="BZ40" s="128">
        <v>0.18236975586186666</v>
      </c>
      <c r="CA40" s="128">
        <v>0.56583585568255024</v>
      </c>
      <c r="CB40" s="128">
        <v>0.38307435616311547</v>
      </c>
      <c r="CC40" s="128">
        <v>0.45400646760648755</v>
      </c>
      <c r="CD40" s="128">
        <v>0.24459525492109235</v>
      </c>
      <c r="CE40" s="128">
        <v>0.10939687937652465</v>
      </c>
      <c r="CF40" s="128">
        <v>8.3659045096511231E-2</v>
      </c>
      <c r="CG40" s="128">
        <v>0.70797168053703785</v>
      </c>
      <c r="CH40" s="128">
        <v>0.62787411431775275</v>
      </c>
      <c r="CI40" s="128">
        <v>0.98551340007380317</v>
      </c>
      <c r="CJ40" s="128">
        <v>0.77699327506263938</v>
      </c>
      <c r="CK40" s="128">
        <v>0.28945455787827068</v>
      </c>
      <c r="CL40" s="128">
        <v>0.13530654387375307</v>
      </c>
      <c r="CM40" s="128">
        <v>0.76597015087988296</v>
      </c>
      <c r="CN40" s="128">
        <v>0.55272894169045539</v>
      </c>
      <c r="CO40" s="128">
        <v>0.48762124282506347</v>
      </c>
      <c r="CP40" s="128">
        <v>0.32379349108736499</v>
      </c>
      <c r="CQ40" s="128">
        <v>0.57912366962058526</v>
      </c>
      <c r="CR40" s="128">
        <v>0.61594925783987353</v>
      </c>
      <c r="CS40" s="128">
        <v>0.22976002568550258</v>
      </c>
      <c r="CT40" s="128">
        <v>0.93100371677047722</v>
      </c>
      <c r="CU40" s="128">
        <v>0.58254303376099059</v>
      </c>
      <c r="CV40" s="128">
        <v>0.7765112065173011</v>
      </c>
      <c r="CW40" s="128">
        <v>0.93007795259719384</v>
      </c>
      <c r="CX40" s="128">
        <v>0.9267867561647386</v>
      </c>
      <c r="CY40" s="124"/>
      <c r="CZ40" s="124"/>
      <c r="DA40" s="124"/>
      <c r="DB40" s="124"/>
      <c r="DC40" s="124"/>
      <c r="DD40" s="124"/>
      <c r="DE40" s="124"/>
      <c r="DF40" s="124"/>
      <c r="DG40" s="124"/>
      <c r="DH40" s="124"/>
      <c r="DI40" s="124"/>
      <c r="DJ40" s="124"/>
      <c r="DK40" s="124"/>
      <c r="DL40" s="124"/>
      <c r="DM40" s="124"/>
      <c r="DN40" s="124"/>
      <c r="DO40" s="124"/>
      <c r="DP40" s="124"/>
      <c r="DQ40" s="124"/>
      <c r="DR40" s="124"/>
      <c r="DS40" s="124"/>
      <c r="DT40" s="124"/>
      <c r="DU40" s="124"/>
      <c r="DV40" s="124"/>
      <c r="DW40" s="124"/>
      <c r="DX40" s="124"/>
      <c r="DY40" s="124"/>
    </row>
    <row r="41" spans="1:129" ht="12.75" customHeight="1" x14ac:dyDescent="0.2">
      <c r="B41" s="3" t="s">
        <v>59</v>
      </c>
      <c r="I41" s="5" t="s">
        <v>5</v>
      </c>
      <c r="K41" s="126"/>
      <c r="N41" s="127">
        <f t="shared" si="8"/>
        <v>0</v>
      </c>
      <c r="P41" s="122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124"/>
      <c r="BX41" s="124"/>
      <c r="BY41" s="124"/>
      <c r="BZ41" s="124"/>
      <c r="CA41" s="124"/>
      <c r="CB41" s="124"/>
      <c r="CC41" s="124"/>
      <c r="CD41" s="124"/>
      <c r="CE41" s="124"/>
      <c r="CF41" s="124"/>
      <c r="CG41" s="124"/>
      <c r="CH41" s="124"/>
      <c r="CI41" s="124"/>
      <c r="CJ41" s="124"/>
      <c r="CK41" s="124"/>
      <c r="CL41" s="124"/>
      <c r="CM41" s="124"/>
      <c r="CN41" s="124"/>
      <c r="CO41" s="124"/>
      <c r="CP41" s="124"/>
      <c r="CQ41" s="124"/>
      <c r="CR41" s="124"/>
      <c r="CS41" s="124"/>
      <c r="CT41" s="124"/>
      <c r="CU41" s="124"/>
      <c r="CV41" s="124"/>
      <c r="CW41" s="124"/>
      <c r="CX41" s="124"/>
      <c r="CY41" s="124"/>
      <c r="CZ41" s="124"/>
      <c r="DA41" s="124"/>
      <c r="DB41" s="124"/>
      <c r="DC41" s="124"/>
      <c r="DD41" s="124"/>
      <c r="DE41" s="124"/>
      <c r="DF41" s="124"/>
      <c r="DG41" s="124"/>
      <c r="DH41" s="124"/>
      <c r="DI41" s="124"/>
      <c r="DJ41" s="124"/>
      <c r="DK41" s="124"/>
      <c r="DL41" s="124"/>
      <c r="DM41" s="124"/>
      <c r="DN41" s="124"/>
      <c r="DO41" s="124"/>
      <c r="DP41" s="124"/>
      <c r="DQ41" s="124"/>
      <c r="DR41" s="124"/>
      <c r="DS41" s="124"/>
      <c r="DT41" s="124"/>
      <c r="DU41" s="124"/>
      <c r="DV41" s="124"/>
      <c r="DW41" s="124"/>
      <c r="DX41" s="124"/>
      <c r="DY41" s="124"/>
    </row>
    <row r="42" spans="1:129" ht="12.75" customHeight="1" x14ac:dyDescent="0.2">
      <c r="B42" s="3" t="s">
        <v>59</v>
      </c>
      <c r="I42" s="5" t="s">
        <v>5</v>
      </c>
      <c r="K42" s="126"/>
      <c r="N42" s="127">
        <f t="shared" si="8"/>
        <v>0</v>
      </c>
      <c r="P42" s="122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24"/>
      <c r="BK42" s="124"/>
      <c r="BL42" s="124"/>
      <c r="BM42" s="124"/>
      <c r="BN42" s="124"/>
      <c r="BO42" s="124"/>
      <c r="BP42" s="124"/>
      <c r="BQ42" s="124"/>
      <c r="BR42" s="124"/>
      <c r="BS42" s="124"/>
      <c r="BT42" s="124"/>
      <c r="BU42" s="124"/>
      <c r="BV42" s="124"/>
      <c r="BW42" s="124"/>
      <c r="BX42" s="124"/>
      <c r="BY42" s="124"/>
      <c r="BZ42" s="124"/>
      <c r="CA42" s="124"/>
      <c r="CB42" s="124"/>
      <c r="CC42" s="124"/>
      <c r="CD42" s="124"/>
      <c r="CE42" s="124"/>
      <c r="CF42" s="124"/>
      <c r="CG42" s="124"/>
      <c r="CH42" s="124"/>
      <c r="CI42" s="124"/>
      <c r="CJ42" s="124"/>
      <c r="CK42" s="124"/>
      <c r="CL42" s="124"/>
      <c r="CM42" s="124"/>
      <c r="CN42" s="124"/>
      <c r="CO42" s="124"/>
      <c r="CP42" s="124"/>
      <c r="CQ42" s="124"/>
      <c r="CR42" s="124"/>
      <c r="CS42" s="124"/>
      <c r="CT42" s="124"/>
      <c r="CU42" s="124"/>
      <c r="CV42" s="124"/>
      <c r="CW42" s="124"/>
      <c r="CX42" s="124"/>
      <c r="CY42" s="124"/>
      <c r="CZ42" s="124"/>
      <c r="DA42" s="124"/>
      <c r="DB42" s="124"/>
      <c r="DC42" s="124"/>
      <c r="DD42" s="124"/>
      <c r="DE42" s="124"/>
      <c r="DF42" s="124"/>
      <c r="DG42" s="124"/>
      <c r="DH42" s="124"/>
      <c r="DI42" s="124"/>
      <c r="DJ42" s="124"/>
      <c r="DK42" s="124"/>
      <c r="DL42" s="124"/>
      <c r="DM42" s="124"/>
      <c r="DN42" s="124"/>
      <c r="DO42" s="124"/>
      <c r="DP42" s="124"/>
      <c r="DQ42" s="124"/>
      <c r="DR42" s="124"/>
      <c r="DS42" s="124"/>
      <c r="DT42" s="124"/>
      <c r="DU42" s="124"/>
      <c r="DV42" s="124"/>
      <c r="DW42" s="124"/>
      <c r="DX42" s="124"/>
      <c r="DY42" s="124"/>
    </row>
    <row r="43" spans="1:129" ht="12.75" customHeight="1" x14ac:dyDescent="0.2">
      <c r="B43" s="3" t="s">
        <v>59</v>
      </c>
      <c r="I43" s="5" t="s">
        <v>5</v>
      </c>
      <c r="K43" s="126"/>
      <c r="N43" s="127">
        <f t="shared" si="8"/>
        <v>0</v>
      </c>
      <c r="P43" s="122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4"/>
      <c r="BE43" s="124"/>
      <c r="BF43" s="124"/>
      <c r="BG43" s="124"/>
      <c r="BH43" s="124"/>
      <c r="BI43" s="124"/>
      <c r="BJ43" s="124"/>
      <c r="BK43" s="124"/>
      <c r="BL43" s="124"/>
      <c r="BM43" s="124"/>
      <c r="BN43" s="124"/>
      <c r="BO43" s="124"/>
      <c r="BP43" s="124"/>
      <c r="BQ43" s="124"/>
      <c r="BR43" s="124"/>
      <c r="BS43" s="124"/>
      <c r="BT43" s="124"/>
      <c r="BU43" s="124"/>
      <c r="BV43" s="124"/>
      <c r="BW43" s="124"/>
      <c r="BX43" s="124"/>
      <c r="BY43" s="124"/>
      <c r="BZ43" s="124"/>
      <c r="CA43" s="124"/>
      <c r="CB43" s="124"/>
      <c r="CC43" s="124"/>
      <c r="CD43" s="124"/>
      <c r="CE43" s="124"/>
      <c r="CF43" s="124"/>
      <c r="CG43" s="124"/>
      <c r="CH43" s="124"/>
      <c r="CI43" s="124"/>
      <c r="CJ43" s="124"/>
      <c r="CK43" s="124"/>
      <c r="CL43" s="124"/>
      <c r="CM43" s="124"/>
      <c r="CN43" s="124"/>
      <c r="CO43" s="124"/>
      <c r="CP43" s="124"/>
      <c r="CQ43" s="124"/>
      <c r="CR43" s="124"/>
      <c r="CS43" s="124"/>
      <c r="CT43" s="124"/>
      <c r="CU43" s="124"/>
      <c r="CV43" s="124"/>
      <c r="CW43" s="124"/>
      <c r="CX43" s="124"/>
      <c r="CY43" s="124"/>
      <c r="CZ43" s="124"/>
      <c r="DA43" s="124"/>
      <c r="DB43" s="124"/>
      <c r="DC43" s="124"/>
      <c r="DD43" s="124"/>
      <c r="DE43" s="124"/>
      <c r="DF43" s="124"/>
      <c r="DG43" s="124"/>
      <c r="DH43" s="124"/>
      <c r="DI43" s="124"/>
      <c r="DJ43" s="124"/>
      <c r="DK43" s="124"/>
      <c r="DL43" s="124"/>
      <c r="DM43" s="124"/>
      <c r="DN43" s="124"/>
      <c r="DO43" s="124"/>
      <c r="DP43" s="124"/>
      <c r="DQ43" s="124"/>
      <c r="DR43" s="124"/>
      <c r="DS43" s="124"/>
      <c r="DT43" s="124"/>
      <c r="DU43" s="124"/>
      <c r="DV43" s="124"/>
      <c r="DW43" s="124"/>
      <c r="DX43" s="124"/>
      <c r="DY43" s="124"/>
    </row>
    <row r="44" spans="1:129" ht="12.75" customHeight="1" x14ac:dyDescent="0.2">
      <c r="B44" s="3" t="s">
        <v>59</v>
      </c>
      <c r="I44" s="5" t="s">
        <v>5</v>
      </c>
      <c r="K44" s="126"/>
      <c r="N44" s="127">
        <f t="shared" si="8"/>
        <v>0</v>
      </c>
      <c r="P44" s="122"/>
      <c r="Q44" s="124"/>
      <c r="R44" s="124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24"/>
      <c r="BL44" s="124"/>
      <c r="BM44" s="124"/>
      <c r="BN44" s="124"/>
      <c r="BO44" s="124"/>
      <c r="BP44" s="124"/>
      <c r="BQ44" s="124"/>
      <c r="BR44" s="124"/>
      <c r="BS44" s="124"/>
      <c r="BT44" s="124"/>
      <c r="BU44" s="124"/>
      <c r="BV44" s="124"/>
      <c r="BW44" s="124"/>
      <c r="BX44" s="124"/>
      <c r="BY44" s="124"/>
      <c r="BZ44" s="124"/>
      <c r="CA44" s="124"/>
      <c r="CB44" s="124"/>
      <c r="CC44" s="124"/>
      <c r="CD44" s="124"/>
      <c r="CE44" s="124"/>
      <c r="CF44" s="124"/>
      <c r="CG44" s="124"/>
      <c r="CH44" s="124"/>
      <c r="CI44" s="124"/>
      <c r="CJ44" s="124"/>
      <c r="CK44" s="124"/>
      <c r="CL44" s="124"/>
      <c r="CM44" s="124"/>
      <c r="CN44" s="124"/>
      <c r="CO44" s="124"/>
      <c r="CP44" s="124"/>
      <c r="CQ44" s="124"/>
      <c r="CR44" s="124"/>
      <c r="CS44" s="124"/>
      <c r="CT44" s="124"/>
      <c r="CU44" s="124"/>
      <c r="CV44" s="124"/>
      <c r="CW44" s="124"/>
      <c r="CX44" s="124"/>
      <c r="CY44" s="124"/>
      <c r="CZ44" s="124"/>
      <c r="DA44" s="124"/>
      <c r="DB44" s="124"/>
      <c r="DC44" s="124"/>
      <c r="DD44" s="124"/>
      <c r="DE44" s="124"/>
      <c r="DF44" s="124"/>
      <c r="DG44" s="124"/>
      <c r="DH44" s="124"/>
      <c r="DI44" s="124"/>
      <c r="DJ44" s="124"/>
      <c r="DK44" s="124"/>
      <c r="DL44" s="124"/>
      <c r="DM44" s="124"/>
      <c r="DN44" s="124"/>
      <c r="DO44" s="124"/>
      <c r="DP44" s="124"/>
      <c r="DQ44" s="124"/>
      <c r="DR44" s="124"/>
      <c r="DS44" s="124"/>
      <c r="DT44" s="124"/>
      <c r="DU44" s="124"/>
      <c r="DV44" s="124"/>
      <c r="DW44" s="124"/>
      <c r="DX44" s="124"/>
      <c r="DY44" s="124"/>
    </row>
    <row r="45" spans="1:129" ht="12.75" customHeight="1" x14ac:dyDescent="0.2">
      <c r="B45" s="3" t="s">
        <v>59</v>
      </c>
      <c r="I45" s="5" t="s">
        <v>5</v>
      </c>
      <c r="K45" s="126"/>
      <c r="N45" s="127">
        <f t="shared" si="8"/>
        <v>0</v>
      </c>
      <c r="P45" s="122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24"/>
      <c r="BZ45" s="124"/>
      <c r="CA45" s="124"/>
      <c r="CB45" s="124"/>
      <c r="CC45" s="124"/>
      <c r="CD45" s="124"/>
      <c r="CE45" s="124"/>
      <c r="CF45" s="124"/>
      <c r="CG45" s="124"/>
      <c r="CH45" s="124"/>
      <c r="CI45" s="124"/>
      <c r="CJ45" s="124"/>
      <c r="CK45" s="124"/>
      <c r="CL45" s="124"/>
      <c r="CM45" s="124"/>
      <c r="CN45" s="124"/>
      <c r="CO45" s="124"/>
      <c r="CP45" s="124"/>
      <c r="CQ45" s="124"/>
      <c r="CR45" s="124"/>
      <c r="CS45" s="124"/>
      <c r="CT45" s="124"/>
      <c r="CU45" s="124"/>
      <c r="CV45" s="124"/>
      <c r="CW45" s="124"/>
      <c r="CX45" s="124"/>
      <c r="CY45" s="124"/>
      <c r="CZ45" s="124"/>
      <c r="DA45" s="124"/>
      <c r="DB45" s="124"/>
      <c r="DC45" s="124"/>
      <c r="DD45" s="124"/>
      <c r="DE45" s="124"/>
      <c r="DF45" s="124"/>
      <c r="DG45" s="124"/>
      <c r="DH45" s="124"/>
      <c r="DI45" s="124"/>
      <c r="DJ45" s="124"/>
      <c r="DK45" s="124"/>
      <c r="DL45" s="124"/>
      <c r="DM45" s="124"/>
      <c r="DN45" s="124"/>
      <c r="DO45" s="124"/>
      <c r="DP45" s="124"/>
      <c r="DQ45" s="124"/>
      <c r="DR45" s="124"/>
      <c r="DS45" s="124"/>
      <c r="DT45" s="124"/>
      <c r="DU45" s="124"/>
      <c r="DV45" s="124"/>
      <c r="DW45" s="124"/>
      <c r="DX45" s="124"/>
      <c r="DY45" s="124"/>
    </row>
    <row r="46" spans="1:129" ht="12.75" customHeight="1" x14ac:dyDescent="0.2">
      <c r="B46" s="44" t="s">
        <v>153</v>
      </c>
      <c r="I46" s="5" t="s">
        <v>5</v>
      </c>
      <c r="K46" s="129"/>
      <c r="N46" s="130">
        <f t="shared" si="8"/>
        <v>89.487752896291866</v>
      </c>
      <c r="P46" s="387">
        <f t="shared" ref="P46:CA46" si="9">SUM(P34:P45)</f>
        <v>0</v>
      </c>
      <c r="Q46" s="387">
        <f t="shared" si="9"/>
        <v>0</v>
      </c>
      <c r="R46" s="387">
        <f t="shared" si="9"/>
        <v>0</v>
      </c>
      <c r="S46" s="387">
        <f t="shared" si="9"/>
        <v>0</v>
      </c>
      <c r="T46" s="387">
        <f t="shared" si="9"/>
        <v>0</v>
      </c>
      <c r="U46" s="387">
        <f t="shared" si="9"/>
        <v>0</v>
      </c>
      <c r="V46" s="387">
        <f t="shared" ref="V46" si="10">SUM(V34:V45)</f>
        <v>2.7601672031546762</v>
      </c>
      <c r="W46" s="387">
        <f t="shared" si="9"/>
        <v>3.1523335496108533</v>
      </c>
      <c r="X46" s="387">
        <f t="shared" si="9"/>
        <v>4.1499919237468204</v>
      </c>
      <c r="Y46" s="387">
        <f t="shared" si="9"/>
        <v>3.7431427880093988</v>
      </c>
      <c r="Z46" s="387">
        <f t="shared" si="9"/>
        <v>3.2749530106929292</v>
      </c>
      <c r="AA46" s="387">
        <f t="shared" si="9"/>
        <v>4.7449910705722163</v>
      </c>
      <c r="AB46" s="387">
        <f t="shared" si="9"/>
        <v>3.2949723070454766</v>
      </c>
      <c r="AC46" s="387">
        <f t="shared" si="9"/>
        <v>1.4372004191556016</v>
      </c>
      <c r="AD46" s="387">
        <f t="shared" si="9"/>
        <v>3.0476255801638619</v>
      </c>
      <c r="AE46" s="387">
        <f t="shared" si="9"/>
        <v>2.6419202444172298</v>
      </c>
      <c r="AF46" s="387">
        <f t="shared" si="9"/>
        <v>2.7115568827758332</v>
      </c>
      <c r="AG46" s="387">
        <f t="shared" si="9"/>
        <v>3.7517612488072118</v>
      </c>
      <c r="AH46" s="387">
        <f t="shared" si="9"/>
        <v>3.2256730541417076</v>
      </c>
      <c r="AI46" s="387">
        <f t="shared" si="9"/>
        <v>3.5002959475315807</v>
      </c>
      <c r="AJ46" s="387">
        <f t="shared" si="9"/>
        <v>3.6674195580607765</v>
      </c>
      <c r="AK46" s="387">
        <f t="shared" si="9"/>
        <v>2.685301346164259</v>
      </c>
      <c r="AL46" s="387">
        <f t="shared" si="9"/>
        <v>2.9389972974785485</v>
      </c>
      <c r="AM46" s="387">
        <f t="shared" si="9"/>
        <v>4.1782718485888184</v>
      </c>
      <c r="AN46" s="387">
        <f t="shared" si="9"/>
        <v>4.9233737222317338</v>
      </c>
      <c r="AO46" s="387">
        <f t="shared" si="9"/>
        <v>2.8944088183962826</v>
      </c>
      <c r="AP46" s="387">
        <f t="shared" si="9"/>
        <v>2.9330437173602855</v>
      </c>
      <c r="AQ46" s="387">
        <f t="shared" si="9"/>
        <v>4.295868988770783</v>
      </c>
      <c r="AR46" s="387">
        <f t="shared" si="9"/>
        <v>3.9868325740839032</v>
      </c>
      <c r="AS46" s="387">
        <f t="shared" si="9"/>
        <v>3.4268196754051949</v>
      </c>
      <c r="AT46" s="387">
        <f t="shared" si="9"/>
        <v>3.1037441012351366</v>
      </c>
      <c r="AU46" s="387">
        <f t="shared" si="9"/>
        <v>2.0426626432726298</v>
      </c>
      <c r="AV46" s="387">
        <f t="shared" si="9"/>
        <v>2.974423375418104</v>
      </c>
      <c r="AW46" s="387">
        <f t="shared" si="9"/>
        <v>4.062132500150657</v>
      </c>
      <c r="AX46" s="387">
        <f t="shared" si="9"/>
        <v>3.3279393371289814</v>
      </c>
      <c r="AY46" s="387">
        <f t="shared" si="9"/>
        <v>4.6491174035731966</v>
      </c>
      <c r="AZ46" s="387">
        <f t="shared" si="9"/>
        <v>3.0373382899335941</v>
      </c>
      <c r="BA46" s="387">
        <f t="shared" si="9"/>
        <v>3.8688926012064657</v>
      </c>
      <c r="BB46" s="387">
        <f t="shared" si="9"/>
        <v>2.2232424713004564</v>
      </c>
      <c r="BC46" s="387">
        <f t="shared" si="9"/>
        <v>3.534695906740664</v>
      </c>
      <c r="BD46" s="387">
        <f t="shared" si="9"/>
        <v>4.152798394988956</v>
      </c>
      <c r="BE46" s="387">
        <f t="shared" si="9"/>
        <v>4.2701746372134197</v>
      </c>
      <c r="BF46" s="387">
        <f t="shared" si="9"/>
        <v>2.6078470053637943</v>
      </c>
      <c r="BG46" s="387">
        <f t="shared" si="9"/>
        <v>3.4994646465686001</v>
      </c>
      <c r="BH46" s="387">
        <f t="shared" si="9"/>
        <v>3.005454395038238</v>
      </c>
      <c r="BI46" s="387">
        <f t="shared" si="9"/>
        <v>3.1338636086409903</v>
      </c>
      <c r="BJ46" s="387">
        <f t="shared" si="9"/>
        <v>4.2650726181295582</v>
      </c>
      <c r="BK46" s="387">
        <f t="shared" si="9"/>
        <v>3.9270451195980636</v>
      </c>
      <c r="BL46" s="387">
        <f t="shared" si="9"/>
        <v>4.1189297017005355</v>
      </c>
      <c r="BM46" s="387">
        <f t="shared" si="9"/>
        <v>4.4480983877398881</v>
      </c>
      <c r="BN46" s="387">
        <f t="shared" si="9"/>
        <v>2.9295187530640177</v>
      </c>
      <c r="BO46" s="387">
        <f t="shared" si="9"/>
        <v>4.0837554507016112</v>
      </c>
      <c r="BP46" s="387">
        <f t="shared" si="9"/>
        <v>2.6617652817068129</v>
      </c>
      <c r="BQ46" s="387">
        <f t="shared" si="9"/>
        <v>3.2404283723212322</v>
      </c>
      <c r="BR46" s="387">
        <f t="shared" si="9"/>
        <v>4.170535879557999</v>
      </c>
      <c r="BS46" s="387">
        <f t="shared" si="9"/>
        <v>3.5304599287000715</v>
      </c>
      <c r="BT46" s="387">
        <f t="shared" si="9"/>
        <v>4.3855597455600002</v>
      </c>
      <c r="BU46" s="387">
        <f t="shared" si="9"/>
        <v>3.6156491308914642</v>
      </c>
      <c r="BV46" s="387">
        <f t="shared" si="9"/>
        <v>4.5044481036221136</v>
      </c>
      <c r="BW46" s="387">
        <f t="shared" si="9"/>
        <v>3.9038536371515673</v>
      </c>
      <c r="BX46" s="387">
        <f t="shared" si="9"/>
        <v>3.434207307981997</v>
      </c>
      <c r="BY46" s="387">
        <f t="shared" si="9"/>
        <v>2.828301925025587</v>
      </c>
      <c r="BZ46" s="387">
        <f t="shared" si="9"/>
        <v>3.9659620456354485</v>
      </c>
      <c r="CA46" s="387">
        <f t="shared" si="9"/>
        <v>3.02445794454745</v>
      </c>
      <c r="CB46" s="387">
        <f t="shared" ref="CB46:DY46" si="11">SUM(CB34:CB45)</f>
        <v>3.2279754227932607</v>
      </c>
      <c r="CC46" s="387">
        <f t="shared" si="11"/>
        <v>3.1769959122370328</v>
      </c>
      <c r="CD46" s="387">
        <f t="shared" si="11"/>
        <v>3.3466754382270398</v>
      </c>
      <c r="CE46" s="387">
        <f t="shared" si="11"/>
        <v>3.2535664204607224</v>
      </c>
      <c r="CF46" s="387">
        <f t="shared" si="11"/>
        <v>4.1078629709089416</v>
      </c>
      <c r="CG46" s="387">
        <f t="shared" si="11"/>
        <v>4.8372516222102746</v>
      </c>
      <c r="CH46" s="387">
        <f t="shared" si="11"/>
        <v>3.3143003210744535</v>
      </c>
      <c r="CI46" s="387">
        <f t="shared" si="11"/>
        <v>4.0833192911341305</v>
      </c>
      <c r="CJ46" s="387">
        <f t="shared" si="11"/>
        <v>2.944217517943605</v>
      </c>
      <c r="CK46" s="387">
        <f t="shared" si="11"/>
        <v>3.9559203306124053</v>
      </c>
      <c r="CL46" s="387">
        <f t="shared" si="11"/>
        <v>2.1423630895251637</v>
      </c>
      <c r="CM46" s="387">
        <f t="shared" si="11"/>
        <v>3.5388061133075519</v>
      </c>
      <c r="CN46" s="387">
        <f t="shared" si="11"/>
        <v>3.8927306256799397</v>
      </c>
      <c r="CO46" s="387">
        <f t="shared" si="11"/>
        <v>3.4992535422412292</v>
      </c>
      <c r="CP46" s="387">
        <f t="shared" si="11"/>
        <v>3.4029388617926903</v>
      </c>
      <c r="CQ46" s="387">
        <f t="shared" si="11"/>
        <v>3.5727189887381381</v>
      </c>
      <c r="CR46" s="387">
        <f t="shared" si="11"/>
        <v>2.7090675163074596</v>
      </c>
      <c r="CS46" s="387">
        <f t="shared" si="11"/>
        <v>3.0151591716304846</v>
      </c>
      <c r="CT46" s="387">
        <f t="shared" si="11"/>
        <v>4.0598083245723613</v>
      </c>
      <c r="CU46" s="387">
        <f t="shared" si="11"/>
        <v>2.5438367117133796</v>
      </c>
      <c r="CV46" s="387">
        <f t="shared" si="11"/>
        <v>4.4531129568228209</v>
      </c>
      <c r="CW46" s="387">
        <f t="shared" si="11"/>
        <v>3.7567990971739329</v>
      </c>
      <c r="CX46" s="387">
        <f t="shared" si="11"/>
        <v>3.0195345376903395</v>
      </c>
      <c r="CY46" s="387">
        <f t="shared" si="11"/>
        <v>0</v>
      </c>
      <c r="CZ46" s="387">
        <f t="shared" si="11"/>
        <v>0</v>
      </c>
      <c r="DA46" s="387">
        <f t="shared" si="11"/>
        <v>0</v>
      </c>
      <c r="DB46" s="387">
        <f t="shared" si="11"/>
        <v>0</v>
      </c>
      <c r="DC46" s="387">
        <f t="shared" si="11"/>
        <v>0</v>
      </c>
      <c r="DD46" s="387">
        <f t="shared" si="11"/>
        <v>0</v>
      </c>
      <c r="DE46" s="387">
        <f t="shared" si="11"/>
        <v>0</v>
      </c>
      <c r="DF46" s="387">
        <f t="shared" si="11"/>
        <v>0</v>
      </c>
      <c r="DG46" s="387">
        <f t="shared" si="11"/>
        <v>0</v>
      </c>
      <c r="DH46" s="387">
        <f t="shared" si="11"/>
        <v>0</v>
      </c>
      <c r="DI46" s="387">
        <f t="shared" si="11"/>
        <v>0</v>
      </c>
      <c r="DJ46" s="387">
        <f t="shared" si="11"/>
        <v>0</v>
      </c>
      <c r="DK46" s="387">
        <f t="shared" si="11"/>
        <v>0</v>
      </c>
      <c r="DL46" s="387">
        <f t="shared" si="11"/>
        <v>0</v>
      </c>
      <c r="DM46" s="387">
        <f t="shared" si="11"/>
        <v>0</v>
      </c>
      <c r="DN46" s="387">
        <f t="shared" si="11"/>
        <v>0</v>
      </c>
      <c r="DO46" s="387">
        <f t="shared" si="11"/>
        <v>0</v>
      </c>
      <c r="DP46" s="387">
        <f t="shared" si="11"/>
        <v>0</v>
      </c>
      <c r="DQ46" s="387">
        <f t="shared" si="11"/>
        <v>0</v>
      </c>
      <c r="DR46" s="387">
        <f t="shared" si="11"/>
        <v>0</v>
      </c>
      <c r="DS46" s="387">
        <f t="shared" si="11"/>
        <v>0</v>
      </c>
      <c r="DT46" s="387">
        <f t="shared" si="11"/>
        <v>0</v>
      </c>
      <c r="DU46" s="387">
        <f t="shared" si="11"/>
        <v>0</v>
      </c>
      <c r="DV46" s="387">
        <f t="shared" si="11"/>
        <v>0</v>
      </c>
      <c r="DW46" s="387">
        <f t="shared" si="11"/>
        <v>0</v>
      </c>
      <c r="DX46" s="387">
        <f t="shared" si="11"/>
        <v>0</v>
      </c>
      <c r="DY46" s="387">
        <f t="shared" si="11"/>
        <v>0</v>
      </c>
    </row>
    <row r="47" spans="1:129" ht="12.75" customHeight="1" x14ac:dyDescent="0.2">
      <c r="K47" s="34"/>
    </row>
    <row r="48" spans="1:129" ht="12.75" customHeight="1" x14ac:dyDescent="0.2">
      <c r="A48" s="29" t="s">
        <v>253</v>
      </c>
      <c r="B48" s="30"/>
      <c r="C48" s="30"/>
      <c r="D48" s="30"/>
      <c r="E48" s="30"/>
      <c r="F48" s="30"/>
      <c r="G48" s="30"/>
      <c r="H48" s="31"/>
      <c r="I48" s="31"/>
      <c r="J48" s="30"/>
      <c r="K48" s="30"/>
      <c r="L48" s="32"/>
      <c r="M48" s="33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  <c r="DR48" s="30"/>
      <c r="DS48" s="30"/>
      <c r="DT48" s="30"/>
      <c r="DU48" s="30"/>
      <c r="DV48" s="30"/>
      <c r="DW48" s="30"/>
      <c r="DX48" s="30"/>
      <c r="DY48" s="30"/>
    </row>
    <row r="49" spans="1:129" ht="12.75" customHeight="1" x14ac:dyDescent="0.2">
      <c r="A49" s="70"/>
      <c r="B49" s="41"/>
      <c r="J49" s="5"/>
      <c r="N49" s="34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  <c r="BE49" s="131"/>
      <c r="BF49" s="131"/>
      <c r="BG49" s="131"/>
      <c r="BH49" s="131"/>
      <c r="BI49" s="131"/>
      <c r="BJ49" s="131"/>
      <c r="BK49" s="131"/>
      <c r="BL49" s="131"/>
      <c r="BM49" s="131"/>
      <c r="BN49" s="131"/>
      <c r="BO49" s="131"/>
      <c r="BP49" s="131"/>
      <c r="BQ49" s="131"/>
      <c r="BR49" s="131"/>
      <c r="BS49" s="131"/>
      <c r="BT49" s="131"/>
      <c r="BU49" s="131"/>
      <c r="BV49" s="131"/>
      <c r="BW49" s="131"/>
      <c r="BX49" s="131"/>
      <c r="BY49" s="131"/>
      <c r="BZ49" s="131"/>
      <c r="CA49" s="131"/>
      <c r="CB49" s="131"/>
      <c r="CC49" s="131"/>
      <c r="CD49" s="131"/>
      <c r="CE49" s="131"/>
      <c r="CF49" s="131"/>
      <c r="CG49" s="131"/>
      <c r="CH49" s="131"/>
      <c r="CI49" s="131"/>
      <c r="CJ49" s="131"/>
      <c r="CK49" s="131"/>
      <c r="CL49" s="131"/>
      <c r="CM49" s="131"/>
      <c r="CN49" s="131"/>
      <c r="CO49" s="131"/>
      <c r="CP49" s="131"/>
      <c r="CQ49" s="131"/>
      <c r="CR49" s="131"/>
      <c r="CS49" s="131"/>
      <c r="CT49" s="131"/>
      <c r="CU49" s="131"/>
      <c r="CV49" s="131"/>
      <c r="CW49" s="131"/>
      <c r="CX49" s="131"/>
      <c r="CY49" s="131"/>
      <c r="CZ49" s="131"/>
      <c r="DA49" s="131"/>
      <c r="DB49" s="131"/>
      <c r="DC49" s="131"/>
      <c r="DD49" s="131"/>
      <c r="DE49" s="131"/>
      <c r="DF49" s="131"/>
      <c r="DG49" s="131"/>
      <c r="DH49" s="131"/>
      <c r="DI49" s="131"/>
      <c r="DJ49" s="131"/>
      <c r="DK49" s="131"/>
      <c r="DL49" s="131"/>
      <c r="DM49" s="131"/>
      <c r="DN49" s="131"/>
      <c r="DO49" s="131"/>
      <c r="DP49" s="131"/>
      <c r="DQ49" s="131"/>
      <c r="DR49" s="131"/>
      <c r="DS49" s="131"/>
      <c r="DT49" s="131"/>
      <c r="DU49" s="131"/>
      <c r="DV49" s="131"/>
      <c r="DW49" s="131"/>
      <c r="DX49" s="131"/>
      <c r="DY49" s="131"/>
    </row>
    <row r="50" spans="1:129" ht="12.75" customHeight="1" x14ac:dyDescent="0.2">
      <c r="A50" s="70"/>
      <c r="B50" s="3" t="s">
        <v>178</v>
      </c>
      <c r="I50" s="5" t="s">
        <v>18</v>
      </c>
      <c r="J50" s="5"/>
      <c r="N50" s="37">
        <f>SUMIF(P$32:DE$32,1,P50:DE50)</f>
        <v>27</v>
      </c>
      <c r="P50" s="120">
        <f>Time!P22</f>
        <v>0</v>
      </c>
      <c r="Q50" s="120">
        <f>Time!Q22</f>
        <v>0</v>
      </c>
      <c r="R50" s="120">
        <f>Time!R22</f>
        <v>0</v>
      </c>
      <c r="S50" s="120">
        <f>Time!S22</f>
        <v>0</v>
      </c>
      <c r="T50" s="120">
        <f>Time!T22</f>
        <v>0</v>
      </c>
      <c r="U50" s="120">
        <f>Time!U22</f>
        <v>0</v>
      </c>
      <c r="V50" s="120">
        <f>Time!V22</f>
        <v>1</v>
      </c>
      <c r="W50" s="120">
        <f>Time!W22</f>
        <v>1</v>
      </c>
      <c r="X50" s="120">
        <f>Time!X22</f>
        <v>1</v>
      </c>
      <c r="Y50" s="120">
        <f>Time!Y22</f>
        <v>1</v>
      </c>
      <c r="Z50" s="120">
        <f>Time!Z22</f>
        <v>1</v>
      </c>
      <c r="AA50" s="120">
        <f>Time!AA22</f>
        <v>1</v>
      </c>
      <c r="AB50" s="120">
        <f>Time!AB22</f>
        <v>1</v>
      </c>
      <c r="AC50" s="120">
        <f>Time!AC22</f>
        <v>1</v>
      </c>
      <c r="AD50" s="120">
        <f>Time!AD22</f>
        <v>1</v>
      </c>
      <c r="AE50" s="120">
        <f>Time!AE22</f>
        <v>1</v>
      </c>
      <c r="AF50" s="120">
        <f>Time!AF22</f>
        <v>1</v>
      </c>
      <c r="AG50" s="120">
        <f>Time!AG22</f>
        <v>1</v>
      </c>
      <c r="AH50" s="120">
        <f>Time!AH22</f>
        <v>1</v>
      </c>
      <c r="AI50" s="120">
        <f>Time!AI22</f>
        <v>1</v>
      </c>
      <c r="AJ50" s="120">
        <f>Time!AJ22</f>
        <v>1</v>
      </c>
      <c r="AK50" s="120">
        <f>Time!AK22</f>
        <v>1</v>
      </c>
      <c r="AL50" s="120">
        <f>Time!AL22</f>
        <v>1</v>
      </c>
      <c r="AM50" s="120">
        <f>Time!AM22</f>
        <v>1</v>
      </c>
      <c r="AN50" s="120">
        <f>Time!AN22</f>
        <v>1</v>
      </c>
      <c r="AO50" s="120">
        <f>Time!AO22</f>
        <v>1</v>
      </c>
      <c r="AP50" s="120">
        <f>Time!AP22</f>
        <v>1</v>
      </c>
      <c r="AQ50" s="120">
        <f>Time!AQ22</f>
        <v>1</v>
      </c>
      <c r="AR50" s="120">
        <f>Time!AR22</f>
        <v>1</v>
      </c>
      <c r="AS50" s="120">
        <f>Time!AS22</f>
        <v>1</v>
      </c>
      <c r="AT50" s="120">
        <f>Time!AT22</f>
        <v>1</v>
      </c>
      <c r="AU50" s="120">
        <f>Time!AU22</f>
        <v>1</v>
      </c>
      <c r="AV50" s="120">
        <f>Time!AV22</f>
        <v>1</v>
      </c>
      <c r="AW50" s="120">
        <f>Time!AW22</f>
        <v>0</v>
      </c>
      <c r="AX50" s="120">
        <f>Time!AX22</f>
        <v>0</v>
      </c>
      <c r="AY50" s="120">
        <f>Time!AY22</f>
        <v>0</v>
      </c>
      <c r="AZ50" s="120">
        <f>Time!AZ22</f>
        <v>0</v>
      </c>
      <c r="BA50" s="120">
        <f>Time!BA22</f>
        <v>0</v>
      </c>
      <c r="BB50" s="120">
        <f>Time!BB22</f>
        <v>0</v>
      </c>
      <c r="BC50" s="120">
        <f>Time!BC22</f>
        <v>0</v>
      </c>
      <c r="BD50" s="120">
        <f>Time!BD22</f>
        <v>0</v>
      </c>
      <c r="BE50" s="120">
        <f>Time!BE22</f>
        <v>0</v>
      </c>
      <c r="BF50" s="120">
        <f>Time!BF22</f>
        <v>0</v>
      </c>
      <c r="BG50" s="120">
        <f>Time!BG22</f>
        <v>0</v>
      </c>
      <c r="BH50" s="120">
        <f>Time!BH22</f>
        <v>0</v>
      </c>
      <c r="BI50" s="120">
        <f>Time!BI22</f>
        <v>0</v>
      </c>
      <c r="BJ50" s="120">
        <f>Time!BJ22</f>
        <v>0</v>
      </c>
      <c r="BK50" s="120">
        <f>Time!BK22</f>
        <v>0</v>
      </c>
      <c r="BL50" s="120">
        <f>Time!BL22</f>
        <v>0</v>
      </c>
      <c r="BM50" s="120">
        <f>Time!BM22</f>
        <v>0</v>
      </c>
      <c r="BN50" s="120">
        <f>Time!BN22</f>
        <v>0</v>
      </c>
      <c r="BO50" s="120">
        <f>Time!BO22</f>
        <v>0</v>
      </c>
      <c r="BP50" s="120">
        <f>Time!BP22</f>
        <v>0</v>
      </c>
      <c r="BQ50" s="120">
        <f>Time!BQ22</f>
        <v>0</v>
      </c>
      <c r="BR50" s="120">
        <f>Time!BR22</f>
        <v>0</v>
      </c>
      <c r="BS50" s="120">
        <f>Time!BS22</f>
        <v>0</v>
      </c>
      <c r="BT50" s="120">
        <f>Time!BT22</f>
        <v>0</v>
      </c>
      <c r="BU50" s="120">
        <f>Time!BU22</f>
        <v>0</v>
      </c>
      <c r="BV50" s="120">
        <f>Time!BV22</f>
        <v>0</v>
      </c>
      <c r="BW50" s="120">
        <f>Time!BW22</f>
        <v>0</v>
      </c>
      <c r="BX50" s="120">
        <f>Time!BX22</f>
        <v>0</v>
      </c>
      <c r="BY50" s="120">
        <f>Time!BY22</f>
        <v>0</v>
      </c>
      <c r="BZ50" s="120">
        <f>Time!BZ22</f>
        <v>0</v>
      </c>
      <c r="CA50" s="120">
        <f>Time!CA22</f>
        <v>0</v>
      </c>
      <c r="CB50" s="120">
        <f>Time!CB22</f>
        <v>0</v>
      </c>
      <c r="CC50" s="120">
        <f>Time!CC22</f>
        <v>0</v>
      </c>
      <c r="CD50" s="120">
        <f>Time!CD22</f>
        <v>0</v>
      </c>
      <c r="CE50" s="120">
        <f>Time!CE22</f>
        <v>0</v>
      </c>
      <c r="CF50" s="120">
        <f>Time!CF22</f>
        <v>0</v>
      </c>
      <c r="CG50" s="120">
        <f>Time!CG22</f>
        <v>0</v>
      </c>
      <c r="CH50" s="120">
        <f>Time!CH22</f>
        <v>0</v>
      </c>
      <c r="CI50" s="120">
        <f>Time!CI22</f>
        <v>0</v>
      </c>
      <c r="CJ50" s="120">
        <f>Time!CJ22</f>
        <v>0</v>
      </c>
      <c r="CK50" s="120">
        <f>Time!CK22</f>
        <v>0</v>
      </c>
      <c r="CL50" s="120">
        <f>Time!CL22</f>
        <v>0</v>
      </c>
      <c r="CM50" s="120">
        <f>Time!CM22</f>
        <v>0</v>
      </c>
      <c r="CN50" s="120">
        <f>Time!CN22</f>
        <v>0</v>
      </c>
      <c r="CO50" s="120">
        <f>Time!CO22</f>
        <v>0</v>
      </c>
      <c r="CP50" s="120">
        <f>Time!CP22</f>
        <v>0</v>
      </c>
      <c r="CQ50" s="120">
        <f>Time!CQ22</f>
        <v>0</v>
      </c>
      <c r="CR50" s="120">
        <f>Time!CR22</f>
        <v>0</v>
      </c>
      <c r="CS50" s="120">
        <f>Time!CS22</f>
        <v>0</v>
      </c>
      <c r="CT50" s="120">
        <f>Time!CT22</f>
        <v>0</v>
      </c>
      <c r="CU50" s="120">
        <f>Time!CU22</f>
        <v>0</v>
      </c>
      <c r="CV50" s="120">
        <f>Time!CV22</f>
        <v>0</v>
      </c>
      <c r="CW50" s="120">
        <f>Time!CW22</f>
        <v>0</v>
      </c>
      <c r="CX50" s="120">
        <f>Time!CX22</f>
        <v>0</v>
      </c>
      <c r="CY50" s="120">
        <f>Time!CY22</f>
        <v>0</v>
      </c>
      <c r="CZ50" s="120">
        <f>Time!CZ22</f>
        <v>0</v>
      </c>
      <c r="DA50" s="120">
        <f>Time!DA22</f>
        <v>0</v>
      </c>
      <c r="DB50" s="120">
        <f>Time!DB22</f>
        <v>0</v>
      </c>
      <c r="DC50" s="120">
        <f>Time!DC22</f>
        <v>0</v>
      </c>
      <c r="DD50" s="120">
        <f>Time!DD22</f>
        <v>0</v>
      </c>
      <c r="DE50" s="120">
        <f>Time!DE22</f>
        <v>0</v>
      </c>
      <c r="DF50" s="120">
        <f>Time!DF22</f>
        <v>0</v>
      </c>
      <c r="DG50" s="120">
        <f>Time!DG22</f>
        <v>0</v>
      </c>
      <c r="DH50" s="120">
        <f>Time!DH22</f>
        <v>0</v>
      </c>
      <c r="DI50" s="120">
        <f>Time!DI22</f>
        <v>0</v>
      </c>
      <c r="DJ50" s="120">
        <f>Time!DJ22</f>
        <v>0</v>
      </c>
      <c r="DK50" s="120">
        <f>Time!DK22</f>
        <v>0</v>
      </c>
      <c r="DL50" s="120">
        <f>Time!DL22</f>
        <v>0</v>
      </c>
      <c r="DM50" s="120">
        <f>Time!DM22</f>
        <v>0</v>
      </c>
      <c r="DN50" s="120">
        <f>Time!DN22</f>
        <v>0</v>
      </c>
      <c r="DO50" s="120">
        <f>Time!DO22</f>
        <v>0</v>
      </c>
      <c r="DP50" s="120">
        <f>Time!DP22</f>
        <v>0</v>
      </c>
      <c r="DQ50" s="120">
        <f>Time!DQ22</f>
        <v>0</v>
      </c>
      <c r="DR50" s="120">
        <f>Time!DR22</f>
        <v>0</v>
      </c>
      <c r="DS50" s="120">
        <f>Time!DS22</f>
        <v>0</v>
      </c>
      <c r="DT50" s="120">
        <f>Time!DT22</f>
        <v>0</v>
      </c>
      <c r="DU50" s="120">
        <f>Time!DU22</f>
        <v>0</v>
      </c>
      <c r="DV50" s="120">
        <f>Time!DV22</f>
        <v>0</v>
      </c>
      <c r="DW50" s="120">
        <f>Time!DW22</f>
        <v>0</v>
      </c>
      <c r="DX50" s="120">
        <f>Time!DX22</f>
        <v>0</v>
      </c>
      <c r="DY50" s="120">
        <f>Time!DY22</f>
        <v>0</v>
      </c>
    </row>
    <row r="51" spans="1:129" ht="12.75" customHeight="1" x14ac:dyDescent="0.2">
      <c r="A51" s="70"/>
      <c r="B51" s="41"/>
      <c r="J51" s="5"/>
      <c r="N51" s="120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  <c r="BE51" s="131"/>
      <c r="BF51" s="131"/>
      <c r="BG51" s="131"/>
      <c r="BH51" s="131"/>
      <c r="BI51" s="131"/>
      <c r="BJ51" s="131"/>
      <c r="BK51" s="131"/>
      <c r="BL51" s="131"/>
      <c r="BM51" s="131"/>
      <c r="BN51" s="131"/>
      <c r="BO51" s="131"/>
      <c r="BP51" s="131"/>
      <c r="BQ51" s="131"/>
      <c r="BR51" s="131"/>
      <c r="BS51" s="131"/>
      <c r="BT51" s="131"/>
      <c r="BU51" s="131"/>
      <c r="BV51" s="131"/>
      <c r="BW51" s="131"/>
      <c r="BX51" s="131"/>
      <c r="BY51" s="131"/>
      <c r="BZ51" s="131"/>
      <c r="CA51" s="131"/>
      <c r="CB51" s="131"/>
      <c r="CC51" s="131"/>
      <c r="CD51" s="131"/>
      <c r="CE51" s="131"/>
      <c r="CF51" s="131"/>
      <c r="CG51" s="131"/>
      <c r="CH51" s="131"/>
      <c r="CI51" s="131"/>
      <c r="CJ51" s="131"/>
      <c r="CK51" s="131"/>
      <c r="CL51" s="131"/>
      <c r="CM51" s="131"/>
      <c r="CN51" s="131"/>
      <c r="CO51" s="131"/>
      <c r="CP51" s="131"/>
      <c r="CQ51" s="131"/>
      <c r="CR51" s="131"/>
      <c r="CS51" s="131"/>
      <c r="CT51" s="131"/>
      <c r="CU51" s="131"/>
      <c r="CV51" s="131"/>
      <c r="CW51" s="131"/>
      <c r="CX51" s="131"/>
      <c r="CY51" s="131"/>
      <c r="CZ51" s="131"/>
      <c r="DA51" s="131"/>
      <c r="DB51" s="131"/>
      <c r="DC51" s="131"/>
      <c r="DD51" s="131"/>
      <c r="DE51" s="131"/>
      <c r="DF51" s="131"/>
      <c r="DG51" s="131"/>
      <c r="DH51" s="131"/>
      <c r="DI51" s="131"/>
      <c r="DJ51" s="131"/>
      <c r="DK51" s="131"/>
      <c r="DL51" s="131"/>
      <c r="DM51" s="131"/>
      <c r="DN51" s="131"/>
      <c r="DO51" s="131"/>
      <c r="DP51" s="131"/>
      <c r="DQ51" s="131"/>
      <c r="DR51" s="131"/>
      <c r="DS51" s="131"/>
      <c r="DT51" s="131"/>
      <c r="DU51" s="131"/>
      <c r="DV51" s="131"/>
      <c r="DW51" s="131"/>
      <c r="DX51" s="131"/>
      <c r="DY51" s="131"/>
    </row>
    <row r="52" spans="1:129" ht="12.75" customHeight="1" x14ac:dyDescent="0.2">
      <c r="A52" s="70"/>
      <c r="B52" s="15" t="s">
        <v>162</v>
      </c>
      <c r="N52" s="46"/>
      <c r="P52" s="132"/>
      <c r="Q52" s="132"/>
      <c r="R52" s="132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133"/>
      <c r="BE52" s="133"/>
      <c r="BF52" s="133"/>
      <c r="BG52" s="133"/>
      <c r="BH52" s="133"/>
      <c r="BI52" s="133"/>
      <c r="BJ52" s="133"/>
      <c r="BK52" s="133"/>
      <c r="BL52" s="133"/>
      <c r="BM52" s="133"/>
      <c r="BN52" s="133"/>
      <c r="BO52" s="133"/>
      <c r="BP52" s="133"/>
      <c r="BQ52" s="133"/>
      <c r="BR52" s="133"/>
      <c r="BS52" s="133"/>
      <c r="BT52" s="133"/>
      <c r="BU52" s="133"/>
      <c r="BV52" s="133"/>
      <c r="BW52" s="133"/>
      <c r="BX52" s="133"/>
      <c r="BY52" s="133"/>
      <c r="BZ52" s="133"/>
      <c r="CA52" s="133"/>
      <c r="CB52" s="133"/>
      <c r="CC52" s="133"/>
      <c r="CD52" s="133"/>
      <c r="CE52" s="133"/>
      <c r="CF52" s="133"/>
      <c r="CG52" s="133"/>
      <c r="CH52" s="133"/>
      <c r="CI52" s="133"/>
      <c r="CJ52" s="133"/>
      <c r="CK52" s="133"/>
      <c r="CL52" s="133"/>
      <c r="CM52" s="133"/>
      <c r="CN52" s="133"/>
      <c r="CO52" s="133"/>
      <c r="CP52" s="133"/>
      <c r="CQ52" s="133"/>
      <c r="CR52" s="133"/>
      <c r="CS52" s="133"/>
      <c r="CT52" s="133"/>
      <c r="CU52" s="133"/>
      <c r="CV52" s="133"/>
      <c r="CW52" s="133"/>
      <c r="CX52" s="133"/>
      <c r="CY52" s="133"/>
      <c r="CZ52" s="133"/>
      <c r="DA52" s="133"/>
      <c r="DB52" s="133"/>
      <c r="DC52" s="133"/>
      <c r="DD52" s="133"/>
      <c r="DE52" s="133"/>
      <c r="DF52" s="133"/>
      <c r="DG52" s="133"/>
      <c r="DH52" s="133"/>
      <c r="DI52" s="133"/>
      <c r="DJ52" s="133"/>
      <c r="DK52" s="133"/>
      <c r="DL52" s="133"/>
      <c r="DM52" s="133"/>
      <c r="DN52" s="133"/>
      <c r="DO52" s="133"/>
      <c r="DP52" s="133"/>
      <c r="DQ52" s="133"/>
      <c r="DR52" s="133"/>
      <c r="DS52" s="133"/>
      <c r="DT52" s="133"/>
      <c r="DU52" s="133"/>
      <c r="DV52" s="133"/>
      <c r="DW52" s="133"/>
      <c r="DX52" s="133"/>
      <c r="DY52" s="133"/>
    </row>
    <row r="53" spans="1:129" ht="12.75" customHeight="1" x14ac:dyDescent="0.2">
      <c r="A53" s="70"/>
      <c r="B53" s="538">
        <v>1</v>
      </c>
      <c r="C53" s="3" t="s">
        <v>58</v>
      </c>
      <c r="I53" s="5" t="s">
        <v>151</v>
      </c>
      <c r="N53" s="37">
        <f>SUMIF(P$32:DE$32,1,P53:DE53)</f>
        <v>5386</v>
      </c>
      <c r="P53" s="128"/>
      <c r="Q53" s="128"/>
      <c r="R53" s="128"/>
      <c r="S53" s="128"/>
      <c r="T53" s="128"/>
      <c r="U53" s="128"/>
      <c r="V53" s="120">
        <v>200</v>
      </c>
      <c r="W53" s="120">
        <v>208</v>
      </c>
      <c r="X53" s="120">
        <v>208</v>
      </c>
      <c r="Y53" s="120">
        <v>201</v>
      </c>
      <c r="Z53" s="120">
        <v>202</v>
      </c>
      <c r="AA53" s="120">
        <v>192</v>
      </c>
      <c r="AB53" s="120">
        <v>192</v>
      </c>
      <c r="AC53" s="120">
        <v>201</v>
      </c>
      <c r="AD53" s="120">
        <v>192</v>
      </c>
      <c r="AE53" s="120">
        <v>207</v>
      </c>
      <c r="AF53" s="120">
        <v>204</v>
      </c>
      <c r="AG53" s="120">
        <v>192</v>
      </c>
      <c r="AH53" s="120">
        <v>195</v>
      </c>
      <c r="AI53" s="120">
        <v>198</v>
      </c>
      <c r="AJ53" s="120">
        <v>209</v>
      </c>
      <c r="AK53" s="120">
        <v>210</v>
      </c>
      <c r="AL53" s="120">
        <v>196</v>
      </c>
      <c r="AM53" s="120">
        <v>197</v>
      </c>
      <c r="AN53" s="120">
        <v>204</v>
      </c>
      <c r="AO53" s="120">
        <v>193</v>
      </c>
      <c r="AP53" s="120">
        <v>195</v>
      </c>
      <c r="AQ53" s="120">
        <v>198</v>
      </c>
      <c r="AR53" s="120">
        <v>192</v>
      </c>
      <c r="AS53" s="120">
        <v>196</v>
      </c>
      <c r="AT53" s="120">
        <v>206</v>
      </c>
      <c r="AU53" s="120">
        <v>200</v>
      </c>
      <c r="AV53" s="120">
        <v>198</v>
      </c>
      <c r="AW53" s="120">
        <v>0</v>
      </c>
      <c r="AX53" s="120">
        <v>0</v>
      </c>
      <c r="AY53" s="120">
        <v>0</v>
      </c>
      <c r="AZ53" s="120">
        <v>0</v>
      </c>
      <c r="BA53" s="120">
        <v>0</v>
      </c>
      <c r="BB53" s="120">
        <v>0</v>
      </c>
      <c r="BC53" s="120">
        <v>0</v>
      </c>
      <c r="BD53" s="120">
        <v>0</v>
      </c>
      <c r="BE53" s="120">
        <v>0</v>
      </c>
      <c r="BF53" s="120">
        <v>0</v>
      </c>
      <c r="BG53" s="120">
        <v>0</v>
      </c>
      <c r="BH53" s="120">
        <v>0</v>
      </c>
      <c r="BI53" s="120">
        <v>0</v>
      </c>
      <c r="BJ53" s="120">
        <v>0</v>
      </c>
      <c r="BK53" s="120">
        <v>0</v>
      </c>
      <c r="BL53" s="120">
        <v>0</v>
      </c>
      <c r="BM53" s="120">
        <v>0</v>
      </c>
      <c r="BN53" s="120">
        <v>0</v>
      </c>
      <c r="BO53" s="120">
        <v>0</v>
      </c>
      <c r="BP53" s="120">
        <v>0</v>
      </c>
      <c r="BQ53" s="120">
        <v>0</v>
      </c>
      <c r="BR53" s="120">
        <v>0</v>
      </c>
      <c r="BS53" s="120">
        <v>0</v>
      </c>
      <c r="BT53" s="120">
        <v>0</v>
      </c>
      <c r="BU53" s="120">
        <v>0</v>
      </c>
      <c r="BV53" s="120">
        <v>0</v>
      </c>
      <c r="BW53" s="120">
        <v>0</v>
      </c>
      <c r="BX53" s="120">
        <v>0</v>
      </c>
      <c r="BY53" s="120">
        <v>0</v>
      </c>
      <c r="BZ53" s="120">
        <v>0</v>
      </c>
      <c r="CA53" s="120">
        <v>0</v>
      </c>
      <c r="CB53" s="120">
        <v>0</v>
      </c>
      <c r="CC53" s="120">
        <v>0</v>
      </c>
      <c r="CD53" s="120">
        <v>0</v>
      </c>
      <c r="CE53" s="120">
        <v>0</v>
      </c>
      <c r="CF53" s="120">
        <v>0</v>
      </c>
      <c r="CG53" s="120">
        <v>0</v>
      </c>
      <c r="CH53" s="120">
        <v>0</v>
      </c>
      <c r="CI53" s="120">
        <v>0</v>
      </c>
      <c r="CJ53" s="120">
        <v>0</v>
      </c>
      <c r="CK53" s="120">
        <v>0</v>
      </c>
      <c r="CL53" s="120">
        <v>0</v>
      </c>
      <c r="CM53" s="120">
        <v>0</v>
      </c>
      <c r="CN53" s="120">
        <v>0</v>
      </c>
      <c r="CO53" s="120">
        <v>0</v>
      </c>
      <c r="CP53" s="120">
        <v>0</v>
      </c>
      <c r="CQ53" s="120">
        <v>0</v>
      </c>
      <c r="CR53" s="120">
        <v>0</v>
      </c>
      <c r="CS53" s="120">
        <v>0</v>
      </c>
      <c r="CT53" s="120">
        <v>0</v>
      </c>
      <c r="CU53" s="120">
        <v>0</v>
      </c>
      <c r="CV53" s="128"/>
      <c r="CW53" s="128"/>
      <c r="CX53" s="128"/>
      <c r="CY53" s="128"/>
      <c r="CZ53" s="128"/>
      <c r="DA53" s="128"/>
      <c r="DB53" s="128"/>
      <c r="DC53" s="128"/>
      <c r="DD53" s="128"/>
      <c r="DE53" s="128"/>
      <c r="DF53" s="128"/>
      <c r="DG53" s="128"/>
      <c r="DH53" s="128"/>
      <c r="DI53" s="128"/>
      <c r="DJ53" s="128"/>
      <c r="DK53" s="128"/>
      <c r="DL53" s="128"/>
      <c r="DM53" s="128"/>
      <c r="DN53" s="128"/>
      <c r="DO53" s="128"/>
      <c r="DP53" s="128"/>
      <c r="DQ53" s="128"/>
      <c r="DR53" s="128"/>
      <c r="DS53" s="128"/>
      <c r="DT53" s="128"/>
      <c r="DU53" s="128"/>
      <c r="DV53" s="128"/>
      <c r="DW53" s="128"/>
      <c r="DX53" s="128"/>
      <c r="DY53" s="128"/>
    </row>
    <row r="54" spans="1:129" ht="12.75" customHeight="1" x14ac:dyDescent="0.2">
      <c r="A54" s="70"/>
      <c r="B54" s="538">
        <f>B53+1</f>
        <v>2</v>
      </c>
      <c r="C54" s="3" t="s">
        <v>163</v>
      </c>
      <c r="I54" s="5" t="s">
        <v>151</v>
      </c>
      <c r="K54" s="134"/>
      <c r="N54" s="37">
        <f t="shared" ref="N54:N56" si="12">SUMIF(P$32:DE$32,1,P54:DE54)</f>
        <v>6196</v>
      </c>
      <c r="P54" s="128"/>
      <c r="Q54" s="128"/>
      <c r="R54" s="128"/>
      <c r="S54" s="128"/>
      <c r="T54" s="128"/>
      <c r="U54" s="128"/>
      <c r="V54" s="120">
        <f>V53+30</f>
        <v>230</v>
      </c>
      <c r="W54" s="120">
        <f t="shared" ref="W54:AD54" si="13">W53+30</f>
        <v>238</v>
      </c>
      <c r="X54" s="120">
        <f t="shared" si="13"/>
        <v>238</v>
      </c>
      <c r="Y54" s="120">
        <f t="shared" si="13"/>
        <v>231</v>
      </c>
      <c r="Z54" s="120">
        <f t="shared" si="13"/>
        <v>232</v>
      </c>
      <c r="AA54" s="120">
        <f t="shared" si="13"/>
        <v>222</v>
      </c>
      <c r="AB54" s="120">
        <f t="shared" si="13"/>
        <v>222</v>
      </c>
      <c r="AC54" s="120">
        <f t="shared" si="13"/>
        <v>231</v>
      </c>
      <c r="AD54" s="120">
        <f t="shared" si="13"/>
        <v>222</v>
      </c>
      <c r="AE54" s="120">
        <f t="shared" ref="AE54:AV54" si="14">AE53+30</f>
        <v>237</v>
      </c>
      <c r="AF54" s="120">
        <f t="shared" si="14"/>
        <v>234</v>
      </c>
      <c r="AG54" s="120">
        <f t="shared" si="14"/>
        <v>222</v>
      </c>
      <c r="AH54" s="120">
        <f t="shared" si="14"/>
        <v>225</v>
      </c>
      <c r="AI54" s="120">
        <f t="shared" si="14"/>
        <v>228</v>
      </c>
      <c r="AJ54" s="120">
        <f t="shared" si="14"/>
        <v>239</v>
      </c>
      <c r="AK54" s="120">
        <f t="shared" si="14"/>
        <v>240</v>
      </c>
      <c r="AL54" s="120">
        <f t="shared" si="14"/>
        <v>226</v>
      </c>
      <c r="AM54" s="120">
        <f t="shared" si="14"/>
        <v>227</v>
      </c>
      <c r="AN54" s="120">
        <f t="shared" si="14"/>
        <v>234</v>
      </c>
      <c r="AO54" s="120">
        <f t="shared" si="14"/>
        <v>223</v>
      </c>
      <c r="AP54" s="120">
        <f t="shared" si="14"/>
        <v>225</v>
      </c>
      <c r="AQ54" s="120">
        <f t="shared" si="14"/>
        <v>228</v>
      </c>
      <c r="AR54" s="120">
        <f t="shared" si="14"/>
        <v>222</v>
      </c>
      <c r="AS54" s="120">
        <f t="shared" si="14"/>
        <v>226</v>
      </c>
      <c r="AT54" s="120">
        <f t="shared" si="14"/>
        <v>236</v>
      </c>
      <c r="AU54" s="120">
        <f t="shared" si="14"/>
        <v>230</v>
      </c>
      <c r="AV54" s="120">
        <f t="shared" si="14"/>
        <v>228</v>
      </c>
      <c r="AW54" s="120">
        <v>0</v>
      </c>
      <c r="AX54" s="120">
        <v>0</v>
      </c>
      <c r="AY54" s="120">
        <v>0</v>
      </c>
      <c r="AZ54" s="120">
        <v>0</v>
      </c>
      <c r="BA54" s="120">
        <v>0</v>
      </c>
      <c r="BB54" s="120">
        <v>0</v>
      </c>
      <c r="BC54" s="120">
        <v>0</v>
      </c>
      <c r="BD54" s="120">
        <v>0</v>
      </c>
      <c r="BE54" s="120">
        <v>0</v>
      </c>
      <c r="BF54" s="120">
        <v>0</v>
      </c>
      <c r="BG54" s="120">
        <v>0</v>
      </c>
      <c r="BH54" s="120">
        <v>0</v>
      </c>
      <c r="BI54" s="120">
        <v>0</v>
      </c>
      <c r="BJ54" s="120">
        <v>0</v>
      </c>
      <c r="BK54" s="120">
        <v>0</v>
      </c>
      <c r="BL54" s="120">
        <v>0</v>
      </c>
      <c r="BM54" s="120">
        <v>0</v>
      </c>
      <c r="BN54" s="120">
        <v>0</v>
      </c>
      <c r="BO54" s="120">
        <v>0</v>
      </c>
      <c r="BP54" s="120">
        <v>0</v>
      </c>
      <c r="BQ54" s="120">
        <v>0</v>
      </c>
      <c r="BR54" s="120">
        <v>0</v>
      </c>
      <c r="BS54" s="120">
        <v>0</v>
      </c>
      <c r="BT54" s="120">
        <v>0</v>
      </c>
      <c r="BU54" s="120">
        <v>0</v>
      </c>
      <c r="BV54" s="120">
        <v>0</v>
      </c>
      <c r="BW54" s="120">
        <v>0</v>
      </c>
      <c r="BX54" s="120">
        <v>0</v>
      </c>
      <c r="BY54" s="120">
        <v>0</v>
      </c>
      <c r="BZ54" s="120">
        <v>0</v>
      </c>
      <c r="CA54" s="120">
        <v>0</v>
      </c>
      <c r="CB54" s="120">
        <v>0</v>
      </c>
      <c r="CC54" s="120">
        <v>0</v>
      </c>
      <c r="CD54" s="120">
        <v>0</v>
      </c>
      <c r="CE54" s="120">
        <v>0</v>
      </c>
      <c r="CF54" s="120">
        <v>0</v>
      </c>
      <c r="CG54" s="120">
        <v>0</v>
      </c>
      <c r="CH54" s="120">
        <v>0</v>
      </c>
      <c r="CI54" s="120">
        <v>0</v>
      </c>
      <c r="CJ54" s="120">
        <v>0</v>
      </c>
      <c r="CK54" s="120">
        <v>0</v>
      </c>
      <c r="CL54" s="120">
        <v>0</v>
      </c>
      <c r="CM54" s="120">
        <v>0</v>
      </c>
      <c r="CN54" s="120">
        <v>0</v>
      </c>
      <c r="CO54" s="120">
        <v>0</v>
      </c>
      <c r="CP54" s="120">
        <v>0</v>
      </c>
      <c r="CQ54" s="120">
        <v>0</v>
      </c>
      <c r="CR54" s="120">
        <v>0</v>
      </c>
      <c r="CS54" s="120">
        <v>0</v>
      </c>
      <c r="CT54" s="120">
        <v>0</v>
      </c>
      <c r="CU54" s="120">
        <v>0</v>
      </c>
      <c r="CV54" s="128"/>
      <c r="CW54" s="128"/>
      <c r="CX54" s="128"/>
      <c r="CY54" s="128"/>
      <c r="CZ54" s="128"/>
      <c r="DA54" s="128"/>
      <c r="DB54" s="128"/>
      <c r="DC54" s="128"/>
      <c r="DD54" s="128"/>
      <c r="DE54" s="128"/>
      <c r="DF54" s="128"/>
      <c r="DG54" s="128"/>
      <c r="DH54" s="128"/>
      <c r="DI54" s="128"/>
      <c r="DJ54" s="128"/>
      <c r="DK54" s="128"/>
      <c r="DL54" s="128"/>
      <c r="DM54" s="128"/>
      <c r="DN54" s="128"/>
      <c r="DO54" s="128"/>
      <c r="DP54" s="128"/>
      <c r="DQ54" s="128"/>
      <c r="DR54" s="128"/>
      <c r="DS54" s="128"/>
      <c r="DT54" s="128"/>
      <c r="DU54" s="128"/>
      <c r="DV54" s="128"/>
      <c r="DW54" s="128"/>
      <c r="DX54" s="128"/>
      <c r="DY54" s="128"/>
    </row>
    <row r="55" spans="1:129" ht="12.75" customHeight="1" x14ac:dyDescent="0.2">
      <c r="A55" s="70"/>
      <c r="B55" s="538">
        <f>B54+1</f>
        <v>3</v>
      </c>
      <c r="C55" s="3" t="s">
        <v>164</v>
      </c>
      <c r="I55" s="5" t="s">
        <v>151</v>
      </c>
      <c r="K55" s="134"/>
      <c r="N55" s="424">
        <f t="shared" si="12"/>
        <v>4576</v>
      </c>
      <c r="P55" s="128"/>
      <c r="Q55" s="128"/>
      <c r="R55" s="128"/>
      <c r="S55" s="128"/>
      <c r="T55" s="128"/>
      <c r="U55" s="128"/>
      <c r="V55" s="120">
        <f>V53-30</f>
        <v>170</v>
      </c>
      <c r="W55" s="120">
        <f t="shared" ref="W55:AD55" si="15">W53-30</f>
        <v>178</v>
      </c>
      <c r="X55" s="120">
        <f t="shared" si="15"/>
        <v>178</v>
      </c>
      <c r="Y55" s="120">
        <f t="shared" si="15"/>
        <v>171</v>
      </c>
      <c r="Z55" s="120">
        <f t="shared" si="15"/>
        <v>172</v>
      </c>
      <c r="AA55" s="120">
        <f t="shared" si="15"/>
        <v>162</v>
      </c>
      <c r="AB55" s="120">
        <f t="shared" si="15"/>
        <v>162</v>
      </c>
      <c r="AC55" s="120">
        <f t="shared" si="15"/>
        <v>171</v>
      </c>
      <c r="AD55" s="120">
        <f t="shared" si="15"/>
        <v>162</v>
      </c>
      <c r="AE55" s="120">
        <f t="shared" ref="AE55:AV55" si="16">AE53-30</f>
        <v>177</v>
      </c>
      <c r="AF55" s="120">
        <f t="shared" si="16"/>
        <v>174</v>
      </c>
      <c r="AG55" s="120">
        <f t="shared" si="16"/>
        <v>162</v>
      </c>
      <c r="AH55" s="120">
        <f t="shared" si="16"/>
        <v>165</v>
      </c>
      <c r="AI55" s="120">
        <f t="shared" si="16"/>
        <v>168</v>
      </c>
      <c r="AJ55" s="120">
        <f t="shared" si="16"/>
        <v>179</v>
      </c>
      <c r="AK55" s="120">
        <f t="shared" si="16"/>
        <v>180</v>
      </c>
      <c r="AL55" s="120">
        <f t="shared" si="16"/>
        <v>166</v>
      </c>
      <c r="AM55" s="120">
        <f t="shared" si="16"/>
        <v>167</v>
      </c>
      <c r="AN55" s="120">
        <f t="shared" si="16"/>
        <v>174</v>
      </c>
      <c r="AO55" s="120">
        <f t="shared" si="16"/>
        <v>163</v>
      </c>
      <c r="AP55" s="120">
        <f t="shared" si="16"/>
        <v>165</v>
      </c>
      <c r="AQ55" s="120">
        <f t="shared" si="16"/>
        <v>168</v>
      </c>
      <c r="AR55" s="120">
        <f t="shared" si="16"/>
        <v>162</v>
      </c>
      <c r="AS55" s="120">
        <f t="shared" si="16"/>
        <v>166</v>
      </c>
      <c r="AT55" s="120">
        <f t="shared" si="16"/>
        <v>176</v>
      </c>
      <c r="AU55" s="120">
        <f t="shared" si="16"/>
        <v>170</v>
      </c>
      <c r="AV55" s="120">
        <f t="shared" si="16"/>
        <v>168</v>
      </c>
      <c r="AW55" s="120">
        <v>0</v>
      </c>
      <c r="AX55" s="120">
        <v>0</v>
      </c>
      <c r="AY55" s="120">
        <v>0</v>
      </c>
      <c r="AZ55" s="120">
        <v>0</v>
      </c>
      <c r="BA55" s="120">
        <v>0</v>
      </c>
      <c r="BB55" s="120">
        <v>0</v>
      </c>
      <c r="BC55" s="120">
        <v>0</v>
      </c>
      <c r="BD55" s="120">
        <v>0</v>
      </c>
      <c r="BE55" s="120">
        <v>0</v>
      </c>
      <c r="BF55" s="120">
        <v>0</v>
      </c>
      <c r="BG55" s="120">
        <v>0</v>
      </c>
      <c r="BH55" s="120">
        <v>0</v>
      </c>
      <c r="BI55" s="120">
        <v>0</v>
      </c>
      <c r="BJ55" s="120">
        <v>0</v>
      </c>
      <c r="BK55" s="120">
        <v>0</v>
      </c>
      <c r="BL55" s="120">
        <v>0</v>
      </c>
      <c r="BM55" s="120">
        <v>0</v>
      </c>
      <c r="BN55" s="120">
        <v>0</v>
      </c>
      <c r="BO55" s="120">
        <v>0</v>
      </c>
      <c r="BP55" s="120">
        <v>0</v>
      </c>
      <c r="BQ55" s="120">
        <v>0</v>
      </c>
      <c r="BR55" s="120">
        <v>0</v>
      </c>
      <c r="BS55" s="120">
        <v>0</v>
      </c>
      <c r="BT55" s="120">
        <v>0</v>
      </c>
      <c r="BU55" s="120">
        <v>0</v>
      </c>
      <c r="BV55" s="120">
        <v>0</v>
      </c>
      <c r="BW55" s="120">
        <v>0</v>
      </c>
      <c r="BX55" s="120">
        <v>0</v>
      </c>
      <c r="BY55" s="120">
        <v>0</v>
      </c>
      <c r="BZ55" s="120">
        <v>0</v>
      </c>
      <c r="CA55" s="120">
        <v>0</v>
      </c>
      <c r="CB55" s="120">
        <v>0</v>
      </c>
      <c r="CC55" s="120">
        <v>0</v>
      </c>
      <c r="CD55" s="120">
        <v>0</v>
      </c>
      <c r="CE55" s="120">
        <v>0</v>
      </c>
      <c r="CF55" s="120">
        <v>0</v>
      </c>
      <c r="CG55" s="120">
        <v>0</v>
      </c>
      <c r="CH55" s="120">
        <v>0</v>
      </c>
      <c r="CI55" s="120">
        <v>0</v>
      </c>
      <c r="CJ55" s="120">
        <v>0</v>
      </c>
      <c r="CK55" s="120">
        <v>0</v>
      </c>
      <c r="CL55" s="120">
        <v>0</v>
      </c>
      <c r="CM55" s="120">
        <v>0</v>
      </c>
      <c r="CN55" s="120">
        <v>0</v>
      </c>
      <c r="CO55" s="120">
        <v>0</v>
      </c>
      <c r="CP55" s="120">
        <v>0</v>
      </c>
      <c r="CQ55" s="120">
        <v>0</v>
      </c>
      <c r="CR55" s="120">
        <v>0</v>
      </c>
      <c r="CS55" s="120">
        <v>0</v>
      </c>
      <c r="CT55" s="120">
        <v>0</v>
      </c>
      <c r="CU55" s="120">
        <v>0</v>
      </c>
      <c r="CV55" s="128"/>
      <c r="CW55" s="128"/>
      <c r="CX55" s="128"/>
      <c r="CY55" s="128"/>
      <c r="CZ55" s="128"/>
      <c r="DA55" s="128"/>
      <c r="DB55" s="128"/>
      <c r="DC55" s="128"/>
      <c r="DD55" s="128"/>
      <c r="DE55" s="128"/>
      <c r="DF55" s="128"/>
      <c r="DG55" s="128"/>
      <c r="DH55" s="128"/>
      <c r="DI55" s="128"/>
      <c r="DJ55" s="128"/>
      <c r="DK55" s="128"/>
      <c r="DL55" s="128"/>
      <c r="DM55" s="128"/>
      <c r="DN55" s="128"/>
      <c r="DO55" s="128"/>
      <c r="DP55" s="128"/>
      <c r="DQ55" s="128"/>
      <c r="DR55" s="128"/>
      <c r="DS55" s="128"/>
      <c r="DT55" s="128"/>
      <c r="DU55" s="128"/>
      <c r="DV55" s="128"/>
      <c r="DW55" s="128"/>
      <c r="DX55" s="128"/>
      <c r="DY55" s="128"/>
    </row>
    <row r="56" spans="1:129" ht="12.75" customHeight="1" x14ac:dyDescent="0.2">
      <c r="A56" s="70"/>
      <c r="C56" s="44" t="s">
        <v>165</v>
      </c>
      <c r="I56" s="5" t="s">
        <v>151</v>
      </c>
      <c r="K56" s="87" t="str">
        <f>IF(Sens!F16=0,Input_Scen!J93,Sens!L16)</f>
        <v>Base Case</v>
      </c>
      <c r="N56" s="37">
        <f t="shared" si="12"/>
        <v>5386</v>
      </c>
      <c r="P56" s="114">
        <f t="shared" ref="P56:T56" si="17">INDEX(P53:P55,INDEX($B$53:$B$55,MATCH($K$56,$C$53:$C$55,0)))</f>
        <v>0</v>
      </c>
      <c r="Q56" s="114">
        <f t="shared" si="17"/>
        <v>0</v>
      </c>
      <c r="R56" s="114">
        <f t="shared" si="17"/>
        <v>0</v>
      </c>
      <c r="S56" s="114">
        <f t="shared" si="17"/>
        <v>0</v>
      </c>
      <c r="T56" s="114">
        <f t="shared" si="17"/>
        <v>0</v>
      </c>
      <c r="U56" s="114">
        <f t="shared" ref="U56:CE56" si="18">INDEX(U53:U55,INDEX($B$53:$B$55,MATCH($K$56,$C$53:$C$55,0)))</f>
        <v>0</v>
      </c>
      <c r="V56" s="375">
        <f t="shared" si="18"/>
        <v>200</v>
      </c>
      <c r="W56" s="375">
        <f t="shared" si="18"/>
        <v>208</v>
      </c>
      <c r="X56" s="375">
        <f t="shared" si="18"/>
        <v>208</v>
      </c>
      <c r="Y56" s="375">
        <f t="shared" si="18"/>
        <v>201</v>
      </c>
      <c r="Z56" s="375">
        <f t="shared" si="18"/>
        <v>202</v>
      </c>
      <c r="AA56" s="375">
        <f t="shared" si="18"/>
        <v>192</v>
      </c>
      <c r="AB56" s="375">
        <f t="shared" si="18"/>
        <v>192</v>
      </c>
      <c r="AC56" s="375">
        <f t="shared" si="18"/>
        <v>201</v>
      </c>
      <c r="AD56" s="375">
        <f t="shared" si="18"/>
        <v>192</v>
      </c>
      <c r="AE56" s="375">
        <f t="shared" si="18"/>
        <v>207</v>
      </c>
      <c r="AF56" s="375">
        <f t="shared" si="18"/>
        <v>204</v>
      </c>
      <c r="AG56" s="375">
        <f t="shared" si="18"/>
        <v>192</v>
      </c>
      <c r="AH56" s="375">
        <f t="shared" si="18"/>
        <v>195</v>
      </c>
      <c r="AI56" s="375">
        <f t="shared" si="18"/>
        <v>198</v>
      </c>
      <c r="AJ56" s="375">
        <f t="shared" si="18"/>
        <v>209</v>
      </c>
      <c r="AK56" s="375">
        <f t="shared" si="18"/>
        <v>210</v>
      </c>
      <c r="AL56" s="375">
        <f t="shared" si="18"/>
        <v>196</v>
      </c>
      <c r="AM56" s="375">
        <f t="shared" si="18"/>
        <v>197</v>
      </c>
      <c r="AN56" s="375">
        <f t="shared" si="18"/>
        <v>204</v>
      </c>
      <c r="AO56" s="375">
        <f t="shared" si="18"/>
        <v>193</v>
      </c>
      <c r="AP56" s="375">
        <f t="shared" si="18"/>
        <v>195</v>
      </c>
      <c r="AQ56" s="375">
        <f t="shared" si="18"/>
        <v>198</v>
      </c>
      <c r="AR56" s="375">
        <f t="shared" si="18"/>
        <v>192</v>
      </c>
      <c r="AS56" s="375">
        <f t="shared" si="18"/>
        <v>196</v>
      </c>
      <c r="AT56" s="375">
        <f t="shared" si="18"/>
        <v>206</v>
      </c>
      <c r="AU56" s="375">
        <f t="shared" si="18"/>
        <v>200</v>
      </c>
      <c r="AV56" s="375">
        <f t="shared" si="18"/>
        <v>198</v>
      </c>
      <c r="AW56" s="375">
        <f t="shared" si="18"/>
        <v>0</v>
      </c>
      <c r="AX56" s="375">
        <f t="shared" si="18"/>
        <v>0</v>
      </c>
      <c r="AY56" s="375">
        <f t="shared" si="18"/>
        <v>0</v>
      </c>
      <c r="AZ56" s="375">
        <f t="shared" si="18"/>
        <v>0</v>
      </c>
      <c r="BA56" s="375">
        <f t="shared" si="18"/>
        <v>0</v>
      </c>
      <c r="BB56" s="375">
        <f t="shared" si="18"/>
        <v>0</v>
      </c>
      <c r="BC56" s="375">
        <f t="shared" si="18"/>
        <v>0</v>
      </c>
      <c r="BD56" s="375">
        <f t="shared" si="18"/>
        <v>0</v>
      </c>
      <c r="BE56" s="375">
        <f t="shared" si="18"/>
        <v>0</v>
      </c>
      <c r="BF56" s="375">
        <f t="shared" si="18"/>
        <v>0</v>
      </c>
      <c r="BG56" s="375">
        <f t="shared" si="18"/>
        <v>0</v>
      </c>
      <c r="BH56" s="375">
        <f t="shared" si="18"/>
        <v>0</v>
      </c>
      <c r="BI56" s="375">
        <f t="shared" si="18"/>
        <v>0</v>
      </c>
      <c r="BJ56" s="375">
        <f t="shared" si="18"/>
        <v>0</v>
      </c>
      <c r="BK56" s="375">
        <f t="shared" si="18"/>
        <v>0</v>
      </c>
      <c r="BL56" s="375">
        <f t="shared" si="18"/>
        <v>0</v>
      </c>
      <c r="BM56" s="375">
        <f t="shared" si="18"/>
        <v>0</v>
      </c>
      <c r="BN56" s="375">
        <f t="shared" si="18"/>
        <v>0</v>
      </c>
      <c r="BO56" s="375">
        <f t="shared" si="18"/>
        <v>0</v>
      </c>
      <c r="BP56" s="375">
        <f t="shared" si="18"/>
        <v>0</v>
      </c>
      <c r="BQ56" s="375">
        <f t="shared" si="18"/>
        <v>0</v>
      </c>
      <c r="BR56" s="375">
        <f t="shared" si="18"/>
        <v>0</v>
      </c>
      <c r="BS56" s="375">
        <f t="shared" si="18"/>
        <v>0</v>
      </c>
      <c r="BT56" s="375">
        <f t="shared" si="18"/>
        <v>0</v>
      </c>
      <c r="BU56" s="375">
        <f t="shared" si="18"/>
        <v>0</v>
      </c>
      <c r="BV56" s="375">
        <f t="shared" si="18"/>
        <v>0</v>
      </c>
      <c r="BW56" s="375">
        <f t="shared" si="18"/>
        <v>0</v>
      </c>
      <c r="BX56" s="375">
        <f t="shared" si="18"/>
        <v>0</v>
      </c>
      <c r="BY56" s="375">
        <f t="shared" si="18"/>
        <v>0</v>
      </c>
      <c r="BZ56" s="375">
        <f t="shared" si="18"/>
        <v>0</v>
      </c>
      <c r="CA56" s="375">
        <f t="shared" si="18"/>
        <v>0</v>
      </c>
      <c r="CB56" s="375">
        <f t="shared" si="18"/>
        <v>0</v>
      </c>
      <c r="CC56" s="375">
        <f t="shared" si="18"/>
        <v>0</v>
      </c>
      <c r="CD56" s="375">
        <f t="shared" si="18"/>
        <v>0</v>
      </c>
      <c r="CE56" s="375">
        <f t="shared" si="18"/>
        <v>0</v>
      </c>
      <c r="CF56" s="375">
        <f t="shared" ref="CF56:CU56" si="19">INDEX(CF53:CF55,INDEX($B$53:$B$55,MATCH($K$56,$C$53:$C$55,0)))</f>
        <v>0</v>
      </c>
      <c r="CG56" s="375">
        <f t="shared" si="19"/>
        <v>0</v>
      </c>
      <c r="CH56" s="375">
        <f t="shared" si="19"/>
        <v>0</v>
      </c>
      <c r="CI56" s="375">
        <f t="shared" si="19"/>
        <v>0</v>
      </c>
      <c r="CJ56" s="375">
        <f t="shared" si="19"/>
        <v>0</v>
      </c>
      <c r="CK56" s="375">
        <f t="shared" si="19"/>
        <v>0</v>
      </c>
      <c r="CL56" s="375">
        <f t="shared" si="19"/>
        <v>0</v>
      </c>
      <c r="CM56" s="375">
        <f t="shared" si="19"/>
        <v>0</v>
      </c>
      <c r="CN56" s="375">
        <f t="shared" si="19"/>
        <v>0</v>
      </c>
      <c r="CO56" s="375">
        <f t="shared" si="19"/>
        <v>0</v>
      </c>
      <c r="CP56" s="375">
        <f t="shared" si="19"/>
        <v>0</v>
      </c>
      <c r="CQ56" s="375">
        <f t="shared" si="19"/>
        <v>0</v>
      </c>
      <c r="CR56" s="375">
        <f t="shared" si="19"/>
        <v>0</v>
      </c>
      <c r="CS56" s="375">
        <f t="shared" si="19"/>
        <v>0</v>
      </c>
      <c r="CT56" s="375">
        <f t="shared" si="19"/>
        <v>0</v>
      </c>
      <c r="CU56" s="375">
        <f t="shared" si="19"/>
        <v>0</v>
      </c>
      <c r="CV56" s="128"/>
      <c r="CW56" s="128"/>
      <c r="CX56" s="128"/>
      <c r="CY56" s="128"/>
      <c r="CZ56" s="128"/>
      <c r="DA56" s="128"/>
      <c r="DB56" s="128"/>
      <c r="DC56" s="128"/>
      <c r="DD56" s="128"/>
      <c r="DE56" s="128"/>
      <c r="DF56" s="128"/>
      <c r="DG56" s="128"/>
      <c r="DH56" s="128"/>
      <c r="DI56" s="128"/>
      <c r="DJ56" s="128"/>
      <c r="DK56" s="128"/>
      <c r="DL56" s="128"/>
      <c r="DM56" s="128"/>
      <c r="DN56" s="128"/>
      <c r="DO56" s="128"/>
      <c r="DP56" s="128"/>
      <c r="DQ56" s="128"/>
      <c r="DR56" s="128"/>
      <c r="DS56" s="128"/>
      <c r="DT56" s="128"/>
      <c r="DU56" s="128"/>
      <c r="DV56" s="128"/>
      <c r="DW56" s="128"/>
      <c r="DX56" s="128"/>
      <c r="DY56" s="128"/>
    </row>
    <row r="57" spans="1:129" ht="12.75" customHeight="1" x14ac:dyDescent="0.2">
      <c r="A57" s="70"/>
      <c r="N57" s="46"/>
      <c r="S57" s="128"/>
      <c r="T57" s="128"/>
      <c r="U57" s="128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120"/>
      <c r="CW57" s="120"/>
      <c r="CX57" s="120"/>
      <c r="CY57" s="120"/>
      <c r="CZ57" s="120"/>
      <c r="DA57" s="120"/>
      <c r="DB57" s="120"/>
      <c r="DC57" s="120"/>
      <c r="DD57" s="120"/>
      <c r="DE57" s="120"/>
      <c r="DF57" s="120"/>
      <c r="DG57" s="120"/>
      <c r="DH57" s="120"/>
      <c r="DI57" s="120"/>
      <c r="DJ57" s="120"/>
      <c r="DK57" s="120"/>
      <c r="DL57" s="120"/>
      <c r="DM57" s="120"/>
      <c r="DN57" s="120"/>
      <c r="DO57" s="120"/>
      <c r="DP57" s="120"/>
      <c r="DQ57" s="120"/>
      <c r="DR57" s="120"/>
      <c r="DS57" s="120"/>
      <c r="DT57" s="120"/>
      <c r="DU57" s="120"/>
      <c r="DV57" s="120"/>
      <c r="DW57" s="120"/>
      <c r="DX57" s="120"/>
      <c r="DY57" s="120"/>
    </row>
    <row r="58" spans="1:129" ht="12.75" customHeight="1" x14ac:dyDescent="0.2">
      <c r="A58" s="70"/>
      <c r="N58" s="46"/>
      <c r="S58" s="128"/>
      <c r="T58" s="128"/>
      <c r="U58" s="128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120"/>
      <c r="CW58" s="120"/>
      <c r="CX58" s="120"/>
      <c r="CY58" s="120"/>
      <c r="CZ58" s="120"/>
      <c r="DA58" s="120"/>
      <c r="DB58" s="120"/>
      <c r="DC58" s="120"/>
      <c r="DD58" s="120"/>
      <c r="DE58" s="120"/>
      <c r="DF58" s="120"/>
      <c r="DG58" s="120"/>
      <c r="DH58" s="120"/>
      <c r="DI58" s="120"/>
      <c r="DJ58" s="120"/>
      <c r="DK58" s="120"/>
      <c r="DL58" s="120"/>
      <c r="DM58" s="120"/>
      <c r="DN58" s="120"/>
      <c r="DO58" s="120"/>
      <c r="DP58" s="120"/>
      <c r="DQ58" s="120"/>
      <c r="DR58" s="120"/>
      <c r="DS58" s="120"/>
      <c r="DT58" s="120"/>
      <c r="DU58" s="120"/>
      <c r="DV58" s="120"/>
      <c r="DW58" s="120"/>
      <c r="DX58" s="120"/>
      <c r="DY58" s="120"/>
    </row>
    <row r="59" spans="1:129" ht="12.75" customHeight="1" x14ac:dyDescent="0.2">
      <c r="A59" s="70"/>
      <c r="B59" s="15" t="s">
        <v>259</v>
      </c>
      <c r="N59" s="46"/>
      <c r="P59" s="132"/>
      <c r="Q59" s="132"/>
      <c r="R59" s="132"/>
      <c r="S59" s="133"/>
      <c r="T59" s="133"/>
      <c r="U59" s="133"/>
      <c r="V59" s="423"/>
      <c r="W59" s="423"/>
      <c r="X59" s="423"/>
      <c r="Y59" s="423"/>
      <c r="Z59" s="423"/>
      <c r="AA59" s="423"/>
      <c r="AB59" s="423"/>
      <c r="AC59" s="423"/>
      <c r="AD59" s="423"/>
      <c r="AE59" s="423"/>
      <c r="AF59" s="423"/>
      <c r="AG59" s="423"/>
      <c r="AH59" s="423"/>
      <c r="AI59" s="423"/>
      <c r="AJ59" s="423"/>
      <c r="AK59" s="423"/>
      <c r="AL59" s="423"/>
      <c r="AM59" s="423"/>
      <c r="AN59" s="423"/>
      <c r="AO59" s="423"/>
      <c r="AP59" s="423"/>
      <c r="AQ59" s="423"/>
      <c r="AR59" s="423"/>
      <c r="AS59" s="423"/>
      <c r="AT59" s="423"/>
      <c r="AU59" s="423"/>
      <c r="AV59" s="423"/>
      <c r="AW59" s="423"/>
      <c r="AX59" s="423"/>
      <c r="AY59" s="423"/>
      <c r="AZ59" s="423"/>
      <c r="BA59" s="423"/>
      <c r="BB59" s="423"/>
      <c r="BC59" s="423"/>
      <c r="BD59" s="423"/>
      <c r="BE59" s="423"/>
      <c r="BF59" s="423"/>
      <c r="BG59" s="423"/>
      <c r="BH59" s="423"/>
      <c r="BI59" s="423"/>
      <c r="BJ59" s="423"/>
      <c r="BK59" s="423"/>
      <c r="BL59" s="423"/>
      <c r="BM59" s="423"/>
      <c r="BN59" s="423"/>
      <c r="BO59" s="423"/>
      <c r="BP59" s="423"/>
      <c r="BQ59" s="423"/>
      <c r="BR59" s="423"/>
      <c r="BS59" s="423"/>
      <c r="BT59" s="423"/>
      <c r="BU59" s="423"/>
      <c r="BV59" s="423"/>
      <c r="BW59" s="423"/>
      <c r="BX59" s="423"/>
      <c r="BY59" s="423"/>
      <c r="BZ59" s="423"/>
      <c r="CA59" s="423"/>
      <c r="CB59" s="423"/>
      <c r="CC59" s="423"/>
      <c r="CD59" s="423"/>
      <c r="CE59" s="423"/>
      <c r="CF59" s="423"/>
      <c r="CG59" s="423"/>
      <c r="CH59" s="423"/>
      <c r="CI59" s="423"/>
      <c r="CJ59" s="423"/>
      <c r="CK59" s="423"/>
      <c r="CL59" s="423"/>
      <c r="CM59" s="423"/>
      <c r="CN59" s="423"/>
      <c r="CO59" s="423"/>
      <c r="CP59" s="423"/>
      <c r="CQ59" s="423"/>
      <c r="CR59" s="423"/>
      <c r="CS59" s="423"/>
      <c r="CT59" s="423"/>
      <c r="CU59" s="423"/>
      <c r="CV59" s="133"/>
      <c r="CW59" s="133"/>
      <c r="CX59" s="133"/>
      <c r="CY59" s="133"/>
      <c r="CZ59" s="133"/>
      <c r="DA59" s="133"/>
      <c r="DB59" s="133"/>
      <c r="DC59" s="133"/>
      <c r="DD59" s="133"/>
      <c r="DE59" s="133"/>
      <c r="DF59" s="133"/>
      <c r="DG59" s="133"/>
      <c r="DH59" s="133"/>
      <c r="DI59" s="133"/>
      <c r="DJ59" s="133"/>
      <c r="DK59" s="133"/>
      <c r="DL59" s="133"/>
      <c r="DM59" s="133"/>
      <c r="DN59" s="133"/>
      <c r="DO59" s="133"/>
      <c r="DP59" s="133"/>
      <c r="DQ59" s="133"/>
      <c r="DR59" s="133"/>
      <c r="DS59" s="133"/>
      <c r="DT59" s="133"/>
      <c r="DU59" s="133"/>
      <c r="DV59" s="133"/>
      <c r="DW59" s="133"/>
      <c r="DX59" s="133"/>
      <c r="DY59" s="133"/>
    </row>
    <row r="60" spans="1:129" ht="12.75" customHeight="1" x14ac:dyDescent="0.2">
      <c r="A60" s="70"/>
      <c r="B60" s="538">
        <v>1</v>
      </c>
      <c r="C60" s="3" t="s">
        <v>58</v>
      </c>
      <c r="I60" s="5" t="s">
        <v>151</v>
      </c>
      <c r="N60" s="37">
        <f>SUMIF(P$32:DE$32,1,P60:DE60)</f>
        <v>17880</v>
      </c>
      <c r="P60" s="128"/>
      <c r="Q60" s="128"/>
      <c r="R60" s="128"/>
      <c r="S60" s="128"/>
      <c r="T60" s="128"/>
      <c r="U60" s="128"/>
      <c r="V60" s="120">
        <v>1197</v>
      </c>
      <c r="W60" s="120">
        <v>1225</v>
      </c>
      <c r="X60" s="120">
        <v>1113</v>
      </c>
      <c r="Y60" s="120">
        <v>1164</v>
      </c>
      <c r="Z60" s="120">
        <v>1272</v>
      </c>
      <c r="AA60" s="120">
        <v>1338</v>
      </c>
      <c r="AB60" s="120">
        <v>1270</v>
      </c>
      <c r="AC60" s="120">
        <v>1150</v>
      </c>
      <c r="AD60" s="120">
        <v>429</v>
      </c>
      <c r="AE60" s="120">
        <v>429</v>
      </c>
      <c r="AF60" s="120">
        <v>429</v>
      </c>
      <c r="AG60" s="120">
        <v>429</v>
      </c>
      <c r="AH60" s="120">
        <v>429</v>
      </c>
      <c r="AI60" s="120">
        <v>429</v>
      </c>
      <c r="AJ60" s="120">
        <v>429</v>
      </c>
      <c r="AK60" s="120">
        <v>429</v>
      </c>
      <c r="AL60" s="120">
        <v>429</v>
      </c>
      <c r="AM60" s="120">
        <v>429</v>
      </c>
      <c r="AN60" s="120">
        <v>429</v>
      </c>
      <c r="AO60" s="120">
        <v>429</v>
      </c>
      <c r="AP60" s="120">
        <v>429</v>
      </c>
      <c r="AQ60" s="120">
        <v>429</v>
      </c>
      <c r="AR60" s="120">
        <v>429</v>
      </c>
      <c r="AS60" s="120">
        <v>429</v>
      </c>
      <c r="AT60" s="120">
        <v>429</v>
      </c>
      <c r="AU60" s="120">
        <v>429</v>
      </c>
      <c r="AV60" s="120">
        <v>429</v>
      </c>
      <c r="AW60" s="120">
        <v>0</v>
      </c>
      <c r="AX60" s="120">
        <v>0</v>
      </c>
      <c r="AY60" s="120">
        <v>0</v>
      </c>
      <c r="AZ60" s="120">
        <v>0</v>
      </c>
      <c r="BA60" s="120">
        <v>0</v>
      </c>
      <c r="BB60" s="120">
        <v>0</v>
      </c>
      <c r="BC60" s="120">
        <v>0</v>
      </c>
      <c r="BD60" s="120">
        <v>0</v>
      </c>
      <c r="BE60" s="120">
        <v>0</v>
      </c>
      <c r="BF60" s="120">
        <v>0</v>
      </c>
      <c r="BG60" s="120">
        <v>0</v>
      </c>
      <c r="BH60" s="120">
        <v>0</v>
      </c>
      <c r="BI60" s="120">
        <v>0</v>
      </c>
      <c r="BJ60" s="120">
        <v>0</v>
      </c>
      <c r="BK60" s="120">
        <v>0</v>
      </c>
      <c r="BL60" s="120">
        <v>0</v>
      </c>
      <c r="BM60" s="120">
        <v>0</v>
      </c>
      <c r="BN60" s="120">
        <v>0</v>
      </c>
      <c r="BO60" s="120">
        <v>0</v>
      </c>
      <c r="BP60" s="120">
        <v>0</v>
      </c>
      <c r="BQ60" s="120">
        <v>0</v>
      </c>
      <c r="BR60" s="120">
        <v>0</v>
      </c>
      <c r="BS60" s="120">
        <v>0</v>
      </c>
      <c r="BT60" s="120">
        <v>0</v>
      </c>
      <c r="BU60" s="120">
        <v>0</v>
      </c>
      <c r="BV60" s="120">
        <v>0</v>
      </c>
      <c r="BW60" s="120">
        <v>0</v>
      </c>
      <c r="BX60" s="120">
        <v>0</v>
      </c>
      <c r="BY60" s="120">
        <v>0</v>
      </c>
      <c r="BZ60" s="120">
        <v>0</v>
      </c>
      <c r="CA60" s="120">
        <v>0</v>
      </c>
      <c r="CB60" s="120">
        <v>0</v>
      </c>
      <c r="CC60" s="120">
        <v>0</v>
      </c>
      <c r="CD60" s="120">
        <v>0</v>
      </c>
      <c r="CE60" s="120">
        <v>0</v>
      </c>
      <c r="CF60" s="120">
        <v>0</v>
      </c>
      <c r="CG60" s="120">
        <v>0</v>
      </c>
      <c r="CH60" s="120">
        <v>0</v>
      </c>
      <c r="CI60" s="120">
        <v>0</v>
      </c>
      <c r="CJ60" s="120">
        <v>0</v>
      </c>
      <c r="CK60" s="120">
        <v>0</v>
      </c>
      <c r="CL60" s="120">
        <v>0</v>
      </c>
      <c r="CM60" s="120">
        <v>0</v>
      </c>
      <c r="CN60" s="120">
        <v>0</v>
      </c>
      <c r="CO60" s="120">
        <v>0</v>
      </c>
      <c r="CP60" s="120">
        <v>0</v>
      </c>
      <c r="CQ60" s="120">
        <v>0</v>
      </c>
      <c r="CR60" s="120">
        <v>0</v>
      </c>
      <c r="CS60" s="120">
        <v>0</v>
      </c>
      <c r="CT60" s="120">
        <v>0</v>
      </c>
      <c r="CU60" s="120">
        <v>0</v>
      </c>
      <c r="CV60" s="128"/>
      <c r="CW60" s="128"/>
      <c r="CX60" s="128"/>
      <c r="CY60" s="128"/>
      <c r="CZ60" s="128"/>
      <c r="DA60" s="128"/>
      <c r="DB60" s="128"/>
      <c r="DC60" s="128"/>
      <c r="DD60" s="128"/>
      <c r="DE60" s="128"/>
      <c r="DF60" s="128"/>
      <c r="DG60" s="128"/>
      <c r="DH60" s="128"/>
      <c r="DI60" s="128"/>
      <c r="DJ60" s="128"/>
      <c r="DK60" s="128"/>
      <c r="DL60" s="128"/>
      <c r="DM60" s="128"/>
      <c r="DN60" s="128"/>
      <c r="DO60" s="128"/>
      <c r="DP60" s="128"/>
      <c r="DQ60" s="128"/>
      <c r="DR60" s="128"/>
      <c r="DS60" s="128"/>
      <c r="DT60" s="128"/>
      <c r="DU60" s="128"/>
      <c r="DV60" s="128"/>
      <c r="DW60" s="128"/>
      <c r="DX60" s="128"/>
      <c r="DY60" s="128"/>
    </row>
    <row r="61" spans="1:129" ht="12.75" customHeight="1" x14ac:dyDescent="0.2">
      <c r="A61" s="70"/>
      <c r="B61" s="538">
        <f>B60+1</f>
        <v>2</v>
      </c>
      <c r="C61" s="3" t="s">
        <v>163</v>
      </c>
      <c r="I61" s="5" t="s">
        <v>151</v>
      </c>
      <c r="K61" s="134"/>
      <c r="N61" s="37">
        <f t="shared" ref="N61:N63" si="20">SUMIF(P$32:DE$32,1,P61:DE61)</f>
        <v>19230</v>
      </c>
      <c r="P61" s="128"/>
      <c r="Q61" s="128"/>
      <c r="R61" s="128"/>
      <c r="S61" s="128"/>
      <c r="T61" s="128"/>
      <c r="U61" s="128"/>
      <c r="V61" s="120">
        <f>V60+50</f>
        <v>1247</v>
      </c>
      <c r="W61" s="120">
        <f t="shared" ref="W61:AD61" si="21">W60+50</f>
        <v>1275</v>
      </c>
      <c r="X61" s="120">
        <f t="shared" si="21"/>
        <v>1163</v>
      </c>
      <c r="Y61" s="120">
        <f t="shared" si="21"/>
        <v>1214</v>
      </c>
      <c r="Z61" s="120">
        <f t="shared" si="21"/>
        <v>1322</v>
      </c>
      <c r="AA61" s="120">
        <f t="shared" si="21"/>
        <v>1388</v>
      </c>
      <c r="AB61" s="120">
        <f t="shared" si="21"/>
        <v>1320</v>
      </c>
      <c r="AC61" s="120">
        <f t="shared" si="21"/>
        <v>1200</v>
      </c>
      <c r="AD61" s="120">
        <f t="shared" si="21"/>
        <v>479</v>
      </c>
      <c r="AE61" s="120">
        <f t="shared" ref="AE61:AV61" si="22">AE60+50</f>
        <v>479</v>
      </c>
      <c r="AF61" s="120">
        <f t="shared" si="22"/>
        <v>479</v>
      </c>
      <c r="AG61" s="120">
        <f t="shared" si="22"/>
        <v>479</v>
      </c>
      <c r="AH61" s="120">
        <f t="shared" si="22"/>
        <v>479</v>
      </c>
      <c r="AI61" s="120">
        <f t="shared" si="22"/>
        <v>479</v>
      </c>
      <c r="AJ61" s="120">
        <f t="shared" si="22"/>
        <v>479</v>
      </c>
      <c r="AK61" s="120">
        <f t="shared" si="22"/>
        <v>479</v>
      </c>
      <c r="AL61" s="120">
        <f t="shared" si="22"/>
        <v>479</v>
      </c>
      <c r="AM61" s="120">
        <f t="shared" si="22"/>
        <v>479</v>
      </c>
      <c r="AN61" s="120">
        <f t="shared" si="22"/>
        <v>479</v>
      </c>
      <c r="AO61" s="120">
        <f t="shared" si="22"/>
        <v>479</v>
      </c>
      <c r="AP61" s="120">
        <f t="shared" si="22"/>
        <v>479</v>
      </c>
      <c r="AQ61" s="120">
        <f t="shared" si="22"/>
        <v>479</v>
      </c>
      <c r="AR61" s="120">
        <f t="shared" si="22"/>
        <v>479</v>
      </c>
      <c r="AS61" s="120">
        <f t="shared" si="22"/>
        <v>479</v>
      </c>
      <c r="AT61" s="120">
        <f t="shared" si="22"/>
        <v>479</v>
      </c>
      <c r="AU61" s="120">
        <f t="shared" si="22"/>
        <v>479</v>
      </c>
      <c r="AV61" s="120">
        <f t="shared" si="22"/>
        <v>479</v>
      </c>
      <c r="AW61" s="120">
        <v>0</v>
      </c>
      <c r="AX61" s="120">
        <v>0</v>
      </c>
      <c r="AY61" s="120">
        <v>0</v>
      </c>
      <c r="AZ61" s="120">
        <v>0</v>
      </c>
      <c r="BA61" s="120">
        <v>0</v>
      </c>
      <c r="BB61" s="120">
        <v>0</v>
      </c>
      <c r="BC61" s="120">
        <v>0</v>
      </c>
      <c r="BD61" s="120">
        <v>0</v>
      </c>
      <c r="BE61" s="120">
        <v>0</v>
      </c>
      <c r="BF61" s="120">
        <v>0</v>
      </c>
      <c r="BG61" s="120">
        <v>0</v>
      </c>
      <c r="BH61" s="120">
        <v>0</v>
      </c>
      <c r="BI61" s="120">
        <v>0</v>
      </c>
      <c r="BJ61" s="120">
        <v>0</v>
      </c>
      <c r="BK61" s="120">
        <v>0</v>
      </c>
      <c r="BL61" s="120">
        <v>0</v>
      </c>
      <c r="BM61" s="120">
        <v>0</v>
      </c>
      <c r="BN61" s="120">
        <v>0</v>
      </c>
      <c r="BO61" s="120">
        <v>0</v>
      </c>
      <c r="BP61" s="120">
        <v>0</v>
      </c>
      <c r="BQ61" s="120">
        <v>0</v>
      </c>
      <c r="BR61" s="120">
        <v>0</v>
      </c>
      <c r="BS61" s="120">
        <v>0</v>
      </c>
      <c r="BT61" s="120">
        <v>0</v>
      </c>
      <c r="BU61" s="120">
        <v>0</v>
      </c>
      <c r="BV61" s="120">
        <v>0</v>
      </c>
      <c r="BW61" s="120">
        <v>0</v>
      </c>
      <c r="BX61" s="120">
        <v>0</v>
      </c>
      <c r="BY61" s="120">
        <v>0</v>
      </c>
      <c r="BZ61" s="120">
        <v>0</v>
      </c>
      <c r="CA61" s="120">
        <v>0</v>
      </c>
      <c r="CB61" s="120">
        <v>0</v>
      </c>
      <c r="CC61" s="120">
        <v>0</v>
      </c>
      <c r="CD61" s="120">
        <v>0</v>
      </c>
      <c r="CE61" s="120">
        <v>0</v>
      </c>
      <c r="CF61" s="120">
        <v>0</v>
      </c>
      <c r="CG61" s="120">
        <v>0</v>
      </c>
      <c r="CH61" s="120">
        <v>0</v>
      </c>
      <c r="CI61" s="120">
        <v>0</v>
      </c>
      <c r="CJ61" s="120">
        <v>0</v>
      </c>
      <c r="CK61" s="120">
        <v>0</v>
      </c>
      <c r="CL61" s="120">
        <v>0</v>
      </c>
      <c r="CM61" s="120">
        <v>0</v>
      </c>
      <c r="CN61" s="120">
        <v>0</v>
      </c>
      <c r="CO61" s="120">
        <v>0</v>
      </c>
      <c r="CP61" s="120">
        <v>0</v>
      </c>
      <c r="CQ61" s="120">
        <v>0</v>
      </c>
      <c r="CR61" s="120">
        <v>0</v>
      </c>
      <c r="CS61" s="120">
        <v>0</v>
      </c>
      <c r="CT61" s="120">
        <v>0</v>
      </c>
      <c r="CU61" s="120">
        <v>0</v>
      </c>
      <c r="CV61" s="128"/>
      <c r="CW61" s="128"/>
      <c r="CX61" s="128"/>
      <c r="CY61" s="128"/>
      <c r="CZ61" s="128"/>
      <c r="DA61" s="128"/>
      <c r="DB61" s="128"/>
      <c r="DC61" s="128"/>
      <c r="DD61" s="128"/>
      <c r="DE61" s="128"/>
      <c r="DF61" s="128"/>
      <c r="DG61" s="128"/>
      <c r="DH61" s="128"/>
      <c r="DI61" s="128"/>
      <c r="DJ61" s="128"/>
      <c r="DK61" s="128"/>
      <c r="DL61" s="128"/>
      <c r="DM61" s="128"/>
      <c r="DN61" s="128"/>
      <c r="DO61" s="128"/>
      <c r="DP61" s="128"/>
      <c r="DQ61" s="128"/>
      <c r="DR61" s="128"/>
      <c r="DS61" s="128"/>
      <c r="DT61" s="128"/>
      <c r="DU61" s="128"/>
      <c r="DV61" s="128"/>
      <c r="DW61" s="128"/>
      <c r="DX61" s="128"/>
      <c r="DY61" s="128"/>
    </row>
    <row r="62" spans="1:129" ht="12.75" customHeight="1" x14ac:dyDescent="0.2">
      <c r="A62" s="70"/>
      <c r="B62" s="538">
        <f>B61+1</f>
        <v>3</v>
      </c>
      <c r="C62" s="3" t="s">
        <v>164</v>
      </c>
      <c r="I62" s="5" t="s">
        <v>151</v>
      </c>
      <c r="K62" s="134"/>
      <c r="N62" s="424">
        <f t="shared" si="20"/>
        <v>16530</v>
      </c>
      <c r="P62" s="128"/>
      <c r="Q62" s="128"/>
      <c r="R62" s="128"/>
      <c r="S62" s="128"/>
      <c r="T62" s="128"/>
      <c r="U62" s="128"/>
      <c r="V62" s="120">
        <f>V60-50</f>
        <v>1147</v>
      </c>
      <c r="W62" s="120">
        <f t="shared" ref="W62:AD62" si="23">W60-50</f>
        <v>1175</v>
      </c>
      <c r="X62" s="120">
        <f t="shared" si="23"/>
        <v>1063</v>
      </c>
      <c r="Y62" s="120">
        <f t="shared" si="23"/>
        <v>1114</v>
      </c>
      <c r="Z62" s="120">
        <f t="shared" si="23"/>
        <v>1222</v>
      </c>
      <c r="AA62" s="120">
        <f t="shared" si="23"/>
        <v>1288</v>
      </c>
      <c r="AB62" s="120">
        <f t="shared" si="23"/>
        <v>1220</v>
      </c>
      <c r="AC62" s="120">
        <f t="shared" si="23"/>
        <v>1100</v>
      </c>
      <c r="AD62" s="120">
        <f t="shared" si="23"/>
        <v>379</v>
      </c>
      <c r="AE62" s="120">
        <f t="shared" ref="AE62:AV62" si="24">AE60-50</f>
        <v>379</v>
      </c>
      <c r="AF62" s="120">
        <f t="shared" si="24"/>
        <v>379</v>
      </c>
      <c r="AG62" s="120">
        <f t="shared" si="24"/>
        <v>379</v>
      </c>
      <c r="AH62" s="120">
        <f t="shared" si="24"/>
        <v>379</v>
      </c>
      <c r="AI62" s="120">
        <f t="shared" si="24"/>
        <v>379</v>
      </c>
      <c r="AJ62" s="120">
        <f t="shared" si="24"/>
        <v>379</v>
      </c>
      <c r="AK62" s="120">
        <f t="shared" si="24"/>
        <v>379</v>
      </c>
      <c r="AL62" s="120">
        <f t="shared" si="24"/>
        <v>379</v>
      </c>
      <c r="AM62" s="120">
        <f t="shared" si="24"/>
        <v>379</v>
      </c>
      <c r="AN62" s="120">
        <f t="shared" si="24"/>
        <v>379</v>
      </c>
      <c r="AO62" s="120">
        <f t="shared" si="24"/>
        <v>379</v>
      </c>
      <c r="AP62" s="120">
        <f t="shared" si="24"/>
        <v>379</v>
      </c>
      <c r="AQ62" s="120">
        <f t="shared" si="24"/>
        <v>379</v>
      </c>
      <c r="AR62" s="120">
        <f t="shared" si="24"/>
        <v>379</v>
      </c>
      <c r="AS62" s="120">
        <f t="shared" si="24"/>
        <v>379</v>
      </c>
      <c r="AT62" s="120">
        <f t="shared" si="24"/>
        <v>379</v>
      </c>
      <c r="AU62" s="120">
        <f t="shared" si="24"/>
        <v>379</v>
      </c>
      <c r="AV62" s="120">
        <f t="shared" si="24"/>
        <v>379</v>
      </c>
      <c r="AW62" s="120">
        <v>0</v>
      </c>
      <c r="AX62" s="120">
        <v>0</v>
      </c>
      <c r="AY62" s="120">
        <v>0</v>
      </c>
      <c r="AZ62" s="120">
        <v>0</v>
      </c>
      <c r="BA62" s="120">
        <v>0</v>
      </c>
      <c r="BB62" s="120">
        <v>0</v>
      </c>
      <c r="BC62" s="120">
        <v>0</v>
      </c>
      <c r="BD62" s="120">
        <v>0</v>
      </c>
      <c r="BE62" s="120">
        <v>0</v>
      </c>
      <c r="BF62" s="120">
        <v>0</v>
      </c>
      <c r="BG62" s="120">
        <v>0</v>
      </c>
      <c r="BH62" s="120">
        <v>0</v>
      </c>
      <c r="BI62" s="120">
        <v>0</v>
      </c>
      <c r="BJ62" s="120">
        <v>0</v>
      </c>
      <c r="BK62" s="120">
        <v>0</v>
      </c>
      <c r="BL62" s="120">
        <v>0</v>
      </c>
      <c r="BM62" s="120">
        <v>0</v>
      </c>
      <c r="BN62" s="120">
        <v>0</v>
      </c>
      <c r="BO62" s="120">
        <v>0</v>
      </c>
      <c r="BP62" s="120">
        <v>0</v>
      </c>
      <c r="BQ62" s="120">
        <v>0</v>
      </c>
      <c r="BR62" s="120">
        <v>0</v>
      </c>
      <c r="BS62" s="120">
        <v>0</v>
      </c>
      <c r="BT62" s="120">
        <v>0</v>
      </c>
      <c r="BU62" s="120">
        <v>0</v>
      </c>
      <c r="BV62" s="120">
        <v>0</v>
      </c>
      <c r="BW62" s="120">
        <v>0</v>
      </c>
      <c r="BX62" s="120">
        <v>0</v>
      </c>
      <c r="BY62" s="120">
        <v>0</v>
      </c>
      <c r="BZ62" s="120">
        <v>0</v>
      </c>
      <c r="CA62" s="120">
        <v>0</v>
      </c>
      <c r="CB62" s="120">
        <v>0</v>
      </c>
      <c r="CC62" s="120">
        <v>0</v>
      </c>
      <c r="CD62" s="120">
        <v>0</v>
      </c>
      <c r="CE62" s="120">
        <v>0</v>
      </c>
      <c r="CF62" s="120">
        <v>0</v>
      </c>
      <c r="CG62" s="120">
        <v>0</v>
      </c>
      <c r="CH62" s="120">
        <v>0</v>
      </c>
      <c r="CI62" s="120">
        <v>0</v>
      </c>
      <c r="CJ62" s="120">
        <v>0</v>
      </c>
      <c r="CK62" s="120">
        <v>0</v>
      </c>
      <c r="CL62" s="120">
        <v>0</v>
      </c>
      <c r="CM62" s="120">
        <v>0</v>
      </c>
      <c r="CN62" s="120">
        <v>0</v>
      </c>
      <c r="CO62" s="120">
        <v>0</v>
      </c>
      <c r="CP62" s="120">
        <v>0</v>
      </c>
      <c r="CQ62" s="120">
        <v>0</v>
      </c>
      <c r="CR62" s="120">
        <v>0</v>
      </c>
      <c r="CS62" s="120">
        <v>0</v>
      </c>
      <c r="CT62" s="120">
        <v>0</v>
      </c>
      <c r="CU62" s="120">
        <v>0</v>
      </c>
      <c r="CV62" s="128"/>
      <c r="CW62" s="128"/>
      <c r="CX62" s="128"/>
      <c r="CY62" s="128"/>
      <c r="CZ62" s="128"/>
      <c r="DA62" s="128"/>
      <c r="DB62" s="128"/>
      <c r="DC62" s="128"/>
      <c r="DD62" s="128"/>
      <c r="DE62" s="128"/>
      <c r="DF62" s="128"/>
      <c r="DG62" s="128"/>
      <c r="DH62" s="128"/>
      <c r="DI62" s="128"/>
      <c r="DJ62" s="128"/>
      <c r="DK62" s="128"/>
      <c r="DL62" s="128"/>
      <c r="DM62" s="128"/>
      <c r="DN62" s="128"/>
      <c r="DO62" s="128"/>
      <c r="DP62" s="128"/>
      <c r="DQ62" s="128"/>
      <c r="DR62" s="128"/>
      <c r="DS62" s="128"/>
      <c r="DT62" s="128"/>
      <c r="DU62" s="128"/>
      <c r="DV62" s="128"/>
      <c r="DW62" s="128"/>
      <c r="DX62" s="128"/>
      <c r="DY62" s="128"/>
    </row>
    <row r="63" spans="1:129" ht="12.75" customHeight="1" x14ac:dyDescent="0.2">
      <c r="A63" s="70"/>
      <c r="C63" s="44" t="s">
        <v>165</v>
      </c>
      <c r="I63" s="5" t="s">
        <v>151</v>
      </c>
      <c r="K63" s="87" t="str">
        <f>K56</f>
        <v>Base Case</v>
      </c>
      <c r="N63" s="37">
        <f t="shared" si="20"/>
        <v>17880</v>
      </c>
      <c r="P63" s="375">
        <f t="shared" ref="P63:S63" si="25">INDEX(P60:P62,INDEX($B$53:$B$55,MATCH($K$56,$C$53:$C$55,0)))</f>
        <v>0</v>
      </c>
      <c r="Q63" s="375">
        <f t="shared" si="25"/>
        <v>0</v>
      </c>
      <c r="R63" s="375">
        <f t="shared" si="25"/>
        <v>0</v>
      </c>
      <c r="S63" s="375">
        <f t="shared" si="25"/>
        <v>0</v>
      </c>
      <c r="T63" s="375">
        <f>INDEX(T60:T62,INDEX($B$60:$B$62,MATCH($K$63,$C$60:$C$62,0)))</f>
        <v>0</v>
      </c>
      <c r="U63" s="375">
        <f t="shared" ref="U63:CF63" si="26">INDEX(U60:U62,INDEX($B$60:$B$62,MATCH($K$63,$C$60:$C$62,0)))</f>
        <v>0</v>
      </c>
      <c r="V63" s="375">
        <f t="shared" si="26"/>
        <v>1197</v>
      </c>
      <c r="W63" s="375">
        <f t="shared" si="26"/>
        <v>1225</v>
      </c>
      <c r="X63" s="375">
        <f t="shared" si="26"/>
        <v>1113</v>
      </c>
      <c r="Y63" s="375">
        <f t="shared" si="26"/>
        <v>1164</v>
      </c>
      <c r="Z63" s="375">
        <f t="shared" si="26"/>
        <v>1272</v>
      </c>
      <c r="AA63" s="375">
        <f t="shared" si="26"/>
        <v>1338</v>
      </c>
      <c r="AB63" s="375">
        <f t="shared" si="26"/>
        <v>1270</v>
      </c>
      <c r="AC63" s="375">
        <f t="shared" si="26"/>
        <v>1150</v>
      </c>
      <c r="AD63" s="375">
        <f t="shared" si="26"/>
        <v>429</v>
      </c>
      <c r="AE63" s="375">
        <f t="shared" si="26"/>
        <v>429</v>
      </c>
      <c r="AF63" s="375">
        <f t="shared" si="26"/>
        <v>429</v>
      </c>
      <c r="AG63" s="375">
        <f t="shared" si="26"/>
        <v>429</v>
      </c>
      <c r="AH63" s="375">
        <f t="shared" si="26"/>
        <v>429</v>
      </c>
      <c r="AI63" s="375">
        <f t="shared" si="26"/>
        <v>429</v>
      </c>
      <c r="AJ63" s="375">
        <f t="shared" si="26"/>
        <v>429</v>
      </c>
      <c r="AK63" s="375">
        <f t="shared" si="26"/>
        <v>429</v>
      </c>
      <c r="AL63" s="375">
        <f t="shared" si="26"/>
        <v>429</v>
      </c>
      <c r="AM63" s="375">
        <f t="shared" si="26"/>
        <v>429</v>
      </c>
      <c r="AN63" s="375">
        <f t="shared" si="26"/>
        <v>429</v>
      </c>
      <c r="AO63" s="375">
        <f t="shared" si="26"/>
        <v>429</v>
      </c>
      <c r="AP63" s="375">
        <f t="shared" si="26"/>
        <v>429</v>
      </c>
      <c r="AQ63" s="375">
        <f t="shared" si="26"/>
        <v>429</v>
      </c>
      <c r="AR63" s="375">
        <f t="shared" si="26"/>
        <v>429</v>
      </c>
      <c r="AS63" s="375">
        <f t="shared" si="26"/>
        <v>429</v>
      </c>
      <c r="AT63" s="375">
        <f t="shared" si="26"/>
        <v>429</v>
      </c>
      <c r="AU63" s="375">
        <f t="shared" si="26"/>
        <v>429</v>
      </c>
      <c r="AV63" s="375">
        <f t="shared" si="26"/>
        <v>429</v>
      </c>
      <c r="AW63" s="375">
        <f t="shared" si="26"/>
        <v>0</v>
      </c>
      <c r="AX63" s="375">
        <f t="shared" si="26"/>
        <v>0</v>
      </c>
      <c r="AY63" s="375">
        <f t="shared" si="26"/>
        <v>0</v>
      </c>
      <c r="AZ63" s="375">
        <f t="shared" si="26"/>
        <v>0</v>
      </c>
      <c r="BA63" s="375">
        <f t="shared" si="26"/>
        <v>0</v>
      </c>
      <c r="BB63" s="375">
        <f t="shared" si="26"/>
        <v>0</v>
      </c>
      <c r="BC63" s="375">
        <f t="shared" si="26"/>
        <v>0</v>
      </c>
      <c r="BD63" s="375">
        <f t="shared" si="26"/>
        <v>0</v>
      </c>
      <c r="BE63" s="375">
        <f t="shared" si="26"/>
        <v>0</v>
      </c>
      <c r="BF63" s="375">
        <f t="shared" si="26"/>
        <v>0</v>
      </c>
      <c r="BG63" s="375">
        <f t="shared" si="26"/>
        <v>0</v>
      </c>
      <c r="BH63" s="375">
        <f t="shared" si="26"/>
        <v>0</v>
      </c>
      <c r="BI63" s="375">
        <f t="shared" si="26"/>
        <v>0</v>
      </c>
      <c r="BJ63" s="375">
        <f t="shared" si="26"/>
        <v>0</v>
      </c>
      <c r="BK63" s="375">
        <f t="shared" si="26"/>
        <v>0</v>
      </c>
      <c r="BL63" s="375">
        <f t="shared" si="26"/>
        <v>0</v>
      </c>
      <c r="BM63" s="375">
        <f t="shared" si="26"/>
        <v>0</v>
      </c>
      <c r="BN63" s="375">
        <f t="shared" si="26"/>
        <v>0</v>
      </c>
      <c r="BO63" s="375">
        <f t="shared" si="26"/>
        <v>0</v>
      </c>
      <c r="BP63" s="375">
        <f t="shared" si="26"/>
        <v>0</v>
      </c>
      <c r="BQ63" s="375">
        <f t="shared" si="26"/>
        <v>0</v>
      </c>
      <c r="BR63" s="375">
        <f t="shared" si="26"/>
        <v>0</v>
      </c>
      <c r="BS63" s="375">
        <f t="shared" si="26"/>
        <v>0</v>
      </c>
      <c r="BT63" s="375">
        <f t="shared" si="26"/>
        <v>0</v>
      </c>
      <c r="BU63" s="375">
        <f t="shared" si="26"/>
        <v>0</v>
      </c>
      <c r="BV63" s="375">
        <f t="shared" si="26"/>
        <v>0</v>
      </c>
      <c r="BW63" s="375">
        <f t="shared" si="26"/>
        <v>0</v>
      </c>
      <c r="BX63" s="375">
        <f t="shared" si="26"/>
        <v>0</v>
      </c>
      <c r="BY63" s="375">
        <f t="shared" si="26"/>
        <v>0</v>
      </c>
      <c r="BZ63" s="375">
        <f t="shared" si="26"/>
        <v>0</v>
      </c>
      <c r="CA63" s="375">
        <f t="shared" si="26"/>
        <v>0</v>
      </c>
      <c r="CB63" s="375">
        <f t="shared" si="26"/>
        <v>0</v>
      </c>
      <c r="CC63" s="375">
        <f t="shared" si="26"/>
        <v>0</v>
      </c>
      <c r="CD63" s="375">
        <f t="shared" si="26"/>
        <v>0</v>
      </c>
      <c r="CE63" s="375">
        <f t="shared" si="26"/>
        <v>0</v>
      </c>
      <c r="CF63" s="375">
        <f t="shared" si="26"/>
        <v>0</v>
      </c>
      <c r="CG63" s="375">
        <f t="shared" ref="CG63:CU63" si="27">INDEX(CG60:CG62,INDEX($B$60:$B$62,MATCH($K$63,$C$60:$C$62,0)))</f>
        <v>0</v>
      </c>
      <c r="CH63" s="375">
        <f t="shared" si="27"/>
        <v>0</v>
      </c>
      <c r="CI63" s="375">
        <f t="shared" si="27"/>
        <v>0</v>
      </c>
      <c r="CJ63" s="375">
        <f t="shared" si="27"/>
        <v>0</v>
      </c>
      <c r="CK63" s="375">
        <f t="shared" si="27"/>
        <v>0</v>
      </c>
      <c r="CL63" s="375">
        <f t="shared" si="27"/>
        <v>0</v>
      </c>
      <c r="CM63" s="375">
        <f t="shared" si="27"/>
        <v>0</v>
      </c>
      <c r="CN63" s="375">
        <f t="shared" si="27"/>
        <v>0</v>
      </c>
      <c r="CO63" s="375">
        <f t="shared" si="27"/>
        <v>0</v>
      </c>
      <c r="CP63" s="375">
        <f t="shared" si="27"/>
        <v>0</v>
      </c>
      <c r="CQ63" s="375">
        <f t="shared" si="27"/>
        <v>0</v>
      </c>
      <c r="CR63" s="375">
        <f t="shared" si="27"/>
        <v>0</v>
      </c>
      <c r="CS63" s="375">
        <f t="shared" si="27"/>
        <v>0</v>
      </c>
      <c r="CT63" s="375">
        <f t="shared" si="27"/>
        <v>0</v>
      </c>
      <c r="CU63" s="375">
        <f t="shared" si="27"/>
        <v>0</v>
      </c>
      <c r="CV63" s="128"/>
      <c r="CW63" s="128"/>
      <c r="CX63" s="128"/>
      <c r="CY63" s="128"/>
      <c r="CZ63" s="128"/>
      <c r="DA63" s="128"/>
      <c r="DB63" s="128"/>
      <c r="DC63" s="128"/>
      <c r="DD63" s="128"/>
      <c r="DE63" s="128"/>
      <c r="DF63" s="128"/>
      <c r="DG63" s="128"/>
      <c r="DH63" s="128"/>
      <c r="DI63" s="128"/>
      <c r="DJ63" s="128"/>
      <c r="DK63" s="128"/>
      <c r="DL63" s="128"/>
      <c r="DM63" s="128"/>
      <c r="DN63" s="128"/>
      <c r="DO63" s="128"/>
      <c r="DP63" s="128"/>
      <c r="DQ63" s="128"/>
      <c r="DR63" s="128"/>
      <c r="DS63" s="128"/>
      <c r="DT63" s="128"/>
      <c r="DU63" s="128"/>
      <c r="DV63" s="128"/>
      <c r="DW63" s="128"/>
      <c r="DX63" s="128"/>
      <c r="DY63" s="128"/>
    </row>
    <row r="64" spans="1:129" ht="12.75" customHeight="1" x14ac:dyDescent="0.2">
      <c r="A64" s="70"/>
      <c r="S64" s="128"/>
      <c r="T64" s="128"/>
      <c r="U64" s="128"/>
      <c r="CV64" s="120"/>
      <c r="CW64" s="120"/>
      <c r="CX64" s="120"/>
      <c r="CY64" s="120"/>
      <c r="CZ64" s="120"/>
      <c r="DA64" s="120"/>
      <c r="DB64" s="120"/>
      <c r="DC64" s="120"/>
      <c r="DD64" s="120"/>
      <c r="DE64" s="120"/>
      <c r="DF64" s="120"/>
      <c r="DG64" s="120"/>
      <c r="DH64" s="120"/>
      <c r="DI64" s="120"/>
      <c r="DJ64" s="120"/>
      <c r="DK64" s="120"/>
      <c r="DL64" s="120"/>
      <c r="DM64" s="120"/>
      <c r="DN64" s="120"/>
      <c r="DO64" s="120"/>
      <c r="DP64" s="120"/>
      <c r="DQ64" s="120"/>
      <c r="DR64" s="120"/>
      <c r="DS64" s="120"/>
      <c r="DT64" s="120"/>
      <c r="DU64" s="120"/>
      <c r="DV64" s="120"/>
      <c r="DW64" s="120"/>
      <c r="DX64" s="120"/>
      <c r="DY64" s="120"/>
    </row>
    <row r="65" spans="1:129" ht="12.75" customHeight="1" x14ac:dyDescent="0.2">
      <c r="A65" s="70"/>
      <c r="S65" s="128"/>
      <c r="T65" s="128"/>
      <c r="U65" s="128"/>
      <c r="CV65" s="120"/>
      <c r="CW65" s="120"/>
      <c r="CX65" s="120"/>
      <c r="CY65" s="120"/>
      <c r="CZ65" s="120"/>
      <c r="DA65" s="120"/>
      <c r="DB65" s="120"/>
      <c r="DC65" s="120"/>
      <c r="DD65" s="120"/>
      <c r="DE65" s="120"/>
      <c r="DF65" s="120"/>
      <c r="DG65" s="120"/>
      <c r="DH65" s="120"/>
      <c r="DI65" s="120"/>
      <c r="DJ65" s="120"/>
      <c r="DK65" s="120"/>
      <c r="DL65" s="120"/>
      <c r="DM65" s="120"/>
      <c r="DN65" s="120"/>
      <c r="DO65" s="120"/>
      <c r="DP65" s="120"/>
      <c r="DQ65" s="120"/>
      <c r="DR65" s="120"/>
      <c r="DS65" s="120"/>
      <c r="DT65" s="120"/>
      <c r="DU65" s="120"/>
      <c r="DV65" s="120"/>
      <c r="DW65" s="120"/>
      <c r="DX65" s="120"/>
      <c r="DY65" s="120"/>
    </row>
    <row r="66" spans="1:129" ht="12.75" customHeight="1" x14ac:dyDescent="0.2">
      <c r="A66" s="70"/>
      <c r="K66" s="135" t="s">
        <v>153</v>
      </c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</row>
    <row r="67" spans="1:129" ht="12.75" customHeight="1" x14ac:dyDescent="0.2">
      <c r="A67" s="70"/>
      <c r="B67" s="3" t="s">
        <v>166</v>
      </c>
      <c r="I67" s="5" t="s">
        <v>151</v>
      </c>
      <c r="K67" s="72">
        <f>SUMPRODUCT(Input_Scen!$J$84:$J$85,MRE!G29:G30)+SUMPRODUCT(Input_Scen!$J$79:$J$81,MRE!G17:G19)</f>
        <v>7.242</v>
      </c>
      <c r="P67" s="34"/>
      <c r="Q67" s="34"/>
      <c r="R67" s="128"/>
      <c r="S67" s="120"/>
      <c r="T67" s="120"/>
      <c r="U67" s="120"/>
      <c r="V67" s="128">
        <f>MAX($K$67-SUM($S$56:V56),0)</f>
        <v>0</v>
      </c>
      <c r="W67" s="128">
        <f>MAX($K$67-SUM($S$56:W56),0)</f>
        <v>0</v>
      </c>
      <c r="X67" s="128">
        <f>MAX($K$67-SUM($S$56:X56),0)</f>
        <v>0</v>
      </c>
      <c r="Y67" s="128">
        <f>MAX($K$67-SUM($S$56:Y56),0)</f>
        <v>0</v>
      </c>
      <c r="Z67" s="128">
        <f>MAX($K$67-SUM($S$56:Z56),0)</f>
        <v>0</v>
      </c>
      <c r="AA67" s="128">
        <f>MAX($K$67-SUM($S$56:AA56),0)</f>
        <v>0</v>
      </c>
      <c r="AB67" s="128">
        <f>MAX($K$67-SUM($S$56:AB56),0)</f>
        <v>0</v>
      </c>
      <c r="AC67" s="128">
        <f>MAX($K$67-SUM($S$56:AC56),0)</f>
        <v>0</v>
      </c>
      <c r="AD67" s="128">
        <f>MAX($K$67-SUM($S$56:AD56),0)</f>
        <v>0</v>
      </c>
      <c r="AE67" s="128">
        <f>MAX($K$67-SUM($S$56:AE56),0)</f>
        <v>0</v>
      </c>
      <c r="AF67" s="128">
        <f>MAX($K$67-SUM($S$56:AF56),0)</f>
        <v>0</v>
      </c>
      <c r="AG67" s="128">
        <f>MAX($K$67-SUM($S$56:AG56),0)</f>
        <v>0</v>
      </c>
      <c r="AH67" s="128">
        <f>MAX($K$67-SUM($S$56:AH56),0)</f>
        <v>0</v>
      </c>
      <c r="AI67" s="128">
        <f>MAX($K$67-SUM($S$56:AI56),0)</f>
        <v>0</v>
      </c>
      <c r="AJ67" s="128">
        <f>MAX($K$67-SUM($S$56:AJ56),0)</f>
        <v>0</v>
      </c>
      <c r="AK67" s="128">
        <f>MAX($K$67-SUM($S$56:AK56),0)</f>
        <v>0</v>
      </c>
      <c r="AL67" s="128">
        <f>MAX($K$67-SUM($S$56:AL56),0)</f>
        <v>0</v>
      </c>
      <c r="AM67" s="128">
        <f>MAX($K$67-SUM($S$56:AM56),0)</f>
        <v>0</v>
      </c>
      <c r="AN67" s="128">
        <f>MAX($K$67-SUM($S$56:AN56),0)</f>
        <v>0</v>
      </c>
      <c r="AO67" s="128">
        <f>MAX($K$67-SUM($S$56:AO56),0)</f>
        <v>0</v>
      </c>
      <c r="AP67" s="128">
        <f>MAX($K$67-SUM($S$56:AP56),0)</f>
        <v>0</v>
      </c>
      <c r="AQ67" s="128">
        <f>MAX($K$67-SUM($S$56:AQ56),0)</f>
        <v>0</v>
      </c>
      <c r="AR67" s="128">
        <f>MAX($K$67-SUM($S$56:AR56),0)</f>
        <v>0</v>
      </c>
      <c r="AS67" s="128">
        <f>MAX($K$67-SUM($S$56:AS56),0)</f>
        <v>0</v>
      </c>
      <c r="AT67" s="128">
        <f>MAX($K$67-SUM($S$56:AT56),0)</f>
        <v>0</v>
      </c>
      <c r="AU67" s="128">
        <f>MAX($K$67-SUM($S$56:AU56),0)</f>
        <v>0</v>
      </c>
      <c r="AV67" s="128">
        <f>MAX($K$67-SUM($S$56:AV56),0)</f>
        <v>0</v>
      </c>
      <c r="AW67" s="128">
        <f>MAX($K$67-SUM($S$56:AW56),0)</f>
        <v>0</v>
      </c>
      <c r="AX67" s="128">
        <f>MAX($K$67-SUM($S$56:AX56),0)</f>
        <v>0</v>
      </c>
      <c r="AY67" s="128">
        <f>MAX($K$67-SUM($S$56:AY56),0)</f>
        <v>0</v>
      </c>
      <c r="AZ67" s="128">
        <f>MAX($K$67-SUM($S$56:AZ56),0)</f>
        <v>0</v>
      </c>
      <c r="BA67" s="128">
        <f>MAX($K$67-SUM($S$56:BA56),0)</f>
        <v>0</v>
      </c>
      <c r="BB67" s="128">
        <f>MAX($K$67-SUM($S$56:BB56),0)</f>
        <v>0</v>
      </c>
      <c r="BC67" s="128">
        <f>MAX($K$67-SUM($S$56:BC56),0)</f>
        <v>0</v>
      </c>
      <c r="BD67" s="128">
        <f>MAX($K$67-SUM($S$56:BD56),0)</f>
        <v>0</v>
      </c>
      <c r="BE67" s="128">
        <f>MAX($K$67-SUM($S$56:BE56),0)</f>
        <v>0</v>
      </c>
      <c r="BF67" s="128">
        <f>MAX($K$67-SUM($S$56:BF56),0)</f>
        <v>0</v>
      </c>
      <c r="BG67" s="128">
        <f>MAX($K$67-SUM($S$56:BG56),0)</f>
        <v>0</v>
      </c>
      <c r="BH67" s="128">
        <f>MAX($K$67-SUM($S$56:BH56),0)</f>
        <v>0</v>
      </c>
      <c r="BI67" s="128">
        <f>MAX($K$67-SUM($S$56:BI56),0)</f>
        <v>0</v>
      </c>
      <c r="BJ67" s="128">
        <f>MAX($K$67-SUM($S$56:BJ56),0)</f>
        <v>0</v>
      </c>
      <c r="BK67" s="128">
        <f>MAX($K$67-SUM($S$56:BK56),0)</f>
        <v>0</v>
      </c>
      <c r="BL67" s="128">
        <f>MAX($K$67-SUM($S$56:BL56),0)</f>
        <v>0</v>
      </c>
      <c r="BM67" s="128">
        <f>MAX($K$67-SUM($S$56:BM56),0)</f>
        <v>0</v>
      </c>
      <c r="BN67" s="128">
        <f>MAX($K$67-SUM($S$56:BN56),0)</f>
        <v>0</v>
      </c>
      <c r="BO67" s="128">
        <f>MAX($K$67-SUM($S$56:BO56),0)</f>
        <v>0</v>
      </c>
      <c r="BP67" s="128">
        <f>MAX($K$67-SUM($S$56:BP56),0)</f>
        <v>0</v>
      </c>
      <c r="BQ67" s="128">
        <f>MAX($K$67-SUM($S$56:BQ56),0)</f>
        <v>0</v>
      </c>
      <c r="BR67" s="128">
        <f>MAX($K$67-SUM($S$56:BR56),0)</f>
        <v>0</v>
      </c>
      <c r="BS67" s="128">
        <f>MAX($K$67-SUM($S$56:BS56),0)</f>
        <v>0</v>
      </c>
      <c r="BT67" s="128">
        <f>MAX($K$67-SUM($S$56:BT56),0)</f>
        <v>0</v>
      </c>
      <c r="BU67" s="128">
        <f>MAX($K$67-SUM($S$56:BU56),0)</f>
        <v>0</v>
      </c>
      <c r="BV67" s="128">
        <f>MAX($K$67-SUM($S$56:BV56),0)</f>
        <v>0</v>
      </c>
      <c r="BW67" s="128">
        <f>MAX($K$67-SUM($S$56:BW56),0)</f>
        <v>0</v>
      </c>
      <c r="BX67" s="128">
        <f>MAX($K$67-SUM($S$56:BX56),0)</f>
        <v>0</v>
      </c>
      <c r="BY67" s="128">
        <f>MAX($K$67-SUM($S$56:BY56),0)</f>
        <v>0</v>
      </c>
      <c r="BZ67" s="128">
        <f>MAX($K$67-SUM($S$56:BZ56),0)</f>
        <v>0</v>
      </c>
      <c r="CA67" s="128">
        <f>MAX($K$67-SUM($S$56:CA56),0)</f>
        <v>0</v>
      </c>
      <c r="CB67" s="128">
        <f>MAX($K$67-SUM($S$56:CB56),0)</f>
        <v>0</v>
      </c>
      <c r="CC67" s="128">
        <f>MAX($K$67-SUM($S$56:CC56),0)</f>
        <v>0</v>
      </c>
      <c r="CD67" s="128">
        <f>MAX($K$67-SUM($S$56:CD56),0)</f>
        <v>0</v>
      </c>
      <c r="CE67" s="128">
        <f>MAX($K$67-SUM($S$56:CE56),0)</f>
        <v>0</v>
      </c>
      <c r="CF67" s="128">
        <f>MAX($K$67-SUM($S$56:CF56),0)</f>
        <v>0</v>
      </c>
      <c r="CG67" s="128">
        <f>MAX($K$67-SUM($S$56:CG56),0)</f>
        <v>0</v>
      </c>
      <c r="CH67" s="128">
        <f>MAX($K$67-SUM($S$56:CH56),0)</f>
        <v>0</v>
      </c>
      <c r="CI67" s="128">
        <f>MAX($K$67-SUM($S$56:CI56),0)</f>
        <v>0</v>
      </c>
      <c r="CJ67" s="128">
        <f>MAX($K$67-SUM($S$56:CJ56),0)</f>
        <v>0</v>
      </c>
      <c r="CK67" s="128">
        <f>MAX($K$67-SUM($S$56:CK56),0)</f>
        <v>0</v>
      </c>
      <c r="CL67" s="128">
        <f>MAX($K$67-SUM($S$56:CL56),0)</f>
        <v>0</v>
      </c>
      <c r="CM67" s="128">
        <f>MAX($K$67-SUM($S$56:CM56),0)</f>
        <v>0</v>
      </c>
      <c r="CN67" s="128">
        <f>MAX($K$67-SUM($S$56:CN56),0)</f>
        <v>0</v>
      </c>
      <c r="CO67" s="128">
        <f>MAX($K$67-SUM($S$56:CO56),0)</f>
        <v>0</v>
      </c>
      <c r="CP67" s="128">
        <f>MAX($K$67-SUM($S$56:CP56),0)</f>
        <v>0</v>
      </c>
      <c r="CQ67" s="128">
        <f>MAX($K$67-SUM($S$56:CQ56),0)</f>
        <v>0</v>
      </c>
      <c r="CR67" s="128">
        <f>MAX($K$67-SUM($S$56:CR56),0)</f>
        <v>0</v>
      </c>
      <c r="CS67" s="128">
        <f>MAX($K$67-SUM($S$56:CS56),0)</f>
        <v>0</v>
      </c>
      <c r="CT67" s="128">
        <f>MAX($K$67-SUM($S$56:CT56),0)</f>
        <v>0</v>
      </c>
      <c r="CU67" s="128">
        <f>MAX($K$67-SUM($S$56:CU56),0)</f>
        <v>0</v>
      </c>
      <c r="CV67" s="136"/>
      <c r="CW67" s="136"/>
      <c r="CX67" s="136"/>
      <c r="CY67" s="136"/>
      <c r="CZ67" s="136"/>
      <c r="DA67" s="136"/>
      <c r="DB67" s="136"/>
      <c r="DC67" s="136"/>
      <c r="DD67" s="136"/>
      <c r="DE67" s="136"/>
      <c r="DF67" s="136"/>
      <c r="DG67" s="136"/>
      <c r="DH67" s="136"/>
      <c r="DI67" s="136"/>
      <c r="DJ67" s="136"/>
      <c r="DK67" s="136"/>
      <c r="DL67" s="136"/>
      <c r="DM67" s="136"/>
      <c r="DN67" s="136"/>
      <c r="DO67" s="136"/>
      <c r="DP67" s="136"/>
      <c r="DQ67" s="136"/>
      <c r="DR67" s="136"/>
      <c r="DS67" s="136"/>
      <c r="DT67" s="136"/>
      <c r="DU67" s="136"/>
      <c r="DV67" s="136"/>
      <c r="DW67" s="136"/>
      <c r="DX67" s="136"/>
      <c r="DY67" s="136"/>
    </row>
    <row r="68" spans="1:129" ht="12.75" customHeight="1" x14ac:dyDescent="0.2">
      <c r="A68" s="70"/>
      <c r="K68" s="6"/>
      <c r="P68" s="34"/>
      <c r="Q68" s="34"/>
      <c r="R68" s="137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</row>
    <row r="69" spans="1:129" ht="12.75" customHeight="1" x14ac:dyDescent="0.2">
      <c r="A69" s="70"/>
      <c r="B69" s="3" t="s">
        <v>167</v>
      </c>
      <c r="I69" s="5" t="s">
        <v>9</v>
      </c>
      <c r="K69" s="6"/>
      <c r="P69" s="136"/>
      <c r="Q69" s="136"/>
      <c r="R69" s="136"/>
      <c r="S69" s="136"/>
      <c r="T69" s="136"/>
      <c r="U69" s="136"/>
      <c r="V69" s="136">
        <v>3.2</v>
      </c>
      <c r="W69" s="136">
        <v>3.2</v>
      </c>
      <c r="X69" s="136">
        <v>3.2</v>
      </c>
      <c r="Y69" s="136">
        <v>3.2</v>
      </c>
      <c r="Z69" s="136">
        <v>3.2</v>
      </c>
      <c r="AA69" s="136">
        <v>3.2</v>
      </c>
      <c r="AB69" s="136">
        <v>3.2</v>
      </c>
      <c r="AC69" s="136">
        <v>3.2</v>
      </c>
      <c r="AD69" s="136">
        <v>3.2</v>
      </c>
      <c r="AE69" s="136">
        <v>3.2</v>
      </c>
      <c r="AF69" s="136">
        <v>3.2</v>
      </c>
      <c r="AG69" s="136">
        <v>3.2</v>
      </c>
      <c r="AH69" s="136">
        <v>3.2</v>
      </c>
      <c r="AI69" s="136">
        <v>3.2</v>
      </c>
      <c r="AJ69" s="136">
        <v>3.2</v>
      </c>
      <c r="AK69" s="136">
        <v>3.2</v>
      </c>
      <c r="AL69" s="136">
        <v>3.2</v>
      </c>
      <c r="AM69" s="136">
        <v>3.2</v>
      </c>
      <c r="AN69" s="136">
        <v>3.2</v>
      </c>
      <c r="AO69" s="136">
        <v>3.2</v>
      </c>
      <c r="AP69" s="136">
        <v>3.2</v>
      </c>
      <c r="AQ69" s="136">
        <v>3.2</v>
      </c>
      <c r="AR69" s="136">
        <v>3.2</v>
      </c>
      <c r="AS69" s="136">
        <v>3.2</v>
      </c>
      <c r="AT69" s="136">
        <v>3.2</v>
      </c>
      <c r="AU69" s="136">
        <v>3.2</v>
      </c>
      <c r="AV69" s="136">
        <v>3.2</v>
      </c>
      <c r="AW69" s="136">
        <v>0</v>
      </c>
      <c r="AX69" s="136">
        <v>0</v>
      </c>
      <c r="AY69" s="136">
        <v>0</v>
      </c>
      <c r="AZ69" s="136">
        <v>0</v>
      </c>
      <c r="BA69" s="136">
        <v>0</v>
      </c>
      <c r="BB69" s="136">
        <v>0</v>
      </c>
      <c r="BC69" s="136">
        <v>0</v>
      </c>
      <c r="BD69" s="136">
        <v>0</v>
      </c>
      <c r="BE69" s="136">
        <v>0</v>
      </c>
      <c r="BF69" s="136">
        <v>0</v>
      </c>
      <c r="BG69" s="136">
        <v>0</v>
      </c>
      <c r="BH69" s="136">
        <v>0</v>
      </c>
      <c r="BI69" s="136">
        <v>0</v>
      </c>
      <c r="BJ69" s="136">
        <v>0</v>
      </c>
      <c r="BK69" s="136">
        <v>0</v>
      </c>
      <c r="BL69" s="136">
        <v>0</v>
      </c>
      <c r="BM69" s="136">
        <v>0</v>
      </c>
      <c r="BN69" s="136">
        <v>0</v>
      </c>
      <c r="BO69" s="136">
        <v>0</v>
      </c>
      <c r="BP69" s="136">
        <v>0</v>
      </c>
      <c r="BQ69" s="136">
        <v>0</v>
      </c>
      <c r="BR69" s="136">
        <v>0</v>
      </c>
      <c r="BS69" s="136">
        <v>0</v>
      </c>
      <c r="BT69" s="136">
        <v>0</v>
      </c>
      <c r="BU69" s="136">
        <v>0</v>
      </c>
      <c r="BV69" s="136">
        <v>0</v>
      </c>
      <c r="BW69" s="136">
        <v>0</v>
      </c>
      <c r="BX69" s="136">
        <v>0</v>
      </c>
      <c r="BY69" s="136">
        <v>0</v>
      </c>
      <c r="BZ69" s="136">
        <v>0</v>
      </c>
      <c r="CA69" s="136">
        <v>0</v>
      </c>
      <c r="CB69" s="136">
        <v>0</v>
      </c>
      <c r="CC69" s="136">
        <v>0</v>
      </c>
      <c r="CD69" s="136">
        <v>0</v>
      </c>
      <c r="CE69" s="136">
        <v>0</v>
      </c>
      <c r="CF69" s="136">
        <v>0</v>
      </c>
      <c r="CG69" s="136">
        <v>0</v>
      </c>
      <c r="CH69" s="136">
        <v>0</v>
      </c>
      <c r="CI69" s="136">
        <v>0</v>
      </c>
      <c r="CJ69" s="136">
        <v>0</v>
      </c>
      <c r="CK69" s="136">
        <v>0</v>
      </c>
      <c r="CL69" s="136">
        <v>0</v>
      </c>
      <c r="CM69" s="136">
        <v>0</v>
      </c>
      <c r="CN69" s="136">
        <v>0</v>
      </c>
      <c r="CO69" s="136">
        <v>0</v>
      </c>
      <c r="CP69" s="136">
        <v>0</v>
      </c>
      <c r="CQ69" s="136">
        <v>0</v>
      </c>
      <c r="CR69" s="136">
        <v>0</v>
      </c>
      <c r="CS69" s="136">
        <v>0</v>
      </c>
      <c r="CT69" s="136">
        <v>0</v>
      </c>
      <c r="CU69" s="136">
        <v>0</v>
      </c>
      <c r="CV69" s="124"/>
      <c r="CW69" s="124"/>
      <c r="CX69" s="124"/>
      <c r="CY69" s="124"/>
      <c r="CZ69" s="124"/>
      <c r="DA69" s="124"/>
      <c r="DB69" s="124"/>
      <c r="DC69" s="124"/>
      <c r="DD69" s="124"/>
      <c r="DE69" s="124"/>
      <c r="DF69" s="124"/>
      <c r="DG69" s="124"/>
      <c r="DH69" s="124"/>
      <c r="DI69" s="124"/>
      <c r="DJ69" s="124"/>
      <c r="DK69" s="124"/>
      <c r="DL69" s="124"/>
      <c r="DM69" s="124"/>
      <c r="DN69" s="124"/>
      <c r="DO69" s="124"/>
      <c r="DP69" s="124"/>
      <c r="DQ69" s="124"/>
      <c r="DR69" s="124"/>
      <c r="DS69" s="124"/>
      <c r="DT69" s="124"/>
      <c r="DU69" s="124"/>
      <c r="DV69" s="124"/>
      <c r="DW69" s="124"/>
      <c r="DX69" s="124"/>
      <c r="DY69" s="124"/>
    </row>
    <row r="70" spans="1:129" ht="12.75" customHeight="1" x14ac:dyDescent="0.2">
      <c r="A70" s="70"/>
      <c r="K70" s="6"/>
      <c r="R70" s="6"/>
      <c r="S70" s="34"/>
      <c r="AW70" s="539"/>
      <c r="AX70" s="539"/>
      <c r="AY70" s="539"/>
      <c r="AZ70" s="539"/>
      <c r="BA70" s="539"/>
      <c r="BB70" s="539"/>
      <c r="BC70" s="539"/>
      <c r="BD70" s="539"/>
      <c r="BE70" s="539"/>
      <c r="BF70" s="539"/>
      <c r="BG70" s="539"/>
      <c r="BH70" s="539"/>
      <c r="BI70" s="539"/>
      <c r="BJ70" s="539"/>
      <c r="BK70" s="539"/>
      <c r="BL70" s="539"/>
      <c r="BM70" s="539"/>
      <c r="BN70" s="539"/>
      <c r="BO70" s="539"/>
      <c r="BP70" s="539"/>
      <c r="BQ70" s="539"/>
      <c r="BR70" s="539"/>
      <c r="BS70" s="539"/>
      <c r="BT70" s="539"/>
      <c r="BU70" s="539"/>
      <c r="BV70" s="539"/>
      <c r="BW70" s="539"/>
      <c r="BX70" s="539"/>
      <c r="BY70" s="539"/>
      <c r="BZ70" s="539"/>
      <c r="CA70" s="539"/>
      <c r="CB70" s="539"/>
      <c r="CC70" s="539"/>
      <c r="CD70" s="539"/>
      <c r="CE70" s="539"/>
      <c r="CF70" s="539"/>
      <c r="CG70" s="539"/>
      <c r="CH70" s="539"/>
      <c r="CI70" s="539"/>
      <c r="CJ70" s="539"/>
      <c r="CK70" s="539"/>
      <c r="CL70" s="539"/>
      <c r="CM70" s="539"/>
      <c r="CN70" s="539"/>
      <c r="CO70" s="539"/>
      <c r="CP70" s="539"/>
      <c r="CQ70" s="539"/>
      <c r="CR70" s="539"/>
      <c r="CS70" s="539"/>
      <c r="CT70" s="539"/>
      <c r="CU70" s="539"/>
    </row>
    <row r="71" spans="1:129" ht="12.75" customHeight="1" x14ac:dyDescent="0.2">
      <c r="A71" s="70"/>
      <c r="K71" s="6"/>
      <c r="R71" s="6"/>
      <c r="S71" s="34"/>
      <c r="AW71" s="539"/>
      <c r="AX71" s="539"/>
      <c r="AY71" s="539"/>
      <c r="AZ71" s="539"/>
      <c r="BA71" s="539"/>
      <c r="BB71" s="539"/>
      <c r="BC71" s="539"/>
      <c r="BD71" s="539"/>
      <c r="BE71" s="539"/>
      <c r="BF71" s="539"/>
      <c r="BG71" s="539"/>
      <c r="BH71" s="539"/>
      <c r="BI71" s="539"/>
      <c r="BJ71" s="539"/>
      <c r="BK71" s="539"/>
      <c r="BL71" s="539"/>
      <c r="BM71" s="539"/>
      <c r="BN71" s="539"/>
      <c r="BO71" s="539"/>
      <c r="BP71" s="539"/>
      <c r="BQ71" s="539"/>
      <c r="BR71" s="539"/>
      <c r="BS71" s="539"/>
      <c r="BT71" s="539"/>
      <c r="BU71" s="539"/>
      <c r="BV71" s="539"/>
      <c r="BW71" s="539"/>
      <c r="BX71" s="539"/>
      <c r="BY71" s="539"/>
      <c r="BZ71" s="539"/>
      <c r="CA71" s="539"/>
      <c r="CB71" s="539"/>
      <c r="CC71" s="539"/>
      <c r="CD71" s="539"/>
      <c r="CE71" s="539"/>
      <c r="CF71" s="539"/>
      <c r="CG71" s="539"/>
      <c r="CH71" s="539"/>
      <c r="CI71" s="539"/>
      <c r="CJ71" s="539"/>
      <c r="CK71" s="539"/>
      <c r="CL71" s="539"/>
      <c r="CM71" s="539"/>
      <c r="CN71" s="539"/>
      <c r="CO71" s="539"/>
      <c r="CP71" s="539"/>
      <c r="CQ71" s="539"/>
      <c r="CR71" s="539"/>
      <c r="CS71" s="539"/>
      <c r="CT71" s="539"/>
      <c r="CU71" s="539"/>
    </row>
    <row r="72" spans="1:129" ht="12.75" customHeight="1" x14ac:dyDescent="0.2">
      <c r="A72" s="70"/>
      <c r="B72" s="3" t="s">
        <v>495</v>
      </c>
      <c r="I72" s="5" t="s">
        <v>62</v>
      </c>
      <c r="K72" s="6"/>
      <c r="P72" s="124"/>
      <c r="Q72" s="124"/>
      <c r="R72" s="124"/>
      <c r="S72" s="124"/>
      <c r="T72" s="124"/>
      <c r="U72" s="124"/>
      <c r="V72" s="124">
        <v>0.189</v>
      </c>
      <c r="W72" s="124">
        <v>0.189</v>
      </c>
      <c r="X72" s="124">
        <v>0.189</v>
      </c>
      <c r="Y72" s="124">
        <v>0.189</v>
      </c>
      <c r="Z72" s="124">
        <v>0.189</v>
      </c>
      <c r="AA72" s="124">
        <v>0.189</v>
      </c>
      <c r="AB72" s="124">
        <v>0.189</v>
      </c>
      <c r="AC72" s="124">
        <v>0.189</v>
      </c>
      <c r="AD72" s="124">
        <v>0.189</v>
      </c>
      <c r="AE72" s="124">
        <v>0.189</v>
      </c>
      <c r="AF72" s="124">
        <v>0.189</v>
      </c>
      <c r="AG72" s="124">
        <v>0.189</v>
      </c>
      <c r="AH72" s="124">
        <v>0.189</v>
      </c>
      <c r="AI72" s="124">
        <v>0.189</v>
      </c>
      <c r="AJ72" s="124">
        <v>0.189</v>
      </c>
      <c r="AK72" s="124">
        <v>0.189</v>
      </c>
      <c r="AL72" s="124">
        <v>0.189</v>
      </c>
      <c r="AM72" s="124">
        <v>0.189</v>
      </c>
      <c r="AN72" s="124">
        <v>0.189</v>
      </c>
      <c r="AO72" s="124">
        <v>0.189</v>
      </c>
      <c r="AP72" s="124">
        <v>0.189</v>
      </c>
      <c r="AQ72" s="124">
        <v>0.189</v>
      </c>
      <c r="AR72" s="124">
        <v>0.189</v>
      </c>
      <c r="AS72" s="124">
        <v>0.189</v>
      </c>
      <c r="AT72" s="124">
        <v>0.189</v>
      </c>
      <c r="AU72" s="124">
        <v>0.189</v>
      </c>
      <c r="AV72" s="124">
        <v>0.189</v>
      </c>
      <c r="AW72" s="124">
        <v>0</v>
      </c>
      <c r="AX72" s="124">
        <v>0</v>
      </c>
      <c r="AY72" s="124">
        <v>0</v>
      </c>
      <c r="AZ72" s="124">
        <v>0</v>
      </c>
      <c r="BA72" s="124">
        <v>0</v>
      </c>
      <c r="BB72" s="124">
        <v>0</v>
      </c>
      <c r="BC72" s="124">
        <v>0</v>
      </c>
      <c r="BD72" s="124">
        <v>0</v>
      </c>
      <c r="BE72" s="124">
        <v>0</v>
      </c>
      <c r="BF72" s="124">
        <v>0</v>
      </c>
      <c r="BG72" s="124">
        <v>0</v>
      </c>
      <c r="BH72" s="124">
        <v>0</v>
      </c>
      <c r="BI72" s="124">
        <v>0</v>
      </c>
      <c r="BJ72" s="124">
        <v>0</v>
      </c>
      <c r="BK72" s="124">
        <v>0</v>
      </c>
      <c r="BL72" s="124">
        <v>0</v>
      </c>
      <c r="BM72" s="124">
        <v>0</v>
      </c>
      <c r="BN72" s="124">
        <v>0</v>
      </c>
      <c r="BO72" s="124">
        <v>0</v>
      </c>
      <c r="BP72" s="124">
        <v>0</v>
      </c>
      <c r="BQ72" s="124">
        <v>0</v>
      </c>
      <c r="BR72" s="124">
        <v>0</v>
      </c>
      <c r="BS72" s="124">
        <v>0</v>
      </c>
      <c r="BT72" s="124">
        <v>0</v>
      </c>
      <c r="BU72" s="124">
        <v>0</v>
      </c>
      <c r="BV72" s="124">
        <v>0</v>
      </c>
      <c r="BW72" s="124">
        <v>0</v>
      </c>
      <c r="BX72" s="124">
        <v>0</v>
      </c>
      <c r="BY72" s="124">
        <v>0</v>
      </c>
      <c r="BZ72" s="124">
        <v>0</v>
      </c>
      <c r="CA72" s="124">
        <v>0</v>
      </c>
      <c r="CB72" s="124">
        <v>0</v>
      </c>
      <c r="CC72" s="124">
        <v>0</v>
      </c>
      <c r="CD72" s="124">
        <v>0</v>
      </c>
      <c r="CE72" s="124">
        <v>0</v>
      </c>
      <c r="CF72" s="124">
        <v>0</v>
      </c>
      <c r="CG72" s="124">
        <v>0</v>
      </c>
      <c r="CH72" s="124">
        <v>0</v>
      </c>
      <c r="CI72" s="124">
        <v>0</v>
      </c>
      <c r="CJ72" s="124">
        <v>0</v>
      </c>
      <c r="CK72" s="124">
        <v>0</v>
      </c>
      <c r="CL72" s="124">
        <v>0</v>
      </c>
      <c r="CM72" s="124">
        <v>0</v>
      </c>
      <c r="CN72" s="124">
        <v>0</v>
      </c>
      <c r="CO72" s="124">
        <v>0</v>
      </c>
      <c r="CP72" s="124">
        <v>0</v>
      </c>
      <c r="CQ72" s="124">
        <v>0</v>
      </c>
      <c r="CR72" s="124">
        <v>0</v>
      </c>
      <c r="CS72" s="124">
        <v>0</v>
      </c>
      <c r="CT72" s="124">
        <v>0</v>
      </c>
      <c r="CU72" s="124">
        <v>0</v>
      </c>
      <c r="CV72" s="124"/>
      <c r="CW72" s="124"/>
      <c r="CX72" s="124"/>
      <c r="CY72" s="124"/>
      <c r="CZ72" s="124"/>
      <c r="DA72" s="124"/>
      <c r="DB72" s="124"/>
      <c r="DC72" s="124"/>
      <c r="DD72" s="124"/>
      <c r="DE72" s="124"/>
      <c r="DF72" s="124"/>
      <c r="DG72" s="124"/>
      <c r="DH72" s="124"/>
      <c r="DI72" s="124"/>
      <c r="DJ72" s="124"/>
      <c r="DK72" s="124"/>
      <c r="DL72" s="124"/>
      <c r="DM72" s="124"/>
      <c r="DN72" s="124"/>
      <c r="DO72" s="124"/>
      <c r="DP72" s="124"/>
      <c r="DQ72" s="124"/>
      <c r="DR72" s="124"/>
      <c r="DS72" s="124"/>
      <c r="DT72" s="124"/>
      <c r="DU72" s="124"/>
      <c r="DV72" s="124"/>
      <c r="DW72" s="124"/>
      <c r="DX72" s="124"/>
      <c r="DY72" s="124"/>
    </row>
    <row r="73" spans="1:129" ht="12.75" customHeight="1" x14ac:dyDescent="0.2">
      <c r="A73" s="70"/>
      <c r="K73" s="6"/>
      <c r="R73" s="6"/>
      <c r="S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</row>
    <row r="74" spans="1:129" ht="12.75" customHeight="1" x14ac:dyDescent="0.2">
      <c r="A74" s="70"/>
      <c r="K74" s="6"/>
      <c r="P74" s="138"/>
      <c r="Q74" s="138"/>
      <c r="R74" s="138"/>
      <c r="S74" s="138"/>
      <c r="T74" s="138"/>
      <c r="U74" s="138"/>
      <c r="V74" s="138"/>
      <c r="W74" s="138"/>
      <c r="X74" s="138"/>
      <c r="Y74" s="138"/>
      <c r="Z74" s="138"/>
      <c r="AA74" s="138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</row>
    <row r="75" spans="1:129" ht="12.75" customHeight="1" x14ac:dyDescent="0.2">
      <c r="A75" s="45" t="s">
        <v>140</v>
      </c>
      <c r="B75" s="30"/>
      <c r="C75" s="30"/>
      <c r="D75" s="30"/>
      <c r="E75" s="30"/>
      <c r="F75" s="30"/>
      <c r="G75" s="30"/>
      <c r="H75" s="31"/>
      <c r="I75" s="31"/>
      <c r="J75" s="30"/>
      <c r="K75" s="30"/>
      <c r="L75" s="32"/>
      <c r="M75" s="33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  <c r="BL75" s="30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  <c r="DB75" s="30"/>
      <c r="DC75" s="30"/>
      <c r="DD75" s="3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  <c r="DR75" s="30"/>
      <c r="DS75" s="30"/>
      <c r="DT75" s="30"/>
      <c r="DU75" s="30"/>
      <c r="DV75" s="30"/>
      <c r="DW75" s="30"/>
      <c r="DX75" s="30"/>
      <c r="DY75" s="30"/>
    </row>
    <row r="76" spans="1:129" ht="12.75" customHeight="1" x14ac:dyDescent="0.2"/>
    <row r="77" spans="1:129" ht="12.75" customHeight="1" thickBot="1" x14ac:dyDescent="0.25">
      <c r="C77" s="15" t="s">
        <v>520</v>
      </c>
      <c r="P77" s="132"/>
      <c r="Q77" s="132"/>
      <c r="R77" s="132"/>
      <c r="S77" s="132"/>
      <c r="T77" s="132"/>
      <c r="U77" s="132"/>
      <c r="V77" s="132"/>
      <c r="W77" s="132"/>
      <c r="X77" s="132"/>
      <c r="Y77" s="132"/>
      <c r="Z77" s="132"/>
      <c r="AA77" s="132"/>
      <c r="AB77" s="132"/>
      <c r="AC77" s="132"/>
      <c r="AD77" s="132"/>
      <c r="AE77" s="132"/>
      <c r="AF77" s="132"/>
      <c r="AG77" s="132"/>
      <c r="AH77" s="132"/>
      <c r="AI77" s="132"/>
      <c r="AJ77" s="132"/>
      <c r="AK77" s="132"/>
      <c r="AL77" s="132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32"/>
      <c r="BE77" s="132"/>
      <c r="BF77" s="132"/>
      <c r="BG77" s="132"/>
      <c r="BH77" s="132"/>
      <c r="BI77" s="132"/>
      <c r="BJ77" s="132"/>
      <c r="BK77" s="132"/>
      <c r="BL77" s="132"/>
      <c r="BM77" s="132"/>
      <c r="BN77" s="132"/>
      <c r="BO77" s="132"/>
      <c r="BP77" s="132"/>
      <c r="BQ77" s="132"/>
      <c r="BR77" s="132"/>
      <c r="BS77" s="132"/>
      <c r="BT77" s="132"/>
      <c r="BU77" s="132"/>
      <c r="BV77" s="132"/>
      <c r="BW77" s="132"/>
      <c r="BX77" s="132"/>
      <c r="BY77" s="132"/>
      <c r="BZ77" s="132"/>
      <c r="CA77" s="132"/>
      <c r="CB77" s="132"/>
      <c r="CC77" s="132"/>
      <c r="CD77" s="132"/>
      <c r="CE77" s="132"/>
      <c r="CF77" s="132"/>
      <c r="CG77" s="132"/>
      <c r="CH77" s="132"/>
      <c r="CI77" s="132"/>
      <c r="CJ77" s="132"/>
      <c r="CK77" s="132"/>
      <c r="CL77" s="132"/>
      <c r="CM77" s="132"/>
      <c r="CN77" s="132"/>
      <c r="CO77" s="132"/>
      <c r="CP77" s="132"/>
      <c r="CQ77" s="132"/>
      <c r="CR77" s="132"/>
      <c r="CS77" s="132"/>
      <c r="CT77" s="132"/>
      <c r="CU77" s="132"/>
      <c r="CV77" s="132"/>
      <c r="CW77" s="132"/>
      <c r="CX77" s="132"/>
      <c r="CY77" s="132"/>
      <c r="CZ77" s="132"/>
      <c r="DA77" s="132"/>
      <c r="DB77" s="132"/>
      <c r="DC77" s="132"/>
      <c r="DD77" s="132"/>
      <c r="DE77" s="132"/>
      <c r="DF77" s="132"/>
      <c r="DG77" s="132"/>
      <c r="DH77" s="132"/>
      <c r="DI77" s="132"/>
      <c r="DJ77" s="132"/>
      <c r="DK77" s="132"/>
      <c r="DL77" s="132"/>
      <c r="DM77" s="132"/>
      <c r="DN77" s="132"/>
      <c r="DO77" s="132"/>
      <c r="DP77" s="132"/>
      <c r="DQ77" s="132"/>
      <c r="DR77" s="132"/>
      <c r="DS77" s="132"/>
      <c r="DT77" s="132"/>
      <c r="DU77" s="132"/>
      <c r="DV77" s="132"/>
      <c r="DW77" s="132"/>
      <c r="DX77" s="132"/>
      <c r="DY77" s="132"/>
    </row>
    <row r="78" spans="1:129" ht="12.75" customHeight="1" thickBot="1" x14ac:dyDescent="0.25">
      <c r="B78" s="132">
        <v>1</v>
      </c>
      <c r="C78" s="3" t="s">
        <v>58</v>
      </c>
      <c r="H78" s="5" t="s">
        <v>168</v>
      </c>
      <c r="P78" s="294">
        <v>3177</v>
      </c>
      <c r="Q78" s="294">
        <v>3124</v>
      </c>
      <c r="R78" s="294">
        <v>3052</v>
      </c>
      <c r="S78" s="294">
        <v>3291</v>
      </c>
      <c r="T78" s="294">
        <v>3176</v>
      </c>
      <c r="U78" s="294">
        <v>3177</v>
      </c>
      <c r="V78" s="294">
        <v>2940</v>
      </c>
      <c r="W78" s="294">
        <v>2949</v>
      </c>
      <c r="X78" s="294">
        <v>3002</v>
      </c>
      <c r="Y78" s="294">
        <v>3130</v>
      </c>
      <c r="Z78" s="294">
        <v>2925</v>
      </c>
      <c r="AA78" s="294">
        <v>2855</v>
      </c>
      <c r="AB78" s="294">
        <v>2938</v>
      </c>
      <c r="AC78" s="294">
        <v>2958</v>
      </c>
      <c r="AD78" s="294">
        <v>3084</v>
      </c>
      <c r="AE78" s="294">
        <v>3152</v>
      </c>
      <c r="AF78" s="294">
        <v>2954</v>
      </c>
      <c r="AG78" s="294">
        <v>2718</v>
      </c>
      <c r="AH78" s="294">
        <v>3015</v>
      </c>
      <c r="AI78" s="294">
        <v>2838</v>
      </c>
      <c r="AJ78" s="294">
        <v>3298</v>
      </c>
      <c r="AK78" s="294">
        <v>2908</v>
      </c>
      <c r="AL78" s="294">
        <v>2786</v>
      </c>
      <c r="AM78" s="294">
        <v>3165</v>
      </c>
      <c r="AN78" s="294">
        <v>3218</v>
      </c>
      <c r="AO78" s="294">
        <v>2870</v>
      </c>
      <c r="AP78" s="294">
        <v>3296</v>
      </c>
      <c r="AQ78" s="294">
        <v>3034</v>
      </c>
      <c r="AR78" s="294">
        <v>2895</v>
      </c>
      <c r="AS78" s="294">
        <v>2984</v>
      </c>
      <c r="AT78" s="294">
        <v>2858</v>
      </c>
      <c r="AU78" s="294">
        <v>2810</v>
      </c>
      <c r="AV78" s="294">
        <v>2893</v>
      </c>
      <c r="AW78" s="294">
        <v>2751</v>
      </c>
      <c r="AX78" s="294">
        <v>3047</v>
      </c>
      <c r="AY78" s="294">
        <v>3183</v>
      </c>
      <c r="AZ78" s="294">
        <v>2946</v>
      </c>
      <c r="BA78" s="294">
        <v>2826</v>
      </c>
      <c r="BB78" s="294">
        <v>3006</v>
      </c>
      <c r="BC78" s="294">
        <v>2842</v>
      </c>
      <c r="BD78" s="294">
        <v>2795</v>
      </c>
      <c r="BE78" s="294">
        <v>3049</v>
      </c>
      <c r="BF78" s="294">
        <v>3044</v>
      </c>
      <c r="BG78" s="294">
        <v>3112</v>
      </c>
      <c r="BH78" s="294">
        <v>2757</v>
      </c>
      <c r="BI78" s="294">
        <v>2825</v>
      </c>
      <c r="BJ78" s="294">
        <v>2857</v>
      </c>
      <c r="BK78" s="294">
        <v>3231</v>
      </c>
      <c r="BL78" s="294">
        <v>2930</v>
      </c>
      <c r="BM78" s="294">
        <v>2922</v>
      </c>
      <c r="BN78" s="294">
        <v>2716</v>
      </c>
      <c r="BO78" s="294">
        <v>3082</v>
      </c>
      <c r="BP78" s="294">
        <v>3048</v>
      </c>
      <c r="BQ78" s="294">
        <v>2922</v>
      </c>
      <c r="BR78" s="294">
        <v>3273</v>
      </c>
      <c r="BS78" s="294">
        <v>2874</v>
      </c>
      <c r="BT78" s="294">
        <v>3212</v>
      </c>
      <c r="BU78" s="294">
        <v>3056</v>
      </c>
      <c r="BV78" s="294">
        <v>2743</v>
      </c>
      <c r="BW78" s="294">
        <v>3077</v>
      </c>
      <c r="BX78" s="294">
        <v>3059</v>
      </c>
      <c r="BY78" s="294">
        <v>3177</v>
      </c>
      <c r="BZ78" s="294">
        <v>2917</v>
      </c>
      <c r="CA78" s="294">
        <v>3252</v>
      </c>
      <c r="CB78" s="294">
        <v>2767</v>
      </c>
      <c r="CC78" s="294">
        <v>2772</v>
      </c>
      <c r="CD78" s="294">
        <v>2828</v>
      </c>
      <c r="CE78" s="294">
        <v>3155</v>
      </c>
      <c r="CF78" s="294">
        <v>2881</v>
      </c>
      <c r="CG78" s="294">
        <v>3055</v>
      </c>
      <c r="CH78" s="294">
        <v>3300</v>
      </c>
      <c r="CI78" s="294">
        <v>2862</v>
      </c>
      <c r="CJ78" s="294">
        <v>2702</v>
      </c>
      <c r="CK78" s="294">
        <v>3266</v>
      </c>
      <c r="CL78" s="294">
        <v>2825</v>
      </c>
      <c r="CM78" s="294">
        <v>2769</v>
      </c>
      <c r="CN78" s="294">
        <v>2794</v>
      </c>
      <c r="CO78" s="294">
        <v>3286</v>
      </c>
      <c r="CP78" s="294">
        <v>2749</v>
      </c>
      <c r="CQ78" s="294">
        <v>2836</v>
      </c>
      <c r="CR78" s="294">
        <v>2842</v>
      </c>
      <c r="CS78" s="294">
        <v>3000</v>
      </c>
      <c r="CT78" s="294">
        <v>3236</v>
      </c>
      <c r="CU78" s="294">
        <v>3212</v>
      </c>
      <c r="CV78" s="294">
        <v>3274</v>
      </c>
      <c r="CW78" s="294">
        <v>3204</v>
      </c>
      <c r="CX78" s="294">
        <v>3087</v>
      </c>
      <c r="CY78" s="294">
        <v>3226</v>
      </c>
      <c r="CZ78" s="294">
        <v>3101</v>
      </c>
      <c r="DA78" s="294">
        <v>2875</v>
      </c>
      <c r="DB78" s="294">
        <v>3152</v>
      </c>
      <c r="DC78" s="294">
        <v>3117</v>
      </c>
      <c r="DD78" s="294">
        <v>3285</v>
      </c>
      <c r="DE78" s="294">
        <v>3146</v>
      </c>
      <c r="DF78" s="294">
        <v>2839</v>
      </c>
      <c r="DG78" s="294">
        <v>2783</v>
      </c>
      <c r="DH78" s="294">
        <v>3044</v>
      </c>
      <c r="DI78" s="294">
        <v>2721</v>
      </c>
      <c r="DJ78" s="294">
        <v>2806</v>
      </c>
      <c r="DK78" s="294">
        <v>3258</v>
      </c>
      <c r="DL78" s="294">
        <v>3151</v>
      </c>
      <c r="DM78" s="294">
        <v>2758</v>
      </c>
      <c r="DN78" s="294">
        <v>3195</v>
      </c>
      <c r="DO78" s="294">
        <v>2762</v>
      </c>
      <c r="DP78" s="294">
        <v>3008</v>
      </c>
      <c r="DQ78" s="294">
        <v>2995</v>
      </c>
      <c r="DR78" s="294">
        <v>2805</v>
      </c>
      <c r="DS78" s="294">
        <v>2885</v>
      </c>
      <c r="DT78" s="294">
        <v>2807</v>
      </c>
      <c r="DU78" s="294">
        <v>3154</v>
      </c>
      <c r="DV78" s="294">
        <v>3123</v>
      </c>
      <c r="DW78" s="294">
        <v>3037</v>
      </c>
      <c r="DX78" s="294">
        <v>3139</v>
      </c>
      <c r="DY78" s="299">
        <v>2942</v>
      </c>
    </row>
    <row r="79" spans="1:129" ht="12.75" customHeight="1" thickBot="1" x14ac:dyDescent="0.25">
      <c r="B79" s="132">
        <v>2</v>
      </c>
      <c r="C79" s="3" t="s">
        <v>169</v>
      </c>
      <c r="H79" s="5" t="s">
        <v>168</v>
      </c>
      <c r="P79" s="294">
        <f>P78*1.2</f>
        <v>3812.3999999999996</v>
      </c>
      <c r="Q79" s="294">
        <f t="shared" ref="Q79:CB79" si="28">Q78*1.2</f>
        <v>3748.7999999999997</v>
      </c>
      <c r="R79" s="294">
        <f t="shared" si="28"/>
        <v>3662.4</v>
      </c>
      <c r="S79" s="294">
        <f t="shared" si="28"/>
        <v>3949.2</v>
      </c>
      <c r="T79" s="294">
        <f t="shared" si="28"/>
        <v>3811.2</v>
      </c>
      <c r="U79" s="294">
        <f t="shared" si="28"/>
        <v>3812.3999999999996</v>
      </c>
      <c r="V79" s="294">
        <f t="shared" si="28"/>
        <v>3528</v>
      </c>
      <c r="W79" s="294">
        <f t="shared" si="28"/>
        <v>3538.7999999999997</v>
      </c>
      <c r="X79" s="294">
        <f t="shared" si="28"/>
        <v>3602.4</v>
      </c>
      <c r="Y79" s="294">
        <f t="shared" si="28"/>
        <v>3756</v>
      </c>
      <c r="Z79" s="294">
        <f t="shared" si="28"/>
        <v>3510</v>
      </c>
      <c r="AA79" s="294">
        <f t="shared" si="28"/>
        <v>3426</v>
      </c>
      <c r="AB79" s="294">
        <f t="shared" si="28"/>
        <v>3525.6</v>
      </c>
      <c r="AC79" s="294">
        <f t="shared" si="28"/>
        <v>3549.6</v>
      </c>
      <c r="AD79" s="294">
        <f t="shared" si="28"/>
        <v>3700.7999999999997</v>
      </c>
      <c r="AE79" s="294">
        <f t="shared" si="28"/>
        <v>3782.3999999999996</v>
      </c>
      <c r="AF79" s="294">
        <f t="shared" si="28"/>
        <v>3544.7999999999997</v>
      </c>
      <c r="AG79" s="294">
        <f t="shared" si="28"/>
        <v>3261.6</v>
      </c>
      <c r="AH79" s="294">
        <f t="shared" si="28"/>
        <v>3618</v>
      </c>
      <c r="AI79" s="294">
        <f t="shared" si="28"/>
        <v>3405.6</v>
      </c>
      <c r="AJ79" s="294">
        <f t="shared" si="28"/>
        <v>3957.6</v>
      </c>
      <c r="AK79" s="294">
        <f t="shared" si="28"/>
        <v>3489.6</v>
      </c>
      <c r="AL79" s="294">
        <f t="shared" si="28"/>
        <v>3343.2</v>
      </c>
      <c r="AM79" s="294">
        <f t="shared" si="28"/>
        <v>3798</v>
      </c>
      <c r="AN79" s="294">
        <f t="shared" si="28"/>
        <v>3861.6</v>
      </c>
      <c r="AO79" s="294">
        <f t="shared" si="28"/>
        <v>3444</v>
      </c>
      <c r="AP79" s="294">
        <f t="shared" si="28"/>
        <v>3955.2</v>
      </c>
      <c r="AQ79" s="294">
        <f t="shared" si="28"/>
        <v>3640.7999999999997</v>
      </c>
      <c r="AR79" s="294">
        <f t="shared" si="28"/>
        <v>3474</v>
      </c>
      <c r="AS79" s="294">
        <f t="shared" si="28"/>
        <v>3580.7999999999997</v>
      </c>
      <c r="AT79" s="294">
        <f t="shared" si="28"/>
        <v>3429.6</v>
      </c>
      <c r="AU79" s="294">
        <f t="shared" si="28"/>
        <v>3372</v>
      </c>
      <c r="AV79" s="294">
        <f t="shared" si="28"/>
        <v>3471.6</v>
      </c>
      <c r="AW79" s="294">
        <f t="shared" si="28"/>
        <v>3301.2</v>
      </c>
      <c r="AX79" s="294">
        <f t="shared" si="28"/>
        <v>3656.4</v>
      </c>
      <c r="AY79" s="294">
        <f t="shared" si="28"/>
        <v>3819.6</v>
      </c>
      <c r="AZ79" s="294">
        <f t="shared" si="28"/>
        <v>3535.2</v>
      </c>
      <c r="BA79" s="294">
        <f t="shared" si="28"/>
        <v>3391.2</v>
      </c>
      <c r="BB79" s="294">
        <f t="shared" si="28"/>
        <v>3607.2</v>
      </c>
      <c r="BC79" s="294">
        <f t="shared" si="28"/>
        <v>3410.4</v>
      </c>
      <c r="BD79" s="294">
        <f t="shared" si="28"/>
        <v>3354</v>
      </c>
      <c r="BE79" s="294">
        <f t="shared" si="28"/>
        <v>3658.7999999999997</v>
      </c>
      <c r="BF79" s="294">
        <f t="shared" si="28"/>
        <v>3652.7999999999997</v>
      </c>
      <c r="BG79" s="294">
        <f t="shared" si="28"/>
        <v>3734.3999999999996</v>
      </c>
      <c r="BH79" s="294">
        <f t="shared" si="28"/>
        <v>3308.4</v>
      </c>
      <c r="BI79" s="294">
        <f t="shared" si="28"/>
        <v>3390</v>
      </c>
      <c r="BJ79" s="294">
        <f t="shared" si="28"/>
        <v>3428.4</v>
      </c>
      <c r="BK79" s="294">
        <f t="shared" si="28"/>
        <v>3877.2</v>
      </c>
      <c r="BL79" s="294">
        <f t="shared" si="28"/>
        <v>3516</v>
      </c>
      <c r="BM79" s="294">
        <f t="shared" si="28"/>
        <v>3506.4</v>
      </c>
      <c r="BN79" s="294">
        <f t="shared" si="28"/>
        <v>3259.2</v>
      </c>
      <c r="BO79" s="294">
        <f t="shared" si="28"/>
        <v>3698.3999999999996</v>
      </c>
      <c r="BP79" s="294">
        <f t="shared" si="28"/>
        <v>3657.6</v>
      </c>
      <c r="BQ79" s="294">
        <f t="shared" si="28"/>
        <v>3506.4</v>
      </c>
      <c r="BR79" s="294">
        <f t="shared" si="28"/>
        <v>3927.6</v>
      </c>
      <c r="BS79" s="294">
        <f t="shared" si="28"/>
        <v>3448.7999999999997</v>
      </c>
      <c r="BT79" s="294">
        <f t="shared" si="28"/>
        <v>3854.3999999999996</v>
      </c>
      <c r="BU79" s="294">
        <f t="shared" si="28"/>
        <v>3667.2</v>
      </c>
      <c r="BV79" s="294">
        <f t="shared" si="28"/>
        <v>3291.6</v>
      </c>
      <c r="BW79" s="294">
        <f t="shared" si="28"/>
        <v>3692.3999999999996</v>
      </c>
      <c r="BX79" s="294">
        <f t="shared" si="28"/>
        <v>3670.7999999999997</v>
      </c>
      <c r="BY79" s="294">
        <f t="shared" si="28"/>
        <v>3812.3999999999996</v>
      </c>
      <c r="BZ79" s="294">
        <f t="shared" si="28"/>
        <v>3500.4</v>
      </c>
      <c r="CA79" s="294">
        <f t="shared" si="28"/>
        <v>3902.3999999999996</v>
      </c>
      <c r="CB79" s="294">
        <f t="shared" si="28"/>
        <v>3320.4</v>
      </c>
      <c r="CC79" s="294">
        <f t="shared" ref="CC79:DY79" si="29">CC78*1.2</f>
        <v>3326.4</v>
      </c>
      <c r="CD79" s="294">
        <f t="shared" si="29"/>
        <v>3393.6</v>
      </c>
      <c r="CE79" s="294">
        <f t="shared" si="29"/>
        <v>3786</v>
      </c>
      <c r="CF79" s="294">
        <f t="shared" si="29"/>
        <v>3457.2</v>
      </c>
      <c r="CG79" s="294">
        <f t="shared" si="29"/>
        <v>3666</v>
      </c>
      <c r="CH79" s="294">
        <f t="shared" si="29"/>
        <v>3960</v>
      </c>
      <c r="CI79" s="294">
        <f t="shared" si="29"/>
        <v>3434.4</v>
      </c>
      <c r="CJ79" s="294">
        <f t="shared" si="29"/>
        <v>3242.4</v>
      </c>
      <c r="CK79" s="294">
        <f t="shared" si="29"/>
        <v>3919.2</v>
      </c>
      <c r="CL79" s="294">
        <f t="shared" si="29"/>
        <v>3390</v>
      </c>
      <c r="CM79" s="294">
        <f t="shared" si="29"/>
        <v>3322.7999999999997</v>
      </c>
      <c r="CN79" s="294">
        <f t="shared" si="29"/>
        <v>3352.7999999999997</v>
      </c>
      <c r="CO79" s="294">
        <f t="shared" si="29"/>
        <v>3943.2</v>
      </c>
      <c r="CP79" s="294">
        <f t="shared" si="29"/>
        <v>3298.7999999999997</v>
      </c>
      <c r="CQ79" s="294">
        <f t="shared" si="29"/>
        <v>3403.2</v>
      </c>
      <c r="CR79" s="294">
        <f t="shared" si="29"/>
        <v>3410.4</v>
      </c>
      <c r="CS79" s="294">
        <f t="shared" si="29"/>
        <v>3600</v>
      </c>
      <c r="CT79" s="294">
        <f t="shared" si="29"/>
        <v>3883.2</v>
      </c>
      <c r="CU79" s="294">
        <f t="shared" si="29"/>
        <v>3854.3999999999996</v>
      </c>
      <c r="CV79" s="294">
        <f t="shared" si="29"/>
        <v>3928.7999999999997</v>
      </c>
      <c r="CW79" s="294">
        <f t="shared" si="29"/>
        <v>3844.7999999999997</v>
      </c>
      <c r="CX79" s="294">
        <f t="shared" si="29"/>
        <v>3704.3999999999996</v>
      </c>
      <c r="CY79" s="294">
        <f t="shared" si="29"/>
        <v>3871.2</v>
      </c>
      <c r="CZ79" s="294">
        <f t="shared" si="29"/>
        <v>3721.2</v>
      </c>
      <c r="DA79" s="294">
        <f t="shared" si="29"/>
        <v>3450</v>
      </c>
      <c r="DB79" s="294">
        <f t="shared" si="29"/>
        <v>3782.3999999999996</v>
      </c>
      <c r="DC79" s="294">
        <f t="shared" si="29"/>
        <v>3740.3999999999996</v>
      </c>
      <c r="DD79" s="294">
        <f t="shared" si="29"/>
        <v>3942</v>
      </c>
      <c r="DE79" s="294">
        <f t="shared" si="29"/>
        <v>3775.2</v>
      </c>
      <c r="DF79" s="294">
        <f t="shared" si="29"/>
        <v>3406.7999999999997</v>
      </c>
      <c r="DG79" s="294">
        <f t="shared" si="29"/>
        <v>3339.6</v>
      </c>
      <c r="DH79" s="294">
        <f t="shared" si="29"/>
        <v>3652.7999999999997</v>
      </c>
      <c r="DI79" s="294">
        <f t="shared" si="29"/>
        <v>3265.2</v>
      </c>
      <c r="DJ79" s="294">
        <f t="shared" si="29"/>
        <v>3367.2</v>
      </c>
      <c r="DK79" s="294">
        <f t="shared" si="29"/>
        <v>3909.6</v>
      </c>
      <c r="DL79" s="294">
        <f t="shared" si="29"/>
        <v>3781.2</v>
      </c>
      <c r="DM79" s="294">
        <f t="shared" si="29"/>
        <v>3309.6</v>
      </c>
      <c r="DN79" s="294">
        <f t="shared" si="29"/>
        <v>3834</v>
      </c>
      <c r="DO79" s="294">
        <f t="shared" si="29"/>
        <v>3314.4</v>
      </c>
      <c r="DP79" s="294">
        <f t="shared" si="29"/>
        <v>3609.6</v>
      </c>
      <c r="DQ79" s="294">
        <f t="shared" si="29"/>
        <v>3594</v>
      </c>
      <c r="DR79" s="294">
        <f t="shared" si="29"/>
        <v>3366</v>
      </c>
      <c r="DS79" s="294">
        <f t="shared" si="29"/>
        <v>3462</v>
      </c>
      <c r="DT79" s="294">
        <f t="shared" si="29"/>
        <v>3368.4</v>
      </c>
      <c r="DU79" s="294">
        <f t="shared" si="29"/>
        <v>3784.7999999999997</v>
      </c>
      <c r="DV79" s="294">
        <f t="shared" si="29"/>
        <v>3747.6</v>
      </c>
      <c r="DW79" s="294">
        <f t="shared" si="29"/>
        <v>3644.4</v>
      </c>
      <c r="DX79" s="294">
        <f t="shared" si="29"/>
        <v>3766.7999999999997</v>
      </c>
      <c r="DY79" s="299">
        <f t="shared" si="29"/>
        <v>3530.4</v>
      </c>
    </row>
    <row r="80" spans="1:129" ht="12.75" customHeight="1" thickBot="1" x14ac:dyDescent="0.25">
      <c r="B80" s="132">
        <v>3</v>
      </c>
      <c r="C80" s="3" t="s">
        <v>142</v>
      </c>
      <c r="H80" s="5" t="s">
        <v>168</v>
      </c>
      <c r="P80" s="294">
        <f>P78*0.8</f>
        <v>2541.6000000000004</v>
      </c>
      <c r="Q80" s="294">
        <f t="shared" ref="Q80:CB80" si="30">Q78*0.8</f>
        <v>2499.2000000000003</v>
      </c>
      <c r="R80" s="294">
        <f t="shared" si="30"/>
        <v>2441.6</v>
      </c>
      <c r="S80" s="294">
        <f t="shared" si="30"/>
        <v>2632.8</v>
      </c>
      <c r="T80" s="294">
        <f t="shared" si="30"/>
        <v>2540.8000000000002</v>
      </c>
      <c r="U80" s="294">
        <f t="shared" si="30"/>
        <v>2541.6000000000004</v>
      </c>
      <c r="V80" s="294">
        <f t="shared" si="30"/>
        <v>2352</v>
      </c>
      <c r="W80" s="294">
        <f t="shared" si="30"/>
        <v>2359.2000000000003</v>
      </c>
      <c r="X80" s="294">
        <f t="shared" si="30"/>
        <v>2401.6</v>
      </c>
      <c r="Y80" s="294">
        <f t="shared" si="30"/>
        <v>2504</v>
      </c>
      <c r="Z80" s="294">
        <f t="shared" si="30"/>
        <v>2340</v>
      </c>
      <c r="AA80" s="294">
        <f t="shared" si="30"/>
        <v>2284</v>
      </c>
      <c r="AB80" s="294">
        <f t="shared" si="30"/>
        <v>2350.4</v>
      </c>
      <c r="AC80" s="294">
        <f t="shared" si="30"/>
        <v>2366.4</v>
      </c>
      <c r="AD80" s="294">
        <f t="shared" si="30"/>
        <v>2467.2000000000003</v>
      </c>
      <c r="AE80" s="294">
        <f t="shared" si="30"/>
        <v>2521.6000000000004</v>
      </c>
      <c r="AF80" s="294">
        <f t="shared" si="30"/>
        <v>2363.2000000000003</v>
      </c>
      <c r="AG80" s="294">
        <f t="shared" si="30"/>
        <v>2174.4</v>
      </c>
      <c r="AH80" s="294">
        <f t="shared" si="30"/>
        <v>2412</v>
      </c>
      <c r="AI80" s="294">
        <f t="shared" si="30"/>
        <v>2270.4</v>
      </c>
      <c r="AJ80" s="294">
        <f t="shared" si="30"/>
        <v>2638.4</v>
      </c>
      <c r="AK80" s="294">
        <f t="shared" si="30"/>
        <v>2326.4</v>
      </c>
      <c r="AL80" s="294">
        <f t="shared" si="30"/>
        <v>2228.8000000000002</v>
      </c>
      <c r="AM80" s="294">
        <f t="shared" si="30"/>
        <v>2532</v>
      </c>
      <c r="AN80" s="294">
        <f t="shared" si="30"/>
        <v>2574.4</v>
      </c>
      <c r="AO80" s="294">
        <f t="shared" si="30"/>
        <v>2296</v>
      </c>
      <c r="AP80" s="294">
        <f t="shared" si="30"/>
        <v>2636.8</v>
      </c>
      <c r="AQ80" s="294">
        <f t="shared" si="30"/>
        <v>2427.2000000000003</v>
      </c>
      <c r="AR80" s="294">
        <f t="shared" si="30"/>
        <v>2316</v>
      </c>
      <c r="AS80" s="294">
        <f t="shared" si="30"/>
        <v>2387.2000000000003</v>
      </c>
      <c r="AT80" s="294">
        <f t="shared" si="30"/>
        <v>2286.4</v>
      </c>
      <c r="AU80" s="294">
        <f t="shared" si="30"/>
        <v>2248</v>
      </c>
      <c r="AV80" s="294">
        <f t="shared" si="30"/>
        <v>2314.4</v>
      </c>
      <c r="AW80" s="294">
        <f t="shared" si="30"/>
        <v>2200.8000000000002</v>
      </c>
      <c r="AX80" s="294">
        <f t="shared" si="30"/>
        <v>2437.6</v>
      </c>
      <c r="AY80" s="294">
        <f t="shared" si="30"/>
        <v>2546.4</v>
      </c>
      <c r="AZ80" s="294">
        <f t="shared" si="30"/>
        <v>2356.8000000000002</v>
      </c>
      <c r="BA80" s="294">
        <f t="shared" si="30"/>
        <v>2260.8000000000002</v>
      </c>
      <c r="BB80" s="294">
        <f t="shared" si="30"/>
        <v>2404.8000000000002</v>
      </c>
      <c r="BC80" s="294">
        <f t="shared" si="30"/>
        <v>2273.6</v>
      </c>
      <c r="BD80" s="294">
        <f t="shared" si="30"/>
        <v>2236</v>
      </c>
      <c r="BE80" s="294">
        <f t="shared" si="30"/>
        <v>2439.2000000000003</v>
      </c>
      <c r="BF80" s="294">
        <f t="shared" si="30"/>
        <v>2435.2000000000003</v>
      </c>
      <c r="BG80" s="294">
        <f t="shared" si="30"/>
        <v>2489.6000000000004</v>
      </c>
      <c r="BH80" s="294">
        <f t="shared" si="30"/>
        <v>2205.6</v>
      </c>
      <c r="BI80" s="294">
        <f t="shared" si="30"/>
        <v>2260</v>
      </c>
      <c r="BJ80" s="294">
        <f t="shared" si="30"/>
        <v>2285.6</v>
      </c>
      <c r="BK80" s="294">
        <f t="shared" si="30"/>
        <v>2584.8000000000002</v>
      </c>
      <c r="BL80" s="294">
        <f t="shared" si="30"/>
        <v>2344</v>
      </c>
      <c r="BM80" s="294">
        <f t="shared" si="30"/>
        <v>2337.6</v>
      </c>
      <c r="BN80" s="294">
        <f t="shared" si="30"/>
        <v>2172.8000000000002</v>
      </c>
      <c r="BO80" s="294">
        <f t="shared" si="30"/>
        <v>2465.6000000000004</v>
      </c>
      <c r="BP80" s="294">
        <f t="shared" si="30"/>
        <v>2438.4</v>
      </c>
      <c r="BQ80" s="294">
        <f t="shared" si="30"/>
        <v>2337.6</v>
      </c>
      <c r="BR80" s="294">
        <f t="shared" si="30"/>
        <v>2618.4</v>
      </c>
      <c r="BS80" s="294">
        <f t="shared" si="30"/>
        <v>2299.2000000000003</v>
      </c>
      <c r="BT80" s="294">
        <f t="shared" si="30"/>
        <v>2569.6000000000004</v>
      </c>
      <c r="BU80" s="294">
        <f t="shared" si="30"/>
        <v>2444.8000000000002</v>
      </c>
      <c r="BV80" s="294">
        <f t="shared" si="30"/>
        <v>2194.4</v>
      </c>
      <c r="BW80" s="294">
        <f t="shared" si="30"/>
        <v>2461.6000000000004</v>
      </c>
      <c r="BX80" s="294">
        <f t="shared" si="30"/>
        <v>2447.2000000000003</v>
      </c>
      <c r="BY80" s="294">
        <f t="shared" si="30"/>
        <v>2541.6000000000004</v>
      </c>
      <c r="BZ80" s="294">
        <f t="shared" si="30"/>
        <v>2333.6</v>
      </c>
      <c r="CA80" s="294">
        <f t="shared" si="30"/>
        <v>2601.6000000000004</v>
      </c>
      <c r="CB80" s="294">
        <f t="shared" si="30"/>
        <v>2213.6</v>
      </c>
      <c r="CC80" s="294">
        <f t="shared" ref="CC80:DY80" si="31">CC78*0.8</f>
        <v>2217.6</v>
      </c>
      <c r="CD80" s="294">
        <f t="shared" si="31"/>
        <v>2262.4</v>
      </c>
      <c r="CE80" s="294">
        <f t="shared" si="31"/>
        <v>2524</v>
      </c>
      <c r="CF80" s="294">
        <f t="shared" si="31"/>
        <v>2304.8000000000002</v>
      </c>
      <c r="CG80" s="294">
        <f t="shared" si="31"/>
        <v>2444</v>
      </c>
      <c r="CH80" s="294">
        <f t="shared" si="31"/>
        <v>2640</v>
      </c>
      <c r="CI80" s="294">
        <f t="shared" si="31"/>
        <v>2289.6</v>
      </c>
      <c r="CJ80" s="294">
        <f t="shared" si="31"/>
        <v>2161.6</v>
      </c>
      <c r="CK80" s="294">
        <f t="shared" si="31"/>
        <v>2612.8000000000002</v>
      </c>
      <c r="CL80" s="294">
        <f t="shared" si="31"/>
        <v>2260</v>
      </c>
      <c r="CM80" s="294">
        <f t="shared" si="31"/>
        <v>2215.2000000000003</v>
      </c>
      <c r="CN80" s="294">
        <f t="shared" si="31"/>
        <v>2235.2000000000003</v>
      </c>
      <c r="CO80" s="294">
        <f t="shared" si="31"/>
        <v>2628.8</v>
      </c>
      <c r="CP80" s="294">
        <f t="shared" si="31"/>
        <v>2199.2000000000003</v>
      </c>
      <c r="CQ80" s="294">
        <f t="shared" si="31"/>
        <v>2268.8000000000002</v>
      </c>
      <c r="CR80" s="294">
        <f t="shared" si="31"/>
        <v>2273.6</v>
      </c>
      <c r="CS80" s="294">
        <f t="shared" si="31"/>
        <v>2400</v>
      </c>
      <c r="CT80" s="294">
        <f t="shared" si="31"/>
        <v>2588.8000000000002</v>
      </c>
      <c r="CU80" s="294">
        <f t="shared" si="31"/>
        <v>2569.6000000000004</v>
      </c>
      <c r="CV80" s="294">
        <f t="shared" si="31"/>
        <v>2619.2000000000003</v>
      </c>
      <c r="CW80" s="294">
        <f t="shared" si="31"/>
        <v>2563.2000000000003</v>
      </c>
      <c r="CX80" s="294">
        <f t="shared" si="31"/>
        <v>2469.6000000000004</v>
      </c>
      <c r="CY80" s="294">
        <f t="shared" si="31"/>
        <v>2580.8000000000002</v>
      </c>
      <c r="CZ80" s="294">
        <f t="shared" si="31"/>
        <v>2480.8000000000002</v>
      </c>
      <c r="DA80" s="294">
        <f t="shared" si="31"/>
        <v>2300</v>
      </c>
      <c r="DB80" s="294">
        <f t="shared" si="31"/>
        <v>2521.6000000000004</v>
      </c>
      <c r="DC80" s="294">
        <f t="shared" si="31"/>
        <v>2493.6000000000004</v>
      </c>
      <c r="DD80" s="294">
        <f t="shared" si="31"/>
        <v>2628</v>
      </c>
      <c r="DE80" s="294">
        <f t="shared" si="31"/>
        <v>2516.8000000000002</v>
      </c>
      <c r="DF80" s="294">
        <f t="shared" si="31"/>
        <v>2271.2000000000003</v>
      </c>
      <c r="DG80" s="294">
        <f t="shared" si="31"/>
        <v>2226.4</v>
      </c>
      <c r="DH80" s="294">
        <f t="shared" si="31"/>
        <v>2435.2000000000003</v>
      </c>
      <c r="DI80" s="294">
        <f t="shared" si="31"/>
        <v>2176.8000000000002</v>
      </c>
      <c r="DJ80" s="294">
        <f t="shared" si="31"/>
        <v>2244.8000000000002</v>
      </c>
      <c r="DK80" s="294">
        <f t="shared" si="31"/>
        <v>2606.4</v>
      </c>
      <c r="DL80" s="294">
        <f t="shared" si="31"/>
        <v>2520.8000000000002</v>
      </c>
      <c r="DM80" s="294">
        <f t="shared" si="31"/>
        <v>2206.4</v>
      </c>
      <c r="DN80" s="294">
        <f t="shared" si="31"/>
        <v>2556</v>
      </c>
      <c r="DO80" s="294">
        <f t="shared" si="31"/>
        <v>2209.6</v>
      </c>
      <c r="DP80" s="294">
        <f t="shared" si="31"/>
        <v>2406.4</v>
      </c>
      <c r="DQ80" s="294">
        <f t="shared" si="31"/>
        <v>2396</v>
      </c>
      <c r="DR80" s="294">
        <f t="shared" si="31"/>
        <v>2244</v>
      </c>
      <c r="DS80" s="294">
        <f t="shared" si="31"/>
        <v>2308</v>
      </c>
      <c r="DT80" s="294">
        <f t="shared" si="31"/>
        <v>2245.6</v>
      </c>
      <c r="DU80" s="294">
        <f t="shared" si="31"/>
        <v>2523.2000000000003</v>
      </c>
      <c r="DV80" s="294">
        <f t="shared" si="31"/>
        <v>2498.4</v>
      </c>
      <c r="DW80" s="294">
        <f t="shared" si="31"/>
        <v>2429.6</v>
      </c>
      <c r="DX80" s="294">
        <f t="shared" si="31"/>
        <v>2511.2000000000003</v>
      </c>
      <c r="DY80" s="299">
        <f t="shared" si="31"/>
        <v>2353.6</v>
      </c>
    </row>
    <row r="81" spans="1:129" ht="12.75" customHeight="1" thickBot="1" x14ac:dyDescent="0.25">
      <c r="B81" s="132">
        <f>B80+1</f>
        <v>4</v>
      </c>
      <c r="C81" s="3" t="s">
        <v>64</v>
      </c>
      <c r="H81" s="5" t="s">
        <v>168</v>
      </c>
      <c r="P81" s="294">
        <v>0</v>
      </c>
      <c r="Q81" s="294">
        <v>0</v>
      </c>
      <c r="R81" s="294">
        <v>0</v>
      </c>
      <c r="S81" s="294">
        <v>0</v>
      </c>
      <c r="T81" s="294">
        <v>0</v>
      </c>
      <c r="U81" s="294">
        <v>0</v>
      </c>
      <c r="V81" s="294">
        <v>0</v>
      </c>
      <c r="W81" s="294">
        <v>0</v>
      </c>
      <c r="X81" s="294">
        <v>0</v>
      </c>
      <c r="Y81" s="294">
        <v>0</v>
      </c>
      <c r="Z81" s="294">
        <v>0</v>
      </c>
      <c r="AA81" s="294">
        <v>0</v>
      </c>
      <c r="AB81" s="294">
        <v>0</v>
      </c>
      <c r="AC81" s="294">
        <v>0</v>
      </c>
      <c r="AD81" s="294">
        <v>0</v>
      </c>
      <c r="AE81" s="294">
        <v>0</v>
      </c>
      <c r="AF81" s="294">
        <v>0</v>
      </c>
      <c r="AG81" s="294">
        <v>0</v>
      </c>
      <c r="AH81" s="294">
        <v>0</v>
      </c>
      <c r="AI81" s="294">
        <v>0</v>
      </c>
      <c r="AJ81" s="294">
        <v>0</v>
      </c>
      <c r="AK81" s="294">
        <v>0</v>
      </c>
      <c r="AL81" s="294">
        <v>0</v>
      </c>
      <c r="AM81" s="294">
        <v>0</v>
      </c>
      <c r="AN81" s="294">
        <v>0</v>
      </c>
      <c r="AO81" s="294">
        <v>0</v>
      </c>
      <c r="AP81" s="294">
        <v>0</v>
      </c>
      <c r="AQ81" s="294">
        <v>0</v>
      </c>
      <c r="AR81" s="294">
        <v>0</v>
      </c>
      <c r="AS81" s="294">
        <v>0</v>
      </c>
      <c r="AT81" s="294">
        <v>0</v>
      </c>
      <c r="AU81" s="294">
        <v>0</v>
      </c>
      <c r="AV81" s="294">
        <v>0</v>
      </c>
      <c r="AW81" s="294">
        <v>0</v>
      </c>
      <c r="AX81" s="294">
        <v>0</v>
      </c>
      <c r="AY81" s="294">
        <v>0</v>
      </c>
      <c r="AZ81" s="294">
        <v>0</v>
      </c>
      <c r="BA81" s="294">
        <v>0</v>
      </c>
      <c r="BB81" s="294">
        <v>0</v>
      </c>
      <c r="BC81" s="294">
        <v>0</v>
      </c>
      <c r="BD81" s="294">
        <v>0</v>
      </c>
      <c r="BE81" s="294">
        <v>0</v>
      </c>
      <c r="BF81" s="294">
        <v>0</v>
      </c>
      <c r="BG81" s="294">
        <v>0</v>
      </c>
      <c r="BH81" s="294">
        <v>0</v>
      </c>
      <c r="BI81" s="294">
        <v>0</v>
      </c>
      <c r="BJ81" s="294">
        <v>0</v>
      </c>
      <c r="BK81" s="294">
        <v>0</v>
      </c>
      <c r="BL81" s="294">
        <v>0</v>
      </c>
      <c r="BM81" s="294">
        <v>0</v>
      </c>
      <c r="BN81" s="294">
        <v>0</v>
      </c>
      <c r="BO81" s="294">
        <v>0</v>
      </c>
      <c r="BP81" s="294">
        <v>0</v>
      </c>
      <c r="BQ81" s="294">
        <v>0</v>
      </c>
      <c r="BR81" s="294">
        <v>0</v>
      </c>
      <c r="BS81" s="294">
        <v>0</v>
      </c>
      <c r="BT81" s="294">
        <v>0</v>
      </c>
      <c r="BU81" s="294">
        <v>0</v>
      </c>
      <c r="BV81" s="294">
        <v>0</v>
      </c>
      <c r="BW81" s="294">
        <v>0</v>
      </c>
      <c r="BX81" s="294">
        <v>0</v>
      </c>
      <c r="BY81" s="294">
        <v>0</v>
      </c>
      <c r="BZ81" s="294">
        <v>0</v>
      </c>
      <c r="CA81" s="294">
        <v>0</v>
      </c>
      <c r="CB81" s="294">
        <v>0</v>
      </c>
      <c r="CC81" s="294">
        <v>0</v>
      </c>
      <c r="CD81" s="294">
        <v>0</v>
      </c>
      <c r="CE81" s="294">
        <v>0</v>
      </c>
      <c r="CF81" s="294">
        <v>0</v>
      </c>
      <c r="CG81" s="294">
        <v>0</v>
      </c>
      <c r="CH81" s="294">
        <v>0</v>
      </c>
      <c r="CI81" s="294">
        <v>0</v>
      </c>
      <c r="CJ81" s="294">
        <v>0</v>
      </c>
      <c r="CK81" s="294">
        <v>0</v>
      </c>
      <c r="CL81" s="294">
        <v>0</v>
      </c>
      <c r="CM81" s="294">
        <v>0</v>
      </c>
      <c r="CN81" s="294">
        <v>0</v>
      </c>
      <c r="CO81" s="294">
        <v>0</v>
      </c>
      <c r="CP81" s="294">
        <v>0</v>
      </c>
      <c r="CQ81" s="294">
        <v>0</v>
      </c>
      <c r="CR81" s="294">
        <v>0</v>
      </c>
      <c r="CS81" s="294">
        <v>0</v>
      </c>
      <c r="CT81" s="294">
        <v>0</v>
      </c>
      <c r="CU81" s="294">
        <v>0</v>
      </c>
      <c r="CV81" s="294">
        <v>0</v>
      </c>
      <c r="CW81" s="294">
        <v>0</v>
      </c>
      <c r="CX81" s="294">
        <v>0</v>
      </c>
      <c r="CY81" s="294">
        <v>0</v>
      </c>
      <c r="CZ81" s="294">
        <v>0</v>
      </c>
      <c r="DA81" s="294">
        <v>0</v>
      </c>
      <c r="DB81" s="294">
        <v>0</v>
      </c>
      <c r="DC81" s="294">
        <v>0</v>
      </c>
      <c r="DD81" s="294">
        <v>0</v>
      </c>
      <c r="DE81" s="294">
        <v>0</v>
      </c>
      <c r="DF81" s="294">
        <v>0</v>
      </c>
      <c r="DG81" s="294">
        <v>0</v>
      </c>
      <c r="DH81" s="294">
        <v>0</v>
      </c>
      <c r="DI81" s="294">
        <v>0</v>
      </c>
      <c r="DJ81" s="294">
        <v>0</v>
      </c>
      <c r="DK81" s="294">
        <v>0</v>
      </c>
      <c r="DL81" s="294">
        <v>0</v>
      </c>
      <c r="DM81" s="294">
        <v>0</v>
      </c>
      <c r="DN81" s="294">
        <v>0</v>
      </c>
      <c r="DO81" s="294">
        <v>0</v>
      </c>
      <c r="DP81" s="294">
        <v>0</v>
      </c>
      <c r="DQ81" s="294">
        <v>0</v>
      </c>
      <c r="DR81" s="294">
        <v>0</v>
      </c>
      <c r="DS81" s="294">
        <v>0</v>
      </c>
      <c r="DT81" s="294">
        <v>0</v>
      </c>
      <c r="DU81" s="294">
        <v>0</v>
      </c>
      <c r="DV81" s="294">
        <v>0</v>
      </c>
      <c r="DW81" s="294">
        <v>0</v>
      </c>
      <c r="DX81" s="294">
        <v>0</v>
      </c>
      <c r="DY81" s="299">
        <v>0</v>
      </c>
    </row>
    <row r="82" spans="1:129" ht="12.75" customHeight="1" thickBot="1" x14ac:dyDescent="0.25">
      <c r="B82" s="132">
        <f t="shared" ref="B82:B84" si="32">B81+1</f>
        <v>5</v>
      </c>
      <c r="C82" s="3" t="s">
        <v>64</v>
      </c>
      <c r="H82" s="5" t="s">
        <v>168</v>
      </c>
      <c r="P82" s="292">
        <v>0</v>
      </c>
      <c r="Q82" s="292">
        <v>0</v>
      </c>
      <c r="R82" s="292">
        <v>0</v>
      </c>
      <c r="S82" s="292">
        <v>0</v>
      </c>
      <c r="T82" s="292">
        <v>0</v>
      </c>
      <c r="U82" s="292">
        <v>0</v>
      </c>
      <c r="V82" s="292">
        <v>0</v>
      </c>
      <c r="W82" s="292">
        <v>0</v>
      </c>
      <c r="X82" s="292">
        <v>0</v>
      </c>
      <c r="Y82" s="292">
        <v>0</v>
      </c>
      <c r="Z82" s="292">
        <v>0</v>
      </c>
      <c r="AA82" s="292">
        <v>0</v>
      </c>
      <c r="AB82" s="292">
        <v>0</v>
      </c>
      <c r="AC82" s="292">
        <v>0</v>
      </c>
      <c r="AD82" s="292">
        <v>0</v>
      </c>
      <c r="AE82" s="292">
        <v>0</v>
      </c>
      <c r="AF82" s="292">
        <v>0</v>
      </c>
      <c r="AG82" s="292">
        <v>0</v>
      </c>
      <c r="AH82" s="292">
        <v>0</v>
      </c>
      <c r="AI82" s="292">
        <v>0</v>
      </c>
      <c r="AJ82" s="292">
        <v>0</v>
      </c>
      <c r="AK82" s="292">
        <v>0</v>
      </c>
      <c r="AL82" s="292">
        <v>0</v>
      </c>
      <c r="AM82" s="292">
        <v>0</v>
      </c>
      <c r="AN82" s="292">
        <v>0</v>
      </c>
      <c r="AO82" s="292">
        <v>0</v>
      </c>
      <c r="AP82" s="292">
        <v>0</v>
      </c>
      <c r="AQ82" s="292">
        <v>0</v>
      </c>
      <c r="AR82" s="292">
        <v>0</v>
      </c>
      <c r="AS82" s="292">
        <v>0</v>
      </c>
      <c r="AT82" s="292">
        <v>0</v>
      </c>
      <c r="AU82" s="292">
        <v>0</v>
      </c>
      <c r="AV82" s="292">
        <v>0</v>
      </c>
      <c r="AW82" s="292">
        <v>0</v>
      </c>
      <c r="AX82" s="292">
        <v>0</v>
      </c>
      <c r="AY82" s="292">
        <v>0</v>
      </c>
      <c r="AZ82" s="292">
        <v>0</v>
      </c>
      <c r="BA82" s="292">
        <v>0</v>
      </c>
      <c r="BB82" s="292">
        <v>0</v>
      </c>
      <c r="BC82" s="292">
        <v>0</v>
      </c>
      <c r="BD82" s="292">
        <v>0</v>
      </c>
      <c r="BE82" s="292">
        <v>0</v>
      </c>
      <c r="BF82" s="292">
        <v>0</v>
      </c>
      <c r="BG82" s="292">
        <v>0</v>
      </c>
      <c r="BH82" s="292">
        <v>0</v>
      </c>
      <c r="BI82" s="292">
        <v>0</v>
      </c>
      <c r="BJ82" s="292">
        <v>0</v>
      </c>
      <c r="BK82" s="292">
        <v>0</v>
      </c>
      <c r="BL82" s="292">
        <v>0</v>
      </c>
      <c r="BM82" s="292">
        <v>0</v>
      </c>
      <c r="BN82" s="292">
        <v>0</v>
      </c>
      <c r="BO82" s="292">
        <v>0</v>
      </c>
      <c r="BP82" s="292">
        <v>0</v>
      </c>
      <c r="BQ82" s="292">
        <v>0</v>
      </c>
      <c r="BR82" s="292">
        <v>0</v>
      </c>
      <c r="BS82" s="292">
        <v>0</v>
      </c>
      <c r="BT82" s="292">
        <v>0</v>
      </c>
      <c r="BU82" s="292">
        <v>0</v>
      </c>
      <c r="BV82" s="292">
        <v>0</v>
      </c>
      <c r="BW82" s="292">
        <v>0</v>
      </c>
      <c r="BX82" s="292">
        <v>0</v>
      </c>
      <c r="BY82" s="292">
        <v>0</v>
      </c>
      <c r="BZ82" s="292">
        <v>0</v>
      </c>
      <c r="CA82" s="292">
        <v>0</v>
      </c>
      <c r="CB82" s="292">
        <v>0</v>
      </c>
      <c r="CC82" s="292">
        <v>0</v>
      </c>
      <c r="CD82" s="292">
        <v>0</v>
      </c>
      <c r="CE82" s="292">
        <v>0</v>
      </c>
      <c r="CF82" s="292">
        <v>0</v>
      </c>
      <c r="CG82" s="292">
        <v>0</v>
      </c>
      <c r="CH82" s="292">
        <v>0</v>
      </c>
      <c r="CI82" s="292">
        <v>0</v>
      </c>
      <c r="CJ82" s="292">
        <v>0</v>
      </c>
      <c r="CK82" s="292">
        <v>0</v>
      </c>
      <c r="CL82" s="292">
        <v>0</v>
      </c>
      <c r="CM82" s="292">
        <v>0</v>
      </c>
      <c r="CN82" s="292">
        <v>0</v>
      </c>
      <c r="CO82" s="292">
        <v>0</v>
      </c>
      <c r="CP82" s="292">
        <v>0</v>
      </c>
      <c r="CQ82" s="292">
        <v>0</v>
      </c>
      <c r="CR82" s="292">
        <v>0</v>
      </c>
      <c r="CS82" s="292">
        <v>0</v>
      </c>
      <c r="CT82" s="292">
        <v>0</v>
      </c>
      <c r="CU82" s="292">
        <v>0</v>
      </c>
      <c r="CV82" s="292">
        <v>0</v>
      </c>
      <c r="CW82" s="292">
        <v>0</v>
      </c>
      <c r="CX82" s="292">
        <v>0</v>
      </c>
      <c r="CY82" s="292">
        <v>0</v>
      </c>
      <c r="CZ82" s="292">
        <v>0</v>
      </c>
      <c r="DA82" s="292">
        <v>0</v>
      </c>
      <c r="DB82" s="292">
        <v>0</v>
      </c>
      <c r="DC82" s="292">
        <v>0</v>
      </c>
      <c r="DD82" s="292">
        <v>0</v>
      </c>
      <c r="DE82" s="292">
        <v>0</v>
      </c>
      <c r="DF82" s="292">
        <v>0</v>
      </c>
      <c r="DG82" s="292">
        <v>0</v>
      </c>
      <c r="DH82" s="292">
        <v>0</v>
      </c>
      <c r="DI82" s="292">
        <v>0</v>
      </c>
      <c r="DJ82" s="292">
        <v>0</v>
      </c>
      <c r="DK82" s="292">
        <v>0</v>
      </c>
      <c r="DL82" s="292">
        <v>0</v>
      </c>
      <c r="DM82" s="292">
        <v>0</v>
      </c>
      <c r="DN82" s="292">
        <v>0</v>
      </c>
      <c r="DO82" s="292">
        <v>0</v>
      </c>
      <c r="DP82" s="292">
        <v>0</v>
      </c>
      <c r="DQ82" s="292">
        <v>0</v>
      </c>
      <c r="DR82" s="292">
        <v>0</v>
      </c>
      <c r="DS82" s="292">
        <v>0</v>
      </c>
      <c r="DT82" s="292">
        <v>0</v>
      </c>
      <c r="DU82" s="292">
        <v>0</v>
      </c>
      <c r="DV82" s="292">
        <v>0</v>
      </c>
      <c r="DW82" s="292">
        <v>0</v>
      </c>
      <c r="DX82" s="292">
        <v>0</v>
      </c>
      <c r="DY82" s="300">
        <v>0</v>
      </c>
    </row>
    <row r="83" spans="1:129" ht="12.75" customHeight="1" thickBot="1" x14ac:dyDescent="0.25">
      <c r="B83" s="132">
        <f t="shared" si="32"/>
        <v>6</v>
      </c>
      <c r="C83" s="3" t="s">
        <v>64</v>
      </c>
      <c r="H83" s="5" t="s">
        <v>168</v>
      </c>
      <c r="P83" s="292">
        <v>0</v>
      </c>
      <c r="Q83" s="292">
        <v>0</v>
      </c>
      <c r="R83" s="292">
        <v>0</v>
      </c>
      <c r="S83" s="292">
        <v>0</v>
      </c>
      <c r="T83" s="292">
        <v>0</v>
      </c>
      <c r="U83" s="292">
        <v>0</v>
      </c>
      <c r="V83" s="292">
        <v>0</v>
      </c>
      <c r="W83" s="292">
        <v>0</v>
      </c>
      <c r="X83" s="292">
        <v>0</v>
      </c>
      <c r="Y83" s="292">
        <v>0</v>
      </c>
      <c r="Z83" s="292">
        <v>0</v>
      </c>
      <c r="AA83" s="292">
        <v>0</v>
      </c>
      <c r="AB83" s="292">
        <v>0</v>
      </c>
      <c r="AC83" s="292">
        <v>0</v>
      </c>
      <c r="AD83" s="292">
        <v>0</v>
      </c>
      <c r="AE83" s="292">
        <v>0</v>
      </c>
      <c r="AF83" s="292">
        <v>0</v>
      </c>
      <c r="AG83" s="292">
        <v>0</v>
      </c>
      <c r="AH83" s="292">
        <v>0</v>
      </c>
      <c r="AI83" s="292">
        <v>0</v>
      </c>
      <c r="AJ83" s="292">
        <v>0</v>
      </c>
      <c r="AK83" s="292">
        <v>0</v>
      </c>
      <c r="AL83" s="292">
        <v>0</v>
      </c>
      <c r="AM83" s="292">
        <v>0</v>
      </c>
      <c r="AN83" s="292">
        <v>0</v>
      </c>
      <c r="AO83" s="292">
        <v>0</v>
      </c>
      <c r="AP83" s="292">
        <v>0</v>
      </c>
      <c r="AQ83" s="292">
        <v>0</v>
      </c>
      <c r="AR83" s="292">
        <v>0</v>
      </c>
      <c r="AS83" s="292">
        <v>0</v>
      </c>
      <c r="AT83" s="292">
        <v>0</v>
      </c>
      <c r="AU83" s="292">
        <v>0</v>
      </c>
      <c r="AV83" s="292">
        <v>0</v>
      </c>
      <c r="AW83" s="292">
        <v>0</v>
      </c>
      <c r="AX83" s="292">
        <v>0</v>
      </c>
      <c r="AY83" s="292">
        <v>0</v>
      </c>
      <c r="AZ83" s="292">
        <v>0</v>
      </c>
      <c r="BA83" s="292">
        <v>0</v>
      </c>
      <c r="BB83" s="292">
        <v>0</v>
      </c>
      <c r="BC83" s="292">
        <v>0</v>
      </c>
      <c r="BD83" s="292">
        <v>0</v>
      </c>
      <c r="BE83" s="292">
        <v>0</v>
      </c>
      <c r="BF83" s="292">
        <v>0</v>
      </c>
      <c r="BG83" s="292">
        <v>0</v>
      </c>
      <c r="BH83" s="292">
        <v>0</v>
      </c>
      <c r="BI83" s="292">
        <v>0</v>
      </c>
      <c r="BJ83" s="292">
        <v>0</v>
      </c>
      <c r="BK83" s="292">
        <v>0</v>
      </c>
      <c r="BL83" s="292">
        <v>0</v>
      </c>
      <c r="BM83" s="292">
        <v>0</v>
      </c>
      <c r="BN83" s="292">
        <v>0</v>
      </c>
      <c r="BO83" s="292">
        <v>0</v>
      </c>
      <c r="BP83" s="292">
        <v>0</v>
      </c>
      <c r="BQ83" s="292">
        <v>0</v>
      </c>
      <c r="BR83" s="292">
        <v>0</v>
      </c>
      <c r="BS83" s="292">
        <v>0</v>
      </c>
      <c r="BT83" s="292">
        <v>0</v>
      </c>
      <c r="BU83" s="292">
        <v>0</v>
      </c>
      <c r="BV83" s="292">
        <v>0</v>
      </c>
      <c r="BW83" s="292">
        <v>0</v>
      </c>
      <c r="BX83" s="292">
        <v>0</v>
      </c>
      <c r="BY83" s="292">
        <v>0</v>
      </c>
      <c r="BZ83" s="292">
        <v>0</v>
      </c>
      <c r="CA83" s="292">
        <v>0</v>
      </c>
      <c r="CB83" s="292">
        <v>0</v>
      </c>
      <c r="CC83" s="292">
        <v>0</v>
      </c>
      <c r="CD83" s="292">
        <v>0</v>
      </c>
      <c r="CE83" s="292">
        <v>0</v>
      </c>
      <c r="CF83" s="292">
        <v>0</v>
      </c>
      <c r="CG83" s="292">
        <v>0</v>
      </c>
      <c r="CH83" s="292">
        <v>0</v>
      </c>
      <c r="CI83" s="292">
        <v>0</v>
      </c>
      <c r="CJ83" s="292">
        <v>0</v>
      </c>
      <c r="CK83" s="292">
        <v>0</v>
      </c>
      <c r="CL83" s="292">
        <v>0</v>
      </c>
      <c r="CM83" s="292">
        <v>0</v>
      </c>
      <c r="CN83" s="292">
        <v>0</v>
      </c>
      <c r="CO83" s="292">
        <v>0</v>
      </c>
      <c r="CP83" s="292">
        <v>0</v>
      </c>
      <c r="CQ83" s="292">
        <v>0</v>
      </c>
      <c r="CR83" s="292">
        <v>0</v>
      </c>
      <c r="CS83" s="292">
        <v>0</v>
      </c>
      <c r="CT83" s="292">
        <v>0</v>
      </c>
      <c r="CU83" s="292">
        <v>0</v>
      </c>
      <c r="CV83" s="292">
        <v>0</v>
      </c>
      <c r="CW83" s="292">
        <v>0</v>
      </c>
      <c r="CX83" s="292">
        <v>0</v>
      </c>
      <c r="CY83" s="292">
        <v>0</v>
      </c>
      <c r="CZ83" s="292">
        <v>0</v>
      </c>
      <c r="DA83" s="292">
        <v>0</v>
      </c>
      <c r="DB83" s="292">
        <v>0</v>
      </c>
      <c r="DC83" s="292">
        <v>0</v>
      </c>
      <c r="DD83" s="292">
        <v>0</v>
      </c>
      <c r="DE83" s="292">
        <v>0</v>
      </c>
      <c r="DF83" s="292">
        <v>0</v>
      </c>
      <c r="DG83" s="292">
        <v>0</v>
      </c>
      <c r="DH83" s="292">
        <v>0</v>
      </c>
      <c r="DI83" s="292">
        <v>0</v>
      </c>
      <c r="DJ83" s="292">
        <v>0</v>
      </c>
      <c r="DK83" s="292">
        <v>0</v>
      </c>
      <c r="DL83" s="292">
        <v>0</v>
      </c>
      <c r="DM83" s="292">
        <v>0</v>
      </c>
      <c r="DN83" s="292">
        <v>0</v>
      </c>
      <c r="DO83" s="292">
        <v>0</v>
      </c>
      <c r="DP83" s="292">
        <v>0</v>
      </c>
      <c r="DQ83" s="292">
        <v>0</v>
      </c>
      <c r="DR83" s="292">
        <v>0</v>
      </c>
      <c r="DS83" s="292">
        <v>0</v>
      </c>
      <c r="DT83" s="292">
        <v>0</v>
      </c>
      <c r="DU83" s="292">
        <v>0</v>
      </c>
      <c r="DV83" s="292">
        <v>0</v>
      </c>
      <c r="DW83" s="292">
        <v>0</v>
      </c>
      <c r="DX83" s="292">
        <v>0</v>
      </c>
      <c r="DY83" s="300">
        <v>0</v>
      </c>
    </row>
    <row r="84" spans="1:129" ht="12.75" customHeight="1" thickBot="1" x14ac:dyDescent="0.25">
      <c r="B84" s="132">
        <f t="shared" si="32"/>
        <v>7</v>
      </c>
      <c r="C84" s="3" t="s">
        <v>64</v>
      </c>
      <c r="H84" s="5" t="s">
        <v>168</v>
      </c>
      <c r="P84" s="292">
        <v>0</v>
      </c>
      <c r="Q84" s="292">
        <v>0</v>
      </c>
      <c r="R84" s="292">
        <v>0</v>
      </c>
      <c r="S84" s="292">
        <v>0</v>
      </c>
      <c r="T84" s="292">
        <v>0</v>
      </c>
      <c r="U84" s="292">
        <v>0</v>
      </c>
      <c r="V84" s="292">
        <v>0</v>
      </c>
      <c r="W84" s="292">
        <v>0</v>
      </c>
      <c r="X84" s="292">
        <v>0</v>
      </c>
      <c r="Y84" s="292">
        <v>0</v>
      </c>
      <c r="Z84" s="292">
        <v>0</v>
      </c>
      <c r="AA84" s="292">
        <v>0</v>
      </c>
      <c r="AB84" s="292">
        <v>0</v>
      </c>
      <c r="AC84" s="292">
        <v>0</v>
      </c>
      <c r="AD84" s="292">
        <v>0</v>
      </c>
      <c r="AE84" s="292">
        <v>0</v>
      </c>
      <c r="AF84" s="292">
        <v>0</v>
      </c>
      <c r="AG84" s="292">
        <v>0</v>
      </c>
      <c r="AH84" s="292">
        <v>0</v>
      </c>
      <c r="AI84" s="292">
        <v>0</v>
      </c>
      <c r="AJ84" s="292">
        <v>0</v>
      </c>
      <c r="AK84" s="292">
        <v>0</v>
      </c>
      <c r="AL84" s="292">
        <v>0</v>
      </c>
      <c r="AM84" s="292">
        <v>0</v>
      </c>
      <c r="AN84" s="292">
        <v>0</v>
      </c>
      <c r="AO84" s="292">
        <v>0</v>
      </c>
      <c r="AP84" s="292">
        <v>0</v>
      </c>
      <c r="AQ84" s="292">
        <v>0</v>
      </c>
      <c r="AR84" s="292">
        <v>0</v>
      </c>
      <c r="AS84" s="292">
        <v>0</v>
      </c>
      <c r="AT84" s="292">
        <v>0</v>
      </c>
      <c r="AU84" s="292">
        <v>0</v>
      </c>
      <c r="AV84" s="292">
        <v>0</v>
      </c>
      <c r="AW84" s="292">
        <v>0</v>
      </c>
      <c r="AX84" s="292">
        <v>0</v>
      </c>
      <c r="AY84" s="292">
        <v>0</v>
      </c>
      <c r="AZ84" s="292">
        <v>0</v>
      </c>
      <c r="BA84" s="292">
        <v>0</v>
      </c>
      <c r="BB84" s="292">
        <v>0</v>
      </c>
      <c r="BC84" s="292">
        <v>0</v>
      </c>
      <c r="BD84" s="292">
        <v>0</v>
      </c>
      <c r="BE84" s="292">
        <v>0</v>
      </c>
      <c r="BF84" s="292">
        <v>0</v>
      </c>
      <c r="BG84" s="292">
        <v>0</v>
      </c>
      <c r="BH84" s="292">
        <v>0</v>
      </c>
      <c r="BI84" s="292">
        <v>0</v>
      </c>
      <c r="BJ84" s="292">
        <v>0</v>
      </c>
      <c r="BK84" s="292">
        <v>0</v>
      </c>
      <c r="BL84" s="292">
        <v>0</v>
      </c>
      <c r="BM84" s="292">
        <v>0</v>
      </c>
      <c r="BN84" s="292">
        <v>0</v>
      </c>
      <c r="BO84" s="292">
        <v>0</v>
      </c>
      <c r="BP84" s="292">
        <v>0</v>
      </c>
      <c r="BQ84" s="292">
        <v>0</v>
      </c>
      <c r="BR84" s="292">
        <v>0</v>
      </c>
      <c r="BS84" s="292">
        <v>0</v>
      </c>
      <c r="BT84" s="292">
        <v>0</v>
      </c>
      <c r="BU84" s="292">
        <v>0</v>
      </c>
      <c r="BV84" s="292">
        <v>0</v>
      </c>
      <c r="BW84" s="292">
        <v>0</v>
      </c>
      <c r="BX84" s="292">
        <v>0</v>
      </c>
      <c r="BY84" s="292">
        <v>0</v>
      </c>
      <c r="BZ84" s="292">
        <v>0</v>
      </c>
      <c r="CA84" s="292">
        <v>0</v>
      </c>
      <c r="CB84" s="292">
        <v>0</v>
      </c>
      <c r="CC84" s="292">
        <v>0</v>
      </c>
      <c r="CD84" s="292">
        <v>0</v>
      </c>
      <c r="CE84" s="292">
        <v>0</v>
      </c>
      <c r="CF84" s="292">
        <v>0</v>
      </c>
      <c r="CG84" s="292">
        <v>0</v>
      </c>
      <c r="CH84" s="292">
        <v>0</v>
      </c>
      <c r="CI84" s="292">
        <v>0</v>
      </c>
      <c r="CJ84" s="292">
        <v>0</v>
      </c>
      <c r="CK84" s="292">
        <v>0</v>
      </c>
      <c r="CL84" s="292">
        <v>0</v>
      </c>
      <c r="CM84" s="292">
        <v>0</v>
      </c>
      <c r="CN84" s="292">
        <v>0</v>
      </c>
      <c r="CO84" s="292">
        <v>0</v>
      </c>
      <c r="CP84" s="292">
        <v>0</v>
      </c>
      <c r="CQ84" s="292">
        <v>0</v>
      </c>
      <c r="CR84" s="292">
        <v>0</v>
      </c>
      <c r="CS84" s="292">
        <v>0</v>
      </c>
      <c r="CT84" s="292">
        <v>0</v>
      </c>
      <c r="CU84" s="292">
        <v>0</v>
      </c>
      <c r="CV84" s="292">
        <v>0</v>
      </c>
      <c r="CW84" s="292">
        <v>0</v>
      </c>
      <c r="CX84" s="292">
        <v>0</v>
      </c>
      <c r="CY84" s="292">
        <v>0</v>
      </c>
      <c r="CZ84" s="292">
        <v>0</v>
      </c>
      <c r="DA84" s="292">
        <v>0</v>
      </c>
      <c r="DB84" s="292">
        <v>0</v>
      </c>
      <c r="DC84" s="292">
        <v>0</v>
      </c>
      <c r="DD84" s="292">
        <v>0</v>
      </c>
      <c r="DE84" s="292">
        <v>0</v>
      </c>
      <c r="DF84" s="292">
        <v>0</v>
      </c>
      <c r="DG84" s="292">
        <v>0</v>
      </c>
      <c r="DH84" s="292">
        <v>0</v>
      </c>
      <c r="DI84" s="292">
        <v>0</v>
      </c>
      <c r="DJ84" s="292">
        <v>0</v>
      </c>
      <c r="DK84" s="292">
        <v>0</v>
      </c>
      <c r="DL84" s="292">
        <v>0</v>
      </c>
      <c r="DM84" s="292">
        <v>0</v>
      </c>
      <c r="DN84" s="292">
        <v>0</v>
      </c>
      <c r="DO84" s="292">
        <v>0</v>
      </c>
      <c r="DP84" s="292">
        <v>0</v>
      </c>
      <c r="DQ84" s="292">
        <v>0</v>
      </c>
      <c r="DR84" s="292">
        <v>0</v>
      </c>
      <c r="DS84" s="292">
        <v>0</v>
      </c>
      <c r="DT84" s="292">
        <v>0</v>
      </c>
      <c r="DU84" s="292">
        <v>0</v>
      </c>
      <c r="DV84" s="292">
        <v>0</v>
      </c>
      <c r="DW84" s="292">
        <v>0</v>
      </c>
      <c r="DX84" s="292">
        <v>0</v>
      </c>
      <c r="DY84" s="300">
        <v>0</v>
      </c>
    </row>
    <row r="85" spans="1:129" ht="12.75" customHeight="1" thickBot="1" x14ac:dyDescent="0.25">
      <c r="C85" s="44" t="s">
        <v>170</v>
      </c>
      <c r="H85" s="5" t="s">
        <v>168</v>
      </c>
      <c r="K85" s="63" t="str">
        <f>Input_Scen!J131</f>
        <v>Base Case</v>
      </c>
      <c r="P85" s="99">
        <f t="shared" ref="P85:CA85" si="33">INDEX(P78:P84,INDEX($B$78:$B$84,MATCH($K$85,$C$78:$C$84,0)))</f>
        <v>3177</v>
      </c>
      <c r="Q85" s="99">
        <f t="shared" si="33"/>
        <v>3124</v>
      </c>
      <c r="R85" s="99">
        <f t="shared" si="33"/>
        <v>3052</v>
      </c>
      <c r="S85" s="99">
        <f t="shared" si="33"/>
        <v>3291</v>
      </c>
      <c r="T85" s="99">
        <f t="shared" si="33"/>
        <v>3176</v>
      </c>
      <c r="U85" s="99">
        <f t="shared" si="33"/>
        <v>3177</v>
      </c>
      <c r="V85" s="99">
        <f t="shared" si="33"/>
        <v>2940</v>
      </c>
      <c r="W85" s="99">
        <f t="shared" si="33"/>
        <v>2949</v>
      </c>
      <c r="X85" s="99">
        <f t="shared" si="33"/>
        <v>3002</v>
      </c>
      <c r="Y85" s="99">
        <f t="shared" si="33"/>
        <v>3130</v>
      </c>
      <c r="Z85" s="99">
        <f t="shared" si="33"/>
        <v>2925</v>
      </c>
      <c r="AA85" s="99">
        <f t="shared" si="33"/>
        <v>2855</v>
      </c>
      <c r="AB85" s="99">
        <f t="shared" si="33"/>
        <v>2938</v>
      </c>
      <c r="AC85" s="99">
        <f t="shared" si="33"/>
        <v>2958</v>
      </c>
      <c r="AD85" s="99">
        <f t="shared" si="33"/>
        <v>3084</v>
      </c>
      <c r="AE85" s="99">
        <f t="shared" si="33"/>
        <v>3152</v>
      </c>
      <c r="AF85" s="99">
        <f t="shared" si="33"/>
        <v>2954</v>
      </c>
      <c r="AG85" s="99">
        <f t="shared" si="33"/>
        <v>2718</v>
      </c>
      <c r="AH85" s="99">
        <f t="shared" si="33"/>
        <v>3015</v>
      </c>
      <c r="AI85" s="99">
        <f t="shared" si="33"/>
        <v>2838</v>
      </c>
      <c r="AJ85" s="99">
        <f t="shared" si="33"/>
        <v>3298</v>
      </c>
      <c r="AK85" s="99">
        <f t="shared" si="33"/>
        <v>2908</v>
      </c>
      <c r="AL85" s="99">
        <f t="shared" si="33"/>
        <v>2786</v>
      </c>
      <c r="AM85" s="99">
        <f t="shared" si="33"/>
        <v>3165</v>
      </c>
      <c r="AN85" s="99">
        <f t="shared" si="33"/>
        <v>3218</v>
      </c>
      <c r="AO85" s="99">
        <f t="shared" si="33"/>
        <v>2870</v>
      </c>
      <c r="AP85" s="99">
        <f t="shared" si="33"/>
        <v>3296</v>
      </c>
      <c r="AQ85" s="99">
        <f t="shared" si="33"/>
        <v>3034</v>
      </c>
      <c r="AR85" s="99">
        <f t="shared" si="33"/>
        <v>2895</v>
      </c>
      <c r="AS85" s="99">
        <f t="shared" si="33"/>
        <v>2984</v>
      </c>
      <c r="AT85" s="99">
        <f t="shared" si="33"/>
        <v>2858</v>
      </c>
      <c r="AU85" s="99">
        <f t="shared" si="33"/>
        <v>2810</v>
      </c>
      <c r="AV85" s="99">
        <f t="shared" si="33"/>
        <v>2893</v>
      </c>
      <c r="AW85" s="99">
        <f t="shared" si="33"/>
        <v>2751</v>
      </c>
      <c r="AX85" s="99">
        <f t="shared" si="33"/>
        <v>3047</v>
      </c>
      <c r="AY85" s="99">
        <f t="shared" si="33"/>
        <v>3183</v>
      </c>
      <c r="AZ85" s="99">
        <f t="shared" si="33"/>
        <v>2946</v>
      </c>
      <c r="BA85" s="99">
        <f t="shared" si="33"/>
        <v>2826</v>
      </c>
      <c r="BB85" s="99">
        <f t="shared" si="33"/>
        <v>3006</v>
      </c>
      <c r="BC85" s="99">
        <f t="shared" si="33"/>
        <v>2842</v>
      </c>
      <c r="BD85" s="99">
        <f t="shared" si="33"/>
        <v>2795</v>
      </c>
      <c r="BE85" s="99">
        <f t="shared" si="33"/>
        <v>3049</v>
      </c>
      <c r="BF85" s="99">
        <f t="shared" si="33"/>
        <v>3044</v>
      </c>
      <c r="BG85" s="99">
        <f t="shared" si="33"/>
        <v>3112</v>
      </c>
      <c r="BH85" s="99">
        <f t="shared" si="33"/>
        <v>2757</v>
      </c>
      <c r="BI85" s="99">
        <f t="shared" si="33"/>
        <v>2825</v>
      </c>
      <c r="BJ85" s="99">
        <f t="shared" si="33"/>
        <v>2857</v>
      </c>
      <c r="BK85" s="99">
        <f t="shared" si="33"/>
        <v>3231</v>
      </c>
      <c r="BL85" s="99">
        <f t="shared" si="33"/>
        <v>2930</v>
      </c>
      <c r="BM85" s="99">
        <f t="shared" si="33"/>
        <v>2922</v>
      </c>
      <c r="BN85" s="99">
        <f t="shared" si="33"/>
        <v>2716</v>
      </c>
      <c r="BO85" s="99">
        <f t="shared" si="33"/>
        <v>3082</v>
      </c>
      <c r="BP85" s="99">
        <f t="shared" si="33"/>
        <v>3048</v>
      </c>
      <c r="BQ85" s="99">
        <f t="shared" si="33"/>
        <v>2922</v>
      </c>
      <c r="BR85" s="99">
        <f t="shared" si="33"/>
        <v>3273</v>
      </c>
      <c r="BS85" s="99">
        <f t="shared" si="33"/>
        <v>2874</v>
      </c>
      <c r="BT85" s="99">
        <f t="shared" si="33"/>
        <v>3212</v>
      </c>
      <c r="BU85" s="99">
        <f t="shared" si="33"/>
        <v>3056</v>
      </c>
      <c r="BV85" s="99">
        <f t="shared" si="33"/>
        <v>2743</v>
      </c>
      <c r="BW85" s="99">
        <f t="shared" si="33"/>
        <v>3077</v>
      </c>
      <c r="BX85" s="99">
        <f t="shared" si="33"/>
        <v>3059</v>
      </c>
      <c r="BY85" s="99">
        <f t="shared" si="33"/>
        <v>3177</v>
      </c>
      <c r="BZ85" s="99">
        <f t="shared" si="33"/>
        <v>2917</v>
      </c>
      <c r="CA85" s="99">
        <f t="shared" si="33"/>
        <v>3252</v>
      </c>
      <c r="CB85" s="99">
        <f t="shared" ref="CB85:DY85" si="34">INDEX(CB78:CB84,INDEX($B$78:$B$84,MATCH($K$85,$C$78:$C$84,0)))</f>
        <v>2767</v>
      </c>
      <c r="CC85" s="99">
        <f t="shared" si="34"/>
        <v>2772</v>
      </c>
      <c r="CD85" s="99">
        <f t="shared" si="34"/>
        <v>2828</v>
      </c>
      <c r="CE85" s="99">
        <f t="shared" si="34"/>
        <v>3155</v>
      </c>
      <c r="CF85" s="99">
        <f t="shared" si="34"/>
        <v>2881</v>
      </c>
      <c r="CG85" s="99">
        <f t="shared" si="34"/>
        <v>3055</v>
      </c>
      <c r="CH85" s="99">
        <f t="shared" si="34"/>
        <v>3300</v>
      </c>
      <c r="CI85" s="99">
        <f t="shared" si="34"/>
        <v>2862</v>
      </c>
      <c r="CJ85" s="99">
        <f t="shared" si="34"/>
        <v>2702</v>
      </c>
      <c r="CK85" s="99">
        <f t="shared" si="34"/>
        <v>3266</v>
      </c>
      <c r="CL85" s="99">
        <f t="shared" si="34"/>
        <v>2825</v>
      </c>
      <c r="CM85" s="99">
        <f t="shared" si="34"/>
        <v>2769</v>
      </c>
      <c r="CN85" s="99">
        <f t="shared" si="34"/>
        <v>2794</v>
      </c>
      <c r="CO85" s="99">
        <f t="shared" si="34"/>
        <v>3286</v>
      </c>
      <c r="CP85" s="99">
        <f t="shared" si="34"/>
        <v>2749</v>
      </c>
      <c r="CQ85" s="99">
        <f t="shared" si="34"/>
        <v>2836</v>
      </c>
      <c r="CR85" s="99">
        <f t="shared" si="34"/>
        <v>2842</v>
      </c>
      <c r="CS85" s="99">
        <f t="shared" si="34"/>
        <v>3000</v>
      </c>
      <c r="CT85" s="99">
        <f t="shared" si="34"/>
        <v>3236</v>
      </c>
      <c r="CU85" s="99">
        <f t="shared" si="34"/>
        <v>3212</v>
      </c>
      <c r="CV85" s="99">
        <f t="shared" si="34"/>
        <v>3274</v>
      </c>
      <c r="CW85" s="99">
        <f t="shared" si="34"/>
        <v>3204</v>
      </c>
      <c r="CX85" s="99">
        <f t="shared" si="34"/>
        <v>3087</v>
      </c>
      <c r="CY85" s="99">
        <f t="shared" si="34"/>
        <v>3226</v>
      </c>
      <c r="CZ85" s="99">
        <f t="shared" si="34"/>
        <v>3101</v>
      </c>
      <c r="DA85" s="99">
        <f t="shared" si="34"/>
        <v>2875</v>
      </c>
      <c r="DB85" s="99">
        <f t="shared" si="34"/>
        <v>3152</v>
      </c>
      <c r="DC85" s="99">
        <f t="shared" si="34"/>
        <v>3117</v>
      </c>
      <c r="DD85" s="99">
        <f t="shared" si="34"/>
        <v>3285</v>
      </c>
      <c r="DE85" s="99">
        <f t="shared" si="34"/>
        <v>3146</v>
      </c>
      <c r="DF85" s="99">
        <f t="shared" si="34"/>
        <v>2839</v>
      </c>
      <c r="DG85" s="99">
        <f t="shared" si="34"/>
        <v>2783</v>
      </c>
      <c r="DH85" s="99">
        <f t="shared" si="34"/>
        <v>3044</v>
      </c>
      <c r="DI85" s="99">
        <f t="shared" si="34"/>
        <v>2721</v>
      </c>
      <c r="DJ85" s="99">
        <f t="shared" si="34"/>
        <v>2806</v>
      </c>
      <c r="DK85" s="99">
        <f t="shared" si="34"/>
        <v>3258</v>
      </c>
      <c r="DL85" s="99">
        <f t="shared" si="34"/>
        <v>3151</v>
      </c>
      <c r="DM85" s="99">
        <f t="shared" si="34"/>
        <v>2758</v>
      </c>
      <c r="DN85" s="99">
        <f t="shared" si="34"/>
        <v>3195</v>
      </c>
      <c r="DO85" s="99">
        <f t="shared" si="34"/>
        <v>2762</v>
      </c>
      <c r="DP85" s="99">
        <f t="shared" si="34"/>
        <v>3008</v>
      </c>
      <c r="DQ85" s="99">
        <f t="shared" si="34"/>
        <v>2995</v>
      </c>
      <c r="DR85" s="99">
        <f t="shared" si="34"/>
        <v>2805</v>
      </c>
      <c r="DS85" s="99">
        <f t="shared" si="34"/>
        <v>2885</v>
      </c>
      <c r="DT85" s="99">
        <f t="shared" si="34"/>
        <v>2807</v>
      </c>
      <c r="DU85" s="99">
        <f t="shared" si="34"/>
        <v>3154</v>
      </c>
      <c r="DV85" s="99">
        <f t="shared" si="34"/>
        <v>3123</v>
      </c>
      <c r="DW85" s="99">
        <f t="shared" si="34"/>
        <v>3037</v>
      </c>
      <c r="DX85" s="99">
        <f t="shared" si="34"/>
        <v>3139</v>
      </c>
      <c r="DY85" s="139">
        <f t="shared" si="34"/>
        <v>2942</v>
      </c>
    </row>
    <row r="86" spans="1:129" ht="12.75" customHeight="1" x14ac:dyDescent="0.2">
      <c r="F86" s="34"/>
      <c r="K86" s="137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</row>
    <row r="87" spans="1:129" ht="12.75" customHeight="1" x14ac:dyDescent="0.2">
      <c r="F87" s="34"/>
    </row>
    <row r="88" spans="1:129" ht="12.75" customHeight="1" x14ac:dyDescent="0.2">
      <c r="F88" s="34"/>
    </row>
    <row r="89" spans="1:129" s="1" customFormat="1" ht="12.75" customHeight="1" x14ac:dyDescent="0.2">
      <c r="A89" s="27" t="s">
        <v>57</v>
      </c>
      <c r="F89" s="26"/>
      <c r="H89" s="2"/>
      <c r="I89" s="2"/>
      <c r="J89" s="290"/>
    </row>
    <row r="90" spans="1:129" ht="12.75" hidden="1" customHeight="1" x14ac:dyDescent="0.2">
      <c r="F90" s="34"/>
    </row>
    <row r="91" spans="1:129" ht="12.75" hidden="1" customHeight="1" x14ac:dyDescent="0.2">
      <c r="F91" s="34"/>
    </row>
    <row r="92" spans="1:129" ht="12.75" hidden="1" customHeight="1" x14ac:dyDescent="0.2">
      <c r="F92" s="34"/>
    </row>
    <row r="93" spans="1:129" ht="12.75" hidden="1" customHeight="1" x14ac:dyDescent="0.2">
      <c r="F93" s="34"/>
    </row>
    <row r="94" spans="1:129" ht="12.75" hidden="1" customHeight="1" x14ac:dyDescent="0.2">
      <c r="F94" s="34"/>
    </row>
    <row r="95" spans="1:129" ht="12.75" hidden="1" customHeight="1" x14ac:dyDescent="0.2">
      <c r="F95" s="34"/>
    </row>
    <row r="96" spans="1:129" ht="12.75" hidden="1" customHeight="1" x14ac:dyDescent="0.2">
      <c r="F96" s="34"/>
    </row>
    <row r="97" spans="6:6" ht="12.75" hidden="1" customHeight="1" x14ac:dyDescent="0.2">
      <c r="F97" s="34"/>
    </row>
    <row r="98" spans="6:6" ht="12.75" hidden="1" customHeight="1" x14ac:dyDescent="0.2">
      <c r="F98" s="34"/>
    </row>
  </sheetData>
  <conditionalFormatting sqref="P14:R24 X14:DY24">
    <cfRule type="expression" dxfId="85" priority="16">
      <formula>P$12=1</formula>
    </cfRule>
  </conditionalFormatting>
  <conditionalFormatting sqref="P34:DY45">
    <cfRule type="expression" dxfId="84" priority="12">
      <formula>P$32=1</formula>
    </cfRule>
  </conditionalFormatting>
  <conditionalFormatting sqref="S57:U58 S64:U65 P53:DY55 P60:DY62">
    <cfRule type="expression" dxfId="83" priority="6">
      <formula>P$50=1</formula>
    </cfRule>
  </conditionalFormatting>
  <conditionalFormatting sqref="P69:DY69">
    <cfRule type="expression" dxfId="82" priority="4">
      <formula>P$50=1</formula>
    </cfRule>
  </conditionalFormatting>
  <conditionalFormatting sqref="P72:DY72">
    <cfRule type="expression" dxfId="81" priority="2">
      <formula>P$50=1</formula>
    </cfRule>
  </conditionalFormatting>
  <conditionalFormatting sqref="S14:U24">
    <cfRule type="expression" dxfId="80" priority="73">
      <formula>S$12=1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03F41-D560-41BA-B703-F67A1ACE1CE5}">
  <sheetPr codeName="Sheet8">
    <tabColor theme="5" tint="0.39997558519241921"/>
  </sheetPr>
  <dimension ref="A1:IE410"/>
  <sheetViews>
    <sheetView showGridLines="0" zoomScale="50" zoomScaleNormal="50" workbookViewId="0">
      <pane xSplit="14" ySplit="8" topLeftCell="P9" activePane="bottomRight" state="frozen"/>
      <selection activeCell="T23" sqref="T23"/>
      <selection pane="topRight" activeCell="T23" sqref="T23"/>
      <selection pane="bottomLeft" activeCell="T23" sqref="T23"/>
      <selection pane="bottomRight" activeCell="K43" sqref="K43"/>
    </sheetView>
  </sheetViews>
  <sheetFormatPr defaultColWidth="0" defaultRowHeight="12.75" zeroHeight="1" x14ac:dyDescent="0.2"/>
  <cols>
    <col min="1" max="3" width="2.7109375" style="3" customWidth="1"/>
    <col min="4" max="8" width="12.5703125" style="3" customWidth="1"/>
    <col min="9" max="9" width="12.5703125" style="5" customWidth="1"/>
    <col min="10" max="12" width="12.5703125" style="3" customWidth="1"/>
    <col min="13" max="13" width="12.5703125" style="34" customWidth="1"/>
    <col min="14" max="15" width="12.5703125" style="3" customWidth="1"/>
    <col min="16" max="237" width="12.28515625" style="3" customWidth="1"/>
    <col min="238" max="239" width="0" style="3" hidden="1" customWidth="1"/>
    <col min="240" max="16384" width="9.140625" style="3" hidden="1"/>
  </cols>
  <sheetData>
    <row r="1" spans="1:237" s="1" customFormat="1" x14ac:dyDescent="0.2">
      <c r="I1" s="2"/>
      <c r="M1" s="26"/>
      <c r="N1" s="370"/>
    </row>
    <row r="2" spans="1:237" s="1" customFormat="1" x14ac:dyDescent="0.2">
      <c r="I2" s="2"/>
      <c r="M2" s="26"/>
      <c r="N2" s="370"/>
    </row>
    <row r="3" spans="1:237" s="1" customFormat="1" x14ac:dyDescent="0.2">
      <c r="I3" s="2"/>
      <c r="M3" s="26"/>
      <c r="N3" s="370"/>
    </row>
    <row r="4" spans="1:237" s="1" customFormat="1" x14ac:dyDescent="0.2">
      <c r="I4" s="2"/>
      <c r="M4" s="26"/>
      <c r="N4" s="370"/>
    </row>
    <row r="5" spans="1:237" s="1" customFormat="1" x14ac:dyDescent="0.2">
      <c r="I5" s="2"/>
      <c r="M5" s="26"/>
      <c r="N5" s="370"/>
    </row>
    <row r="6" spans="1:237" s="1" customFormat="1" x14ac:dyDescent="0.2">
      <c r="I6" s="2"/>
      <c r="M6" s="26"/>
      <c r="N6" s="370"/>
      <c r="P6" s="47">
        <f>'[19]Mining Inputs'!J12</f>
        <v>2023</v>
      </c>
      <c r="Q6" s="47">
        <f>P6+1</f>
        <v>2024</v>
      </c>
      <c r="R6" s="47">
        <f t="shared" ref="R6:CC7" si="0">Q6+1</f>
        <v>2025</v>
      </c>
      <c r="S6" s="47">
        <f t="shared" si="0"/>
        <v>2026</v>
      </c>
      <c r="T6" s="47">
        <f t="shared" si="0"/>
        <v>2027</v>
      </c>
      <c r="U6" s="47">
        <f t="shared" si="0"/>
        <v>2028</v>
      </c>
      <c r="V6" s="47">
        <f t="shared" si="0"/>
        <v>2029</v>
      </c>
      <c r="W6" s="47">
        <f t="shared" si="0"/>
        <v>2030</v>
      </c>
      <c r="X6" s="47">
        <f t="shared" si="0"/>
        <v>2031</v>
      </c>
      <c r="Y6" s="47">
        <f t="shared" si="0"/>
        <v>2032</v>
      </c>
      <c r="Z6" s="47">
        <f t="shared" si="0"/>
        <v>2033</v>
      </c>
      <c r="AA6" s="47">
        <f t="shared" si="0"/>
        <v>2034</v>
      </c>
      <c r="AB6" s="47">
        <f t="shared" si="0"/>
        <v>2035</v>
      </c>
      <c r="AC6" s="47">
        <f t="shared" si="0"/>
        <v>2036</v>
      </c>
      <c r="AD6" s="47">
        <f t="shared" si="0"/>
        <v>2037</v>
      </c>
      <c r="AE6" s="47">
        <f t="shared" si="0"/>
        <v>2038</v>
      </c>
      <c r="AF6" s="47">
        <f t="shared" si="0"/>
        <v>2039</v>
      </c>
      <c r="AG6" s="47">
        <f t="shared" si="0"/>
        <v>2040</v>
      </c>
      <c r="AH6" s="47">
        <f t="shared" si="0"/>
        <v>2041</v>
      </c>
      <c r="AI6" s="47">
        <f t="shared" si="0"/>
        <v>2042</v>
      </c>
      <c r="AJ6" s="47">
        <f t="shared" si="0"/>
        <v>2043</v>
      </c>
      <c r="AK6" s="47">
        <f t="shared" si="0"/>
        <v>2044</v>
      </c>
      <c r="AL6" s="47">
        <f t="shared" si="0"/>
        <v>2045</v>
      </c>
      <c r="AM6" s="47">
        <f t="shared" si="0"/>
        <v>2046</v>
      </c>
      <c r="AN6" s="47">
        <f t="shared" si="0"/>
        <v>2047</v>
      </c>
      <c r="AO6" s="47">
        <f t="shared" si="0"/>
        <v>2048</v>
      </c>
      <c r="AP6" s="47">
        <f t="shared" si="0"/>
        <v>2049</v>
      </c>
      <c r="AQ6" s="47">
        <f t="shared" si="0"/>
        <v>2050</v>
      </c>
      <c r="AR6" s="47">
        <f t="shared" si="0"/>
        <v>2051</v>
      </c>
      <c r="AS6" s="47">
        <f t="shared" si="0"/>
        <v>2052</v>
      </c>
      <c r="AT6" s="47">
        <f t="shared" si="0"/>
        <v>2053</v>
      </c>
      <c r="AU6" s="47">
        <f t="shared" si="0"/>
        <v>2054</v>
      </c>
      <c r="AV6" s="47">
        <f t="shared" si="0"/>
        <v>2055</v>
      </c>
      <c r="AW6" s="47">
        <f t="shared" si="0"/>
        <v>2056</v>
      </c>
      <c r="AX6" s="47">
        <f t="shared" si="0"/>
        <v>2057</v>
      </c>
      <c r="AY6" s="47">
        <f t="shared" si="0"/>
        <v>2058</v>
      </c>
      <c r="AZ6" s="47">
        <f t="shared" si="0"/>
        <v>2059</v>
      </c>
      <c r="BA6" s="47">
        <f t="shared" si="0"/>
        <v>2060</v>
      </c>
      <c r="BB6" s="47">
        <f t="shared" si="0"/>
        <v>2061</v>
      </c>
      <c r="BC6" s="47">
        <f t="shared" si="0"/>
        <v>2062</v>
      </c>
      <c r="BD6" s="47">
        <f t="shared" si="0"/>
        <v>2063</v>
      </c>
      <c r="BE6" s="47">
        <f t="shared" si="0"/>
        <v>2064</v>
      </c>
      <c r="BF6" s="47">
        <f t="shared" si="0"/>
        <v>2065</v>
      </c>
      <c r="BG6" s="47">
        <f t="shared" si="0"/>
        <v>2066</v>
      </c>
      <c r="BH6" s="47">
        <f t="shared" si="0"/>
        <v>2067</v>
      </c>
      <c r="BI6" s="47">
        <f t="shared" si="0"/>
        <v>2068</v>
      </c>
      <c r="BJ6" s="47">
        <f t="shared" si="0"/>
        <v>2069</v>
      </c>
      <c r="BK6" s="47">
        <f t="shared" si="0"/>
        <v>2070</v>
      </c>
      <c r="BL6" s="47">
        <f t="shared" si="0"/>
        <v>2071</v>
      </c>
      <c r="BM6" s="47">
        <f t="shared" si="0"/>
        <v>2072</v>
      </c>
      <c r="BN6" s="47">
        <f t="shared" si="0"/>
        <v>2073</v>
      </c>
      <c r="BO6" s="47">
        <f t="shared" si="0"/>
        <v>2074</v>
      </c>
      <c r="BP6" s="47">
        <f t="shared" si="0"/>
        <v>2075</v>
      </c>
      <c r="BQ6" s="47">
        <f t="shared" si="0"/>
        <v>2076</v>
      </c>
      <c r="BR6" s="47">
        <f t="shared" si="0"/>
        <v>2077</v>
      </c>
      <c r="BS6" s="47">
        <f t="shared" si="0"/>
        <v>2078</v>
      </c>
      <c r="BT6" s="47">
        <f t="shared" si="0"/>
        <v>2079</v>
      </c>
      <c r="BU6" s="47">
        <f t="shared" si="0"/>
        <v>2080</v>
      </c>
      <c r="BV6" s="47">
        <f t="shared" si="0"/>
        <v>2081</v>
      </c>
      <c r="BW6" s="47">
        <f t="shared" si="0"/>
        <v>2082</v>
      </c>
      <c r="BX6" s="47">
        <f t="shared" si="0"/>
        <v>2083</v>
      </c>
      <c r="BY6" s="47">
        <f t="shared" si="0"/>
        <v>2084</v>
      </c>
      <c r="BZ6" s="47">
        <f t="shared" si="0"/>
        <v>2085</v>
      </c>
      <c r="CA6" s="47">
        <f t="shared" si="0"/>
        <v>2086</v>
      </c>
      <c r="CB6" s="47">
        <f t="shared" si="0"/>
        <v>2087</v>
      </c>
      <c r="CC6" s="47">
        <f t="shared" si="0"/>
        <v>2088</v>
      </c>
      <c r="CD6" s="47">
        <f t="shared" ref="CD6:EO7" si="1">CC6+1</f>
        <v>2089</v>
      </c>
      <c r="CE6" s="47">
        <f t="shared" si="1"/>
        <v>2090</v>
      </c>
      <c r="CF6" s="47">
        <f t="shared" si="1"/>
        <v>2091</v>
      </c>
      <c r="CG6" s="47">
        <f t="shared" si="1"/>
        <v>2092</v>
      </c>
      <c r="CH6" s="47">
        <f t="shared" si="1"/>
        <v>2093</v>
      </c>
      <c r="CI6" s="47">
        <f t="shared" si="1"/>
        <v>2094</v>
      </c>
      <c r="CJ6" s="47">
        <f t="shared" si="1"/>
        <v>2095</v>
      </c>
      <c r="CK6" s="47">
        <f t="shared" si="1"/>
        <v>2096</v>
      </c>
      <c r="CL6" s="47">
        <f t="shared" si="1"/>
        <v>2097</v>
      </c>
      <c r="CM6" s="47">
        <f t="shared" si="1"/>
        <v>2098</v>
      </c>
      <c r="CN6" s="47">
        <f t="shared" si="1"/>
        <v>2099</v>
      </c>
      <c r="CO6" s="47">
        <f t="shared" si="1"/>
        <v>2100</v>
      </c>
      <c r="CP6" s="47">
        <f t="shared" si="1"/>
        <v>2101</v>
      </c>
      <c r="CQ6" s="47">
        <f t="shared" si="1"/>
        <v>2102</v>
      </c>
      <c r="CR6" s="47">
        <f t="shared" si="1"/>
        <v>2103</v>
      </c>
      <c r="CS6" s="47">
        <f t="shared" si="1"/>
        <v>2104</v>
      </c>
      <c r="CT6" s="47">
        <f t="shared" si="1"/>
        <v>2105</v>
      </c>
      <c r="CU6" s="47">
        <f t="shared" si="1"/>
        <v>2106</v>
      </c>
      <c r="CV6" s="47">
        <f t="shared" si="1"/>
        <v>2107</v>
      </c>
      <c r="CW6" s="47">
        <f t="shared" si="1"/>
        <v>2108</v>
      </c>
      <c r="CX6" s="47">
        <f t="shared" si="1"/>
        <v>2109</v>
      </c>
      <c r="CY6" s="47">
        <f t="shared" si="1"/>
        <v>2110</v>
      </c>
      <c r="CZ6" s="47">
        <f t="shared" si="1"/>
        <v>2111</v>
      </c>
      <c r="DA6" s="47">
        <f t="shared" si="1"/>
        <v>2112</v>
      </c>
      <c r="DB6" s="47">
        <f t="shared" si="1"/>
        <v>2113</v>
      </c>
      <c r="DC6" s="47">
        <f t="shared" si="1"/>
        <v>2114</v>
      </c>
      <c r="DD6" s="47">
        <f t="shared" si="1"/>
        <v>2115</v>
      </c>
      <c r="DE6" s="47">
        <f t="shared" si="1"/>
        <v>2116</v>
      </c>
      <c r="DF6" s="47">
        <f t="shared" si="1"/>
        <v>2117</v>
      </c>
      <c r="DG6" s="47">
        <f t="shared" si="1"/>
        <v>2118</v>
      </c>
      <c r="DH6" s="47">
        <f t="shared" si="1"/>
        <v>2119</v>
      </c>
      <c r="DI6" s="47">
        <f t="shared" si="1"/>
        <v>2120</v>
      </c>
      <c r="DJ6" s="47">
        <f t="shared" si="1"/>
        <v>2121</v>
      </c>
      <c r="DK6" s="47">
        <f t="shared" si="1"/>
        <v>2122</v>
      </c>
      <c r="DL6" s="47">
        <f t="shared" si="1"/>
        <v>2123</v>
      </c>
      <c r="DM6" s="47">
        <f t="shared" si="1"/>
        <v>2124</v>
      </c>
      <c r="DN6" s="47">
        <f t="shared" si="1"/>
        <v>2125</v>
      </c>
      <c r="DO6" s="47">
        <f t="shared" si="1"/>
        <v>2126</v>
      </c>
      <c r="DP6" s="47">
        <f t="shared" si="1"/>
        <v>2127</v>
      </c>
      <c r="DQ6" s="47">
        <f t="shared" si="1"/>
        <v>2128</v>
      </c>
      <c r="DR6" s="47">
        <f t="shared" si="1"/>
        <v>2129</v>
      </c>
      <c r="DS6" s="47">
        <f t="shared" si="1"/>
        <v>2130</v>
      </c>
      <c r="DT6" s="47">
        <f t="shared" si="1"/>
        <v>2131</v>
      </c>
      <c r="DU6" s="47">
        <f t="shared" si="1"/>
        <v>2132</v>
      </c>
      <c r="DV6" s="47">
        <f t="shared" si="1"/>
        <v>2133</v>
      </c>
      <c r="DW6" s="47">
        <f t="shared" si="1"/>
        <v>2134</v>
      </c>
      <c r="DX6" s="47">
        <f t="shared" si="1"/>
        <v>2135</v>
      </c>
      <c r="DY6" s="47">
        <f t="shared" si="1"/>
        <v>2136</v>
      </c>
      <c r="DZ6" s="47">
        <f t="shared" si="1"/>
        <v>2137</v>
      </c>
      <c r="EA6" s="47">
        <f t="shared" si="1"/>
        <v>2138</v>
      </c>
      <c r="EB6" s="47">
        <f t="shared" si="1"/>
        <v>2139</v>
      </c>
      <c r="EC6" s="47">
        <f t="shared" si="1"/>
        <v>2140</v>
      </c>
      <c r="ED6" s="47">
        <f t="shared" si="1"/>
        <v>2141</v>
      </c>
      <c r="EE6" s="47">
        <f t="shared" si="1"/>
        <v>2142</v>
      </c>
      <c r="EF6" s="47">
        <f t="shared" si="1"/>
        <v>2143</v>
      </c>
      <c r="EG6" s="47">
        <f t="shared" si="1"/>
        <v>2144</v>
      </c>
      <c r="EH6" s="47">
        <f t="shared" si="1"/>
        <v>2145</v>
      </c>
      <c r="EI6" s="47">
        <f t="shared" si="1"/>
        <v>2146</v>
      </c>
      <c r="EJ6" s="47">
        <f t="shared" si="1"/>
        <v>2147</v>
      </c>
      <c r="EK6" s="47">
        <f t="shared" si="1"/>
        <v>2148</v>
      </c>
      <c r="EL6" s="47">
        <f t="shared" si="1"/>
        <v>2149</v>
      </c>
      <c r="EM6" s="47">
        <f t="shared" si="1"/>
        <v>2150</v>
      </c>
      <c r="EN6" s="47">
        <f t="shared" si="1"/>
        <v>2151</v>
      </c>
      <c r="EO6" s="47">
        <f t="shared" si="1"/>
        <v>2152</v>
      </c>
      <c r="EP6" s="47">
        <f t="shared" ref="EP6:HA7" si="2">EO6+1</f>
        <v>2153</v>
      </c>
      <c r="EQ6" s="47">
        <f t="shared" si="2"/>
        <v>2154</v>
      </c>
      <c r="ER6" s="47">
        <f t="shared" si="2"/>
        <v>2155</v>
      </c>
      <c r="ES6" s="47">
        <f t="shared" si="2"/>
        <v>2156</v>
      </c>
      <c r="ET6" s="47">
        <f t="shared" si="2"/>
        <v>2157</v>
      </c>
      <c r="EU6" s="47">
        <f t="shared" si="2"/>
        <v>2158</v>
      </c>
      <c r="EV6" s="47">
        <f t="shared" si="2"/>
        <v>2159</v>
      </c>
      <c r="EW6" s="47">
        <f t="shared" si="2"/>
        <v>2160</v>
      </c>
      <c r="EX6" s="47">
        <f t="shared" si="2"/>
        <v>2161</v>
      </c>
      <c r="EY6" s="47">
        <f t="shared" si="2"/>
        <v>2162</v>
      </c>
      <c r="EZ6" s="47">
        <f t="shared" si="2"/>
        <v>2163</v>
      </c>
      <c r="FA6" s="47">
        <f t="shared" si="2"/>
        <v>2164</v>
      </c>
      <c r="FB6" s="47">
        <f t="shared" si="2"/>
        <v>2165</v>
      </c>
      <c r="FC6" s="47">
        <f t="shared" si="2"/>
        <v>2166</v>
      </c>
      <c r="FD6" s="47">
        <f t="shared" si="2"/>
        <v>2167</v>
      </c>
      <c r="FE6" s="47">
        <f t="shared" si="2"/>
        <v>2168</v>
      </c>
      <c r="FF6" s="47">
        <f t="shared" si="2"/>
        <v>2169</v>
      </c>
      <c r="FG6" s="47">
        <f t="shared" si="2"/>
        <v>2170</v>
      </c>
      <c r="FH6" s="47">
        <f t="shared" si="2"/>
        <v>2171</v>
      </c>
      <c r="FI6" s="47">
        <f t="shared" si="2"/>
        <v>2172</v>
      </c>
      <c r="FJ6" s="47">
        <f t="shared" si="2"/>
        <v>2173</v>
      </c>
      <c r="FK6" s="47">
        <f t="shared" si="2"/>
        <v>2174</v>
      </c>
      <c r="FL6" s="47">
        <f t="shared" si="2"/>
        <v>2175</v>
      </c>
      <c r="FM6" s="47">
        <f t="shared" si="2"/>
        <v>2176</v>
      </c>
      <c r="FN6" s="47">
        <f t="shared" si="2"/>
        <v>2177</v>
      </c>
      <c r="FO6" s="47">
        <f t="shared" si="2"/>
        <v>2178</v>
      </c>
      <c r="FP6" s="47">
        <f t="shared" si="2"/>
        <v>2179</v>
      </c>
      <c r="FQ6" s="47">
        <f t="shared" si="2"/>
        <v>2180</v>
      </c>
      <c r="FR6" s="47">
        <f t="shared" si="2"/>
        <v>2181</v>
      </c>
      <c r="FS6" s="47">
        <f t="shared" si="2"/>
        <v>2182</v>
      </c>
      <c r="FT6" s="47">
        <f t="shared" si="2"/>
        <v>2183</v>
      </c>
      <c r="FU6" s="47">
        <f t="shared" si="2"/>
        <v>2184</v>
      </c>
      <c r="FV6" s="47">
        <f t="shared" si="2"/>
        <v>2185</v>
      </c>
      <c r="FW6" s="47">
        <f t="shared" si="2"/>
        <v>2186</v>
      </c>
      <c r="FX6" s="47">
        <f t="shared" si="2"/>
        <v>2187</v>
      </c>
      <c r="FY6" s="47">
        <f t="shared" si="2"/>
        <v>2188</v>
      </c>
      <c r="FZ6" s="47">
        <f t="shared" si="2"/>
        <v>2189</v>
      </c>
      <c r="GA6" s="47">
        <f t="shared" si="2"/>
        <v>2190</v>
      </c>
      <c r="GB6" s="47">
        <f t="shared" si="2"/>
        <v>2191</v>
      </c>
      <c r="GC6" s="47">
        <f t="shared" si="2"/>
        <v>2192</v>
      </c>
      <c r="GD6" s="47">
        <f t="shared" si="2"/>
        <v>2193</v>
      </c>
      <c r="GE6" s="47">
        <f t="shared" si="2"/>
        <v>2194</v>
      </c>
      <c r="GF6" s="47">
        <f t="shared" si="2"/>
        <v>2195</v>
      </c>
      <c r="GG6" s="47">
        <f t="shared" si="2"/>
        <v>2196</v>
      </c>
      <c r="GH6" s="47">
        <f t="shared" si="2"/>
        <v>2197</v>
      </c>
      <c r="GI6" s="47">
        <f t="shared" si="2"/>
        <v>2198</v>
      </c>
      <c r="GJ6" s="47">
        <f t="shared" si="2"/>
        <v>2199</v>
      </c>
      <c r="GK6" s="47">
        <f t="shared" si="2"/>
        <v>2200</v>
      </c>
      <c r="GL6" s="47">
        <f t="shared" si="2"/>
        <v>2201</v>
      </c>
      <c r="GM6" s="47">
        <f t="shared" si="2"/>
        <v>2202</v>
      </c>
      <c r="GN6" s="47">
        <f t="shared" si="2"/>
        <v>2203</v>
      </c>
      <c r="GO6" s="47">
        <f t="shared" si="2"/>
        <v>2204</v>
      </c>
      <c r="GP6" s="47">
        <f t="shared" si="2"/>
        <v>2205</v>
      </c>
      <c r="GQ6" s="47">
        <f t="shared" si="2"/>
        <v>2206</v>
      </c>
      <c r="GR6" s="47">
        <f t="shared" si="2"/>
        <v>2207</v>
      </c>
      <c r="GS6" s="47">
        <f t="shared" si="2"/>
        <v>2208</v>
      </c>
      <c r="GT6" s="47">
        <f t="shared" si="2"/>
        <v>2209</v>
      </c>
      <c r="GU6" s="47">
        <f t="shared" si="2"/>
        <v>2210</v>
      </c>
      <c r="GV6" s="47">
        <f t="shared" si="2"/>
        <v>2211</v>
      </c>
      <c r="GW6" s="47">
        <f t="shared" si="2"/>
        <v>2212</v>
      </c>
      <c r="GX6" s="47">
        <f t="shared" si="2"/>
        <v>2213</v>
      </c>
      <c r="GY6" s="47">
        <f t="shared" si="2"/>
        <v>2214</v>
      </c>
      <c r="GZ6" s="47">
        <f t="shared" si="2"/>
        <v>2215</v>
      </c>
      <c r="HA6" s="47">
        <f t="shared" si="2"/>
        <v>2216</v>
      </c>
      <c r="HB6" s="47">
        <f t="shared" ref="HB6:IC7" si="3">HA6+1</f>
        <v>2217</v>
      </c>
      <c r="HC6" s="47">
        <f t="shared" si="3"/>
        <v>2218</v>
      </c>
      <c r="HD6" s="47">
        <f t="shared" si="3"/>
        <v>2219</v>
      </c>
      <c r="HE6" s="47">
        <f t="shared" si="3"/>
        <v>2220</v>
      </c>
      <c r="HF6" s="47">
        <f t="shared" si="3"/>
        <v>2221</v>
      </c>
      <c r="HG6" s="47">
        <f t="shared" si="3"/>
        <v>2222</v>
      </c>
      <c r="HH6" s="47">
        <f t="shared" si="3"/>
        <v>2223</v>
      </c>
      <c r="HI6" s="47">
        <f t="shared" si="3"/>
        <v>2224</v>
      </c>
      <c r="HJ6" s="47">
        <f t="shared" si="3"/>
        <v>2225</v>
      </c>
      <c r="HK6" s="47">
        <f t="shared" si="3"/>
        <v>2226</v>
      </c>
      <c r="HL6" s="47">
        <f t="shared" si="3"/>
        <v>2227</v>
      </c>
      <c r="HM6" s="47">
        <f t="shared" si="3"/>
        <v>2228</v>
      </c>
      <c r="HN6" s="47">
        <f t="shared" si="3"/>
        <v>2229</v>
      </c>
      <c r="HO6" s="47">
        <f t="shared" si="3"/>
        <v>2230</v>
      </c>
      <c r="HP6" s="47">
        <f t="shared" si="3"/>
        <v>2231</v>
      </c>
      <c r="HQ6" s="47">
        <f t="shared" si="3"/>
        <v>2232</v>
      </c>
      <c r="HR6" s="47">
        <f t="shared" si="3"/>
        <v>2233</v>
      </c>
      <c r="HS6" s="47">
        <f t="shared" si="3"/>
        <v>2234</v>
      </c>
      <c r="HT6" s="47">
        <f t="shared" si="3"/>
        <v>2235</v>
      </c>
      <c r="HU6" s="47">
        <f t="shared" si="3"/>
        <v>2236</v>
      </c>
      <c r="HV6" s="47">
        <f t="shared" si="3"/>
        <v>2237</v>
      </c>
      <c r="HW6" s="47">
        <f t="shared" si="3"/>
        <v>2238</v>
      </c>
      <c r="HX6" s="47">
        <f t="shared" si="3"/>
        <v>2239</v>
      </c>
      <c r="HY6" s="47">
        <f t="shared" si="3"/>
        <v>2240</v>
      </c>
      <c r="HZ6" s="47">
        <f t="shared" si="3"/>
        <v>2241</v>
      </c>
      <c r="IA6" s="47">
        <f t="shared" si="3"/>
        <v>2242</v>
      </c>
      <c r="IB6" s="47">
        <f t="shared" si="3"/>
        <v>2243</v>
      </c>
      <c r="IC6" s="47">
        <f t="shared" si="3"/>
        <v>2244</v>
      </c>
    </row>
    <row r="7" spans="1:237" s="4" customFormat="1" x14ac:dyDescent="0.2">
      <c r="M7" s="28"/>
      <c r="N7" s="371"/>
      <c r="P7" s="28">
        <v>1</v>
      </c>
      <c r="Q7" s="28">
        <f>P7+1</f>
        <v>2</v>
      </c>
      <c r="R7" s="28">
        <f t="shared" si="0"/>
        <v>3</v>
      </c>
      <c r="S7" s="28">
        <f t="shared" si="0"/>
        <v>4</v>
      </c>
      <c r="T7" s="28">
        <f t="shared" si="0"/>
        <v>5</v>
      </c>
      <c r="U7" s="28">
        <f t="shared" si="0"/>
        <v>6</v>
      </c>
      <c r="V7" s="28">
        <f t="shared" si="0"/>
        <v>7</v>
      </c>
      <c r="W7" s="28">
        <f t="shared" si="0"/>
        <v>8</v>
      </c>
      <c r="X7" s="28">
        <f t="shared" si="0"/>
        <v>9</v>
      </c>
      <c r="Y7" s="28">
        <f t="shared" si="0"/>
        <v>10</v>
      </c>
      <c r="Z7" s="28">
        <f t="shared" si="0"/>
        <v>11</v>
      </c>
      <c r="AA7" s="28">
        <f t="shared" si="0"/>
        <v>12</v>
      </c>
      <c r="AB7" s="28">
        <f t="shared" si="0"/>
        <v>13</v>
      </c>
      <c r="AC7" s="28">
        <f t="shared" si="0"/>
        <v>14</v>
      </c>
      <c r="AD7" s="28">
        <f t="shared" si="0"/>
        <v>15</v>
      </c>
      <c r="AE7" s="28">
        <f t="shared" si="0"/>
        <v>16</v>
      </c>
      <c r="AF7" s="28">
        <f t="shared" si="0"/>
        <v>17</v>
      </c>
      <c r="AG7" s="28">
        <f t="shared" si="0"/>
        <v>18</v>
      </c>
      <c r="AH7" s="28">
        <f t="shared" si="0"/>
        <v>19</v>
      </c>
      <c r="AI7" s="28">
        <f t="shared" si="0"/>
        <v>20</v>
      </c>
      <c r="AJ7" s="28">
        <f t="shared" si="0"/>
        <v>21</v>
      </c>
      <c r="AK7" s="28">
        <f t="shared" si="0"/>
        <v>22</v>
      </c>
      <c r="AL7" s="28">
        <f t="shared" si="0"/>
        <v>23</v>
      </c>
      <c r="AM7" s="28">
        <f t="shared" si="0"/>
        <v>24</v>
      </c>
      <c r="AN7" s="28">
        <f t="shared" si="0"/>
        <v>25</v>
      </c>
      <c r="AO7" s="28">
        <f t="shared" si="0"/>
        <v>26</v>
      </c>
      <c r="AP7" s="28">
        <f t="shared" si="0"/>
        <v>27</v>
      </c>
      <c r="AQ7" s="28">
        <f t="shared" si="0"/>
        <v>28</v>
      </c>
      <c r="AR7" s="28">
        <f t="shared" si="0"/>
        <v>29</v>
      </c>
      <c r="AS7" s="28">
        <f t="shared" si="0"/>
        <v>30</v>
      </c>
      <c r="AT7" s="28">
        <f t="shared" si="0"/>
        <v>31</v>
      </c>
      <c r="AU7" s="28">
        <f t="shared" si="0"/>
        <v>32</v>
      </c>
      <c r="AV7" s="28">
        <f t="shared" si="0"/>
        <v>33</v>
      </c>
      <c r="AW7" s="28">
        <f t="shared" si="0"/>
        <v>34</v>
      </c>
      <c r="AX7" s="28">
        <f t="shared" si="0"/>
        <v>35</v>
      </c>
      <c r="AY7" s="28">
        <f t="shared" si="0"/>
        <v>36</v>
      </c>
      <c r="AZ7" s="28">
        <f t="shared" si="0"/>
        <v>37</v>
      </c>
      <c r="BA7" s="28">
        <f t="shared" si="0"/>
        <v>38</v>
      </c>
      <c r="BB7" s="28">
        <f t="shared" si="0"/>
        <v>39</v>
      </c>
      <c r="BC7" s="28">
        <f t="shared" si="0"/>
        <v>40</v>
      </c>
      <c r="BD7" s="28">
        <f t="shared" si="0"/>
        <v>41</v>
      </c>
      <c r="BE7" s="28">
        <f t="shared" si="0"/>
        <v>42</v>
      </c>
      <c r="BF7" s="28">
        <f t="shared" si="0"/>
        <v>43</v>
      </c>
      <c r="BG7" s="28">
        <f t="shared" si="0"/>
        <v>44</v>
      </c>
      <c r="BH7" s="28">
        <f t="shared" si="0"/>
        <v>45</v>
      </c>
      <c r="BI7" s="28">
        <f t="shared" si="0"/>
        <v>46</v>
      </c>
      <c r="BJ7" s="28">
        <f t="shared" si="0"/>
        <v>47</v>
      </c>
      <c r="BK7" s="28">
        <f t="shared" si="0"/>
        <v>48</v>
      </c>
      <c r="BL7" s="28">
        <f t="shared" si="0"/>
        <v>49</v>
      </c>
      <c r="BM7" s="28">
        <f t="shared" si="0"/>
        <v>50</v>
      </c>
      <c r="BN7" s="28">
        <f t="shared" si="0"/>
        <v>51</v>
      </c>
      <c r="BO7" s="28">
        <f t="shared" si="0"/>
        <v>52</v>
      </c>
      <c r="BP7" s="28">
        <f t="shared" si="0"/>
        <v>53</v>
      </c>
      <c r="BQ7" s="28">
        <f t="shared" si="0"/>
        <v>54</v>
      </c>
      <c r="BR7" s="28">
        <f t="shared" si="0"/>
        <v>55</v>
      </c>
      <c r="BS7" s="28">
        <f t="shared" si="0"/>
        <v>56</v>
      </c>
      <c r="BT7" s="28">
        <f t="shared" si="0"/>
        <v>57</v>
      </c>
      <c r="BU7" s="28">
        <f t="shared" si="0"/>
        <v>58</v>
      </c>
      <c r="BV7" s="28">
        <f t="shared" si="0"/>
        <v>59</v>
      </c>
      <c r="BW7" s="28">
        <f t="shared" si="0"/>
        <v>60</v>
      </c>
      <c r="BX7" s="28">
        <f t="shared" si="0"/>
        <v>61</v>
      </c>
      <c r="BY7" s="28">
        <f t="shared" si="0"/>
        <v>62</v>
      </c>
      <c r="BZ7" s="28">
        <f t="shared" si="0"/>
        <v>63</v>
      </c>
      <c r="CA7" s="28">
        <f t="shared" si="0"/>
        <v>64</v>
      </c>
      <c r="CB7" s="28">
        <f t="shared" si="0"/>
        <v>65</v>
      </c>
      <c r="CC7" s="28">
        <f t="shared" si="0"/>
        <v>66</v>
      </c>
      <c r="CD7" s="28">
        <f t="shared" si="1"/>
        <v>67</v>
      </c>
      <c r="CE7" s="28">
        <f t="shared" si="1"/>
        <v>68</v>
      </c>
      <c r="CF7" s="28">
        <f t="shared" si="1"/>
        <v>69</v>
      </c>
      <c r="CG7" s="28">
        <f t="shared" si="1"/>
        <v>70</v>
      </c>
      <c r="CH7" s="28">
        <f t="shared" si="1"/>
        <v>71</v>
      </c>
      <c r="CI7" s="28">
        <f t="shared" si="1"/>
        <v>72</v>
      </c>
      <c r="CJ7" s="28">
        <f t="shared" si="1"/>
        <v>73</v>
      </c>
      <c r="CK7" s="28">
        <f t="shared" si="1"/>
        <v>74</v>
      </c>
      <c r="CL7" s="28">
        <f t="shared" si="1"/>
        <v>75</v>
      </c>
      <c r="CM7" s="28">
        <f t="shared" si="1"/>
        <v>76</v>
      </c>
      <c r="CN7" s="28">
        <f t="shared" si="1"/>
        <v>77</v>
      </c>
      <c r="CO7" s="28">
        <f t="shared" si="1"/>
        <v>78</v>
      </c>
      <c r="CP7" s="28">
        <f t="shared" si="1"/>
        <v>79</v>
      </c>
      <c r="CQ7" s="28">
        <f t="shared" si="1"/>
        <v>80</v>
      </c>
      <c r="CR7" s="28">
        <f t="shared" si="1"/>
        <v>81</v>
      </c>
      <c r="CS7" s="28">
        <f t="shared" si="1"/>
        <v>82</v>
      </c>
      <c r="CT7" s="28">
        <f t="shared" si="1"/>
        <v>83</v>
      </c>
      <c r="CU7" s="28">
        <f t="shared" si="1"/>
        <v>84</v>
      </c>
      <c r="CV7" s="28">
        <f t="shared" si="1"/>
        <v>85</v>
      </c>
      <c r="CW7" s="28">
        <f t="shared" si="1"/>
        <v>86</v>
      </c>
      <c r="CX7" s="28">
        <f t="shared" si="1"/>
        <v>87</v>
      </c>
      <c r="CY7" s="28">
        <f t="shared" si="1"/>
        <v>88</v>
      </c>
      <c r="CZ7" s="28">
        <f t="shared" si="1"/>
        <v>89</v>
      </c>
      <c r="DA7" s="28">
        <f t="shared" si="1"/>
        <v>90</v>
      </c>
      <c r="DB7" s="28">
        <f t="shared" si="1"/>
        <v>91</v>
      </c>
      <c r="DC7" s="28">
        <f t="shared" si="1"/>
        <v>92</v>
      </c>
      <c r="DD7" s="28">
        <f t="shared" si="1"/>
        <v>93</v>
      </c>
      <c r="DE7" s="28">
        <f t="shared" si="1"/>
        <v>94</v>
      </c>
      <c r="DF7" s="28">
        <f t="shared" si="1"/>
        <v>95</v>
      </c>
      <c r="DG7" s="28">
        <f t="shared" si="1"/>
        <v>96</v>
      </c>
      <c r="DH7" s="28">
        <f t="shared" si="1"/>
        <v>97</v>
      </c>
      <c r="DI7" s="28">
        <f t="shared" si="1"/>
        <v>98</v>
      </c>
      <c r="DJ7" s="28">
        <f t="shared" si="1"/>
        <v>99</v>
      </c>
      <c r="DK7" s="28">
        <f t="shared" si="1"/>
        <v>100</v>
      </c>
      <c r="DL7" s="28">
        <f t="shared" si="1"/>
        <v>101</v>
      </c>
      <c r="DM7" s="28">
        <f t="shared" si="1"/>
        <v>102</v>
      </c>
      <c r="DN7" s="28">
        <f t="shared" si="1"/>
        <v>103</v>
      </c>
      <c r="DO7" s="28">
        <f t="shared" si="1"/>
        <v>104</v>
      </c>
      <c r="DP7" s="28">
        <f t="shared" si="1"/>
        <v>105</v>
      </c>
      <c r="DQ7" s="28">
        <f t="shared" si="1"/>
        <v>106</v>
      </c>
      <c r="DR7" s="28">
        <f t="shared" si="1"/>
        <v>107</v>
      </c>
      <c r="DS7" s="28">
        <f t="shared" si="1"/>
        <v>108</v>
      </c>
      <c r="DT7" s="28">
        <f t="shared" si="1"/>
        <v>109</v>
      </c>
      <c r="DU7" s="28">
        <f t="shared" si="1"/>
        <v>110</v>
      </c>
      <c r="DV7" s="28">
        <f t="shared" si="1"/>
        <v>111</v>
      </c>
      <c r="DW7" s="28">
        <f t="shared" si="1"/>
        <v>112</v>
      </c>
      <c r="DX7" s="28">
        <f t="shared" si="1"/>
        <v>113</v>
      </c>
      <c r="DY7" s="28">
        <f t="shared" si="1"/>
        <v>114</v>
      </c>
      <c r="DZ7" s="28">
        <f t="shared" si="1"/>
        <v>115</v>
      </c>
      <c r="EA7" s="28">
        <f t="shared" si="1"/>
        <v>116</v>
      </c>
      <c r="EB7" s="28">
        <f t="shared" si="1"/>
        <v>117</v>
      </c>
      <c r="EC7" s="28">
        <f t="shared" si="1"/>
        <v>118</v>
      </c>
      <c r="ED7" s="28">
        <f t="shared" si="1"/>
        <v>119</v>
      </c>
      <c r="EE7" s="28">
        <f t="shared" si="1"/>
        <v>120</v>
      </c>
      <c r="EF7" s="28">
        <f t="shared" si="1"/>
        <v>121</v>
      </c>
      <c r="EG7" s="28">
        <f t="shared" si="1"/>
        <v>122</v>
      </c>
      <c r="EH7" s="28">
        <f t="shared" si="1"/>
        <v>123</v>
      </c>
      <c r="EI7" s="28">
        <f t="shared" si="1"/>
        <v>124</v>
      </c>
      <c r="EJ7" s="28">
        <f t="shared" si="1"/>
        <v>125</v>
      </c>
      <c r="EK7" s="28">
        <f t="shared" si="1"/>
        <v>126</v>
      </c>
      <c r="EL7" s="28">
        <f t="shared" si="1"/>
        <v>127</v>
      </c>
      <c r="EM7" s="28">
        <f t="shared" si="1"/>
        <v>128</v>
      </c>
      <c r="EN7" s="28">
        <f t="shared" si="1"/>
        <v>129</v>
      </c>
      <c r="EO7" s="28">
        <f t="shared" si="1"/>
        <v>130</v>
      </c>
      <c r="EP7" s="28">
        <f t="shared" si="2"/>
        <v>131</v>
      </c>
      <c r="EQ7" s="28">
        <f t="shared" si="2"/>
        <v>132</v>
      </c>
      <c r="ER7" s="28">
        <f t="shared" si="2"/>
        <v>133</v>
      </c>
      <c r="ES7" s="28">
        <f t="shared" si="2"/>
        <v>134</v>
      </c>
      <c r="ET7" s="28">
        <f t="shared" si="2"/>
        <v>135</v>
      </c>
      <c r="EU7" s="28">
        <f t="shared" si="2"/>
        <v>136</v>
      </c>
      <c r="EV7" s="28">
        <f t="shared" si="2"/>
        <v>137</v>
      </c>
      <c r="EW7" s="28">
        <f t="shared" si="2"/>
        <v>138</v>
      </c>
      <c r="EX7" s="28">
        <f t="shared" si="2"/>
        <v>139</v>
      </c>
      <c r="EY7" s="28">
        <f t="shared" si="2"/>
        <v>140</v>
      </c>
      <c r="EZ7" s="28">
        <f t="shared" si="2"/>
        <v>141</v>
      </c>
      <c r="FA7" s="28">
        <f t="shared" si="2"/>
        <v>142</v>
      </c>
      <c r="FB7" s="28">
        <f t="shared" si="2"/>
        <v>143</v>
      </c>
      <c r="FC7" s="28">
        <f t="shared" si="2"/>
        <v>144</v>
      </c>
      <c r="FD7" s="28">
        <f t="shared" si="2"/>
        <v>145</v>
      </c>
      <c r="FE7" s="28">
        <f t="shared" si="2"/>
        <v>146</v>
      </c>
      <c r="FF7" s="28">
        <f t="shared" si="2"/>
        <v>147</v>
      </c>
      <c r="FG7" s="28">
        <f t="shared" si="2"/>
        <v>148</v>
      </c>
      <c r="FH7" s="28">
        <f t="shared" si="2"/>
        <v>149</v>
      </c>
      <c r="FI7" s="28">
        <f t="shared" si="2"/>
        <v>150</v>
      </c>
      <c r="FJ7" s="28">
        <f t="shared" si="2"/>
        <v>151</v>
      </c>
      <c r="FK7" s="28">
        <f t="shared" si="2"/>
        <v>152</v>
      </c>
      <c r="FL7" s="28">
        <f t="shared" si="2"/>
        <v>153</v>
      </c>
      <c r="FM7" s="28">
        <f t="shared" si="2"/>
        <v>154</v>
      </c>
      <c r="FN7" s="28">
        <f t="shared" si="2"/>
        <v>155</v>
      </c>
      <c r="FO7" s="28">
        <f t="shared" si="2"/>
        <v>156</v>
      </c>
      <c r="FP7" s="28">
        <f t="shared" si="2"/>
        <v>157</v>
      </c>
      <c r="FQ7" s="28">
        <f t="shared" si="2"/>
        <v>158</v>
      </c>
      <c r="FR7" s="28">
        <f t="shared" si="2"/>
        <v>159</v>
      </c>
      <c r="FS7" s="28">
        <f t="shared" si="2"/>
        <v>160</v>
      </c>
      <c r="FT7" s="28">
        <f t="shared" si="2"/>
        <v>161</v>
      </c>
      <c r="FU7" s="28">
        <f t="shared" si="2"/>
        <v>162</v>
      </c>
      <c r="FV7" s="28">
        <f t="shared" si="2"/>
        <v>163</v>
      </c>
      <c r="FW7" s="28">
        <f t="shared" si="2"/>
        <v>164</v>
      </c>
      <c r="FX7" s="28">
        <f t="shared" si="2"/>
        <v>165</v>
      </c>
      <c r="FY7" s="28">
        <f t="shared" si="2"/>
        <v>166</v>
      </c>
      <c r="FZ7" s="28">
        <f t="shared" si="2"/>
        <v>167</v>
      </c>
      <c r="GA7" s="28">
        <f t="shared" si="2"/>
        <v>168</v>
      </c>
      <c r="GB7" s="28">
        <f t="shared" si="2"/>
        <v>169</v>
      </c>
      <c r="GC7" s="28">
        <f t="shared" si="2"/>
        <v>170</v>
      </c>
      <c r="GD7" s="28">
        <f t="shared" si="2"/>
        <v>171</v>
      </c>
      <c r="GE7" s="28">
        <f t="shared" si="2"/>
        <v>172</v>
      </c>
      <c r="GF7" s="28">
        <f t="shared" si="2"/>
        <v>173</v>
      </c>
      <c r="GG7" s="28">
        <f t="shared" si="2"/>
        <v>174</v>
      </c>
      <c r="GH7" s="28">
        <f t="shared" si="2"/>
        <v>175</v>
      </c>
      <c r="GI7" s="28">
        <f t="shared" si="2"/>
        <v>176</v>
      </c>
      <c r="GJ7" s="28">
        <f t="shared" si="2"/>
        <v>177</v>
      </c>
      <c r="GK7" s="28">
        <f t="shared" si="2"/>
        <v>178</v>
      </c>
      <c r="GL7" s="28">
        <f t="shared" si="2"/>
        <v>179</v>
      </c>
      <c r="GM7" s="28">
        <f t="shared" si="2"/>
        <v>180</v>
      </c>
      <c r="GN7" s="28">
        <f t="shared" si="2"/>
        <v>181</v>
      </c>
      <c r="GO7" s="28">
        <f t="shared" si="2"/>
        <v>182</v>
      </c>
      <c r="GP7" s="28">
        <f t="shared" si="2"/>
        <v>183</v>
      </c>
      <c r="GQ7" s="28">
        <f t="shared" si="2"/>
        <v>184</v>
      </c>
      <c r="GR7" s="28">
        <f t="shared" si="2"/>
        <v>185</v>
      </c>
      <c r="GS7" s="28">
        <f t="shared" si="2"/>
        <v>186</v>
      </c>
      <c r="GT7" s="28">
        <f t="shared" si="2"/>
        <v>187</v>
      </c>
      <c r="GU7" s="28">
        <f t="shared" si="2"/>
        <v>188</v>
      </c>
      <c r="GV7" s="28">
        <f t="shared" si="2"/>
        <v>189</v>
      </c>
      <c r="GW7" s="28">
        <f t="shared" si="2"/>
        <v>190</v>
      </c>
      <c r="GX7" s="28">
        <f t="shared" si="2"/>
        <v>191</v>
      </c>
      <c r="GY7" s="28">
        <f t="shared" si="2"/>
        <v>192</v>
      </c>
      <c r="GZ7" s="28">
        <f t="shared" si="2"/>
        <v>193</v>
      </c>
      <c r="HA7" s="28">
        <f t="shared" si="2"/>
        <v>194</v>
      </c>
      <c r="HB7" s="28">
        <f t="shared" si="3"/>
        <v>195</v>
      </c>
      <c r="HC7" s="28">
        <f t="shared" si="3"/>
        <v>196</v>
      </c>
      <c r="HD7" s="28">
        <f t="shared" si="3"/>
        <v>197</v>
      </c>
      <c r="HE7" s="28">
        <f t="shared" si="3"/>
        <v>198</v>
      </c>
      <c r="HF7" s="28">
        <f t="shared" si="3"/>
        <v>199</v>
      </c>
      <c r="HG7" s="28">
        <f t="shared" si="3"/>
        <v>200</v>
      </c>
      <c r="HH7" s="28">
        <f t="shared" si="3"/>
        <v>201</v>
      </c>
      <c r="HI7" s="28">
        <f t="shared" si="3"/>
        <v>202</v>
      </c>
      <c r="HJ7" s="28">
        <f t="shared" si="3"/>
        <v>203</v>
      </c>
      <c r="HK7" s="28">
        <f t="shared" si="3"/>
        <v>204</v>
      </c>
      <c r="HL7" s="28">
        <f t="shared" si="3"/>
        <v>205</v>
      </c>
      <c r="HM7" s="28">
        <f t="shared" si="3"/>
        <v>206</v>
      </c>
      <c r="HN7" s="28">
        <f t="shared" si="3"/>
        <v>207</v>
      </c>
      <c r="HO7" s="28">
        <f t="shared" si="3"/>
        <v>208</v>
      </c>
      <c r="HP7" s="28">
        <f t="shared" si="3"/>
        <v>209</v>
      </c>
      <c r="HQ7" s="28">
        <f t="shared" si="3"/>
        <v>210</v>
      </c>
      <c r="HR7" s="28">
        <f t="shared" si="3"/>
        <v>211</v>
      </c>
      <c r="HS7" s="28">
        <f t="shared" si="3"/>
        <v>212</v>
      </c>
      <c r="HT7" s="28">
        <f t="shared" si="3"/>
        <v>213</v>
      </c>
      <c r="HU7" s="28">
        <f t="shared" si="3"/>
        <v>214</v>
      </c>
      <c r="HV7" s="28">
        <f t="shared" si="3"/>
        <v>215</v>
      </c>
      <c r="HW7" s="28">
        <f t="shared" si="3"/>
        <v>216</v>
      </c>
      <c r="HX7" s="28">
        <f t="shared" si="3"/>
        <v>217</v>
      </c>
      <c r="HY7" s="28">
        <f t="shared" si="3"/>
        <v>218</v>
      </c>
      <c r="HZ7" s="28">
        <f t="shared" si="3"/>
        <v>219</v>
      </c>
      <c r="IA7" s="28">
        <f t="shared" si="3"/>
        <v>220</v>
      </c>
      <c r="IB7" s="28">
        <f t="shared" si="3"/>
        <v>221</v>
      </c>
      <c r="IC7" s="28">
        <f t="shared" si="3"/>
        <v>222</v>
      </c>
    </row>
    <row r="8" spans="1:237" s="1" customFormat="1" x14ac:dyDescent="0.2">
      <c r="I8" s="2"/>
      <c r="M8" s="26"/>
      <c r="N8" s="370"/>
    </row>
    <row r="9" spans="1:237" ht="12.75" customHeight="1" x14ac:dyDescent="0.2">
      <c r="A9" s="29" t="s">
        <v>16</v>
      </c>
      <c r="B9" s="30"/>
      <c r="C9" s="30"/>
      <c r="D9" s="30"/>
      <c r="E9" s="30"/>
      <c r="F9" s="30"/>
      <c r="G9" s="30"/>
      <c r="H9" s="30"/>
      <c r="I9" s="31"/>
      <c r="J9" s="30"/>
      <c r="K9" s="30"/>
      <c r="L9" s="32"/>
      <c r="M9" s="33"/>
      <c r="N9" s="372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3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  <c r="DB9" s="30"/>
      <c r="DC9" s="30"/>
      <c r="DD9" s="30"/>
      <c r="DE9" s="30"/>
      <c r="DF9" s="30"/>
      <c r="DG9" s="30"/>
      <c r="DH9" s="30"/>
      <c r="DI9" s="30"/>
      <c r="DJ9" s="30"/>
      <c r="DK9" s="30"/>
      <c r="DL9" s="30"/>
      <c r="DM9" s="30"/>
      <c r="DN9" s="30"/>
      <c r="DO9" s="30"/>
      <c r="DP9" s="30"/>
      <c r="DQ9" s="30"/>
      <c r="DR9" s="30"/>
      <c r="DS9" s="30"/>
      <c r="DT9" s="30"/>
      <c r="DU9" s="30"/>
      <c r="DV9" s="30"/>
      <c r="DW9" s="30"/>
      <c r="DX9" s="30"/>
      <c r="DY9" s="30"/>
      <c r="DZ9" s="30"/>
      <c r="EA9" s="30"/>
      <c r="EB9" s="30"/>
      <c r="EC9" s="30"/>
      <c r="ED9" s="30"/>
      <c r="EE9" s="30"/>
      <c r="EF9" s="30"/>
      <c r="EG9" s="30"/>
      <c r="EH9" s="30"/>
      <c r="EI9" s="30"/>
      <c r="EJ9" s="30"/>
      <c r="EK9" s="30"/>
      <c r="EL9" s="30"/>
      <c r="EM9" s="30"/>
      <c r="EN9" s="30"/>
      <c r="EO9" s="30"/>
      <c r="EP9" s="30"/>
      <c r="EQ9" s="30"/>
      <c r="ER9" s="30"/>
      <c r="ES9" s="30"/>
      <c r="ET9" s="30"/>
      <c r="EU9" s="30"/>
      <c r="EV9" s="30"/>
      <c r="EW9" s="30"/>
      <c r="EX9" s="30"/>
      <c r="EY9" s="30"/>
      <c r="EZ9" s="30"/>
      <c r="FA9" s="30"/>
      <c r="FB9" s="30"/>
      <c r="FC9" s="30"/>
      <c r="FD9" s="30"/>
      <c r="FE9" s="30"/>
      <c r="FF9" s="30"/>
      <c r="FG9" s="30"/>
      <c r="FH9" s="30"/>
      <c r="FI9" s="30"/>
      <c r="FJ9" s="30"/>
      <c r="FK9" s="30"/>
      <c r="FL9" s="30"/>
      <c r="FM9" s="30"/>
      <c r="FN9" s="30"/>
      <c r="FO9" s="30"/>
      <c r="FP9" s="30"/>
      <c r="FQ9" s="30"/>
      <c r="FR9" s="30"/>
      <c r="FS9" s="30"/>
      <c r="FT9" s="30"/>
      <c r="FU9" s="30"/>
      <c r="FV9" s="30"/>
      <c r="FW9" s="30"/>
      <c r="FX9" s="30"/>
      <c r="FY9" s="30"/>
      <c r="FZ9" s="30"/>
      <c r="GA9" s="30"/>
      <c r="GB9" s="30"/>
      <c r="GC9" s="30"/>
      <c r="GD9" s="30"/>
      <c r="GE9" s="30"/>
      <c r="GF9" s="30"/>
      <c r="GG9" s="30"/>
      <c r="GH9" s="30"/>
      <c r="GI9" s="30"/>
      <c r="GJ9" s="30"/>
      <c r="GK9" s="30"/>
      <c r="GL9" s="30"/>
      <c r="GM9" s="30"/>
      <c r="GN9" s="30"/>
      <c r="GO9" s="30"/>
      <c r="GP9" s="30"/>
      <c r="GQ9" s="30"/>
      <c r="GR9" s="30"/>
      <c r="GS9" s="30"/>
      <c r="GT9" s="30"/>
      <c r="GU9" s="30"/>
      <c r="GV9" s="30"/>
      <c r="GW9" s="30"/>
      <c r="GX9" s="30"/>
      <c r="GY9" s="30"/>
      <c r="GZ9" s="30"/>
      <c r="HA9" s="30"/>
      <c r="HB9" s="30"/>
      <c r="HC9" s="30"/>
      <c r="HD9" s="30"/>
      <c r="HE9" s="30"/>
      <c r="HF9" s="30"/>
      <c r="HG9" s="30"/>
      <c r="HH9" s="30"/>
      <c r="HI9" s="30"/>
      <c r="HJ9" s="30"/>
      <c r="HK9" s="30"/>
      <c r="HL9" s="30"/>
      <c r="HM9" s="30"/>
      <c r="HN9" s="30"/>
      <c r="HO9" s="30"/>
      <c r="HP9" s="30"/>
      <c r="HQ9" s="30"/>
      <c r="HR9" s="30"/>
      <c r="HS9" s="30"/>
      <c r="HT9" s="30"/>
      <c r="HU9" s="30"/>
      <c r="HV9" s="30"/>
      <c r="HW9" s="30"/>
      <c r="HX9" s="30"/>
      <c r="HY9" s="30"/>
      <c r="HZ9" s="30"/>
      <c r="IA9" s="30"/>
      <c r="IB9" s="30"/>
      <c r="IC9" s="30"/>
    </row>
    <row r="10" spans="1:237" x14ac:dyDescent="0.2">
      <c r="N10" s="46"/>
    </row>
    <row r="11" spans="1:237" x14ac:dyDescent="0.2">
      <c r="B11" s="3" t="s">
        <v>17</v>
      </c>
      <c r="I11" s="5" t="s">
        <v>18</v>
      </c>
      <c r="N11" s="37">
        <f>SUM(P11:IC11)</f>
        <v>30</v>
      </c>
      <c r="P11" s="35">
        <f>P18+P22</f>
        <v>0</v>
      </c>
      <c r="Q11" s="35">
        <f t="shared" ref="Q11:CB11" si="4">Q18+Q22</f>
        <v>0</v>
      </c>
      <c r="R11" s="35">
        <f t="shared" si="4"/>
        <v>0</v>
      </c>
      <c r="S11" s="35">
        <f t="shared" si="4"/>
        <v>1</v>
      </c>
      <c r="T11" s="35">
        <f t="shared" si="4"/>
        <v>1</v>
      </c>
      <c r="U11" s="35">
        <f t="shared" si="4"/>
        <v>1</v>
      </c>
      <c r="V11" s="35">
        <f t="shared" si="4"/>
        <v>1</v>
      </c>
      <c r="W11" s="35">
        <f t="shared" si="4"/>
        <v>1</v>
      </c>
      <c r="X11" s="35">
        <f t="shared" si="4"/>
        <v>1</v>
      </c>
      <c r="Y11" s="35">
        <f t="shared" si="4"/>
        <v>1</v>
      </c>
      <c r="Z11" s="35">
        <f t="shared" si="4"/>
        <v>1</v>
      </c>
      <c r="AA11" s="35">
        <f t="shared" si="4"/>
        <v>1</v>
      </c>
      <c r="AB11" s="35">
        <f t="shared" si="4"/>
        <v>1</v>
      </c>
      <c r="AC11" s="35">
        <f t="shared" si="4"/>
        <v>1</v>
      </c>
      <c r="AD11" s="35">
        <f t="shared" si="4"/>
        <v>1</v>
      </c>
      <c r="AE11" s="35">
        <f t="shared" si="4"/>
        <v>1</v>
      </c>
      <c r="AF11" s="35">
        <f t="shared" si="4"/>
        <v>1</v>
      </c>
      <c r="AG11" s="35">
        <f t="shared" si="4"/>
        <v>1</v>
      </c>
      <c r="AH11" s="35">
        <f t="shared" si="4"/>
        <v>1</v>
      </c>
      <c r="AI11" s="35">
        <f t="shared" si="4"/>
        <v>1</v>
      </c>
      <c r="AJ11" s="35">
        <f t="shared" si="4"/>
        <v>1</v>
      </c>
      <c r="AK11" s="35">
        <f t="shared" si="4"/>
        <v>1</v>
      </c>
      <c r="AL11" s="35">
        <f t="shared" si="4"/>
        <v>1</v>
      </c>
      <c r="AM11" s="35">
        <f t="shared" si="4"/>
        <v>1</v>
      </c>
      <c r="AN11" s="35">
        <f t="shared" si="4"/>
        <v>1</v>
      </c>
      <c r="AO11" s="35">
        <f t="shared" si="4"/>
        <v>1</v>
      </c>
      <c r="AP11" s="35">
        <f t="shared" si="4"/>
        <v>1</v>
      </c>
      <c r="AQ11" s="35">
        <f t="shared" si="4"/>
        <v>1</v>
      </c>
      <c r="AR11" s="35">
        <f t="shared" si="4"/>
        <v>1</v>
      </c>
      <c r="AS11" s="35">
        <f t="shared" si="4"/>
        <v>1</v>
      </c>
      <c r="AT11" s="35">
        <f t="shared" si="4"/>
        <v>1</v>
      </c>
      <c r="AU11" s="35">
        <f t="shared" si="4"/>
        <v>1</v>
      </c>
      <c r="AV11" s="35">
        <f t="shared" si="4"/>
        <v>1</v>
      </c>
      <c r="AW11" s="35">
        <f t="shared" si="4"/>
        <v>0</v>
      </c>
      <c r="AX11" s="35">
        <f t="shared" si="4"/>
        <v>0</v>
      </c>
      <c r="AY11" s="35">
        <f t="shared" si="4"/>
        <v>0</v>
      </c>
      <c r="AZ11" s="35">
        <f t="shared" si="4"/>
        <v>0</v>
      </c>
      <c r="BA11" s="35">
        <f t="shared" si="4"/>
        <v>0</v>
      </c>
      <c r="BB11" s="35">
        <f t="shared" si="4"/>
        <v>0</v>
      </c>
      <c r="BC11" s="35">
        <f t="shared" si="4"/>
        <v>0</v>
      </c>
      <c r="BD11" s="35">
        <f t="shared" si="4"/>
        <v>0</v>
      </c>
      <c r="BE11" s="35">
        <f t="shared" si="4"/>
        <v>0</v>
      </c>
      <c r="BF11" s="35">
        <f t="shared" si="4"/>
        <v>0</v>
      </c>
      <c r="BG11" s="35">
        <f t="shared" si="4"/>
        <v>0</v>
      </c>
      <c r="BH11" s="35">
        <f t="shared" si="4"/>
        <v>0</v>
      </c>
      <c r="BI11" s="35">
        <f t="shared" si="4"/>
        <v>0</v>
      </c>
      <c r="BJ11" s="35">
        <f t="shared" si="4"/>
        <v>0</v>
      </c>
      <c r="BK11" s="35">
        <f t="shared" si="4"/>
        <v>0</v>
      </c>
      <c r="BL11" s="35">
        <f t="shared" si="4"/>
        <v>0</v>
      </c>
      <c r="BM11" s="35">
        <f t="shared" si="4"/>
        <v>0</v>
      </c>
      <c r="BN11" s="35">
        <f t="shared" si="4"/>
        <v>0</v>
      </c>
      <c r="BO11" s="35">
        <f t="shared" si="4"/>
        <v>0</v>
      </c>
      <c r="BP11" s="35">
        <f t="shared" si="4"/>
        <v>0</v>
      </c>
      <c r="BQ11" s="35">
        <f t="shared" si="4"/>
        <v>0</v>
      </c>
      <c r="BR11" s="35">
        <f t="shared" si="4"/>
        <v>0</v>
      </c>
      <c r="BS11" s="35">
        <f t="shared" si="4"/>
        <v>0</v>
      </c>
      <c r="BT11" s="35">
        <f t="shared" si="4"/>
        <v>0</v>
      </c>
      <c r="BU11" s="35">
        <f t="shared" si="4"/>
        <v>0</v>
      </c>
      <c r="BV11" s="35">
        <f t="shared" si="4"/>
        <v>0</v>
      </c>
      <c r="BW11" s="35">
        <f t="shared" si="4"/>
        <v>0</v>
      </c>
      <c r="BX11" s="35">
        <f t="shared" si="4"/>
        <v>0</v>
      </c>
      <c r="BY11" s="35">
        <f t="shared" si="4"/>
        <v>0</v>
      </c>
      <c r="BZ11" s="35">
        <f t="shared" si="4"/>
        <v>0</v>
      </c>
      <c r="CA11" s="35">
        <f t="shared" si="4"/>
        <v>0</v>
      </c>
      <c r="CB11" s="35">
        <f t="shared" si="4"/>
        <v>0</v>
      </c>
      <c r="CC11" s="35">
        <f t="shared" ref="CC11:EN11" si="5">CC18+CC22</f>
        <v>0</v>
      </c>
      <c r="CD11" s="35">
        <f t="shared" si="5"/>
        <v>0</v>
      </c>
      <c r="CE11" s="35">
        <f t="shared" si="5"/>
        <v>0</v>
      </c>
      <c r="CF11" s="35">
        <f t="shared" si="5"/>
        <v>0</v>
      </c>
      <c r="CG11" s="35">
        <f t="shared" si="5"/>
        <v>0</v>
      </c>
      <c r="CH11" s="35">
        <f t="shared" si="5"/>
        <v>0</v>
      </c>
      <c r="CI11" s="35">
        <f t="shared" si="5"/>
        <v>0</v>
      </c>
      <c r="CJ11" s="35">
        <f t="shared" si="5"/>
        <v>0</v>
      </c>
      <c r="CK11" s="35">
        <f t="shared" si="5"/>
        <v>0</v>
      </c>
      <c r="CL11" s="35">
        <f t="shared" si="5"/>
        <v>0</v>
      </c>
      <c r="CM11" s="35">
        <f t="shared" si="5"/>
        <v>0</v>
      </c>
      <c r="CN11" s="35">
        <f t="shared" si="5"/>
        <v>0</v>
      </c>
      <c r="CO11" s="35">
        <f t="shared" si="5"/>
        <v>0</v>
      </c>
      <c r="CP11" s="35">
        <f t="shared" si="5"/>
        <v>0</v>
      </c>
      <c r="CQ11" s="35">
        <f t="shared" si="5"/>
        <v>0</v>
      </c>
      <c r="CR11" s="35">
        <f t="shared" si="5"/>
        <v>0</v>
      </c>
      <c r="CS11" s="35">
        <f t="shared" si="5"/>
        <v>0</v>
      </c>
      <c r="CT11" s="35">
        <f t="shared" si="5"/>
        <v>0</v>
      </c>
      <c r="CU11" s="35">
        <f t="shared" si="5"/>
        <v>0</v>
      </c>
      <c r="CV11" s="35">
        <f t="shared" si="5"/>
        <v>0</v>
      </c>
      <c r="CW11" s="35">
        <f t="shared" si="5"/>
        <v>0</v>
      </c>
      <c r="CX11" s="35">
        <f t="shared" si="5"/>
        <v>0</v>
      </c>
      <c r="CY11" s="35">
        <f t="shared" si="5"/>
        <v>0</v>
      </c>
      <c r="CZ11" s="35">
        <f t="shared" si="5"/>
        <v>0</v>
      </c>
      <c r="DA11" s="35">
        <f t="shared" si="5"/>
        <v>0</v>
      </c>
      <c r="DB11" s="35">
        <f t="shared" si="5"/>
        <v>0</v>
      </c>
      <c r="DC11" s="35">
        <f t="shared" si="5"/>
        <v>0</v>
      </c>
      <c r="DD11" s="35">
        <f t="shared" si="5"/>
        <v>0</v>
      </c>
      <c r="DE11" s="35">
        <f t="shared" si="5"/>
        <v>0</v>
      </c>
      <c r="DF11" s="35">
        <f t="shared" si="5"/>
        <v>0</v>
      </c>
      <c r="DG11" s="35">
        <f t="shared" si="5"/>
        <v>0</v>
      </c>
      <c r="DH11" s="35">
        <f t="shared" si="5"/>
        <v>0</v>
      </c>
      <c r="DI11" s="35">
        <f t="shared" si="5"/>
        <v>0</v>
      </c>
      <c r="DJ11" s="35">
        <f t="shared" si="5"/>
        <v>0</v>
      </c>
      <c r="DK11" s="35">
        <f t="shared" si="5"/>
        <v>0</v>
      </c>
      <c r="DL11" s="35">
        <f t="shared" si="5"/>
        <v>0</v>
      </c>
      <c r="DM11" s="35">
        <f t="shared" si="5"/>
        <v>0</v>
      </c>
      <c r="DN11" s="35">
        <f t="shared" si="5"/>
        <v>0</v>
      </c>
      <c r="DO11" s="35">
        <f t="shared" si="5"/>
        <v>0</v>
      </c>
      <c r="DP11" s="35">
        <f t="shared" si="5"/>
        <v>0</v>
      </c>
      <c r="DQ11" s="35">
        <f t="shared" si="5"/>
        <v>0</v>
      </c>
      <c r="DR11" s="35">
        <f t="shared" si="5"/>
        <v>0</v>
      </c>
      <c r="DS11" s="35">
        <f t="shared" si="5"/>
        <v>0</v>
      </c>
      <c r="DT11" s="35">
        <f t="shared" si="5"/>
        <v>0</v>
      </c>
      <c r="DU11" s="35">
        <f t="shared" si="5"/>
        <v>0</v>
      </c>
      <c r="DV11" s="35">
        <f t="shared" si="5"/>
        <v>0</v>
      </c>
      <c r="DW11" s="35">
        <f t="shared" si="5"/>
        <v>0</v>
      </c>
      <c r="DX11" s="35">
        <f t="shared" si="5"/>
        <v>0</v>
      </c>
      <c r="DY11" s="35">
        <f t="shared" si="5"/>
        <v>0</v>
      </c>
      <c r="DZ11" s="35">
        <f t="shared" si="5"/>
        <v>0</v>
      </c>
      <c r="EA11" s="35">
        <f t="shared" si="5"/>
        <v>0</v>
      </c>
      <c r="EB11" s="35">
        <f t="shared" si="5"/>
        <v>0</v>
      </c>
      <c r="EC11" s="35">
        <f t="shared" si="5"/>
        <v>0</v>
      </c>
      <c r="ED11" s="35">
        <f t="shared" si="5"/>
        <v>0</v>
      </c>
      <c r="EE11" s="35">
        <f t="shared" si="5"/>
        <v>0</v>
      </c>
      <c r="EF11" s="35">
        <f t="shared" si="5"/>
        <v>0</v>
      </c>
      <c r="EG11" s="35">
        <f t="shared" si="5"/>
        <v>0</v>
      </c>
      <c r="EH11" s="35">
        <f t="shared" si="5"/>
        <v>0</v>
      </c>
      <c r="EI11" s="35">
        <f t="shared" si="5"/>
        <v>0</v>
      </c>
      <c r="EJ11" s="35">
        <f t="shared" si="5"/>
        <v>0</v>
      </c>
      <c r="EK11" s="35">
        <f t="shared" si="5"/>
        <v>0</v>
      </c>
      <c r="EL11" s="35">
        <f t="shared" si="5"/>
        <v>0</v>
      </c>
      <c r="EM11" s="35">
        <f t="shared" si="5"/>
        <v>0</v>
      </c>
      <c r="EN11" s="35">
        <f t="shared" si="5"/>
        <v>0</v>
      </c>
      <c r="EO11" s="35">
        <f t="shared" ref="EO11:GZ11" si="6">EO18+EO22</f>
        <v>0</v>
      </c>
      <c r="EP11" s="35">
        <f t="shared" si="6"/>
        <v>0</v>
      </c>
      <c r="EQ11" s="35">
        <f t="shared" si="6"/>
        <v>0</v>
      </c>
      <c r="ER11" s="35">
        <f t="shared" si="6"/>
        <v>0</v>
      </c>
      <c r="ES11" s="35">
        <f t="shared" si="6"/>
        <v>0</v>
      </c>
      <c r="ET11" s="35">
        <f t="shared" si="6"/>
        <v>0</v>
      </c>
      <c r="EU11" s="35">
        <f t="shared" si="6"/>
        <v>0</v>
      </c>
      <c r="EV11" s="35">
        <f t="shared" si="6"/>
        <v>0</v>
      </c>
      <c r="EW11" s="35">
        <f t="shared" si="6"/>
        <v>0</v>
      </c>
      <c r="EX11" s="35">
        <f t="shared" si="6"/>
        <v>0</v>
      </c>
      <c r="EY11" s="35">
        <f t="shared" si="6"/>
        <v>0</v>
      </c>
      <c r="EZ11" s="35">
        <f t="shared" si="6"/>
        <v>0</v>
      </c>
      <c r="FA11" s="35">
        <f t="shared" si="6"/>
        <v>0</v>
      </c>
      <c r="FB11" s="35">
        <f t="shared" si="6"/>
        <v>0</v>
      </c>
      <c r="FC11" s="35">
        <f t="shared" si="6"/>
        <v>0</v>
      </c>
      <c r="FD11" s="35">
        <f t="shared" si="6"/>
        <v>0</v>
      </c>
      <c r="FE11" s="35">
        <f t="shared" si="6"/>
        <v>0</v>
      </c>
      <c r="FF11" s="35">
        <f t="shared" si="6"/>
        <v>0</v>
      </c>
      <c r="FG11" s="35">
        <f t="shared" si="6"/>
        <v>0</v>
      </c>
      <c r="FH11" s="35">
        <f t="shared" si="6"/>
        <v>0</v>
      </c>
      <c r="FI11" s="35">
        <f t="shared" si="6"/>
        <v>0</v>
      </c>
      <c r="FJ11" s="35">
        <f t="shared" si="6"/>
        <v>0</v>
      </c>
      <c r="FK11" s="35">
        <f t="shared" si="6"/>
        <v>0</v>
      </c>
      <c r="FL11" s="35">
        <f t="shared" si="6"/>
        <v>0</v>
      </c>
      <c r="FM11" s="35">
        <f t="shared" si="6"/>
        <v>0</v>
      </c>
      <c r="FN11" s="35">
        <f t="shared" si="6"/>
        <v>0</v>
      </c>
      <c r="FO11" s="35">
        <f t="shared" si="6"/>
        <v>0</v>
      </c>
      <c r="FP11" s="35">
        <f t="shared" si="6"/>
        <v>0</v>
      </c>
      <c r="FQ11" s="35">
        <f t="shared" si="6"/>
        <v>0</v>
      </c>
      <c r="FR11" s="35">
        <f t="shared" si="6"/>
        <v>0</v>
      </c>
      <c r="FS11" s="35">
        <f t="shared" si="6"/>
        <v>0</v>
      </c>
      <c r="FT11" s="35">
        <f t="shared" si="6"/>
        <v>0</v>
      </c>
      <c r="FU11" s="35">
        <f t="shared" si="6"/>
        <v>0</v>
      </c>
      <c r="FV11" s="35">
        <f t="shared" si="6"/>
        <v>0</v>
      </c>
      <c r="FW11" s="35">
        <f t="shared" si="6"/>
        <v>0</v>
      </c>
      <c r="FX11" s="35">
        <f t="shared" si="6"/>
        <v>0</v>
      </c>
      <c r="FY11" s="35">
        <f t="shared" si="6"/>
        <v>0</v>
      </c>
      <c r="FZ11" s="35">
        <f t="shared" si="6"/>
        <v>0</v>
      </c>
      <c r="GA11" s="35">
        <f t="shared" si="6"/>
        <v>0</v>
      </c>
      <c r="GB11" s="35">
        <f t="shared" si="6"/>
        <v>0</v>
      </c>
      <c r="GC11" s="35">
        <f t="shared" si="6"/>
        <v>0</v>
      </c>
      <c r="GD11" s="35">
        <f t="shared" si="6"/>
        <v>0</v>
      </c>
      <c r="GE11" s="35">
        <f t="shared" si="6"/>
        <v>0</v>
      </c>
      <c r="GF11" s="35">
        <f t="shared" si="6"/>
        <v>0</v>
      </c>
      <c r="GG11" s="35">
        <f t="shared" si="6"/>
        <v>0</v>
      </c>
      <c r="GH11" s="35">
        <f t="shared" si="6"/>
        <v>0</v>
      </c>
      <c r="GI11" s="35">
        <f t="shared" si="6"/>
        <v>0</v>
      </c>
      <c r="GJ11" s="35">
        <f t="shared" si="6"/>
        <v>0</v>
      </c>
      <c r="GK11" s="35">
        <f t="shared" si="6"/>
        <v>0</v>
      </c>
      <c r="GL11" s="35">
        <f t="shared" si="6"/>
        <v>0</v>
      </c>
      <c r="GM11" s="35">
        <f t="shared" si="6"/>
        <v>0</v>
      </c>
      <c r="GN11" s="35">
        <f t="shared" si="6"/>
        <v>0</v>
      </c>
      <c r="GO11" s="35">
        <f t="shared" si="6"/>
        <v>0</v>
      </c>
      <c r="GP11" s="35">
        <f t="shared" si="6"/>
        <v>0</v>
      </c>
      <c r="GQ11" s="35">
        <f t="shared" si="6"/>
        <v>0</v>
      </c>
      <c r="GR11" s="35">
        <f t="shared" si="6"/>
        <v>0</v>
      </c>
      <c r="GS11" s="35">
        <f t="shared" si="6"/>
        <v>0</v>
      </c>
      <c r="GT11" s="35">
        <f t="shared" si="6"/>
        <v>0</v>
      </c>
      <c r="GU11" s="35">
        <f t="shared" si="6"/>
        <v>0</v>
      </c>
      <c r="GV11" s="35">
        <f t="shared" si="6"/>
        <v>0</v>
      </c>
      <c r="GW11" s="35">
        <f t="shared" si="6"/>
        <v>0</v>
      </c>
      <c r="GX11" s="35">
        <f t="shared" si="6"/>
        <v>0</v>
      </c>
      <c r="GY11" s="35">
        <f t="shared" si="6"/>
        <v>0</v>
      </c>
      <c r="GZ11" s="35">
        <f t="shared" si="6"/>
        <v>0</v>
      </c>
      <c r="HA11" s="35">
        <f t="shared" ref="HA11:IC11" si="7">HA18+HA22</f>
        <v>0</v>
      </c>
      <c r="HB11" s="35">
        <f t="shared" si="7"/>
        <v>0</v>
      </c>
      <c r="HC11" s="35">
        <f t="shared" si="7"/>
        <v>0</v>
      </c>
      <c r="HD11" s="35">
        <f t="shared" si="7"/>
        <v>0</v>
      </c>
      <c r="HE11" s="35">
        <f t="shared" si="7"/>
        <v>0</v>
      </c>
      <c r="HF11" s="35">
        <f t="shared" si="7"/>
        <v>0</v>
      </c>
      <c r="HG11" s="35">
        <f t="shared" si="7"/>
        <v>0</v>
      </c>
      <c r="HH11" s="35">
        <f t="shared" si="7"/>
        <v>0</v>
      </c>
      <c r="HI11" s="35">
        <f t="shared" si="7"/>
        <v>0</v>
      </c>
      <c r="HJ11" s="35">
        <f t="shared" si="7"/>
        <v>0</v>
      </c>
      <c r="HK11" s="35">
        <f t="shared" si="7"/>
        <v>0</v>
      </c>
      <c r="HL11" s="35">
        <f t="shared" si="7"/>
        <v>0</v>
      </c>
      <c r="HM11" s="35">
        <f t="shared" si="7"/>
        <v>0</v>
      </c>
      <c r="HN11" s="35">
        <f t="shared" si="7"/>
        <v>0</v>
      </c>
      <c r="HO11" s="35">
        <f t="shared" si="7"/>
        <v>0</v>
      </c>
      <c r="HP11" s="35">
        <f t="shared" si="7"/>
        <v>0</v>
      </c>
      <c r="HQ11" s="35">
        <f t="shared" si="7"/>
        <v>0</v>
      </c>
      <c r="HR11" s="35">
        <f t="shared" si="7"/>
        <v>0</v>
      </c>
      <c r="HS11" s="35">
        <f t="shared" si="7"/>
        <v>0</v>
      </c>
      <c r="HT11" s="35">
        <f t="shared" si="7"/>
        <v>0</v>
      </c>
      <c r="HU11" s="35">
        <f t="shared" si="7"/>
        <v>0</v>
      </c>
      <c r="HV11" s="35">
        <f t="shared" si="7"/>
        <v>0</v>
      </c>
      <c r="HW11" s="35">
        <f t="shared" si="7"/>
        <v>0</v>
      </c>
      <c r="HX11" s="35">
        <f t="shared" si="7"/>
        <v>0</v>
      </c>
      <c r="HY11" s="35">
        <f t="shared" si="7"/>
        <v>0</v>
      </c>
      <c r="HZ11" s="35">
        <f t="shared" si="7"/>
        <v>0</v>
      </c>
      <c r="IA11" s="35">
        <f t="shared" si="7"/>
        <v>0</v>
      </c>
      <c r="IB11" s="35">
        <f t="shared" si="7"/>
        <v>0</v>
      </c>
      <c r="IC11" s="35">
        <f t="shared" si="7"/>
        <v>0</v>
      </c>
    </row>
    <row r="12" spans="1:237" x14ac:dyDescent="0.2">
      <c r="N12" s="46"/>
    </row>
    <row r="13" spans="1:237" x14ac:dyDescent="0.2">
      <c r="B13" s="3" t="s">
        <v>477</v>
      </c>
      <c r="I13" s="5" t="s">
        <v>18</v>
      </c>
      <c r="K13" s="36">
        <f>Input_Scen!J13</f>
        <v>2023</v>
      </c>
      <c r="N13" s="37">
        <f>SUM(P13:IC13)</f>
        <v>1</v>
      </c>
      <c r="P13" s="38">
        <f>IF(P$6=$K13,1,0)</f>
        <v>1</v>
      </c>
      <c r="Q13" s="38">
        <f t="shared" ref="Q13:CB13" si="8">IF(Q$6=$K13,1,0)</f>
        <v>0</v>
      </c>
      <c r="R13" s="38">
        <f t="shared" si="8"/>
        <v>0</v>
      </c>
      <c r="S13" s="38">
        <f t="shared" si="8"/>
        <v>0</v>
      </c>
      <c r="T13" s="38">
        <f t="shared" si="8"/>
        <v>0</v>
      </c>
      <c r="U13" s="38">
        <f t="shared" si="8"/>
        <v>0</v>
      </c>
      <c r="V13" s="38">
        <f t="shared" si="8"/>
        <v>0</v>
      </c>
      <c r="W13" s="38">
        <f t="shared" si="8"/>
        <v>0</v>
      </c>
      <c r="X13" s="38">
        <f t="shared" si="8"/>
        <v>0</v>
      </c>
      <c r="Y13" s="38">
        <f t="shared" si="8"/>
        <v>0</v>
      </c>
      <c r="Z13" s="38">
        <f t="shared" si="8"/>
        <v>0</v>
      </c>
      <c r="AA13" s="38">
        <f t="shared" si="8"/>
        <v>0</v>
      </c>
      <c r="AB13" s="38">
        <f t="shared" si="8"/>
        <v>0</v>
      </c>
      <c r="AC13" s="38">
        <f t="shared" si="8"/>
        <v>0</v>
      </c>
      <c r="AD13" s="38">
        <f t="shared" si="8"/>
        <v>0</v>
      </c>
      <c r="AE13" s="38">
        <f t="shared" si="8"/>
        <v>0</v>
      </c>
      <c r="AF13" s="38">
        <f t="shared" si="8"/>
        <v>0</v>
      </c>
      <c r="AG13" s="38">
        <f t="shared" si="8"/>
        <v>0</v>
      </c>
      <c r="AH13" s="38">
        <f t="shared" si="8"/>
        <v>0</v>
      </c>
      <c r="AI13" s="38">
        <f t="shared" si="8"/>
        <v>0</v>
      </c>
      <c r="AJ13" s="38">
        <f t="shared" si="8"/>
        <v>0</v>
      </c>
      <c r="AK13" s="38">
        <f t="shared" si="8"/>
        <v>0</v>
      </c>
      <c r="AL13" s="38">
        <f t="shared" si="8"/>
        <v>0</v>
      </c>
      <c r="AM13" s="38">
        <f t="shared" si="8"/>
        <v>0</v>
      </c>
      <c r="AN13" s="38">
        <f t="shared" si="8"/>
        <v>0</v>
      </c>
      <c r="AO13" s="38">
        <f t="shared" si="8"/>
        <v>0</v>
      </c>
      <c r="AP13" s="38">
        <f t="shared" si="8"/>
        <v>0</v>
      </c>
      <c r="AQ13" s="38">
        <f t="shared" si="8"/>
        <v>0</v>
      </c>
      <c r="AR13" s="38">
        <f t="shared" si="8"/>
        <v>0</v>
      </c>
      <c r="AS13" s="38">
        <f t="shared" si="8"/>
        <v>0</v>
      </c>
      <c r="AT13" s="38">
        <f t="shared" si="8"/>
        <v>0</v>
      </c>
      <c r="AU13" s="38">
        <f t="shared" si="8"/>
        <v>0</v>
      </c>
      <c r="AV13" s="38">
        <f t="shared" si="8"/>
        <v>0</v>
      </c>
      <c r="AW13" s="38">
        <f t="shared" si="8"/>
        <v>0</v>
      </c>
      <c r="AX13" s="38">
        <f t="shared" si="8"/>
        <v>0</v>
      </c>
      <c r="AY13" s="38">
        <f t="shared" si="8"/>
        <v>0</v>
      </c>
      <c r="AZ13" s="38">
        <f t="shared" si="8"/>
        <v>0</v>
      </c>
      <c r="BA13" s="38">
        <f t="shared" si="8"/>
        <v>0</v>
      </c>
      <c r="BB13" s="38">
        <f t="shared" si="8"/>
        <v>0</v>
      </c>
      <c r="BC13" s="38">
        <f t="shared" si="8"/>
        <v>0</v>
      </c>
      <c r="BD13" s="38">
        <f t="shared" si="8"/>
        <v>0</v>
      </c>
      <c r="BE13" s="38">
        <f t="shared" si="8"/>
        <v>0</v>
      </c>
      <c r="BF13" s="38">
        <f t="shared" si="8"/>
        <v>0</v>
      </c>
      <c r="BG13" s="38">
        <f t="shared" si="8"/>
        <v>0</v>
      </c>
      <c r="BH13" s="38">
        <f t="shared" si="8"/>
        <v>0</v>
      </c>
      <c r="BI13" s="38">
        <f t="shared" si="8"/>
        <v>0</v>
      </c>
      <c r="BJ13" s="38">
        <f t="shared" si="8"/>
        <v>0</v>
      </c>
      <c r="BK13" s="38">
        <f t="shared" si="8"/>
        <v>0</v>
      </c>
      <c r="BL13" s="38">
        <f t="shared" si="8"/>
        <v>0</v>
      </c>
      <c r="BM13" s="38">
        <f t="shared" si="8"/>
        <v>0</v>
      </c>
      <c r="BN13" s="38">
        <f t="shared" si="8"/>
        <v>0</v>
      </c>
      <c r="BO13" s="38">
        <f t="shared" si="8"/>
        <v>0</v>
      </c>
      <c r="BP13" s="38">
        <f t="shared" si="8"/>
        <v>0</v>
      </c>
      <c r="BQ13" s="38">
        <f t="shared" si="8"/>
        <v>0</v>
      </c>
      <c r="BR13" s="38">
        <f t="shared" si="8"/>
        <v>0</v>
      </c>
      <c r="BS13" s="38">
        <f t="shared" si="8"/>
        <v>0</v>
      </c>
      <c r="BT13" s="38">
        <f t="shared" si="8"/>
        <v>0</v>
      </c>
      <c r="BU13" s="38">
        <f t="shared" si="8"/>
        <v>0</v>
      </c>
      <c r="BV13" s="38">
        <f t="shared" si="8"/>
        <v>0</v>
      </c>
      <c r="BW13" s="38">
        <f t="shared" si="8"/>
        <v>0</v>
      </c>
      <c r="BX13" s="38">
        <f t="shared" si="8"/>
        <v>0</v>
      </c>
      <c r="BY13" s="38">
        <f t="shared" si="8"/>
        <v>0</v>
      </c>
      <c r="BZ13" s="38">
        <f t="shared" si="8"/>
        <v>0</v>
      </c>
      <c r="CA13" s="38">
        <f t="shared" si="8"/>
        <v>0</v>
      </c>
      <c r="CB13" s="38">
        <f t="shared" si="8"/>
        <v>0</v>
      </c>
      <c r="CC13" s="38">
        <f t="shared" ref="CC13:EN15" si="9">IF(CC$6=$K13,1,0)</f>
        <v>0</v>
      </c>
      <c r="CD13" s="38">
        <f t="shared" si="9"/>
        <v>0</v>
      </c>
      <c r="CE13" s="38">
        <f t="shared" si="9"/>
        <v>0</v>
      </c>
      <c r="CF13" s="38">
        <f t="shared" si="9"/>
        <v>0</v>
      </c>
      <c r="CG13" s="38">
        <f t="shared" si="9"/>
        <v>0</v>
      </c>
      <c r="CH13" s="38">
        <f t="shared" si="9"/>
        <v>0</v>
      </c>
      <c r="CI13" s="38">
        <f t="shared" si="9"/>
        <v>0</v>
      </c>
      <c r="CJ13" s="38">
        <f t="shared" si="9"/>
        <v>0</v>
      </c>
      <c r="CK13" s="38">
        <f t="shared" si="9"/>
        <v>0</v>
      </c>
      <c r="CL13" s="38">
        <f t="shared" si="9"/>
        <v>0</v>
      </c>
      <c r="CM13" s="38">
        <f t="shared" si="9"/>
        <v>0</v>
      </c>
      <c r="CN13" s="38">
        <f t="shared" si="9"/>
        <v>0</v>
      </c>
      <c r="CO13" s="38">
        <f t="shared" si="9"/>
        <v>0</v>
      </c>
      <c r="CP13" s="38">
        <f t="shared" si="9"/>
        <v>0</v>
      </c>
      <c r="CQ13" s="38">
        <f t="shared" si="9"/>
        <v>0</v>
      </c>
      <c r="CR13" s="38">
        <f t="shared" si="9"/>
        <v>0</v>
      </c>
      <c r="CS13" s="38">
        <f t="shared" si="9"/>
        <v>0</v>
      </c>
      <c r="CT13" s="38">
        <f t="shared" si="9"/>
        <v>0</v>
      </c>
      <c r="CU13" s="38">
        <f t="shared" si="9"/>
        <v>0</v>
      </c>
      <c r="CV13" s="38">
        <f t="shared" si="9"/>
        <v>0</v>
      </c>
      <c r="CW13" s="38">
        <f t="shared" si="9"/>
        <v>0</v>
      </c>
      <c r="CX13" s="38">
        <f t="shared" si="9"/>
        <v>0</v>
      </c>
      <c r="CY13" s="38">
        <f t="shared" si="9"/>
        <v>0</v>
      </c>
      <c r="CZ13" s="38">
        <f t="shared" si="9"/>
        <v>0</v>
      </c>
      <c r="DA13" s="38">
        <f t="shared" si="9"/>
        <v>0</v>
      </c>
      <c r="DB13" s="38">
        <f t="shared" si="9"/>
        <v>0</v>
      </c>
      <c r="DC13" s="38">
        <f t="shared" si="9"/>
        <v>0</v>
      </c>
      <c r="DD13" s="38">
        <f t="shared" si="9"/>
        <v>0</v>
      </c>
      <c r="DE13" s="38">
        <f t="shared" si="9"/>
        <v>0</v>
      </c>
      <c r="DF13" s="38">
        <f t="shared" si="9"/>
        <v>0</v>
      </c>
      <c r="DG13" s="38">
        <f t="shared" si="9"/>
        <v>0</v>
      </c>
      <c r="DH13" s="38">
        <f t="shared" si="9"/>
        <v>0</v>
      </c>
      <c r="DI13" s="38">
        <f t="shared" si="9"/>
        <v>0</v>
      </c>
      <c r="DJ13" s="38">
        <f t="shared" si="9"/>
        <v>0</v>
      </c>
      <c r="DK13" s="38">
        <f t="shared" si="9"/>
        <v>0</v>
      </c>
      <c r="DL13" s="38">
        <f t="shared" si="9"/>
        <v>0</v>
      </c>
      <c r="DM13" s="38">
        <f t="shared" si="9"/>
        <v>0</v>
      </c>
      <c r="DN13" s="38">
        <f t="shared" si="9"/>
        <v>0</v>
      </c>
      <c r="DO13" s="38">
        <f t="shared" si="9"/>
        <v>0</v>
      </c>
      <c r="DP13" s="38">
        <f t="shared" si="9"/>
        <v>0</v>
      </c>
      <c r="DQ13" s="38">
        <f t="shared" si="9"/>
        <v>0</v>
      </c>
      <c r="DR13" s="38">
        <f t="shared" si="9"/>
        <v>0</v>
      </c>
      <c r="DS13" s="38">
        <f t="shared" si="9"/>
        <v>0</v>
      </c>
      <c r="DT13" s="38">
        <f t="shared" si="9"/>
        <v>0</v>
      </c>
      <c r="DU13" s="38">
        <f t="shared" si="9"/>
        <v>0</v>
      </c>
      <c r="DV13" s="38">
        <f t="shared" si="9"/>
        <v>0</v>
      </c>
      <c r="DW13" s="38">
        <f t="shared" si="9"/>
        <v>0</v>
      </c>
      <c r="DX13" s="38">
        <f t="shared" si="9"/>
        <v>0</v>
      </c>
      <c r="DY13" s="38">
        <f t="shared" si="9"/>
        <v>0</v>
      </c>
      <c r="DZ13" s="38">
        <f t="shared" si="9"/>
        <v>0</v>
      </c>
      <c r="EA13" s="38">
        <f t="shared" si="9"/>
        <v>0</v>
      </c>
      <c r="EB13" s="38">
        <f t="shared" si="9"/>
        <v>0</v>
      </c>
      <c r="EC13" s="38">
        <f t="shared" si="9"/>
        <v>0</v>
      </c>
      <c r="ED13" s="38">
        <f t="shared" si="9"/>
        <v>0</v>
      </c>
      <c r="EE13" s="38">
        <f t="shared" si="9"/>
        <v>0</v>
      </c>
      <c r="EF13" s="38">
        <f t="shared" si="9"/>
        <v>0</v>
      </c>
      <c r="EG13" s="38">
        <f t="shared" si="9"/>
        <v>0</v>
      </c>
      <c r="EH13" s="38">
        <f t="shared" si="9"/>
        <v>0</v>
      </c>
      <c r="EI13" s="38">
        <f t="shared" si="9"/>
        <v>0</v>
      </c>
      <c r="EJ13" s="38">
        <f t="shared" si="9"/>
        <v>0</v>
      </c>
      <c r="EK13" s="38">
        <f t="shared" si="9"/>
        <v>0</v>
      </c>
      <c r="EL13" s="38">
        <f t="shared" si="9"/>
        <v>0</v>
      </c>
      <c r="EM13" s="38">
        <f t="shared" si="9"/>
        <v>0</v>
      </c>
      <c r="EN13" s="38">
        <f t="shared" si="9"/>
        <v>0</v>
      </c>
      <c r="EO13" s="38">
        <f t="shared" ref="EO13:GZ15" si="10">IF(EO$6=$K13,1,0)</f>
        <v>0</v>
      </c>
      <c r="EP13" s="38">
        <f t="shared" si="10"/>
        <v>0</v>
      </c>
      <c r="EQ13" s="38">
        <f t="shared" si="10"/>
        <v>0</v>
      </c>
      <c r="ER13" s="38">
        <f t="shared" si="10"/>
        <v>0</v>
      </c>
      <c r="ES13" s="38">
        <f t="shared" si="10"/>
        <v>0</v>
      </c>
      <c r="ET13" s="38">
        <f t="shared" si="10"/>
        <v>0</v>
      </c>
      <c r="EU13" s="38">
        <f t="shared" si="10"/>
        <v>0</v>
      </c>
      <c r="EV13" s="38">
        <f t="shared" si="10"/>
        <v>0</v>
      </c>
      <c r="EW13" s="38">
        <f t="shared" si="10"/>
        <v>0</v>
      </c>
      <c r="EX13" s="38">
        <f t="shared" si="10"/>
        <v>0</v>
      </c>
      <c r="EY13" s="38">
        <f t="shared" si="10"/>
        <v>0</v>
      </c>
      <c r="EZ13" s="38">
        <f t="shared" si="10"/>
        <v>0</v>
      </c>
      <c r="FA13" s="38">
        <f t="shared" si="10"/>
        <v>0</v>
      </c>
      <c r="FB13" s="38">
        <f t="shared" si="10"/>
        <v>0</v>
      </c>
      <c r="FC13" s="38">
        <f t="shared" si="10"/>
        <v>0</v>
      </c>
      <c r="FD13" s="38">
        <f t="shared" si="10"/>
        <v>0</v>
      </c>
      <c r="FE13" s="38">
        <f t="shared" si="10"/>
        <v>0</v>
      </c>
      <c r="FF13" s="38">
        <f t="shared" si="10"/>
        <v>0</v>
      </c>
      <c r="FG13" s="38">
        <f t="shared" si="10"/>
        <v>0</v>
      </c>
      <c r="FH13" s="38">
        <f t="shared" si="10"/>
        <v>0</v>
      </c>
      <c r="FI13" s="38">
        <f t="shared" si="10"/>
        <v>0</v>
      </c>
      <c r="FJ13" s="38">
        <f t="shared" si="10"/>
        <v>0</v>
      </c>
      <c r="FK13" s="38">
        <f t="shared" si="10"/>
        <v>0</v>
      </c>
      <c r="FL13" s="38">
        <f t="shared" si="10"/>
        <v>0</v>
      </c>
      <c r="FM13" s="38">
        <f t="shared" si="10"/>
        <v>0</v>
      </c>
      <c r="FN13" s="38">
        <f t="shared" si="10"/>
        <v>0</v>
      </c>
      <c r="FO13" s="38">
        <f t="shared" si="10"/>
        <v>0</v>
      </c>
      <c r="FP13" s="38">
        <f t="shared" si="10"/>
        <v>0</v>
      </c>
      <c r="FQ13" s="38">
        <f t="shared" si="10"/>
        <v>0</v>
      </c>
      <c r="FR13" s="38">
        <f t="shared" si="10"/>
        <v>0</v>
      </c>
      <c r="FS13" s="38">
        <f t="shared" si="10"/>
        <v>0</v>
      </c>
      <c r="FT13" s="38">
        <f t="shared" si="10"/>
        <v>0</v>
      </c>
      <c r="FU13" s="38">
        <f t="shared" si="10"/>
        <v>0</v>
      </c>
      <c r="FV13" s="38">
        <f t="shared" si="10"/>
        <v>0</v>
      </c>
      <c r="FW13" s="38">
        <f t="shared" si="10"/>
        <v>0</v>
      </c>
      <c r="FX13" s="38">
        <f t="shared" si="10"/>
        <v>0</v>
      </c>
      <c r="FY13" s="38">
        <f t="shared" si="10"/>
        <v>0</v>
      </c>
      <c r="FZ13" s="38">
        <f t="shared" si="10"/>
        <v>0</v>
      </c>
      <c r="GA13" s="38">
        <f t="shared" si="10"/>
        <v>0</v>
      </c>
      <c r="GB13" s="38">
        <f t="shared" si="10"/>
        <v>0</v>
      </c>
      <c r="GC13" s="38">
        <f t="shared" si="10"/>
        <v>0</v>
      </c>
      <c r="GD13" s="38">
        <f t="shared" si="10"/>
        <v>0</v>
      </c>
      <c r="GE13" s="38">
        <f t="shared" si="10"/>
        <v>0</v>
      </c>
      <c r="GF13" s="38">
        <f t="shared" si="10"/>
        <v>0</v>
      </c>
      <c r="GG13" s="38">
        <f t="shared" si="10"/>
        <v>0</v>
      </c>
      <c r="GH13" s="38">
        <f t="shared" si="10"/>
        <v>0</v>
      </c>
      <c r="GI13" s="38">
        <f t="shared" si="10"/>
        <v>0</v>
      </c>
      <c r="GJ13" s="38">
        <f t="shared" si="10"/>
        <v>0</v>
      </c>
      <c r="GK13" s="38">
        <f t="shared" si="10"/>
        <v>0</v>
      </c>
      <c r="GL13" s="38">
        <f t="shared" si="10"/>
        <v>0</v>
      </c>
      <c r="GM13" s="38">
        <f t="shared" si="10"/>
        <v>0</v>
      </c>
      <c r="GN13" s="38">
        <f t="shared" si="10"/>
        <v>0</v>
      </c>
      <c r="GO13" s="38">
        <f t="shared" si="10"/>
        <v>0</v>
      </c>
      <c r="GP13" s="38">
        <f t="shared" si="10"/>
        <v>0</v>
      </c>
      <c r="GQ13" s="38">
        <f t="shared" si="10"/>
        <v>0</v>
      </c>
      <c r="GR13" s="38">
        <f t="shared" si="10"/>
        <v>0</v>
      </c>
      <c r="GS13" s="38">
        <f t="shared" si="10"/>
        <v>0</v>
      </c>
      <c r="GT13" s="38">
        <f t="shared" si="10"/>
        <v>0</v>
      </c>
      <c r="GU13" s="38">
        <f t="shared" si="10"/>
        <v>0</v>
      </c>
      <c r="GV13" s="38">
        <f t="shared" si="10"/>
        <v>0</v>
      </c>
      <c r="GW13" s="38">
        <f t="shared" si="10"/>
        <v>0</v>
      </c>
      <c r="GX13" s="38">
        <f t="shared" si="10"/>
        <v>0</v>
      </c>
      <c r="GY13" s="38">
        <f t="shared" si="10"/>
        <v>0</v>
      </c>
      <c r="GZ13" s="38">
        <f t="shared" si="10"/>
        <v>0</v>
      </c>
      <c r="HA13" s="38">
        <f t="shared" ref="HA13:IC15" si="11">IF(HA$6=$K13,1,0)</f>
        <v>0</v>
      </c>
      <c r="HB13" s="38">
        <f t="shared" si="11"/>
        <v>0</v>
      </c>
      <c r="HC13" s="38">
        <f t="shared" si="11"/>
        <v>0</v>
      </c>
      <c r="HD13" s="38">
        <f t="shared" si="11"/>
        <v>0</v>
      </c>
      <c r="HE13" s="38">
        <f t="shared" si="11"/>
        <v>0</v>
      </c>
      <c r="HF13" s="38">
        <f t="shared" si="11"/>
        <v>0</v>
      </c>
      <c r="HG13" s="38">
        <f t="shared" si="11"/>
        <v>0</v>
      </c>
      <c r="HH13" s="38">
        <f t="shared" si="11"/>
        <v>0</v>
      </c>
      <c r="HI13" s="38">
        <f t="shared" si="11"/>
        <v>0</v>
      </c>
      <c r="HJ13" s="38">
        <f t="shared" si="11"/>
        <v>0</v>
      </c>
      <c r="HK13" s="38">
        <f t="shared" si="11"/>
        <v>0</v>
      </c>
      <c r="HL13" s="38">
        <f t="shared" si="11"/>
        <v>0</v>
      </c>
      <c r="HM13" s="38">
        <f t="shared" si="11"/>
        <v>0</v>
      </c>
      <c r="HN13" s="38">
        <f t="shared" si="11"/>
        <v>0</v>
      </c>
      <c r="HO13" s="38">
        <f t="shared" si="11"/>
        <v>0</v>
      </c>
      <c r="HP13" s="38">
        <f t="shared" si="11"/>
        <v>0</v>
      </c>
      <c r="HQ13" s="38">
        <f t="shared" si="11"/>
        <v>0</v>
      </c>
      <c r="HR13" s="38">
        <f t="shared" si="11"/>
        <v>0</v>
      </c>
      <c r="HS13" s="38">
        <f t="shared" si="11"/>
        <v>0</v>
      </c>
      <c r="HT13" s="38">
        <f t="shared" si="11"/>
        <v>0</v>
      </c>
      <c r="HU13" s="38">
        <f t="shared" si="11"/>
        <v>0</v>
      </c>
      <c r="HV13" s="38">
        <f t="shared" si="11"/>
        <v>0</v>
      </c>
      <c r="HW13" s="38">
        <f t="shared" si="11"/>
        <v>0</v>
      </c>
      <c r="HX13" s="38">
        <f t="shared" si="11"/>
        <v>0</v>
      </c>
      <c r="HY13" s="38">
        <f t="shared" si="11"/>
        <v>0</v>
      </c>
      <c r="HZ13" s="38">
        <f t="shared" si="11"/>
        <v>0</v>
      </c>
      <c r="IA13" s="38">
        <f t="shared" si="11"/>
        <v>0</v>
      </c>
      <c r="IB13" s="38">
        <f t="shared" si="11"/>
        <v>0</v>
      </c>
      <c r="IC13" s="38">
        <f t="shared" si="11"/>
        <v>0</v>
      </c>
    </row>
    <row r="14" spans="1:237" x14ac:dyDescent="0.2">
      <c r="B14" s="3" t="s">
        <v>478</v>
      </c>
      <c r="I14" s="5" t="s">
        <v>18</v>
      </c>
      <c r="N14" s="37">
        <f>SUM(P14:IC14)</f>
        <v>3</v>
      </c>
      <c r="P14" s="35">
        <f>O14+P13-O15</f>
        <v>1</v>
      </c>
      <c r="Q14" s="35">
        <f t="shared" ref="Q14" si="12">P14+Q13-P15</f>
        <v>1</v>
      </c>
      <c r="R14" s="35">
        <f t="shared" ref="R14" si="13">Q14+R13-Q15</f>
        <v>1</v>
      </c>
      <c r="S14" s="35">
        <f t="shared" ref="S14" si="14">R14+S13-R15</f>
        <v>0</v>
      </c>
      <c r="T14" s="35">
        <f t="shared" ref="T14" si="15">S14+T13-S15</f>
        <v>0</v>
      </c>
      <c r="U14" s="35">
        <f t="shared" ref="U14" si="16">T14+U13-T15</f>
        <v>0</v>
      </c>
      <c r="V14" s="35">
        <f t="shared" ref="V14" si="17">U14+V13-U15</f>
        <v>0</v>
      </c>
      <c r="W14" s="35">
        <f t="shared" ref="W14" si="18">V14+W13-V15</f>
        <v>0</v>
      </c>
      <c r="X14" s="35">
        <f t="shared" ref="X14" si="19">W14+X13-W15</f>
        <v>0</v>
      </c>
      <c r="Y14" s="35">
        <f t="shared" ref="Y14" si="20">X14+Y13-X15</f>
        <v>0</v>
      </c>
      <c r="Z14" s="35">
        <f t="shared" ref="Z14" si="21">Y14+Z13-Y15</f>
        <v>0</v>
      </c>
      <c r="AA14" s="35">
        <f t="shared" ref="AA14" si="22">Z14+AA13-Z15</f>
        <v>0</v>
      </c>
      <c r="AB14" s="35">
        <f t="shared" ref="AB14" si="23">AA14+AB13-AA15</f>
        <v>0</v>
      </c>
      <c r="AC14" s="35">
        <f t="shared" ref="AC14" si="24">AB14+AC13-AB15</f>
        <v>0</v>
      </c>
      <c r="AD14" s="35">
        <f t="shared" ref="AD14" si="25">AC14+AD13-AC15</f>
        <v>0</v>
      </c>
      <c r="AE14" s="35">
        <f t="shared" ref="AE14" si="26">AD14+AE13-AD15</f>
        <v>0</v>
      </c>
      <c r="AF14" s="35">
        <f t="shared" ref="AF14" si="27">AE14+AF13-AE15</f>
        <v>0</v>
      </c>
      <c r="AG14" s="35">
        <f t="shared" ref="AG14" si="28">AF14+AG13-AF15</f>
        <v>0</v>
      </c>
      <c r="AH14" s="35">
        <f t="shared" ref="AH14" si="29">AG14+AH13-AG15</f>
        <v>0</v>
      </c>
      <c r="AI14" s="35">
        <f t="shared" ref="AI14" si="30">AH14+AI13-AH15</f>
        <v>0</v>
      </c>
      <c r="AJ14" s="35">
        <f t="shared" ref="AJ14" si="31">AI14+AJ13-AI15</f>
        <v>0</v>
      </c>
      <c r="AK14" s="35">
        <f t="shared" ref="AK14" si="32">AJ14+AK13-AJ15</f>
        <v>0</v>
      </c>
      <c r="AL14" s="35">
        <f t="shared" ref="AL14" si="33">AK14+AL13-AK15</f>
        <v>0</v>
      </c>
      <c r="AM14" s="35">
        <f t="shared" ref="AM14" si="34">AL14+AM13-AL15</f>
        <v>0</v>
      </c>
      <c r="AN14" s="35">
        <f t="shared" ref="AN14" si="35">AM14+AN13-AM15</f>
        <v>0</v>
      </c>
      <c r="AO14" s="35">
        <f t="shared" ref="AO14" si="36">AN14+AO13-AN15</f>
        <v>0</v>
      </c>
      <c r="AP14" s="35">
        <f t="shared" ref="AP14" si="37">AO14+AP13-AO15</f>
        <v>0</v>
      </c>
      <c r="AQ14" s="35">
        <f t="shared" ref="AQ14" si="38">AP14+AQ13-AP15</f>
        <v>0</v>
      </c>
      <c r="AR14" s="35">
        <f t="shared" ref="AR14" si="39">AQ14+AR13-AQ15</f>
        <v>0</v>
      </c>
      <c r="AS14" s="35">
        <f t="shared" ref="AS14" si="40">AR14+AS13-AR15</f>
        <v>0</v>
      </c>
      <c r="AT14" s="35">
        <f t="shared" ref="AT14" si="41">AS14+AT13-AS15</f>
        <v>0</v>
      </c>
      <c r="AU14" s="35">
        <f t="shared" ref="AU14" si="42">AT14+AU13-AT15</f>
        <v>0</v>
      </c>
      <c r="AV14" s="35">
        <f t="shared" ref="AV14" si="43">AU14+AV13-AU15</f>
        <v>0</v>
      </c>
      <c r="AW14" s="35">
        <f t="shared" ref="AW14" si="44">AV14+AW13-AV15</f>
        <v>0</v>
      </c>
      <c r="AX14" s="35">
        <f t="shared" ref="AX14" si="45">AW14+AX13-AW15</f>
        <v>0</v>
      </c>
      <c r="AY14" s="35">
        <f t="shared" ref="AY14" si="46">AX14+AY13-AX15</f>
        <v>0</v>
      </c>
      <c r="AZ14" s="35">
        <f t="shared" ref="AZ14" si="47">AY14+AZ13-AY15</f>
        <v>0</v>
      </c>
      <c r="BA14" s="35">
        <f t="shared" ref="BA14" si="48">AZ14+BA13-AZ15</f>
        <v>0</v>
      </c>
      <c r="BB14" s="35">
        <f t="shared" ref="BB14" si="49">BA14+BB13-BA15</f>
        <v>0</v>
      </c>
      <c r="BC14" s="35">
        <f t="shared" ref="BC14" si="50">BB14+BC13-BB15</f>
        <v>0</v>
      </c>
      <c r="BD14" s="35">
        <f t="shared" ref="BD14" si="51">BC14+BD13-BC15</f>
        <v>0</v>
      </c>
      <c r="BE14" s="35">
        <f t="shared" ref="BE14" si="52">BD14+BE13-BD15</f>
        <v>0</v>
      </c>
      <c r="BF14" s="35">
        <f t="shared" ref="BF14" si="53">BE14+BF13-BE15</f>
        <v>0</v>
      </c>
      <c r="BG14" s="35">
        <f t="shared" ref="BG14" si="54">BF14+BG13-BF15</f>
        <v>0</v>
      </c>
      <c r="BH14" s="35">
        <f t="shared" ref="BH14" si="55">BG14+BH13-BG15</f>
        <v>0</v>
      </c>
      <c r="BI14" s="35">
        <f t="shared" ref="BI14" si="56">BH14+BI13-BH15</f>
        <v>0</v>
      </c>
      <c r="BJ14" s="35">
        <f t="shared" ref="BJ14" si="57">BI14+BJ13-BI15</f>
        <v>0</v>
      </c>
      <c r="BK14" s="35">
        <f t="shared" ref="BK14" si="58">BJ14+BK13-BJ15</f>
        <v>0</v>
      </c>
      <c r="BL14" s="35">
        <f t="shared" ref="BL14" si="59">BK14+BL13-BK15</f>
        <v>0</v>
      </c>
      <c r="BM14" s="35">
        <f t="shared" ref="BM14" si="60">BL14+BM13-BL15</f>
        <v>0</v>
      </c>
      <c r="BN14" s="35">
        <f t="shared" ref="BN14" si="61">BM14+BN13-BM15</f>
        <v>0</v>
      </c>
      <c r="BO14" s="35">
        <f t="shared" ref="BO14" si="62">BN14+BO13-BN15</f>
        <v>0</v>
      </c>
      <c r="BP14" s="35">
        <f t="shared" ref="BP14" si="63">BO14+BP13-BO15</f>
        <v>0</v>
      </c>
      <c r="BQ14" s="35">
        <f t="shared" ref="BQ14" si="64">BP14+BQ13-BP15</f>
        <v>0</v>
      </c>
      <c r="BR14" s="35">
        <f t="shared" ref="BR14" si="65">BQ14+BR13-BQ15</f>
        <v>0</v>
      </c>
      <c r="BS14" s="35">
        <f t="shared" ref="BS14" si="66">BR14+BS13-BR15</f>
        <v>0</v>
      </c>
      <c r="BT14" s="35">
        <f t="shared" ref="BT14" si="67">BS14+BT13-BS15</f>
        <v>0</v>
      </c>
      <c r="BU14" s="35">
        <f t="shared" ref="BU14" si="68">BT14+BU13-BT15</f>
        <v>0</v>
      </c>
      <c r="BV14" s="35">
        <f t="shared" ref="BV14" si="69">BU14+BV13-BU15</f>
        <v>0</v>
      </c>
      <c r="BW14" s="35">
        <f t="shared" ref="BW14" si="70">BV14+BW13-BV15</f>
        <v>0</v>
      </c>
      <c r="BX14" s="35">
        <f t="shared" ref="BX14" si="71">BW14+BX13-BW15</f>
        <v>0</v>
      </c>
      <c r="BY14" s="35">
        <f t="shared" ref="BY14" si="72">BX14+BY13-BX15</f>
        <v>0</v>
      </c>
      <c r="BZ14" s="35">
        <f t="shared" ref="BZ14" si="73">BY14+BZ13-BY15</f>
        <v>0</v>
      </c>
      <c r="CA14" s="35">
        <f t="shared" ref="CA14" si="74">BZ14+CA13-BZ15</f>
        <v>0</v>
      </c>
      <c r="CB14" s="35">
        <f t="shared" ref="CB14" si="75">CA14+CB13-CA15</f>
        <v>0</v>
      </c>
      <c r="CC14" s="35">
        <f t="shared" ref="CC14" si="76">CB14+CC13-CB15</f>
        <v>0</v>
      </c>
      <c r="CD14" s="35">
        <f t="shared" ref="CD14" si="77">CC14+CD13-CC15</f>
        <v>0</v>
      </c>
      <c r="CE14" s="35">
        <f t="shared" ref="CE14" si="78">CD14+CE13-CD15</f>
        <v>0</v>
      </c>
      <c r="CF14" s="35">
        <f t="shared" ref="CF14" si="79">CE14+CF13-CE15</f>
        <v>0</v>
      </c>
      <c r="CG14" s="35">
        <f t="shared" ref="CG14" si="80">CF14+CG13-CF15</f>
        <v>0</v>
      </c>
      <c r="CH14" s="35">
        <f t="shared" ref="CH14" si="81">CG14+CH13-CG15</f>
        <v>0</v>
      </c>
      <c r="CI14" s="35">
        <f t="shared" ref="CI14" si="82">CH14+CI13-CH15</f>
        <v>0</v>
      </c>
      <c r="CJ14" s="35">
        <f t="shared" ref="CJ14" si="83">CI14+CJ13-CI15</f>
        <v>0</v>
      </c>
      <c r="CK14" s="35">
        <f t="shared" ref="CK14" si="84">CJ14+CK13-CJ15</f>
        <v>0</v>
      </c>
      <c r="CL14" s="35">
        <f t="shared" ref="CL14" si="85">CK14+CL13-CK15</f>
        <v>0</v>
      </c>
      <c r="CM14" s="35">
        <f t="shared" ref="CM14" si="86">CL14+CM13-CL15</f>
        <v>0</v>
      </c>
      <c r="CN14" s="35">
        <f t="shared" ref="CN14" si="87">CM14+CN13-CM15</f>
        <v>0</v>
      </c>
      <c r="CO14" s="35">
        <f t="shared" ref="CO14" si="88">CN14+CO13-CN15</f>
        <v>0</v>
      </c>
      <c r="CP14" s="35">
        <f t="shared" ref="CP14" si="89">CO14+CP13-CO15</f>
        <v>0</v>
      </c>
      <c r="CQ14" s="35">
        <f t="shared" ref="CQ14" si="90">CP14+CQ13-CP15</f>
        <v>0</v>
      </c>
      <c r="CR14" s="35">
        <f t="shared" ref="CR14" si="91">CQ14+CR13-CQ15</f>
        <v>0</v>
      </c>
      <c r="CS14" s="35">
        <f t="shared" ref="CS14" si="92">CR14+CS13-CR15</f>
        <v>0</v>
      </c>
      <c r="CT14" s="35">
        <f t="shared" ref="CT14" si="93">CS14+CT13-CS15</f>
        <v>0</v>
      </c>
      <c r="CU14" s="35">
        <f t="shared" ref="CU14" si="94">CT14+CU13-CT15</f>
        <v>0</v>
      </c>
      <c r="CV14" s="35">
        <f t="shared" ref="CV14" si="95">CU14+CV13-CU15</f>
        <v>0</v>
      </c>
      <c r="CW14" s="35">
        <f t="shared" ref="CW14" si="96">CV14+CW13-CV15</f>
        <v>0</v>
      </c>
      <c r="CX14" s="35">
        <f t="shared" ref="CX14" si="97">CW14+CX13-CW15</f>
        <v>0</v>
      </c>
      <c r="CY14" s="35">
        <f t="shared" ref="CY14" si="98">CX14+CY13-CX15</f>
        <v>0</v>
      </c>
      <c r="CZ14" s="35">
        <f t="shared" ref="CZ14" si="99">CY14+CZ13-CY15</f>
        <v>0</v>
      </c>
      <c r="DA14" s="35">
        <f t="shared" ref="DA14" si="100">CZ14+DA13-CZ15</f>
        <v>0</v>
      </c>
      <c r="DB14" s="35">
        <f t="shared" ref="DB14" si="101">DA14+DB13-DA15</f>
        <v>0</v>
      </c>
      <c r="DC14" s="35">
        <f t="shared" ref="DC14" si="102">DB14+DC13-DB15</f>
        <v>0</v>
      </c>
      <c r="DD14" s="35">
        <f t="shared" ref="DD14" si="103">DC14+DD13-DC15</f>
        <v>0</v>
      </c>
      <c r="DE14" s="35">
        <f t="shared" ref="DE14" si="104">DD14+DE13-DD15</f>
        <v>0</v>
      </c>
      <c r="DF14" s="35">
        <f t="shared" ref="DF14" si="105">DE14+DF13-DE15</f>
        <v>0</v>
      </c>
      <c r="DG14" s="35">
        <f t="shared" ref="DG14" si="106">DF14+DG13-DF15</f>
        <v>0</v>
      </c>
      <c r="DH14" s="35">
        <f t="shared" ref="DH14" si="107">DG14+DH13-DG15</f>
        <v>0</v>
      </c>
      <c r="DI14" s="35">
        <f t="shared" ref="DI14" si="108">DH14+DI13-DH15</f>
        <v>0</v>
      </c>
      <c r="DJ14" s="35">
        <f t="shared" ref="DJ14" si="109">DI14+DJ13-DI15</f>
        <v>0</v>
      </c>
      <c r="DK14" s="35">
        <f t="shared" ref="DK14" si="110">DJ14+DK13-DJ15</f>
        <v>0</v>
      </c>
      <c r="DL14" s="35">
        <f t="shared" ref="DL14" si="111">DK14+DL13-DK15</f>
        <v>0</v>
      </c>
      <c r="DM14" s="35">
        <f t="shared" ref="DM14" si="112">DL14+DM13-DL15</f>
        <v>0</v>
      </c>
      <c r="DN14" s="35">
        <f t="shared" ref="DN14" si="113">DM14+DN13-DM15</f>
        <v>0</v>
      </c>
      <c r="DO14" s="35">
        <f t="shared" ref="DO14" si="114">DN14+DO13-DN15</f>
        <v>0</v>
      </c>
      <c r="DP14" s="35">
        <f t="shared" ref="DP14" si="115">DO14+DP13-DO15</f>
        <v>0</v>
      </c>
      <c r="DQ14" s="35">
        <f t="shared" ref="DQ14" si="116">DP14+DQ13-DP15</f>
        <v>0</v>
      </c>
      <c r="DR14" s="35">
        <f t="shared" ref="DR14" si="117">DQ14+DR13-DQ15</f>
        <v>0</v>
      </c>
      <c r="DS14" s="35">
        <f t="shared" ref="DS14" si="118">DR14+DS13-DR15</f>
        <v>0</v>
      </c>
      <c r="DT14" s="35">
        <f t="shared" ref="DT14" si="119">DS14+DT13-DS15</f>
        <v>0</v>
      </c>
      <c r="DU14" s="35">
        <f t="shared" ref="DU14" si="120">DT14+DU13-DT15</f>
        <v>0</v>
      </c>
      <c r="DV14" s="35">
        <f t="shared" ref="DV14" si="121">DU14+DV13-DU15</f>
        <v>0</v>
      </c>
      <c r="DW14" s="35">
        <f t="shared" ref="DW14" si="122">DV14+DW13-DV15</f>
        <v>0</v>
      </c>
      <c r="DX14" s="35">
        <f t="shared" ref="DX14" si="123">DW14+DX13-DW15</f>
        <v>0</v>
      </c>
      <c r="DY14" s="35">
        <f t="shared" ref="DY14" si="124">DX14+DY13-DX15</f>
        <v>0</v>
      </c>
      <c r="DZ14" s="35">
        <f t="shared" ref="DZ14" si="125">DY14+DZ13-DY15</f>
        <v>0</v>
      </c>
      <c r="EA14" s="35">
        <f t="shared" ref="EA14" si="126">DZ14+EA13-DZ15</f>
        <v>0</v>
      </c>
      <c r="EB14" s="35">
        <f t="shared" ref="EB14" si="127">EA14+EB13-EA15</f>
        <v>0</v>
      </c>
      <c r="EC14" s="35">
        <f t="shared" ref="EC14" si="128">EB14+EC13-EB15</f>
        <v>0</v>
      </c>
      <c r="ED14" s="35">
        <f t="shared" ref="ED14" si="129">EC14+ED13-EC15</f>
        <v>0</v>
      </c>
      <c r="EE14" s="35">
        <f t="shared" ref="EE14" si="130">ED14+EE13-ED15</f>
        <v>0</v>
      </c>
      <c r="EF14" s="35">
        <f t="shared" ref="EF14" si="131">EE14+EF13-EE15</f>
        <v>0</v>
      </c>
      <c r="EG14" s="35">
        <f t="shared" ref="EG14" si="132">EF14+EG13-EF15</f>
        <v>0</v>
      </c>
      <c r="EH14" s="35">
        <f t="shared" ref="EH14" si="133">EG14+EH13-EG15</f>
        <v>0</v>
      </c>
      <c r="EI14" s="35">
        <f t="shared" ref="EI14" si="134">EH14+EI13-EH15</f>
        <v>0</v>
      </c>
      <c r="EJ14" s="35">
        <f t="shared" ref="EJ14" si="135">EI14+EJ13-EI15</f>
        <v>0</v>
      </c>
      <c r="EK14" s="35">
        <f t="shared" ref="EK14" si="136">EJ14+EK13-EJ15</f>
        <v>0</v>
      </c>
      <c r="EL14" s="35">
        <f t="shared" ref="EL14" si="137">EK14+EL13-EK15</f>
        <v>0</v>
      </c>
      <c r="EM14" s="35">
        <f t="shared" ref="EM14" si="138">EL14+EM13-EL15</f>
        <v>0</v>
      </c>
      <c r="EN14" s="35">
        <f t="shared" ref="EN14" si="139">EM14+EN13-EM15</f>
        <v>0</v>
      </c>
      <c r="EO14" s="35">
        <f t="shared" ref="EO14" si="140">EN14+EO13-EN15</f>
        <v>0</v>
      </c>
      <c r="EP14" s="35">
        <f t="shared" ref="EP14" si="141">EO14+EP13-EO15</f>
        <v>0</v>
      </c>
      <c r="EQ14" s="35">
        <f t="shared" ref="EQ14" si="142">EP14+EQ13-EP15</f>
        <v>0</v>
      </c>
      <c r="ER14" s="35">
        <f t="shared" ref="ER14" si="143">EQ14+ER13-EQ15</f>
        <v>0</v>
      </c>
      <c r="ES14" s="35">
        <f t="shared" ref="ES14" si="144">ER14+ES13-ER15</f>
        <v>0</v>
      </c>
      <c r="ET14" s="35">
        <f t="shared" ref="ET14" si="145">ES14+ET13-ES15</f>
        <v>0</v>
      </c>
      <c r="EU14" s="35">
        <f t="shared" ref="EU14" si="146">ET14+EU13-ET15</f>
        <v>0</v>
      </c>
      <c r="EV14" s="35">
        <f t="shared" ref="EV14" si="147">EU14+EV13-EU15</f>
        <v>0</v>
      </c>
      <c r="EW14" s="35">
        <f t="shared" ref="EW14" si="148">EV14+EW13-EV15</f>
        <v>0</v>
      </c>
      <c r="EX14" s="35">
        <f t="shared" ref="EX14" si="149">EW14+EX13-EW15</f>
        <v>0</v>
      </c>
      <c r="EY14" s="35">
        <f t="shared" ref="EY14" si="150">EX14+EY13-EX15</f>
        <v>0</v>
      </c>
      <c r="EZ14" s="35">
        <f t="shared" ref="EZ14" si="151">EY14+EZ13-EY15</f>
        <v>0</v>
      </c>
      <c r="FA14" s="35">
        <f t="shared" ref="FA14" si="152">EZ14+FA13-EZ15</f>
        <v>0</v>
      </c>
      <c r="FB14" s="35">
        <f t="shared" ref="FB14" si="153">FA14+FB13-FA15</f>
        <v>0</v>
      </c>
      <c r="FC14" s="35">
        <f t="shared" ref="FC14" si="154">FB14+FC13-FB15</f>
        <v>0</v>
      </c>
      <c r="FD14" s="35">
        <f t="shared" ref="FD14" si="155">FC14+FD13-FC15</f>
        <v>0</v>
      </c>
      <c r="FE14" s="35">
        <f t="shared" ref="FE14" si="156">FD14+FE13-FD15</f>
        <v>0</v>
      </c>
      <c r="FF14" s="35">
        <f t="shared" ref="FF14" si="157">FE14+FF13-FE15</f>
        <v>0</v>
      </c>
      <c r="FG14" s="35">
        <f t="shared" ref="FG14" si="158">FF14+FG13-FF15</f>
        <v>0</v>
      </c>
      <c r="FH14" s="35">
        <f t="shared" ref="FH14" si="159">FG14+FH13-FG15</f>
        <v>0</v>
      </c>
      <c r="FI14" s="35">
        <f t="shared" ref="FI14" si="160">FH14+FI13-FH15</f>
        <v>0</v>
      </c>
      <c r="FJ14" s="35">
        <f t="shared" ref="FJ14" si="161">FI14+FJ13-FI15</f>
        <v>0</v>
      </c>
      <c r="FK14" s="35">
        <f t="shared" ref="FK14" si="162">FJ14+FK13-FJ15</f>
        <v>0</v>
      </c>
      <c r="FL14" s="35">
        <f t="shared" ref="FL14" si="163">FK14+FL13-FK15</f>
        <v>0</v>
      </c>
      <c r="FM14" s="35">
        <f t="shared" ref="FM14" si="164">FL14+FM13-FL15</f>
        <v>0</v>
      </c>
      <c r="FN14" s="35">
        <f t="shared" ref="FN14" si="165">FM14+FN13-FM15</f>
        <v>0</v>
      </c>
      <c r="FO14" s="35">
        <f t="shared" ref="FO14" si="166">FN14+FO13-FN15</f>
        <v>0</v>
      </c>
      <c r="FP14" s="35">
        <f t="shared" ref="FP14" si="167">FO14+FP13-FO15</f>
        <v>0</v>
      </c>
      <c r="FQ14" s="35">
        <f t="shared" ref="FQ14" si="168">FP14+FQ13-FP15</f>
        <v>0</v>
      </c>
      <c r="FR14" s="35">
        <f t="shared" ref="FR14" si="169">FQ14+FR13-FQ15</f>
        <v>0</v>
      </c>
      <c r="FS14" s="35">
        <f t="shared" ref="FS14" si="170">FR14+FS13-FR15</f>
        <v>0</v>
      </c>
      <c r="FT14" s="35">
        <f t="shared" ref="FT14" si="171">FS14+FT13-FS15</f>
        <v>0</v>
      </c>
      <c r="FU14" s="35">
        <f t="shared" ref="FU14" si="172">FT14+FU13-FT15</f>
        <v>0</v>
      </c>
      <c r="FV14" s="35">
        <f t="shared" ref="FV14" si="173">FU14+FV13-FU15</f>
        <v>0</v>
      </c>
      <c r="FW14" s="35">
        <f t="shared" ref="FW14" si="174">FV14+FW13-FV15</f>
        <v>0</v>
      </c>
      <c r="FX14" s="35">
        <f t="shared" ref="FX14" si="175">FW14+FX13-FW15</f>
        <v>0</v>
      </c>
      <c r="FY14" s="35">
        <f t="shared" ref="FY14" si="176">FX14+FY13-FX15</f>
        <v>0</v>
      </c>
      <c r="FZ14" s="35">
        <f t="shared" ref="FZ14" si="177">FY14+FZ13-FY15</f>
        <v>0</v>
      </c>
      <c r="GA14" s="35">
        <f t="shared" ref="GA14" si="178">FZ14+GA13-FZ15</f>
        <v>0</v>
      </c>
      <c r="GB14" s="35">
        <f t="shared" ref="GB14" si="179">GA14+GB13-GA15</f>
        <v>0</v>
      </c>
      <c r="GC14" s="35">
        <f t="shared" ref="GC14" si="180">GB14+GC13-GB15</f>
        <v>0</v>
      </c>
      <c r="GD14" s="35">
        <f t="shared" ref="GD14" si="181">GC14+GD13-GC15</f>
        <v>0</v>
      </c>
      <c r="GE14" s="35">
        <f t="shared" ref="GE14" si="182">GD14+GE13-GD15</f>
        <v>0</v>
      </c>
      <c r="GF14" s="35">
        <f t="shared" ref="GF14" si="183">GE14+GF13-GE15</f>
        <v>0</v>
      </c>
      <c r="GG14" s="35">
        <f t="shared" ref="GG14" si="184">GF14+GG13-GF15</f>
        <v>0</v>
      </c>
      <c r="GH14" s="35">
        <f t="shared" ref="GH14" si="185">GG14+GH13-GG15</f>
        <v>0</v>
      </c>
      <c r="GI14" s="35">
        <f t="shared" ref="GI14" si="186">GH14+GI13-GH15</f>
        <v>0</v>
      </c>
      <c r="GJ14" s="35">
        <f t="shared" ref="GJ14" si="187">GI14+GJ13-GI15</f>
        <v>0</v>
      </c>
      <c r="GK14" s="35">
        <f t="shared" ref="GK14" si="188">GJ14+GK13-GJ15</f>
        <v>0</v>
      </c>
      <c r="GL14" s="35">
        <f t="shared" ref="GL14" si="189">GK14+GL13-GK15</f>
        <v>0</v>
      </c>
      <c r="GM14" s="35">
        <f t="shared" ref="GM14" si="190">GL14+GM13-GL15</f>
        <v>0</v>
      </c>
      <c r="GN14" s="35">
        <f t="shared" ref="GN14" si="191">GM14+GN13-GM15</f>
        <v>0</v>
      </c>
      <c r="GO14" s="35">
        <f t="shared" ref="GO14" si="192">GN14+GO13-GN15</f>
        <v>0</v>
      </c>
      <c r="GP14" s="35">
        <f t="shared" ref="GP14" si="193">GO14+GP13-GO15</f>
        <v>0</v>
      </c>
      <c r="GQ14" s="35">
        <f t="shared" ref="GQ14" si="194">GP14+GQ13-GP15</f>
        <v>0</v>
      </c>
      <c r="GR14" s="35">
        <f t="shared" ref="GR14" si="195">GQ14+GR13-GQ15</f>
        <v>0</v>
      </c>
      <c r="GS14" s="35">
        <f t="shared" ref="GS14" si="196">GR14+GS13-GR15</f>
        <v>0</v>
      </c>
      <c r="GT14" s="35">
        <f t="shared" ref="GT14" si="197">GS14+GT13-GS15</f>
        <v>0</v>
      </c>
      <c r="GU14" s="35">
        <f t="shared" ref="GU14" si="198">GT14+GU13-GT15</f>
        <v>0</v>
      </c>
      <c r="GV14" s="35">
        <f t="shared" ref="GV14" si="199">GU14+GV13-GU15</f>
        <v>0</v>
      </c>
      <c r="GW14" s="35">
        <f t="shared" ref="GW14" si="200">GV14+GW13-GV15</f>
        <v>0</v>
      </c>
      <c r="GX14" s="35">
        <f t="shared" ref="GX14" si="201">GW14+GX13-GW15</f>
        <v>0</v>
      </c>
      <c r="GY14" s="35">
        <f t="shared" ref="GY14" si="202">GX14+GY13-GX15</f>
        <v>0</v>
      </c>
      <c r="GZ14" s="35">
        <f t="shared" ref="GZ14" si="203">GY14+GZ13-GY15</f>
        <v>0</v>
      </c>
      <c r="HA14" s="35">
        <f t="shared" ref="HA14" si="204">GZ14+HA13-GZ15</f>
        <v>0</v>
      </c>
      <c r="HB14" s="35">
        <f t="shared" ref="HB14" si="205">HA14+HB13-HA15</f>
        <v>0</v>
      </c>
      <c r="HC14" s="35">
        <f t="shared" ref="HC14" si="206">HB14+HC13-HB15</f>
        <v>0</v>
      </c>
      <c r="HD14" s="35">
        <f t="shared" ref="HD14" si="207">HC14+HD13-HC15</f>
        <v>0</v>
      </c>
      <c r="HE14" s="35">
        <f t="shared" ref="HE14" si="208">HD14+HE13-HD15</f>
        <v>0</v>
      </c>
      <c r="HF14" s="35">
        <f t="shared" ref="HF14" si="209">HE14+HF13-HE15</f>
        <v>0</v>
      </c>
      <c r="HG14" s="35">
        <f t="shared" ref="HG14" si="210">HF14+HG13-HF15</f>
        <v>0</v>
      </c>
      <c r="HH14" s="35">
        <f t="shared" ref="HH14" si="211">HG14+HH13-HG15</f>
        <v>0</v>
      </c>
      <c r="HI14" s="35">
        <f t="shared" ref="HI14" si="212">HH14+HI13-HH15</f>
        <v>0</v>
      </c>
      <c r="HJ14" s="35">
        <f t="shared" ref="HJ14" si="213">HI14+HJ13-HI15</f>
        <v>0</v>
      </c>
      <c r="HK14" s="35">
        <f t="shared" ref="HK14" si="214">HJ14+HK13-HJ15</f>
        <v>0</v>
      </c>
      <c r="HL14" s="35">
        <f t="shared" ref="HL14" si="215">HK14+HL13-HK15</f>
        <v>0</v>
      </c>
      <c r="HM14" s="35">
        <f t="shared" ref="HM14" si="216">HL14+HM13-HL15</f>
        <v>0</v>
      </c>
      <c r="HN14" s="35">
        <f t="shared" ref="HN14" si="217">HM14+HN13-HM15</f>
        <v>0</v>
      </c>
      <c r="HO14" s="35">
        <f t="shared" ref="HO14" si="218">HN14+HO13-HN15</f>
        <v>0</v>
      </c>
      <c r="HP14" s="35">
        <f t="shared" ref="HP14" si="219">HO14+HP13-HO15</f>
        <v>0</v>
      </c>
      <c r="HQ14" s="35">
        <f t="shared" ref="HQ14" si="220">HP14+HQ13-HP15</f>
        <v>0</v>
      </c>
      <c r="HR14" s="35">
        <f t="shared" ref="HR14" si="221">HQ14+HR13-HQ15</f>
        <v>0</v>
      </c>
      <c r="HS14" s="35">
        <f t="shared" ref="HS14" si="222">HR14+HS13-HR15</f>
        <v>0</v>
      </c>
      <c r="HT14" s="35">
        <f t="shared" ref="HT14" si="223">HS14+HT13-HS15</f>
        <v>0</v>
      </c>
      <c r="HU14" s="35">
        <f t="shared" ref="HU14" si="224">HT14+HU13-HT15</f>
        <v>0</v>
      </c>
      <c r="HV14" s="35">
        <f t="shared" ref="HV14" si="225">HU14+HV13-HU15</f>
        <v>0</v>
      </c>
      <c r="HW14" s="35">
        <f t="shared" ref="HW14" si="226">HV14+HW13-HV15</f>
        <v>0</v>
      </c>
      <c r="HX14" s="35">
        <f t="shared" ref="HX14" si="227">HW14+HX13-HW15</f>
        <v>0</v>
      </c>
      <c r="HY14" s="35">
        <f t="shared" ref="HY14" si="228">HX14+HY13-HX15</f>
        <v>0</v>
      </c>
      <c r="HZ14" s="35">
        <f t="shared" ref="HZ14" si="229">HY14+HZ13-HY15</f>
        <v>0</v>
      </c>
      <c r="IA14" s="35">
        <f t="shared" ref="IA14" si="230">HZ14+IA13-HZ15</f>
        <v>0</v>
      </c>
      <c r="IB14" s="35">
        <f t="shared" ref="IB14" si="231">IA14+IB13-IA15</f>
        <v>0</v>
      </c>
      <c r="IC14" s="35">
        <f t="shared" ref="IC14" si="232">IB14+IC13-IB15</f>
        <v>0</v>
      </c>
    </row>
    <row r="15" spans="1:237" x14ac:dyDescent="0.2">
      <c r="B15" s="3" t="s">
        <v>479</v>
      </c>
      <c r="I15" s="5" t="s">
        <v>18</v>
      </c>
      <c r="K15" s="36">
        <f>Input_Scen!J15</f>
        <v>2025</v>
      </c>
      <c r="N15" s="37">
        <f>SUM(P15:IC15)</f>
        <v>1</v>
      </c>
      <c r="P15" s="38">
        <f t="shared" ref="P15:CA15" si="233">IF(P$6=$K15,1,0)</f>
        <v>0</v>
      </c>
      <c r="Q15" s="38">
        <f t="shared" si="233"/>
        <v>0</v>
      </c>
      <c r="R15" s="38">
        <f t="shared" si="233"/>
        <v>1</v>
      </c>
      <c r="S15" s="38">
        <f t="shared" si="233"/>
        <v>0</v>
      </c>
      <c r="T15" s="38">
        <f t="shared" si="233"/>
        <v>0</v>
      </c>
      <c r="U15" s="38">
        <f t="shared" si="233"/>
        <v>0</v>
      </c>
      <c r="V15" s="38">
        <f t="shared" si="233"/>
        <v>0</v>
      </c>
      <c r="W15" s="38">
        <f t="shared" si="233"/>
        <v>0</v>
      </c>
      <c r="X15" s="38">
        <f t="shared" si="233"/>
        <v>0</v>
      </c>
      <c r="Y15" s="38">
        <f t="shared" si="233"/>
        <v>0</v>
      </c>
      <c r="Z15" s="38">
        <f t="shared" si="233"/>
        <v>0</v>
      </c>
      <c r="AA15" s="38">
        <f t="shared" si="233"/>
        <v>0</v>
      </c>
      <c r="AB15" s="38">
        <f t="shared" si="233"/>
        <v>0</v>
      </c>
      <c r="AC15" s="38">
        <f t="shared" si="233"/>
        <v>0</v>
      </c>
      <c r="AD15" s="38">
        <f t="shared" si="233"/>
        <v>0</v>
      </c>
      <c r="AE15" s="38">
        <f t="shared" si="233"/>
        <v>0</v>
      </c>
      <c r="AF15" s="38">
        <f t="shared" si="233"/>
        <v>0</v>
      </c>
      <c r="AG15" s="38">
        <f t="shared" si="233"/>
        <v>0</v>
      </c>
      <c r="AH15" s="38">
        <f t="shared" si="233"/>
        <v>0</v>
      </c>
      <c r="AI15" s="38">
        <f t="shared" si="233"/>
        <v>0</v>
      </c>
      <c r="AJ15" s="38">
        <f t="shared" si="233"/>
        <v>0</v>
      </c>
      <c r="AK15" s="38">
        <f t="shared" si="233"/>
        <v>0</v>
      </c>
      <c r="AL15" s="38">
        <f t="shared" si="233"/>
        <v>0</v>
      </c>
      <c r="AM15" s="38">
        <f t="shared" si="233"/>
        <v>0</v>
      </c>
      <c r="AN15" s="38">
        <f t="shared" si="233"/>
        <v>0</v>
      </c>
      <c r="AO15" s="38">
        <f t="shared" si="233"/>
        <v>0</v>
      </c>
      <c r="AP15" s="38">
        <f t="shared" si="233"/>
        <v>0</v>
      </c>
      <c r="AQ15" s="38">
        <f t="shared" si="233"/>
        <v>0</v>
      </c>
      <c r="AR15" s="38">
        <f t="shared" si="233"/>
        <v>0</v>
      </c>
      <c r="AS15" s="38">
        <f t="shared" si="233"/>
        <v>0</v>
      </c>
      <c r="AT15" s="38">
        <f t="shared" si="233"/>
        <v>0</v>
      </c>
      <c r="AU15" s="38">
        <f t="shared" si="233"/>
        <v>0</v>
      </c>
      <c r="AV15" s="38">
        <f t="shared" si="233"/>
        <v>0</v>
      </c>
      <c r="AW15" s="38">
        <f t="shared" si="233"/>
        <v>0</v>
      </c>
      <c r="AX15" s="38">
        <f t="shared" si="233"/>
        <v>0</v>
      </c>
      <c r="AY15" s="38">
        <f t="shared" si="233"/>
        <v>0</v>
      </c>
      <c r="AZ15" s="38">
        <f t="shared" si="233"/>
        <v>0</v>
      </c>
      <c r="BA15" s="38">
        <f t="shared" si="233"/>
        <v>0</v>
      </c>
      <c r="BB15" s="38">
        <f t="shared" si="233"/>
        <v>0</v>
      </c>
      <c r="BC15" s="38">
        <f t="shared" si="233"/>
        <v>0</v>
      </c>
      <c r="BD15" s="38">
        <f t="shared" si="233"/>
        <v>0</v>
      </c>
      <c r="BE15" s="38">
        <f t="shared" si="233"/>
        <v>0</v>
      </c>
      <c r="BF15" s="38">
        <f t="shared" si="233"/>
        <v>0</v>
      </c>
      <c r="BG15" s="38">
        <f t="shared" si="233"/>
        <v>0</v>
      </c>
      <c r="BH15" s="38">
        <f t="shared" si="233"/>
        <v>0</v>
      </c>
      <c r="BI15" s="38">
        <f t="shared" si="233"/>
        <v>0</v>
      </c>
      <c r="BJ15" s="38">
        <f t="shared" si="233"/>
        <v>0</v>
      </c>
      <c r="BK15" s="38">
        <f t="shared" si="233"/>
        <v>0</v>
      </c>
      <c r="BL15" s="38">
        <f t="shared" si="233"/>
        <v>0</v>
      </c>
      <c r="BM15" s="38">
        <f t="shared" si="233"/>
        <v>0</v>
      </c>
      <c r="BN15" s="38">
        <f t="shared" si="233"/>
        <v>0</v>
      </c>
      <c r="BO15" s="38">
        <f t="shared" si="233"/>
        <v>0</v>
      </c>
      <c r="BP15" s="38">
        <f t="shared" si="233"/>
        <v>0</v>
      </c>
      <c r="BQ15" s="38">
        <f t="shared" si="233"/>
        <v>0</v>
      </c>
      <c r="BR15" s="38">
        <f t="shared" si="233"/>
        <v>0</v>
      </c>
      <c r="BS15" s="38">
        <f t="shared" si="233"/>
        <v>0</v>
      </c>
      <c r="BT15" s="38">
        <f t="shared" si="233"/>
        <v>0</v>
      </c>
      <c r="BU15" s="38">
        <f t="shared" si="233"/>
        <v>0</v>
      </c>
      <c r="BV15" s="38">
        <f t="shared" si="233"/>
        <v>0</v>
      </c>
      <c r="BW15" s="38">
        <f t="shared" si="233"/>
        <v>0</v>
      </c>
      <c r="BX15" s="38">
        <f t="shared" si="233"/>
        <v>0</v>
      </c>
      <c r="BY15" s="38">
        <f t="shared" si="233"/>
        <v>0</v>
      </c>
      <c r="BZ15" s="38">
        <f t="shared" si="233"/>
        <v>0</v>
      </c>
      <c r="CA15" s="38">
        <f t="shared" si="233"/>
        <v>0</v>
      </c>
      <c r="CB15" s="38">
        <f t="shared" ref="CB15" si="234">IF(CB$6=$K15,1,0)</f>
        <v>0</v>
      </c>
      <c r="CC15" s="38">
        <f t="shared" si="9"/>
        <v>0</v>
      </c>
      <c r="CD15" s="38">
        <f t="shared" si="9"/>
        <v>0</v>
      </c>
      <c r="CE15" s="38">
        <f t="shared" si="9"/>
        <v>0</v>
      </c>
      <c r="CF15" s="38">
        <f t="shared" si="9"/>
        <v>0</v>
      </c>
      <c r="CG15" s="38">
        <f t="shared" si="9"/>
        <v>0</v>
      </c>
      <c r="CH15" s="38">
        <f t="shared" si="9"/>
        <v>0</v>
      </c>
      <c r="CI15" s="38">
        <f t="shared" si="9"/>
        <v>0</v>
      </c>
      <c r="CJ15" s="38">
        <f t="shared" si="9"/>
        <v>0</v>
      </c>
      <c r="CK15" s="38">
        <f t="shared" si="9"/>
        <v>0</v>
      </c>
      <c r="CL15" s="38">
        <f t="shared" si="9"/>
        <v>0</v>
      </c>
      <c r="CM15" s="38">
        <f t="shared" si="9"/>
        <v>0</v>
      </c>
      <c r="CN15" s="38">
        <f t="shared" si="9"/>
        <v>0</v>
      </c>
      <c r="CO15" s="38">
        <f t="shared" si="9"/>
        <v>0</v>
      </c>
      <c r="CP15" s="38">
        <f t="shared" si="9"/>
        <v>0</v>
      </c>
      <c r="CQ15" s="38">
        <f t="shared" si="9"/>
        <v>0</v>
      </c>
      <c r="CR15" s="38">
        <f t="shared" si="9"/>
        <v>0</v>
      </c>
      <c r="CS15" s="38">
        <f t="shared" si="9"/>
        <v>0</v>
      </c>
      <c r="CT15" s="38">
        <f t="shared" si="9"/>
        <v>0</v>
      </c>
      <c r="CU15" s="38">
        <f t="shared" si="9"/>
        <v>0</v>
      </c>
      <c r="CV15" s="38">
        <f t="shared" si="9"/>
        <v>0</v>
      </c>
      <c r="CW15" s="38">
        <f t="shared" si="9"/>
        <v>0</v>
      </c>
      <c r="CX15" s="38">
        <f t="shared" si="9"/>
        <v>0</v>
      </c>
      <c r="CY15" s="38">
        <f t="shared" si="9"/>
        <v>0</v>
      </c>
      <c r="CZ15" s="38">
        <f t="shared" si="9"/>
        <v>0</v>
      </c>
      <c r="DA15" s="38">
        <f t="shared" si="9"/>
        <v>0</v>
      </c>
      <c r="DB15" s="38">
        <f t="shared" si="9"/>
        <v>0</v>
      </c>
      <c r="DC15" s="38">
        <f t="shared" si="9"/>
        <v>0</v>
      </c>
      <c r="DD15" s="38">
        <f t="shared" si="9"/>
        <v>0</v>
      </c>
      <c r="DE15" s="38">
        <f t="shared" si="9"/>
        <v>0</v>
      </c>
      <c r="DF15" s="38">
        <f t="shared" si="9"/>
        <v>0</v>
      </c>
      <c r="DG15" s="38">
        <f t="shared" si="9"/>
        <v>0</v>
      </c>
      <c r="DH15" s="38">
        <f t="shared" si="9"/>
        <v>0</v>
      </c>
      <c r="DI15" s="38">
        <f t="shared" si="9"/>
        <v>0</v>
      </c>
      <c r="DJ15" s="38">
        <f t="shared" si="9"/>
        <v>0</v>
      </c>
      <c r="DK15" s="38">
        <f t="shared" si="9"/>
        <v>0</v>
      </c>
      <c r="DL15" s="38">
        <f t="shared" si="9"/>
        <v>0</v>
      </c>
      <c r="DM15" s="38">
        <f t="shared" si="9"/>
        <v>0</v>
      </c>
      <c r="DN15" s="38">
        <f t="shared" si="9"/>
        <v>0</v>
      </c>
      <c r="DO15" s="38">
        <f t="shared" si="9"/>
        <v>0</v>
      </c>
      <c r="DP15" s="38">
        <f t="shared" si="9"/>
        <v>0</v>
      </c>
      <c r="DQ15" s="38">
        <f t="shared" si="9"/>
        <v>0</v>
      </c>
      <c r="DR15" s="38">
        <f t="shared" si="9"/>
        <v>0</v>
      </c>
      <c r="DS15" s="38">
        <f t="shared" si="9"/>
        <v>0</v>
      </c>
      <c r="DT15" s="38">
        <f t="shared" si="9"/>
        <v>0</v>
      </c>
      <c r="DU15" s="38">
        <f t="shared" si="9"/>
        <v>0</v>
      </c>
      <c r="DV15" s="38">
        <f t="shared" si="9"/>
        <v>0</v>
      </c>
      <c r="DW15" s="38">
        <f t="shared" si="9"/>
        <v>0</v>
      </c>
      <c r="DX15" s="38">
        <f t="shared" si="9"/>
        <v>0</v>
      </c>
      <c r="DY15" s="38">
        <f t="shared" si="9"/>
        <v>0</v>
      </c>
      <c r="DZ15" s="38">
        <f t="shared" si="9"/>
        <v>0</v>
      </c>
      <c r="EA15" s="38">
        <f t="shared" si="9"/>
        <v>0</v>
      </c>
      <c r="EB15" s="38">
        <f t="shared" si="9"/>
        <v>0</v>
      </c>
      <c r="EC15" s="38">
        <f t="shared" si="9"/>
        <v>0</v>
      </c>
      <c r="ED15" s="38">
        <f t="shared" si="9"/>
        <v>0</v>
      </c>
      <c r="EE15" s="38">
        <f t="shared" si="9"/>
        <v>0</v>
      </c>
      <c r="EF15" s="38">
        <f t="shared" si="9"/>
        <v>0</v>
      </c>
      <c r="EG15" s="38">
        <f t="shared" si="9"/>
        <v>0</v>
      </c>
      <c r="EH15" s="38">
        <f t="shared" si="9"/>
        <v>0</v>
      </c>
      <c r="EI15" s="38">
        <f t="shared" si="9"/>
        <v>0</v>
      </c>
      <c r="EJ15" s="38">
        <f t="shared" si="9"/>
        <v>0</v>
      </c>
      <c r="EK15" s="38">
        <f t="shared" si="9"/>
        <v>0</v>
      </c>
      <c r="EL15" s="38">
        <f t="shared" si="9"/>
        <v>0</v>
      </c>
      <c r="EM15" s="38">
        <f t="shared" si="9"/>
        <v>0</v>
      </c>
      <c r="EN15" s="38">
        <f t="shared" si="9"/>
        <v>0</v>
      </c>
      <c r="EO15" s="38">
        <f t="shared" si="10"/>
        <v>0</v>
      </c>
      <c r="EP15" s="38">
        <f t="shared" si="10"/>
        <v>0</v>
      </c>
      <c r="EQ15" s="38">
        <f t="shared" si="10"/>
        <v>0</v>
      </c>
      <c r="ER15" s="38">
        <f t="shared" si="10"/>
        <v>0</v>
      </c>
      <c r="ES15" s="38">
        <f t="shared" si="10"/>
        <v>0</v>
      </c>
      <c r="ET15" s="38">
        <f t="shared" si="10"/>
        <v>0</v>
      </c>
      <c r="EU15" s="38">
        <f t="shared" si="10"/>
        <v>0</v>
      </c>
      <c r="EV15" s="38">
        <f t="shared" si="10"/>
        <v>0</v>
      </c>
      <c r="EW15" s="38">
        <f t="shared" si="10"/>
        <v>0</v>
      </c>
      <c r="EX15" s="38">
        <f t="shared" si="10"/>
        <v>0</v>
      </c>
      <c r="EY15" s="38">
        <f t="shared" si="10"/>
        <v>0</v>
      </c>
      <c r="EZ15" s="38">
        <f t="shared" si="10"/>
        <v>0</v>
      </c>
      <c r="FA15" s="38">
        <f t="shared" si="10"/>
        <v>0</v>
      </c>
      <c r="FB15" s="38">
        <f t="shared" si="10"/>
        <v>0</v>
      </c>
      <c r="FC15" s="38">
        <f t="shared" si="10"/>
        <v>0</v>
      </c>
      <c r="FD15" s="38">
        <f t="shared" si="10"/>
        <v>0</v>
      </c>
      <c r="FE15" s="38">
        <f t="shared" si="10"/>
        <v>0</v>
      </c>
      <c r="FF15" s="38">
        <f t="shared" si="10"/>
        <v>0</v>
      </c>
      <c r="FG15" s="38">
        <f t="shared" si="10"/>
        <v>0</v>
      </c>
      <c r="FH15" s="38">
        <f t="shared" si="10"/>
        <v>0</v>
      </c>
      <c r="FI15" s="38">
        <f t="shared" si="10"/>
        <v>0</v>
      </c>
      <c r="FJ15" s="38">
        <f t="shared" si="10"/>
        <v>0</v>
      </c>
      <c r="FK15" s="38">
        <f t="shared" si="10"/>
        <v>0</v>
      </c>
      <c r="FL15" s="38">
        <f t="shared" si="10"/>
        <v>0</v>
      </c>
      <c r="FM15" s="38">
        <f t="shared" si="10"/>
        <v>0</v>
      </c>
      <c r="FN15" s="38">
        <f t="shared" si="10"/>
        <v>0</v>
      </c>
      <c r="FO15" s="38">
        <f t="shared" si="10"/>
        <v>0</v>
      </c>
      <c r="FP15" s="38">
        <f t="shared" si="10"/>
        <v>0</v>
      </c>
      <c r="FQ15" s="38">
        <f t="shared" si="10"/>
        <v>0</v>
      </c>
      <c r="FR15" s="38">
        <f t="shared" si="10"/>
        <v>0</v>
      </c>
      <c r="FS15" s="38">
        <f t="shared" si="10"/>
        <v>0</v>
      </c>
      <c r="FT15" s="38">
        <f t="shared" si="10"/>
        <v>0</v>
      </c>
      <c r="FU15" s="38">
        <f t="shared" si="10"/>
        <v>0</v>
      </c>
      <c r="FV15" s="38">
        <f t="shared" si="10"/>
        <v>0</v>
      </c>
      <c r="FW15" s="38">
        <f t="shared" si="10"/>
        <v>0</v>
      </c>
      <c r="FX15" s="38">
        <f t="shared" si="10"/>
        <v>0</v>
      </c>
      <c r="FY15" s="38">
        <f t="shared" si="10"/>
        <v>0</v>
      </c>
      <c r="FZ15" s="38">
        <f t="shared" si="10"/>
        <v>0</v>
      </c>
      <c r="GA15" s="38">
        <f t="shared" si="10"/>
        <v>0</v>
      </c>
      <c r="GB15" s="38">
        <f t="shared" si="10"/>
        <v>0</v>
      </c>
      <c r="GC15" s="38">
        <f t="shared" si="10"/>
        <v>0</v>
      </c>
      <c r="GD15" s="38">
        <f t="shared" si="10"/>
        <v>0</v>
      </c>
      <c r="GE15" s="38">
        <f t="shared" si="10"/>
        <v>0</v>
      </c>
      <c r="GF15" s="38">
        <f t="shared" si="10"/>
        <v>0</v>
      </c>
      <c r="GG15" s="38">
        <f t="shared" si="10"/>
        <v>0</v>
      </c>
      <c r="GH15" s="38">
        <f t="shared" si="10"/>
        <v>0</v>
      </c>
      <c r="GI15" s="38">
        <f t="shared" si="10"/>
        <v>0</v>
      </c>
      <c r="GJ15" s="38">
        <f t="shared" si="10"/>
        <v>0</v>
      </c>
      <c r="GK15" s="38">
        <f t="shared" si="10"/>
        <v>0</v>
      </c>
      <c r="GL15" s="38">
        <f t="shared" si="10"/>
        <v>0</v>
      </c>
      <c r="GM15" s="38">
        <f t="shared" si="10"/>
        <v>0</v>
      </c>
      <c r="GN15" s="38">
        <f t="shared" si="10"/>
        <v>0</v>
      </c>
      <c r="GO15" s="38">
        <f t="shared" si="10"/>
        <v>0</v>
      </c>
      <c r="GP15" s="38">
        <f t="shared" si="10"/>
        <v>0</v>
      </c>
      <c r="GQ15" s="38">
        <f t="shared" si="10"/>
        <v>0</v>
      </c>
      <c r="GR15" s="38">
        <f t="shared" si="10"/>
        <v>0</v>
      </c>
      <c r="GS15" s="38">
        <f t="shared" si="10"/>
        <v>0</v>
      </c>
      <c r="GT15" s="38">
        <f t="shared" si="10"/>
        <v>0</v>
      </c>
      <c r="GU15" s="38">
        <f t="shared" si="10"/>
        <v>0</v>
      </c>
      <c r="GV15" s="38">
        <f t="shared" si="10"/>
        <v>0</v>
      </c>
      <c r="GW15" s="38">
        <f t="shared" si="10"/>
        <v>0</v>
      </c>
      <c r="GX15" s="38">
        <f t="shared" si="10"/>
        <v>0</v>
      </c>
      <c r="GY15" s="38">
        <f t="shared" si="10"/>
        <v>0</v>
      </c>
      <c r="GZ15" s="38">
        <f t="shared" si="10"/>
        <v>0</v>
      </c>
      <c r="HA15" s="38">
        <f t="shared" si="11"/>
        <v>0</v>
      </c>
      <c r="HB15" s="38">
        <f t="shared" si="11"/>
        <v>0</v>
      </c>
      <c r="HC15" s="38">
        <f t="shared" si="11"/>
        <v>0</v>
      </c>
      <c r="HD15" s="38">
        <f t="shared" si="11"/>
        <v>0</v>
      </c>
      <c r="HE15" s="38">
        <f t="shared" si="11"/>
        <v>0</v>
      </c>
      <c r="HF15" s="38">
        <f t="shared" si="11"/>
        <v>0</v>
      </c>
      <c r="HG15" s="38">
        <f t="shared" si="11"/>
        <v>0</v>
      </c>
      <c r="HH15" s="38">
        <f t="shared" si="11"/>
        <v>0</v>
      </c>
      <c r="HI15" s="38">
        <f t="shared" si="11"/>
        <v>0</v>
      </c>
      <c r="HJ15" s="38">
        <f t="shared" si="11"/>
        <v>0</v>
      </c>
      <c r="HK15" s="38">
        <f t="shared" si="11"/>
        <v>0</v>
      </c>
      <c r="HL15" s="38">
        <f t="shared" si="11"/>
        <v>0</v>
      </c>
      <c r="HM15" s="38">
        <f t="shared" si="11"/>
        <v>0</v>
      </c>
      <c r="HN15" s="38">
        <f t="shared" si="11"/>
        <v>0</v>
      </c>
      <c r="HO15" s="38">
        <f t="shared" si="11"/>
        <v>0</v>
      </c>
      <c r="HP15" s="38">
        <f t="shared" si="11"/>
        <v>0</v>
      </c>
      <c r="HQ15" s="38">
        <f t="shared" si="11"/>
        <v>0</v>
      </c>
      <c r="HR15" s="38">
        <f t="shared" si="11"/>
        <v>0</v>
      </c>
      <c r="HS15" s="38">
        <f t="shared" si="11"/>
        <v>0</v>
      </c>
      <c r="HT15" s="38">
        <f t="shared" si="11"/>
        <v>0</v>
      </c>
      <c r="HU15" s="38">
        <f t="shared" si="11"/>
        <v>0</v>
      </c>
      <c r="HV15" s="38">
        <f t="shared" si="11"/>
        <v>0</v>
      </c>
      <c r="HW15" s="38">
        <f t="shared" si="11"/>
        <v>0</v>
      </c>
      <c r="HX15" s="38">
        <f t="shared" si="11"/>
        <v>0</v>
      </c>
      <c r="HY15" s="38">
        <f t="shared" si="11"/>
        <v>0</v>
      </c>
      <c r="HZ15" s="38">
        <f t="shared" si="11"/>
        <v>0</v>
      </c>
      <c r="IA15" s="38">
        <f t="shared" si="11"/>
        <v>0</v>
      </c>
      <c r="IB15" s="38">
        <f t="shared" si="11"/>
        <v>0</v>
      </c>
      <c r="IC15" s="38">
        <f t="shared" si="11"/>
        <v>0</v>
      </c>
    </row>
    <row r="16" spans="1:237" x14ac:dyDescent="0.2">
      <c r="N16" s="46"/>
    </row>
    <row r="17" spans="2:237" x14ac:dyDescent="0.2">
      <c r="B17" s="3" t="s">
        <v>19</v>
      </c>
      <c r="I17" s="5" t="s">
        <v>18</v>
      </c>
      <c r="K17" s="36">
        <f>Input_Scen!J17</f>
        <v>2026</v>
      </c>
      <c r="N17" s="37">
        <f>SUM(P17:IC17)</f>
        <v>1</v>
      </c>
      <c r="P17" s="38">
        <f>IF(P$6=$K17,1,0)</f>
        <v>0</v>
      </c>
      <c r="Q17" s="38">
        <f t="shared" ref="Q17:CB17" si="235">IF(Q$6=$K17,1,0)</f>
        <v>0</v>
      </c>
      <c r="R17" s="38">
        <f t="shared" si="235"/>
        <v>0</v>
      </c>
      <c r="S17" s="38">
        <f t="shared" si="235"/>
        <v>1</v>
      </c>
      <c r="T17" s="38">
        <f t="shared" si="235"/>
        <v>0</v>
      </c>
      <c r="U17" s="38">
        <f t="shared" si="235"/>
        <v>0</v>
      </c>
      <c r="V17" s="38">
        <f t="shared" si="235"/>
        <v>0</v>
      </c>
      <c r="W17" s="38">
        <f t="shared" si="235"/>
        <v>0</v>
      </c>
      <c r="X17" s="38">
        <f t="shared" si="235"/>
        <v>0</v>
      </c>
      <c r="Y17" s="38">
        <f t="shared" si="235"/>
        <v>0</v>
      </c>
      <c r="Z17" s="38">
        <f t="shared" si="235"/>
        <v>0</v>
      </c>
      <c r="AA17" s="38">
        <f t="shared" si="235"/>
        <v>0</v>
      </c>
      <c r="AB17" s="38">
        <f t="shared" si="235"/>
        <v>0</v>
      </c>
      <c r="AC17" s="38">
        <f t="shared" si="235"/>
        <v>0</v>
      </c>
      <c r="AD17" s="38">
        <f t="shared" si="235"/>
        <v>0</v>
      </c>
      <c r="AE17" s="38">
        <f t="shared" si="235"/>
        <v>0</v>
      </c>
      <c r="AF17" s="38">
        <f t="shared" si="235"/>
        <v>0</v>
      </c>
      <c r="AG17" s="38">
        <f t="shared" si="235"/>
        <v>0</v>
      </c>
      <c r="AH17" s="38">
        <f t="shared" si="235"/>
        <v>0</v>
      </c>
      <c r="AI17" s="38">
        <f t="shared" si="235"/>
        <v>0</v>
      </c>
      <c r="AJ17" s="38">
        <f t="shared" si="235"/>
        <v>0</v>
      </c>
      <c r="AK17" s="38">
        <f t="shared" si="235"/>
        <v>0</v>
      </c>
      <c r="AL17" s="38">
        <f t="shared" si="235"/>
        <v>0</v>
      </c>
      <c r="AM17" s="38">
        <f t="shared" si="235"/>
        <v>0</v>
      </c>
      <c r="AN17" s="38">
        <f t="shared" si="235"/>
        <v>0</v>
      </c>
      <c r="AO17" s="38">
        <f t="shared" si="235"/>
        <v>0</v>
      </c>
      <c r="AP17" s="38">
        <f t="shared" si="235"/>
        <v>0</v>
      </c>
      <c r="AQ17" s="38">
        <f t="shared" si="235"/>
        <v>0</v>
      </c>
      <c r="AR17" s="38">
        <f t="shared" si="235"/>
        <v>0</v>
      </c>
      <c r="AS17" s="38">
        <f t="shared" si="235"/>
        <v>0</v>
      </c>
      <c r="AT17" s="38">
        <f t="shared" si="235"/>
        <v>0</v>
      </c>
      <c r="AU17" s="38">
        <f t="shared" si="235"/>
        <v>0</v>
      </c>
      <c r="AV17" s="38">
        <f t="shared" si="235"/>
        <v>0</v>
      </c>
      <c r="AW17" s="38">
        <f t="shared" si="235"/>
        <v>0</v>
      </c>
      <c r="AX17" s="38">
        <f t="shared" si="235"/>
        <v>0</v>
      </c>
      <c r="AY17" s="38">
        <f t="shared" si="235"/>
        <v>0</v>
      </c>
      <c r="AZ17" s="38">
        <f t="shared" si="235"/>
        <v>0</v>
      </c>
      <c r="BA17" s="38">
        <f t="shared" si="235"/>
        <v>0</v>
      </c>
      <c r="BB17" s="38">
        <f t="shared" si="235"/>
        <v>0</v>
      </c>
      <c r="BC17" s="38">
        <f t="shared" si="235"/>
        <v>0</v>
      </c>
      <c r="BD17" s="38">
        <f t="shared" si="235"/>
        <v>0</v>
      </c>
      <c r="BE17" s="38">
        <f t="shared" si="235"/>
        <v>0</v>
      </c>
      <c r="BF17" s="38">
        <f t="shared" si="235"/>
        <v>0</v>
      </c>
      <c r="BG17" s="38">
        <f t="shared" si="235"/>
        <v>0</v>
      </c>
      <c r="BH17" s="38">
        <f t="shared" si="235"/>
        <v>0</v>
      </c>
      <c r="BI17" s="38">
        <f t="shared" si="235"/>
        <v>0</v>
      </c>
      <c r="BJ17" s="38">
        <f t="shared" si="235"/>
        <v>0</v>
      </c>
      <c r="BK17" s="38">
        <f t="shared" si="235"/>
        <v>0</v>
      </c>
      <c r="BL17" s="38">
        <f t="shared" si="235"/>
        <v>0</v>
      </c>
      <c r="BM17" s="38">
        <f t="shared" si="235"/>
        <v>0</v>
      </c>
      <c r="BN17" s="38">
        <f t="shared" si="235"/>
        <v>0</v>
      </c>
      <c r="BO17" s="38">
        <f t="shared" si="235"/>
        <v>0</v>
      </c>
      <c r="BP17" s="38">
        <f t="shared" si="235"/>
        <v>0</v>
      </c>
      <c r="BQ17" s="38">
        <f t="shared" si="235"/>
        <v>0</v>
      </c>
      <c r="BR17" s="38">
        <f t="shared" si="235"/>
        <v>0</v>
      </c>
      <c r="BS17" s="38">
        <f t="shared" si="235"/>
        <v>0</v>
      </c>
      <c r="BT17" s="38">
        <f t="shared" si="235"/>
        <v>0</v>
      </c>
      <c r="BU17" s="38">
        <f t="shared" si="235"/>
        <v>0</v>
      </c>
      <c r="BV17" s="38">
        <f t="shared" si="235"/>
        <v>0</v>
      </c>
      <c r="BW17" s="38">
        <f t="shared" si="235"/>
        <v>0</v>
      </c>
      <c r="BX17" s="38">
        <f t="shared" si="235"/>
        <v>0</v>
      </c>
      <c r="BY17" s="38">
        <f t="shared" si="235"/>
        <v>0</v>
      </c>
      <c r="BZ17" s="38">
        <f t="shared" si="235"/>
        <v>0</v>
      </c>
      <c r="CA17" s="38">
        <f t="shared" si="235"/>
        <v>0</v>
      </c>
      <c r="CB17" s="38">
        <f t="shared" si="235"/>
        <v>0</v>
      </c>
      <c r="CC17" s="38">
        <f t="shared" ref="CC17:EN19" si="236">IF(CC$6=$K17,1,0)</f>
        <v>0</v>
      </c>
      <c r="CD17" s="38">
        <f t="shared" si="236"/>
        <v>0</v>
      </c>
      <c r="CE17" s="38">
        <f t="shared" si="236"/>
        <v>0</v>
      </c>
      <c r="CF17" s="38">
        <f t="shared" si="236"/>
        <v>0</v>
      </c>
      <c r="CG17" s="38">
        <f t="shared" si="236"/>
        <v>0</v>
      </c>
      <c r="CH17" s="38">
        <f t="shared" si="236"/>
        <v>0</v>
      </c>
      <c r="CI17" s="38">
        <f t="shared" si="236"/>
        <v>0</v>
      </c>
      <c r="CJ17" s="38">
        <f t="shared" si="236"/>
        <v>0</v>
      </c>
      <c r="CK17" s="38">
        <f t="shared" si="236"/>
        <v>0</v>
      </c>
      <c r="CL17" s="38">
        <f t="shared" si="236"/>
        <v>0</v>
      </c>
      <c r="CM17" s="38">
        <f t="shared" si="236"/>
        <v>0</v>
      </c>
      <c r="CN17" s="38">
        <f t="shared" si="236"/>
        <v>0</v>
      </c>
      <c r="CO17" s="38">
        <f t="shared" si="236"/>
        <v>0</v>
      </c>
      <c r="CP17" s="38">
        <f t="shared" si="236"/>
        <v>0</v>
      </c>
      <c r="CQ17" s="38">
        <f t="shared" si="236"/>
        <v>0</v>
      </c>
      <c r="CR17" s="38">
        <f t="shared" si="236"/>
        <v>0</v>
      </c>
      <c r="CS17" s="38">
        <f t="shared" si="236"/>
        <v>0</v>
      </c>
      <c r="CT17" s="38">
        <f t="shared" si="236"/>
        <v>0</v>
      </c>
      <c r="CU17" s="38">
        <f t="shared" si="236"/>
        <v>0</v>
      </c>
      <c r="CV17" s="38">
        <f t="shared" si="236"/>
        <v>0</v>
      </c>
      <c r="CW17" s="38">
        <f t="shared" si="236"/>
        <v>0</v>
      </c>
      <c r="CX17" s="38">
        <f t="shared" si="236"/>
        <v>0</v>
      </c>
      <c r="CY17" s="38">
        <f t="shared" si="236"/>
        <v>0</v>
      </c>
      <c r="CZ17" s="38">
        <f t="shared" si="236"/>
        <v>0</v>
      </c>
      <c r="DA17" s="38">
        <f t="shared" si="236"/>
        <v>0</v>
      </c>
      <c r="DB17" s="38">
        <f t="shared" si="236"/>
        <v>0</v>
      </c>
      <c r="DC17" s="38">
        <f t="shared" si="236"/>
        <v>0</v>
      </c>
      <c r="DD17" s="38">
        <f t="shared" si="236"/>
        <v>0</v>
      </c>
      <c r="DE17" s="38">
        <f t="shared" si="236"/>
        <v>0</v>
      </c>
      <c r="DF17" s="38">
        <f t="shared" si="236"/>
        <v>0</v>
      </c>
      <c r="DG17" s="38">
        <f t="shared" si="236"/>
        <v>0</v>
      </c>
      <c r="DH17" s="38">
        <f t="shared" si="236"/>
        <v>0</v>
      </c>
      <c r="DI17" s="38">
        <f t="shared" si="236"/>
        <v>0</v>
      </c>
      <c r="DJ17" s="38">
        <f t="shared" si="236"/>
        <v>0</v>
      </c>
      <c r="DK17" s="38">
        <f t="shared" si="236"/>
        <v>0</v>
      </c>
      <c r="DL17" s="38">
        <f t="shared" si="236"/>
        <v>0</v>
      </c>
      <c r="DM17" s="38">
        <f t="shared" si="236"/>
        <v>0</v>
      </c>
      <c r="DN17" s="38">
        <f t="shared" si="236"/>
        <v>0</v>
      </c>
      <c r="DO17" s="38">
        <f t="shared" si="236"/>
        <v>0</v>
      </c>
      <c r="DP17" s="38">
        <f t="shared" si="236"/>
        <v>0</v>
      </c>
      <c r="DQ17" s="38">
        <f t="shared" si="236"/>
        <v>0</v>
      </c>
      <c r="DR17" s="38">
        <f t="shared" si="236"/>
        <v>0</v>
      </c>
      <c r="DS17" s="38">
        <f t="shared" si="236"/>
        <v>0</v>
      </c>
      <c r="DT17" s="38">
        <f t="shared" si="236"/>
        <v>0</v>
      </c>
      <c r="DU17" s="38">
        <f t="shared" si="236"/>
        <v>0</v>
      </c>
      <c r="DV17" s="38">
        <f t="shared" si="236"/>
        <v>0</v>
      </c>
      <c r="DW17" s="38">
        <f t="shared" si="236"/>
        <v>0</v>
      </c>
      <c r="DX17" s="38">
        <f t="shared" si="236"/>
        <v>0</v>
      </c>
      <c r="DY17" s="38">
        <f t="shared" si="236"/>
        <v>0</v>
      </c>
      <c r="DZ17" s="38">
        <f t="shared" si="236"/>
        <v>0</v>
      </c>
      <c r="EA17" s="38">
        <f t="shared" si="236"/>
        <v>0</v>
      </c>
      <c r="EB17" s="38">
        <f t="shared" si="236"/>
        <v>0</v>
      </c>
      <c r="EC17" s="38">
        <f t="shared" si="236"/>
        <v>0</v>
      </c>
      <c r="ED17" s="38">
        <f t="shared" si="236"/>
        <v>0</v>
      </c>
      <c r="EE17" s="38">
        <f t="shared" si="236"/>
        <v>0</v>
      </c>
      <c r="EF17" s="38">
        <f t="shared" si="236"/>
        <v>0</v>
      </c>
      <c r="EG17" s="38">
        <f t="shared" si="236"/>
        <v>0</v>
      </c>
      <c r="EH17" s="38">
        <f t="shared" si="236"/>
        <v>0</v>
      </c>
      <c r="EI17" s="38">
        <f t="shared" si="236"/>
        <v>0</v>
      </c>
      <c r="EJ17" s="38">
        <f t="shared" si="236"/>
        <v>0</v>
      </c>
      <c r="EK17" s="38">
        <f t="shared" si="236"/>
        <v>0</v>
      </c>
      <c r="EL17" s="38">
        <f t="shared" si="236"/>
        <v>0</v>
      </c>
      <c r="EM17" s="38">
        <f t="shared" si="236"/>
        <v>0</v>
      </c>
      <c r="EN17" s="38">
        <f t="shared" si="236"/>
        <v>0</v>
      </c>
      <c r="EO17" s="38">
        <f t="shared" ref="EO17:GZ19" si="237">IF(EO$6=$K17,1,0)</f>
        <v>0</v>
      </c>
      <c r="EP17" s="38">
        <f t="shared" si="237"/>
        <v>0</v>
      </c>
      <c r="EQ17" s="38">
        <f t="shared" si="237"/>
        <v>0</v>
      </c>
      <c r="ER17" s="38">
        <f t="shared" si="237"/>
        <v>0</v>
      </c>
      <c r="ES17" s="38">
        <f t="shared" si="237"/>
        <v>0</v>
      </c>
      <c r="ET17" s="38">
        <f t="shared" si="237"/>
        <v>0</v>
      </c>
      <c r="EU17" s="38">
        <f t="shared" si="237"/>
        <v>0</v>
      </c>
      <c r="EV17" s="38">
        <f t="shared" si="237"/>
        <v>0</v>
      </c>
      <c r="EW17" s="38">
        <f t="shared" si="237"/>
        <v>0</v>
      </c>
      <c r="EX17" s="38">
        <f t="shared" si="237"/>
        <v>0</v>
      </c>
      <c r="EY17" s="38">
        <f t="shared" si="237"/>
        <v>0</v>
      </c>
      <c r="EZ17" s="38">
        <f t="shared" si="237"/>
        <v>0</v>
      </c>
      <c r="FA17" s="38">
        <f t="shared" si="237"/>
        <v>0</v>
      </c>
      <c r="FB17" s="38">
        <f t="shared" si="237"/>
        <v>0</v>
      </c>
      <c r="FC17" s="38">
        <f t="shared" si="237"/>
        <v>0</v>
      </c>
      <c r="FD17" s="38">
        <f t="shared" si="237"/>
        <v>0</v>
      </c>
      <c r="FE17" s="38">
        <f t="shared" si="237"/>
        <v>0</v>
      </c>
      <c r="FF17" s="38">
        <f t="shared" si="237"/>
        <v>0</v>
      </c>
      <c r="FG17" s="38">
        <f t="shared" si="237"/>
        <v>0</v>
      </c>
      <c r="FH17" s="38">
        <f t="shared" si="237"/>
        <v>0</v>
      </c>
      <c r="FI17" s="38">
        <f t="shared" si="237"/>
        <v>0</v>
      </c>
      <c r="FJ17" s="38">
        <f t="shared" si="237"/>
        <v>0</v>
      </c>
      <c r="FK17" s="38">
        <f t="shared" si="237"/>
        <v>0</v>
      </c>
      <c r="FL17" s="38">
        <f t="shared" si="237"/>
        <v>0</v>
      </c>
      <c r="FM17" s="38">
        <f t="shared" si="237"/>
        <v>0</v>
      </c>
      <c r="FN17" s="38">
        <f t="shared" si="237"/>
        <v>0</v>
      </c>
      <c r="FO17" s="38">
        <f t="shared" si="237"/>
        <v>0</v>
      </c>
      <c r="FP17" s="38">
        <f t="shared" si="237"/>
        <v>0</v>
      </c>
      <c r="FQ17" s="38">
        <f t="shared" si="237"/>
        <v>0</v>
      </c>
      <c r="FR17" s="38">
        <f t="shared" si="237"/>
        <v>0</v>
      </c>
      <c r="FS17" s="38">
        <f t="shared" si="237"/>
        <v>0</v>
      </c>
      <c r="FT17" s="38">
        <f t="shared" si="237"/>
        <v>0</v>
      </c>
      <c r="FU17" s="38">
        <f t="shared" si="237"/>
        <v>0</v>
      </c>
      <c r="FV17" s="38">
        <f t="shared" si="237"/>
        <v>0</v>
      </c>
      <c r="FW17" s="38">
        <f t="shared" si="237"/>
        <v>0</v>
      </c>
      <c r="FX17" s="38">
        <f t="shared" si="237"/>
        <v>0</v>
      </c>
      <c r="FY17" s="38">
        <f t="shared" si="237"/>
        <v>0</v>
      </c>
      <c r="FZ17" s="38">
        <f t="shared" si="237"/>
        <v>0</v>
      </c>
      <c r="GA17" s="38">
        <f t="shared" si="237"/>
        <v>0</v>
      </c>
      <c r="GB17" s="38">
        <f t="shared" si="237"/>
        <v>0</v>
      </c>
      <c r="GC17" s="38">
        <f t="shared" si="237"/>
        <v>0</v>
      </c>
      <c r="GD17" s="38">
        <f t="shared" si="237"/>
        <v>0</v>
      </c>
      <c r="GE17" s="38">
        <f t="shared" si="237"/>
        <v>0</v>
      </c>
      <c r="GF17" s="38">
        <f t="shared" si="237"/>
        <v>0</v>
      </c>
      <c r="GG17" s="38">
        <f t="shared" si="237"/>
        <v>0</v>
      </c>
      <c r="GH17" s="38">
        <f t="shared" si="237"/>
        <v>0</v>
      </c>
      <c r="GI17" s="38">
        <f t="shared" si="237"/>
        <v>0</v>
      </c>
      <c r="GJ17" s="38">
        <f t="shared" si="237"/>
        <v>0</v>
      </c>
      <c r="GK17" s="38">
        <f t="shared" si="237"/>
        <v>0</v>
      </c>
      <c r="GL17" s="38">
        <f t="shared" si="237"/>
        <v>0</v>
      </c>
      <c r="GM17" s="38">
        <f t="shared" si="237"/>
        <v>0</v>
      </c>
      <c r="GN17" s="38">
        <f t="shared" si="237"/>
        <v>0</v>
      </c>
      <c r="GO17" s="38">
        <f t="shared" si="237"/>
        <v>0</v>
      </c>
      <c r="GP17" s="38">
        <f t="shared" si="237"/>
        <v>0</v>
      </c>
      <c r="GQ17" s="38">
        <f t="shared" si="237"/>
        <v>0</v>
      </c>
      <c r="GR17" s="38">
        <f t="shared" si="237"/>
        <v>0</v>
      </c>
      <c r="GS17" s="38">
        <f t="shared" si="237"/>
        <v>0</v>
      </c>
      <c r="GT17" s="38">
        <f t="shared" si="237"/>
        <v>0</v>
      </c>
      <c r="GU17" s="38">
        <f t="shared" si="237"/>
        <v>0</v>
      </c>
      <c r="GV17" s="38">
        <f t="shared" si="237"/>
        <v>0</v>
      </c>
      <c r="GW17" s="38">
        <f t="shared" si="237"/>
        <v>0</v>
      </c>
      <c r="GX17" s="38">
        <f t="shared" si="237"/>
        <v>0</v>
      </c>
      <c r="GY17" s="38">
        <f t="shared" si="237"/>
        <v>0</v>
      </c>
      <c r="GZ17" s="38">
        <f t="shared" si="237"/>
        <v>0</v>
      </c>
      <c r="HA17" s="38">
        <f t="shared" ref="HA17:IC19" si="238">IF(HA$6=$K17,1,0)</f>
        <v>0</v>
      </c>
      <c r="HB17" s="38">
        <f t="shared" si="238"/>
        <v>0</v>
      </c>
      <c r="HC17" s="38">
        <f t="shared" si="238"/>
        <v>0</v>
      </c>
      <c r="HD17" s="38">
        <f t="shared" si="238"/>
        <v>0</v>
      </c>
      <c r="HE17" s="38">
        <f t="shared" si="238"/>
        <v>0</v>
      </c>
      <c r="HF17" s="38">
        <f t="shared" si="238"/>
        <v>0</v>
      </c>
      <c r="HG17" s="38">
        <f t="shared" si="238"/>
        <v>0</v>
      </c>
      <c r="HH17" s="38">
        <f t="shared" si="238"/>
        <v>0</v>
      </c>
      <c r="HI17" s="38">
        <f t="shared" si="238"/>
        <v>0</v>
      </c>
      <c r="HJ17" s="38">
        <f t="shared" si="238"/>
        <v>0</v>
      </c>
      <c r="HK17" s="38">
        <f t="shared" si="238"/>
        <v>0</v>
      </c>
      <c r="HL17" s="38">
        <f t="shared" si="238"/>
        <v>0</v>
      </c>
      <c r="HM17" s="38">
        <f t="shared" si="238"/>
        <v>0</v>
      </c>
      <c r="HN17" s="38">
        <f t="shared" si="238"/>
        <v>0</v>
      </c>
      <c r="HO17" s="38">
        <f t="shared" si="238"/>
        <v>0</v>
      </c>
      <c r="HP17" s="38">
        <f t="shared" si="238"/>
        <v>0</v>
      </c>
      <c r="HQ17" s="38">
        <f t="shared" si="238"/>
        <v>0</v>
      </c>
      <c r="HR17" s="38">
        <f t="shared" si="238"/>
        <v>0</v>
      </c>
      <c r="HS17" s="38">
        <f t="shared" si="238"/>
        <v>0</v>
      </c>
      <c r="HT17" s="38">
        <f t="shared" si="238"/>
        <v>0</v>
      </c>
      <c r="HU17" s="38">
        <f t="shared" si="238"/>
        <v>0</v>
      </c>
      <c r="HV17" s="38">
        <f t="shared" si="238"/>
        <v>0</v>
      </c>
      <c r="HW17" s="38">
        <f t="shared" si="238"/>
        <v>0</v>
      </c>
      <c r="HX17" s="38">
        <f t="shared" si="238"/>
        <v>0</v>
      </c>
      <c r="HY17" s="38">
        <f t="shared" si="238"/>
        <v>0</v>
      </c>
      <c r="HZ17" s="38">
        <f t="shared" si="238"/>
        <v>0</v>
      </c>
      <c r="IA17" s="38">
        <f t="shared" si="238"/>
        <v>0</v>
      </c>
      <c r="IB17" s="38">
        <f t="shared" si="238"/>
        <v>0</v>
      </c>
      <c r="IC17" s="38">
        <f t="shared" si="238"/>
        <v>0</v>
      </c>
    </row>
    <row r="18" spans="2:237" x14ac:dyDescent="0.2">
      <c r="B18" s="3" t="s">
        <v>20</v>
      </c>
      <c r="I18" s="5" t="s">
        <v>18</v>
      </c>
      <c r="N18" s="37">
        <f>SUM(P18:IC18)</f>
        <v>3</v>
      </c>
      <c r="P18" s="35">
        <f>O18+P17-O19</f>
        <v>0</v>
      </c>
      <c r="Q18" s="35">
        <f t="shared" ref="Q18:CB18" si="239">P18+Q17-P19</f>
        <v>0</v>
      </c>
      <c r="R18" s="35">
        <f t="shared" si="239"/>
        <v>0</v>
      </c>
      <c r="S18" s="35">
        <f t="shared" si="239"/>
        <v>1</v>
      </c>
      <c r="T18" s="35">
        <f t="shared" si="239"/>
        <v>1</v>
      </c>
      <c r="U18" s="35">
        <f t="shared" si="239"/>
        <v>1</v>
      </c>
      <c r="V18" s="35">
        <f t="shared" si="239"/>
        <v>0</v>
      </c>
      <c r="W18" s="35">
        <f t="shared" si="239"/>
        <v>0</v>
      </c>
      <c r="X18" s="35">
        <f t="shared" si="239"/>
        <v>0</v>
      </c>
      <c r="Y18" s="35">
        <f t="shared" si="239"/>
        <v>0</v>
      </c>
      <c r="Z18" s="35">
        <f t="shared" si="239"/>
        <v>0</v>
      </c>
      <c r="AA18" s="35">
        <f t="shared" si="239"/>
        <v>0</v>
      </c>
      <c r="AB18" s="35">
        <f t="shared" si="239"/>
        <v>0</v>
      </c>
      <c r="AC18" s="35">
        <f t="shared" si="239"/>
        <v>0</v>
      </c>
      <c r="AD18" s="35">
        <f t="shared" si="239"/>
        <v>0</v>
      </c>
      <c r="AE18" s="35">
        <f t="shared" si="239"/>
        <v>0</v>
      </c>
      <c r="AF18" s="35">
        <f t="shared" si="239"/>
        <v>0</v>
      </c>
      <c r="AG18" s="35">
        <f t="shared" si="239"/>
        <v>0</v>
      </c>
      <c r="AH18" s="35">
        <f t="shared" si="239"/>
        <v>0</v>
      </c>
      <c r="AI18" s="35">
        <f t="shared" si="239"/>
        <v>0</v>
      </c>
      <c r="AJ18" s="35">
        <f t="shared" si="239"/>
        <v>0</v>
      </c>
      <c r="AK18" s="35">
        <f t="shared" si="239"/>
        <v>0</v>
      </c>
      <c r="AL18" s="35">
        <f t="shared" si="239"/>
        <v>0</v>
      </c>
      <c r="AM18" s="35">
        <f t="shared" si="239"/>
        <v>0</v>
      </c>
      <c r="AN18" s="35">
        <f t="shared" si="239"/>
        <v>0</v>
      </c>
      <c r="AO18" s="35">
        <f t="shared" si="239"/>
        <v>0</v>
      </c>
      <c r="AP18" s="35">
        <f t="shared" si="239"/>
        <v>0</v>
      </c>
      <c r="AQ18" s="35">
        <f t="shared" si="239"/>
        <v>0</v>
      </c>
      <c r="AR18" s="35">
        <f t="shared" si="239"/>
        <v>0</v>
      </c>
      <c r="AS18" s="35">
        <f t="shared" si="239"/>
        <v>0</v>
      </c>
      <c r="AT18" s="35">
        <f t="shared" si="239"/>
        <v>0</v>
      </c>
      <c r="AU18" s="35">
        <f t="shared" si="239"/>
        <v>0</v>
      </c>
      <c r="AV18" s="35">
        <f t="shared" si="239"/>
        <v>0</v>
      </c>
      <c r="AW18" s="35">
        <f t="shared" si="239"/>
        <v>0</v>
      </c>
      <c r="AX18" s="35">
        <f t="shared" si="239"/>
        <v>0</v>
      </c>
      <c r="AY18" s="35">
        <f t="shared" si="239"/>
        <v>0</v>
      </c>
      <c r="AZ18" s="35">
        <f t="shared" si="239"/>
        <v>0</v>
      </c>
      <c r="BA18" s="35">
        <f t="shared" si="239"/>
        <v>0</v>
      </c>
      <c r="BB18" s="35">
        <f t="shared" si="239"/>
        <v>0</v>
      </c>
      <c r="BC18" s="35">
        <f t="shared" si="239"/>
        <v>0</v>
      </c>
      <c r="BD18" s="35">
        <f t="shared" si="239"/>
        <v>0</v>
      </c>
      <c r="BE18" s="35">
        <f t="shared" si="239"/>
        <v>0</v>
      </c>
      <c r="BF18" s="35">
        <f t="shared" si="239"/>
        <v>0</v>
      </c>
      <c r="BG18" s="35">
        <f t="shared" si="239"/>
        <v>0</v>
      </c>
      <c r="BH18" s="35">
        <f t="shared" si="239"/>
        <v>0</v>
      </c>
      <c r="BI18" s="35">
        <f t="shared" si="239"/>
        <v>0</v>
      </c>
      <c r="BJ18" s="35">
        <f t="shared" si="239"/>
        <v>0</v>
      </c>
      <c r="BK18" s="35">
        <f t="shared" si="239"/>
        <v>0</v>
      </c>
      <c r="BL18" s="35">
        <f t="shared" si="239"/>
        <v>0</v>
      </c>
      <c r="BM18" s="35">
        <f t="shared" si="239"/>
        <v>0</v>
      </c>
      <c r="BN18" s="35">
        <f t="shared" si="239"/>
        <v>0</v>
      </c>
      <c r="BO18" s="35">
        <f t="shared" si="239"/>
        <v>0</v>
      </c>
      <c r="BP18" s="35">
        <f t="shared" si="239"/>
        <v>0</v>
      </c>
      <c r="BQ18" s="35">
        <f t="shared" si="239"/>
        <v>0</v>
      </c>
      <c r="BR18" s="35">
        <f t="shared" si="239"/>
        <v>0</v>
      </c>
      <c r="BS18" s="35">
        <f t="shared" si="239"/>
        <v>0</v>
      </c>
      <c r="BT18" s="35">
        <f t="shared" si="239"/>
        <v>0</v>
      </c>
      <c r="BU18" s="35">
        <f t="shared" si="239"/>
        <v>0</v>
      </c>
      <c r="BV18" s="35">
        <f t="shared" si="239"/>
        <v>0</v>
      </c>
      <c r="BW18" s="35">
        <f t="shared" si="239"/>
        <v>0</v>
      </c>
      <c r="BX18" s="35">
        <f t="shared" si="239"/>
        <v>0</v>
      </c>
      <c r="BY18" s="35">
        <f t="shared" si="239"/>
        <v>0</v>
      </c>
      <c r="BZ18" s="35">
        <f t="shared" si="239"/>
        <v>0</v>
      </c>
      <c r="CA18" s="35">
        <f t="shared" si="239"/>
        <v>0</v>
      </c>
      <c r="CB18" s="35">
        <f t="shared" si="239"/>
        <v>0</v>
      </c>
      <c r="CC18" s="35">
        <f t="shared" ref="CC18:EN18" si="240">CB18+CC17-CB19</f>
        <v>0</v>
      </c>
      <c r="CD18" s="35">
        <f t="shared" si="240"/>
        <v>0</v>
      </c>
      <c r="CE18" s="35">
        <f t="shared" si="240"/>
        <v>0</v>
      </c>
      <c r="CF18" s="35">
        <f t="shared" si="240"/>
        <v>0</v>
      </c>
      <c r="CG18" s="35">
        <f t="shared" si="240"/>
        <v>0</v>
      </c>
      <c r="CH18" s="35">
        <f t="shared" si="240"/>
        <v>0</v>
      </c>
      <c r="CI18" s="35">
        <f t="shared" si="240"/>
        <v>0</v>
      </c>
      <c r="CJ18" s="35">
        <f t="shared" si="240"/>
        <v>0</v>
      </c>
      <c r="CK18" s="35">
        <f t="shared" si="240"/>
        <v>0</v>
      </c>
      <c r="CL18" s="35">
        <f t="shared" si="240"/>
        <v>0</v>
      </c>
      <c r="CM18" s="35">
        <f t="shared" si="240"/>
        <v>0</v>
      </c>
      <c r="CN18" s="35">
        <f t="shared" si="240"/>
        <v>0</v>
      </c>
      <c r="CO18" s="35">
        <f t="shared" si="240"/>
        <v>0</v>
      </c>
      <c r="CP18" s="35">
        <f t="shared" si="240"/>
        <v>0</v>
      </c>
      <c r="CQ18" s="35">
        <f t="shared" si="240"/>
        <v>0</v>
      </c>
      <c r="CR18" s="35">
        <f t="shared" si="240"/>
        <v>0</v>
      </c>
      <c r="CS18" s="35">
        <f t="shared" si="240"/>
        <v>0</v>
      </c>
      <c r="CT18" s="35">
        <f t="shared" si="240"/>
        <v>0</v>
      </c>
      <c r="CU18" s="35">
        <f t="shared" si="240"/>
        <v>0</v>
      </c>
      <c r="CV18" s="35">
        <f t="shared" si="240"/>
        <v>0</v>
      </c>
      <c r="CW18" s="35">
        <f t="shared" si="240"/>
        <v>0</v>
      </c>
      <c r="CX18" s="35">
        <f t="shared" si="240"/>
        <v>0</v>
      </c>
      <c r="CY18" s="35">
        <f t="shared" si="240"/>
        <v>0</v>
      </c>
      <c r="CZ18" s="35">
        <f t="shared" si="240"/>
        <v>0</v>
      </c>
      <c r="DA18" s="35">
        <f t="shared" si="240"/>
        <v>0</v>
      </c>
      <c r="DB18" s="35">
        <f t="shared" si="240"/>
        <v>0</v>
      </c>
      <c r="DC18" s="35">
        <f t="shared" si="240"/>
        <v>0</v>
      </c>
      <c r="DD18" s="35">
        <f t="shared" si="240"/>
        <v>0</v>
      </c>
      <c r="DE18" s="35">
        <f t="shared" si="240"/>
        <v>0</v>
      </c>
      <c r="DF18" s="35">
        <f t="shared" si="240"/>
        <v>0</v>
      </c>
      <c r="DG18" s="35">
        <f t="shared" si="240"/>
        <v>0</v>
      </c>
      <c r="DH18" s="35">
        <f t="shared" si="240"/>
        <v>0</v>
      </c>
      <c r="DI18" s="35">
        <f t="shared" si="240"/>
        <v>0</v>
      </c>
      <c r="DJ18" s="35">
        <f t="shared" si="240"/>
        <v>0</v>
      </c>
      <c r="DK18" s="35">
        <f t="shared" si="240"/>
        <v>0</v>
      </c>
      <c r="DL18" s="35">
        <f t="shared" si="240"/>
        <v>0</v>
      </c>
      <c r="DM18" s="35">
        <f t="shared" si="240"/>
        <v>0</v>
      </c>
      <c r="DN18" s="35">
        <f t="shared" si="240"/>
        <v>0</v>
      </c>
      <c r="DO18" s="35">
        <f t="shared" si="240"/>
        <v>0</v>
      </c>
      <c r="DP18" s="35">
        <f t="shared" si="240"/>
        <v>0</v>
      </c>
      <c r="DQ18" s="35">
        <f t="shared" si="240"/>
        <v>0</v>
      </c>
      <c r="DR18" s="35">
        <f t="shared" si="240"/>
        <v>0</v>
      </c>
      <c r="DS18" s="35">
        <f t="shared" si="240"/>
        <v>0</v>
      </c>
      <c r="DT18" s="35">
        <f t="shared" si="240"/>
        <v>0</v>
      </c>
      <c r="DU18" s="35">
        <f t="shared" si="240"/>
        <v>0</v>
      </c>
      <c r="DV18" s="35">
        <f t="shared" si="240"/>
        <v>0</v>
      </c>
      <c r="DW18" s="35">
        <f t="shared" si="240"/>
        <v>0</v>
      </c>
      <c r="DX18" s="35">
        <f t="shared" si="240"/>
        <v>0</v>
      </c>
      <c r="DY18" s="35">
        <f t="shared" si="240"/>
        <v>0</v>
      </c>
      <c r="DZ18" s="35">
        <f t="shared" si="240"/>
        <v>0</v>
      </c>
      <c r="EA18" s="35">
        <f t="shared" si="240"/>
        <v>0</v>
      </c>
      <c r="EB18" s="35">
        <f t="shared" si="240"/>
        <v>0</v>
      </c>
      <c r="EC18" s="35">
        <f t="shared" si="240"/>
        <v>0</v>
      </c>
      <c r="ED18" s="35">
        <f t="shared" si="240"/>
        <v>0</v>
      </c>
      <c r="EE18" s="35">
        <f t="shared" si="240"/>
        <v>0</v>
      </c>
      <c r="EF18" s="35">
        <f t="shared" si="240"/>
        <v>0</v>
      </c>
      <c r="EG18" s="35">
        <f t="shared" si="240"/>
        <v>0</v>
      </c>
      <c r="EH18" s="35">
        <f t="shared" si="240"/>
        <v>0</v>
      </c>
      <c r="EI18" s="35">
        <f t="shared" si="240"/>
        <v>0</v>
      </c>
      <c r="EJ18" s="35">
        <f t="shared" si="240"/>
        <v>0</v>
      </c>
      <c r="EK18" s="35">
        <f t="shared" si="240"/>
        <v>0</v>
      </c>
      <c r="EL18" s="35">
        <f t="shared" si="240"/>
        <v>0</v>
      </c>
      <c r="EM18" s="35">
        <f t="shared" si="240"/>
        <v>0</v>
      </c>
      <c r="EN18" s="35">
        <f t="shared" si="240"/>
        <v>0</v>
      </c>
      <c r="EO18" s="35">
        <f t="shared" ref="EO18:GZ18" si="241">EN18+EO17-EN19</f>
        <v>0</v>
      </c>
      <c r="EP18" s="35">
        <f t="shared" si="241"/>
        <v>0</v>
      </c>
      <c r="EQ18" s="35">
        <f t="shared" si="241"/>
        <v>0</v>
      </c>
      <c r="ER18" s="35">
        <f t="shared" si="241"/>
        <v>0</v>
      </c>
      <c r="ES18" s="35">
        <f t="shared" si="241"/>
        <v>0</v>
      </c>
      <c r="ET18" s="35">
        <f t="shared" si="241"/>
        <v>0</v>
      </c>
      <c r="EU18" s="35">
        <f t="shared" si="241"/>
        <v>0</v>
      </c>
      <c r="EV18" s="35">
        <f t="shared" si="241"/>
        <v>0</v>
      </c>
      <c r="EW18" s="35">
        <f t="shared" si="241"/>
        <v>0</v>
      </c>
      <c r="EX18" s="35">
        <f t="shared" si="241"/>
        <v>0</v>
      </c>
      <c r="EY18" s="35">
        <f t="shared" si="241"/>
        <v>0</v>
      </c>
      <c r="EZ18" s="35">
        <f t="shared" si="241"/>
        <v>0</v>
      </c>
      <c r="FA18" s="35">
        <f t="shared" si="241"/>
        <v>0</v>
      </c>
      <c r="FB18" s="35">
        <f t="shared" si="241"/>
        <v>0</v>
      </c>
      <c r="FC18" s="35">
        <f t="shared" si="241"/>
        <v>0</v>
      </c>
      <c r="FD18" s="35">
        <f t="shared" si="241"/>
        <v>0</v>
      </c>
      <c r="FE18" s="35">
        <f t="shared" si="241"/>
        <v>0</v>
      </c>
      <c r="FF18" s="35">
        <f t="shared" si="241"/>
        <v>0</v>
      </c>
      <c r="FG18" s="35">
        <f t="shared" si="241"/>
        <v>0</v>
      </c>
      <c r="FH18" s="35">
        <f t="shared" si="241"/>
        <v>0</v>
      </c>
      <c r="FI18" s="35">
        <f t="shared" si="241"/>
        <v>0</v>
      </c>
      <c r="FJ18" s="35">
        <f t="shared" si="241"/>
        <v>0</v>
      </c>
      <c r="FK18" s="35">
        <f t="shared" si="241"/>
        <v>0</v>
      </c>
      <c r="FL18" s="35">
        <f t="shared" si="241"/>
        <v>0</v>
      </c>
      <c r="FM18" s="35">
        <f t="shared" si="241"/>
        <v>0</v>
      </c>
      <c r="FN18" s="35">
        <f t="shared" si="241"/>
        <v>0</v>
      </c>
      <c r="FO18" s="35">
        <f t="shared" si="241"/>
        <v>0</v>
      </c>
      <c r="FP18" s="35">
        <f t="shared" si="241"/>
        <v>0</v>
      </c>
      <c r="FQ18" s="35">
        <f t="shared" si="241"/>
        <v>0</v>
      </c>
      <c r="FR18" s="35">
        <f t="shared" si="241"/>
        <v>0</v>
      </c>
      <c r="FS18" s="35">
        <f t="shared" si="241"/>
        <v>0</v>
      </c>
      <c r="FT18" s="35">
        <f t="shared" si="241"/>
        <v>0</v>
      </c>
      <c r="FU18" s="35">
        <f t="shared" si="241"/>
        <v>0</v>
      </c>
      <c r="FV18" s="35">
        <f t="shared" si="241"/>
        <v>0</v>
      </c>
      <c r="FW18" s="35">
        <f t="shared" si="241"/>
        <v>0</v>
      </c>
      <c r="FX18" s="35">
        <f t="shared" si="241"/>
        <v>0</v>
      </c>
      <c r="FY18" s="35">
        <f t="shared" si="241"/>
        <v>0</v>
      </c>
      <c r="FZ18" s="35">
        <f t="shared" si="241"/>
        <v>0</v>
      </c>
      <c r="GA18" s="35">
        <f t="shared" si="241"/>
        <v>0</v>
      </c>
      <c r="GB18" s="35">
        <f t="shared" si="241"/>
        <v>0</v>
      </c>
      <c r="GC18" s="35">
        <f t="shared" si="241"/>
        <v>0</v>
      </c>
      <c r="GD18" s="35">
        <f t="shared" si="241"/>
        <v>0</v>
      </c>
      <c r="GE18" s="35">
        <f t="shared" si="241"/>
        <v>0</v>
      </c>
      <c r="GF18" s="35">
        <f t="shared" si="241"/>
        <v>0</v>
      </c>
      <c r="GG18" s="35">
        <f t="shared" si="241"/>
        <v>0</v>
      </c>
      <c r="GH18" s="35">
        <f t="shared" si="241"/>
        <v>0</v>
      </c>
      <c r="GI18" s="35">
        <f t="shared" si="241"/>
        <v>0</v>
      </c>
      <c r="GJ18" s="35">
        <f t="shared" si="241"/>
        <v>0</v>
      </c>
      <c r="GK18" s="35">
        <f t="shared" si="241"/>
        <v>0</v>
      </c>
      <c r="GL18" s="35">
        <f t="shared" si="241"/>
        <v>0</v>
      </c>
      <c r="GM18" s="35">
        <f t="shared" si="241"/>
        <v>0</v>
      </c>
      <c r="GN18" s="35">
        <f t="shared" si="241"/>
        <v>0</v>
      </c>
      <c r="GO18" s="35">
        <f t="shared" si="241"/>
        <v>0</v>
      </c>
      <c r="GP18" s="35">
        <f t="shared" si="241"/>
        <v>0</v>
      </c>
      <c r="GQ18" s="35">
        <f t="shared" si="241"/>
        <v>0</v>
      </c>
      <c r="GR18" s="35">
        <f t="shared" si="241"/>
        <v>0</v>
      </c>
      <c r="GS18" s="35">
        <f t="shared" si="241"/>
        <v>0</v>
      </c>
      <c r="GT18" s="35">
        <f t="shared" si="241"/>
        <v>0</v>
      </c>
      <c r="GU18" s="35">
        <f t="shared" si="241"/>
        <v>0</v>
      </c>
      <c r="GV18" s="35">
        <f t="shared" si="241"/>
        <v>0</v>
      </c>
      <c r="GW18" s="35">
        <f t="shared" si="241"/>
        <v>0</v>
      </c>
      <c r="GX18" s="35">
        <f t="shared" si="241"/>
        <v>0</v>
      </c>
      <c r="GY18" s="35">
        <f t="shared" si="241"/>
        <v>0</v>
      </c>
      <c r="GZ18" s="35">
        <f t="shared" si="241"/>
        <v>0</v>
      </c>
      <c r="HA18" s="35">
        <f t="shared" ref="HA18:IC18" si="242">GZ18+HA17-GZ19</f>
        <v>0</v>
      </c>
      <c r="HB18" s="35">
        <f t="shared" si="242"/>
        <v>0</v>
      </c>
      <c r="HC18" s="35">
        <f t="shared" si="242"/>
        <v>0</v>
      </c>
      <c r="HD18" s="35">
        <f t="shared" si="242"/>
        <v>0</v>
      </c>
      <c r="HE18" s="35">
        <f t="shared" si="242"/>
        <v>0</v>
      </c>
      <c r="HF18" s="35">
        <f t="shared" si="242"/>
        <v>0</v>
      </c>
      <c r="HG18" s="35">
        <f t="shared" si="242"/>
        <v>0</v>
      </c>
      <c r="HH18" s="35">
        <f t="shared" si="242"/>
        <v>0</v>
      </c>
      <c r="HI18" s="35">
        <f t="shared" si="242"/>
        <v>0</v>
      </c>
      <c r="HJ18" s="35">
        <f t="shared" si="242"/>
        <v>0</v>
      </c>
      <c r="HK18" s="35">
        <f t="shared" si="242"/>
        <v>0</v>
      </c>
      <c r="HL18" s="35">
        <f t="shared" si="242"/>
        <v>0</v>
      </c>
      <c r="HM18" s="35">
        <f t="shared" si="242"/>
        <v>0</v>
      </c>
      <c r="HN18" s="35">
        <f t="shared" si="242"/>
        <v>0</v>
      </c>
      <c r="HO18" s="35">
        <f t="shared" si="242"/>
        <v>0</v>
      </c>
      <c r="HP18" s="35">
        <f t="shared" si="242"/>
        <v>0</v>
      </c>
      <c r="HQ18" s="35">
        <f t="shared" si="242"/>
        <v>0</v>
      </c>
      <c r="HR18" s="35">
        <f t="shared" si="242"/>
        <v>0</v>
      </c>
      <c r="HS18" s="35">
        <f t="shared" si="242"/>
        <v>0</v>
      </c>
      <c r="HT18" s="35">
        <f t="shared" si="242"/>
        <v>0</v>
      </c>
      <c r="HU18" s="35">
        <f t="shared" si="242"/>
        <v>0</v>
      </c>
      <c r="HV18" s="35">
        <f t="shared" si="242"/>
        <v>0</v>
      </c>
      <c r="HW18" s="35">
        <f t="shared" si="242"/>
        <v>0</v>
      </c>
      <c r="HX18" s="35">
        <f t="shared" si="242"/>
        <v>0</v>
      </c>
      <c r="HY18" s="35">
        <f t="shared" si="242"/>
        <v>0</v>
      </c>
      <c r="HZ18" s="35">
        <f t="shared" si="242"/>
        <v>0</v>
      </c>
      <c r="IA18" s="35">
        <f t="shared" si="242"/>
        <v>0</v>
      </c>
      <c r="IB18" s="35">
        <f t="shared" si="242"/>
        <v>0</v>
      </c>
      <c r="IC18" s="35">
        <f t="shared" si="242"/>
        <v>0</v>
      </c>
    </row>
    <row r="19" spans="2:237" x14ac:dyDescent="0.2">
      <c r="B19" s="3" t="s">
        <v>21</v>
      </c>
      <c r="I19" s="5" t="s">
        <v>18</v>
      </c>
      <c r="K19" s="36">
        <f>Input_Scen!J19</f>
        <v>2028</v>
      </c>
      <c r="N19" s="37">
        <f>SUM(P19:IC19)</f>
        <v>1</v>
      </c>
      <c r="P19" s="38">
        <f t="shared" ref="P19:CA19" si="243">IF(P$6=$K19,1,0)</f>
        <v>0</v>
      </c>
      <c r="Q19" s="38">
        <f t="shared" si="243"/>
        <v>0</v>
      </c>
      <c r="R19" s="38">
        <f t="shared" si="243"/>
        <v>0</v>
      </c>
      <c r="S19" s="38">
        <f t="shared" si="243"/>
        <v>0</v>
      </c>
      <c r="T19" s="38">
        <f t="shared" si="243"/>
        <v>0</v>
      </c>
      <c r="U19" s="38">
        <f t="shared" si="243"/>
        <v>1</v>
      </c>
      <c r="V19" s="38">
        <f t="shared" si="243"/>
        <v>0</v>
      </c>
      <c r="W19" s="38">
        <f t="shared" si="243"/>
        <v>0</v>
      </c>
      <c r="X19" s="38">
        <f t="shared" si="243"/>
        <v>0</v>
      </c>
      <c r="Y19" s="38">
        <f t="shared" si="243"/>
        <v>0</v>
      </c>
      <c r="Z19" s="38">
        <f t="shared" si="243"/>
        <v>0</v>
      </c>
      <c r="AA19" s="38">
        <f t="shared" si="243"/>
        <v>0</v>
      </c>
      <c r="AB19" s="38">
        <f t="shared" si="243"/>
        <v>0</v>
      </c>
      <c r="AC19" s="38">
        <f t="shared" si="243"/>
        <v>0</v>
      </c>
      <c r="AD19" s="38">
        <f t="shared" si="243"/>
        <v>0</v>
      </c>
      <c r="AE19" s="38">
        <f t="shared" si="243"/>
        <v>0</v>
      </c>
      <c r="AF19" s="38">
        <f t="shared" si="243"/>
        <v>0</v>
      </c>
      <c r="AG19" s="38">
        <f t="shared" si="243"/>
        <v>0</v>
      </c>
      <c r="AH19" s="38">
        <f t="shared" si="243"/>
        <v>0</v>
      </c>
      <c r="AI19" s="38">
        <f t="shared" si="243"/>
        <v>0</v>
      </c>
      <c r="AJ19" s="38">
        <f t="shared" si="243"/>
        <v>0</v>
      </c>
      <c r="AK19" s="38">
        <f t="shared" si="243"/>
        <v>0</v>
      </c>
      <c r="AL19" s="38">
        <f t="shared" si="243"/>
        <v>0</v>
      </c>
      <c r="AM19" s="38">
        <f t="shared" si="243"/>
        <v>0</v>
      </c>
      <c r="AN19" s="38">
        <f t="shared" si="243"/>
        <v>0</v>
      </c>
      <c r="AO19" s="38">
        <f t="shared" si="243"/>
        <v>0</v>
      </c>
      <c r="AP19" s="38">
        <f t="shared" si="243"/>
        <v>0</v>
      </c>
      <c r="AQ19" s="38">
        <f t="shared" si="243"/>
        <v>0</v>
      </c>
      <c r="AR19" s="38">
        <f t="shared" si="243"/>
        <v>0</v>
      </c>
      <c r="AS19" s="38">
        <f t="shared" si="243"/>
        <v>0</v>
      </c>
      <c r="AT19" s="38">
        <f t="shared" si="243"/>
        <v>0</v>
      </c>
      <c r="AU19" s="38">
        <f t="shared" si="243"/>
        <v>0</v>
      </c>
      <c r="AV19" s="38">
        <f t="shared" si="243"/>
        <v>0</v>
      </c>
      <c r="AW19" s="38">
        <f t="shared" si="243"/>
        <v>0</v>
      </c>
      <c r="AX19" s="38">
        <f t="shared" si="243"/>
        <v>0</v>
      </c>
      <c r="AY19" s="38">
        <f t="shared" si="243"/>
        <v>0</v>
      </c>
      <c r="AZ19" s="38">
        <f t="shared" si="243"/>
        <v>0</v>
      </c>
      <c r="BA19" s="38">
        <f t="shared" si="243"/>
        <v>0</v>
      </c>
      <c r="BB19" s="38">
        <f t="shared" si="243"/>
        <v>0</v>
      </c>
      <c r="BC19" s="38">
        <f t="shared" si="243"/>
        <v>0</v>
      </c>
      <c r="BD19" s="38">
        <f t="shared" si="243"/>
        <v>0</v>
      </c>
      <c r="BE19" s="38">
        <f t="shared" si="243"/>
        <v>0</v>
      </c>
      <c r="BF19" s="38">
        <f t="shared" si="243"/>
        <v>0</v>
      </c>
      <c r="BG19" s="38">
        <f t="shared" si="243"/>
        <v>0</v>
      </c>
      <c r="BH19" s="38">
        <f t="shared" si="243"/>
        <v>0</v>
      </c>
      <c r="BI19" s="38">
        <f t="shared" si="243"/>
        <v>0</v>
      </c>
      <c r="BJ19" s="38">
        <f t="shared" si="243"/>
        <v>0</v>
      </c>
      <c r="BK19" s="38">
        <f t="shared" si="243"/>
        <v>0</v>
      </c>
      <c r="BL19" s="38">
        <f t="shared" si="243"/>
        <v>0</v>
      </c>
      <c r="BM19" s="38">
        <f t="shared" si="243"/>
        <v>0</v>
      </c>
      <c r="BN19" s="38">
        <f t="shared" si="243"/>
        <v>0</v>
      </c>
      <c r="BO19" s="38">
        <f t="shared" si="243"/>
        <v>0</v>
      </c>
      <c r="BP19" s="38">
        <f t="shared" si="243"/>
        <v>0</v>
      </c>
      <c r="BQ19" s="38">
        <f t="shared" si="243"/>
        <v>0</v>
      </c>
      <c r="BR19" s="38">
        <f t="shared" si="243"/>
        <v>0</v>
      </c>
      <c r="BS19" s="38">
        <f t="shared" si="243"/>
        <v>0</v>
      </c>
      <c r="BT19" s="38">
        <f t="shared" si="243"/>
        <v>0</v>
      </c>
      <c r="BU19" s="38">
        <f t="shared" si="243"/>
        <v>0</v>
      </c>
      <c r="BV19" s="38">
        <f t="shared" si="243"/>
        <v>0</v>
      </c>
      <c r="BW19" s="38">
        <f t="shared" si="243"/>
        <v>0</v>
      </c>
      <c r="BX19" s="38">
        <f t="shared" si="243"/>
        <v>0</v>
      </c>
      <c r="BY19" s="38">
        <f t="shared" si="243"/>
        <v>0</v>
      </c>
      <c r="BZ19" s="38">
        <f t="shared" si="243"/>
        <v>0</v>
      </c>
      <c r="CA19" s="38">
        <f t="shared" si="243"/>
        <v>0</v>
      </c>
      <c r="CB19" s="38">
        <f t="shared" ref="CB19" si="244">IF(CB$6=$K19,1,0)</f>
        <v>0</v>
      </c>
      <c r="CC19" s="38">
        <f t="shared" si="236"/>
        <v>0</v>
      </c>
      <c r="CD19" s="38">
        <f t="shared" si="236"/>
        <v>0</v>
      </c>
      <c r="CE19" s="38">
        <f t="shared" si="236"/>
        <v>0</v>
      </c>
      <c r="CF19" s="38">
        <f t="shared" si="236"/>
        <v>0</v>
      </c>
      <c r="CG19" s="38">
        <f t="shared" si="236"/>
        <v>0</v>
      </c>
      <c r="CH19" s="38">
        <f t="shared" si="236"/>
        <v>0</v>
      </c>
      <c r="CI19" s="38">
        <f t="shared" si="236"/>
        <v>0</v>
      </c>
      <c r="CJ19" s="38">
        <f t="shared" si="236"/>
        <v>0</v>
      </c>
      <c r="CK19" s="38">
        <f t="shared" si="236"/>
        <v>0</v>
      </c>
      <c r="CL19" s="38">
        <f t="shared" si="236"/>
        <v>0</v>
      </c>
      <c r="CM19" s="38">
        <f t="shared" si="236"/>
        <v>0</v>
      </c>
      <c r="CN19" s="38">
        <f t="shared" si="236"/>
        <v>0</v>
      </c>
      <c r="CO19" s="38">
        <f t="shared" si="236"/>
        <v>0</v>
      </c>
      <c r="CP19" s="38">
        <f t="shared" si="236"/>
        <v>0</v>
      </c>
      <c r="CQ19" s="38">
        <f t="shared" si="236"/>
        <v>0</v>
      </c>
      <c r="CR19" s="38">
        <f t="shared" si="236"/>
        <v>0</v>
      </c>
      <c r="CS19" s="38">
        <f t="shared" si="236"/>
        <v>0</v>
      </c>
      <c r="CT19" s="38">
        <f t="shared" si="236"/>
        <v>0</v>
      </c>
      <c r="CU19" s="38">
        <f t="shared" si="236"/>
        <v>0</v>
      </c>
      <c r="CV19" s="38">
        <f t="shared" si="236"/>
        <v>0</v>
      </c>
      <c r="CW19" s="38">
        <f t="shared" si="236"/>
        <v>0</v>
      </c>
      <c r="CX19" s="38">
        <f t="shared" si="236"/>
        <v>0</v>
      </c>
      <c r="CY19" s="38">
        <f t="shared" si="236"/>
        <v>0</v>
      </c>
      <c r="CZ19" s="38">
        <f t="shared" si="236"/>
        <v>0</v>
      </c>
      <c r="DA19" s="38">
        <f t="shared" si="236"/>
        <v>0</v>
      </c>
      <c r="DB19" s="38">
        <f t="shared" si="236"/>
        <v>0</v>
      </c>
      <c r="DC19" s="38">
        <f t="shared" si="236"/>
        <v>0</v>
      </c>
      <c r="DD19" s="38">
        <f t="shared" si="236"/>
        <v>0</v>
      </c>
      <c r="DE19" s="38">
        <f t="shared" si="236"/>
        <v>0</v>
      </c>
      <c r="DF19" s="38">
        <f t="shared" si="236"/>
        <v>0</v>
      </c>
      <c r="DG19" s="38">
        <f t="shared" si="236"/>
        <v>0</v>
      </c>
      <c r="DH19" s="38">
        <f t="shared" si="236"/>
        <v>0</v>
      </c>
      <c r="DI19" s="38">
        <f t="shared" si="236"/>
        <v>0</v>
      </c>
      <c r="DJ19" s="38">
        <f t="shared" si="236"/>
        <v>0</v>
      </c>
      <c r="DK19" s="38">
        <f t="shared" si="236"/>
        <v>0</v>
      </c>
      <c r="DL19" s="38">
        <f t="shared" si="236"/>
        <v>0</v>
      </c>
      <c r="DM19" s="38">
        <f t="shared" si="236"/>
        <v>0</v>
      </c>
      <c r="DN19" s="38">
        <f t="shared" si="236"/>
        <v>0</v>
      </c>
      <c r="DO19" s="38">
        <f t="shared" si="236"/>
        <v>0</v>
      </c>
      <c r="DP19" s="38">
        <f t="shared" si="236"/>
        <v>0</v>
      </c>
      <c r="DQ19" s="38">
        <f t="shared" si="236"/>
        <v>0</v>
      </c>
      <c r="DR19" s="38">
        <f t="shared" si="236"/>
        <v>0</v>
      </c>
      <c r="DS19" s="38">
        <f t="shared" si="236"/>
        <v>0</v>
      </c>
      <c r="DT19" s="38">
        <f t="shared" si="236"/>
        <v>0</v>
      </c>
      <c r="DU19" s="38">
        <f t="shared" si="236"/>
        <v>0</v>
      </c>
      <c r="DV19" s="38">
        <f t="shared" si="236"/>
        <v>0</v>
      </c>
      <c r="DW19" s="38">
        <f t="shared" si="236"/>
        <v>0</v>
      </c>
      <c r="DX19" s="38">
        <f t="shared" si="236"/>
        <v>0</v>
      </c>
      <c r="DY19" s="38">
        <f t="shared" si="236"/>
        <v>0</v>
      </c>
      <c r="DZ19" s="38">
        <f t="shared" si="236"/>
        <v>0</v>
      </c>
      <c r="EA19" s="38">
        <f t="shared" si="236"/>
        <v>0</v>
      </c>
      <c r="EB19" s="38">
        <f t="shared" si="236"/>
        <v>0</v>
      </c>
      <c r="EC19" s="38">
        <f t="shared" si="236"/>
        <v>0</v>
      </c>
      <c r="ED19" s="38">
        <f t="shared" si="236"/>
        <v>0</v>
      </c>
      <c r="EE19" s="38">
        <f t="shared" si="236"/>
        <v>0</v>
      </c>
      <c r="EF19" s="38">
        <f t="shared" si="236"/>
        <v>0</v>
      </c>
      <c r="EG19" s="38">
        <f t="shared" si="236"/>
        <v>0</v>
      </c>
      <c r="EH19" s="38">
        <f t="shared" si="236"/>
        <v>0</v>
      </c>
      <c r="EI19" s="38">
        <f t="shared" si="236"/>
        <v>0</v>
      </c>
      <c r="EJ19" s="38">
        <f t="shared" si="236"/>
        <v>0</v>
      </c>
      <c r="EK19" s="38">
        <f t="shared" si="236"/>
        <v>0</v>
      </c>
      <c r="EL19" s="38">
        <f t="shared" si="236"/>
        <v>0</v>
      </c>
      <c r="EM19" s="38">
        <f t="shared" si="236"/>
        <v>0</v>
      </c>
      <c r="EN19" s="38">
        <f t="shared" si="236"/>
        <v>0</v>
      </c>
      <c r="EO19" s="38">
        <f t="shared" si="237"/>
        <v>0</v>
      </c>
      <c r="EP19" s="38">
        <f t="shared" si="237"/>
        <v>0</v>
      </c>
      <c r="EQ19" s="38">
        <f t="shared" si="237"/>
        <v>0</v>
      </c>
      <c r="ER19" s="38">
        <f t="shared" si="237"/>
        <v>0</v>
      </c>
      <c r="ES19" s="38">
        <f t="shared" si="237"/>
        <v>0</v>
      </c>
      <c r="ET19" s="38">
        <f t="shared" si="237"/>
        <v>0</v>
      </c>
      <c r="EU19" s="38">
        <f t="shared" si="237"/>
        <v>0</v>
      </c>
      <c r="EV19" s="38">
        <f t="shared" si="237"/>
        <v>0</v>
      </c>
      <c r="EW19" s="38">
        <f t="shared" si="237"/>
        <v>0</v>
      </c>
      <c r="EX19" s="38">
        <f t="shared" si="237"/>
        <v>0</v>
      </c>
      <c r="EY19" s="38">
        <f t="shared" si="237"/>
        <v>0</v>
      </c>
      <c r="EZ19" s="38">
        <f t="shared" si="237"/>
        <v>0</v>
      </c>
      <c r="FA19" s="38">
        <f t="shared" si="237"/>
        <v>0</v>
      </c>
      <c r="FB19" s="38">
        <f t="shared" si="237"/>
        <v>0</v>
      </c>
      <c r="FC19" s="38">
        <f t="shared" si="237"/>
        <v>0</v>
      </c>
      <c r="FD19" s="38">
        <f t="shared" si="237"/>
        <v>0</v>
      </c>
      <c r="FE19" s="38">
        <f t="shared" si="237"/>
        <v>0</v>
      </c>
      <c r="FF19" s="38">
        <f t="shared" si="237"/>
        <v>0</v>
      </c>
      <c r="FG19" s="38">
        <f t="shared" si="237"/>
        <v>0</v>
      </c>
      <c r="FH19" s="38">
        <f t="shared" si="237"/>
        <v>0</v>
      </c>
      <c r="FI19" s="38">
        <f t="shared" si="237"/>
        <v>0</v>
      </c>
      <c r="FJ19" s="38">
        <f t="shared" si="237"/>
        <v>0</v>
      </c>
      <c r="FK19" s="38">
        <f t="shared" si="237"/>
        <v>0</v>
      </c>
      <c r="FL19" s="38">
        <f t="shared" si="237"/>
        <v>0</v>
      </c>
      <c r="FM19" s="38">
        <f t="shared" si="237"/>
        <v>0</v>
      </c>
      <c r="FN19" s="38">
        <f t="shared" si="237"/>
        <v>0</v>
      </c>
      <c r="FO19" s="38">
        <f t="shared" si="237"/>
        <v>0</v>
      </c>
      <c r="FP19" s="38">
        <f t="shared" si="237"/>
        <v>0</v>
      </c>
      <c r="FQ19" s="38">
        <f t="shared" si="237"/>
        <v>0</v>
      </c>
      <c r="FR19" s="38">
        <f t="shared" si="237"/>
        <v>0</v>
      </c>
      <c r="FS19" s="38">
        <f t="shared" si="237"/>
        <v>0</v>
      </c>
      <c r="FT19" s="38">
        <f t="shared" si="237"/>
        <v>0</v>
      </c>
      <c r="FU19" s="38">
        <f t="shared" si="237"/>
        <v>0</v>
      </c>
      <c r="FV19" s="38">
        <f t="shared" si="237"/>
        <v>0</v>
      </c>
      <c r="FW19" s="38">
        <f t="shared" si="237"/>
        <v>0</v>
      </c>
      <c r="FX19" s="38">
        <f t="shared" si="237"/>
        <v>0</v>
      </c>
      <c r="FY19" s="38">
        <f t="shared" si="237"/>
        <v>0</v>
      </c>
      <c r="FZ19" s="38">
        <f t="shared" si="237"/>
        <v>0</v>
      </c>
      <c r="GA19" s="38">
        <f t="shared" si="237"/>
        <v>0</v>
      </c>
      <c r="GB19" s="38">
        <f t="shared" si="237"/>
        <v>0</v>
      </c>
      <c r="GC19" s="38">
        <f t="shared" si="237"/>
        <v>0</v>
      </c>
      <c r="GD19" s="38">
        <f t="shared" si="237"/>
        <v>0</v>
      </c>
      <c r="GE19" s="38">
        <f t="shared" si="237"/>
        <v>0</v>
      </c>
      <c r="GF19" s="38">
        <f t="shared" si="237"/>
        <v>0</v>
      </c>
      <c r="GG19" s="38">
        <f t="shared" si="237"/>
        <v>0</v>
      </c>
      <c r="GH19" s="38">
        <f t="shared" si="237"/>
        <v>0</v>
      </c>
      <c r="GI19" s="38">
        <f t="shared" si="237"/>
        <v>0</v>
      </c>
      <c r="GJ19" s="38">
        <f t="shared" si="237"/>
        <v>0</v>
      </c>
      <c r="GK19" s="38">
        <f t="shared" si="237"/>
        <v>0</v>
      </c>
      <c r="GL19" s="38">
        <f t="shared" si="237"/>
        <v>0</v>
      </c>
      <c r="GM19" s="38">
        <f t="shared" si="237"/>
        <v>0</v>
      </c>
      <c r="GN19" s="38">
        <f t="shared" si="237"/>
        <v>0</v>
      </c>
      <c r="GO19" s="38">
        <f t="shared" si="237"/>
        <v>0</v>
      </c>
      <c r="GP19" s="38">
        <f t="shared" si="237"/>
        <v>0</v>
      </c>
      <c r="GQ19" s="38">
        <f t="shared" si="237"/>
        <v>0</v>
      </c>
      <c r="GR19" s="38">
        <f t="shared" si="237"/>
        <v>0</v>
      </c>
      <c r="GS19" s="38">
        <f t="shared" si="237"/>
        <v>0</v>
      </c>
      <c r="GT19" s="38">
        <f t="shared" si="237"/>
        <v>0</v>
      </c>
      <c r="GU19" s="38">
        <f t="shared" si="237"/>
        <v>0</v>
      </c>
      <c r="GV19" s="38">
        <f t="shared" si="237"/>
        <v>0</v>
      </c>
      <c r="GW19" s="38">
        <f t="shared" si="237"/>
        <v>0</v>
      </c>
      <c r="GX19" s="38">
        <f t="shared" si="237"/>
        <v>0</v>
      </c>
      <c r="GY19" s="38">
        <f t="shared" si="237"/>
        <v>0</v>
      </c>
      <c r="GZ19" s="38">
        <f t="shared" si="237"/>
        <v>0</v>
      </c>
      <c r="HA19" s="38">
        <f t="shared" si="238"/>
        <v>0</v>
      </c>
      <c r="HB19" s="38">
        <f t="shared" si="238"/>
        <v>0</v>
      </c>
      <c r="HC19" s="38">
        <f t="shared" si="238"/>
        <v>0</v>
      </c>
      <c r="HD19" s="38">
        <f t="shared" si="238"/>
        <v>0</v>
      </c>
      <c r="HE19" s="38">
        <f t="shared" si="238"/>
        <v>0</v>
      </c>
      <c r="HF19" s="38">
        <f t="shared" si="238"/>
        <v>0</v>
      </c>
      <c r="HG19" s="38">
        <f t="shared" si="238"/>
        <v>0</v>
      </c>
      <c r="HH19" s="38">
        <f t="shared" si="238"/>
        <v>0</v>
      </c>
      <c r="HI19" s="38">
        <f t="shared" si="238"/>
        <v>0</v>
      </c>
      <c r="HJ19" s="38">
        <f t="shared" si="238"/>
        <v>0</v>
      </c>
      <c r="HK19" s="38">
        <f t="shared" si="238"/>
        <v>0</v>
      </c>
      <c r="HL19" s="38">
        <f t="shared" si="238"/>
        <v>0</v>
      </c>
      <c r="HM19" s="38">
        <f t="shared" si="238"/>
        <v>0</v>
      </c>
      <c r="HN19" s="38">
        <f t="shared" si="238"/>
        <v>0</v>
      </c>
      <c r="HO19" s="38">
        <f t="shared" si="238"/>
        <v>0</v>
      </c>
      <c r="HP19" s="38">
        <f t="shared" si="238"/>
        <v>0</v>
      </c>
      <c r="HQ19" s="38">
        <f t="shared" si="238"/>
        <v>0</v>
      </c>
      <c r="HR19" s="38">
        <f t="shared" si="238"/>
        <v>0</v>
      </c>
      <c r="HS19" s="38">
        <f t="shared" si="238"/>
        <v>0</v>
      </c>
      <c r="HT19" s="38">
        <f t="shared" si="238"/>
        <v>0</v>
      </c>
      <c r="HU19" s="38">
        <f t="shared" si="238"/>
        <v>0</v>
      </c>
      <c r="HV19" s="38">
        <f t="shared" si="238"/>
        <v>0</v>
      </c>
      <c r="HW19" s="38">
        <f t="shared" si="238"/>
        <v>0</v>
      </c>
      <c r="HX19" s="38">
        <f t="shared" si="238"/>
        <v>0</v>
      </c>
      <c r="HY19" s="38">
        <f t="shared" si="238"/>
        <v>0</v>
      </c>
      <c r="HZ19" s="38">
        <f t="shared" si="238"/>
        <v>0</v>
      </c>
      <c r="IA19" s="38">
        <f t="shared" si="238"/>
        <v>0</v>
      </c>
      <c r="IB19" s="38">
        <f t="shared" si="238"/>
        <v>0</v>
      </c>
      <c r="IC19" s="38">
        <f t="shared" si="238"/>
        <v>0</v>
      </c>
    </row>
    <row r="20" spans="2:237" x14ac:dyDescent="0.2">
      <c r="N20" s="46"/>
    </row>
    <row r="21" spans="2:237" x14ac:dyDescent="0.2">
      <c r="B21" s="3" t="s">
        <v>22</v>
      </c>
      <c r="I21" s="5" t="s">
        <v>18</v>
      </c>
      <c r="K21" s="36">
        <f>Input_Scen!J21</f>
        <v>2029</v>
      </c>
      <c r="N21" s="37">
        <f>SUM(P21:IC21)</f>
        <v>1</v>
      </c>
      <c r="P21" s="38">
        <f>IF(P$6=$K21,1,0)</f>
        <v>0</v>
      </c>
      <c r="Q21" s="38">
        <f t="shared" ref="Q21:CB21" si="245">IF(Q$6=$K21,1,0)</f>
        <v>0</v>
      </c>
      <c r="R21" s="38">
        <f t="shared" si="245"/>
        <v>0</v>
      </c>
      <c r="S21" s="38">
        <f t="shared" si="245"/>
        <v>0</v>
      </c>
      <c r="T21" s="38">
        <f t="shared" si="245"/>
        <v>0</v>
      </c>
      <c r="U21" s="38">
        <f t="shared" si="245"/>
        <v>0</v>
      </c>
      <c r="V21" s="38">
        <f t="shared" si="245"/>
        <v>1</v>
      </c>
      <c r="W21" s="38">
        <f t="shared" si="245"/>
        <v>0</v>
      </c>
      <c r="X21" s="38">
        <f t="shared" si="245"/>
        <v>0</v>
      </c>
      <c r="Y21" s="38">
        <f t="shared" si="245"/>
        <v>0</v>
      </c>
      <c r="Z21" s="38">
        <f t="shared" si="245"/>
        <v>0</v>
      </c>
      <c r="AA21" s="38">
        <f t="shared" si="245"/>
        <v>0</v>
      </c>
      <c r="AB21" s="38">
        <f t="shared" si="245"/>
        <v>0</v>
      </c>
      <c r="AC21" s="38">
        <f t="shared" si="245"/>
        <v>0</v>
      </c>
      <c r="AD21" s="38">
        <f t="shared" si="245"/>
        <v>0</v>
      </c>
      <c r="AE21" s="38">
        <f t="shared" si="245"/>
        <v>0</v>
      </c>
      <c r="AF21" s="38">
        <f t="shared" si="245"/>
        <v>0</v>
      </c>
      <c r="AG21" s="38">
        <f t="shared" si="245"/>
        <v>0</v>
      </c>
      <c r="AH21" s="38">
        <f t="shared" si="245"/>
        <v>0</v>
      </c>
      <c r="AI21" s="38">
        <f t="shared" si="245"/>
        <v>0</v>
      </c>
      <c r="AJ21" s="38">
        <f t="shared" si="245"/>
        <v>0</v>
      </c>
      <c r="AK21" s="38">
        <f t="shared" si="245"/>
        <v>0</v>
      </c>
      <c r="AL21" s="38">
        <f t="shared" si="245"/>
        <v>0</v>
      </c>
      <c r="AM21" s="38">
        <f t="shared" si="245"/>
        <v>0</v>
      </c>
      <c r="AN21" s="38">
        <f t="shared" si="245"/>
        <v>0</v>
      </c>
      <c r="AO21" s="38">
        <f t="shared" si="245"/>
        <v>0</v>
      </c>
      <c r="AP21" s="38">
        <f t="shared" si="245"/>
        <v>0</v>
      </c>
      <c r="AQ21" s="38">
        <f t="shared" si="245"/>
        <v>0</v>
      </c>
      <c r="AR21" s="38">
        <f t="shared" si="245"/>
        <v>0</v>
      </c>
      <c r="AS21" s="38">
        <f t="shared" si="245"/>
        <v>0</v>
      </c>
      <c r="AT21" s="38">
        <f t="shared" si="245"/>
        <v>0</v>
      </c>
      <c r="AU21" s="38">
        <f t="shared" si="245"/>
        <v>0</v>
      </c>
      <c r="AV21" s="38">
        <f t="shared" si="245"/>
        <v>0</v>
      </c>
      <c r="AW21" s="38">
        <f t="shared" si="245"/>
        <v>0</v>
      </c>
      <c r="AX21" s="38">
        <f t="shared" si="245"/>
        <v>0</v>
      </c>
      <c r="AY21" s="38">
        <f t="shared" si="245"/>
        <v>0</v>
      </c>
      <c r="AZ21" s="38">
        <f t="shared" si="245"/>
        <v>0</v>
      </c>
      <c r="BA21" s="38">
        <f t="shared" si="245"/>
        <v>0</v>
      </c>
      <c r="BB21" s="38">
        <f t="shared" si="245"/>
        <v>0</v>
      </c>
      <c r="BC21" s="38">
        <f t="shared" si="245"/>
        <v>0</v>
      </c>
      <c r="BD21" s="38">
        <f t="shared" si="245"/>
        <v>0</v>
      </c>
      <c r="BE21" s="38">
        <f t="shared" si="245"/>
        <v>0</v>
      </c>
      <c r="BF21" s="38">
        <f t="shared" si="245"/>
        <v>0</v>
      </c>
      <c r="BG21" s="38">
        <f t="shared" si="245"/>
        <v>0</v>
      </c>
      <c r="BH21" s="38">
        <f t="shared" si="245"/>
        <v>0</v>
      </c>
      <c r="BI21" s="38">
        <f t="shared" si="245"/>
        <v>0</v>
      </c>
      <c r="BJ21" s="38">
        <f t="shared" si="245"/>
        <v>0</v>
      </c>
      <c r="BK21" s="38">
        <f t="shared" si="245"/>
        <v>0</v>
      </c>
      <c r="BL21" s="38">
        <f t="shared" si="245"/>
        <v>0</v>
      </c>
      <c r="BM21" s="38">
        <f t="shared" si="245"/>
        <v>0</v>
      </c>
      <c r="BN21" s="38">
        <f t="shared" si="245"/>
        <v>0</v>
      </c>
      <c r="BO21" s="38">
        <f t="shared" si="245"/>
        <v>0</v>
      </c>
      <c r="BP21" s="38">
        <f t="shared" si="245"/>
        <v>0</v>
      </c>
      <c r="BQ21" s="38">
        <f t="shared" si="245"/>
        <v>0</v>
      </c>
      <c r="BR21" s="38">
        <f t="shared" si="245"/>
        <v>0</v>
      </c>
      <c r="BS21" s="38">
        <f t="shared" si="245"/>
        <v>0</v>
      </c>
      <c r="BT21" s="38">
        <f t="shared" si="245"/>
        <v>0</v>
      </c>
      <c r="BU21" s="38">
        <f t="shared" si="245"/>
        <v>0</v>
      </c>
      <c r="BV21" s="38">
        <f t="shared" si="245"/>
        <v>0</v>
      </c>
      <c r="BW21" s="38">
        <f t="shared" si="245"/>
        <v>0</v>
      </c>
      <c r="BX21" s="38">
        <f t="shared" si="245"/>
        <v>0</v>
      </c>
      <c r="BY21" s="38">
        <f t="shared" si="245"/>
        <v>0</v>
      </c>
      <c r="BZ21" s="38">
        <f t="shared" si="245"/>
        <v>0</v>
      </c>
      <c r="CA21" s="38">
        <f t="shared" si="245"/>
        <v>0</v>
      </c>
      <c r="CB21" s="38">
        <f t="shared" si="245"/>
        <v>0</v>
      </c>
      <c r="CC21" s="38">
        <f t="shared" ref="CC21:EN27" si="246">IF(CC$6=$K21,1,0)</f>
        <v>0</v>
      </c>
      <c r="CD21" s="38">
        <f t="shared" si="246"/>
        <v>0</v>
      </c>
      <c r="CE21" s="38">
        <f t="shared" si="246"/>
        <v>0</v>
      </c>
      <c r="CF21" s="38">
        <f t="shared" si="246"/>
        <v>0</v>
      </c>
      <c r="CG21" s="38">
        <f t="shared" si="246"/>
        <v>0</v>
      </c>
      <c r="CH21" s="38">
        <f t="shared" si="246"/>
        <v>0</v>
      </c>
      <c r="CI21" s="38">
        <f t="shared" si="246"/>
        <v>0</v>
      </c>
      <c r="CJ21" s="38">
        <f t="shared" si="246"/>
        <v>0</v>
      </c>
      <c r="CK21" s="38">
        <f t="shared" si="246"/>
        <v>0</v>
      </c>
      <c r="CL21" s="38">
        <f t="shared" si="246"/>
        <v>0</v>
      </c>
      <c r="CM21" s="38">
        <f t="shared" si="246"/>
        <v>0</v>
      </c>
      <c r="CN21" s="38">
        <f t="shared" si="246"/>
        <v>0</v>
      </c>
      <c r="CO21" s="38">
        <f t="shared" si="246"/>
        <v>0</v>
      </c>
      <c r="CP21" s="38">
        <f t="shared" si="246"/>
        <v>0</v>
      </c>
      <c r="CQ21" s="38">
        <f t="shared" si="246"/>
        <v>0</v>
      </c>
      <c r="CR21" s="38">
        <f t="shared" si="246"/>
        <v>0</v>
      </c>
      <c r="CS21" s="38">
        <f t="shared" si="246"/>
        <v>0</v>
      </c>
      <c r="CT21" s="38">
        <f t="shared" si="246"/>
        <v>0</v>
      </c>
      <c r="CU21" s="38">
        <f t="shared" si="246"/>
        <v>0</v>
      </c>
      <c r="CV21" s="38">
        <f t="shared" si="246"/>
        <v>0</v>
      </c>
      <c r="CW21" s="38">
        <f t="shared" si="246"/>
        <v>0</v>
      </c>
      <c r="CX21" s="38">
        <f t="shared" si="246"/>
        <v>0</v>
      </c>
      <c r="CY21" s="38">
        <f t="shared" si="246"/>
        <v>0</v>
      </c>
      <c r="CZ21" s="38">
        <f t="shared" si="246"/>
        <v>0</v>
      </c>
      <c r="DA21" s="38">
        <f t="shared" si="246"/>
        <v>0</v>
      </c>
      <c r="DB21" s="38">
        <f t="shared" si="246"/>
        <v>0</v>
      </c>
      <c r="DC21" s="38">
        <f t="shared" si="246"/>
        <v>0</v>
      </c>
      <c r="DD21" s="38">
        <f t="shared" si="246"/>
        <v>0</v>
      </c>
      <c r="DE21" s="38">
        <f t="shared" si="246"/>
        <v>0</v>
      </c>
      <c r="DF21" s="38">
        <f t="shared" si="246"/>
        <v>0</v>
      </c>
      <c r="DG21" s="38">
        <f t="shared" si="246"/>
        <v>0</v>
      </c>
      <c r="DH21" s="38">
        <f t="shared" si="246"/>
        <v>0</v>
      </c>
      <c r="DI21" s="38">
        <f t="shared" si="246"/>
        <v>0</v>
      </c>
      <c r="DJ21" s="38">
        <f t="shared" si="246"/>
        <v>0</v>
      </c>
      <c r="DK21" s="38">
        <f t="shared" si="246"/>
        <v>0</v>
      </c>
      <c r="DL21" s="38">
        <f t="shared" si="246"/>
        <v>0</v>
      </c>
      <c r="DM21" s="38">
        <f t="shared" si="246"/>
        <v>0</v>
      </c>
      <c r="DN21" s="38">
        <f t="shared" si="246"/>
        <v>0</v>
      </c>
      <c r="DO21" s="38">
        <f t="shared" si="246"/>
        <v>0</v>
      </c>
      <c r="DP21" s="38">
        <f t="shared" si="246"/>
        <v>0</v>
      </c>
      <c r="DQ21" s="38">
        <f t="shared" si="246"/>
        <v>0</v>
      </c>
      <c r="DR21" s="38">
        <f t="shared" si="246"/>
        <v>0</v>
      </c>
      <c r="DS21" s="38">
        <f t="shared" si="246"/>
        <v>0</v>
      </c>
      <c r="DT21" s="38">
        <f t="shared" si="246"/>
        <v>0</v>
      </c>
      <c r="DU21" s="38">
        <f t="shared" si="246"/>
        <v>0</v>
      </c>
      <c r="DV21" s="38">
        <f t="shared" si="246"/>
        <v>0</v>
      </c>
      <c r="DW21" s="38">
        <f t="shared" si="246"/>
        <v>0</v>
      </c>
      <c r="DX21" s="38">
        <f t="shared" si="246"/>
        <v>0</v>
      </c>
      <c r="DY21" s="38">
        <f t="shared" si="246"/>
        <v>0</v>
      </c>
      <c r="DZ21" s="38">
        <f t="shared" si="246"/>
        <v>0</v>
      </c>
      <c r="EA21" s="38">
        <f t="shared" si="246"/>
        <v>0</v>
      </c>
      <c r="EB21" s="38">
        <f t="shared" si="246"/>
        <v>0</v>
      </c>
      <c r="EC21" s="38">
        <f t="shared" si="246"/>
        <v>0</v>
      </c>
      <c r="ED21" s="38">
        <f t="shared" si="246"/>
        <v>0</v>
      </c>
      <c r="EE21" s="38">
        <f t="shared" si="246"/>
        <v>0</v>
      </c>
      <c r="EF21" s="38">
        <f t="shared" si="246"/>
        <v>0</v>
      </c>
      <c r="EG21" s="38">
        <f t="shared" si="246"/>
        <v>0</v>
      </c>
      <c r="EH21" s="38">
        <f t="shared" si="246"/>
        <v>0</v>
      </c>
      <c r="EI21" s="38">
        <f t="shared" si="246"/>
        <v>0</v>
      </c>
      <c r="EJ21" s="38">
        <f t="shared" si="246"/>
        <v>0</v>
      </c>
      <c r="EK21" s="38">
        <f t="shared" si="246"/>
        <v>0</v>
      </c>
      <c r="EL21" s="38">
        <f t="shared" si="246"/>
        <v>0</v>
      </c>
      <c r="EM21" s="38">
        <f t="shared" si="246"/>
        <v>0</v>
      </c>
      <c r="EN21" s="38">
        <f t="shared" si="246"/>
        <v>0</v>
      </c>
      <c r="EO21" s="38">
        <f t="shared" ref="EO21:GZ27" si="247">IF(EO$6=$K21,1,0)</f>
        <v>0</v>
      </c>
      <c r="EP21" s="38">
        <f t="shared" si="247"/>
        <v>0</v>
      </c>
      <c r="EQ21" s="38">
        <f t="shared" si="247"/>
        <v>0</v>
      </c>
      <c r="ER21" s="38">
        <f t="shared" si="247"/>
        <v>0</v>
      </c>
      <c r="ES21" s="38">
        <f t="shared" si="247"/>
        <v>0</v>
      </c>
      <c r="ET21" s="38">
        <f t="shared" si="247"/>
        <v>0</v>
      </c>
      <c r="EU21" s="38">
        <f t="shared" si="247"/>
        <v>0</v>
      </c>
      <c r="EV21" s="38">
        <f t="shared" si="247"/>
        <v>0</v>
      </c>
      <c r="EW21" s="38">
        <f t="shared" si="247"/>
        <v>0</v>
      </c>
      <c r="EX21" s="38">
        <f t="shared" si="247"/>
        <v>0</v>
      </c>
      <c r="EY21" s="38">
        <f t="shared" si="247"/>
        <v>0</v>
      </c>
      <c r="EZ21" s="38">
        <f t="shared" si="247"/>
        <v>0</v>
      </c>
      <c r="FA21" s="38">
        <f t="shared" si="247"/>
        <v>0</v>
      </c>
      <c r="FB21" s="38">
        <f t="shared" si="247"/>
        <v>0</v>
      </c>
      <c r="FC21" s="38">
        <f t="shared" si="247"/>
        <v>0</v>
      </c>
      <c r="FD21" s="38">
        <f t="shared" si="247"/>
        <v>0</v>
      </c>
      <c r="FE21" s="38">
        <f t="shared" si="247"/>
        <v>0</v>
      </c>
      <c r="FF21" s="38">
        <f t="shared" si="247"/>
        <v>0</v>
      </c>
      <c r="FG21" s="38">
        <f t="shared" si="247"/>
        <v>0</v>
      </c>
      <c r="FH21" s="38">
        <f t="shared" si="247"/>
        <v>0</v>
      </c>
      <c r="FI21" s="38">
        <f t="shared" si="247"/>
        <v>0</v>
      </c>
      <c r="FJ21" s="38">
        <f t="shared" si="247"/>
        <v>0</v>
      </c>
      <c r="FK21" s="38">
        <f t="shared" si="247"/>
        <v>0</v>
      </c>
      <c r="FL21" s="38">
        <f t="shared" si="247"/>
        <v>0</v>
      </c>
      <c r="FM21" s="38">
        <f t="shared" si="247"/>
        <v>0</v>
      </c>
      <c r="FN21" s="38">
        <f t="shared" si="247"/>
        <v>0</v>
      </c>
      <c r="FO21" s="38">
        <f t="shared" si="247"/>
        <v>0</v>
      </c>
      <c r="FP21" s="38">
        <f t="shared" si="247"/>
        <v>0</v>
      </c>
      <c r="FQ21" s="38">
        <f t="shared" si="247"/>
        <v>0</v>
      </c>
      <c r="FR21" s="38">
        <f t="shared" si="247"/>
        <v>0</v>
      </c>
      <c r="FS21" s="38">
        <f t="shared" si="247"/>
        <v>0</v>
      </c>
      <c r="FT21" s="38">
        <f t="shared" si="247"/>
        <v>0</v>
      </c>
      <c r="FU21" s="38">
        <f t="shared" si="247"/>
        <v>0</v>
      </c>
      <c r="FV21" s="38">
        <f t="shared" si="247"/>
        <v>0</v>
      </c>
      <c r="FW21" s="38">
        <f t="shared" si="247"/>
        <v>0</v>
      </c>
      <c r="FX21" s="38">
        <f t="shared" si="247"/>
        <v>0</v>
      </c>
      <c r="FY21" s="38">
        <f t="shared" si="247"/>
        <v>0</v>
      </c>
      <c r="FZ21" s="38">
        <f t="shared" si="247"/>
        <v>0</v>
      </c>
      <c r="GA21" s="38">
        <f t="shared" si="247"/>
        <v>0</v>
      </c>
      <c r="GB21" s="38">
        <f t="shared" si="247"/>
        <v>0</v>
      </c>
      <c r="GC21" s="38">
        <f t="shared" si="247"/>
        <v>0</v>
      </c>
      <c r="GD21" s="38">
        <f t="shared" si="247"/>
        <v>0</v>
      </c>
      <c r="GE21" s="38">
        <f t="shared" si="247"/>
        <v>0</v>
      </c>
      <c r="GF21" s="38">
        <f t="shared" si="247"/>
        <v>0</v>
      </c>
      <c r="GG21" s="38">
        <f t="shared" si="247"/>
        <v>0</v>
      </c>
      <c r="GH21" s="38">
        <f t="shared" si="247"/>
        <v>0</v>
      </c>
      <c r="GI21" s="38">
        <f t="shared" si="247"/>
        <v>0</v>
      </c>
      <c r="GJ21" s="38">
        <f t="shared" si="247"/>
        <v>0</v>
      </c>
      <c r="GK21" s="38">
        <f t="shared" si="247"/>
        <v>0</v>
      </c>
      <c r="GL21" s="38">
        <f t="shared" si="247"/>
        <v>0</v>
      </c>
      <c r="GM21" s="38">
        <f t="shared" si="247"/>
        <v>0</v>
      </c>
      <c r="GN21" s="38">
        <f t="shared" si="247"/>
        <v>0</v>
      </c>
      <c r="GO21" s="38">
        <f t="shared" si="247"/>
        <v>0</v>
      </c>
      <c r="GP21" s="38">
        <f t="shared" si="247"/>
        <v>0</v>
      </c>
      <c r="GQ21" s="38">
        <f t="shared" si="247"/>
        <v>0</v>
      </c>
      <c r="GR21" s="38">
        <f t="shared" si="247"/>
        <v>0</v>
      </c>
      <c r="GS21" s="38">
        <f t="shared" si="247"/>
        <v>0</v>
      </c>
      <c r="GT21" s="38">
        <f t="shared" si="247"/>
        <v>0</v>
      </c>
      <c r="GU21" s="38">
        <f t="shared" si="247"/>
        <v>0</v>
      </c>
      <c r="GV21" s="38">
        <f t="shared" si="247"/>
        <v>0</v>
      </c>
      <c r="GW21" s="38">
        <f t="shared" si="247"/>
        <v>0</v>
      </c>
      <c r="GX21" s="38">
        <f t="shared" si="247"/>
        <v>0</v>
      </c>
      <c r="GY21" s="38">
        <f t="shared" si="247"/>
        <v>0</v>
      </c>
      <c r="GZ21" s="38">
        <f t="shared" si="247"/>
        <v>0</v>
      </c>
      <c r="HA21" s="38">
        <f t="shared" ref="HA21:IC27" si="248">IF(HA$6=$K21,1,0)</f>
        <v>0</v>
      </c>
      <c r="HB21" s="38">
        <f t="shared" si="248"/>
        <v>0</v>
      </c>
      <c r="HC21" s="38">
        <f t="shared" si="248"/>
        <v>0</v>
      </c>
      <c r="HD21" s="38">
        <f t="shared" si="248"/>
        <v>0</v>
      </c>
      <c r="HE21" s="38">
        <f t="shared" si="248"/>
        <v>0</v>
      </c>
      <c r="HF21" s="38">
        <f t="shared" si="248"/>
        <v>0</v>
      </c>
      <c r="HG21" s="38">
        <f t="shared" si="248"/>
        <v>0</v>
      </c>
      <c r="HH21" s="38">
        <f t="shared" si="248"/>
        <v>0</v>
      </c>
      <c r="HI21" s="38">
        <f t="shared" si="248"/>
        <v>0</v>
      </c>
      <c r="HJ21" s="38">
        <f t="shared" si="248"/>
        <v>0</v>
      </c>
      <c r="HK21" s="38">
        <f t="shared" si="248"/>
        <v>0</v>
      </c>
      <c r="HL21" s="38">
        <f t="shared" si="248"/>
        <v>0</v>
      </c>
      <c r="HM21" s="38">
        <f t="shared" si="248"/>
        <v>0</v>
      </c>
      <c r="HN21" s="38">
        <f t="shared" si="248"/>
        <v>0</v>
      </c>
      <c r="HO21" s="38">
        <f t="shared" si="248"/>
        <v>0</v>
      </c>
      <c r="HP21" s="38">
        <f t="shared" si="248"/>
        <v>0</v>
      </c>
      <c r="HQ21" s="38">
        <f t="shared" si="248"/>
        <v>0</v>
      </c>
      <c r="HR21" s="38">
        <f t="shared" si="248"/>
        <v>0</v>
      </c>
      <c r="HS21" s="38">
        <f t="shared" si="248"/>
        <v>0</v>
      </c>
      <c r="HT21" s="38">
        <f t="shared" si="248"/>
        <v>0</v>
      </c>
      <c r="HU21" s="38">
        <f t="shared" si="248"/>
        <v>0</v>
      </c>
      <c r="HV21" s="38">
        <f t="shared" si="248"/>
        <v>0</v>
      </c>
      <c r="HW21" s="38">
        <f t="shared" si="248"/>
        <v>0</v>
      </c>
      <c r="HX21" s="38">
        <f t="shared" si="248"/>
        <v>0</v>
      </c>
      <c r="HY21" s="38">
        <f t="shared" si="248"/>
        <v>0</v>
      </c>
      <c r="HZ21" s="38">
        <f t="shared" si="248"/>
        <v>0</v>
      </c>
      <c r="IA21" s="38">
        <f t="shared" si="248"/>
        <v>0</v>
      </c>
      <c r="IB21" s="38">
        <f t="shared" si="248"/>
        <v>0</v>
      </c>
      <c r="IC21" s="38">
        <f t="shared" si="248"/>
        <v>0</v>
      </c>
    </row>
    <row r="22" spans="2:237" x14ac:dyDescent="0.2">
      <c r="B22" s="3" t="s">
        <v>23</v>
      </c>
      <c r="I22" s="5" t="s">
        <v>18</v>
      </c>
      <c r="N22" s="37">
        <f>SUM(P22:IC22)</f>
        <v>27</v>
      </c>
      <c r="P22" s="35">
        <f>O22+P21-O23</f>
        <v>0</v>
      </c>
      <c r="Q22" s="35">
        <f t="shared" ref="Q22:CB22" si="249">P22+Q21-P23</f>
        <v>0</v>
      </c>
      <c r="R22" s="35">
        <f t="shared" si="249"/>
        <v>0</v>
      </c>
      <c r="S22" s="35">
        <f t="shared" si="249"/>
        <v>0</v>
      </c>
      <c r="T22" s="35">
        <f t="shared" si="249"/>
        <v>0</v>
      </c>
      <c r="U22" s="35">
        <f t="shared" si="249"/>
        <v>0</v>
      </c>
      <c r="V22" s="35">
        <f t="shared" si="249"/>
        <v>1</v>
      </c>
      <c r="W22" s="35">
        <f t="shared" si="249"/>
        <v>1</v>
      </c>
      <c r="X22" s="35">
        <f t="shared" si="249"/>
        <v>1</v>
      </c>
      <c r="Y22" s="35">
        <f t="shared" si="249"/>
        <v>1</v>
      </c>
      <c r="Z22" s="35">
        <f t="shared" si="249"/>
        <v>1</v>
      </c>
      <c r="AA22" s="35">
        <f t="shared" si="249"/>
        <v>1</v>
      </c>
      <c r="AB22" s="35">
        <f t="shared" si="249"/>
        <v>1</v>
      </c>
      <c r="AC22" s="35">
        <f t="shared" si="249"/>
        <v>1</v>
      </c>
      <c r="AD22" s="35">
        <f t="shared" si="249"/>
        <v>1</v>
      </c>
      <c r="AE22" s="35">
        <f t="shared" si="249"/>
        <v>1</v>
      </c>
      <c r="AF22" s="35">
        <f t="shared" si="249"/>
        <v>1</v>
      </c>
      <c r="AG22" s="35">
        <f t="shared" si="249"/>
        <v>1</v>
      </c>
      <c r="AH22" s="35">
        <f t="shared" si="249"/>
        <v>1</v>
      </c>
      <c r="AI22" s="35">
        <f t="shared" si="249"/>
        <v>1</v>
      </c>
      <c r="AJ22" s="35">
        <f t="shared" si="249"/>
        <v>1</v>
      </c>
      <c r="AK22" s="35">
        <f t="shared" si="249"/>
        <v>1</v>
      </c>
      <c r="AL22" s="35">
        <f t="shared" si="249"/>
        <v>1</v>
      </c>
      <c r="AM22" s="35">
        <f t="shared" si="249"/>
        <v>1</v>
      </c>
      <c r="AN22" s="35">
        <f t="shared" si="249"/>
        <v>1</v>
      </c>
      <c r="AO22" s="35">
        <f t="shared" si="249"/>
        <v>1</v>
      </c>
      <c r="AP22" s="35">
        <f t="shared" si="249"/>
        <v>1</v>
      </c>
      <c r="AQ22" s="35">
        <f t="shared" si="249"/>
        <v>1</v>
      </c>
      <c r="AR22" s="35">
        <f t="shared" si="249"/>
        <v>1</v>
      </c>
      <c r="AS22" s="35">
        <f t="shared" si="249"/>
        <v>1</v>
      </c>
      <c r="AT22" s="35">
        <f t="shared" si="249"/>
        <v>1</v>
      </c>
      <c r="AU22" s="35">
        <f t="shared" si="249"/>
        <v>1</v>
      </c>
      <c r="AV22" s="35">
        <f t="shared" si="249"/>
        <v>1</v>
      </c>
      <c r="AW22" s="35">
        <f t="shared" si="249"/>
        <v>0</v>
      </c>
      <c r="AX22" s="35">
        <f t="shared" si="249"/>
        <v>0</v>
      </c>
      <c r="AY22" s="35">
        <f t="shared" si="249"/>
        <v>0</v>
      </c>
      <c r="AZ22" s="35">
        <f t="shared" si="249"/>
        <v>0</v>
      </c>
      <c r="BA22" s="35">
        <f t="shared" si="249"/>
        <v>0</v>
      </c>
      <c r="BB22" s="35">
        <f t="shared" si="249"/>
        <v>0</v>
      </c>
      <c r="BC22" s="35">
        <f t="shared" si="249"/>
        <v>0</v>
      </c>
      <c r="BD22" s="35">
        <f t="shared" si="249"/>
        <v>0</v>
      </c>
      <c r="BE22" s="35">
        <f t="shared" si="249"/>
        <v>0</v>
      </c>
      <c r="BF22" s="35">
        <f t="shared" si="249"/>
        <v>0</v>
      </c>
      <c r="BG22" s="35">
        <f t="shared" si="249"/>
        <v>0</v>
      </c>
      <c r="BH22" s="35">
        <f t="shared" si="249"/>
        <v>0</v>
      </c>
      <c r="BI22" s="35">
        <f t="shared" si="249"/>
        <v>0</v>
      </c>
      <c r="BJ22" s="35">
        <f t="shared" si="249"/>
        <v>0</v>
      </c>
      <c r="BK22" s="35">
        <f t="shared" si="249"/>
        <v>0</v>
      </c>
      <c r="BL22" s="35">
        <f t="shared" si="249"/>
        <v>0</v>
      </c>
      <c r="BM22" s="35">
        <f t="shared" si="249"/>
        <v>0</v>
      </c>
      <c r="BN22" s="35">
        <f t="shared" si="249"/>
        <v>0</v>
      </c>
      <c r="BO22" s="35">
        <f t="shared" si="249"/>
        <v>0</v>
      </c>
      <c r="BP22" s="35">
        <f t="shared" si="249"/>
        <v>0</v>
      </c>
      <c r="BQ22" s="35">
        <f t="shared" si="249"/>
        <v>0</v>
      </c>
      <c r="BR22" s="35">
        <f t="shared" si="249"/>
        <v>0</v>
      </c>
      <c r="BS22" s="35">
        <f t="shared" si="249"/>
        <v>0</v>
      </c>
      <c r="BT22" s="35">
        <f t="shared" si="249"/>
        <v>0</v>
      </c>
      <c r="BU22" s="35">
        <f t="shared" si="249"/>
        <v>0</v>
      </c>
      <c r="BV22" s="35">
        <f t="shared" si="249"/>
        <v>0</v>
      </c>
      <c r="BW22" s="35">
        <f t="shared" si="249"/>
        <v>0</v>
      </c>
      <c r="BX22" s="35">
        <f t="shared" si="249"/>
        <v>0</v>
      </c>
      <c r="BY22" s="35">
        <f t="shared" si="249"/>
        <v>0</v>
      </c>
      <c r="BZ22" s="35">
        <f t="shared" si="249"/>
        <v>0</v>
      </c>
      <c r="CA22" s="35">
        <f t="shared" si="249"/>
        <v>0</v>
      </c>
      <c r="CB22" s="35">
        <f t="shared" si="249"/>
        <v>0</v>
      </c>
      <c r="CC22" s="35">
        <f t="shared" ref="CC22:EN22" si="250">CB22+CC21-CB23</f>
        <v>0</v>
      </c>
      <c r="CD22" s="35">
        <f t="shared" si="250"/>
        <v>0</v>
      </c>
      <c r="CE22" s="35">
        <f t="shared" si="250"/>
        <v>0</v>
      </c>
      <c r="CF22" s="35">
        <f t="shared" si="250"/>
        <v>0</v>
      </c>
      <c r="CG22" s="35">
        <f t="shared" si="250"/>
        <v>0</v>
      </c>
      <c r="CH22" s="35">
        <f t="shared" si="250"/>
        <v>0</v>
      </c>
      <c r="CI22" s="35">
        <f t="shared" si="250"/>
        <v>0</v>
      </c>
      <c r="CJ22" s="35">
        <f t="shared" si="250"/>
        <v>0</v>
      </c>
      <c r="CK22" s="35">
        <f t="shared" si="250"/>
        <v>0</v>
      </c>
      <c r="CL22" s="35">
        <f t="shared" si="250"/>
        <v>0</v>
      </c>
      <c r="CM22" s="35">
        <f t="shared" si="250"/>
        <v>0</v>
      </c>
      <c r="CN22" s="35">
        <f t="shared" si="250"/>
        <v>0</v>
      </c>
      <c r="CO22" s="35">
        <f t="shared" si="250"/>
        <v>0</v>
      </c>
      <c r="CP22" s="35">
        <f t="shared" si="250"/>
        <v>0</v>
      </c>
      <c r="CQ22" s="35">
        <f t="shared" si="250"/>
        <v>0</v>
      </c>
      <c r="CR22" s="35">
        <f t="shared" si="250"/>
        <v>0</v>
      </c>
      <c r="CS22" s="35">
        <f t="shared" si="250"/>
        <v>0</v>
      </c>
      <c r="CT22" s="35">
        <f t="shared" si="250"/>
        <v>0</v>
      </c>
      <c r="CU22" s="35">
        <f t="shared" si="250"/>
        <v>0</v>
      </c>
      <c r="CV22" s="35">
        <f t="shared" si="250"/>
        <v>0</v>
      </c>
      <c r="CW22" s="35">
        <f t="shared" si="250"/>
        <v>0</v>
      </c>
      <c r="CX22" s="35">
        <f t="shared" si="250"/>
        <v>0</v>
      </c>
      <c r="CY22" s="35">
        <f t="shared" si="250"/>
        <v>0</v>
      </c>
      <c r="CZ22" s="35">
        <f t="shared" si="250"/>
        <v>0</v>
      </c>
      <c r="DA22" s="35">
        <f t="shared" si="250"/>
        <v>0</v>
      </c>
      <c r="DB22" s="35">
        <f t="shared" si="250"/>
        <v>0</v>
      </c>
      <c r="DC22" s="35">
        <f t="shared" si="250"/>
        <v>0</v>
      </c>
      <c r="DD22" s="35">
        <f t="shared" si="250"/>
        <v>0</v>
      </c>
      <c r="DE22" s="35">
        <f t="shared" si="250"/>
        <v>0</v>
      </c>
      <c r="DF22" s="35">
        <f t="shared" si="250"/>
        <v>0</v>
      </c>
      <c r="DG22" s="35">
        <f t="shared" si="250"/>
        <v>0</v>
      </c>
      <c r="DH22" s="35">
        <f t="shared" si="250"/>
        <v>0</v>
      </c>
      <c r="DI22" s="35">
        <f t="shared" si="250"/>
        <v>0</v>
      </c>
      <c r="DJ22" s="35">
        <f t="shared" si="250"/>
        <v>0</v>
      </c>
      <c r="DK22" s="35">
        <f t="shared" si="250"/>
        <v>0</v>
      </c>
      <c r="DL22" s="35">
        <f t="shared" si="250"/>
        <v>0</v>
      </c>
      <c r="DM22" s="35">
        <f t="shared" si="250"/>
        <v>0</v>
      </c>
      <c r="DN22" s="35">
        <f t="shared" si="250"/>
        <v>0</v>
      </c>
      <c r="DO22" s="35">
        <f t="shared" si="250"/>
        <v>0</v>
      </c>
      <c r="DP22" s="35">
        <f t="shared" si="250"/>
        <v>0</v>
      </c>
      <c r="DQ22" s="35">
        <f t="shared" si="250"/>
        <v>0</v>
      </c>
      <c r="DR22" s="35">
        <f t="shared" si="250"/>
        <v>0</v>
      </c>
      <c r="DS22" s="35">
        <f t="shared" si="250"/>
        <v>0</v>
      </c>
      <c r="DT22" s="35">
        <f t="shared" si="250"/>
        <v>0</v>
      </c>
      <c r="DU22" s="35">
        <f t="shared" si="250"/>
        <v>0</v>
      </c>
      <c r="DV22" s="35">
        <f t="shared" si="250"/>
        <v>0</v>
      </c>
      <c r="DW22" s="35">
        <f t="shared" si="250"/>
        <v>0</v>
      </c>
      <c r="DX22" s="35">
        <f t="shared" si="250"/>
        <v>0</v>
      </c>
      <c r="DY22" s="35">
        <f t="shared" si="250"/>
        <v>0</v>
      </c>
      <c r="DZ22" s="35">
        <f t="shared" si="250"/>
        <v>0</v>
      </c>
      <c r="EA22" s="35">
        <f t="shared" si="250"/>
        <v>0</v>
      </c>
      <c r="EB22" s="35">
        <f t="shared" si="250"/>
        <v>0</v>
      </c>
      <c r="EC22" s="35">
        <f t="shared" si="250"/>
        <v>0</v>
      </c>
      <c r="ED22" s="35">
        <f t="shared" si="250"/>
        <v>0</v>
      </c>
      <c r="EE22" s="35">
        <f t="shared" si="250"/>
        <v>0</v>
      </c>
      <c r="EF22" s="35">
        <f t="shared" si="250"/>
        <v>0</v>
      </c>
      <c r="EG22" s="35">
        <f t="shared" si="250"/>
        <v>0</v>
      </c>
      <c r="EH22" s="35">
        <f t="shared" si="250"/>
        <v>0</v>
      </c>
      <c r="EI22" s="35">
        <f t="shared" si="250"/>
        <v>0</v>
      </c>
      <c r="EJ22" s="35">
        <f t="shared" si="250"/>
        <v>0</v>
      </c>
      <c r="EK22" s="35">
        <f t="shared" si="250"/>
        <v>0</v>
      </c>
      <c r="EL22" s="35">
        <f t="shared" si="250"/>
        <v>0</v>
      </c>
      <c r="EM22" s="35">
        <f t="shared" si="250"/>
        <v>0</v>
      </c>
      <c r="EN22" s="35">
        <f t="shared" si="250"/>
        <v>0</v>
      </c>
      <c r="EO22" s="35">
        <f t="shared" ref="EO22:GZ22" si="251">EN22+EO21-EN23</f>
        <v>0</v>
      </c>
      <c r="EP22" s="35">
        <f t="shared" si="251"/>
        <v>0</v>
      </c>
      <c r="EQ22" s="35">
        <f t="shared" si="251"/>
        <v>0</v>
      </c>
      <c r="ER22" s="35">
        <f t="shared" si="251"/>
        <v>0</v>
      </c>
      <c r="ES22" s="35">
        <f t="shared" si="251"/>
        <v>0</v>
      </c>
      <c r="ET22" s="35">
        <f t="shared" si="251"/>
        <v>0</v>
      </c>
      <c r="EU22" s="35">
        <f t="shared" si="251"/>
        <v>0</v>
      </c>
      <c r="EV22" s="35">
        <f t="shared" si="251"/>
        <v>0</v>
      </c>
      <c r="EW22" s="35">
        <f t="shared" si="251"/>
        <v>0</v>
      </c>
      <c r="EX22" s="35">
        <f t="shared" si="251"/>
        <v>0</v>
      </c>
      <c r="EY22" s="35">
        <f t="shared" si="251"/>
        <v>0</v>
      </c>
      <c r="EZ22" s="35">
        <f t="shared" si="251"/>
        <v>0</v>
      </c>
      <c r="FA22" s="35">
        <f t="shared" si="251"/>
        <v>0</v>
      </c>
      <c r="FB22" s="35">
        <f t="shared" si="251"/>
        <v>0</v>
      </c>
      <c r="FC22" s="35">
        <f t="shared" si="251"/>
        <v>0</v>
      </c>
      <c r="FD22" s="35">
        <f t="shared" si="251"/>
        <v>0</v>
      </c>
      <c r="FE22" s="35">
        <f t="shared" si="251"/>
        <v>0</v>
      </c>
      <c r="FF22" s="35">
        <f t="shared" si="251"/>
        <v>0</v>
      </c>
      <c r="FG22" s="35">
        <f t="shared" si="251"/>
        <v>0</v>
      </c>
      <c r="FH22" s="35">
        <f t="shared" si="251"/>
        <v>0</v>
      </c>
      <c r="FI22" s="35">
        <f t="shared" si="251"/>
        <v>0</v>
      </c>
      <c r="FJ22" s="35">
        <f t="shared" si="251"/>
        <v>0</v>
      </c>
      <c r="FK22" s="35">
        <f t="shared" si="251"/>
        <v>0</v>
      </c>
      <c r="FL22" s="35">
        <f t="shared" si="251"/>
        <v>0</v>
      </c>
      <c r="FM22" s="35">
        <f t="shared" si="251"/>
        <v>0</v>
      </c>
      <c r="FN22" s="35">
        <f t="shared" si="251"/>
        <v>0</v>
      </c>
      <c r="FO22" s="35">
        <f t="shared" si="251"/>
        <v>0</v>
      </c>
      <c r="FP22" s="35">
        <f t="shared" si="251"/>
        <v>0</v>
      </c>
      <c r="FQ22" s="35">
        <f t="shared" si="251"/>
        <v>0</v>
      </c>
      <c r="FR22" s="35">
        <f t="shared" si="251"/>
        <v>0</v>
      </c>
      <c r="FS22" s="35">
        <f t="shared" si="251"/>
        <v>0</v>
      </c>
      <c r="FT22" s="35">
        <f t="shared" si="251"/>
        <v>0</v>
      </c>
      <c r="FU22" s="35">
        <f t="shared" si="251"/>
        <v>0</v>
      </c>
      <c r="FV22" s="35">
        <f t="shared" si="251"/>
        <v>0</v>
      </c>
      <c r="FW22" s="35">
        <f t="shared" si="251"/>
        <v>0</v>
      </c>
      <c r="FX22" s="35">
        <f t="shared" si="251"/>
        <v>0</v>
      </c>
      <c r="FY22" s="35">
        <f t="shared" si="251"/>
        <v>0</v>
      </c>
      <c r="FZ22" s="35">
        <f t="shared" si="251"/>
        <v>0</v>
      </c>
      <c r="GA22" s="35">
        <f t="shared" si="251"/>
        <v>0</v>
      </c>
      <c r="GB22" s="35">
        <f t="shared" si="251"/>
        <v>0</v>
      </c>
      <c r="GC22" s="35">
        <f t="shared" si="251"/>
        <v>0</v>
      </c>
      <c r="GD22" s="35">
        <f t="shared" si="251"/>
        <v>0</v>
      </c>
      <c r="GE22" s="35">
        <f t="shared" si="251"/>
        <v>0</v>
      </c>
      <c r="GF22" s="35">
        <f t="shared" si="251"/>
        <v>0</v>
      </c>
      <c r="GG22" s="35">
        <f t="shared" si="251"/>
        <v>0</v>
      </c>
      <c r="GH22" s="35">
        <f t="shared" si="251"/>
        <v>0</v>
      </c>
      <c r="GI22" s="35">
        <f t="shared" si="251"/>
        <v>0</v>
      </c>
      <c r="GJ22" s="35">
        <f t="shared" si="251"/>
        <v>0</v>
      </c>
      <c r="GK22" s="35">
        <f t="shared" si="251"/>
        <v>0</v>
      </c>
      <c r="GL22" s="35">
        <f t="shared" si="251"/>
        <v>0</v>
      </c>
      <c r="GM22" s="35">
        <f t="shared" si="251"/>
        <v>0</v>
      </c>
      <c r="GN22" s="35">
        <f t="shared" si="251"/>
        <v>0</v>
      </c>
      <c r="GO22" s="35">
        <f t="shared" si="251"/>
        <v>0</v>
      </c>
      <c r="GP22" s="35">
        <f t="shared" si="251"/>
        <v>0</v>
      </c>
      <c r="GQ22" s="35">
        <f t="shared" si="251"/>
        <v>0</v>
      </c>
      <c r="GR22" s="35">
        <f t="shared" si="251"/>
        <v>0</v>
      </c>
      <c r="GS22" s="35">
        <f t="shared" si="251"/>
        <v>0</v>
      </c>
      <c r="GT22" s="35">
        <f t="shared" si="251"/>
        <v>0</v>
      </c>
      <c r="GU22" s="35">
        <f t="shared" si="251"/>
        <v>0</v>
      </c>
      <c r="GV22" s="35">
        <f t="shared" si="251"/>
        <v>0</v>
      </c>
      <c r="GW22" s="35">
        <f t="shared" si="251"/>
        <v>0</v>
      </c>
      <c r="GX22" s="35">
        <f t="shared" si="251"/>
        <v>0</v>
      </c>
      <c r="GY22" s="35">
        <f t="shared" si="251"/>
        <v>0</v>
      </c>
      <c r="GZ22" s="35">
        <f t="shared" si="251"/>
        <v>0</v>
      </c>
      <c r="HA22" s="35">
        <f t="shared" ref="HA22:IC22" si="252">GZ22+HA21-GZ23</f>
        <v>0</v>
      </c>
      <c r="HB22" s="35">
        <f t="shared" si="252"/>
        <v>0</v>
      </c>
      <c r="HC22" s="35">
        <f t="shared" si="252"/>
        <v>0</v>
      </c>
      <c r="HD22" s="35">
        <f t="shared" si="252"/>
        <v>0</v>
      </c>
      <c r="HE22" s="35">
        <f t="shared" si="252"/>
        <v>0</v>
      </c>
      <c r="HF22" s="35">
        <f t="shared" si="252"/>
        <v>0</v>
      </c>
      <c r="HG22" s="35">
        <f t="shared" si="252"/>
        <v>0</v>
      </c>
      <c r="HH22" s="35">
        <f t="shared" si="252"/>
        <v>0</v>
      </c>
      <c r="HI22" s="35">
        <f t="shared" si="252"/>
        <v>0</v>
      </c>
      <c r="HJ22" s="35">
        <f t="shared" si="252"/>
        <v>0</v>
      </c>
      <c r="HK22" s="35">
        <f t="shared" si="252"/>
        <v>0</v>
      </c>
      <c r="HL22" s="35">
        <f t="shared" si="252"/>
        <v>0</v>
      </c>
      <c r="HM22" s="35">
        <f t="shared" si="252"/>
        <v>0</v>
      </c>
      <c r="HN22" s="35">
        <f t="shared" si="252"/>
        <v>0</v>
      </c>
      <c r="HO22" s="35">
        <f t="shared" si="252"/>
        <v>0</v>
      </c>
      <c r="HP22" s="35">
        <f t="shared" si="252"/>
        <v>0</v>
      </c>
      <c r="HQ22" s="35">
        <f t="shared" si="252"/>
        <v>0</v>
      </c>
      <c r="HR22" s="35">
        <f t="shared" si="252"/>
        <v>0</v>
      </c>
      <c r="HS22" s="35">
        <f t="shared" si="252"/>
        <v>0</v>
      </c>
      <c r="HT22" s="35">
        <f t="shared" si="252"/>
        <v>0</v>
      </c>
      <c r="HU22" s="35">
        <f t="shared" si="252"/>
        <v>0</v>
      </c>
      <c r="HV22" s="35">
        <f t="shared" si="252"/>
        <v>0</v>
      </c>
      <c r="HW22" s="35">
        <f t="shared" si="252"/>
        <v>0</v>
      </c>
      <c r="HX22" s="35">
        <f t="shared" si="252"/>
        <v>0</v>
      </c>
      <c r="HY22" s="35">
        <f t="shared" si="252"/>
        <v>0</v>
      </c>
      <c r="HZ22" s="35">
        <f t="shared" si="252"/>
        <v>0</v>
      </c>
      <c r="IA22" s="35">
        <f t="shared" si="252"/>
        <v>0</v>
      </c>
      <c r="IB22" s="35">
        <f t="shared" si="252"/>
        <v>0</v>
      </c>
      <c r="IC22" s="35">
        <f t="shared" si="252"/>
        <v>0</v>
      </c>
    </row>
    <row r="23" spans="2:237" x14ac:dyDescent="0.2">
      <c r="B23" s="3" t="s">
        <v>24</v>
      </c>
      <c r="I23" s="5" t="s">
        <v>18</v>
      </c>
      <c r="K23" s="36">
        <f>Input_Scen!J23</f>
        <v>2055</v>
      </c>
      <c r="N23" s="37">
        <f>SUM(P23:IC23)</f>
        <v>1</v>
      </c>
      <c r="P23" s="38">
        <f t="shared" ref="P23:CA23" si="253">IF(P$6=$K23,1,0)</f>
        <v>0</v>
      </c>
      <c r="Q23" s="38">
        <f t="shared" si="253"/>
        <v>0</v>
      </c>
      <c r="R23" s="38">
        <f t="shared" si="253"/>
        <v>0</v>
      </c>
      <c r="S23" s="38">
        <f t="shared" si="253"/>
        <v>0</v>
      </c>
      <c r="T23" s="38">
        <f t="shared" si="253"/>
        <v>0</v>
      </c>
      <c r="U23" s="38">
        <f t="shared" si="253"/>
        <v>0</v>
      </c>
      <c r="V23" s="38">
        <f t="shared" si="253"/>
        <v>0</v>
      </c>
      <c r="W23" s="38">
        <f t="shared" si="253"/>
        <v>0</v>
      </c>
      <c r="X23" s="38">
        <f t="shared" si="253"/>
        <v>0</v>
      </c>
      <c r="Y23" s="38">
        <f t="shared" si="253"/>
        <v>0</v>
      </c>
      <c r="Z23" s="38">
        <f t="shared" si="253"/>
        <v>0</v>
      </c>
      <c r="AA23" s="38">
        <f t="shared" si="253"/>
        <v>0</v>
      </c>
      <c r="AB23" s="38">
        <f t="shared" si="253"/>
        <v>0</v>
      </c>
      <c r="AC23" s="38">
        <f t="shared" si="253"/>
        <v>0</v>
      </c>
      <c r="AD23" s="38">
        <f t="shared" si="253"/>
        <v>0</v>
      </c>
      <c r="AE23" s="38">
        <f t="shared" si="253"/>
        <v>0</v>
      </c>
      <c r="AF23" s="38">
        <f t="shared" si="253"/>
        <v>0</v>
      </c>
      <c r="AG23" s="38">
        <f t="shared" si="253"/>
        <v>0</v>
      </c>
      <c r="AH23" s="38">
        <f t="shared" si="253"/>
        <v>0</v>
      </c>
      <c r="AI23" s="38">
        <f t="shared" si="253"/>
        <v>0</v>
      </c>
      <c r="AJ23" s="38">
        <f t="shared" si="253"/>
        <v>0</v>
      </c>
      <c r="AK23" s="38">
        <f t="shared" si="253"/>
        <v>0</v>
      </c>
      <c r="AL23" s="38">
        <f t="shared" si="253"/>
        <v>0</v>
      </c>
      <c r="AM23" s="38">
        <f t="shared" si="253"/>
        <v>0</v>
      </c>
      <c r="AN23" s="38">
        <f t="shared" si="253"/>
        <v>0</v>
      </c>
      <c r="AO23" s="38">
        <f t="shared" si="253"/>
        <v>0</v>
      </c>
      <c r="AP23" s="38">
        <f t="shared" si="253"/>
        <v>0</v>
      </c>
      <c r="AQ23" s="38">
        <f t="shared" si="253"/>
        <v>0</v>
      </c>
      <c r="AR23" s="38">
        <f t="shared" si="253"/>
        <v>0</v>
      </c>
      <c r="AS23" s="38">
        <f t="shared" si="253"/>
        <v>0</v>
      </c>
      <c r="AT23" s="38">
        <f t="shared" si="253"/>
        <v>0</v>
      </c>
      <c r="AU23" s="38">
        <f t="shared" si="253"/>
        <v>0</v>
      </c>
      <c r="AV23" s="38">
        <f t="shared" si="253"/>
        <v>1</v>
      </c>
      <c r="AW23" s="38">
        <f t="shared" si="253"/>
        <v>0</v>
      </c>
      <c r="AX23" s="38">
        <f t="shared" si="253"/>
        <v>0</v>
      </c>
      <c r="AY23" s="38">
        <f t="shared" si="253"/>
        <v>0</v>
      </c>
      <c r="AZ23" s="38">
        <f t="shared" si="253"/>
        <v>0</v>
      </c>
      <c r="BA23" s="38">
        <f t="shared" si="253"/>
        <v>0</v>
      </c>
      <c r="BB23" s="38">
        <f t="shared" si="253"/>
        <v>0</v>
      </c>
      <c r="BC23" s="38">
        <f t="shared" si="253"/>
        <v>0</v>
      </c>
      <c r="BD23" s="38">
        <f t="shared" si="253"/>
        <v>0</v>
      </c>
      <c r="BE23" s="38">
        <f t="shared" si="253"/>
        <v>0</v>
      </c>
      <c r="BF23" s="38">
        <f t="shared" si="253"/>
        <v>0</v>
      </c>
      <c r="BG23" s="38">
        <f t="shared" si="253"/>
        <v>0</v>
      </c>
      <c r="BH23" s="38">
        <f t="shared" si="253"/>
        <v>0</v>
      </c>
      <c r="BI23" s="38">
        <f t="shared" si="253"/>
        <v>0</v>
      </c>
      <c r="BJ23" s="38">
        <f t="shared" si="253"/>
        <v>0</v>
      </c>
      <c r="BK23" s="38">
        <f t="shared" si="253"/>
        <v>0</v>
      </c>
      <c r="BL23" s="38">
        <f t="shared" si="253"/>
        <v>0</v>
      </c>
      <c r="BM23" s="38">
        <f t="shared" si="253"/>
        <v>0</v>
      </c>
      <c r="BN23" s="38">
        <f t="shared" si="253"/>
        <v>0</v>
      </c>
      <c r="BO23" s="38">
        <f t="shared" si="253"/>
        <v>0</v>
      </c>
      <c r="BP23" s="38">
        <f t="shared" si="253"/>
        <v>0</v>
      </c>
      <c r="BQ23" s="38">
        <f t="shared" si="253"/>
        <v>0</v>
      </c>
      <c r="BR23" s="38">
        <f t="shared" si="253"/>
        <v>0</v>
      </c>
      <c r="BS23" s="38">
        <f t="shared" si="253"/>
        <v>0</v>
      </c>
      <c r="BT23" s="38">
        <f t="shared" si="253"/>
        <v>0</v>
      </c>
      <c r="BU23" s="38">
        <f t="shared" si="253"/>
        <v>0</v>
      </c>
      <c r="BV23" s="38">
        <f t="shared" si="253"/>
        <v>0</v>
      </c>
      <c r="BW23" s="38">
        <f t="shared" si="253"/>
        <v>0</v>
      </c>
      <c r="BX23" s="38">
        <f t="shared" si="253"/>
        <v>0</v>
      </c>
      <c r="BY23" s="38">
        <f t="shared" si="253"/>
        <v>0</v>
      </c>
      <c r="BZ23" s="38">
        <f t="shared" si="253"/>
        <v>0</v>
      </c>
      <c r="CA23" s="38">
        <f t="shared" si="253"/>
        <v>0</v>
      </c>
      <c r="CB23" s="38">
        <f t="shared" ref="CB23" si="254">IF(CB$6=$K23,1,0)</f>
        <v>0</v>
      </c>
      <c r="CC23" s="38">
        <f t="shared" si="246"/>
        <v>0</v>
      </c>
      <c r="CD23" s="38">
        <f t="shared" si="246"/>
        <v>0</v>
      </c>
      <c r="CE23" s="38">
        <f t="shared" si="246"/>
        <v>0</v>
      </c>
      <c r="CF23" s="38">
        <f t="shared" si="246"/>
        <v>0</v>
      </c>
      <c r="CG23" s="38">
        <f t="shared" si="246"/>
        <v>0</v>
      </c>
      <c r="CH23" s="38">
        <f t="shared" si="246"/>
        <v>0</v>
      </c>
      <c r="CI23" s="38">
        <f t="shared" si="246"/>
        <v>0</v>
      </c>
      <c r="CJ23" s="38">
        <f t="shared" si="246"/>
        <v>0</v>
      </c>
      <c r="CK23" s="38">
        <f t="shared" si="246"/>
        <v>0</v>
      </c>
      <c r="CL23" s="38">
        <f t="shared" si="246"/>
        <v>0</v>
      </c>
      <c r="CM23" s="38">
        <f t="shared" si="246"/>
        <v>0</v>
      </c>
      <c r="CN23" s="38">
        <f t="shared" si="246"/>
        <v>0</v>
      </c>
      <c r="CO23" s="38">
        <f t="shared" si="246"/>
        <v>0</v>
      </c>
      <c r="CP23" s="38">
        <f t="shared" si="246"/>
        <v>0</v>
      </c>
      <c r="CQ23" s="38">
        <f t="shared" si="246"/>
        <v>0</v>
      </c>
      <c r="CR23" s="38">
        <f t="shared" si="246"/>
        <v>0</v>
      </c>
      <c r="CS23" s="38">
        <f t="shared" si="246"/>
        <v>0</v>
      </c>
      <c r="CT23" s="38">
        <f t="shared" si="246"/>
        <v>0</v>
      </c>
      <c r="CU23" s="38">
        <f t="shared" si="246"/>
        <v>0</v>
      </c>
      <c r="CV23" s="38">
        <f t="shared" si="246"/>
        <v>0</v>
      </c>
      <c r="CW23" s="38">
        <f t="shared" si="246"/>
        <v>0</v>
      </c>
      <c r="CX23" s="38">
        <f t="shared" si="246"/>
        <v>0</v>
      </c>
      <c r="CY23" s="38">
        <f t="shared" si="246"/>
        <v>0</v>
      </c>
      <c r="CZ23" s="38">
        <f t="shared" si="246"/>
        <v>0</v>
      </c>
      <c r="DA23" s="38">
        <f t="shared" si="246"/>
        <v>0</v>
      </c>
      <c r="DB23" s="38">
        <f t="shared" si="246"/>
        <v>0</v>
      </c>
      <c r="DC23" s="38">
        <f t="shared" si="246"/>
        <v>0</v>
      </c>
      <c r="DD23" s="38">
        <f t="shared" si="246"/>
        <v>0</v>
      </c>
      <c r="DE23" s="38">
        <f t="shared" si="246"/>
        <v>0</v>
      </c>
      <c r="DF23" s="38">
        <f t="shared" si="246"/>
        <v>0</v>
      </c>
      <c r="DG23" s="38">
        <f t="shared" si="246"/>
        <v>0</v>
      </c>
      <c r="DH23" s="38">
        <f t="shared" si="246"/>
        <v>0</v>
      </c>
      <c r="DI23" s="38">
        <f t="shared" si="246"/>
        <v>0</v>
      </c>
      <c r="DJ23" s="38">
        <f t="shared" si="246"/>
        <v>0</v>
      </c>
      <c r="DK23" s="38">
        <f t="shared" si="246"/>
        <v>0</v>
      </c>
      <c r="DL23" s="38">
        <f t="shared" si="246"/>
        <v>0</v>
      </c>
      <c r="DM23" s="38">
        <f t="shared" si="246"/>
        <v>0</v>
      </c>
      <c r="DN23" s="38">
        <f t="shared" si="246"/>
        <v>0</v>
      </c>
      <c r="DO23" s="38">
        <f t="shared" si="246"/>
        <v>0</v>
      </c>
      <c r="DP23" s="38">
        <f t="shared" si="246"/>
        <v>0</v>
      </c>
      <c r="DQ23" s="38">
        <f t="shared" si="246"/>
        <v>0</v>
      </c>
      <c r="DR23" s="38">
        <f t="shared" si="246"/>
        <v>0</v>
      </c>
      <c r="DS23" s="38">
        <f t="shared" si="246"/>
        <v>0</v>
      </c>
      <c r="DT23" s="38">
        <f t="shared" si="246"/>
        <v>0</v>
      </c>
      <c r="DU23" s="38">
        <f t="shared" si="246"/>
        <v>0</v>
      </c>
      <c r="DV23" s="38">
        <f t="shared" si="246"/>
        <v>0</v>
      </c>
      <c r="DW23" s="38">
        <f t="shared" si="246"/>
        <v>0</v>
      </c>
      <c r="DX23" s="38">
        <f t="shared" si="246"/>
        <v>0</v>
      </c>
      <c r="DY23" s="38">
        <f t="shared" si="246"/>
        <v>0</v>
      </c>
      <c r="DZ23" s="38">
        <f t="shared" si="246"/>
        <v>0</v>
      </c>
      <c r="EA23" s="38">
        <f t="shared" si="246"/>
        <v>0</v>
      </c>
      <c r="EB23" s="38">
        <f t="shared" si="246"/>
        <v>0</v>
      </c>
      <c r="EC23" s="38">
        <f t="shared" si="246"/>
        <v>0</v>
      </c>
      <c r="ED23" s="38">
        <f t="shared" si="246"/>
        <v>0</v>
      </c>
      <c r="EE23" s="38">
        <f t="shared" si="246"/>
        <v>0</v>
      </c>
      <c r="EF23" s="38">
        <f t="shared" si="246"/>
        <v>0</v>
      </c>
      <c r="EG23" s="38">
        <f t="shared" si="246"/>
        <v>0</v>
      </c>
      <c r="EH23" s="38">
        <f t="shared" si="246"/>
        <v>0</v>
      </c>
      <c r="EI23" s="38">
        <f t="shared" si="246"/>
        <v>0</v>
      </c>
      <c r="EJ23" s="38">
        <f t="shared" si="246"/>
        <v>0</v>
      </c>
      <c r="EK23" s="38">
        <f t="shared" si="246"/>
        <v>0</v>
      </c>
      <c r="EL23" s="38">
        <f t="shared" si="246"/>
        <v>0</v>
      </c>
      <c r="EM23" s="38">
        <f t="shared" si="246"/>
        <v>0</v>
      </c>
      <c r="EN23" s="38">
        <f t="shared" si="246"/>
        <v>0</v>
      </c>
      <c r="EO23" s="38">
        <f t="shared" si="247"/>
        <v>0</v>
      </c>
      <c r="EP23" s="38">
        <f t="shared" si="247"/>
        <v>0</v>
      </c>
      <c r="EQ23" s="38">
        <f t="shared" si="247"/>
        <v>0</v>
      </c>
      <c r="ER23" s="38">
        <f t="shared" si="247"/>
        <v>0</v>
      </c>
      <c r="ES23" s="38">
        <f t="shared" si="247"/>
        <v>0</v>
      </c>
      <c r="ET23" s="38">
        <f t="shared" si="247"/>
        <v>0</v>
      </c>
      <c r="EU23" s="38">
        <f t="shared" si="247"/>
        <v>0</v>
      </c>
      <c r="EV23" s="38">
        <f t="shared" si="247"/>
        <v>0</v>
      </c>
      <c r="EW23" s="38">
        <f t="shared" si="247"/>
        <v>0</v>
      </c>
      <c r="EX23" s="38">
        <f t="shared" si="247"/>
        <v>0</v>
      </c>
      <c r="EY23" s="38">
        <f t="shared" si="247"/>
        <v>0</v>
      </c>
      <c r="EZ23" s="38">
        <f t="shared" si="247"/>
        <v>0</v>
      </c>
      <c r="FA23" s="38">
        <f t="shared" si="247"/>
        <v>0</v>
      </c>
      <c r="FB23" s="38">
        <f t="shared" si="247"/>
        <v>0</v>
      </c>
      <c r="FC23" s="38">
        <f t="shared" si="247"/>
        <v>0</v>
      </c>
      <c r="FD23" s="38">
        <f t="shared" si="247"/>
        <v>0</v>
      </c>
      <c r="FE23" s="38">
        <f t="shared" si="247"/>
        <v>0</v>
      </c>
      <c r="FF23" s="38">
        <f t="shared" si="247"/>
        <v>0</v>
      </c>
      <c r="FG23" s="38">
        <f t="shared" si="247"/>
        <v>0</v>
      </c>
      <c r="FH23" s="38">
        <f t="shared" si="247"/>
        <v>0</v>
      </c>
      <c r="FI23" s="38">
        <f t="shared" si="247"/>
        <v>0</v>
      </c>
      <c r="FJ23" s="38">
        <f t="shared" si="247"/>
        <v>0</v>
      </c>
      <c r="FK23" s="38">
        <f t="shared" si="247"/>
        <v>0</v>
      </c>
      <c r="FL23" s="38">
        <f t="shared" si="247"/>
        <v>0</v>
      </c>
      <c r="FM23" s="38">
        <f t="shared" si="247"/>
        <v>0</v>
      </c>
      <c r="FN23" s="38">
        <f t="shared" si="247"/>
        <v>0</v>
      </c>
      <c r="FO23" s="38">
        <f t="shared" si="247"/>
        <v>0</v>
      </c>
      <c r="FP23" s="38">
        <f t="shared" si="247"/>
        <v>0</v>
      </c>
      <c r="FQ23" s="38">
        <f t="shared" si="247"/>
        <v>0</v>
      </c>
      <c r="FR23" s="38">
        <f t="shared" si="247"/>
        <v>0</v>
      </c>
      <c r="FS23" s="38">
        <f t="shared" si="247"/>
        <v>0</v>
      </c>
      <c r="FT23" s="38">
        <f t="shared" si="247"/>
        <v>0</v>
      </c>
      <c r="FU23" s="38">
        <f t="shared" si="247"/>
        <v>0</v>
      </c>
      <c r="FV23" s="38">
        <f t="shared" si="247"/>
        <v>0</v>
      </c>
      <c r="FW23" s="38">
        <f t="shared" si="247"/>
        <v>0</v>
      </c>
      <c r="FX23" s="38">
        <f t="shared" si="247"/>
        <v>0</v>
      </c>
      <c r="FY23" s="38">
        <f t="shared" si="247"/>
        <v>0</v>
      </c>
      <c r="FZ23" s="38">
        <f t="shared" si="247"/>
        <v>0</v>
      </c>
      <c r="GA23" s="38">
        <f t="shared" si="247"/>
        <v>0</v>
      </c>
      <c r="GB23" s="38">
        <f t="shared" si="247"/>
        <v>0</v>
      </c>
      <c r="GC23" s="38">
        <f t="shared" si="247"/>
        <v>0</v>
      </c>
      <c r="GD23" s="38">
        <f t="shared" si="247"/>
        <v>0</v>
      </c>
      <c r="GE23" s="38">
        <f t="shared" si="247"/>
        <v>0</v>
      </c>
      <c r="GF23" s="38">
        <f t="shared" si="247"/>
        <v>0</v>
      </c>
      <c r="GG23" s="38">
        <f t="shared" si="247"/>
        <v>0</v>
      </c>
      <c r="GH23" s="38">
        <f t="shared" si="247"/>
        <v>0</v>
      </c>
      <c r="GI23" s="38">
        <f t="shared" si="247"/>
        <v>0</v>
      </c>
      <c r="GJ23" s="38">
        <f t="shared" si="247"/>
        <v>0</v>
      </c>
      <c r="GK23" s="38">
        <f t="shared" si="247"/>
        <v>0</v>
      </c>
      <c r="GL23" s="38">
        <f t="shared" si="247"/>
        <v>0</v>
      </c>
      <c r="GM23" s="38">
        <f t="shared" si="247"/>
        <v>0</v>
      </c>
      <c r="GN23" s="38">
        <f t="shared" si="247"/>
        <v>0</v>
      </c>
      <c r="GO23" s="38">
        <f t="shared" si="247"/>
        <v>0</v>
      </c>
      <c r="GP23" s="38">
        <f t="shared" si="247"/>
        <v>0</v>
      </c>
      <c r="GQ23" s="38">
        <f t="shared" si="247"/>
        <v>0</v>
      </c>
      <c r="GR23" s="38">
        <f t="shared" si="247"/>
        <v>0</v>
      </c>
      <c r="GS23" s="38">
        <f t="shared" si="247"/>
        <v>0</v>
      </c>
      <c r="GT23" s="38">
        <f t="shared" si="247"/>
        <v>0</v>
      </c>
      <c r="GU23" s="38">
        <f t="shared" si="247"/>
        <v>0</v>
      </c>
      <c r="GV23" s="38">
        <f t="shared" si="247"/>
        <v>0</v>
      </c>
      <c r="GW23" s="38">
        <f t="shared" si="247"/>
        <v>0</v>
      </c>
      <c r="GX23" s="38">
        <f t="shared" si="247"/>
        <v>0</v>
      </c>
      <c r="GY23" s="38">
        <f t="shared" si="247"/>
        <v>0</v>
      </c>
      <c r="GZ23" s="38">
        <f t="shared" si="247"/>
        <v>0</v>
      </c>
      <c r="HA23" s="38">
        <f t="shared" si="248"/>
        <v>0</v>
      </c>
      <c r="HB23" s="38">
        <f t="shared" si="248"/>
        <v>0</v>
      </c>
      <c r="HC23" s="38">
        <f t="shared" si="248"/>
        <v>0</v>
      </c>
      <c r="HD23" s="38">
        <f t="shared" si="248"/>
        <v>0</v>
      </c>
      <c r="HE23" s="38">
        <f t="shared" si="248"/>
        <v>0</v>
      </c>
      <c r="HF23" s="38">
        <f t="shared" si="248"/>
        <v>0</v>
      </c>
      <c r="HG23" s="38">
        <f t="shared" si="248"/>
        <v>0</v>
      </c>
      <c r="HH23" s="38">
        <f t="shared" si="248"/>
        <v>0</v>
      </c>
      <c r="HI23" s="38">
        <f t="shared" si="248"/>
        <v>0</v>
      </c>
      <c r="HJ23" s="38">
        <f t="shared" si="248"/>
        <v>0</v>
      </c>
      <c r="HK23" s="38">
        <f t="shared" si="248"/>
        <v>0</v>
      </c>
      <c r="HL23" s="38">
        <f t="shared" si="248"/>
        <v>0</v>
      </c>
      <c r="HM23" s="38">
        <f t="shared" si="248"/>
        <v>0</v>
      </c>
      <c r="HN23" s="38">
        <f t="shared" si="248"/>
        <v>0</v>
      </c>
      <c r="HO23" s="38">
        <f t="shared" si="248"/>
        <v>0</v>
      </c>
      <c r="HP23" s="38">
        <f t="shared" si="248"/>
        <v>0</v>
      </c>
      <c r="HQ23" s="38">
        <f t="shared" si="248"/>
        <v>0</v>
      </c>
      <c r="HR23" s="38">
        <f t="shared" si="248"/>
        <v>0</v>
      </c>
      <c r="HS23" s="38">
        <f t="shared" si="248"/>
        <v>0</v>
      </c>
      <c r="HT23" s="38">
        <f t="shared" si="248"/>
        <v>0</v>
      </c>
      <c r="HU23" s="38">
        <f t="shared" si="248"/>
        <v>0</v>
      </c>
      <c r="HV23" s="38">
        <f t="shared" si="248"/>
        <v>0</v>
      </c>
      <c r="HW23" s="38">
        <f t="shared" si="248"/>
        <v>0</v>
      </c>
      <c r="HX23" s="38">
        <f t="shared" si="248"/>
        <v>0</v>
      </c>
      <c r="HY23" s="38">
        <f t="shared" si="248"/>
        <v>0</v>
      </c>
      <c r="HZ23" s="38">
        <f t="shared" si="248"/>
        <v>0</v>
      </c>
      <c r="IA23" s="38">
        <f t="shared" si="248"/>
        <v>0</v>
      </c>
      <c r="IB23" s="38">
        <f t="shared" si="248"/>
        <v>0</v>
      </c>
      <c r="IC23" s="38">
        <f t="shared" si="248"/>
        <v>0</v>
      </c>
    </row>
    <row r="24" spans="2:237" x14ac:dyDescent="0.2">
      <c r="N24" s="46"/>
    </row>
    <row r="25" spans="2:237" x14ac:dyDescent="0.2">
      <c r="B25" s="3" t="s">
        <v>25</v>
      </c>
      <c r="I25" s="5" t="s">
        <v>18</v>
      </c>
      <c r="K25" s="36">
        <f>Input_Scen!J26</f>
        <v>2051</v>
      </c>
      <c r="N25" s="37">
        <f>SUM(P25:IC25)</f>
        <v>1</v>
      </c>
      <c r="P25" s="38">
        <f>IF(P$6=$K25,1,0)</f>
        <v>0</v>
      </c>
      <c r="Q25" s="38">
        <f t="shared" ref="Q25:CB25" si="255">IF(Q$6=$K25,1,0)</f>
        <v>0</v>
      </c>
      <c r="R25" s="38">
        <f t="shared" si="255"/>
        <v>0</v>
      </c>
      <c r="S25" s="38">
        <f t="shared" si="255"/>
        <v>0</v>
      </c>
      <c r="T25" s="38">
        <f t="shared" si="255"/>
        <v>0</v>
      </c>
      <c r="U25" s="38">
        <f t="shared" si="255"/>
        <v>0</v>
      </c>
      <c r="V25" s="38">
        <f t="shared" si="255"/>
        <v>0</v>
      </c>
      <c r="W25" s="38">
        <f t="shared" si="255"/>
        <v>0</v>
      </c>
      <c r="X25" s="38">
        <f t="shared" si="255"/>
        <v>0</v>
      </c>
      <c r="Y25" s="38">
        <f t="shared" si="255"/>
        <v>0</v>
      </c>
      <c r="Z25" s="38">
        <f t="shared" si="255"/>
        <v>0</v>
      </c>
      <c r="AA25" s="38">
        <f t="shared" si="255"/>
        <v>0</v>
      </c>
      <c r="AB25" s="38">
        <f t="shared" si="255"/>
        <v>0</v>
      </c>
      <c r="AC25" s="38">
        <f t="shared" si="255"/>
        <v>0</v>
      </c>
      <c r="AD25" s="38">
        <f t="shared" si="255"/>
        <v>0</v>
      </c>
      <c r="AE25" s="38">
        <f t="shared" si="255"/>
        <v>0</v>
      </c>
      <c r="AF25" s="38">
        <f t="shared" si="255"/>
        <v>0</v>
      </c>
      <c r="AG25" s="38">
        <f t="shared" si="255"/>
        <v>0</v>
      </c>
      <c r="AH25" s="38">
        <f t="shared" si="255"/>
        <v>0</v>
      </c>
      <c r="AI25" s="38">
        <f t="shared" si="255"/>
        <v>0</v>
      </c>
      <c r="AJ25" s="38">
        <f t="shared" si="255"/>
        <v>0</v>
      </c>
      <c r="AK25" s="38">
        <f t="shared" si="255"/>
        <v>0</v>
      </c>
      <c r="AL25" s="38">
        <f t="shared" si="255"/>
        <v>0</v>
      </c>
      <c r="AM25" s="38">
        <f t="shared" si="255"/>
        <v>0</v>
      </c>
      <c r="AN25" s="38">
        <f t="shared" si="255"/>
        <v>0</v>
      </c>
      <c r="AO25" s="38">
        <f t="shared" si="255"/>
        <v>0</v>
      </c>
      <c r="AP25" s="38">
        <f t="shared" si="255"/>
        <v>0</v>
      </c>
      <c r="AQ25" s="38">
        <f t="shared" si="255"/>
        <v>0</v>
      </c>
      <c r="AR25" s="38">
        <f t="shared" si="255"/>
        <v>1</v>
      </c>
      <c r="AS25" s="38">
        <f t="shared" si="255"/>
        <v>0</v>
      </c>
      <c r="AT25" s="38">
        <f t="shared" si="255"/>
        <v>0</v>
      </c>
      <c r="AU25" s="38">
        <f t="shared" si="255"/>
        <v>0</v>
      </c>
      <c r="AV25" s="38">
        <f t="shared" si="255"/>
        <v>0</v>
      </c>
      <c r="AW25" s="38">
        <f t="shared" si="255"/>
        <v>0</v>
      </c>
      <c r="AX25" s="38">
        <f t="shared" si="255"/>
        <v>0</v>
      </c>
      <c r="AY25" s="38">
        <f t="shared" si="255"/>
        <v>0</v>
      </c>
      <c r="AZ25" s="38">
        <f t="shared" si="255"/>
        <v>0</v>
      </c>
      <c r="BA25" s="38">
        <f t="shared" si="255"/>
        <v>0</v>
      </c>
      <c r="BB25" s="38">
        <f t="shared" si="255"/>
        <v>0</v>
      </c>
      <c r="BC25" s="38">
        <f t="shared" si="255"/>
        <v>0</v>
      </c>
      <c r="BD25" s="38">
        <f t="shared" si="255"/>
        <v>0</v>
      </c>
      <c r="BE25" s="38">
        <f t="shared" si="255"/>
        <v>0</v>
      </c>
      <c r="BF25" s="38">
        <f t="shared" si="255"/>
        <v>0</v>
      </c>
      <c r="BG25" s="38">
        <f t="shared" si="255"/>
        <v>0</v>
      </c>
      <c r="BH25" s="38">
        <f t="shared" si="255"/>
        <v>0</v>
      </c>
      <c r="BI25" s="38">
        <f t="shared" si="255"/>
        <v>0</v>
      </c>
      <c r="BJ25" s="38">
        <f t="shared" si="255"/>
        <v>0</v>
      </c>
      <c r="BK25" s="38">
        <f t="shared" si="255"/>
        <v>0</v>
      </c>
      <c r="BL25" s="38">
        <f t="shared" si="255"/>
        <v>0</v>
      </c>
      <c r="BM25" s="38">
        <f t="shared" si="255"/>
        <v>0</v>
      </c>
      <c r="BN25" s="38">
        <f t="shared" si="255"/>
        <v>0</v>
      </c>
      <c r="BO25" s="38">
        <f t="shared" si="255"/>
        <v>0</v>
      </c>
      <c r="BP25" s="38">
        <f t="shared" si="255"/>
        <v>0</v>
      </c>
      <c r="BQ25" s="38">
        <f t="shared" si="255"/>
        <v>0</v>
      </c>
      <c r="BR25" s="38">
        <f t="shared" si="255"/>
        <v>0</v>
      </c>
      <c r="BS25" s="38">
        <f t="shared" si="255"/>
        <v>0</v>
      </c>
      <c r="BT25" s="38">
        <f t="shared" si="255"/>
        <v>0</v>
      </c>
      <c r="BU25" s="38">
        <f t="shared" si="255"/>
        <v>0</v>
      </c>
      <c r="BV25" s="38">
        <f t="shared" si="255"/>
        <v>0</v>
      </c>
      <c r="BW25" s="38">
        <f t="shared" si="255"/>
        <v>0</v>
      </c>
      <c r="BX25" s="38">
        <f t="shared" si="255"/>
        <v>0</v>
      </c>
      <c r="BY25" s="38">
        <f t="shared" si="255"/>
        <v>0</v>
      </c>
      <c r="BZ25" s="38">
        <f t="shared" si="255"/>
        <v>0</v>
      </c>
      <c r="CA25" s="38">
        <f t="shared" si="255"/>
        <v>0</v>
      </c>
      <c r="CB25" s="38">
        <f t="shared" si="255"/>
        <v>0</v>
      </c>
      <c r="CC25" s="38">
        <f t="shared" si="246"/>
        <v>0</v>
      </c>
      <c r="CD25" s="38">
        <f t="shared" si="246"/>
        <v>0</v>
      </c>
      <c r="CE25" s="38">
        <f t="shared" si="246"/>
        <v>0</v>
      </c>
      <c r="CF25" s="38">
        <f t="shared" si="246"/>
        <v>0</v>
      </c>
      <c r="CG25" s="38">
        <f t="shared" si="246"/>
        <v>0</v>
      </c>
      <c r="CH25" s="38">
        <f t="shared" si="246"/>
        <v>0</v>
      </c>
      <c r="CI25" s="38">
        <f t="shared" si="246"/>
        <v>0</v>
      </c>
      <c r="CJ25" s="38">
        <f t="shared" si="246"/>
        <v>0</v>
      </c>
      <c r="CK25" s="38">
        <f t="shared" si="246"/>
        <v>0</v>
      </c>
      <c r="CL25" s="38">
        <f t="shared" si="246"/>
        <v>0</v>
      </c>
      <c r="CM25" s="38">
        <f t="shared" si="246"/>
        <v>0</v>
      </c>
      <c r="CN25" s="38">
        <f t="shared" si="246"/>
        <v>0</v>
      </c>
      <c r="CO25" s="38">
        <f t="shared" si="246"/>
        <v>0</v>
      </c>
      <c r="CP25" s="38">
        <f t="shared" si="246"/>
        <v>0</v>
      </c>
      <c r="CQ25" s="38">
        <f t="shared" si="246"/>
        <v>0</v>
      </c>
      <c r="CR25" s="38">
        <f t="shared" si="246"/>
        <v>0</v>
      </c>
      <c r="CS25" s="38">
        <f t="shared" si="246"/>
        <v>0</v>
      </c>
      <c r="CT25" s="38">
        <f t="shared" si="246"/>
        <v>0</v>
      </c>
      <c r="CU25" s="38">
        <f t="shared" si="246"/>
        <v>0</v>
      </c>
      <c r="CV25" s="38">
        <f t="shared" si="246"/>
        <v>0</v>
      </c>
      <c r="CW25" s="38">
        <f t="shared" si="246"/>
        <v>0</v>
      </c>
      <c r="CX25" s="38">
        <f t="shared" si="246"/>
        <v>0</v>
      </c>
      <c r="CY25" s="38">
        <f t="shared" si="246"/>
        <v>0</v>
      </c>
      <c r="CZ25" s="38">
        <f t="shared" si="246"/>
        <v>0</v>
      </c>
      <c r="DA25" s="38">
        <f t="shared" si="246"/>
        <v>0</v>
      </c>
      <c r="DB25" s="38">
        <f t="shared" si="246"/>
        <v>0</v>
      </c>
      <c r="DC25" s="38">
        <f t="shared" si="246"/>
        <v>0</v>
      </c>
      <c r="DD25" s="38">
        <f t="shared" si="246"/>
        <v>0</v>
      </c>
      <c r="DE25" s="38">
        <f t="shared" si="246"/>
        <v>0</v>
      </c>
      <c r="DF25" s="38">
        <f t="shared" si="246"/>
        <v>0</v>
      </c>
      <c r="DG25" s="38">
        <f t="shared" si="246"/>
        <v>0</v>
      </c>
      <c r="DH25" s="38">
        <f t="shared" si="246"/>
        <v>0</v>
      </c>
      <c r="DI25" s="38">
        <f t="shared" si="246"/>
        <v>0</v>
      </c>
      <c r="DJ25" s="38">
        <f t="shared" si="246"/>
        <v>0</v>
      </c>
      <c r="DK25" s="38">
        <f t="shared" si="246"/>
        <v>0</v>
      </c>
      <c r="DL25" s="38">
        <f t="shared" si="246"/>
        <v>0</v>
      </c>
      <c r="DM25" s="38">
        <f t="shared" si="246"/>
        <v>0</v>
      </c>
      <c r="DN25" s="38">
        <f t="shared" si="246"/>
        <v>0</v>
      </c>
      <c r="DO25" s="38">
        <f t="shared" si="246"/>
        <v>0</v>
      </c>
      <c r="DP25" s="38">
        <f t="shared" si="246"/>
        <v>0</v>
      </c>
      <c r="DQ25" s="38">
        <f t="shared" si="246"/>
        <v>0</v>
      </c>
      <c r="DR25" s="38">
        <f t="shared" si="246"/>
        <v>0</v>
      </c>
      <c r="DS25" s="38">
        <f t="shared" si="246"/>
        <v>0</v>
      </c>
      <c r="DT25" s="38">
        <f t="shared" si="246"/>
        <v>0</v>
      </c>
      <c r="DU25" s="38">
        <f t="shared" si="246"/>
        <v>0</v>
      </c>
      <c r="DV25" s="38">
        <f t="shared" si="246"/>
        <v>0</v>
      </c>
      <c r="DW25" s="38">
        <f t="shared" si="246"/>
        <v>0</v>
      </c>
      <c r="DX25" s="38">
        <f t="shared" si="246"/>
        <v>0</v>
      </c>
      <c r="DY25" s="38">
        <f t="shared" si="246"/>
        <v>0</v>
      </c>
      <c r="DZ25" s="38">
        <f t="shared" si="246"/>
        <v>0</v>
      </c>
      <c r="EA25" s="38">
        <f t="shared" si="246"/>
        <v>0</v>
      </c>
      <c r="EB25" s="38">
        <f t="shared" si="246"/>
        <v>0</v>
      </c>
      <c r="EC25" s="38">
        <f t="shared" si="246"/>
        <v>0</v>
      </c>
      <c r="ED25" s="38">
        <f t="shared" si="246"/>
        <v>0</v>
      </c>
      <c r="EE25" s="38">
        <f t="shared" si="246"/>
        <v>0</v>
      </c>
      <c r="EF25" s="38">
        <f t="shared" si="246"/>
        <v>0</v>
      </c>
      <c r="EG25" s="38">
        <f t="shared" si="246"/>
        <v>0</v>
      </c>
      <c r="EH25" s="38">
        <f t="shared" si="246"/>
        <v>0</v>
      </c>
      <c r="EI25" s="38">
        <f t="shared" si="246"/>
        <v>0</v>
      </c>
      <c r="EJ25" s="38">
        <f t="shared" si="246"/>
        <v>0</v>
      </c>
      <c r="EK25" s="38">
        <f t="shared" si="246"/>
        <v>0</v>
      </c>
      <c r="EL25" s="38">
        <f t="shared" si="246"/>
        <v>0</v>
      </c>
      <c r="EM25" s="38">
        <f t="shared" si="246"/>
        <v>0</v>
      </c>
      <c r="EN25" s="38">
        <f t="shared" si="246"/>
        <v>0</v>
      </c>
      <c r="EO25" s="38">
        <f t="shared" si="247"/>
        <v>0</v>
      </c>
      <c r="EP25" s="38">
        <f t="shared" si="247"/>
        <v>0</v>
      </c>
      <c r="EQ25" s="38">
        <f t="shared" si="247"/>
        <v>0</v>
      </c>
      <c r="ER25" s="38">
        <f t="shared" si="247"/>
        <v>0</v>
      </c>
      <c r="ES25" s="38">
        <f t="shared" si="247"/>
        <v>0</v>
      </c>
      <c r="ET25" s="38">
        <f t="shared" si="247"/>
        <v>0</v>
      </c>
      <c r="EU25" s="38">
        <f t="shared" si="247"/>
        <v>0</v>
      </c>
      <c r="EV25" s="38">
        <f t="shared" si="247"/>
        <v>0</v>
      </c>
      <c r="EW25" s="38">
        <f t="shared" si="247"/>
        <v>0</v>
      </c>
      <c r="EX25" s="38">
        <f t="shared" si="247"/>
        <v>0</v>
      </c>
      <c r="EY25" s="38">
        <f t="shared" si="247"/>
        <v>0</v>
      </c>
      <c r="EZ25" s="38">
        <f t="shared" si="247"/>
        <v>0</v>
      </c>
      <c r="FA25" s="38">
        <f t="shared" si="247"/>
        <v>0</v>
      </c>
      <c r="FB25" s="38">
        <f t="shared" si="247"/>
        <v>0</v>
      </c>
      <c r="FC25" s="38">
        <f t="shared" si="247"/>
        <v>0</v>
      </c>
      <c r="FD25" s="38">
        <f t="shared" si="247"/>
        <v>0</v>
      </c>
      <c r="FE25" s="38">
        <f t="shared" si="247"/>
        <v>0</v>
      </c>
      <c r="FF25" s="38">
        <f t="shared" si="247"/>
        <v>0</v>
      </c>
      <c r="FG25" s="38">
        <f t="shared" si="247"/>
        <v>0</v>
      </c>
      <c r="FH25" s="38">
        <f t="shared" si="247"/>
        <v>0</v>
      </c>
      <c r="FI25" s="38">
        <f t="shared" si="247"/>
        <v>0</v>
      </c>
      <c r="FJ25" s="38">
        <f t="shared" si="247"/>
        <v>0</v>
      </c>
      <c r="FK25" s="38">
        <f t="shared" si="247"/>
        <v>0</v>
      </c>
      <c r="FL25" s="38">
        <f t="shared" si="247"/>
        <v>0</v>
      </c>
      <c r="FM25" s="38">
        <f t="shared" si="247"/>
        <v>0</v>
      </c>
      <c r="FN25" s="38">
        <f t="shared" si="247"/>
        <v>0</v>
      </c>
      <c r="FO25" s="38">
        <f t="shared" si="247"/>
        <v>0</v>
      </c>
      <c r="FP25" s="38">
        <f t="shared" si="247"/>
        <v>0</v>
      </c>
      <c r="FQ25" s="38">
        <f t="shared" si="247"/>
        <v>0</v>
      </c>
      <c r="FR25" s="38">
        <f t="shared" si="247"/>
        <v>0</v>
      </c>
      <c r="FS25" s="38">
        <f t="shared" si="247"/>
        <v>0</v>
      </c>
      <c r="FT25" s="38">
        <f t="shared" si="247"/>
        <v>0</v>
      </c>
      <c r="FU25" s="38">
        <f t="shared" si="247"/>
        <v>0</v>
      </c>
      <c r="FV25" s="38">
        <f t="shared" si="247"/>
        <v>0</v>
      </c>
      <c r="FW25" s="38">
        <f t="shared" si="247"/>
        <v>0</v>
      </c>
      <c r="FX25" s="38">
        <f t="shared" si="247"/>
        <v>0</v>
      </c>
      <c r="FY25" s="38">
        <f t="shared" si="247"/>
        <v>0</v>
      </c>
      <c r="FZ25" s="38">
        <f t="shared" si="247"/>
        <v>0</v>
      </c>
      <c r="GA25" s="38">
        <f t="shared" si="247"/>
        <v>0</v>
      </c>
      <c r="GB25" s="38">
        <f t="shared" si="247"/>
        <v>0</v>
      </c>
      <c r="GC25" s="38">
        <f t="shared" si="247"/>
        <v>0</v>
      </c>
      <c r="GD25" s="38">
        <f t="shared" si="247"/>
        <v>0</v>
      </c>
      <c r="GE25" s="38">
        <f t="shared" si="247"/>
        <v>0</v>
      </c>
      <c r="GF25" s="38">
        <f t="shared" si="247"/>
        <v>0</v>
      </c>
      <c r="GG25" s="38">
        <f t="shared" si="247"/>
        <v>0</v>
      </c>
      <c r="GH25" s="38">
        <f t="shared" si="247"/>
        <v>0</v>
      </c>
      <c r="GI25" s="38">
        <f t="shared" si="247"/>
        <v>0</v>
      </c>
      <c r="GJ25" s="38">
        <f t="shared" si="247"/>
        <v>0</v>
      </c>
      <c r="GK25" s="38">
        <f t="shared" si="247"/>
        <v>0</v>
      </c>
      <c r="GL25" s="38">
        <f t="shared" si="247"/>
        <v>0</v>
      </c>
      <c r="GM25" s="38">
        <f t="shared" si="247"/>
        <v>0</v>
      </c>
      <c r="GN25" s="38">
        <f t="shared" si="247"/>
        <v>0</v>
      </c>
      <c r="GO25" s="38">
        <f t="shared" si="247"/>
        <v>0</v>
      </c>
      <c r="GP25" s="38">
        <f t="shared" si="247"/>
        <v>0</v>
      </c>
      <c r="GQ25" s="38">
        <f t="shared" si="247"/>
        <v>0</v>
      </c>
      <c r="GR25" s="38">
        <f t="shared" si="247"/>
        <v>0</v>
      </c>
      <c r="GS25" s="38">
        <f t="shared" si="247"/>
        <v>0</v>
      </c>
      <c r="GT25" s="38">
        <f t="shared" si="247"/>
        <v>0</v>
      </c>
      <c r="GU25" s="38">
        <f t="shared" si="247"/>
        <v>0</v>
      </c>
      <c r="GV25" s="38">
        <f t="shared" si="247"/>
        <v>0</v>
      </c>
      <c r="GW25" s="38">
        <f t="shared" si="247"/>
        <v>0</v>
      </c>
      <c r="GX25" s="38">
        <f t="shared" si="247"/>
        <v>0</v>
      </c>
      <c r="GY25" s="38">
        <f t="shared" si="247"/>
        <v>0</v>
      </c>
      <c r="GZ25" s="38">
        <f t="shared" si="247"/>
        <v>0</v>
      </c>
      <c r="HA25" s="38">
        <f t="shared" si="248"/>
        <v>0</v>
      </c>
      <c r="HB25" s="38">
        <f t="shared" si="248"/>
        <v>0</v>
      </c>
      <c r="HC25" s="38">
        <f t="shared" si="248"/>
        <v>0</v>
      </c>
      <c r="HD25" s="38">
        <f t="shared" si="248"/>
        <v>0</v>
      </c>
      <c r="HE25" s="38">
        <f t="shared" si="248"/>
        <v>0</v>
      </c>
      <c r="HF25" s="38">
        <f t="shared" si="248"/>
        <v>0</v>
      </c>
      <c r="HG25" s="38">
        <f t="shared" si="248"/>
        <v>0</v>
      </c>
      <c r="HH25" s="38">
        <f t="shared" si="248"/>
        <v>0</v>
      </c>
      <c r="HI25" s="38">
        <f t="shared" si="248"/>
        <v>0</v>
      </c>
      <c r="HJ25" s="38">
        <f t="shared" si="248"/>
        <v>0</v>
      </c>
      <c r="HK25" s="38">
        <f t="shared" si="248"/>
        <v>0</v>
      </c>
      <c r="HL25" s="38">
        <f t="shared" si="248"/>
        <v>0</v>
      </c>
      <c r="HM25" s="38">
        <f t="shared" si="248"/>
        <v>0</v>
      </c>
      <c r="HN25" s="38">
        <f t="shared" si="248"/>
        <v>0</v>
      </c>
      <c r="HO25" s="38">
        <f t="shared" si="248"/>
        <v>0</v>
      </c>
      <c r="HP25" s="38">
        <f t="shared" si="248"/>
        <v>0</v>
      </c>
      <c r="HQ25" s="38">
        <f t="shared" si="248"/>
        <v>0</v>
      </c>
      <c r="HR25" s="38">
        <f t="shared" si="248"/>
        <v>0</v>
      </c>
      <c r="HS25" s="38">
        <f t="shared" si="248"/>
        <v>0</v>
      </c>
      <c r="HT25" s="38">
        <f t="shared" si="248"/>
        <v>0</v>
      </c>
      <c r="HU25" s="38">
        <f t="shared" si="248"/>
        <v>0</v>
      </c>
      <c r="HV25" s="38">
        <f t="shared" si="248"/>
        <v>0</v>
      </c>
      <c r="HW25" s="38">
        <f t="shared" si="248"/>
        <v>0</v>
      </c>
      <c r="HX25" s="38">
        <f t="shared" si="248"/>
        <v>0</v>
      </c>
      <c r="HY25" s="38">
        <f t="shared" si="248"/>
        <v>0</v>
      </c>
      <c r="HZ25" s="38">
        <f t="shared" si="248"/>
        <v>0</v>
      </c>
      <c r="IA25" s="38">
        <f t="shared" si="248"/>
        <v>0</v>
      </c>
      <c r="IB25" s="38">
        <f t="shared" si="248"/>
        <v>0</v>
      </c>
      <c r="IC25" s="38">
        <f t="shared" si="248"/>
        <v>0</v>
      </c>
    </row>
    <row r="26" spans="2:237" x14ac:dyDescent="0.2">
      <c r="B26" s="3" t="s">
        <v>26</v>
      </c>
      <c r="I26" s="5" t="s">
        <v>18</v>
      </c>
      <c r="N26" s="37">
        <f>SUM(P26:IC26)</f>
        <v>5</v>
      </c>
      <c r="P26" s="35">
        <f>O26+P25-O27</f>
        <v>0</v>
      </c>
      <c r="Q26" s="35">
        <f t="shared" ref="Q26:CB26" si="256">P26+Q25-P27</f>
        <v>0</v>
      </c>
      <c r="R26" s="35">
        <f t="shared" si="256"/>
        <v>0</v>
      </c>
      <c r="S26" s="35">
        <f t="shared" si="256"/>
        <v>0</v>
      </c>
      <c r="T26" s="35">
        <f t="shared" si="256"/>
        <v>0</v>
      </c>
      <c r="U26" s="35">
        <f t="shared" si="256"/>
        <v>0</v>
      </c>
      <c r="V26" s="35">
        <f t="shared" si="256"/>
        <v>0</v>
      </c>
      <c r="W26" s="35">
        <f t="shared" si="256"/>
        <v>0</v>
      </c>
      <c r="X26" s="35">
        <f t="shared" si="256"/>
        <v>0</v>
      </c>
      <c r="Y26" s="35">
        <f t="shared" si="256"/>
        <v>0</v>
      </c>
      <c r="Z26" s="35">
        <f t="shared" si="256"/>
        <v>0</v>
      </c>
      <c r="AA26" s="35">
        <f t="shared" si="256"/>
        <v>0</v>
      </c>
      <c r="AB26" s="35">
        <f t="shared" si="256"/>
        <v>0</v>
      </c>
      <c r="AC26" s="35">
        <f t="shared" si="256"/>
        <v>0</v>
      </c>
      <c r="AD26" s="35">
        <f t="shared" si="256"/>
        <v>0</v>
      </c>
      <c r="AE26" s="35">
        <f t="shared" si="256"/>
        <v>0</v>
      </c>
      <c r="AF26" s="35">
        <f t="shared" si="256"/>
        <v>0</v>
      </c>
      <c r="AG26" s="35">
        <f t="shared" si="256"/>
        <v>0</v>
      </c>
      <c r="AH26" s="35">
        <f t="shared" si="256"/>
        <v>0</v>
      </c>
      <c r="AI26" s="35">
        <f t="shared" si="256"/>
        <v>0</v>
      </c>
      <c r="AJ26" s="35">
        <f t="shared" si="256"/>
        <v>0</v>
      </c>
      <c r="AK26" s="35">
        <f t="shared" si="256"/>
        <v>0</v>
      </c>
      <c r="AL26" s="35">
        <f t="shared" si="256"/>
        <v>0</v>
      </c>
      <c r="AM26" s="35">
        <f t="shared" si="256"/>
        <v>0</v>
      </c>
      <c r="AN26" s="35">
        <f t="shared" si="256"/>
        <v>0</v>
      </c>
      <c r="AO26" s="35">
        <f t="shared" si="256"/>
        <v>0</v>
      </c>
      <c r="AP26" s="35">
        <f t="shared" si="256"/>
        <v>0</v>
      </c>
      <c r="AQ26" s="35">
        <f t="shared" si="256"/>
        <v>0</v>
      </c>
      <c r="AR26" s="35">
        <f t="shared" si="256"/>
        <v>1</v>
      </c>
      <c r="AS26" s="35">
        <f t="shared" si="256"/>
        <v>1</v>
      </c>
      <c r="AT26" s="35">
        <f t="shared" si="256"/>
        <v>1</v>
      </c>
      <c r="AU26" s="35">
        <f t="shared" si="256"/>
        <v>1</v>
      </c>
      <c r="AV26" s="35">
        <f t="shared" si="256"/>
        <v>1</v>
      </c>
      <c r="AW26" s="35">
        <f t="shared" si="256"/>
        <v>0</v>
      </c>
      <c r="AX26" s="35">
        <f t="shared" si="256"/>
        <v>0</v>
      </c>
      <c r="AY26" s="35">
        <f t="shared" si="256"/>
        <v>0</v>
      </c>
      <c r="AZ26" s="35">
        <f t="shared" si="256"/>
        <v>0</v>
      </c>
      <c r="BA26" s="35">
        <f t="shared" si="256"/>
        <v>0</v>
      </c>
      <c r="BB26" s="35">
        <f t="shared" si="256"/>
        <v>0</v>
      </c>
      <c r="BC26" s="35">
        <f t="shared" si="256"/>
        <v>0</v>
      </c>
      <c r="BD26" s="35">
        <f t="shared" si="256"/>
        <v>0</v>
      </c>
      <c r="BE26" s="35">
        <f t="shared" si="256"/>
        <v>0</v>
      </c>
      <c r="BF26" s="35">
        <f t="shared" si="256"/>
        <v>0</v>
      </c>
      <c r="BG26" s="35">
        <f t="shared" si="256"/>
        <v>0</v>
      </c>
      <c r="BH26" s="35">
        <f t="shared" si="256"/>
        <v>0</v>
      </c>
      <c r="BI26" s="35">
        <f t="shared" si="256"/>
        <v>0</v>
      </c>
      <c r="BJ26" s="35">
        <f t="shared" si="256"/>
        <v>0</v>
      </c>
      <c r="BK26" s="35">
        <f t="shared" si="256"/>
        <v>0</v>
      </c>
      <c r="BL26" s="35">
        <f t="shared" si="256"/>
        <v>0</v>
      </c>
      <c r="BM26" s="35">
        <f t="shared" si="256"/>
        <v>0</v>
      </c>
      <c r="BN26" s="35">
        <f t="shared" si="256"/>
        <v>0</v>
      </c>
      <c r="BO26" s="35">
        <f t="shared" si="256"/>
        <v>0</v>
      </c>
      <c r="BP26" s="35">
        <f t="shared" si="256"/>
        <v>0</v>
      </c>
      <c r="BQ26" s="35">
        <f t="shared" si="256"/>
        <v>0</v>
      </c>
      <c r="BR26" s="35">
        <f t="shared" si="256"/>
        <v>0</v>
      </c>
      <c r="BS26" s="35">
        <f t="shared" si="256"/>
        <v>0</v>
      </c>
      <c r="BT26" s="35">
        <f t="shared" si="256"/>
        <v>0</v>
      </c>
      <c r="BU26" s="35">
        <f t="shared" si="256"/>
        <v>0</v>
      </c>
      <c r="BV26" s="35">
        <f t="shared" si="256"/>
        <v>0</v>
      </c>
      <c r="BW26" s="35">
        <f t="shared" si="256"/>
        <v>0</v>
      </c>
      <c r="BX26" s="35">
        <f t="shared" si="256"/>
        <v>0</v>
      </c>
      <c r="BY26" s="35">
        <f t="shared" si="256"/>
        <v>0</v>
      </c>
      <c r="BZ26" s="35">
        <f t="shared" si="256"/>
        <v>0</v>
      </c>
      <c r="CA26" s="35">
        <f t="shared" si="256"/>
        <v>0</v>
      </c>
      <c r="CB26" s="35">
        <f t="shared" si="256"/>
        <v>0</v>
      </c>
      <c r="CC26" s="35">
        <f t="shared" ref="CC26:EN26" si="257">CB26+CC25-CB27</f>
        <v>0</v>
      </c>
      <c r="CD26" s="35">
        <f t="shared" si="257"/>
        <v>0</v>
      </c>
      <c r="CE26" s="35">
        <f t="shared" si="257"/>
        <v>0</v>
      </c>
      <c r="CF26" s="35">
        <f t="shared" si="257"/>
        <v>0</v>
      </c>
      <c r="CG26" s="35">
        <f t="shared" si="257"/>
        <v>0</v>
      </c>
      <c r="CH26" s="35">
        <f t="shared" si="257"/>
        <v>0</v>
      </c>
      <c r="CI26" s="35">
        <f t="shared" si="257"/>
        <v>0</v>
      </c>
      <c r="CJ26" s="35">
        <f t="shared" si="257"/>
        <v>0</v>
      </c>
      <c r="CK26" s="35">
        <f t="shared" si="257"/>
        <v>0</v>
      </c>
      <c r="CL26" s="35">
        <f t="shared" si="257"/>
        <v>0</v>
      </c>
      <c r="CM26" s="35">
        <f t="shared" si="257"/>
        <v>0</v>
      </c>
      <c r="CN26" s="35">
        <f t="shared" si="257"/>
        <v>0</v>
      </c>
      <c r="CO26" s="35">
        <f t="shared" si="257"/>
        <v>0</v>
      </c>
      <c r="CP26" s="35">
        <f t="shared" si="257"/>
        <v>0</v>
      </c>
      <c r="CQ26" s="35">
        <f t="shared" si="257"/>
        <v>0</v>
      </c>
      <c r="CR26" s="35">
        <f t="shared" si="257"/>
        <v>0</v>
      </c>
      <c r="CS26" s="35">
        <f t="shared" si="257"/>
        <v>0</v>
      </c>
      <c r="CT26" s="35">
        <f t="shared" si="257"/>
        <v>0</v>
      </c>
      <c r="CU26" s="35">
        <f t="shared" si="257"/>
        <v>0</v>
      </c>
      <c r="CV26" s="35">
        <f t="shared" si="257"/>
        <v>0</v>
      </c>
      <c r="CW26" s="35">
        <f t="shared" si="257"/>
        <v>0</v>
      </c>
      <c r="CX26" s="35">
        <f t="shared" si="257"/>
        <v>0</v>
      </c>
      <c r="CY26" s="35">
        <f t="shared" si="257"/>
        <v>0</v>
      </c>
      <c r="CZ26" s="35">
        <f t="shared" si="257"/>
        <v>0</v>
      </c>
      <c r="DA26" s="35">
        <f t="shared" si="257"/>
        <v>0</v>
      </c>
      <c r="DB26" s="35">
        <f t="shared" si="257"/>
        <v>0</v>
      </c>
      <c r="DC26" s="35">
        <f t="shared" si="257"/>
        <v>0</v>
      </c>
      <c r="DD26" s="35">
        <f t="shared" si="257"/>
        <v>0</v>
      </c>
      <c r="DE26" s="35">
        <f t="shared" si="257"/>
        <v>0</v>
      </c>
      <c r="DF26" s="35">
        <f t="shared" si="257"/>
        <v>0</v>
      </c>
      <c r="DG26" s="35">
        <f t="shared" si="257"/>
        <v>0</v>
      </c>
      <c r="DH26" s="35">
        <f t="shared" si="257"/>
        <v>0</v>
      </c>
      <c r="DI26" s="35">
        <f t="shared" si="257"/>
        <v>0</v>
      </c>
      <c r="DJ26" s="35">
        <f t="shared" si="257"/>
        <v>0</v>
      </c>
      <c r="DK26" s="35">
        <f t="shared" si="257"/>
        <v>0</v>
      </c>
      <c r="DL26" s="35">
        <f t="shared" si="257"/>
        <v>0</v>
      </c>
      <c r="DM26" s="35">
        <f t="shared" si="257"/>
        <v>0</v>
      </c>
      <c r="DN26" s="35">
        <f t="shared" si="257"/>
        <v>0</v>
      </c>
      <c r="DO26" s="35">
        <f t="shared" si="257"/>
        <v>0</v>
      </c>
      <c r="DP26" s="35">
        <f t="shared" si="257"/>
        <v>0</v>
      </c>
      <c r="DQ26" s="35">
        <f t="shared" si="257"/>
        <v>0</v>
      </c>
      <c r="DR26" s="35">
        <f t="shared" si="257"/>
        <v>0</v>
      </c>
      <c r="DS26" s="35">
        <f t="shared" si="257"/>
        <v>0</v>
      </c>
      <c r="DT26" s="35">
        <f t="shared" si="257"/>
        <v>0</v>
      </c>
      <c r="DU26" s="35">
        <f t="shared" si="257"/>
        <v>0</v>
      </c>
      <c r="DV26" s="35">
        <f t="shared" si="257"/>
        <v>0</v>
      </c>
      <c r="DW26" s="35">
        <f t="shared" si="257"/>
        <v>0</v>
      </c>
      <c r="DX26" s="35">
        <f t="shared" si="257"/>
        <v>0</v>
      </c>
      <c r="DY26" s="35">
        <f t="shared" si="257"/>
        <v>0</v>
      </c>
      <c r="DZ26" s="35">
        <f t="shared" si="257"/>
        <v>0</v>
      </c>
      <c r="EA26" s="35">
        <f t="shared" si="257"/>
        <v>0</v>
      </c>
      <c r="EB26" s="35">
        <f t="shared" si="257"/>
        <v>0</v>
      </c>
      <c r="EC26" s="35">
        <f t="shared" si="257"/>
        <v>0</v>
      </c>
      <c r="ED26" s="35">
        <f t="shared" si="257"/>
        <v>0</v>
      </c>
      <c r="EE26" s="35">
        <f t="shared" si="257"/>
        <v>0</v>
      </c>
      <c r="EF26" s="35">
        <f t="shared" si="257"/>
        <v>0</v>
      </c>
      <c r="EG26" s="35">
        <f t="shared" si="257"/>
        <v>0</v>
      </c>
      <c r="EH26" s="35">
        <f t="shared" si="257"/>
        <v>0</v>
      </c>
      <c r="EI26" s="35">
        <f t="shared" si="257"/>
        <v>0</v>
      </c>
      <c r="EJ26" s="35">
        <f t="shared" si="257"/>
        <v>0</v>
      </c>
      <c r="EK26" s="35">
        <f t="shared" si="257"/>
        <v>0</v>
      </c>
      <c r="EL26" s="35">
        <f t="shared" si="257"/>
        <v>0</v>
      </c>
      <c r="EM26" s="35">
        <f t="shared" si="257"/>
        <v>0</v>
      </c>
      <c r="EN26" s="35">
        <f t="shared" si="257"/>
        <v>0</v>
      </c>
      <c r="EO26" s="35">
        <f t="shared" ref="EO26:GZ26" si="258">EN26+EO25-EN27</f>
        <v>0</v>
      </c>
      <c r="EP26" s="35">
        <f t="shared" si="258"/>
        <v>0</v>
      </c>
      <c r="EQ26" s="35">
        <f t="shared" si="258"/>
        <v>0</v>
      </c>
      <c r="ER26" s="35">
        <f t="shared" si="258"/>
        <v>0</v>
      </c>
      <c r="ES26" s="35">
        <f t="shared" si="258"/>
        <v>0</v>
      </c>
      <c r="ET26" s="35">
        <f t="shared" si="258"/>
        <v>0</v>
      </c>
      <c r="EU26" s="35">
        <f t="shared" si="258"/>
        <v>0</v>
      </c>
      <c r="EV26" s="35">
        <f t="shared" si="258"/>
        <v>0</v>
      </c>
      <c r="EW26" s="35">
        <f t="shared" si="258"/>
        <v>0</v>
      </c>
      <c r="EX26" s="35">
        <f t="shared" si="258"/>
        <v>0</v>
      </c>
      <c r="EY26" s="35">
        <f t="shared" si="258"/>
        <v>0</v>
      </c>
      <c r="EZ26" s="35">
        <f t="shared" si="258"/>
        <v>0</v>
      </c>
      <c r="FA26" s="35">
        <f t="shared" si="258"/>
        <v>0</v>
      </c>
      <c r="FB26" s="35">
        <f t="shared" si="258"/>
        <v>0</v>
      </c>
      <c r="FC26" s="35">
        <f t="shared" si="258"/>
        <v>0</v>
      </c>
      <c r="FD26" s="35">
        <f t="shared" si="258"/>
        <v>0</v>
      </c>
      <c r="FE26" s="35">
        <f t="shared" si="258"/>
        <v>0</v>
      </c>
      <c r="FF26" s="35">
        <f t="shared" si="258"/>
        <v>0</v>
      </c>
      <c r="FG26" s="35">
        <f t="shared" si="258"/>
        <v>0</v>
      </c>
      <c r="FH26" s="35">
        <f t="shared" si="258"/>
        <v>0</v>
      </c>
      <c r="FI26" s="35">
        <f t="shared" si="258"/>
        <v>0</v>
      </c>
      <c r="FJ26" s="35">
        <f t="shared" si="258"/>
        <v>0</v>
      </c>
      <c r="FK26" s="35">
        <f t="shared" si="258"/>
        <v>0</v>
      </c>
      <c r="FL26" s="35">
        <f t="shared" si="258"/>
        <v>0</v>
      </c>
      <c r="FM26" s="35">
        <f t="shared" si="258"/>
        <v>0</v>
      </c>
      <c r="FN26" s="35">
        <f t="shared" si="258"/>
        <v>0</v>
      </c>
      <c r="FO26" s="35">
        <f t="shared" si="258"/>
        <v>0</v>
      </c>
      <c r="FP26" s="35">
        <f t="shared" si="258"/>
        <v>0</v>
      </c>
      <c r="FQ26" s="35">
        <f t="shared" si="258"/>
        <v>0</v>
      </c>
      <c r="FR26" s="35">
        <f t="shared" si="258"/>
        <v>0</v>
      </c>
      <c r="FS26" s="35">
        <f t="shared" si="258"/>
        <v>0</v>
      </c>
      <c r="FT26" s="35">
        <f t="shared" si="258"/>
        <v>0</v>
      </c>
      <c r="FU26" s="35">
        <f t="shared" si="258"/>
        <v>0</v>
      </c>
      <c r="FV26" s="35">
        <f t="shared" si="258"/>
        <v>0</v>
      </c>
      <c r="FW26" s="35">
        <f t="shared" si="258"/>
        <v>0</v>
      </c>
      <c r="FX26" s="35">
        <f t="shared" si="258"/>
        <v>0</v>
      </c>
      <c r="FY26" s="35">
        <f t="shared" si="258"/>
        <v>0</v>
      </c>
      <c r="FZ26" s="35">
        <f t="shared" si="258"/>
        <v>0</v>
      </c>
      <c r="GA26" s="35">
        <f t="shared" si="258"/>
        <v>0</v>
      </c>
      <c r="GB26" s="35">
        <f t="shared" si="258"/>
        <v>0</v>
      </c>
      <c r="GC26" s="35">
        <f t="shared" si="258"/>
        <v>0</v>
      </c>
      <c r="GD26" s="35">
        <f t="shared" si="258"/>
        <v>0</v>
      </c>
      <c r="GE26" s="35">
        <f t="shared" si="258"/>
        <v>0</v>
      </c>
      <c r="GF26" s="35">
        <f t="shared" si="258"/>
        <v>0</v>
      </c>
      <c r="GG26" s="35">
        <f t="shared" si="258"/>
        <v>0</v>
      </c>
      <c r="GH26" s="35">
        <f t="shared" si="258"/>
        <v>0</v>
      </c>
      <c r="GI26" s="35">
        <f t="shared" si="258"/>
        <v>0</v>
      </c>
      <c r="GJ26" s="35">
        <f t="shared" si="258"/>
        <v>0</v>
      </c>
      <c r="GK26" s="35">
        <f t="shared" si="258"/>
        <v>0</v>
      </c>
      <c r="GL26" s="35">
        <f t="shared" si="258"/>
        <v>0</v>
      </c>
      <c r="GM26" s="35">
        <f t="shared" si="258"/>
        <v>0</v>
      </c>
      <c r="GN26" s="35">
        <f t="shared" si="258"/>
        <v>0</v>
      </c>
      <c r="GO26" s="35">
        <f t="shared" si="258"/>
        <v>0</v>
      </c>
      <c r="GP26" s="35">
        <f t="shared" si="258"/>
        <v>0</v>
      </c>
      <c r="GQ26" s="35">
        <f t="shared" si="258"/>
        <v>0</v>
      </c>
      <c r="GR26" s="35">
        <f t="shared" si="258"/>
        <v>0</v>
      </c>
      <c r="GS26" s="35">
        <f t="shared" si="258"/>
        <v>0</v>
      </c>
      <c r="GT26" s="35">
        <f t="shared" si="258"/>
        <v>0</v>
      </c>
      <c r="GU26" s="35">
        <f t="shared" si="258"/>
        <v>0</v>
      </c>
      <c r="GV26" s="35">
        <f t="shared" si="258"/>
        <v>0</v>
      </c>
      <c r="GW26" s="35">
        <f t="shared" si="258"/>
        <v>0</v>
      </c>
      <c r="GX26" s="35">
        <f t="shared" si="258"/>
        <v>0</v>
      </c>
      <c r="GY26" s="35">
        <f t="shared" si="258"/>
        <v>0</v>
      </c>
      <c r="GZ26" s="35">
        <f t="shared" si="258"/>
        <v>0</v>
      </c>
      <c r="HA26" s="35">
        <f t="shared" ref="HA26:IC26" si="259">GZ26+HA25-GZ27</f>
        <v>0</v>
      </c>
      <c r="HB26" s="35">
        <f t="shared" si="259"/>
        <v>0</v>
      </c>
      <c r="HC26" s="35">
        <f t="shared" si="259"/>
        <v>0</v>
      </c>
      <c r="HD26" s="35">
        <f t="shared" si="259"/>
        <v>0</v>
      </c>
      <c r="HE26" s="35">
        <f t="shared" si="259"/>
        <v>0</v>
      </c>
      <c r="HF26" s="35">
        <f t="shared" si="259"/>
        <v>0</v>
      </c>
      <c r="HG26" s="35">
        <f t="shared" si="259"/>
        <v>0</v>
      </c>
      <c r="HH26" s="35">
        <f t="shared" si="259"/>
        <v>0</v>
      </c>
      <c r="HI26" s="35">
        <f t="shared" si="259"/>
        <v>0</v>
      </c>
      <c r="HJ26" s="35">
        <f t="shared" si="259"/>
        <v>0</v>
      </c>
      <c r="HK26" s="35">
        <f t="shared" si="259"/>
        <v>0</v>
      </c>
      <c r="HL26" s="35">
        <f t="shared" si="259"/>
        <v>0</v>
      </c>
      <c r="HM26" s="35">
        <f t="shared" si="259"/>
        <v>0</v>
      </c>
      <c r="HN26" s="35">
        <f t="shared" si="259"/>
        <v>0</v>
      </c>
      <c r="HO26" s="35">
        <f t="shared" si="259"/>
        <v>0</v>
      </c>
      <c r="HP26" s="35">
        <f t="shared" si="259"/>
        <v>0</v>
      </c>
      <c r="HQ26" s="35">
        <f t="shared" si="259"/>
        <v>0</v>
      </c>
      <c r="HR26" s="35">
        <f t="shared" si="259"/>
        <v>0</v>
      </c>
      <c r="HS26" s="35">
        <f t="shared" si="259"/>
        <v>0</v>
      </c>
      <c r="HT26" s="35">
        <f t="shared" si="259"/>
        <v>0</v>
      </c>
      <c r="HU26" s="35">
        <f t="shared" si="259"/>
        <v>0</v>
      </c>
      <c r="HV26" s="35">
        <f t="shared" si="259"/>
        <v>0</v>
      </c>
      <c r="HW26" s="35">
        <f t="shared" si="259"/>
        <v>0</v>
      </c>
      <c r="HX26" s="35">
        <f t="shared" si="259"/>
        <v>0</v>
      </c>
      <c r="HY26" s="35">
        <f t="shared" si="259"/>
        <v>0</v>
      </c>
      <c r="HZ26" s="35">
        <f t="shared" si="259"/>
        <v>0</v>
      </c>
      <c r="IA26" s="35">
        <f t="shared" si="259"/>
        <v>0</v>
      </c>
      <c r="IB26" s="35">
        <f t="shared" si="259"/>
        <v>0</v>
      </c>
      <c r="IC26" s="35">
        <f t="shared" si="259"/>
        <v>0</v>
      </c>
    </row>
    <row r="27" spans="2:237" x14ac:dyDescent="0.2">
      <c r="B27" s="3" t="s">
        <v>27</v>
      </c>
      <c r="I27" s="5" t="s">
        <v>18</v>
      </c>
      <c r="K27" s="36">
        <f>Input_Scen!J27</f>
        <v>2055</v>
      </c>
      <c r="N27" s="37">
        <f>SUM(P27:IC27)</f>
        <v>1</v>
      </c>
      <c r="P27" s="38">
        <f t="shared" ref="P27:CA27" si="260">IF(P$6=$K27,1,0)</f>
        <v>0</v>
      </c>
      <c r="Q27" s="38">
        <f t="shared" si="260"/>
        <v>0</v>
      </c>
      <c r="R27" s="38">
        <f t="shared" si="260"/>
        <v>0</v>
      </c>
      <c r="S27" s="38">
        <f t="shared" si="260"/>
        <v>0</v>
      </c>
      <c r="T27" s="38">
        <f t="shared" si="260"/>
        <v>0</v>
      </c>
      <c r="U27" s="38">
        <f t="shared" si="260"/>
        <v>0</v>
      </c>
      <c r="V27" s="38">
        <f t="shared" si="260"/>
        <v>0</v>
      </c>
      <c r="W27" s="38">
        <f t="shared" si="260"/>
        <v>0</v>
      </c>
      <c r="X27" s="38">
        <f t="shared" si="260"/>
        <v>0</v>
      </c>
      <c r="Y27" s="38">
        <f t="shared" si="260"/>
        <v>0</v>
      </c>
      <c r="Z27" s="38">
        <f t="shared" si="260"/>
        <v>0</v>
      </c>
      <c r="AA27" s="38">
        <f t="shared" si="260"/>
        <v>0</v>
      </c>
      <c r="AB27" s="38">
        <f t="shared" si="260"/>
        <v>0</v>
      </c>
      <c r="AC27" s="38">
        <f t="shared" si="260"/>
        <v>0</v>
      </c>
      <c r="AD27" s="38">
        <f t="shared" si="260"/>
        <v>0</v>
      </c>
      <c r="AE27" s="38">
        <f t="shared" si="260"/>
        <v>0</v>
      </c>
      <c r="AF27" s="38">
        <f t="shared" si="260"/>
        <v>0</v>
      </c>
      <c r="AG27" s="38">
        <f t="shared" si="260"/>
        <v>0</v>
      </c>
      <c r="AH27" s="38">
        <f t="shared" si="260"/>
        <v>0</v>
      </c>
      <c r="AI27" s="38">
        <f t="shared" si="260"/>
        <v>0</v>
      </c>
      <c r="AJ27" s="38">
        <f t="shared" si="260"/>
        <v>0</v>
      </c>
      <c r="AK27" s="38">
        <f t="shared" si="260"/>
        <v>0</v>
      </c>
      <c r="AL27" s="38">
        <f t="shared" si="260"/>
        <v>0</v>
      </c>
      <c r="AM27" s="38">
        <f t="shared" si="260"/>
        <v>0</v>
      </c>
      <c r="AN27" s="38">
        <f t="shared" si="260"/>
        <v>0</v>
      </c>
      <c r="AO27" s="38">
        <f t="shared" si="260"/>
        <v>0</v>
      </c>
      <c r="AP27" s="38">
        <f t="shared" si="260"/>
        <v>0</v>
      </c>
      <c r="AQ27" s="38">
        <f t="shared" si="260"/>
        <v>0</v>
      </c>
      <c r="AR27" s="38">
        <f t="shared" si="260"/>
        <v>0</v>
      </c>
      <c r="AS27" s="38">
        <f t="shared" si="260"/>
        <v>0</v>
      </c>
      <c r="AT27" s="38">
        <f t="shared" si="260"/>
        <v>0</v>
      </c>
      <c r="AU27" s="38">
        <f t="shared" si="260"/>
        <v>0</v>
      </c>
      <c r="AV27" s="38">
        <f t="shared" si="260"/>
        <v>1</v>
      </c>
      <c r="AW27" s="38">
        <f t="shared" si="260"/>
        <v>0</v>
      </c>
      <c r="AX27" s="38">
        <f t="shared" si="260"/>
        <v>0</v>
      </c>
      <c r="AY27" s="38">
        <f t="shared" si="260"/>
        <v>0</v>
      </c>
      <c r="AZ27" s="38">
        <f t="shared" si="260"/>
        <v>0</v>
      </c>
      <c r="BA27" s="38">
        <f t="shared" si="260"/>
        <v>0</v>
      </c>
      <c r="BB27" s="38">
        <f t="shared" si="260"/>
        <v>0</v>
      </c>
      <c r="BC27" s="38">
        <f t="shared" si="260"/>
        <v>0</v>
      </c>
      <c r="BD27" s="38">
        <f t="shared" si="260"/>
        <v>0</v>
      </c>
      <c r="BE27" s="38">
        <f t="shared" si="260"/>
        <v>0</v>
      </c>
      <c r="BF27" s="38">
        <f t="shared" si="260"/>
        <v>0</v>
      </c>
      <c r="BG27" s="38">
        <f t="shared" si="260"/>
        <v>0</v>
      </c>
      <c r="BH27" s="38">
        <f t="shared" si="260"/>
        <v>0</v>
      </c>
      <c r="BI27" s="38">
        <f t="shared" si="260"/>
        <v>0</v>
      </c>
      <c r="BJ27" s="38">
        <f t="shared" si="260"/>
        <v>0</v>
      </c>
      <c r="BK27" s="38">
        <f t="shared" si="260"/>
        <v>0</v>
      </c>
      <c r="BL27" s="38">
        <f t="shared" si="260"/>
        <v>0</v>
      </c>
      <c r="BM27" s="38">
        <f t="shared" si="260"/>
        <v>0</v>
      </c>
      <c r="BN27" s="38">
        <f t="shared" si="260"/>
        <v>0</v>
      </c>
      <c r="BO27" s="38">
        <f t="shared" si="260"/>
        <v>0</v>
      </c>
      <c r="BP27" s="38">
        <f t="shared" si="260"/>
        <v>0</v>
      </c>
      <c r="BQ27" s="38">
        <f t="shared" si="260"/>
        <v>0</v>
      </c>
      <c r="BR27" s="38">
        <f t="shared" si="260"/>
        <v>0</v>
      </c>
      <c r="BS27" s="38">
        <f t="shared" si="260"/>
        <v>0</v>
      </c>
      <c r="BT27" s="38">
        <f t="shared" si="260"/>
        <v>0</v>
      </c>
      <c r="BU27" s="38">
        <f t="shared" si="260"/>
        <v>0</v>
      </c>
      <c r="BV27" s="38">
        <f t="shared" si="260"/>
        <v>0</v>
      </c>
      <c r="BW27" s="38">
        <f t="shared" si="260"/>
        <v>0</v>
      </c>
      <c r="BX27" s="38">
        <f t="shared" si="260"/>
        <v>0</v>
      </c>
      <c r="BY27" s="38">
        <f t="shared" si="260"/>
        <v>0</v>
      </c>
      <c r="BZ27" s="38">
        <f t="shared" si="260"/>
        <v>0</v>
      </c>
      <c r="CA27" s="38">
        <f t="shared" si="260"/>
        <v>0</v>
      </c>
      <c r="CB27" s="38">
        <f t="shared" ref="CB27" si="261">IF(CB$6=$K27,1,0)</f>
        <v>0</v>
      </c>
      <c r="CC27" s="38">
        <f t="shared" si="246"/>
        <v>0</v>
      </c>
      <c r="CD27" s="38">
        <f t="shared" si="246"/>
        <v>0</v>
      </c>
      <c r="CE27" s="38">
        <f t="shared" si="246"/>
        <v>0</v>
      </c>
      <c r="CF27" s="38">
        <f t="shared" si="246"/>
        <v>0</v>
      </c>
      <c r="CG27" s="38">
        <f t="shared" si="246"/>
        <v>0</v>
      </c>
      <c r="CH27" s="38">
        <f t="shared" si="246"/>
        <v>0</v>
      </c>
      <c r="CI27" s="38">
        <f t="shared" si="246"/>
        <v>0</v>
      </c>
      <c r="CJ27" s="38">
        <f t="shared" si="246"/>
        <v>0</v>
      </c>
      <c r="CK27" s="38">
        <f t="shared" si="246"/>
        <v>0</v>
      </c>
      <c r="CL27" s="38">
        <f t="shared" si="246"/>
        <v>0</v>
      </c>
      <c r="CM27" s="38">
        <f t="shared" si="246"/>
        <v>0</v>
      </c>
      <c r="CN27" s="38">
        <f t="shared" si="246"/>
        <v>0</v>
      </c>
      <c r="CO27" s="38">
        <f t="shared" si="246"/>
        <v>0</v>
      </c>
      <c r="CP27" s="38">
        <f t="shared" si="246"/>
        <v>0</v>
      </c>
      <c r="CQ27" s="38">
        <f t="shared" si="246"/>
        <v>0</v>
      </c>
      <c r="CR27" s="38">
        <f t="shared" si="246"/>
        <v>0</v>
      </c>
      <c r="CS27" s="38">
        <f t="shared" si="246"/>
        <v>0</v>
      </c>
      <c r="CT27" s="38">
        <f t="shared" si="246"/>
        <v>0</v>
      </c>
      <c r="CU27" s="38">
        <f t="shared" si="246"/>
        <v>0</v>
      </c>
      <c r="CV27" s="38">
        <f t="shared" si="246"/>
        <v>0</v>
      </c>
      <c r="CW27" s="38">
        <f t="shared" si="246"/>
        <v>0</v>
      </c>
      <c r="CX27" s="38">
        <f t="shared" si="246"/>
        <v>0</v>
      </c>
      <c r="CY27" s="38">
        <f t="shared" si="246"/>
        <v>0</v>
      </c>
      <c r="CZ27" s="38">
        <f t="shared" si="246"/>
        <v>0</v>
      </c>
      <c r="DA27" s="38">
        <f t="shared" si="246"/>
        <v>0</v>
      </c>
      <c r="DB27" s="38">
        <f t="shared" si="246"/>
        <v>0</v>
      </c>
      <c r="DC27" s="38">
        <f t="shared" si="246"/>
        <v>0</v>
      </c>
      <c r="DD27" s="38">
        <f t="shared" si="246"/>
        <v>0</v>
      </c>
      <c r="DE27" s="38">
        <f t="shared" si="246"/>
        <v>0</v>
      </c>
      <c r="DF27" s="38">
        <f t="shared" si="246"/>
        <v>0</v>
      </c>
      <c r="DG27" s="38">
        <f t="shared" si="246"/>
        <v>0</v>
      </c>
      <c r="DH27" s="38">
        <f t="shared" si="246"/>
        <v>0</v>
      </c>
      <c r="DI27" s="38">
        <f t="shared" si="246"/>
        <v>0</v>
      </c>
      <c r="DJ27" s="38">
        <f t="shared" si="246"/>
        <v>0</v>
      </c>
      <c r="DK27" s="38">
        <f t="shared" si="246"/>
        <v>0</v>
      </c>
      <c r="DL27" s="38">
        <f t="shared" si="246"/>
        <v>0</v>
      </c>
      <c r="DM27" s="38">
        <f t="shared" si="246"/>
        <v>0</v>
      </c>
      <c r="DN27" s="38">
        <f t="shared" si="246"/>
        <v>0</v>
      </c>
      <c r="DO27" s="38">
        <f t="shared" si="246"/>
        <v>0</v>
      </c>
      <c r="DP27" s="38">
        <f t="shared" si="246"/>
        <v>0</v>
      </c>
      <c r="DQ27" s="38">
        <f t="shared" si="246"/>
        <v>0</v>
      </c>
      <c r="DR27" s="38">
        <f t="shared" si="246"/>
        <v>0</v>
      </c>
      <c r="DS27" s="38">
        <f t="shared" si="246"/>
        <v>0</v>
      </c>
      <c r="DT27" s="38">
        <f t="shared" si="246"/>
        <v>0</v>
      </c>
      <c r="DU27" s="38">
        <f t="shared" si="246"/>
        <v>0</v>
      </c>
      <c r="DV27" s="38">
        <f t="shared" si="246"/>
        <v>0</v>
      </c>
      <c r="DW27" s="38">
        <f t="shared" si="246"/>
        <v>0</v>
      </c>
      <c r="DX27" s="38">
        <f t="shared" si="246"/>
        <v>0</v>
      </c>
      <c r="DY27" s="38">
        <f t="shared" si="246"/>
        <v>0</v>
      </c>
      <c r="DZ27" s="38">
        <f t="shared" si="246"/>
        <v>0</v>
      </c>
      <c r="EA27" s="38">
        <f t="shared" si="246"/>
        <v>0</v>
      </c>
      <c r="EB27" s="38">
        <f t="shared" si="246"/>
        <v>0</v>
      </c>
      <c r="EC27" s="38">
        <f t="shared" si="246"/>
        <v>0</v>
      </c>
      <c r="ED27" s="38">
        <f t="shared" si="246"/>
        <v>0</v>
      </c>
      <c r="EE27" s="38">
        <f t="shared" si="246"/>
        <v>0</v>
      </c>
      <c r="EF27" s="38">
        <f t="shared" si="246"/>
        <v>0</v>
      </c>
      <c r="EG27" s="38">
        <f t="shared" si="246"/>
        <v>0</v>
      </c>
      <c r="EH27" s="38">
        <f t="shared" si="246"/>
        <v>0</v>
      </c>
      <c r="EI27" s="38">
        <f t="shared" si="246"/>
        <v>0</v>
      </c>
      <c r="EJ27" s="38">
        <f t="shared" si="246"/>
        <v>0</v>
      </c>
      <c r="EK27" s="38">
        <f t="shared" si="246"/>
        <v>0</v>
      </c>
      <c r="EL27" s="38">
        <f t="shared" si="246"/>
        <v>0</v>
      </c>
      <c r="EM27" s="38">
        <f t="shared" si="246"/>
        <v>0</v>
      </c>
      <c r="EN27" s="38">
        <f t="shared" ref="EN27" si="262">IF(EN$6=$K27,1,0)</f>
        <v>0</v>
      </c>
      <c r="EO27" s="38">
        <f t="shared" si="247"/>
        <v>0</v>
      </c>
      <c r="EP27" s="38">
        <f t="shared" si="247"/>
        <v>0</v>
      </c>
      <c r="EQ27" s="38">
        <f t="shared" si="247"/>
        <v>0</v>
      </c>
      <c r="ER27" s="38">
        <f t="shared" si="247"/>
        <v>0</v>
      </c>
      <c r="ES27" s="38">
        <f t="shared" si="247"/>
        <v>0</v>
      </c>
      <c r="ET27" s="38">
        <f t="shared" si="247"/>
        <v>0</v>
      </c>
      <c r="EU27" s="38">
        <f t="shared" si="247"/>
        <v>0</v>
      </c>
      <c r="EV27" s="38">
        <f t="shared" si="247"/>
        <v>0</v>
      </c>
      <c r="EW27" s="38">
        <f t="shared" si="247"/>
        <v>0</v>
      </c>
      <c r="EX27" s="38">
        <f t="shared" si="247"/>
        <v>0</v>
      </c>
      <c r="EY27" s="38">
        <f t="shared" si="247"/>
        <v>0</v>
      </c>
      <c r="EZ27" s="38">
        <f t="shared" si="247"/>
        <v>0</v>
      </c>
      <c r="FA27" s="38">
        <f t="shared" si="247"/>
        <v>0</v>
      </c>
      <c r="FB27" s="38">
        <f t="shared" si="247"/>
        <v>0</v>
      </c>
      <c r="FC27" s="38">
        <f t="shared" si="247"/>
        <v>0</v>
      </c>
      <c r="FD27" s="38">
        <f t="shared" si="247"/>
        <v>0</v>
      </c>
      <c r="FE27" s="38">
        <f t="shared" si="247"/>
        <v>0</v>
      </c>
      <c r="FF27" s="38">
        <f t="shared" si="247"/>
        <v>0</v>
      </c>
      <c r="FG27" s="38">
        <f t="shared" si="247"/>
        <v>0</v>
      </c>
      <c r="FH27" s="38">
        <f t="shared" si="247"/>
        <v>0</v>
      </c>
      <c r="FI27" s="38">
        <f t="shared" si="247"/>
        <v>0</v>
      </c>
      <c r="FJ27" s="38">
        <f t="shared" si="247"/>
        <v>0</v>
      </c>
      <c r="FK27" s="38">
        <f t="shared" si="247"/>
        <v>0</v>
      </c>
      <c r="FL27" s="38">
        <f t="shared" si="247"/>
        <v>0</v>
      </c>
      <c r="FM27" s="38">
        <f t="shared" si="247"/>
        <v>0</v>
      </c>
      <c r="FN27" s="38">
        <f t="shared" si="247"/>
        <v>0</v>
      </c>
      <c r="FO27" s="38">
        <f t="shared" si="247"/>
        <v>0</v>
      </c>
      <c r="FP27" s="38">
        <f t="shared" si="247"/>
        <v>0</v>
      </c>
      <c r="FQ27" s="38">
        <f t="shared" si="247"/>
        <v>0</v>
      </c>
      <c r="FR27" s="38">
        <f t="shared" si="247"/>
        <v>0</v>
      </c>
      <c r="FS27" s="38">
        <f t="shared" si="247"/>
        <v>0</v>
      </c>
      <c r="FT27" s="38">
        <f t="shared" si="247"/>
        <v>0</v>
      </c>
      <c r="FU27" s="38">
        <f t="shared" si="247"/>
        <v>0</v>
      </c>
      <c r="FV27" s="38">
        <f t="shared" si="247"/>
        <v>0</v>
      </c>
      <c r="FW27" s="38">
        <f t="shared" si="247"/>
        <v>0</v>
      </c>
      <c r="FX27" s="38">
        <f t="shared" si="247"/>
        <v>0</v>
      </c>
      <c r="FY27" s="38">
        <f t="shared" si="247"/>
        <v>0</v>
      </c>
      <c r="FZ27" s="38">
        <f t="shared" si="247"/>
        <v>0</v>
      </c>
      <c r="GA27" s="38">
        <f t="shared" si="247"/>
        <v>0</v>
      </c>
      <c r="GB27" s="38">
        <f t="shared" si="247"/>
        <v>0</v>
      </c>
      <c r="GC27" s="38">
        <f t="shared" si="247"/>
        <v>0</v>
      </c>
      <c r="GD27" s="38">
        <f t="shared" si="247"/>
        <v>0</v>
      </c>
      <c r="GE27" s="38">
        <f t="shared" si="247"/>
        <v>0</v>
      </c>
      <c r="GF27" s="38">
        <f t="shared" si="247"/>
        <v>0</v>
      </c>
      <c r="GG27" s="38">
        <f t="shared" si="247"/>
        <v>0</v>
      </c>
      <c r="GH27" s="38">
        <f t="shared" si="247"/>
        <v>0</v>
      </c>
      <c r="GI27" s="38">
        <f t="shared" si="247"/>
        <v>0</v>
      </c>
      <c r="GJ27" s="38">
        <f t="shared" si="247"/>
        <v>0</v>
      </c>
      <c r="GK27" s="38">
        <f t="shared" si="247"/>
        <v>0</v>
      </c>
      <c r="GL27" s="38">
        <f t="shared" si="247"/>
        <v>0</v>
      </c>
      <c r="GM27" s="38">
        <f t="shared" si="247"/>
        <v>0</v>
      </c>
      <c r="GN27" s="38">
        <f t="shared" si="247"/>
        <v>0</v>
      </c>
      <c r="GO27" s="38">
        <f t="shared" si="247"/>
        <v>0</v>
      </c>
      <c r="GP27" s="38">
        <f t="shared" si="247"/>
        <v>0</v>
      </c>
      <c r="GQ27" s="38">
        <f t="shared" si="247"/>
        <v>0</v>
      </c>
      <c r="GR27" s="38">
        <f t="shared" si="247"/>
        <v>0</v>
      </c>
      <c r="GS27" s="38">
        <f t="shared" si="247"/>
        <v>0</v>
      </c>
      <c r="GT27" s="38">
        <f t="shared" si="247"/>
        <v>0</v>
      </c>
      <c r="GU27" s="38">
        <f t="shared" si="247"/>
        <v>0</v>
      </c>
      <c r="GV27" s="38">
        <f t="shared" si="247"/>
        <v>0</v>
      </c>
      <c r="GW27" s="38">
        <f t="shared" si="247"/>
        <v>0</v>
      </c>
      <c r="GX27" s="38">
        <f t="shared" si="247"/>
        <v>0</v>
      </c>
      <c r="GY27" s="38">
        <f t="shared" si="247"/>
        <v>0</v>
      </c>
      <c r="GZ27" s="38">
        <f t="shared" ref="GZ27" si="263">IF(GZ$6=$K27,1,0)</f>
        <v>0</v>
      </c>
      <c r="HA27" s="38">
        <f t="shared" si="248"/>
        <v>0</v>
      </c>
      <c r="HB27" s="38">
        <f t="shared" si="248"/>
        <v>0</v>
      </c>
      <c r="HC27" s="38">
        <f t="shared" si="248"/>
        <v>0</v>
      </c>
      <c r="HD27" s="38">
        <f t="shared" si="248"/>
        <v>0</v>
      </c>
      <c r="HE27" s="38">
        <f t="shared" si="248"/>
        <v>0</v>
      </c>
      <c r="HF27" s="38">
        <f t="shared" si="248"/>
        <v>0</v>
      </c>
      <c r="HG27" s="38">
        <f t="shared" si="248"/>
        <v>0</v>
      </c>
      <c r="HH27" s="38">
        <f t="shared" si="248"/>
        <v>0</v>
      </c>
      <c r="HI27" s="38">
        <f t="shared" si="248"/>
        <v>0</v>
      </c>
      <c r="HJ27" s="38">
        <f t="shared" si="248"/>
        <v>0</v>
      </c>
      <c r="HK27" s="38">
        <f t="shared" si="248"/>
        <v>0</v>
      </c>
      <c r="HL27" s="38">
        <f t="shared" si="248"/>
        <v>0</v>
      </c>
      <c r="HM27" s="38">
        <f t="shared" si="248"/>
        <v>0</v>
      </c>
      <c r="HN27" s="38">
        <f t="shared" si="248"/>
        <v>0</v>
      </c>
      <c r="HO27" s="38">
        <f t="shared" si="248"/>
        <v>0</v>
      </c>
      <c r="HP27" s="38">
        <f t="shared" si="248"/>
        <v>0</v>
      </c>
      <c r="HQ27" s="38">
        <f t="shared" si="248"/>
        <v>0</v>
      </c>
      <c r="HR27" s="38">
        <f t="shared" si="248"/>
        <v>0</v>
      </c>
      <c r="HS27" s="38">
        <f t="shared" si="248"/>
        <v>0</v>
      </c>
      <c r="HT27" s="38">
        <f t="shared" si="248"/>
        <v>0</v>
      </c>
      <c r="HU27" s="38">
        <f t="shared" si="248"/>
        <v>0</v>
      </c>
      <c r="HV27" s="38">
        <f t="shared" si="248"/>
        <v>0</v>
      </c>
      <c r="HW27" s="38">
        <f t="shared" si="248"/>
        <v>0</v>
      </c>
      <c r="HX27" s="38">
        <f t="shared" si="248"/>
        <v>0</v>
      </c>
      <c r="HY27" s="38">
        <f t="shared" si="248"/>
        <v>0</v>
      </c>
      <c r="HZ27" s="38">
        <f t="shared" si="248"/>
        <v>0</v>
      </c>
      <c r="IA27" s="38">
        <f t="shared" si="248"/>
        <v>0</v>
      </c>
      <c r="IB27" s="38">
        <f t="shared" si="248"/>
        <v>0</v>
      </c>
      <c r="IC27" s="38">
        <f t="shared" si="248"/>
        <v>0</v>
      </c>
    </row>
    <row r="28" spans="2:237" x14ac:dyDescent="0.2">
      <c r="N28" s="46"/>
    </row>
    <row r="29" spans="2:237" x14ac:dyDescent="0.2">
      <c r="B29" s="3" t="s">
        <v>28</v>
      </c>
      <c r="N29" s="46"/>
      <c r="P29" s="40" t="str">
        <f>IF(P14=1,"Actuals",IF(P18=1,"Const",IF(P22=1,"Ops","")))</f>
        <v>Actuals</v>
      </c>
      <c r="Q29" s="40" t="str">
        <f t="shared" ref="Q29:CB29" si="264">IF(Q14=1,"Actuals",IF(Q18=1,"Const",IF(Q22=1,"Ops","")))</f>
        <v>Actuals</v>
      </c>
      <c r="R29" s="40" t="str">
        <f t="shared" si="264"/>
        <v>Actuals</v>
      </c>
      <c r="S29" s="40" t="str">
        <f t="shared" si="264"/>
        <v>Const</v>
      </c>
      <c r="T29" s="40" t="str">
        <f t="shared" si="264"/>
        <v>Const</v>
      </c>
      <c r="U29" s="40" t="str">
        <f t="shared" si="264"/>
        <v>Const</v>
      </c>
      <c r="V29" s="40" t="str">
        <f t="shared" si="264"/>
        <v>Ops</v>
      </c>
      <c r="W29" s="40" t="str">
        <f t="shared" si="264"/>
        <v>Ops</v>
      </c>
      <c r="X29" s="40" t="str">
        <f t="shared" si="264"/>
        <v>Ops</v>
      </c>
      <c r="Y29" s="40" t="str">
        <f t="shared" si="264"/>
        <v>Ops</v>
      </c>
      <c r="Z29" s="40" t="str">
        <f t="shared" si="264"/>
        <v>Ops</v>
      </c>
      <c r="AA29" s="40" t="str">
        <f t="shared" si="264"/>
        <v>Ops</v>
      </c>
      <c r="AB29" s="40" t="str">
        <f t="shared" si="264"/>
        <v>Ops</v>
      </c>
      <c r="AC29" s="40" t="str">
        <f t="shared" si="264"/>
        <v>Ops</v>
      </c>
      <c r="AD29" s="40" t="str">
        <f t="shared" si="264"/>
        <v>Ops</v>
      </c>
      <c r="AE29" s="40" t="str">
        <f t="shared" si="264"/>
        <v>Ops</v>
      </c>
      <c r="AF29" s="40" t="str">
        <f t="shared" si="264"/>
        <v>Ops</v>
      </c>
      <c r="AG29" s="40" t="str">
        <f t="shared" si="264"/>
        <v>Ops</v>
      </c>
      <c r="AH29" s="40" t="str">
        <f t="shared" si="264"/>
        <v>Ops</v>
      </c>
      <c r="AI29" s="40" t="str">
        <f t="shared" si="264"/>
        <v>Ops</v>
      </c>
      <c r="AJ29" s="40" t="str">
        <f t="shared" si="264"/>
        <v>Ops</v>
      </c>
      <c r="AK29" s="40" t="str">
        <f t="shared" si="264"/>
        <v>Ops</v>
      </c>
      <c r="AL29" s="40" t="str">
        <f t="shared" si="264"/>
        <v>Ops</v>
      </c>
      <c r="AM29" s="40" t="str">
        <f t="shared" si="264"/>
        <v>Ops</v>
      </c>
      <c r="AN29" s="40" t="str">
        <f t="shared" si="264"/>
        <v>Ops</v>
      </c>
      <c r="AO29" s="40" t="str">
        <f t="shared" si="264"/>
        <v>Ops</v>
      </c>
      <c r="AP29" s="40" t="str">
        <f t="shared" si="264"/>
        <v>Ops</v>
      </c>
      <c r="AQ29" s="40" t="str">
        <f t="shared" si="264"/>
        <v>Ops</v>
      </c>
      <c r="AR29" s="40" t="str">
        <f t="shared" si="264"/>
        <v>Ops</v>
      </c>
      <c r="AS29" s="40" t="str">
        <f t="shared" si="264"/>
        <v>Ops</v>
      </c>
      <c r="AT29" s="40" t="str">
        <f t="shared" si="264"/>
        <v>Ops</v>
      </c>
      <c r="AU29" s="40" t="str">
        <f t="shared" si="264"/>
        <v>Ops</v>
      </c>
      <c r="AV29" s="40" t="str">
        <f t="shared" si="264"/>
        <v>Ops</v>
      </c>
      <c r="AW29" s="40" t="str">
        <f t="shared" si="264"/>
        <v/>
      </c>
      <c r="AX29" s="40" t="str">
        <f t="shared" si="264"/>
        <v/>
      </c>
      <c r="AY29" s="40" t="str">
        <f t="shared" si="264"/>
        <v/>
      </c>
      <c r="AZ29" s="40" t="str">
        <f t="shared" si="264"/>
        <v/>
      </c>
      <c r="BA29" s="40" t="str">
        <f t="shared" si="264"/>
        <v/>
      </c>
      <c r="BB29" s="40" t="str">
        <f t="shared" si="264"/>
        <v/>
      </c>
      <c r="BC29" s="40" t="str">
        <f t="shared" si="264"/>
        <v/>
      </c>
      <c r="BD29" s="40" t="str">
        <f t="shared" si="264"/>
        <v/>
      </c>
      <c r="BE29" s="40" t="str">
        <f t="shared" si="264"/>
        <v/>
      </c>
      <c r="BF29" s="40" t="str">
        <f t="shared" si="264"/>
        <v/>
      </c>
      <c r="BG29" s="40" t="str">
        <f t="shared" si="264"/>
        <v/>
      </c>
      <c r="BH29" s="40" t="str">
        <f t="shared" si="264"/>
        <v/>
      </c>
      <c r="BI29" s="40" t="str">
        <f t="shared" si="264"/>
        <v/>
      </c>
      <c r="BJ29" s="40" t="str">
        <f t="shared" si="264"/>
        <v/>
      </c>
      <c r="BK29" s="40" t="str">
        <f t="shared" si="264"/>
        <v/>
      </c>
      <c r="BL29" s="40" t="str">
        <f t="shared" si="264"/>
        <v/>
      </c>
      <c r="BM29" s="40" t="str">
        <f t="shared" si="264"/>
        <v/>
      </c>
      <c r="BN29" s="40" t="str">
        <f t="shared" si="264"/>
        <v/>
      </c>
      <c r="BO29" s="40" t="str">
        <f t="shared" si="264"/>
        <v/>
      </c>
      <c r="BP29" s="40" t="str">
        <f t="shared" si="264"/>
        <v/>
      </c>
      <c r="BQ29" s="40" t="str">
        <f t="shared" si="264"/>
        <v/>
      </c>
      <c r="BR29" s="40" t="str">
        <f t="shared" si="264"/>
        <v/>
      </c>
      <c r="BS29" s="40" t="str">
        <f t="shared" si="264"/>
        <v/>
      </c>
      <c r="BT29" s="40" t="str">
        <f t="shared" si="264"/>
        <v/>
      </c>
      <c r="BU29" s="40" t="str">
        <f t="shared" si="264"/>
        <v/>
      </c>
      <c r="BV29" s="40" t="str">
        <f t="shared" si="264"/>
        <v/>
      </c>
      <c r="BW29" s="40" t="str">
        <f t="shared" si="264"/>
        <v/>
      </c>
      <c r="BX29" s="40" t="str">
        <f t="shared" si="264"/>
        <v/>
      </c>
      <c r="BY29" s="40" t="str">
        <f t="shared" si="264"/>
        <v/>
      </c>
      <c r="BZ29" s="40" t="str">
        <f t="shared" si="264"/>
        <v/>
      </c>
      <c r="CA29" s="40" t="str">
        <f t="shared" si="264"/>
        <v/>
      </c>
      <c r="CB29" s="40" t="str">
        <f t="shared" si="264"/>
        <v/>
      </c>
      <c r="CC29" s="40" t="str">
        <f t="shared" ref="CC29:EN29" si="265">IF(CC14=1,"Actuals",IF(CC18=1,"Const",IF(CC22=1,"Ops","")))</f>
        <v/>
      </c>
      <c r="CD29" s="40" t="str">
        <f t="shared" si="265"/>
        <v/>
      </c>
      <c r="CE29" s="40" t="str">
        <f t="shared" si="265"/>
        <v/>
      </c>
      <c r="CF29" s="40" t="str">
        <f t="shared" si="265"/>
        <v/>
      </c>
      <c r="CG29" s="40" t="str">
        <f t="shared" si="265"/>
        <v/>
      </c>
      <c r="CH29" s="40" t="str">
        <f t="shared" si="265"/>
        <v/>
      </c>
      <c r="CI29" s="40" t="str">
        <f t="shared" si="265"/>
        <v/>
      </c>
      <c r="CJ29" s="40" t="str">
        <f t="shared" si="265"/>
        <v/>
      </c>
      <c r="CK29" s="40" t="str">
        <f t="shared" si="265"/>
        <v/>
      </c>
      <c r="CL29" s="40" t="str">
        <f t="shared" si="265"/>
        <v/>
      </c>
      <c r="CM29" s="40" t="str">
        <f t="shared" si="265"/>
        <v/>
      </c>
      <c r="CN29" s="40" t="str">
        <f t="shared" si="265"/>
        <v/>
      </c>
      <c r="CO29" s="40" t="str">
        <f t="shared" si="265"/>
        <v/>
      </c>
      <c r="CP29" s="40" t="str">
        <f t="shared" si="265"/>
        <v/>
      </c>
      <c r="CQ29" s="40" t="str">
        <f t="shared" si="265"/>
        <v/>
      </c>
      <c r="CR29" s="40" t="str">
        <f t="shared" si="265"/>
        <v/>
      </c>
      <c r="CS29" s="40" t="str">
        <f t="shared" si="265"/>
        <v/>
      </c>
      <c r="CT29" s="40" t="str">
        <f t="shared" si="265"/>
        <v/>
      </c>
      <c r="CU29" s="40" t="str">
        <f t="shared" si="265"/>
        <v/>
      </c>
      <c r="CV29" s="40" t="str">
        <f t="shared" si="265"/>
        <v/>
      </c>
      <c r="CW29" s="40" t="str">
        <f t="shared" si="265"/>
        <v/>
      </c>
      <c r="CX29" s="40" t="str">
        <f t="shared" si="265"/>
        <v/>
      </c>
      <c r="CY29" s="40" t="str">
        <f t="shared" si="265"/>
        <v/>
      </c>
      <c r="CZ29" s="40" t="str">
        <f t="shared" si="265"/>
        <v/>
      </c>
      <c r="DA29" s="40" t="str">
        <f t="shared" si="265"/>
        <v/>
      </c>
      <c r="DB29" s="40" t="str">
        <f t="shared" si="265"/>
        <v/>
      </c>
      <c r="DC29" s="40" t="str">
        <f t="shared" si="265"/>
        <v/>
      </c>
      <c r="DD29" s="40" t="str">
        <f t="shared" si="265"/>
        <v/>
      </c>
      <c r="DE29" s="40" t="str">
        <f t="shared" si="265"/>
        <v/>
      </c>
      <c r="DF29" s="40" t="str">
        <f t="shared" si="265"/>
        <v/>
      </c>
      <c r="DG29" s="40" t="str">
        <f t="shared" si="265"/>
        <v/>
      </c>
      <c r="DH29" s="40" t="str">
        <f t="shared" si="265"/>
        <v/>
      </c>
      <c r="DI29" s="40" t="str">
        <f t="shared" si="265"/>
        <v/>
      </c>
      <c r="DJ29" s="40" t="str">
        <f t="shared" si="265"/>
        <v/>
      </c>
      <c r="DK29" s="40" t="str">
        <f t="shared" si="265"/>
        <v/>
      </c>
      <c r="DL29" s="40" t="str">
        <f t="shared" si="265"/>
        <v/>
      </c>
      <c r="DM29" s="40" t="str">
        <f t="shared" si="265"/>
        <v/>
      </c>
      <c r="DN29" s="40" t="str">
        <f t="shared" si="265"/>
        <v/>
      </c>
      <c r="DO29" s="40" t="str">
        <f t="shared" si="265"/>
        <v/>
      </c>
      <c r="DP29" s="40" t="str">
        <f t="shared" si="265"/>
        <v/>
      </c>
      <c r="DQ29" s="40" t="str">
        <f t="shared" si="265"/>
        <v/>
      </c>
      <c r="DR29" s="40" t="str">
        <f t="shared" si="265"/>
        <v/>
      </c>
      <c r="DS29" s="40" t="str">
        <f t="shared" si="265"/>
        <v/>
      </c>
      <c r="DT29" s="40" t="str">
        <f t="shared" si="265"/>
        <v/>
      </c>
      <c r="DU29" s="40" t="str">
        <f t="shared" si="265"/>
        <v/>
      </c>
      <c r="DV29" s="40" t="str">
        <f t="shared" si="265"/>
        <v/>
      </c>
      <c r="DW29" s="40" t="str">
        <f t="shared" si="265"/>
        <v/>
      </c>
      <c r="DX29" s="40" t="str">
        <f t="shared" si="265"/>
        <v/>
      </c>
      <c r="DY29" s="40" t="str">
        <f t="shared" si="265"/>
        <v/>
      </c>
      <c r="DZ29" s="40" t="str">
        <f t="shared" si="265"/>
        <v/>
      </c>
      <c r="EA29" s="40" t="str">
        <f t="shared" si="265"/>
        <v/>
      </c>
      <c r="EB29" s="40" t="str">
        <f t="shared" si="265"/>
        <v/>
      </c>
      <c r="EC29" s="40" t="str">
        <f t="shared" si="265"/>
        <v/>
      </c>
      <c r="ED29" s="40" t="str">
        <f t="shared" si="265"/>
        <v/>
      </c>
      <c r="EE29" s="40" t="str">
        <f t="shared" si="265"/>
        <v/>
      </c>
      <c r="EF29" s="40" t="str">
        <f t="shared" si="265"/>
        <v/>
      </c>
      <c r="EG29" s="40" t="str">
        <f t="shared" si="265"/>
        <v/>
      </c>
      <c r="EH29" s="40" t="str">
        <f t="shared" si="265"/>
        <v/>
      </c>
      <c r="EI29" s="40" t="str">
        <f t="shared" si="265"/>
        <v/>
      </c>
      <c r="EJ29" s="40" t="str">
        <f t="shared" si="265"/>
        <v/>
      </c>
      <c r="EK29" s="40" t="str">
        <f t="shared" si="265"/>
        <v/>
      </c>
      <c r="EL29" s="40" t="str">
        <f t="shared" si="265"/>
        <v/>
      </c>
      <c r="EM29" s="40" t="str">
        <f t="shared" si="265"/>
        <v/>
      </c>
      <c r="EN29" s="40" t="str">
        <f t="shared" si="265"/>
        <v/>
      </c>
      <c r="EO29" s="40" t="str">
        <f t="shared" ref="EO29:GZ29" si="266">IF(EO14=1,"Actuals",IF(EO18=1,"Const",IF(EO22=1,"Ops","")))</f>
        <v/>
      </c>
      <c r="EP29" s="40" t="str">
        <f t="shared" si="266"/>
        <v/>
      </c>
      <c r="EQ29" s="40" t="str">
        <f t="shared" si="266"/>
        <v/>
      </c>
      <c r="ER29" s="40" t="str">
        <f t="shared" si="266"/>
        <v/>
      </c>
      <c r="ES29" s="40" t="str">
        <f t="shared" si="266"/>
        <v/>
      </c>
      <c r="ET29" s="40" t="str">
        <f t="shared" si="266"/>
        <v/>
      </c>
      <c r="EU29" s="40" t="str">
        <f t="shared" si="266"/>
        <v/>
      </c>
      <c r="EV29" s="40" t="str">
        <f t="shared" si="266"/>
        <v/>
      </c>
      <c r="EW29" s="40" t="str">
        <f t="shared" si="266"/>
        <v/>
      </c>
      <c r="EX29" s="40" t="str">
        <f t="shared" si="266"/>
        <v/>
      </c>
      <c r="EY29" s="40" t="str">
        <f t="shared" si="266"/>
        <v/>
      </c>
      <c r="EZ29" s="40" t="str">
        <f t="shared" si="266"/>
        <v/>
      </c>
      <c r="FA29" s="40" t="str">
        <f t="shared" si="266"/>
        <v/>
      </c>
      <c r="FB29" s="40" t="str">
        <f t="shared" si="266"/>
        <v/>
      </c>
      <c r="FC29" s="40" t="str">
        <f t="shared" si="266"/>
        <v/>
      </c>
      <c r="FD29" s="40" t="str">
        <f t="shared" si="266"/>
        <v/>
      </c>
      <c r="FE29" s="40" t="str">
        <f t="shared" si="266"/>
        <v/>
      </c>
      <c r="FF29" s="40" t="str">
        <f t="shared" si="266"/>
        <v/>
      </c>
      <c r="FG29" s="40" t="str">
        <f t="shared" si="266"/>
        <v/>
      </c>
      <c r="FH29" s="40" t="str">
        <f t="shared" si="266"/>
        <v/>
      </c>
      <c r="FI29" s="40" t="str">
        <f t="shared" si="266"/>
        <v/>
      </c>
      <c r="FJ29" s="40" t="str">
        <f t="shared" si="266"/>
        <v/>
      </c>
      <c r="FK29" s="40" t="str">
        <f t="shared" si="266"/>
        <v/>
      </c>
      <c r="FL29" s="40" t="str">
        <f t="shared" si="266"/>
        <v/>
      </c>
      <c r="FM29" s="40" t="str">
        <f t="shared" si="266"/>
        <v/>
      </c>
      <c r="FN29" s="40" t="str">
        <f t="shared" si="266"/>
        <v/>
      </c>
      <c r="FO29" s="40" t="str">
        <f t="shared" si="266"/>
        <v/>
      </c>
      <c r="FP29" s="40" t="str">
        <f t="shared" si="266"/>
        <v/>
      </c>
      <c r="FQ29" s="40" t="str">
        <f t="shared" si="266"/>
        <v/>
      </c>
      <c r="FR29" s="40" t="str">
        <f t="shared" si="266"/>
        <v/>
      </c>
      <c r="FS29" s="40" t="str">
        <f t="shared" si="266"/>
        <v/>
      </c>
      <c r="FT29" s="40" t="str">
        <f t="shared" si="266"/>
        <v/>
      </c>
      <c r="FU29" s="40" t="str">
        <f t="shared" si="266"/>
        <v/>
      </c>
      <c r="FV29" s="40" t="str">
        <f t="shared" si="266"/>
        <v/>
      </c>
      <c r="FW29" s="40" t="str">
        <f t="shared" si="266"/>
        <v/>
      </c>
      <c r="FX29" s="40" t="str">
        <f t="shared" si="266"/>
        <v/>
      </c>
      <c r="FY29" s="40" t="str">
        <f t="shared" si="266"/>
        <v/>
      </c>
      <c r="FZ29" s="40" t="str">
        <f t="shared" si="266"/>
        <v/>
      </c>
      <c r="GA29" s="40" t="str">
        <f t="shared" si="266"/>
        <v/>
      </c>
      <c r="GB29" s="40" t="str">
        <f t="shared" si="266"/>
        <v/>
      </c>
      <c r="GC29" s="40" t="str">
        <f t="shared" si="266"/>
        <v/>
      </c>
      <c r="GD29" s="40" t="str">
        <f t="shared" si="266"/>
        <v/>
      </c>
      <c r="GE29" s="40" t="str">
        <f t="shared" si="266"/>
        <v/>
      </c>
      <c r="GF29" s="40" t="str">
        <f t="shared" si="266"/>
        <v/>
      </c>
      <c r="GG29" s="40" t="str">
        <f t="shared" si="266"/>
        <v/>
      </c>
      <c r="GH29" s="40" t="str">
        <f t="shared" si="266"/>
        <v/>
      </c>
      <c r="GI29" s="40" t="str">
        <f t="shared" si="266"/>
        <v/>
      </c>
      <c r="GJ29" s="40" t="str">
        <f t="shared" si="266"/>
        <v/>
      </c>
      <c r="GK29" s="40" t="str">
        <f t="shared" si="266"/>
        <v/>
      </c>
      <c r="GL29" s="40" t="str">
        <f t="shared" si="266"/>
        <v/>
      </c>
      <c r="GM29" s="40" t="str">
        <f t="shared" si="266"/>
        <v/>
      </c>
      <c r="GN29" s="40" t="str">
        <f t="shared" si="266"/>
        <v/>
      </c>
      <c r="GO29" s="40" t="str">
        <f t="shared" si="266"/>
        <v/>
      </c>
      <c r="GP29" s="40" t="str">
        <f t="shared" si="266"/>
        <v/>
      </c>
      <c r="GQ29" s="40" t="str">
        <f t="shared" si="266"/>
        <v/>
      </c>
      <c r="GR29" s="40" t="str">
        <f t="shared" si="266"/>
        <v/>
      </c>
      <c r="GS29" s="40" t="str">
        <f t="shared" si="266"/>
        <v/>
      </c>
      <c r="GT29" s="40" t="str">
        <f t="shared" si="266"/>
        <v/>
      </c>
      <c r="GU29" s="40" t="str">
        <f t="shared" si="266"/>
        <v/>
      </c>
      <c r="GV29" s="40" t="str">
        <f t="shared" si="266"/>
        <v/>
      </c>
      <c r="GW29" s="40" t="str">
        <f t="shared" si="266"/>
        <v/>
      </c>
      <c r="GX29" s="40" t="str">
        <f t="shared" si="266"/>
        <v/>
      </c>
      <c r="GY29" s="40" t="str">
        <f t="shared" si="266"/>
        <v/>
      </c>
      <c r="GZ29" s="40" t="str">
        <f t="shared" si="266"/>
        <v/>
      </c>
      <c r="HA29" s="40" t="str">
        <f t="shared" ref="HA29:IC29" si="267">IF(HA14=1,"Actuals",IF(HA18=1,"Const",IF(HA22=1,"Ops","")))</f>
        <v/>
      </c>
      <c r="HB29" s="40" t="str">
        <f t="shared" si="267"/>
        <v/>
      </c>
      <c r="HC29" s="40" t="str">
        <f t="shared" si="267"/>
        <v/>
      </c>
      <c r="HD29" s="40" t="str">
        <f t="shared" si="267"/>
        <v/>
      </c>
      <c r="HE29" s="40" t="str">
        <f t="shared" si="267"/>
        <v/>
      </c>
      <c r="HF29" s="40" t="str">
        <f t="shared" si="267"/>
        <v/>
      </c>
      <c r="HG29" s="40" t="str">
        <f t="shared" si="267"/>
        <v/>
      </c>
      <c r="HH29" s="40" t="str">
        <f t="shared" si="267"/>
        <v/>
      </c>
      <c r="HI29" s="40" t="str">
        <f t="shared" si="267"/>
        <v/>
      </c>
      <c r="HJ29" s="40" t="str">
        <f t="shared" si="267"/>
        <v/>
      </c>
      <c r="HK29" s="40" t="str">
        <f t="shared" si="267"/>
        <v/>
      </c>
      <c r="HL29" s="40" t="str">
        <f t="shared" si="267"/>
        <v/>
      </c>
      <c r="HM29" s="40" t="str">
        <f t="shared" si="267"/>
        <v/>
      </c>
      <c r="HN29" s="40" t="str">
        <f t="shared" si="267"/>
        <v/>
      </c>
      <c r="HO29" s="40" t="str">
        <f t="shared" si="267"/>
        <v/>
      </c>
      <c r="HP29" s="40" t="str">
        <f t="shared" si="267"/>
        <v/>
      </c>
      <c r="HQ29" s="40" t="str">
        <f t="shared" si="267"/>
        <v/>
      </c>
      <c r="HR29" s="40" t="str">
        <f t="shared" si="267"/>
        <v/>
      </c>
      <c r="HS29" s="40" t="str">
        <f t="shared" si="267"/>
        <v/>
      </c>
      <c r="HT29" s="40" t="str">
        <f t="shared" si="267"/>
        <v/>
      </c>
      <c r="HU29" s="40" t="str">
        <f t="shared" si="267"/>
        <v/>
      </c>
      <c r="HV29" s="40" t="str">
        <f t="shared" si="267"/>
        <v/>
      </c>
      <c r="HW29" s="40" t="str">
        <f t="shared" si="267"/>
        <v/>
      </c>
      <c r="HX29" s="40" t="str">
        <f t="shared" si="267"/>
        <v/>
      </c>
      <c r="HY29" s="40" t="str">
        <f t="shared" si="267"/>
        <v/>
      </c>
      <c r="HZ29" s="40" t="str">
        <f t="shared" si="267"/>
        <v/>
      </c>
      <c r="IA29" s="40" t="str">
        <f t="shared" si="267"/>
        <v/>
      </c>
      <c r="IB29" s="40" t="str">
        <f t="shared" si="267"/>
        <v/>
      </c>
      <c r="IC29" s="40" t="str">
        <f t="shared" si="267"/>
        <v/>
      </c>
    </row>
    <row r="30" spans="2:237" x14ac:dyDescent="0.2">
      <c r="N30" s="46"/>
    </row>
    <row r="31" spans="2:237" x14ac:dyDescent="0.2">
      <c r="B31" s="3" t="s">
        <v>29</v>
      </c>
      <c r="I31" s="5" t="s">
        <v>18</v>
      </c>
      <c r="K31" s="36">
        <f>K23</f>
        <v>2055</v>
      </c>
      <c r="N31" s="37">
        <f>SUM(P31:IC31)</f>
        <v>1</v>
      </c>
      <c r="P31" s="38">
        <f>IF(P$6=$K31,1,0)</f>
        <v>0</v>
      </c>
      <c r="Q31" s="38">
        <f t="shared" ref="Q31:CB31" si="268">IF(Q$6=$K31,1,0)</f>
        <v>0</v>
      </c>
      <c r="R31" s="38">
        <f t="shared" si="268"/>
        <v>0</v>
      </c>
      <c r="S31" s="38">
        <f t="shared" si="268"/>
        <v>0</v>
      </c>
      <c r="T31" s="38">
        <f t="shared" si="268"/>
        <v>0</v>
      </c>
      <c r="U31" s="38">
        <f t="shared" si="268"/>
        <v>0</v>
      </c>
      <c r="V31" s="38">
        <f t="shared" si="268"/>
        <v>0</v>
      </c>
      <c r="W31" s="38">
        <f t="shared" si="268"/>
        <v>0</v>
      </c>
      <c r="X31" s="38">
        <f t="shared" si="268"/>
        <v>0</v>
      </c>
      <c r="Y31" s="38">
        <f t="shared" si="268"/>
        <v>0</v>
      </c>
      <c r="Z31" s="38">
        <f t="shared" si="268"/>
        <v>0</v>
      </c>
      <c r="AA31" s="38">
        <f t="shared" si="268"/>
        <v>0</v>
      </c>
      <c r="AB31" s="38">
        <f t="shared" si="268"/>
        <v>0</v>
      </c>
      <c r="AC31" s="38">
        <f t="shared" si="268"/>
        <v>0</v>
      </c>
      <c r="AD31" s="38">
        <f t="shared" si="268"/>
        <v>0</v>
      </c>
      <c r="AE31" s="38">
        <f t="shared" si="268"/>
        <v>0</v>
      </c>
      <c r="AF31" s="38">
        <f t="shared" si="268"/>
        <v>0</v>
      </c>
      <c r="AG31" s="38">
        <f t="shared" si="268"/>
        <v>0</v>
      </c>
      <c r="AH31" s="38">
        <f t="shared" si="268"/>
        <v>0</v>
      </c>
      <c r="AI31" s="38">
        <f t="shared" si="268"/>
        <v>0</v>
      </c>
      <c r="AJ31" s="38">
        <f t="shared" si="268"/>
        <v>0</v>
      </c>
      <c r="AK31" s="38">
        <f t="shared" si="268"/>
        <v>0</v>
      </c>
      <c r="AL31" s="38">
        <f t="shared" si="268"/>
        <v>0</v>
      </c>
      <c r="AM31" s="38">
        <f t="shared" si="268"/>
        <v>0</v>
      </c>
      <c r="AN31" s="38">
        <f t="shared" si="268"/>
        <v>0</v>
      </c>
      <c r="AO31" s="38">
        <f t="shared" si="268"/>
        <v>0</v>
      </c>
      <c r="AP31" s="38">
        <f t="shared" si="268"/>
        <v>0</v>
      </c>
      <c r="AQ31" s="38">
        <f t="shared" si="268"/>
        <v>0</v>
      </c>
      <c r="AR31" s="38">
        <f t="shared" si="268"/>
        <v>0</v>
      </c>
      <c r="AS31" s="38">
        <f t="shared" si="268"/>
        <v>0</v>
      </c>
      <c r="AT31" s="38">
        <f t="shared" si="268"/>
        <v>0</v>
      </c>
      <c r="AU31" s="38">
        <f t="shared" si="268"/>
        <v>0</v>
      </c>
      <c r="AV31" s="38">
        <f t="shared" si="268"/>
        <v>1</v>
      </c>
      <c r="AW31" s="38">
        <f t="shared" si="268"/>
        <v>0</v>
      </c>
      <c r="AX31" s="38">
        <f t="shared" si="268"/>
        <v>0</v>
      </c>
      <c r="AY31" s="38">
        <f t="shared" si="268"/>
        <v>0</v>
      </c>
      <c r="AZ31" s="38">
        <f t="shared" si="268"/>
        <v>0</v>
      </c>
      <c r="BA31" s="38">
        <f t="shared" si="268"/>
        <v>0</v>
      </c>
      <c r="BB31" s="38">
        <f t="shared" si="268"/>
        <v>0</v>
      </c>
      <c r="BC31" s="38">
        <f t="shared" si="268"/>
        <v>0</v>
      </c>
      <c r="BD31" s="38">
        <f t="shared" si="268"/>
        <v>0</v>
      </c>
      <c r="BE31" s="38">
        <f t="shared" si="268"/>
        <v>0</v>
      </c>
      <c r="BF31" s="38">
        <f t="shared" si="268"/>
        <v>0</v>
      </c>
      <c r="BG31" s="38">
        <f t="shared" si="268"/>
        <v>0</v>
      </c>
      <c r="BH31" s="38">
        <f t="shared" si="268"/>
        <v>0</v>
      </c>
      <c r="BI31" s="38">
        <f t="shared" si="268"/>
        <v>0</v>
      </c>
      <c r="BJ31" s="38">
        <f t="shared" si="268"/>
        <v>0</v>
      </c>
      <c r="BK31" s="38">
        <f t="shared" si="268"/>
        <v>0</v>
      </c>
      <c r="BL31" s="38">
        <f t="shared" si="268"/>
        <v>0</v>
      </c>
      <c r="BM31" s="38">
        <f t="shared" si="268"/>
        <v>0</v>
      </c>
      <c r="BN31" s="38">
        <f t="shared" si="268"/>
        <v>0</v>
      </c>
      <c r="BO31" s="38">
        <f t="shared" si="268"/>
        <v>0</v>
      </c>
      <c r="BP31" s="38">
        <f t="shared" si="268"/>
        <v>0</v>
      </c>
      <c r="BQ31" s="38">
        <f t="shared" si="268"/>
        <v>0</v>
      </c>
      <c r="BR31" s="38">
        <f t="shared" si="268"/>
        <v>0</v>
      </c>
      <c r="BS31" s="38">
        <f t="shared" si="268"/>
        <v>0</v>
      </c>
      <c r="BT31" s="38">
        <f t="shared" si="268"/>
        <v>0</v>
      </c>
      <c r="BU31" s="38">
        <f t="shared" si="268"/>
        <v>0</v>
      </c>
      <c r="BV31" s="38">
        <f t="shared" si="268"/>
        <v>0</v>
      </c>
      <c r="BW31" s="38">
        <f t="shared" si="268"/>
        <v>0</v>
      </c>
      <c r="BX31" s="38">
        <f t="shared" si="268"/>
        <v>0</v>
      </c>
      <c r="BY31" s="38">
        <f t="shared" si="268"/>
        <v>0</v>
      </c>
      <c r="BZ31" s="38">
        <f t="shared" si="268"/>
        <v>0</v>
      </c>
      <c r="CA31" s="38">
        <f t="shared" si="268"/>
        <v>0</v>
      </c>
      <c r="CB31" s="38">
        <f t="shared" si="268"/>
        <v>0</v>
      </c>
      <c r="CC31" s="38">
        <f t="shared" ref="CC31:EN31" si="269">IF(CC$6=$K31,1,0)</f>
        <v>0</v>
      </c>
      <c r="CD31" s="38">
        <f t="shared" si="269"/>
        <v>0</v>
      </c>
      <c r="CE31" s="38">
        <f t="shared" si="269"/>
        <v>0</v>
      </c>
      <c r="CF31" s="38">
        <f t="shared" si="269"/>
        <v>0</v>
      </c>
      <c r="CG31" s="38">
        <f t="shared" si="269"/>
        <v>0</v>
      </c>
      <c r="CH31" s="38">
        <f t="shared" si="269"/>
        <v>0</v>
      </c>
      <c r="CI31" s="38">
        <f t="shared" si="269"/>
        <v>0</v>
      </c>
      <c r="CJ31" s="38">
        <f t="shared" si="269"/>
        <v>0</v>
      </c>
      <c r="CK31" s="38">
        <f t="shared" si="269"/>
        <v>0</v>
      </c>
      <c r="CL31" s="38">
        <f t="shared" si="269"/>
        <v>0</v>
      </c>
      <c r="CM31" s="38">
        <f t="shared" si="269"/>
        <v>0</v>
      </c>
      <c r="CN31" s="38">
        <f t="shared" si="269"/>
        <v>0</v>
      </c>
      <c r="CO31" s="38">
        <f t="shared" si="269"/>
        <v>0</v>
      </c>
      <c r="CP31" s="38">
        <f t="shared" si="269"/>
        <v>0</v>
      </c>
      <c r="CQ31" s="38">
        <f t="shared" si="269"/>
        <v>0</v>
      </c>
      <c r="CR31" s="38">
        <f t="shared" si="269"/>
        <v>0</v>
      </c>
      <c r="CS31" s="38">
        <f t="shared" si="269"/>
        <v>0</v>
      </c>
      <c r="CT31" s="38">
        <f t="shared" si="269"/>
        <v>0</v>
      </c>
      <c r="CU31" s="38">
        <f t="shared" si="269"/>
        <v>0</v>
      </c>
      <c r="CV31" s="38">
        <f t="shared" si="269"/>
        <v>0</v>
      </c>
      <c r="CW31" s="38">
        <f t="shared" si="269"/>
        <v>0</v>
      </c>
      <c r="CX31" s="38">
        <f t="shared" si="269"/>
        <v>0</v>
      </c>
      <c r="CY31" s="38">
        <f t="shared" si="269"/>
        <v>0</v>
      </c>
      <c r="CZ31" s="38">
        <f t="shared" si="269"/>
        <v>0</v>
      </c>
      <c r="DA31" s="38">
        <f t="shared" si="269"/>
        <v>0</v>
      </c>
      <c r="DB31" s="38">
        <f t="shared" si="269"/>
        <v>0</v>
      </c>
      <c r="DC31" s="38">
        <f t="shared" si="269"/>
        <v>0</v>
      </c>
      <c r="DD31" s="38">
        <f t="shared" si="269"/>
        <v>0</v>
      </c>
      <c r="DE31" s="38">
        <f t="shared" si="269"/>
        <v>0</v>
      </c>
      <c r="DF31" s="38">
        <f t="shared" si="269"/>
        <v>0</v>
      </c>
      <c r="DG31" s="38">
        <f t="shared" si="269"/>
        <v>0</v>
      </c>
      <c r="DH31" s="38">
        <f t="shared" si="269"/>
        <v>0</v>
      </c>
      <c r="DI31" s="38">
        <f t="shared" si="269"/>
        <v>0</v>
      </c>
      <c r="DJ31" s="38">
        <f t="shared" si="269"/>
        <v>0</v>
      </c>
      <c r="DK31" s="38">
        <f t="shared" si="269"/>
        <v>0</v>
      </c>
      <c r="DL31" s="38">
        <f t="shared" si="269"/>
        <v>0</v>
      </c>
      <c r="DM31" s="38">
        <f t="shared" si="269"/>
        <v>0</v>
      </c>
      <c r="DN31" s="38">
        <f t="shared" si="269"/>
        <v>0</v>
      </c>
      <c r="DO31" s="38">
        <f t="shared" si="269"/>
        <v>0</v>
      </c>
      <c r="DP31" s="38">
        <f t="shared" si="269"/>
        <v>0</v>
      </c>
      <c r="DQ31" s="38">
        <f t="shared" si="269"/>
        <v>0</v>
      </c>
      <c r="DR31" s="38">
        <f t="shared" si="269"/>
        <v>0</v>
      </c>
      <c r="DS31" s="38">
        <f t="shared" si="269"/>
        <v>0</v>
      </c>
      <c r="DT31" s="38">
        <f t="shared" si="269"/>
        <v>0</v>
      </c>
      <c r="DU31" s="38">
        <f t="shared" si="269"/>
        <v>0</v>
      </c>
      <c r="DV31" s="38">
        <f t="shared" si="269"/>
        <v>0</v>
      </c>
      <c r="DW31" s="38">
        <f t="shared" si="269"/>
        <v>0</v>
      </c>
      <c r="DX31" s="38">
        <f t="shared" si="269"/>
        <v>0</v>
      </c>
      <c r="DY31" s="38">
        <f t="shared" si="269"/>
        <v>0</v>
      </c>
      <c r="DZ31" s="38">
        <f t="shared" si="269"/>
        <v>0</v>
      </c>
      <c r="EA31" s="38">
        <f t="shared" si="269"/>
        <v>0</v>
      </c>
      <c r="EB31" s="38">
        <f t="shared" si="269"/>
        <v>0</v>
      </c>
      <c r="EC31" s="38">
        <f t="shared" si="269"/>
        <v>0</v>
      </c>
      <c r="ED31" s="38">
        <f t="shared" si="269"/>
        <v>0</v>
      </c>
      <c r="EE31" s="38">
        <f t="shared" si="269"/>
        <v>0</v>
      </c>
      <c r="EF31" s="38">
        <f t="shared" si="269"/>
        <v>0</v>
      </c>
      <c r="EG31" s="38">
        <f t="shared" si="269"/>
        <v>0</v>
      </c>
      <c r="EH31" s="38">
        <f t="shared" si="269"/>
        <v>0</v>
      </c>
      <c r="EI31" s="38">
        <f t="shared" si="269"/>
        <v>0</v>
      </c>
      <c r="EJ31" s="38">
        <f t="shared" si="269"/>
        <v>0</v>
      </c>
      <c r="EK31" s="38">
        <f t="shared" si="269"/>
        <v>0</v>
      </c>
      <c r="EL31" s="38">
        <f t="shared" si="269"/>
        <v>0</v>
      </c>
      <c r="EM31" s="38">
        <f t="shared" si="269"/>
        <v>0</v>
      </c>
      <c r="EN31" s="38">
        <f t="shared" si="269"/>
        <v>0</v>
      </c>
      <c r="EO31" s="38">
        <f t="shared" ref="EO31:GZ31" si="270">IF(EO$6=$K31,1,0)</f>
        <v>0</v>
      </c>
      <c r="EP31" s="38">
        <f t="shared" si="270"/>
        <v>0</v>
      </c>
      <c r="EQ31" s="38">
        <f t="shared" si="270"/>
        <v>0</v>
      </c>
      <c r="ER31" s="38">
        <f t="shared" si="270"/>
        <v>0</v>
      </c>
      <c r="ES31" s="38">
        <f t="shared" si="270"/>
        <v>0</v>
      </c>
      <c r="ET31" s="38">
        <f t="shared" si="270"/>
        <v>0</v>
      </c>
      <c r="EU31" s="38">
        <f t="shared" si="270"/>
        <v>0</v>
      </c>
      <c r="EV31" s="38">
        <f t="shared" si="270"/>
        <v>0</v>
      </c>
      <c r="EW31" s="38">
        <f t="shared" si="270"/>
        <v>0</v>
      </c>
      <c r="EX31" s="38">
        <f t="shared" si="270"/>
        <v>0</v>
      </c>
      <c r="EY31" s="38">
        <f t="shared" si="270"/>
        <v>0</v>
      </c>
      <c r="EZ31" s="38">
        <f t="shared" si="270"/>
        <v>0</v>
      </c>
      <c r="FA31" s="38">
        <f t="shared" si="270"/>
        <v>0</v>
      </c>
      <c r="FB31" s="38">
        <f t="shared" si="270"/>
        <v>0</v>
      </c>
      <c r="FC31" s="38">
        <f t="shared" si="270"/>
        <v>0</v>
      </c>
      <c r="FD31" s="38">
        <f t="shared" si="270"/>
        <v>0</v>
      </c>
      <c r="FE31" s="38">
        <f t="shared" si="270"/>
        <v>0</v>
      </c>
      <c r="FF31" s="38">
        <f t="shared" si="270"/>
        <v>0</v>
      </c>
      <c r="FG31" s="38">
        <f t="shared" si="270"/>
        <v>0</v>
      </c>
      <c r="FH31" s="38">
        <f t="shared" si="270"/>
        <v>0</v>
      </c>
      <c r="FI31" s="38">
        <f t="shared" si="270"/>
        <v>0</v>
      </c>
      <c r="FJ31" s="38">
        <f t="shared" si="270"/>
        <v>0</v>
      </c>
      <c r="FK31" s="38">
        <f t="shared" si="270"/>
        <v>0</v>
      </c>
      <c r="FL31" s="38">
        <f t="shared" si="270"/>
        <v>0</v>
      </c>
      <c r="FM31" s="38">
        <f t="shared" si="270"/>
        <v>0</v>
      </c>
      <c r="FN31" s="38">
        <f t="shared" si="270"/>
        <v>0</v>
      </c>
      <c r="FO31" s="38">
        <f t="shared" si="270"/>
        <v>0</v>
      </c>
      <c r="FP31" s="38">
        <f t="shared" si="270"/>
        <v>0</v>
      </c>
      <c r="FQ31" s="38">
        <f t="shared" si="270"/>
        <v>0</v>
      </c>
      <c r="FR31" s="38">
        <f t="shared" si="270"/>
        <v>0</v>
      </c>
      <c r="FS31" s="38">
        <f t="shared" si="270"/>
        <v>0</v>
      </c>
      <c r="FT31" s="38">
        <f t="shared" si="270"/>
        <v>0</v>
      </c>
      <c r="FU31" s="38">
        <f t="shared" si="270"/>
        <v>0</v>
      </c>
      <c r="FV31" s="38">
        <f t="shared" si="270"/>
        <v>0</v>
      </c>
      <c r="FW31" s="38">
        <f t="shared" si="270"/>
        <v>0</v>
      </c>
      <c r="FX31" s="38">
        <f t="shared" si="270"/>
        <v>0</v>
      </c>
      <c r="FY31" s="38">
        <f t="shared" si="270"/>
        <v>0</v>
      </c>
      <c r="FZ31" s="38">
        <f t="shared" si="270"/>
        <v>0</v>
      </c>
      <c r="GA31" s="38">
        <f t="shared" si="270"/>
        <v>0</v>
      </c>
      <c r="GB31" s="38">
        <f t="shared" si="270"/>
        <v>0</v>
      </c>
      <c r="GC31" s="38">
        <f t="shared" si="270"/>
        <v>0</v>
      </c>
      <c r="GD31" s="38">
        <f t="shared" si="270"/>
        <v>0</v>
      </c>
      <c r="GE31" s="38">
        <f t="shared" si="270"/>
        <v>0</v>
      </c>
      <c r="GF31" s="38">
        <f t="shared" si="270"/>
        <v>0</v>
      </c>
      <c r="GG31" s="38">
        <f t="shared" si="270"/>
        <v>0</v>
      </c>
      <c r="GH31" s="38">
        <f t="shared" si="270"/>
        <v>0</v>
      </c>
      <c r="GI31" s="38">
        <f t="shared" si="270"/>
        <v>0</v>
      </c>
      <c r="GJ31" s="38">
        <f t="shared" si="270"/>
        <v>0</v>
      </c>
      <c r="GK31" s="38">
        <f t="shared" si="270"/>
        <v>0</v>
      </c>
      <c r="GL31" s="38">
        <f t="shared" si="270"/>
        <v>0</v>
      </c>
      <c r="GM31" s="38">
        <f t="shared" si="270"/>
        <v>0</v>
      </c>
      <c r="GN31" s="38">
        <f t="shared" si="270"/>
        <v>0</v>
      </c>
      <c r="GO31" s="38">
        <f t="shared" si="270"/>
        <v>0</v>
      </c>
      <c r="GP31" s="38">
        <f t="shared" si="270"/>
        <v>0</v>
      </c>
      <c r="GQ31" s="38">
        <f t="shared" si="270"/>
        <v>0</v>
      </c>
      <c r="GR31" s="38">
        <f t="shared" si="270"/>
        <v>0</v>
      </c>
      <c r="GS31" s="38">
        <f t="shared" si="270"/>
        <v>0</v>
      </c>
      <c r="GT31" s="38">
        <f t="shared" si="270"/>
        <v>0</v>
      </c>
      <c r="GU31" s="38">
        <f t="shared" si="270"/>
        <v>0</v>
      </c>
      <c r="GV31" s="38">
        <f t="shared" si="270"/>
        <v>0</v>
      </c>
      <c r="GW31" s="38">
        <f t="shared" si="270"/>
        <v>0</v>
      </c>
      <c r="GX31" s="38">
        <f t="shared" si="270"/>
        <v>0</v>
      </c>
      <c r="GY31" s="38">
        <f t="shared" si="270"/>
        <v>0</v>
      </c>
      <c r="GZ31" s="38">
        <f t="shared" si="270"/>
        <v>0</v>
      </c>
      <c r="HA31" s="38">
        <f t="shared" ref="HA31:IC31" si="271">IF(HA$6=$K31,1,0)</f>
        <v>0</v>
      </c>
      <c r="HB31" s="38">
        <f t="shared" si="271"/>
        <v>0</v>
      </c>
      <c r="HC31" s="38">
        <f t="shared" si="271"/>
        <v>0</v>
      </c>
      <c r="HD31" s="38">
        <f t="shared" si="271"/>
        <v>0</v>
      </c>
      <c r="HE31" s="38">
        <f t="shared" si="271"/>
        <v>0</v>
      </c>
      <c r="HF31" s="38">
        <f t="shared" si="271"/>
        <v>0</v>
      </c>
      <c r="HG31" s="38">
        <f t="shared" si="271"/>
        <v>0</v>
      </c>
      <c r="HH31" s="38">
        <f t="shared" si="271"/>
        <v>0</v>
      </c>
      <c r="HI31" s="38">
        <f t="shared" si="271"/>
        <v>0</v>
      </c>
      <c r="HJ31" s="38">
        <f t="shared" si="271"/>
        <v>0</v>
      </c>
      <c r="HK31" s="38">
        <f t="shared" si="271"/>
        <v>0</v>
      </c>
      <c r="HL31" s="38">
        <f t="shared" si="271"/>
        <v>0</v>
      </c>
      <c r="HM31" s="38">
        <f t="shared" si="271"/>
        <v>0</v>
      </c>
      <c r="HN31" s="38">
        <f t="shared" si="271"/>
        <v>0</v>
      </c>
      <c r="HO31" s="38">
        <f t="shared" si="271"/>
        <v>0</v>
      </c>
      <c r="HP31" s="38">
        <f t="shared" si="271"/>
        <v>0</v>
      </c>
      <c r="HQ31" s="38">
        <f t="shared" si="271"/>
        <v>0</v>
      </c>
      <c r="HR31" s="38">
        <f t="shared" si="271"/>
        <v>0</v>
      </c>
      <c r="HS31" s="38">
        <f t="shared" si="271"/>
        <v>0</v>
      </c>
      <c r="HT31" s="38">
        <f t="shared" si="271"/>
        <v>0</v>
      </c>
      <c r="HU31" s="38">
        <f t="shared" si="271"/>
        <v>0</v>
      </c>
      <c r="HV31" s="38">
        <f t="shared" si="271"/>
        <v>0</v>
      </c>
      <c r="HW31" s="38">
        <f t="shared" si="271"/>
        <v>0</v>
      </c>
      <c r="HX31" s="38">
        <f t="shared" si="271"/>
        <v>0</v>
      </c>
      <c r="HY31" s="38">
        <f t="shared" si="271"/>
        <v>0</v>
      </c>
      <c r="HZ31" s="38">
        <f t="shared" si="271"/>
        <v>0</v>
      </c>
      <c r="IA31" s="38">
        <f t="shared" si="271"/>
        <v>0</v>
      </c>
      <c r="IB31" s="38">
        <f t="shared" si="271"/>
        <v>0</v>
      </c>
      <c r="IC31" s="38">
        <f t="shared" si="271"/>
        <v>0</v>
      </c>
    </row>
    <row r="32" spans="2:237" x14ac:dyDescent="0.2">
      <c r="N32" s="46"/>
    </row>
    <row r="33" spans="1:237" x14ac:dyDescent="0.2">
      <c r="B33" s="3" t="s">
        <v>30</v>
      </c>
      <c r="I33" s="5" t="s">
        <v>31</v>
      </c>
      <c r="N33" s="46"/>
      <c r="P33" s="35">
        <f>(P22+O33)*P22</f>
        <v>0</v>
      </c>
      <c r="Q33" s="35">
        <f t="shared" ref="Q33:CB33" si="272">(Q22+P33)*Q22</f>
        <v>0</v>
      </c>
      <c r="R33" s="35">
        <f t="shared" si="272"/>
        <v>0</v>
      </c>
      <c r="S33" s="35">
        <f t="shared" si="272"/>
        <v>0</v>
      </c>
      <c r="T33" s="35">
        <f t="shared" si="272"/>
        <v>0</v>
      </c>
      <c r="U33" s="35">
        <f t="shared" si="272"/>
        <v>0</v>
      </c>
      <c r="V33" s="35">
        <f t="shared" si="272"/>
        <v>1</v>
      </c>
      <c r="W33" s="35">
        <f t="shared" si="272"/>
        <v>2</v>
      </c>
      <c r="X33" s="35">
        <f t="shared" si="272"/>
        <v>3</v>
      </c>
      <c r="Y33" s="35">
        <f t="shared" si="272"/>
        <v>4</v>
      </c>
      <c r="Z33" s="35">
        <f t="shared" si="272"/>
        <v>5</v>
      </c>
      <c r="AA33" s="35">
        <f t="shared" si="272"/>
        <v>6</v>
      </c>
      <c r="AB33" s="35">
        <f t="shared" si="272"/>
        <v>7</v>
      </c>
      <c r="AC33" s="35">
        <f t="shared" si="272"/>
        <v>8</v>
      </c>
      <c r="AD33" s="35">
        <f t="shared" si="272"/>
        <v>9</v>
      </c>
      <c r="AE33" s="35">
        <f t="shared" si="272"/>
        <v>10</v>
      </c>
      <c r="AF33" s="35">
        <f t="shared" si="272"/>
        <v>11</v>
      </c>
      <c r="AG33" s="35">
        <f t="shared" si="272"/>
        <v>12</v>
      </c>
      <c r="AH33" s="35">
        <f t="shared" si="272"/>
        <v>13</v>
      </c>
      <c r="AI33" s="35">
        <f t="shared" si="272"/>
        <v>14</v>
      </c>
      <c r="AJ33" s="35">
        <f t="shared" si="272"/>
        <v>15</v>
      </c>
      <c r="AK33" s="35">
        <f t="shared" si="272"/>
        <v>16</v>
      </c>
      <c r="AL33" s="35">
        <f t="shared" si="272"/>
        <v>17</v>
      </c>
      <c r="AM33" s="35">
        <f t="shared" si="272"/>
        <v>18</v>
      </c>
      <c r="AN33" s="35">
        <f t="shared" si="272"/>
        <v>19</v>
      </c>
      <c r="AO33" s="35">
        <f t="shared" si="272"/>
        <v>20</v>
      </c>
      <c r="AP33" s="35">
        <f t="shared" si="272"/>
        <v>21</v>
      </c>
      <c r="AQ33" s="35">
        <f t="shared" si="272"/>
        <v>22</v>
      </c>
      <c r="AR33" s="35">
        <f t="shared" si="272"/>
        <v>23</v>
      </c>
      <c r="AS33" s="35">
        <f t="shared" si="272"/>
        <v>24</v>
      </c>
      <c r="AT33" s="35">
        <f t="shared" si="272"/>
        <v>25</v>
      </c>
      <c r="AU33" s="35">
        <f t="shared" si="272"/>
        <v>26</v>
      </c>
      <c r="AV33" s="35">
        <f t="shared" si="272"/>
        <v>27</v>
      </c>
      <c r="AW33" s="35">
        <f t="shared" si="272"/>
        <v>0</v>
      </c>
      <c r="AX33" s="35">
        <f t="shared" si="272"/>
        <v>0</v>
      </c>
      <c r="AY33" s="35">
        <f t="shared" si="272"/>
        <v>0</v>
      </c>
      <c r="AZ33" s="35">
        <f t="shared" si="272"/>
        <v>0</v>
      </c>
      <c r="BA33" s="35">
        <f t="shared" si="272"/>
        <v>0</v>
      </c>
      <c r="BB33" s="35">
        <f t="shared" si="272"/>
        <v>0</v>
      </c>
      <c r="BC33" s="35">
        <f t="shared" si="272"/>
        <v>0</v>
      </c>
      <c r="BD33" s="35">
        <f t="shared" si="272"/>
        <v>0</v>
      </c>
      <c r="BE33" s="35">
        <f t="shared" si="272"/>
        <v>0</v>
      </c>
      <c r="BF33" s="35">
        <f t="shared" si="272"/>
        <v>0</v>
      </c>
      <c r="BG33" s="35">
        <f t="shared" si="272"/>
        <v>0</v>
      </c>
      <c r="BH33" s="35">
        <f t="shared" si="272"/>
        <v>0</v>
      </c>
      <c r="BI33" s="35">
        <f t="shared" si="272"/>
        <v>0</v>
      </c>
      <c r="BJ33" s="35">
        <f t="shared" si="272"/>
        <v>0</v>
      </c>
      <c r="BK33" s="35">
        <f t="shared" si="272"/>
        <v>0</v>
      </c>
      <c r="BL33" s="35">
        <f t="shared" si="272"/>
        <v>0</v>
      </c>
      <c r="BM33" s="35">
        <f t="shared" si="272"/>
        <v>0</v>
      </c>
      <c r="BN33" s="35">
        <f t="shared" si="272"/>
        <v>0</v>
      </c>
      <c r="BO33" s="35">
        <f t="shared" si="272"/>
        <v>0</v>
      </c>
      <c r="BP33" s="35">
        <f t="shared" si="272"/>
        <v>0</v>
      </c>
      <c r="BQ33" s="35">
        <f t="shared" si="272"/>
        <v>0</v>
      </c>
      <c r="BR33" s="35">
        <f t="shared" si="272"/>
        <v>0</v>
      </c>
      <c r="BS33" s="35">
        <f t="shared" si="272"/>
        <v>0</v>
      </c>
      <c r="BT33" s="35">
        <f t="shared" si="272"/>
        <v>0</v>
      </c>
      <c r="BU33" s="35">
        <f t="shared" si="272"/>
        <v>0</v>
      </c>
      <c r="BV33" s="35">
        <f t="shared" si="272"/>
        <v>0</v>
      </c>
      <c r="BW33" s="35">
        <f t="shared" si="272"/>
        <v>0</v>
      </c>
      <c r="BX33" s="35">
        <f t="shared" si="272"/>
        <v>0</v>
      </c>
      <c r="BY33" s="35">
        <f t="shared" si="272"/>
        <v>0</v>
      </c>
      <c r="BZ33" s="35">
        <f t="shared" si="272"/>
        <v>0</v>
      </c>
      <c r="CA33" s="35">
        <f t="shared" si="272"/>
        <v>0</v>
      </c>
      <c r="CB33" s="35">
        <f t="shared" si="272"/>
        <v>0</v>
      </c>
      <c r="CC33" s="35">
        <f t="shared" ref="CC33:EN33" si="273">(CC22+CB33)*CC22</f>
        <v>0</v>
      </c>
      <c r="CD33" s="35">
        <f t="shared" si="273"/>
        <v>0</v>
      </c>
      <c r="CE33" s="35">
        <f t="shared" si="273"/>
        <v>0</v>
      </c>
      <c r="CF33" s="35">
        <f t="shared" si="273"/>
        <v>0</v>
      </c>
      <c r="CG33" s="35">
        <f t="shared" si="273"/>
        <v>0</v>
      </c>
      <c r="CH33" s="35">
        <f t="shared" si="273"/>
        <v>0</v>
      </c>
      <c r="CI33" s="35">
        <f t="shared" si="273"/>
        <v>0</v>
      </c>
      <c r="CJ33" s="35">
        <f t="shared" si="273"/>
        <v>0</v>
      </c>
      <c r="CK33" s="35">
        <f t="shared" si="273"/>
        <v>0</v>
      </c>
      <c r="CL33" s="35">
        <f t="shared" si="273"/>
        <v>0</v>
      </c>
      <c r="CM33" s="35">
        <f t="shared" si="273"/>
        <v>0</v>
      </c>
      <c r="CN33" s="35">
        <f t="shared" si="273"/>
        <v>0</v>
      </c>
      <c r="CO33" s="35">
        <f t="shared" si="273"/>
        <v>0</v>
      </c>
      <c r="CP33" s="35">
        <f t="shared" si="273"/>
        <v>0</v>
      </c>
      <c r="CQ33" s="35">
        <f t="shared" si="273"/>
        <v>0</v>
      </c>
      <c r="CR33" s="35">
        <f t="shared" si="273"/>
        <v>0</v>
      </c>
      <c r="CS33" s="35">
        <f t="shared" si="273"/>
        <v>0</v>
      </c>
      <c r="CT33" s="35">
        <f t="shared" si="273"/>
        <v>0</v>
      </c>
      <c r="CU33" s="35">
        <f t="shared" si="273"/>
        <v>0</v>
      </c>
      <c r="CV33" s="35">
        <f t="shared" si="273"/>
        <v>0</v>
      </c>
      <c r="CW33" s="35">
        <f t="shared" si="273"/>
        <v>0</v>
      </c>
      <c r="CX33" s="35">
        <f t="shared" si="273"/>
        <v>0</v>
      </c>
      <c r="CY33" s="35">
        <f t="shared" si="273"/>
        <v>0</v>
      </c>
      <c r="CZ33" s="35">
        <f t="shared" si="273"/>
        <v>0</v>
      </c>
      <c r="DA33" s="35">
        <f t="shared" si="273"/>
        <v>0</v>
      </c>
      <c r="DB33" s="35">
        <f t="shared" si="273"/>
        <v>0</v>
      </c>
      <c r="DC33" s="35">
        <f t="shared" si="273"/>
        <v>0</v>
      </c>
      <c r="DD33" s="35">
        <f t="shared" si="273"/>
        <v>0</v>
      </c>
      <c r="DE33" s="35">
        <f t="shared" si="273"/>
        <v>0</v>
      </c>
      <c r="DF33" s="35">
        <f t="shared" si="273"/>
        <v>0</v>
      </c>
      <c r="DG33" s="35">
        <f t="shared" si="273"/>
        <v>0</v>
      </c>
      <c r="DH33" s="35">
        <f t="shared" si="273"/>
        <v>0</v>
      </c>
      <c r="DI33" s="35">
        <f t="shared" si="273"/>
        <v>0</v>
      </c>
      <c r="DJ33" s="35">
        <f t="shared" si="273"/>
        <v>0</v>
      </c>
      <c r="DK33" s="35">
        <f t="shared" si="273"/>
        <v>0</v>
      </c>
      <c r="DL33" s="35">
        <f t="shared" si="273"/>
        <v>0</v>
      </c>
      <c r="DM33" s="35">
        <f t="shared" si="273"/>
        <v>0</v>
      </c>
      <c r="DN33" s="35">
        <f t="shared" si="273"/>
        <v>0</v>
      </c>
      <c r="DO33" s="35">
        <f t="shared" si="273"/>
        <v>0</v>
      </c>
      <c r="DP33" s="35">
        <f t="shared" si="273"/>
        <v>0</v>
      </c>
      <c r="DQ33" s="35">
        <f t="shared" si="273"/>
        <v>0</v>
      </c>
      <c r="DR33" s="35">
        <f t="shared" si="273"/>
        <v>0</v>
      </c>
      <c r="DS33" s="35">
        <f t="shared" si="273"/>
        <v>0</v>
      </c>
      <c r="DT33" s="35">
        <f t="shared" si="273"/>
        <v>0</v>
      </c>
      <c r="DU33" s="35">
        <f t="shared" si="273"/>
        <v>0</v>
      </c>
      <c r="DV33" s="35">
        <f t="shared" si="273"/>
        <v>0</v>
      </c>
      <c r="DW33" s="35">
        <f t="shared" si="273"/>
        <v>0</v>
      </c>
      <c r="DX33" s="35">
        <f t="shared" si="273"/>
        <v>0</v>
      </c>
      <c r="DY33" s="35">
        <f t="shared" si="273"/>
        <v>0</v>
      </c>
      <c r="DZ33" s="35">
        <f t="shared" si="273"/>
        <v>0</v>
      </c>
      <c r="EA33" s="35">
        <f t="shared" si="273"/>
        <v>0</v>
      </c>
      <c r="EB33" s="35">
        <f t="shared" si="273"/>
        <v>0</v>
      </c>
      <c r="EC33" s="35">
        <f t="shared" si="273"/>
        <v>0</v>
      </c>
      <c r="ED33" s="35">
        <f t="shared" si="273"/>
        <v>0</v>
      </c>
      <c r="EE33" s="35">
        <f t="shared" si="273"/>
        <v>0</v>
      </c>
      <c r="EF33" s="35">
        <f t="shared" si="273"/>
        <v>0</v>
      </c>
      <c r="EG33" s="35">
        <f t="shared" si="273"/>
        <v>0</v>
      </c>
      <c r="EH33" s="35">
        <f t="shared" si="273"/>
        <v>0</v>
      </c>
      <c r="EI33" s="35">
        <f t="shared" si="273"/>
        <v>0</v>
      </c>
      <c r="EJ33" s="35">
        <f t="shared" si="273"/>
        <v>0</v>
      </c>
      <c r="EK33" s="35">
        <f t="shared" si="273"/>
        <v>0</v>
      </c>
      <c r="EL33" s="35">
        <f t="shared" si="273"/>
        <v>0</v>
      </c>
      <c r="EM33" s="35">
        <f t="shared" si="273"/>
        <v>0</v>
      </c>
      <c r="EN33" s="35">
        <f t="shared" si="273"/>
        <v>0</v>
      </c>
      <c r="EO33" s="35">
        <f t="shared" ref="EO33:GZ33" si="274">(EO22+EN33)*EO22</f>
        <v>0</v>
      </c>
      <c r="EP33" s="35">
        <f t="shared" si="274"/>
        <v>0</v>
      </c>
      <c r="EQ33" s="35">
        <f t="shared" si="274"/>
        <v>0</v>
      </c>
      <c r="ER33" s="35">
        <f t="shared" si="274"/>
        <v>0</v>
      </c>
      <c r="ES33" s="35">
        <f t="shared" si="274"/>
        <v>0</v>
      </c>
      <c r="ET33" s="35">
        <f t="shared" si="274"/>
        <v>0</v>
      </c>
      <c r="EU33" s="35">
        <f t="shared" si="274"/>
        <v>0</v>
      </c>
      <c r="EV33" s="35">
        <f t="shared" si="274"/>
        <v>0</v>
      </c>
      <c r="EW33" s="35">
        <f t="shared" si="274"/>
        <v>0</v>
      </c>
      <c r="EX33" s="35">
        <f t="shared" si="274"/>
        <v>0</v>
      </c>
      <c r="EY33" s="35">
        <f t="shared" si="274"/>
        <v>0</v>
      </c>
      <c r="EZ33" s="35">
        <f t="shared" si="274"/>
        <v>0</v>
      </c>
      <c r="FA33" s="35">
        <f t="shared" si="274"/>
        <v>0</v>
      </c>
      <c r="FB33" s="35">
        <f t="shared" si="274"/>
        <v>0</v>
      </c>
      <c r="FC33" s="35">
        <f t="shared" si="274"/>
        <v>0</v>
      </c>
      <c r="FD33" s="35">
        <f t="shared" si="274"/>
        <v>0</v>
      </c>
      <c r="FE33" s="35">
        <f t="shared" si="274"/>
        <v>0</v>
      </c>
      <c r="FF33" s="35">
        <f t="shared" si="274"/>
        <v>0</v>
      </c>
      <c r="FG33" s="35">
        <f t="shared" si="274"/>
        <v>0</v>
      </c>
      <c r="FH33" s="35">
        <f t="shared" si="274"/>
        <v>0</v>
      </c>
      <c r="FI33" s="35">
        <f t="shared" si="274"/>
        <v>0</v>
      </c>
      <c r="FJ33" s="35">
        <f t="shared" si="274"/>
        <v>0</v>
      </c>
      <c r="FK33" s="35">
        <f t="shared" si="274"/>
        <v>0</v>
      </c>
      <c r="FL33" s="35">
        <f t="shared" si="274"/>
        <v>0</v>
      </c>
      <c r="FM33" s="35">
        <f t="shared" si="274"/>
        <v>0</v>
      </c>
      <c r="FN33" s="35">
        <f t="shared" si="274"/>
        <v>0</v>
      </c>
      <c r="FO33" s="35">
        <f t="shared" si="274"/>
        <v>0</v>
      </c>
      <c r="FP33" s="35">
        <f t="shared" si="274"/>
        <v>0</v>
      </c>
      <c r="FQ33" s="35">
        <f t="shared" si="274"/>
        <v>0</v>
      </c>
      <c r="FR33" s="35">
        <f t="shared" si="274"/>
        <v>0</v>
      </c>
      <c r="FS33" s="35">
        <f t="shared" si="274"/>
        <v>0</v>
      </c>
      <c r="FT33" s="35">
        <f t="shared" si="274"/>
        <v>0</v>
      </c>
      <c r="FU33" s="35">
        <f t="shared" si="274"/>
        <v>0</v>
      </c>
      <c r="FV33" s="35">
        <f t="shared" si="274"/>
        <v>0</v>
      </c>
      <c r="FW33" s="35">
        <f t="shared" si="274"/>
        <v>0</v>
      </c>
      <c r="FX33" s="35">
        <f t="shared" si="274"/>
        <v>0</v>
      </c>
      <c r="FY33" s="35">
        <f t="shared" si="274"/>
        <v>0</v>
      </c>
      <c r="FZ33" s="35">
        <f t="shared" si="274"/>
        <v>0</v>
      </c>
      <c r="GA33" s="35">
        <f t="shared" si="274"/>
        <v>0</v>
      </c>
      <c r="GB33" s="35">
        <f t="shared" si="274"/>
        <v>0</v>
      </c>
      <c r="GC33" s="35">
        <f t="shared" si="274"/>
        <v>0</v>
      </c>
      <c r="GD33" s="35">
        <f t="shared" si="274"/>
        <v>0</v>
      </c>
      <c r="GE33" s="35">
        <f t="shared" si="274"/>
        <v>0</v>
      </c>
      <c r="GF33" s="35">
        <f t="shared" si="274"/>
        <v>0</v>
      </c>
      <c r="GG33" s="35">
        <f t="shared" si="274"/>
        <v>0</v>
      </c>
      <c r="GH33" s="35">
        <f t="shared" si="274"/>
        <v>0</v>
      </c>
      <c r="GI33" s="35">
        <f t="shared" si="274"/>
        <v>0</v>
      </c>
      <c r="GJ33" s="35">
        <f t="shared" si="274"/>
        <v>0</v>
      </c>
      <c r="GK33" s="35">
        <f t="shared" si="274"/>
        <v>0</v>
      </c>
      <c r="GL33" s="35">
        <f t="shared" si="274"/>
        <v>0</v>
      </c>
      <c r="GM33" s="35">
        <f t="shared" si="274"/>
        <v>0</v>
      </c>
      <c r="GN33" s="35">
        <f t="shared" si="274"/>
        <v>0</v>
      </c>
      <c r="GO33" s="35">
        <f t="shared" si="274"/>
        <v>0</v>
      </c>
      <c r="GP33" s="35">
        <f t="shared" si="274"/>
        <v>0</v>
      </c>
      <c r="GQ33" s="35">
        <f t="shared" si="274"/>
        <v>0</v>
      </c>
      <c r="GR33" s="35">
        <f t="shared" si="274"/>
        <v>0</v>
      </c>
      <c r="GS33" s="35">
        <f t="shared" si="274"/>
        <v>0</v>
      </c>
      <c r="GT33" s="35">
        <f t="shared" si="274"/>
        <v>0</v>
      </c>
      <c r="GU33" s="35">
        <f t="shared" si="274"/>
        <v>0</v>
      </c>
      <c r="GV33" s="35">
        <f t="shared" si="274"/>
        <v>0</v>
      </c>
      <c r="GW33" s="35">
        <f t="shared" si="274"/>
        <v>0</v>
      </c>
      <c r="GX33" s="35">
        <f t="shared" si="274"/>
        <v>0</v>
      </c>
      <c r="GY33" s="35">
        <f t="shared" si="274"/>
        <v>0</v>
      </c>
      <c r="GZ33" s="35">
        <f t="shared" si="274"/>
        <v>0</v>
      </c>
      <c r="HA33" s="35">
        <f t="shared" ref="HA33:IC33" si="275">(HA22+GZ33)*HA22</f>
        <v>0</v>
      </c>
      <c r="HB33" s="35">
        <f t="shared" si="275"/>
        <v>0</v>
      </c>
      <c r="HC33" s="35">
        <f t="shared" si="275"/>
        <v>0</v>
      </c>
      <c r="HD33" s="35">
        <f t="shared" si="275"/>
        <v>0</v>
      </c>
      <c r="HE33" s="35">
        <f t="shared" si="275"/>
        <v>0</v>
      </c>
      <c r="HF33" s="35">
        <f t="shared" si="275"/>
        <v>0</v>
      </c>
      <c r="HG33" s="35">
        <f t="shared" si="275"/>
        <v>0</v>
      </c>
      <c r="HH33" s="35">
        <f t="shared" si="275"/>
        <v>0</v>
      </c>
      <c r="HI33" s="35">
        <f t="shared" si="275"/>
        <v>0</v>
      </c>
      <c r="HJ33" s="35">
        <f t="shared" si="275"/>
        <v>0</v>
      </c>
      <c r="HK33" s="35">
        <f t="shared" si="275"/>
        <v>0</v>
      </c>
      <c r="HL33" s="35">
        <f t="shared" si="275"/>
        <v>0</v>
      </c>
      <c r="HM33" s="35">
        <f t="shared" si="275"/>
        <v>0</v>
      </c>
      <c r="HN33" s="35">
        <f t="shared" si="275"/>
        <v>0</v>
      </c>
      <c r="HO33" s="35">
        <f t="shared" si="275"/>
        <v>0</v>
      </c>
      <c r="HP33" s="35">
        <f t="shared" si="275"/>
        <v>0</v>
      </c>
      <c r="HQ33" s="35">
        <f t="shared" si="275"/>
        <v>0</v>
      </c>
      <c r="HR33" s="35">
        <f t="shared" si="275"/>
        <v>0</v>
      </c>
      <c r="HS33" s="35">
        <f t="shared" si="275"/>
        <v>0</v>
      </c>
      <c r="HT33" s="35">
        <f t="shared" si="275"/>
        <v>0</v>
      </c>
      <c r="HU33" s="35">
        <f t="shared" si="275"/>
        <v>0</v>
      </c>
      <c r="HV33" s="35">
        <f t="shared" si="275"/>
        <v>0</v>
      </c>
      <c r="HW33" s="35">
        <f t="shared" si="275"/>
        <v>0</v>
      </c>
      <c r="HX33" s="35">
        <f t="shared" si="275"/>
        <v>0</v>
      </c>
      <c r="HY33" s="35">
        <f t="shared" si="275"/>
        <v>0</v>
      </c>
      <c r="HZ33" s="35">
        <f t="shared" si="275"/>
        <v>0</v>
      </c>
      <c r="IA33" s="35">
        <f t="shared" si="275"/>
        <v>0</v>
      </c>
      <c r="IB33" s="35">
        <f t="shared" si="275"/>
        <v>0</v>
      </c>
      <c r="IC33" s="35">
        <f t="shared" si="275"/>
        <v>0</v>
      </c>
    </row>
    <row r="34" spans="1:237" x14ac:dyDescent="0.2">
      <c r="N34" s="46"/>
    </row>
    <row r="35" spans="1:237" x14ac:dyDescent="0.2">
      <c r="N35" s="46"/>
    </row>
    <row r="36" spans="1:237" x14ac:dyDescent="0.2">
      <c r="N36" s="46"/>
    </row>
    <row r="37" spans="1:237" ht="12.75" customHeight="1" x14ac:dyDescent="0.2">
      <c r="A37" s="29" t="s">
        <v>34</v>
      </c>
      <c r="B37" s="30"/>
      <c r="C37" s="30"/>
      <c r="D37" s="30"/>
      <c r="E37" s="30"/>
      <c r="F37" s="30"/>
      <c r="G37" s="30"/>
      <c r="H37" s="30"/>
      <c r="I37" s="31"/>
      <c r="J37" s="30"/>
      <c r="K37" s="30"/>
      <c r="L37" s="32"/>
      <c r="M37" s="33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  <c r="DR37" s="30"/>
      <c r="DS37" s="30"/>
      <c r="DT37" s="30"/>
      <c r="DU37" s="30"/>
      <c r="DV37" s="30"/>
      <c r="DW37" s="30"/>
      <c r="DX37" s="30"/>
      <c r="DY37" s="30"/>
      <c r="DZ37" s="30"/>
      <c r="EA37" s="30"/>
      <c r="EB37" s="30"/>
      <c r="EC37" s="30"/>
      <c r="ED37" s="30"/>
      <c r="EE37" s="30"/>
      <c r="EF37" s="30"/>
      <c r="EG37" s="30"/>
      <c r="EH37" s="30"/>
      <c r="EI37" s="30"/>
      <c r="EJ37" s="30"/>
      <c r="EK37" s="30"/>
      <c r="EL37" s="30"/>
      <c r="EM37" s="30"/>
      <c r="EN37" s="30"/>
      <c r="EO37" s="30"/>
      <c r="EP37" s="30"/>
      <c r="EQ37" s="30"/>
      <c r="ER37" s="30"/>
      <c r="ES37" s="30"/>
      <c r="ET37" s="30"/>
      <c r="EU37" s="30"/>
      <c r="EV37" s="30"/>
      <c r="EW37" s="30"/>
      <c r="EX37" s="30"/>
      <c r="EY37" s="30"/>
      <c r="EZ37" s="30"/>
      <c r="FA37" s="30"/>
      <c r="FB37" s="30"/>
      <c r="FC37" s="30"/>
      <c r="FD37" s="30"/>
      <c r="FE37" s="30"/>
      <c r="FF37" s="30"/>
      <c r="FG37" s="30"/>
      <c r="FH37" s="30"/>
      <c r="FI37" s="30"/>
      <c r="FJ37" s="30"/>
      <c r="FK37" s="30"/>
      <c r="FL37" s="30"/>
      <c r="FM37" s="30"/>
      <c r="FN37" s="30"/>
      <c r="FO37" s="30"/>
      <c r="FP37" s="30"/>
      <c r="FQ37" s="30"/>
      <c r="FR37" s="30"/>
      <c r="FS37" s="30"/>
      <c r="FT37" s="30"/>
      <c r="FU37" s="30"/>
      <c r="FV37" s="30"/>
      <c r="FW37" s="30"/>
      <c r="FX37" s="30"/>
      <c r="FY37" s="30"/>
      <c r="FZ37" s="30"/>
      <c r="GA37" s="30"/>
      <c r="GB37" s="30"/>
      <c r="GC37" s="30"/>
      <c r="GD37" s="30"/>
      <c r="GE37" s="30"/>
      <c r="GF37" s="30"/>
      <c r="GG37" s="30"/>
      <c r="GH37" s="30"/>
      <c r="GI37" s="30"/>
      <c r="GJ37" s="30"/>
      <c r="GK37" s="30"/>
      <c r="GL37" s="30"/>
      <c r="GM37" s="30"/>
      <c r="GN37" s="30"/>
      <c r="GO37" s="30"/>
      <c r="GP37" s="30"/>
      <c r="GQ37" s="30"/>
      <c r="GR37" s="30"/>
      <c r="GS37" s="30"/>
      <c r="GT37" s="30"/>
      <c r="GU37" s="30"/>
      <c r="GV37" s="30"/>
      <c r="GW37" s="30"/>
      <c r="GX37" s="30"/>
      <c r="GY37" s="30"/>
      <c r="GZ37" s="30"/>
      <c r="HA37" s="30"/>
      <c r="HB37" s="30"/>
      <c r="HC37" s="30"/>
      <c r="HD37" s="30"/>
      <c r="HE37" s="30"/>
      <c r="HF37" s="30"/>
      <c r="HG37" s="30"/>
      <c r="HH37" s="30"/>
      <c r="HI37" s="30"/>
      <c r="HJ37" s="30"/>
      <c r="HK37" s="30"/>
      <c r="HL37" s="30"/>
      <c r="HM37" s="30"/>
      <c r="HN37" s="30"/>
      <c r="HO37" s="30"/>
      <c r="HP37" s="30"/>
      <c r="HQ37" s="30"/>
      <c r="HR37" s="30"/>
      <c r="HS37" s="30"/>
      <c r="HT37" s="30"/>
      <c r="HU37" s="30"/>
      <c r="HV37" s="30"/>
      <c r="HW37" s="30"/>
      <c r="HX37" s="30"/>
      <c r="HY37" s="30"/>
      <c r="HZ37" s="30"/>
      <c r="IA37" s="30"/>
      <c r="IB37" s="30"/>
      <c r="IC37" s="30"/>
    </row>
    <row r="38" spans="1:237" x14ac:dyDescent="0.2"/>
    <row r="39" spans="1:237" x14ac:dyDescent="0.2">
      <c r="B39" s="41" t="s">
        <v>35</v>
      </c>
    </row>
    <row r="40" spans="1:237" x14ac:dyDescent="0.2">
      <c r="B40" s="42"/>
    </row>
    <row r="41" spans="1:237" x14ac:dyDescent="0.2">
      <c r="B41" s="3" t="s">
        <v>36</v>
      </c>
      <c r="I41" s="5" t="s">
        <v>18</v>
      </c>
      <c r="K41" s="43">
        <f>Input_Scen!J180</f>
        <v>2029</v>
      </c>
      <c r="N41" s="37">
        <f>SUM(P41:IC41)</f>
        <v>1</v>
      </c>
      <c r="P41" s="38">
        <f>IF(P$6=$K41,1,0)</f>
        <v>0</v>
      </c>
      <c r="Q41" s="38">
        <f t="shared" ref="Q41:CB41" si="276">IF(Q$6=$K41,1,0)</f>
        <v>0</v>
      </c>
      <c r="R41" s="38">
        <f t="shared" si="276"/>
        <v>0</v>
      </c>
      <c r="S41" s="38">
        <f t="shared" si="276"/>
        <v>0</v>
      </c>
      <c r="T41" s="38">
        <f t="shared" si="276"/>
        <v>0</v>
      </c>
      <c r="U41" s="38">
        <f t="shared" si="276"/>
        <v>0</v>
      </c>
      <c r="V41" s="38">
        <f t="shared" si="276"/>
        <v>1</v>
      </c>
      <c r="W41" s="38">
        <f t="shared" si="276"/>
        <v>0</v>
      </c>
      <c r="X41" s="38">
        <f t="shared" si="276"/>
        <v>0</v>
      </c>
      <c r="Y41" s="38">
        <f t="shared" si="276"/>
        <v>0</v>
      </c>
      <c r="Z41" s="38">
        <f t="shared" si="276"/>
        <v>0</v>
      </c>
      <c r="AA41" s="38">
        <f t="shared" si="276"/>
        <v>0</v>
      </c>
      <c r="AB41" s="38">
        <f t="shared" si="276"/>
        <v>0</v>
      </c>
      <c r="AC41" s="38">
        <f t="shared" si="276"/>
        <v>0</v>
      </c>
      <c r="AD41" s="38">
        <f t="shared" si="276"/>
        <v>0</v>
      </c>
      <c r="AE41" s="38">
        <f t="shared" si="276"/>
        <v>0</v>
      </c>
      <c r="AF41" s="38">
        <f t="shared" si="276"/>
        <v>0</v>
      </c>
      <c r="AG41" s="38">
        <f t="shared" si="276"/>
        <v>0</v>
      </c>
      <c r="AH41" s="38">
        <f t="shared" si="276"/>
        <v>0</v>
      </c>
      <c r="AI41" s="38">
        <f t="shared" si="276"/>
        <v>0</v>
      </c>
      <c r="AJ41" s="38">
        <f t="shared" si="276"/>
        <v>0</v>
      </c>
      <c r="AK41" s="38">
        <f t="shared" si="276"/>
        <v>0</v>
      </c>
      <c r="AL41" s="38">
        <f t="shared" si="276"/>
        <v>0</v>
      </c>
      <c r="AM41" s="38">
        <f t="shared" si="276"/>
        <v>0</v>
      </c>
      <c r="AN41" s="38">
        <f t="shared" si="276"/>
        <v>0</v>
      </c>
      <c r="AO41" s="38">
        <f t="shared" si="276"/>
        <v>0</v>
      </c>
      <c r="AP41" s="38">
        <f t="shared" si="276"/>
        <v>0</v>
      </c>
      <c r="AQ41" s="38">
        <f t="shared" si="276"/>
        <v>0</v>
      </c>
      <c r="AR41" s="38">
        <f t="shared" si="276"/>
        <v>0</v>
      </c>
      <c r="AS41" s="38">
        <f t="shared" si="276"/>
        <v>0</v>
      </c>
      <c r="AT41" s="38">
        <f t="shared" si="276"/>
        <v>0</v>
      </c>
      <c r="AU41" s="38">
        <f t="shared" si="276"/>
        <v>0</v>
      </c>
      <c r="AV41" s="38">
        <f t="shared" si="276"/>
        <v>0</v>
      </c>
      <c r="AW41" s="38">
        <f t="shared" si="276"/>
        <v>0</v>
      </c>
      <c r="AX41" s="38">
        <f t="shared" si="276"/>
        <v>0</v>
      </c>
      <c r="AY41" s="38">
        <f t="shared" si="276"/>
        <v>0</v>
      </c>
      <c r="AZ41" s="38">
        <f t="shared" si="276"/>
        <v>0</v>
      </c>
      <c r="BA41" s="38">
        <f t="shared" si="276"/>
        <v>0</v>
      </c>
      <c r="BB41" s="38">
        <f t="shared" si="276"/>
        <v>0</v>
      </c>
      <c r="BC41" s="38">
        <f t="shared" si="276"/>
        <v>0</v>
      </c>
      <c r="BD41" s="38">
        <f t="shared" si="276"/>
        <v>0</v>
      </c>
      <c r="BE41" s="38">
        <f t="shared" si="276"/>
        <v>0</v>
      </c>
      <c r="BF41" s="38">
        <f t="shared" si="276"/>
        <v>0</v>
      </c>
      <c r="BG41" s="38">
        <f t="shared" si="276"/>
        <v>0</v>
      </c>
      <c r="BH41" s="38">
        <f t="shared" si="276"/>
        <v>0</v>
      </c>
      <c r="BI41" s="38">
        <f t="shared" si="276"/>
        <v>0</v>
      </c>
      <c r="BJ41" s="38">
        <f t="shared" si="276"/>
        <v>0</v>
      </c>
      <c r="BK41" s="38">
        <f t="shared" si="276"/>
        <v>0</v>
      </c>
      <c r="BL41" s="38">
        <f t="shared" si="276"/>
        <v>0</v>
      </c>
      <c r="BM41" s="38">
        <f t="shared" si="276"/>
        <v>0</v>
      </c>
      <c r="BN41" s="38">
        <f t="shared" si="276"/>
        <v>0</v>
      </c>
      <c r="BO41" s="38">
        <f t="shared" si="276"/>
        <v>0</v>
      </c>
      <c r="BP41" s="38">
        <f t="shared" si="276"/>
        <v>0</v>
      </c>
      <c r="BQ41" s="38">
        <f t="shared" si="276"/>
        <v>0</v>
      </c>
      <c r="BR41" s="38">
        <f t="shared" si="276"/>
        <v>0</v>
      </c>
      <c r="BS41" s="38">
        <f t="shared" si="276"/>
        <v>0</v>
      </c>
      <c r="BT41" s="38">
        <f t="shared" si="276"/>
        <v>0</v>
      </c>
      <c r="BU41" s="38">
        <f t="shared" si="276"/>
        <v>0</v>
      </c>
      <c r="BV41" s="38">
        <f t="shared" si="276"/>
        <v>0</v>
      </c>
      <c r="BW41" s="38">
        <f t="shared" si="276"/>
        <v>0</v>
      </c>
      <c r="BX41" s="38">
        <f t="shared" si="276"/>
        <v>0</v>
      </c>
      <c r="BY41" s="38">
        <f t="shared" si="276"/>
        <v>0</v>
      </c>
      <c r="BZ41" s="38">
        <f t="shared" si="276"/>
        <v>0</v>
      </c>
      <c r="CA41" s="38">
        <f t="shared" si="276"/>
        <v>0</v>
      </c>
      <c r="CB41" s="38">
        <f t="shared" si="276"/>
        <v>0</v>
      </c>
      <c r="CC41" s="38">
        <f t="shared" ref="CC41:EN43" si="277">IF(CC$6=$K41,1,0)</f>
        <v>0</v>
      </c>
      <c r="CD41" s="38">
        <f t="shared" si="277"/>
        <v>0</v>
      </c>
      <c r="CE41" s="38">
        <f t="shared" si="277"/>
        <v>0</v>
      </c>
      <c r="CF41" s="38">
        <f t="shared" si="277"/>
        <v>0</v>
      </c>
      <c r="CG41" s="38">
        <f t="shared" si="277"/>
        <v>0</v>
      </c>
      <c r="CH41" s="38">
        <f t="shared" si="277"/>
        <v>0</v>
      </c>
      <c r="CI41" s="38">
        <f t="shared" si="277"/>
        <v>0</v>
      </c>
      <c r="CJ41" s="38">
        <f t="shared" si="277"/>
        <v>0</v>
      </c>
      <c r="CK41" s="38">
        <f t="shared" si="277"/>
        <v>0</v>
      </c>
      <c r="CL41" s="38">
        <f t="shared" si="277"/>
        <v>0</v>
      </c>
      <c r="CM41" s="38">
        <f t="shared" si="277"/>
        <v>0</v>
      </c>
      <c r="CN41" s="38">
        <f t="shared" si="277"/>
        <v>0</v>
      </c>
      <c r="CO41" s="38">
        <f t="shared" si="277"/>
        <v>0</v>
      </c>
      <c r="CP41" s="38">
        <f t="shared" si="277"/>
        <v>0</v>
      </c>
      <c r="CQ41" s="38">
        <f t="shared" si="277"/>
        <v>0</v>
      </c>
      <c r="CR41" s="38">
        <f t="shared" si="277"/>
        <v>0</v>
      </c>
      <c r="CS41" s="38">
        <f t="shared" si="277"/>
        <v>0</v>
      </c>
      <c r="CT41" s="38">
        <f t="shared" si="277"/>
        <v>0</v>
      </c>
      <c r="CU41" s="38">
        <f t="shared" si="277"/>
        <v>0</v>
      </c>
      <c r="CV41" s="38">
        <f t="shared" si="277"/>
        <v>0</v>
      </c>
      <c r="CW41" s="38">
        <f t="shared" si="277"/>
        <v>0</v>
      </c>
      <c r="CX41" s="38">
        <f t="shared" si="277"/>
        <v>0</v>
      </c>
      <c r="CY41" s="38">
        <f t="shared" si="277"/>
        <v>0</v>
      </c>
      <c r="CZ41" s="38">
        <f t="shared" si="277"/>
        <v>0</v>
      </c>
      <c r="DA41" s="38">
        <f t="shared" si="277"/>
        <v>0</v>
      </c>
      <c r="DB41" s="38">
        <f t="shared" si="277"/>
        <v>0</v>
      </c>
      <c r="DC41" s="38">
        <f t="shared" si="277"/>
        <v>0</v>
      </c>
      <c r="DD41" s="38">
        <f t="shared" si="277"/>
        <v>0</v>
      </c>
      <c r="DE41" s="38">
        <f t="shared" si="277"/>
        <v>0</v>
      </c>
      <c r="DF41" s="38">
        <f t="shared" si="277"/>
        <v>0</v>
      </c>
      <c r="DG41" s="38">
        <f t="shared" si="277"/>
        <v>0</v>
      </c>
      <c r="DH41" s="38">
        <f t="shared" si="277"/>
        <v>0</v>
      </c>
      <c r="DI41" s="38">
        <f t="shared" si="277"/>
        <v>0</v>
      </c>
      <c r="DJ41" s="38">
        <f t="shared" si="277"/>
        <v>0</v>
      </c>
      <c r="DK41" s="38">
        <f t="shared" si="277"/>
        <v>0</v>
      </c>
      <c r="DL41" s="38">
        <f t="shared" si="277"/>
        <v>0</v>
      </c>
      <c r="DM41" s="38">
        <f t="shared" si="277"/>
        <v>0</v>
      </c>
      <c r="DN41" s="38">
        <f t="shared" si="277"/>
        <v>0</v>
      </c>
      <c r="DO41" s="38">
        <f t="shared" si="277"/>
        <v>0</v>
      </c>
      <c r="DP41" s="38">
        <f t="shared" si="277"/>
        <v>0</v>
      </c>
      <c r="DQ41" s="38">
        <f t="shared" si="277"/>
        <v>0</v>
      </c>
      <c r="DR41" s="38">
        <f t="shared" si="277"/>
        <v>0</v>
      </c>
      <c r="DS41" s="38">
        <f t="shared" si="277"/>
        <v>0</v>
      </c>
      <c r="DT41" s="38">
        <f t="shared" si="277"/>
        <v>0</v>
      </c>
      <c r="DU41" s="38">
        <f t="shared" si="277"/>
        <v>0</v>
      </c>
      <c r="DV41" s="38">
        <f t="shared" si="277"/>
        <v>0</v>
      </c>
      <c r="DW41" s="38">
        <f t="shared" si="277"/>
        <v>0</v>
      </c>
      <c r="DX41" s="38">
        <f t="shared" si="277"/>
        <v>0</v>
      </c>
      <c r="DY41" s="38">
        <f t="shared" si="277"/>
        <v>0</v>
      </c>
      <c r="DZ41" s="38">
        <f t="shared" si="277"/>
        <v>0</v>
      </c>
      <c r="EA41" s="38">
        <f t="shared" si="277"/>
        <v>0</v>
      </c>
      <c r="EB41" s="38">
        <f t="shared" si="277"/>
        <v>0</v>
      </c>
      <c r="EC41" s="38">
        <f t="shared" si="277"/>
        <v>0</v>
      </c>
      <c r="ED41" s="38">
        <f t="shared" si="277"/>
        <v>0</v>
      </c>
      <c r="EE41" s="38">
        <f t="shared" si="277"/>
        <v>0</v>
      </c>
      <c r="EF41" s="38">
        <f t="shared" si="277"/>
        <v>0</v>
      </c>
      <c r="EG41" s="38">
        <f t="shared" si="277"/>
        <v>0</v>
      </c>
      <c r="EH41" s="38">
        <f t="shared" si="277"/>
        <v>0</v>
      </c>
      <c r="EI41" s="38">
        <f t="shared" si="277"/>
        <v>0</v>
      </c>
      <c r="EJ41" s="38">
        <f t="shared" si="277"/>
        <v>0</v>
      </c>
      <c r="EK41" s="38">
        <f t="shared" si="277"/>
        <v>0</v>
      </c>
      <c r="EL41" s="38">
        <f t="shared" si="277"/>
        <v>0</v>
      </c>
      <c r="EM41" s="38">
        <f t="shared" si="277"/>
        <v>0</v>
      </c>
      <c r="EN41" s="38">
        <f t="shared" si="277"/>
        <v>0</v>
      </c>
      <c r="EO41" s="38">
        <f t="shared" ref="EO41:GZ43" si="278">IF(EO$6=$K41,1,0)</f>
        <v>0</v>
      </c>
      <c r="EP41" s="38">
        <f t="shared" si="278"/>
        <v>0</v>
      </c>
      <c r="EQ41" s="38">
        <f t="shared" si="278"/>
        <v>0</v>
      </c>
      <c r="ER41" s="38">
        <f t="shared" si="278"/>
        <v>0</v>
      </c>
      <c r="ES41" s="38">
        <f t="shared" si="278"/>
        <v>0</v>
      </c>
      <c r="ET41" s="38">
        <f t="shared" si="278"/>
        <v>0</v>
      </c>
      <c r="EU41" s="38">
        <f t="shared" si="278"/>
        <v>0</v>
      </c>
      <c r="EV41" s="38">
        <f t="shared" si="278"/>
        <v>0</v>
      </c>
      <c r="EW41" s="38">
        <f t="shared" si="278"/>
        <v>0</v>
      </c>
      <c r="EX41" s="38">
        <f t="shared" si="278"/>
        <v>0</v>
      </c>
      <c r="EY41" s="38">
        <f t="shared" si="278"/>
        <v>0</v>
      </c>
      <c r="EZ41" s="38">
        <f t="shared" si="278"/>
        <v>0</v>
      </c>
      <c r="FA41" s="38">
        <f t="shared" si="278"/>
        <v>0</v>
      </c>
      <c r="FB41" s="38">
        <f t="shared" si="278"/>
        <v>0</v>
      </c>
      <c r="FC41" s="38">
        <f t="shared" si="278"/>
        <v>0</v>
      </c>
      <c r="FD41" s="38">
        <f t="shared" si="278"/>
        <v>0</v>
      </c>
      <c r="FE41" s="38">
        <f t="shared" si="278"/>
        <v>0</v>
      </c>
      <c r="FF41" s="38">
        <f t="shared" si="278"/>
        <v>0</v>
      </c>
      <c r="FG41" s="38">
        <f t="shared" si="278"/>
        <v>0</v>
      </c>
      <c r="FH41" s="38">
        <f t="shared" si="278"/>
        <v>0</v>
      </c>
      <c r="FI41" s="38">
        <f t="shared" si="278"/>
        <v>0</v>
      </c>
      <c r="FJ41" s="38">
        <f t="shared" si="278"/>
        <v>0</v>
      </c>
      <c r="FK41" s="38">
        <f t="shared" si="278"/>
        <v>0</v>
      </c>
      <c r="FL41" s="38">
        <f t="shared" si="278"/>
        <v>0</v>
      </c>
      <c r="FM41" s="38">
        <f t="shared" si="278"/>
        <v>0</v>
      </c>
      <c r="FN41" s="38">
        <f t="shared" si="278"/>
        <v>0</v>
      </c>
      <c r="FO41" s="38">
        <f t="shared" si="278"/>
        <v>0</v>
      </c>
      <c r="FP41" s="38">
        <f t="shared" si="278"/>
        <v>0</v>
      </c>
      <c r="FQ41" s="38">
        <f t="shared" si="278"/>
        <v>0</v>
      </c>
      <c r="FR41" s="38">
        <f t="shared" si="278"/>
        <v>0</v>
      </c>
      <c r="FS41" s="38">
        <f t="shared" si="278"/>
        <v>0</v>
      </c>
      <c r="FT41" s="38">
        <f t="shared" si="278"/>
        <v>0</v>
      </c>
      <c r="FU41" s="38">
        <f t="shared" si="278"/>
        <v>0</v>
      </c>
      <c r="FV41" s="38">
        <f t="shared" si="278"/>
        <v>0</v>
      </c>
      <c r="FW41" s="38">
        <f t="shared" si="278"/>
        <v>0</v>
      </c>
      <c r="FX41" s="38">
        <f t="shared" si="278"/>
        <v>0</v>
      </c>
      <c r="FY41" s="38">
        <f t="shared" si="278"/>
        <v>0</v>
      </c>
      <c r="FZ41" s="38">
        <f t="shared" si="278"/>
        <v>0</v>
      </c>
      <c r="GA41" s="38">
        <f t="shared" si="278"/>
        <v>0</v>
      </c>
      <c r="GB41" s="38">
        <f t="shared" si="278"/>
        <v>0</v>
      </c>
      <c r="GC41" s="38">
        <f t="shared" si="278"/>
        <v>0</v>
      </c>
      <c r="GD41" s="38">
        <f t="shared" si="278"/>
        <v>0</v>
      </c>
      <c r="GE41" s="38">
        <f t="shared" si="278"/>
        <v>0</v>
      </c>
      <c r="GF41" s="38">
        <f t="shared" si="278"/>
        <v>0</v>
      </c>
      <c r="GG41" s="38">
        <f t="shared" si="278"/>
        <v>0</v>
      </c>
      <c r="GH41" s="38">
        <f t="shared" si="278"/>
        <v>0</v>
      </c>
      <c r="GI41" s="38">
        <f t="shared" si="278"/>
        <v>0</v>
      </c>
      <c r="GJ41" s="38">
        <f t="shared" si="278"/>
        <v>0</v>
      </c>
      <c r="GK41" s="38">
        <f t="shared" si="278"/>
        <v>0</v>
      </c>
      <c r="GL41" s="38">
        <f t="shared" si="278"/>
        <v>0</v>
      </c>
      <c r="GM41" s="38">
        <f t="shared" si="278"/>
        <v>0</v>
      </c>
      <c r="GN41" s="38">
        <f t="shared" si="278"/>
        <v>0</v>
      </c>
      <c r="GO41" s="38">
        <f t="shared" si="278"/>
        <v>0</v>
      </c>
      <c r="GP41" s="38">
        <f t="shared" si="278"/>
        <v>0</v>
      </c>
      <c r="GQ41" s="38">
        <f t="shared" si="278"/>
        <v>0</v>
      </c>
      <c r="GR41" s="38">
        <f t="shared" si="278"/>
        <v>0</v>
      </c>
      <c r="GS41" s="38">
        <f t="shared" si="278"/>
        <v>0</v>
      </c>
      <c r="GT41" s="38">
        <f t="shared" si="278"/>
        <v>0</v>
      </c>
      <c r="GU41" s="38">
        <f t="shared" si="278"/>
        <v>0</v>
      </c>
      <c r="GV41" s="38">
        <f t="shared" si="278"/>
        <v>0</v>
      </c>
      <c r="GW41" s="38">
        <f t="shared" si="278"/>
        <v>0</v>
      </c>
      <c r="GX41" s="38">
        <f t="shared" si="278"/>
        <v>0</v>
      </c>
      <c r="GY41" s="38">
        <f t="shared" si="278"/>
        <v>0</v>
      </c>
      <c r="GZ41" s="38">
        <f t="shared" si="278"/>
        <v>0</v>
      </c>
      <c r="HA41" s="38">
        <f t="shared" ref="HA41:IC43" si="279">IF(HA$6=$K41,1,0)</f>
        <v>0</v>
      </c>
      <c r="HB41" s="38">
        <f t="shared" si="279"/>
        <v>0</v>
      </c>
      <c r="HC41" s="38">
        <f t="shared" si="279"/>
        <v>0</v>
      </c>
      <c r="HD41" s="38">
        <f t="shared" si="279"/>
        <v>0</v>
      </c>
      <c r="HE41" s="38">
        <f t="shared" si="279"/>
        <v>0</v>
      </c>
      <c r="HF41" s="38">
        <f t="shared" si="279"/>
        <v>0</v>
      </c>
      <c r="HG41" s="38">
        <f t="shared" si="279"/>
        <v>0</v>
      </c>
      <c r="HH41" s="38">
        <f t="shared" si="279"/>
        <v>0</v>
      </c>
      <c r="HI41" s="38">
        <f t="shared" si="279"/>
        <v>0</v>
      </c>
      <c r="HJ41" s="38">
        <f t="shared" si="279"/>
        <v>0</v>
      </c>
      <c r="HK41" s="38">
        <f t="shared" si="279"/>
        <v>0</v>
      </c>
      <c r="HL41" s="38">
        <f t="shared" si="279"/>
        <v>0</v>
      </c>
      <c r="HM41" s="38">
        <f t="shared" si="279"/>
        <v>0</v>
      </c>
      <c r="HN41" s="38">
        <f t="shared" si="279"/>
        <v>0</v>
      </c>
      <c r="HO41" s="38">
        <f t="shared" si="279"/>
        <v>0</v>
      </c>
      <c r="HP41" s="38">
        <f t="shared" si="279"/>
        <v>0</v>
      </c>
      <c r="HQ41" s="38">
        <f t="shared" si="279"/>
        <v>0</v>
      </c>
      <c r="HR41" s="38">
        <f t="shared" si="279"/>
        <v>0</v>
      </c>
      <c r="HS41" s="38">
        <f t="shared" si="279"/>
        <v>0</v>
      </c>
      <c r="HT41" s="38">
        <f t="shared" si="279"/>
        <v>0</v>
      </c>
      <c r="HU41" s="38">
        <f t="shared" si="279"/>
        <v>0</v>
      </c>
      <c r="HV41" s="38">
        <f t="shared" si="279"/>
        <v>0</v>
      </c>
      <c r="HW41" s="38">
        <f t="shared" si="279"/>
        <v>0</v>
      </c>
      <c r="HX41" s="38">
        <f t="shared" si="279"/>
        <v>0</v>
      </c>
      <c r="HY41" s="38">
        <f t="shared" si="279"/>
        <v>0</v>
      </c>
      <c r="HZ41" s="38">
        <f t="shared" si="279"/>
        <v>0</v>
      </c>
      <c r="IA41" s="38">
        <f t="shared" si="279"/>
        <v>0</v>
      </c>
      <c r="IB41" s="38">
        <f t="shared" si="279"/>
        <v>0</v>
      </c>
      <c r="IC41" s="38">
        <f t="shared" si="279"/>
        <v>0</v>
      </c>
    </row>
    <row r="42" spans="1:237" x14ac:dyDescent="0.2">
      <c r="B42" s="3" t="s">
        <v>37</v>
      </c>
      <c r="I42" s="5" t="s">
        <v>18</v>
      </c>
      <c r="N42" s="37">
        <f>SUM(P42:IC42)</f>
        <v>17</v>
      </c>
      <c r="P42" s="35">
        <f>O42+P41-O43</f>
        <v>0</v>
      </c>
      <c r="Q42" s="35">
        <f t="shared" ref="Q42:CB42" si="280">P42+Q41-P43</f>
        <v>0</v>
      </c>
      <c r="R42" s="35">
        <f t="shared" si="280"/>
        <v>0</v>
      </c>
      <c r="S42" s="35">
        <f t="shared" si="280"/>
        <v>0</v>
      </c>
      <c r="T42" s="35">
        <f t="shared" si="280"/>
        <v>0</v>
      </c>
      <c r="U42" s="35">
        <f t="shared" si="280"/>
        <v>0</v>
      </c>
      <c r="V42" s="35">
        <f t="shared" si="280"/>
        <v>1</v>
      </c>
      <c r="W42" s="35">
        <f t="shared" si="280"/>
        <v>1</v>
      </c>
      <c r="X42" s="35">
        <f t="shared" si="280"/>
        <v>1</v>
      </c>
      <c r="Y42" s="35">
        <f t="shared" si="280"/>
        <v>1</v>
      </c>
      <c r="Z42" s="35">
        <f t="shared" si="280"/>
        <v>1</v>
      </c>
      <c r="AA42" s="35">
        <f t="shared" si="280"/>
        <v>1</v>
      </c>
      <c r="AB42" s="35">
        <f t="shared" si="280"/>
        <v>1</v>
      </c>
      <c r="AC42" s="35">
        <f t="shared" si="280"/>
        <v>1</v>
      </c>
      <c r="AD42" s="35">
        <f t="shared" si="280"/>
        <v>1</v>
      </c>
      <c r="AE42" s="35">
        <f t="shared" si="280"/>
        <v>1</v>
      </c>
      <c r="AF42" s="35">
        <f t="shared" si="280"/>
        <v>1</v>
      </c>
      <c r="AG42" s="35">
        <f t="shared" si="280"/>
        <v>1</v>
      </c>
      <c r="AH42" s="35">
        <f t="shared" si="280"/>
        <v>1</v>
      </c>
      <c r="AI42" s="35">
        <f t="shared" si="280"/>
        <v>1</v>
      </c>
      <c r="AJ42" s="35">
        <f t="shared" si="280"/>
        <v>1</v>
      </c>
      <c r="AK42" s="35">
        <f t="shared" si="280"/>
        <v>1</v>
      </c>
      <c r="AL42" s="35">
        <f t="shared" si="280"/>
        <v>1</v>
      </c>
      <c r="AM42" s="35">
        <f t="shared" si="280"/>
        <v>0</v>
      </c>
      <c r="AN42" s="35">
        <f t="shared" si="280"/>
        <v>0</v>
      </c>
      <c r="AO42" s="35">
        <f t="shared" si="280"/>
        <v>0</v>
      </c>
      <c r="AP42" s="35">
        <f t="shared" si="280"/>
        <v>0</v>
      </c>
      <c r="AQ42" s="35">
        <f t="shared" si="280"/>
        <v>0</v>
      </c>
      <c r="AR42" s="35">
        <f t="shared" si="280"/>
        <v>0</v>
      </c>
      <c r="AS42" s="35">
        <f t="shared" si="280"/>
        <v>0</v>
      </c>
      <c r="AT42" s="35">
        <f t="shared" si="280"/>
        <v>0</v>
      </c>
      <c r="AU42" s="35">
        <f t="shared" si="280"/>
        <v>0</v>
      </c>
      <c r="AV42" s="35">
        <f t="shared" si="280"/>
        <v>0</v>
      </c>
      <c r="AW42" s="35">
        <f t="shared" si="280"/>
        <v>0</v>
      </c>
      <c r="AX42" s="35">
        <f t="shared" si="280"/>
        <v>0</v>
      </c>
      <c r="AY42" s="35">
        <f t="shared" si="280"/>
        <v>0</v>
      </c>
      <c r="AZ42" s="35">
        <f t="shared" si="280"/>
        <v>0</v>
      </c>
      <c r="BA42" s="35">
        <f t="shared" si="280"/>
        <v>0</v>
      </c>
      <c r="BB42" s="35">
        <f t="shared" si="280"/>
        <v>0</v>
      </c>
      <c r="BC42" s="35">
        <f t="shared" si="280"/>
        <v>0</v>
      </c>
      <c r="BD42" s="35">
        <f t="shared" si="280"/>
        <v>0</v>
      </c>
      <c r="BE42" s="35">
        <f t="shared" si="280"/>
        <v>0</v>
      </c>
      <c r="BF42" s="35">
        <f t="shared" si="280"/>
        <v>0</v>
      </c>
      <c r="BG42" s="35">
        <f t="shared" si="280"/>
        <v>0</v>
      </c>
      <c r="BH42" s="35">
        <f t="shared" si="280"/>
        <v>0</v>
      </c>
      <c r="BI42" s="35">
        <f t="shared" si="280"/>
        <v>0</v>
      </c>
      <c r="BJ42" s="35">
        <f t="shared" si="280"/>
        <v>0</v>
      </c>
      <c r="BK42" s="35">
        <f t="shared" si="280"/>
        <v>0</v>
      </c>
      <c r="BL42" s="35">
        <f t="shared" si="280"/>
        <v>0</v>
      </c>
      <c r="BM42" s="35">
        <f t="shared" si="280"/>
        <v>0</v>
      </c>
      <c r="BN42" s="35">
        <f t="shared" si="280"/>
        <v>0</v>
      </c>
      <c r="BO42" s="35">
        <f t="shared" si="280"/>
        <v>0</v>
      </c>
      <c r="BP42" s="35">
        <f t="shared" si="280"/>
        <v>0</v>
      </c>
      <c r="BQ42" s="35">
        <f t="shared" si="280"/>
        <v>0</v>
      </c>
      <c r="BR42" s="35">
        <f t="shared" si="280"/>
        <v>0</v>
      </c>
      <c r="BS42" s="35">
        <f t="shared" si="280"/>
        <v>0</v>
      </c>
      <c r="BT42" s="35">
        <f t="shared" si="280"/>
        <v>0</v>
      </c>
      <c r="BU42" s="35">
        <f t="shared" si="280"/>
        <v>0</v>
      </c>
      <c r="BV42" s="35">
        <f t="shared" si="280"/>
        <v>0</v>
      </c>
      <c r="BW42" s="35">
        <f t="shared" si="280"/>
        <v>0</v>
      </c>
      <c r="BX42" s="35">
        <f t="shared" si="280"/>
        <v>0</v>
      </c>
      <c r="BY42" s="35">
        <f t="shared" si="280"/>
        <v>0</v>
      </c>
      <c r="BZ42" s="35">
        <f t="shared" si="280"/>
        <v>0</v>
      </c>
      <c r="CA42" s="35">
        <f t="shared" si="280"/>
        <v>0</v>
      </c>
      <c r="CB42" s="35">
        <f t="shared" si="280"/>
        <v>0</v>
      </c>
      <c r="CC42" s="35">
        <f t="shared" ref="CC42:EN42" si="281">CB42+CC41-CB43</f>
        <v>0</v>
      </c>
      <c r="CD42" s="35">
        <f t="shared" si="281"/>
        <v>0</v>
      </c>
      <c r="CE42" s="35">
        <f t="shared" si="281"/>
        <v>0</v>
      </c>
      <c r="CF42" s="35">
        <f t="shared" si="281"/>
        <v>0</v>
      </c>
      <c r="CG42" s="35">
        <f t="shared" si="281"/>
        <v>0</v>
      </c>
      <c r="CH42" s="35">
        <f t="shared" si="281"/>
        <v>0</v>
      </c>
      <c r="CI42" s="35">
        <f t="shared" si="281"/>
        <v>0</v>
      </c>
      <c r="CJ42" s="35">
        <f t="shared" si="281"/>
        <v>0</v>
      </c>
      <c r="CK42" s="35">
        <f t="shared" si="281"/>
        <v>0</v>
      </c>
      <c r="CL42" s="35">
        <f t="shared" si="281"/>
        <v>0</v>
      </c>
      <c r="CM42" s="35">
        <f t="shared" si="281"/>
        <v>0</v>
      </c>
      <c r="CN42" s="35">
        <f t="shared" si="281"/>
        <v>0</v>
      </c>
      <c r="CO42" s="35">
        <f t="shared" si="281"/>
        <v>0</v>
      </c>
      <c r="CP42" s="35">
        <f t="shared" si="281"/>
        <v>0</v>
      </c>
      <c r="CQ42" s="35">
        <f t="shared" si="281"/>
        <v>0</v>
      </c>
      <c r="CR42" s="35">
        <f t="shared" si="281"/>
        <v>0</v>
      </c>
      <c r="CS42" s="35">
        <f t="shared" si="281"/>
        <v>0</v>
      </c>
      <c r="CT42" s="35">
        <f t="shared" si="281"/>
        <v>0</v>
      </c>
      <c r="CU42" s="35">
        <f t="shared" si="281"/>
        <v>0</v>
      </c>
      <c r="CV42" s="35">
        <f t="shared" si="281"/>
        <v>0</v>
      </c>
      <c r="CW42" s="35">
        <f t="shared" si="281"/>
        <v>0</v>
      </c>
      <c r="CX42" s="35">
        <f t="shared" si="281"/>
        <v>0</v>
      </c>
      <c r="CY42" s="35">
        <f t="shared" si="281"/>
        <v>0</v>
      </c>
      <c r="CZ42" s="35">
        <f t="shared" si="281"/>
        <v>0</v>
      </c>
      <c r="DA42" s="35">
        <f t="shared" si="281"/>
        <v>0</v>
      </c>
      <c r="DB42" s="35">
        <f t="shared" si="281"/>
        <v>0</v>
      </c>
      <c r="DC42" s="35">
        <f t="shared" si="281"/>
        <v>0</v>
      </c>
      <c r="DD42" s="35">
        <f t="shared" si="281"/>
        <v>0</v>
      </c>
      <c r="DE42" s="35">
        <f t="shared" si="281"/>
        <v>0</v>
      </c>
      <c r="DF42" s="35">
        <f t="shared" si="281"/>
        <v>0</v>
      </c>
      <c r="DG42" s="35">
        <f t="shared" si="281"/>
        <v>0</v>
      </c>
      <c r="DH42" s="35">
        <f t="shared" si="281"/>
        <v>0</v>
      </c>
      <c r="DI42" s="35">
        <f t="shared" si="281"/>
        <v>0</v>
      </c>
      <c r="DJ42" s="35">
        <f t="shared" si="281"/>
        <v>0</v>
      </c>
      <c r="DK42" s="35">
        <f t="shared" si="281"/>
        <v>0</v>
      </c>
      <c r="DL42" s="35">
        <f t="shared" si="281"/>
        <v>0</v>
      </c>
      <c r="DM42" s="35">
        <f t="shared" si="281"/>
        <v>0</v>
      </c>
      <c r="DN42" s="35">
        <f t="shared" si="281"/>
        <v>0</v>
      </c>
      <c r="DO42" s="35">
        <f t="shared" si="281"/>
        <v>0</v>
      </c>
      <c r="DP42" s="35">
        <f t="shared" si="281"/>
        <v>0</v>
      </c>
      <c r="DQ42" s="35">
        <f t="shared" si="281"/>
        <v>0</v>
      </c>
      <c r="DR42" s="35">
        <f t="shared" si="281"/>
        <v>0</v>
      </c>
      <c r="DS42" s="35">
        <f t="shared" si="281"/>
        <v>0</v>
      </c>
      <c r="DT42" s="35">
        <f t="shared" si="281"/>
        <v>0</v>
      </c>
      <c r="DU42" s="35">
        <f t="shared" si="281"/>
        <v>0</v>
      </c>
      <c r="DV42" s="35">
        <f t="shared" si="281"/>
        <v>0</v>
      </c>
      <c r="DW42" s="35">
        <f t="shared" si="281"/>
        <v>0</v>
      </c>
      <c r="DX42" s="35">
        <f t="shared" si="281"/>
        <v>0</v>
      </c>
      <c r="DY42" s="35">
        <f t="shared" si="281"/>
        <v>0</v>
      </c>
      <c r="DZ42" s="35">
        <f t="shared" si="281"/>
        <v>0</v>
      </c>
      <c r="EA42" s="35">
        <f t="shared" si="281"/>
        <v>0</v>
      </c>
      <c r="EB42" s="35">
        <f t="shared" si="281"/>
        <v>0</v>
      </c>
      <c r="EC42" s="35">
        <f t="shared" si="281"/>
        <v>0</v>
      </c>
      <c r="ED42" s="35">
        <f t="shared" si="281"/>
        <v>0</v>
      </c>
      <c r="EE42" s="35">
        <f t="shared" si="281"/>
        <v>0</v>
      </c>
      <c r="EF42" s="35">
        <f t="shared" si="281"/>
        <v>0</v>
      </c>
      <c r="EG42" s="35">
        <f t="shared" si="281"/>
        <v>0</v>
      </c>
      <c r="EH42" s="35">
        <f t="shared" si="281"/>
        <v>0</v>
      </c>
      <c r="EI42" s="35">
        <f t="shared" si="281"/>
        <v>0</v>
      </c>
      <c r="EJ42" s="35">
        <f t="shared" si="281"/>
        <v>0</v>
      </c>
      <c r="EK42" s="35">
        <f t="shared" si="281"/>
        <v>0</v>
      </c>
      <c r="EL42" s="35">
        <f t="shared" si="281"/>
        <v>0</v>
      </c>
      <c r="EM42" s="35">
        <f t="shared" si="281"/>
        <v>0</v>
      </c>
      <c r="EN42" s="35">
        <f t="shared" si="281"/>
        <v>0</v>
      </c>
      <c r="EO42" s="35">
        <f t="shared" ref="EO42:GZ42" si="282">EN42+EO41-EN43</f>
        <v>0</v>
      </c>
      <c r="EP42" s="35">
        <f t="shared" si="282"/>
        <v>0</v>
      </c>
      <c r="EQ42" s="35">
        <f t="shared" si="282"/>
        <v>0</v>
      </c>
      <c r="ER42" s="35">
        <f t="shared" si="282"/>
        <v>0</v>
      </c>
      <c r="ES42" s="35">
        <f t="shared" si="282"/>
        <v>0</v>
      </c>
      <c r="ET42" s="35">
        <f t="shared" si="282"/>
        <v>0</v>
      </c>
      <c r="EU42" s="35">
        <f t="shared" si="282"/>
        <v>0</v>
      </c>
      <c r="EV42" s="35">
        <f t="shared" si="282"/>
        <v>0</v>
      </c>
      <c r="EW42" s="35">
        <f t="shared" si="282"/>
        <v>0</v>
      </c>
      <c r="EX42" s="35">
        <f t="shared" si="282"/>
        <v>0</v>
      </c>
      <c r="EY42" s="35">
        <f t="shared" si="282"/>
        <v>0</v>
      </c>
      <c r="EZ42" s="35">
        <f t="shared" si="282"/>
        <v>0</v>
      </c>
      <c r="FA42" s="35">
        <f t="shared" si="282"/>
        <v>0</v>
      </c>
      <c r="FB42" s="35">
        <f t="shared" si="282"/>
        <v>0</v>
      </c>
      <c r="FC42" s="35">
        <f t="shared" si="282"/>
        <v>0</v>
      </c>
      <c r="FD42" s="35">
        <f t="shared" si="282"/>
        <v>0</v>
      </c>
      <c r="FE42" s="35">
        <f t="shared" si="282"/>
        <v>0</v>
      </c>
      <c r="FF42" s="35">
        <f t="shared" si="282"/>
        <v>0</v>
      </c>
      <c r="FG42" s="35">
        <f t="shared" si="282"/>
        <v>0</v>
      </c>
      <c r="FH42" s="35">
        <f t="shared" si="282"/>
        <v>0</v>
      </c>
      <c r="FI42" s="35">
        <f t="shared" si="282"/>
        <v>0</v>
      </c>
      <c r="FJ42" s="35">
        <f t="shared" si="282"/>
        <v>0</v>
      </c>
      <c r="FK42" s="35">
        <f t="shared" si="282"/>
        <v>0</v>
      </c>
      <c r="FL42" s="35">
        <f t="shared" si="282"/>
        <v>0</v>
      </c>
      <c r="FM42" s="35">
        <f t="shared" si="282"/>
        <v>0</v>
      </c>
      <c r="FN42" s="35">
        <f t="shared" si="282"/>
        <v>0</v>
      </c>
      <c r="FO42" s="35">
        <f t="shared" si="282"/>
        <v>0</v>
      </c>
      <c r="FP42" s="35">
        <f t="shared" si="282"/>
        <v>0</v>
      </c>
      <c r="FQ42" s="35">
        <f t="shared" si="282"/>
        <v>0</v>
      </c>
      <c r="FR42" s="35">
        <f t="shared" si="282"/>
        <v>0</v>
      </c>
      <c r="FS42" s="35">
        <f t="shared" si="282"/>
        <v>0</v>
      </c>
      <c r="FT42" s="35">
        <f t="shared" si="282"/>
        <v>0</v>
      </c>
      <c r="FU42" s="35">
        <f t="shared" si="282"/>
        <v>0</v>
      </c>
      <c r="FV42" s="35">
        <f t="shared" si="282"/>
        <v>0</v>
      </c>
      <c r="FW42" s="35">
        <f t="shared" si="282"/>
        <v>0</v>
      </c>
      <c r="FX42" s="35">
        <f t="shared" si="282"/>
        <v>0</v>
      </c>
      <c r="FY42" s="35">
        <f t="shared" si="282"/>
        <v>0</v>
      </c>
      <c r="FZ42" s="35">
        <f t="shared" si="282"/>
        <v>0</v>
      </c>
      <c r="GA42" s="35">
        <f t="shared" si="282"/>
        <v>0</v>
      </c>
      <c r="GB42" s="35">
        <f t="shared" si="282"/>
        <v>0</v>
      </c>
      <c r="GC42" s="35">
        <f t="shared" si="282"/>
        <v>0</v>
      </c>
      <c r="GD42" s="35">
        <f t="shared" si="282"/>
        <v>0</v>
      </c>
      <c r="GE42" s="35">
        <f t="shared" si="282"/>
        <v>0</v>
      </c>
      <c r="GF42" s="35">
        <f t="shared" si="282"/>
        <v>0</v>
      </c>
      <c r="GG42" s="35">
        <f t="shared" si="282"/>
        <v>0</v>
      </c>
      <c r="GH42" s="35">
        <f t="shared" si="282"/>
        <v>0</v>
      </c>
      <c r="GI42" s="35">
        <f t="shared" si="282"/>
        <v>0</v>
      </c>
      <c r="GJ42" s="35">
        <f t="shared" si="282"/>
        <v>0</v>
      </c>
      <c r="GK42" s="35">
        <f t="shared" si="282"/>
        <v>0</v>
      </c>
      <c r="GL42" s="35">
        <f t="shared" si="282"/>
        <v>0</v>
      </c>
      <c r="GM42" s="35">
        <f t="shared" si="282"/>
        <v>0</v>
      </c>
      <c r="GN42" s="35">
        <f t="shared" si="282"/>
        <v>0</v>
      </c>
      <c r="GO42" s="35">
        <f t="shared" si="282"/>
        <v>0</v>
      </c>
      <c r="GP42" s="35">
        <f t="shared" si="282"/>
        <v>0</v>
      </c>
      <c r="GQ42" s="35">
        <f t="shared" si="282"/>
        <v>0</v>
      </c>
      <c r="GR42" s="35">
        <f t="shared" si="282"/>
        <v>0</v>
      </c>
      <c r="GS42" s="35">
        <f t="shared" si="282"/>
        <v>0</v>
      </c>
      <c r="GT42" s="35">
        <f t="shared" si="282"/>
        <v>0</v>
      </c>
      <c r="GU42" s="35">
        <f t="shared" si="282"/>
        <v>0</v>
      </c>
      <c r="GV42" s="35">
        <f t="shared" si="282"/>
        <v>0</v>
      </c>
      <c r="GW42" s="35">
        <f t="shared" si="282"/>
        <v>0</v>
      </c>
      <c r="GX42" s="35">
        <f t="shared" si="282"/>
        <v>0</v>
      </c>
      <c r="GY42" s="35">
        <f t="shared" si="282"/>
        <v>0</v>
      </c>
      <c r="GZ42" s="35">
        <f t="shared" si="282"/>
        <v>0</v>
      </c>
      <c r="HA42" s="35">
        <f t="shared" ref="HA42:IC42" si="283">GZ42+HA41-GZ43</f>
        <v>0</v>
      </c>
      <c r="HB42" s="35">
        <f t="shared" si="283"/>
        <v>0</v>
      </c>
      <c r="HC42" s="35">
        <f t="shared" si="283"/>
        <v>0</v>
      </c>
      <c r="HD42" s="35">
        <f t="shared" si="283"/>
        <v>0</v>
      </c>
      <c r="HE42" s="35">
        <f t="shared" si="283"/>
        <v>0</v>
      </c>
      <c r="HF42" s="35">
        <f t="shared" si="283"/>
        <v>0</v>
      </c>
      <c r="HG42" s="35">
        <f t="shared" si="283"/>
        <v>0</v>
      </c>
      <c r="HH42" s="35">
        <f t="shared" si="283"/>
        <v>0</v>
      </c>
      <c r="HI42" s="35">
        <f t="shared" si="283"/>
        <v>0</v>
      </c>
      <c r="HJ42" s="35">
        <f t="shared" si="283"/>
        <v>0</v>
      </c>
      <c r="HK42" s="35">
        <f t="shared" si="283"/>
        <v>0</v>
      </c>
      <c r="HL42" s="35">
        <f t="shared" si="283"/>
        <v>0</v>
      </c>
      <c r="HM42" s="35">
        <f t="shared" si="283"/>
        <v>0</v>
      </c>
      <c r="HN42" s="35">
        <f t="shared" si="283"/>
        <v>0</v>
      </c>
      <c r="HO42" s="35">
        <f t="shared" si="283"/>
        <v>0</v>
      </c>
      <c r="HP42" s="35">
        <f t="shared" si="283"/>
        <v>0</v>
      </c>
      <c r="HQ42" s="35">
        <f t="shared" si="283"/>
        <v>0</v>
      </c>
      <c r="HR42" s="35">
        <f t="shared" si="283"/>
        <v>0</v>
      </c>
      <c r="HS42" s="35">
        <f t="shared" si="283"/>
        <v>0</v>
      </c>
      <c r="HT42" s="35">
        <f t="shared" si="283"/>
        <v>0</v>
      </c>
      <c r="HU42" s="35">
        <f t="shared" si="283"/>
        <v>0</v>
      </c>
      <c r="HV42" s="35">
        <f t="shared" si="283"/>
        <v>0</v>
      </c>
      <c r="HW42" s="35">
        <f t="shared" si="283"/>
        <v>0</v>
      </c>
      <c r="HX42" s="35">
        <f t="shared" si="283"/>
        <v>0</v>
      </c>
      <c r="HY42" s="35">
        <f t="shared" si="283"/>
        <v>0</v>
      </c>
      <c r="HZ42" s="35">
        <f t="shared" si="283"/>
        <v>0</v>
      </c>
      <c r="IA42" s="35">
        <f t="shared" si="283"/>
        <v>0</v>
      </c>
      <c r="IB42" s="35">
        <f t="shared" si="283"/>
        <v>0</v>
      </c>
      <c r="IC42" s="35">
        <f t="shared" si="283"/>
        <v>0</v>
      </c>
    </row>
    <row r="43" spans="1:237" x14ac:dyDescent="0.2">
      <c r="B43" s="3" t="s">
        <v>38</v>
      </c>
      <c r="I43" s="5" t="s">
        <v>18</v>
      </c>
      <c r="K43" s="43">
        <f>Input_Scen!J182</f>
        <v>2045</v>
      </c>
      <c r="N43" s="37">
        <f>SUM(P43:IC43)</f>
        <v>1</v>
      </c>
      <c r="P43" s="38">
        <f t="shared" ref="P43:CA43" si="284">IF(P$6=$K43,1,0)</f>
        <v>0</v>
      </c>
      <c r="Q43" s="38">
        <f t="shared" si="284"/>
        <v>0</v>
      </c>
      <c r="R43" s="38">
        <f t="shared" si="284"/>
        <v>0</v>
      </c>
      <c r="S43" s="38">
        <f t="shared" si="284"/>
        <v>0</v>
      </c>
      <c r="T43" s="38">
        <f t="shared" si="284"/>
        <v>0</v>
      </c>
      <c r="U43" s="38">
        <f t="shared" si="284"/>
        <v>0</v>
      </c>
      <c r="V43" s="38">
        <f t="shared" si="284"/>
        <v>0</v>
      </c>
      <c r="W43" s="38">
        <f t="shared" si="284"/>
        <v>0</v>
      </c>
      <c r="X43" s="38">
        <f t="shared" si="284"/>
        <v>0</v>
      </c>
      <c r="Y43" s="38">
        <f t="shared" si="284"/>
        <v>0</v>
      </c>
      <c r="Z43" s="38">
        <f t="shared" si="284"/>
        <v>0</v>
      </c>
      <c r="AA43" s="38">
        <f t="shared" si="284"/>
        <v>0</v>
      </c>
      <c r="AB43" s="38">
        <f t="shared" si="284"/>
        <v>0</v>
      </c>
      <c r="AC43" s="38">
        <f t="shared" si="284"/>
        <v>0</v>
      </c>
      <c r="AD43" s="38">
        <f t="shared" si="284"/>
        <v>0</v>
      </c>
      <c r="AE43" s="38">
        <f t="shared" si="284"/>
        <v>0</v>
      </c>
      <c r="AF43" s="38">
        <f t="shared" si="284"/>
        <v>0</v>
      </c>
      <c r="AG43" s="38">
        <f t="shared" si="284"/>
        <v>0</v>
      </c>
      <c r="AH43" s="38">
        <f t="shared" si="284"/>
        <v>0</v>
      </c>
      <c r="AI43" s="38">
        <f t="shared" si="284"/>
        <v>0</v>
      </c>
      <c r="AJ43" s="38">
        <f t="shared" si="284"/>
        <v>0</v>
      </c>
      <c r="AK43" s="38">
        <f t="shared" si="284"/>
        <v>0</v>
      </c>
      <c r="AL43" s="38">
        <f t="shared" si="284"/>
        <v>1</v>
      </c>
      <c r="AM43" s="38">
        <f t="shared" si="284"/>
        <v>0</v>
      </c>
      <c r="AN43" s="38">
        <f t="shared" si="284"/>
        <v>0</v>
      </c>
      <c r="AO43" s="38">
        <f t="shared" si="284"/>
        <v>0</v>
      </c>
      <c r="AP43" s="38">
        <f t="shared" si="284"/>
        <v>0</v>
      </c>
      <c r="AQ43" s="38">
        <f t="shared" si="284"/>
        <v>0</v>
      </c>
      <c r="AR43" s="38">
        <f t="shared" si="284"/>
        <v>0</v>
      </c>
      <c r="AS43" s="38">
        <f t="shared" si="284"/>
        <v>0</v>
      </c>
      <c r="AT43" s="38">
        <f t="shared" si="284"/>
        <v>0</v>
      </c>
      <c r="AU43" s="38">
        <f t="shared" si="284"/>
        <v>0</v>
      </c>
      <c r="AV43" s="38">
        <f t="shared" si="284"/>
        <v>0</v>
      </c>
      <c r="AW43" s="38">
        <f t="shared" si="284"/>
        <v>0</v>
      </c>
      <c r="AX43" s="38">
        <f t="shared" si="284"/>
        <v>0</v>
      </c>
      <c r="AY43" s="38">
        <f t="shared" si="284"/>
        <v>0</v>
      </c>
      <c r="AZ43" s="38">
        <f t="shared" si="284"/>
        <v>0</v>
      </c>
      <c r="BA43" s="38">
        <f t="shared" si="284"/>
        <v>0</v>
      </c>
      <c r="BB43" s="38">
        <f t="shared" si="284"/>
        <v>0</v>
      </c>
      <c r="BC43" s="38">
        <f t="shared" si="284"/>
        <v>0</v>
      </c>
      <c r="BD43" s="38">
        <f t="shared" si="284"/>
        <v>0</v>
      </c>
      <c r="BE43" s="38">
        <f t="shared" si="284"/>
        <v>0</v>
      </c>
      <c r="BF43" s="38">
        <f t="shared" si="284"/>
        <v>0</v>
      </c>
      <c r="BG43" s="38">
        <f t="shared" si="284"/>
        <v>0</v>
      </c>
      <c r="BH43" s="38">
        <f t="shared" si="284"/>
        <v>0</v>
      </c>
      <c r="BI43" s="38">
        <f t="shared" si="284"/>
        <v>0</v>
      </c>
      <c r="BJ43" s="38">
        <f t="shared" si="284"/>
        <v>0</v>
      </c>
      <c r="BK43" s="38">
        <f t="shared" si="284"/>
        <v>0</v>
      </c>
      <c r="BL43" s="38">
        <f t="shared" si="284"/>
        <v>0</v>
      </c>
      <c r="BM43" s="38">
        <f t="shared" si="284"/>
        <v>0</v>
      </c>
      <c r="BN43" s="38">
        <f t="shared" si="284"/>
        <v>0</v>
      </c>
      <c r="BO43" s="38">
        <f t="shared" si="284"/>
        <v>0</v>
      </c>
      <c r="BP43" s="38">
        <f t="shared" si="284"/>
        <v>0</v>
      </c>
      <c r="BQ43" s="38">
        <f t="shared" si="284"/>
        <v>0</v>
      </c>
      <c r="BR43" s="38">
        <f t="shared" si="284"/>
        <v>0</v>
      </c>
      <c r="BS43" s="38">
        <f t="shared" si="284"/>
        <v>0</v>
      </c>
      <c r="BT43" s="38">
        <f t="shared" si="284"/>
        <v>0</v>
      </c>
      <c r="BU43" s="38">
        <f t="shared" si="284"/>
        <v>0</v>
      </c>
      <c r="BV43" s="38">
        <f t="shared" si="284"/>
        <v>0</v>
      </c>
      <c r="BW43" s="38">
        <f t="shared" si="284"/>
        <v>0</v>
      </c>
      <c r="BX43" s="38">
        <f t="shared" si="284"/>
        <v>0</v>
      </c>
      <c r="BY43" s="38">
        <f t="shared" si="284"/>
        <v>0</v>
      </c>
      <c r="BZ43" s="38">
        <f t="shared" si="284"/>
        <v>0</v>
      </c>
      <c r="CA43" s="38">
        <f t="shared" si="284"/>
        <v>0</v>
      </c>
      <c r="CB43" s="38">
        <f t="shared" ref="CB43" si="285">IF(CB$6=$K43,1,0)</f>
        <v>0</v>
      </c>
      <c r="CC43" s="38">
        <f t="shared" si="277"/>
        <v>0</v>
      </c>
      <c r="CD43" s="38">
        <f t="shared" si="277"/>
        <v>0</v>
      </c>
      <c r="CE43" s="38">
        <f t="shared" si="277"/>
        <v>0</v>
      </c>
      <c r="CF43" s="38">
        <f t="shared" si="277"/>
        <v>0</v>
      </c>
      <c r="CG43" s="38">
        <f t="shared" si="277"/>
        <v>0</v>
      </c>
      <c r="CH43" s="38">
        <f t="shared" si="277"/>
        <v>0</v>
      </c>
      <c r="CI43" s="38">
        <f t="shared" si="277"/>
        <v>0</v>
      </c>
      <c r="CJ43" s="38">
        <f t="shared" si="277"/>
        <v>0</v>
      </c>
      <c r="CK43" s="38">
        <f t="shared" si="277"/>
        <v>0</v>
      </c>
      <c r="CL43" s="38">
        <f t="shared" si="277"/>
        <v>0</v>
      </c>
      <c r="CM43" s="38">
        <f t="shared" si="277"/>
        <v>0</v>
      </c>
      <c r="CN43" s="38">
        <f t="shared" si="277"/>
        <v>0</v>
      </c>
      <c r="CO43" s="38">
        <f t="shared" si="277"/>
        <v>0</v>
      </c>
      <c r="CP43" s="38">
        <f t="shared" si="277"/>
        <v>0</v>
      </c>
      <c r="CQ43" s="38">
        <f t="shared" si="277"/>
        <v>0</v>
      </c>
      <c r="CR43" s="38">
        <f t="shared" si="277"/>
        <v>0</v>
      </c>
      <c r="CS43" s="38">
        <f t="shared" si="277"/>
        <v>0</v>
      </c>
      <c r="CT43" s="38">
        <f t="shared" si="277"/>
        <v>0</v>
      </c>
      <c r="CU43" s="38">
        <f t="shared" si="277"/>
        <v>0</v>
      </c>
      <c r="CV43" s="38">
        <f t="shared" si="277"/>
        <v>0</v>
      </c>
      <c r="CW43" s="38">
        <f t="shared" si="277"/>
        <v>0</v>
      </c>
      <c r="CX43" s="38">
        <f t="shared" si="277"/>
        <v>0</v>
      </c>
      <c r="CY43" s="38">
        <f t="shared" si="277"/>
        <v>0</v>
      </c>
      <c r="CZ43" s="38">
        <f t="shared" si="277"/>
        <v>0</v>
      </c>
      <c r="DA43" s="38">
        <f t="shared" si="277"/>
        <v>0</v>
      </c>
      <c r="DB43" s="38">
        <f t="shared" si="277"/>
        <v>0</v>
      </c>
      <c r="DC43" s="38">
        <f t="shared" si="277"/>
        <v>0</v>
      </c>
      <c r="DD43" s="38">
        <f t="shared" si="277"/>
        <v>0</v>
      </c>
      <c r="DE43" s="38">
        <f t="shared" si="277"/>
        <v>0</v>
      </c>
      <c r="DF43" s="38">
        <f t="shared" si="277"/>
        <v>0</v>
      </c>
      <c r="DG43" s="38">
        <f t="shared" si="277"/>
        <v>0</v>
      </c>
      <c r="DH43" s="38">
        <f t="shared" si="277"/>
        <v>0</v>
      </c>
      <c r="DI43" s="38">
        <f t="shared" si="277"/>
        <v>0</v>
      </c>
      <c r="DJ43" s="38">
        <f t="shared" si="277"/>
        <v>0</v>
      </c>
      <c r="DK43" s="38">
        <f t="shared" si="277"/>
        <v>0</v>
      </c>
      <c r="DL43" s="38">
        <f t="shared" si="277"/>
        <v>0</v>
      </c>
      <c r="DM43" s="38">
        <f t="shared" si="277"/>
        <v>0</v>
      </c>
      <c r="DN43" s="38">
        <f t="shared" si="277"/>
        <v>0</v>
      </c>
      <c r="DO43" s="38">
        <f t="shared" si="277"/>
        <v>0</v>
      </c>
      <c r="DP43" s="38">
        <f t="shared" si="277"/>
        <v>0</v>
      </c>
      <c r="DQ43" s="38">
        <f t="shared" si="277"/>
        <v>0</v>
      </c>
      <c r="DR43" s="38">
        <f t="shared" si="277"/>
        <v>0</v>
      </c>
      <c r="DS43" s="38">
        <f t="shared" si="277"/>
        <v>0</v>
      </c>
      <c r="DT43" s="38">
        <f t="shared" si="277"/>
        <v>0</v>
      </c>
      <c r="DU43" s="38">
        <f t="shared" si="277"/>
        <v>0</v>
      </c>
      <c r="DV43" s="38">
        <f t="shared" si="277"/>
        <v>0</v>
      </c>
      <c r="DW43" s="38">
        <f t="shared" si="277"/>
        <v>0</v>
      </c>
      <c r="DX43" s="38">
        <f t="shared" si="277"/>
        <v>0</v>
      </c>
      <c r="DY43" s="38">
        <f t="shared" si="277"/>
        <v>0</v>
      </c>
      <c r="DZ43" s="38">
        <f t="shared" si="277"/>
        <v>0</v>
      </c>
      <c r="EA43" s="38">
        <f t="shared" si="277"/>
        <v>0</v>
      </c>
      <c r="EB43" s="38">
        <f t="shared" si="277"/>
        <v>0</v>
      </c>
      <c r="EC43" s="38">
        <f t="shared" si="277"/>
        <v>0</v>
      </c>
      <c r="ED43" s="38">
        <f t="shared" si="277"/>
        <v>0</v>
      </c>
      <c r="EE43" s="38">
        <f t="shared" si="277"/>
        <v>0</v>
      </c>
      <c r="EF43" s="38">
        <f t="shared" si="277"/>
        <v>0</v>
      </c>
      <c r="EG43" s="38">
        <f t="shared" si="277"/>
        <v>0</v>
      </c>
      <c r="EH43" s="38">
        <f t="shared" si="277"/>
        <v>0</v>
      </c>
      <c r="EI43" s="38">
        <f t="shared" si="277"/>
        <v>0</v>
      </c>
      <c r="EJ43" s="38">
        <f t="shared" si="277"/>
        <v>0</v>
      </c>
      <c r="EK43" s="38">
        <f t="shared" si="277"/>
        <v>0</v>
      </c>
      <c r="EL43" s="38">
        <f t="shared" si="277"/>
        <v>0</v>
      </c>
      <c r="EM43" s="38">
        <f t="shared" si="277"/>
        <v>0</v>
      </c>
      <c r="EN43" s="38">
        <f t="shared" si="277"/>
        <v>0</v>
      </c>
      <c r="EO43" s="38">
        <f t="shared" si="278"/>
        <v>0</v>
      </c>
      <c r="EP43" s="38">
        <f t="shared" si="278"/>
        <v>0</v>
      </c>
      <c r="EQ43" s="38">
        <f t="shared" si="278"/>
        <v>0</v>
      </c>
      <c r="ER43" s="38">
        <f t="shared" si="278"/>
        <v>0</v>
      </c>
      <c r="ES43" s="38">
        <f t="shared" si="278"/>
        <v>0</v>
      </c>
      <c r="ET43" s="38">
        <f t="shared" si="278"/>
        <v>0</v>
      </c>
      <c r="EU43" s="38">
        <f t="shared" si="278"/>
        <v>0</v>
      </c>
      <c r="EV43" s="38">
        <f t="shared" si="278"/>
        <v>0</v>
      </c>
      <c r="EW43" s="38">
        <f t="shared" si="278"/>
        <v>0</v>
      </c>
      <c r="EX43" s="38">
        <f t="shared" si="278"/>
        <v>0</v>
      </c>
      <c r="EY43" s="38">
        <f t="shared" si="278"/>
        <v>0</v>
      </c>
      <c r="EZ43" s="38">
        <f t="shared" si="278"/>
        <v>0</v>
      </c>
      <c r="FA43" s="38">
        <f t="shared" si="278"/>
        <v>0</v>
      </c>
      <c r="FB43" s="38">
        <f t="shared" si="278"/>
        <v>0</v>
      </c>
      <c r="FC43" s="38">
        <f t="shared" si="278"/>
        <v>0</v>
      </c>
      <c r="FD43" s="38">
        <f t="shared" si="278"/>
        <v>0</v>
      </c>
      <c r="FE43" s="38">
        <f t="shared" si="278"/>
        <v>0</v>
      </c>
      <c r="FF43" s="38">
        <f t="shared" si="278"/>
        <v>0</v>
      </c>
      <c r="FG43" s="38">
        <f t="shared" si="278"/>
        <v>0</v>
      </c>
      <c r="FH43" s="38">
        <f t="shared" si="278"/>
        <v>0</v>
      </c>
      <c r="FI43" s="38">
        <f t="shared" si="278"/>
        <v>0</v>
      </c>
      <c r="FJ43" s="38">
        <f t="shared" si="278"/>
        <v>0</v>
      </c>
      <c r="FK43" s="38">
        <f t="shared" si="278"/>
        <v>0</v>
      </c>
      <c r="FL43" s="38">
        <f t="shared" si="278"/>
        <v>0</v>
      </c>
      <c r="FM43" s="38">
        <f t="shared" si="278"/>
        <v>0</v>
      </c>
      <c r="FN43" s="38">
        <f t="shared" si="278"/>
        <v>0</v>
      </c>
      <c r="FO43" s="38">
        <f t="shared" si="278"/>
        <v>0</v>
      </c>
      <c r="FP43" s="38">
        <f t="shared" si="278"/>
        <v>0</v>
      </c>
      <c r="FQ43" s="38">
        <f t="shared" si="278"/>
        <v>0</v>
      </c>
      <c r="FR43" s="38">
        <f t="shared" si="278"/>
        <v>0</v>
      </c>
      <c r="FS43" s="38">
        <f t="shared" si="278"/>
        <v>0</v>
      </c>
      <c r="FT43" s="38">
        <f t="shared" si="278"/>
        <v>0</v>
      </c>
      <c r="FU43" s="38">
        <f t="shared" si="278"/>
        <v>0</v>
      </c>
      <c r="FV43" s="38">
        <f t="shared" si="278"/>
        <v>0</v>
      </c>
      <c r="FW43" s="38">
        <f t="shared" si="278"/>
        <v>0</v>
      </c>
      <c r="FX43" s="38">
        <f t="shared" si="278"/>
        <v>0</v>
      </c>
      <c r="FY43" s="38">
        <f t="shared" si="278"/>
        <v>0</v>
      </c>
      <c r="FZ43" s="38">
        <f t="shared" si="278"/>
        <v>0</v>
      </c>
      <c r="GA43" s="38">
        <f t="shared" si="278"/>
        <v>0</v>
      </c>
      <c r="GB43" s="38">
        <f t="shared" si="278"/>
        <v>0</v>
      </c>
      <c r="GC43" s="38">
        <f t="shared" si="278"/>
        <v>0</v>
      </c>
      <c r="GD43" s="38">
        <f t="shared" si="278"/>
        <v>0</v>
      </c>
      <c r="GE43" s="38">
        <f t="shared" si="278"/>
        <v>0</v>
      </c>
      <c r="GF43" s="38">
        <f t="shared" si="278"/>
        <v>0</v>
      </c>
      <c r="GG43" s="38">
        <f t="shared" si="278"/>
        <v>0</v>
      </c>
      <c r="GH43" s="38">
        <f t="shared" si="278"/>
        <v>0</v>
      </c>
      <c r="GI43" s="38">
        <f t="shared" si="278"/>
        <v>0</v>
      </c>
      <c r="GJ43" s="38">
        <f t="shared" si="278"/>
        <v>0</v>
      </c>
      <c r="GK43" s="38">
        <f t="shared" si="278"/>
        <v>0</v>
      </c>
      <c r="GL43" s="38">
        <f t="shared" si="278"/>
        <v>0</v>
      </c>
      <c r="GM43" s="38">
        <f t="shared" si="278"/>
        <v>0</v>
      </c>
      <c r="GN43" s="38">
        <f t="shared" si="278"/>
        <v>0</v>
      </c>
      <c r="GO43" s="38">
        <f t="shared" si="278"/>
        <v>0</v>
      </c>
      <c r="GP43" s="38">
        <f t="shared" si="278"/>
        <v>0</v>
      </c>
      <c r="GQ43" s="38">
        <f t="shared" si="278"/>
        <v>0</v>
      </c>
      <c r="GR43" s="38">
        <f t="shared" si="278"/>
        <v>0</v>
      </c>
      <c r="GS43" s="38">
        <f t="shared" si="278"/>
        <v>0</v>
      </c>
      <c r="GT43" s="38">
        <f t="shared" si="278"/>
        <v>0</v>
      </c>
      <c r="GU43" s="38">
        <f t="shared" si="278"/>
        <v>0</v>
      </c>
      <c r="GV43" s="38">
        <f t="shared" si="278"/>
        <v>0</v>
      </c>
      <c r="GW43" s="38">
        <f t="shared" si="278"/>
        <v>0</v>
      </c>
      <c r="GX43" s="38">
        <f t="shared" si="278"/>
        <v>0</v>
      </c>
      <c r="GY43" s="38">
        <f t="shared" si="278"/>
        <v>0</v>
      </c>
      <c r="GZ43" s="38">
        <f t="shared" si="278"/>
        <v>0</v>
      </c>
      <c r="HA43" s="38">
        <f t="shared" si="279"/>
        <v>0</v>
      </c>
      <c r="HB43" s="38">
        <f t="shared" si="279"/>
        <v>0</v>
      </c>
      <c r="HC43" s="38">
        <f t="shared" si="279"/>
        <v>0</v>
      </c>
      <c r="HD43" s="38">
        <f t="shared" si="279"/>
        <v>0</v>
      </c>
      <c r="HE43" s="38">
        <f t="shared" si="279"/>
        <v>0</v>
      </c>
      <c r="HF43" s="38">
        <f t="shared" si="279"/>
        <v>0</v>
      </c>
      <c r="HG43" s="38">
        <f t="shared" si="279"/>
        <v>0</v>
      </c>
      <c r="HH43" s="38">
        <f t="shared" si="279"/>
        <v>0</v>
      </c>
      <c r="HI43" s="38">
        <f t="shared" si="279"/>
        <v>0</v>
      </c>
      <c r="HJ43" s="38">
        <f t="shared" si="279"/>
        <v>0</v>
      </c>
      <c r="HK43" s="38">
        <f t="shared" si="279"/>
        <v>0</v>
      </c>
      <c r="HL43" s="38">
        <f t="shared" si="279"/>
        <v>0</v>
      </c>
      <c r="HM43" s="38">
        <f t="shared" si="279"/>
        <v>0</v>
      </c>
      <c r="HN43" s="38">
        <f t="shared" si="279"/>
        <v>0</v>
      </c>
      <c r="HO43" s="38">
        <f t="shared" si="279"/>
        <v>0</v>
      </c>
      <c r="HP43" s="38">
        <f t="shared" si="279"/>
        <v>0</v>
      </c>
      <c r="HQ43" s="38">
        <f t="shared" si="279"/>
        <v>0</v>
      </c>
      <c r="HR43" s="38">
        <f t="shared" si="279"/>
        <v>0</v>
      </c>
      <c r="HS43" s="38">
        <f t="shared" si="279"/>
        <v>0</v>
      </c>
      <c r="HT43" s="38">
        <f t="shared" si="279"/>
        <v>0</v>
      </c>
      <c r="HU43" s="38">
        <f t="shared" si="279"/>
        <v>0</v>
      </c>
      <c r="HV43" s="38">
        <f t="shared" si="279"/>
        <v>0</v>
      </c>
      <c r="HW43" s="38">
        <f t="shared" si="279"/>
        <v>0</v>
      </c>
      <c r="HX43" s="38">
        <f t="shared" si="279"/>
        <v>0</v>
      </c>
      <c r="HY43" s="38">
        <f t="shared" si="279"/>
        <v>0</v>
      </c>
      <c r="HZ43" s="38">
        <f t="shared" si="279"/>
        <v>0</v>
      </c>
      <c r="IA43" s="38">
        <f t="shared" si="279"/>
        <v>0</v>
      </c>
      <c r="IB43" s="38">
        <f t="shared" si="279"/>
        <v>0</v>
      </c>
      <c r="IC43" s="38">
        <f t="shared" si="279"/>
        <v>0</v>
      </c>
    </row>
    <row r="44" spans="1:237" x14ac:dyDescent="0.2">
      <c r="N44" s="46"/>
    </row>
    <row r="45" spans="1:237" x14ac:dyDescent="0.2">
      <c r="B45" s="3" t="s">
        <v>39</v>
      </c>
      <c r="I45" s="5" t="s">
        <v>31</v>
      </c>
      <c r="N45" s="46"/>
      <c r="P45" s="35">
        <f t="shared" ref="P45:CA45" si="286">(P42+O45)*P42</f>
        <v>0</v>
      </c>
      <c r="Q45" s="35">
        <f t="shared" si="286"/>
        <v>0</v>
      </c>
      <c r="R45" s="35">
        <f t="shared" si="286"/>
        <v>0</v>
      </c>
      <c r="S45" s="35">
        <f t="shared" si="286"/>
        <v>0</v>
      </c>
      <c r="T45" s="35">
        <f t="shared" si="286"/>
        <v>0</v>
      </c>
      <c r="U45" s="35">
        <f t="shared" si="286"/>
        <v>0</v>
      </c>
      <c r="V45" s="35">
        <f t="shared" si="286"/>
        <v>1</v>
      </c>
      <c r="W45" s="35">
        <f t="shared" si="286"/>
        <v>2</v>
      </c>
      <c r="X45" s="35">
        <f t="shared" si="286"/>
        <v>3</v>
      </c>
      <c r="Y45" s="35">
        <f t="shared" si="286"/>
        <v>4</v>
      </c>
      <c r="Z45" s="35">
        <f t="shared" si="286"/>
        <v>5</v>
      </c>
      <c r="AA45" s="35">
        <f t="shared" si="286"/>
        <v>6</v>
      </c>
      <c r="AB45" s="35">
        <f t="shared" si="286"/>
        <v>7</v>
      </c>
      <c r="AC45" s="35">
        <f t="shared" si="286"/>
        <v>8</v>
      </c>
      <c r="AD45" s="35">
        <f t="shared" si="286"/>
        <v>9</v>
      </c>
      <c r="AE45" s="35">
        <f t="shared" si="286"/>
        <v>10</v>
      </c>
      <c r="AF45" s="35">
        <f t="shared" si="286"/>
        <v>11</v>
      </c>
      <c r="AG45" s="35">
        <f t="shared" si="286"/>
        <v>12</v>
      </c>
      <c r="AH45" s="35">
        <f t="shared" si="286"/>
        <v>13</v>
      </c>
      <c r="AI45" s="35">
        <f t="shared" si="286"/>
        <v>14</v>
      </c>
      <c r="AJ45" s="35">
        <f t="shared" si="286"/>
        <v>15</v>
      </c>
      <c r="AK45" s="35">
        <f t="shared" si="286"/>
        <v>16</v>
      </c>
      <c r="AL45" s="35">
        <f t="shared" si="286"/>
        <v>17</v>
      </c>
      <c r="AM45" s="35">
        <f t="shared" si="286"/>
        <v>0</v>
      </c>
      <c r="AN45" s="35">
        <f t="shared" si="286"/>
        <v>0</v>
      </c>
      <c r="AO45" s="35">
        <f t="shared" si="286"/>
        <v>0</v>
      </c>
      <c r="AP45" s="35">
        <f t="shared" si="286"/>
        <v>0</v>
      </c>
      <c r="AQ45" s="35">
        <f t="shared" si="286"/>
        <v>0</v>
      </c>
      <c r="AR45" s="35">
        <f t="shared" si="286"/>
        <v>0</v>
      </c>
      <c r="AS45" s="35">
        <f t="shared" si="286"/>
        <v>0</v>
      </c>
      <c r="AT45" s="35">
        <f t="shared" si="286"/>
        <v>0</v>
      </c>
      <c r="AU45" s="35">
        <f t="shared" si="286"/>
        <v>0</v>
      </c>
      <c r="AV45" s="35">
        <f t="shared" si="286"/>
        <v>0</v>
      </c>
      <c r="AW45" s="35">
        <f t="shared" si="286"/>
        <v>0</v>
      </c>
      <c r="AX45" s="35">
        <f t="shared" si="286"/>
        <v>0</v>
      </c>
      <c r="AY45" s="35">
        <f t="shared" si="286"/>
        <v>0</v>
      </c>
      <c r="AZ45" s="35">
        <f t="shared" si="286"/>
        <v>0</v>
      </c>
      <c r="BA45" s="35">
        <f t="shared" si="286"/>
        <v>0</v>
      </c>
      <c r="BB45" s="35">
        <f t="shared" si="286"/>
        <v>0</v>
      </c>
      <c r="BC45" s="35">
        <f t="shared" si="286"/>
        <v>0</v>
      </c>
      <c r="BD45" s="35">
        <f t="shared" si="286"/>
        <v>0</v>
      </c>
      <c r="BE45" s="35">
        <f t="shared" si="286"/>
        <v>0</v>
      </c>
      <c r="BF45" s="35">
        <f t="shared" si="286"/>
        <v>0</v>
      </c>
      <c r="BG45" s="35">
        <f t="shared" si="286"/>
        <v>0</v>
      </c>
      <c r="BH45" s="35">
        <f t="shared" si="286"/>
        <v>0</v>
      </c>
      <c r="BI45" s="35">
        <f t="shared" si="286"/>
        <v>0</v>
      </c>
      <c r="BJ45" s="35">
        <f t="shared" si="286"/>
        <v>0</v>
      </c>
      <c r="BK45" s="35">
        <f t="shared" si="286"/>
        <v>0</v>
      </c>
      <c r="BL45" s="35">
        <f t="shared" si="286"/>
        <v>0</v>
      </c>
      <c r="BM45" s="35">
        <f t="shared" si="286"/>
        <v>0</v>
      </c>
      <c r="BN45" s="35">
        <f t="shared" si="286"/>
        <v>0</v>
      </c>
      <c r="BO45" s="35">
        <f t="shared" si="286"/>
        <v>0</v>
      </c>
      <c r="BP45" s="35">
        <f t="shared" si="286"/>
        <v>0</v>
      </c>
      <c r="BQ45" s="35">
        <f t="shared" si="286"/>
        <v>0</v>
      </c>
      <c r="BR45" s="35">
        <f t="shared" si="286"/>
        <v>0</v>
      </c>
      <c r="BS45" s="35">
        <f t="shared" si="286"/>
        <v>0</v>
      </c>
      <c r="BT45" s="35">
        <f t="shared" si="286"/>
        <v>0</v>
      </c>
      <c r="BU45" s="35">
        <f t="shared" si="286"/>
        <v>0</v>
      </c>
      <c r="BV45" s="35">
        <f t="shared" si="286"/>
        <v>0</v>
      </c>
      <c r="BW45" s="35">
        <f t="shared" si="286"/>
        <v>0</v>
      </c>
      <c r="BX45" s="35">
        <f t="shared" si="286"/>
        <v>0</v>
      </c>
      <c r="BY45" s="35">
        <f t="shared" si="286"/>
        <v>0</v>
      </c>
      <c r="BZ45" s="35">
        <f t="shared" si="286"/>
        <v>0</v>
      </c>
      <c r="CA45" s="35">
        <f t="shared" si="286"/>
        <v>0</v>
      </c>
      <c r="CB45" s="35">
        <f t="shared" ref="CB45:EM45" si="287">(CB42+CA45)*CB42</f>
        <v>0</v>
      </c>
      <c r="CC45" s="35">
        <f t="shared" si="287"/>
        <v>0</v>
      </c>
      <c r="CD45" s="35">
        <f t="shared" si="287"/>
        <v>0</v>
      </c>
      <c r="CE45" s="35">
        <f t="shared" si="287"/>
        <v>0</v>
      </c>
      <c r="CF45" s="35">
        <f t="shared" si="287"/>
        <v>0</v>
      </c>
      <c r="CG45" s="35">
        <f t="shared" si="287"/>
        <v>0</v>
      </c>
      <c r="CH45" s="35">
        <f t="shared" si="287"/>
        <v>0</v>
      </c>
      <c r="CI45" s="35">
        <f t="shared" si="287"/>
        <v>0</v>
      </c>
      <c r="CJ45" s="35">
        <f t="shared" si="287"/>
        <v>0</v>
      </c>
      <c r="CK45" s="35">
        <f t="shared" si="287"/>
        <v>0</v>
      </c>
      <c r="CL45" s="35">
        <f t="shared" si="287"/>
        <v>0</v>
      </c>
      <c r="CM45" s="35">
        <f t="shared" si="287"/>
        <v>0</v>
      </c>
      <c r="CN45" s="35">
        <f t="shared" si="287"/>
        <v>0</v>
      </c>
      <c r="CO45" s="35">
        <f t="shared" si="287"/>
        <v>0</v>
      </c>
      <c r="CP45" s="35">
        <f t="shared" si="287"/>
        <v>0</v>
      </c>
      <c r="CQ45" s="35">
        <f t="shared" si="287"/>
        <v>0</v>
      </c>
      <c r="CR45" s="35">
        <f t="shared" si="287"/>
        <v>0</v>
      </c>
      <c r="CS45" s="35">
        <f t="shared" si="287"/>
        <v>0</v>
      </c>
      <c r="CT45" s="35">
        <f t="shared" si="287"/>
        <v>0</v>
      </c>
      <c r="CU45" s="35">
        <f t="shared" si="287"/>
        <v>0</v>
      </c>
      <c r="CV45" s="35">
        <f t="shared" si="287"/>
        <v>0</v>
      </c>
      <c r="CW45" s="35">
        <f t="shared" si="287"/>
        <v>0</v>
      </c>
      <c r="CX45" s="35">
        <f t="shared" si="287"/>
        <v>0</v>
      </c>
      <c r="CY45" s="35">
        <f t="shared" si="287"/>
        <v>0</v>
      </c>
      <c r="CZ45" s="35">
        <f t="shared" si="287"/>
        <v>0</v>
      </c>
      <c r="DA45" s="35">
        <f t="shared" si="287"/>
        <v>0</v>
      </c>
      <c r="DB45" s="35">
        <f t="shared" si="287"/>
        <v>0</v>
      </c>
      <c r="DC45" s="35">
        <f t="shared" si="287"/>
        <v>0</v>
      </c>
      <c r="DD45" s="35">
        <f t="shared" si="287"/>
        <v>0</v>
      </c>
      <c r="DE45" s="35">
        <f t="shared" si="287"/>
        <v>0</v>
      </c>
      <c r="DF45" s="35">
        <f t="shared" si="287"/>
        <v>0</v>
      </c>
      <c r="DG45" s="35">
        <f t="shared" si="287"/>
        <v>0</v>
      </c>
      <c r="DH45" s="35">
        <f t="shared" si="287"/>
        <v>0</v>
      </c>
      <c r="DI45" s="35">
        <f t="shared" si="287"/>
        <v>0</v>
      </c>
      <c r="DJ45" s="35">
        <f t="shared" si="287"/>
        <v>0</v>
      </c>
      <c r="DK45" s="35">
        <f t="shared" si="287"/>
        <v>0</v>
      </c>
      <c r="DL45" s="35">
        <f t="shared" si="287"/>
        <v>0</v>
      </c>
      <c r="DM45" s="35">
        <f t="shared" si="287"/>
        <v>0</v>
      </c>
      <c r="DN45" s="35">
        <f t="shared" si="287"/>
        <v>0</v>
      </c>
      <c r="DO45" s="35">
        <f t="shared" si="287"/>
        <v>0</v>
      </c>
      <c r="DP45" s="35">
        <f t="shared" si="287"/>
        <v>0</v>
      </c>
      <c r="DQ45" s="35">
        <f t="shared" si="287"/>
        <v>0</v>
      </c>
      <c r="DR45" s="35">
        <f t="shared" si="287"/>
        <v>0</v>
      </c>
      <c r="DS45" s="35">
        <f t="shared" si="287"/>
        <v>0</v>
      </c>
      <c r="DT45" s="35">
        <f t="shared" si="287"/>
        <v>0</v>
      </c>
      <c r="DU45" s="35">
        <f t="shared" si="287"/>
        <v>0</v>
      </c>
      <c r="DV45" s="35">
        <f t="shared" si="287"/>
        <v>0</v>
      </c>
      <c r="DW45" s="35">
        <f t="shared" si="287"/>
        <v>0</v>
      </c>
      <c r="DX45" s="35">
        <f t="shared" si="287"/>
        <v>0</v>
      </c>
      <c r="DY45" s="35">
        <f t="shared" si="287"/>
        <v>0</v>
      </c>
      <c r="DZ45" s="35">
        <f t="shared" si="287"/>
        <v>0</v>
      </c>
      <c r="EA45" s="35">
        <f t="shared" si="287"/>
        <v>0</v>
      </c>
      <c r="EB45" s="35">
        <f t="shared" si="287"/>
        <v>0</v>
      </c>
      <c r="EC45" s="35">
        <f t="shared" si="287"/>
        <v>0</v>
      </c>
      <c r="ED45" s="35">
        <f t="shared" si="287"/>
        <v>0</v>
      </c>
      <c r="EE45" s="35">
        <f t="shared" si="287"/>
        <v>0</v>
      </c>
      <c r="EF45" s="35">
        <f t="shared" si="287"/>
        <v>0</v>
      </c>
      <c r="EG45" s="35">
        <f t="shared" si="287"/>
        <v>0</v>
      </c>
      <c r="EH45" s="35">
        <f t="shared" si="287"/>
        <v>0</v>
      </c>
      <c r="EI45" s="35">
        <f t="shared" si="287"/>
        <v>0</v>
      </c>
      <c r="EJ45" s="35">
        <f t="shared" si="287"/>
        <v>0</v>
      </c>
      <c r="EK45" s="35">
        <f t="shared" si="287"/>
        <v>0</v>
      </c>
      <c r="EL45" s="35">
        <f t="shared" si="287"/>
        <v>0</v>
      </c>
      <c r="EM45" s="35">
        <f t="shared" si="287"/>
        <v>0</v>
      </c>
      <c r="EN45" s="35">
        <f t="shared" ref="EN45:GY45" si="288">(EN42+EM45)*EN42</f>
        <v>0</v>
      </c>
      <c r="EO45" s="35">
        <f t="shared" si="288"/>
        <v>0</v>
      </c>
      <c r="EP45" s="35">
        <f t="shared" si="288"/>
        <v>0</v>
      </c>
      <c r="EQ45" s="35">
        <f t="shared" si="288"/>
        <v>0</v>
      </c>
      <c r="ER45" s="35">
        <f t="shared" si="288"/>
        <v>0</v>
      </c>
      <c r="ES45" s="35">
        <f t="shared" si="288"/>
        <v>0</v>
      </c>
      <c r="ET45" s="35">
        <f t="shared" si="288"/>
        <v>0</v>
      </c>
      <c r="EU45" s="35">
        <f t="shared" si="288"/>
        <v>0</v>
      </c>
      <c r="EV45" s="35">
        <f t="shared" si="288"/>
        <v>0</v>
      </c>
      <c r="EW45" s="35">
        <f t="shared" si="288"/>
        <v>0</v>
      </c>
      <c r="EX45" s="35">
        <f t="shared" si="288"/>
        <v>0</v>
      </c>
      <c r="EY45" s="35">
        <f t="shared" si="288"/>
        <v>0</v>
      </c>
      <c r="EZ45" s="35">
        <f t="shared" si="288"/>
        <v>0</v>
      </c>
      <c r="FA45" s="35">
        <f t="shared" si="288"/>
        <v>0</v>
      </c>
      <c r="FB45" s="35">
        <f t="shared" si="288"/>
        <v>0</v>
      </c>
      <c r="FC45" s="35">
        <f t="shared" si="288"/>
        <v>0</v>
      </c>
      <c r="FD45" s="35">
        <f t="shared" si="288"/>
        <v>0</v>
      </c>
      <c r="FE45" s="35">
        <f t="shared" si="288"/>
        <v>0</v>
      </c>
      <c r="FF45" s="35">
        <f t="shared" si="288"/>
        <v>0</v>
      </c>
      <c r="FG45" s="35">
        <f t="shared" si="288"/>
        <v>0</v>
      </c>
      <c r="FH45" s="35">
        <f t="shared" si="288"/>
        <v>0</v>
      </c>
      <c r="FI45" s="35">
        <f t="shared" si="288"/>
        <v>0</v>
      </c>
      <c r="FJ45" s="35">
        <f t="shared" si="288"/>
        <v>0</v>
      </c>
      <c r="FK45" s="35">
        <f t="shared" si="288"/>
        <v>0</v>
      </c>
      <c r="FL45" s="35">
        <f t="shared" si="288"/>
        <v>0</v>
      </c>
      <c r="FM45" s="35">
        <f t="shared" si="288"/>
        <v>0</v>
      </c>
      <c r="FN45" s="35">
        <f t="shared" si="288"/>
        <v>0</v>
      </c>
      <c r="FO45" s="35">
        <f t="shared" si="288"/>
        <v>0</v>
      </c>
      <c r="FP45" s="35">
        <f t="shared" si="288"/>
        <v>0</v>
      </c>
      <c r="FQ45" s="35">
        <f t="shared" si="288"/>
        <v>0</v>
      </c>
      <c r="FR45" s="35">
        <f t="shared" si="288"/>
        <v>0</v>
      </c>
      <c r="FS45" s="35">
        <f t="shared" si="288"/>
        <v>0</v>
      </c>
      <c r="FT45" s="35">
        <f t="shared" si="288"/>
        <v>0</v>
      </c>
      <c r="FU45" s="35">
        <f t="shared" si="288"/>
        <v>0</v>
      </c>
      <c r="FV45" s="35">
        <f t="shared" si="288"/>
        <v>0</v>
      </c>
      <c r="FW45" s="35">
        <f t="shared" si="288"/>
        <v>0</v>
      </c>
      <c r="FX45" s="35">
        <f t="shared" si="288"/>
        <v>0</v>
      </c>
      <c r="FY45" s="35">
        <f t="shared" si="288"/>
        <v>0</v>
      </c>
      <c r="FZ45" s="35">
        <f t="shared" si="288"/>
        <v>0</v>
      </c>
      <c r="GA45" s="35">
        <f t="shared" si="288"/>
        <v>0</v>
      </c>
      <c r="GB45" s="35">
        <f t="shared" si="288"/>
        <v>0</v>
      </c>
      <c r="GC45" s="35">
        <f t="shared" si="288"/>
        <v>0</v>
      </c>
      <c r="GD45" s="35">
        <f t="shared" si="288"/>
        <v>0</v>
      </c>
      <c r="GE45" s="35">
        <f t="shared" si="288"/>
        <v>0</v>
      </c>
      <c r="GF45" s="35">
        <f t="shared" si="288"/>
        <v>0</v>
      </c>
      <c r="GG45" s="35">
        <f t="shared" si="288"/>
        <v>0</v>
      </c>
      <c r="GH45" s="35">
        <f t="shared" si="288"/>
        <v>0</v>
      </c>
      <c r="GI45" s="35">
        <f t="shared" si="288"/>
        <v>0</v>
      </c>
      <c r="GJ45" s="35">
        <f t="shared" si="288"/>
        <v>0</v>
      </c>
      <c r="GK45" s="35">
        <f t="shared" si="288"/>
        <v>0</v>
      </c>
      <c r="GL45" s="35">
        <f t="shared" si="288"/>
        <v>0</v>
      </c>
      <c r="GM45" s="35">
        <f t="shared" si="288"/>
        <v>0</v>
      </c>
      <c r="GN45" s="35">
        <f t="shared" si="288"/>
        <v>0</v>
      </c>
      <c r="GO45" s="35">
        <f t="shared" si="288"/>
        <v>0</v>
      </c>
      <c r="GP45" s="35">
        <f t="shared" si="288"/>
        <v>0</v>
      </c>
      <c r="GQ45" s="35">
        <f t="shared" si="288"/>
        <v>0</v>
      </c>
      <c r="GR45" s="35">
        <f t="shared" si="288"/>
        <v>0</v>
      </c>
      <c r="GS45" s="35">
        <f t="shared" si="288"/>
        <v>0</v>
      </c>
      <c r="GT45" s="35">
        <f t="shared" si="288"/>
        <v>0</v>
      </c>
      <c r="GU45" s="35">
        <f t="shared" si="288"/>
        <v>0</v>
      </c>
      <c r="GV45" s="35">
        <f t="shared" si="288"/>
        <v>0</v>
      </c>
      <c r="GW45" s="35">
        <f t="shared" si="288"/>
        <v>0</v>
      </c>
      <c r="GX45" s="35">
        <f t="shared" si="288"/>
        <v>0</v>
      </c>
      <c r="GY45" s="35">
        <f t="shared" si="288"/>
        <v>0</v>
      </c>
      <c r="GZ45" s="35">
        <f t="shared" ref="GZ45:IC45" si="289">(GZ42+GY45)*GZ42</f>
        <v>0</v>
      </c>
      <c r="HA45" s="35">
        <f t="shared" si="289"/>
        <v>0</v>
      </c>
      <c r="HB45" s="35">
        <f t="shared" si="289"/>
        <v>0</v>
      </c>
      <c r="HC45" s="35">
        <f t="shared" si="289"/>
        <v>0</v>
      </c>
      <c r="HD45" s="35">
        <f t="shared" si="289"/>
        <v>0</v>
      </c>
      <c r="HE45" s="35">
        <f t="shared" si="289"/>
        <v>0</v>
      </c>
      <c r="HF45" s="35">
        <f t="shared" si="289"/>
        <v>0</v>
      </c>
      <c r="HG45" s="35">
        <f t="shared" si="289"/>
        <v>0</v>
      </c>
      <c r="HH45" s="35">
        <f t="shared" si="289"/>
        <v>0</v>
      </c>
      <c r="HI45" s="35">
        <f t="shared" si="289"/>
        <v>0</v>
      </c>
      <c r="HJ45" s="35">
        <f t="shared" si="289"/>
        <v>0</v>
      </c>
      <c r="HK45" s="35">
        <f t="shared" si="289"/>
        <v>0</v>
      </c>
      <c r="HL45" s="35">
        <f t="shared" si="289"/>
        <v>0</v>
      </c>
      <c r="HM45" s="35">
        <f t="shared" si="289"/>
        <v>0</v>
      </c>
      <c r="HN45" s="35">
        <f t="shared" si="289"/>
        <v>0</v>
      </c>
      <c r="HO45" s="35">
        <f t="shared" si="289"/>
        <v>0</v>
      </c>
      <c r="HP45" s="35">
        <f t="shared" si="289"/>
        <v>0</v>
      </c>
      <c r="HQ45" s="35">
        <f t="shared" si="289"/>
        <v>0</v>
      </c>
      <c r="HR45" s="35">
        <f t="shared" si="289"/>
        <v>0</v>
      </c>
      <c r="HS45" s="35">
        <f t="shared" si="289"/>
        <v>0</v>
      </c>
      <c r="HT45" s="35">
        <f t="shared" si="289"/>
        <v>0</v>
      </c>
      <c r="HU45" s="35">
        <f t="shared" si="289"/>
        <v>0</v>
      </c>
      <c r="HV45" s="35">
        <f t="shared" si="289"/>
        <v>0</v>
      </c>
      <c r="HW45" s="35">
        <f t="shared" si="289"/>
        <v>0</v>
      </c>
      <c r="HX45" s="35">
        <f t="shared" si="289"/>
        <v>0</v>
      </c>
      <c r="HY45" s="35">
        <f t="shared" si="289"/>
        <v>0</v>
      </c>
      <c r="HZ45" s="35">
        <f t="shared" si="289"/>
        <v>0</v>
      </c>
      <c r="IA45" s="35">
        <f t="shared" si="289"/>
        <v>0</v>
      </c>
      <c r="IB45" s="35">
        <f t="shared" si="289"/>
        <v>0</v>
      </c>
      <c r="IC45" s="35">
        <f t="shared" si="289"/>
        <v>0</v>
      </c>
    </row>
    <row r="46" spans="1:237" x14ac:dyDescent="0.2">
      <c r="N46" s="46"/>
    </row>
    <row r="47" spans="1:237" x14ac:dyDescent="0.2">
      <c r="B47" s="15" t="s">
        <v>40</v>
      </c>
      <c r="N47" s="46"/>
    </row>
    <row r="48" spans="1:237" x14ac:dyDescent="0.2">
      <c r="B48" s="3" t="s">
        <v>32</v>
      </c>
      <c r="I48" s="5" t="s">
        <v>18</v>
      </c>
      <c r="K48" s="43">
        <f>Input_Scen!J192</f>
        <v>2032</v>
      </c>
      <c r="N48" s="37">
        <f>SUM(P48:IC48)</f>
        <v>1</v>
      </c>
      <c r="P48" s="38">
        <f>IF(P$6=$K48,1,0)</f>
        <v>0</v>
      </c>
      <c r="Q48" s="38">
        <f t="shared" ref="Q48:CB48" si="290">IF(Q$6=$K48,1,0)</f>
        <v>0</v>
      </c>
      <c r="R48" s="38">
        <f t="shared" si="290"/>
        <v>0</v>
      </c>
      <c r="S48" s="38">
        <f t="shared" si="290"/>
        <v>0</v>
      </c>
      <c r="T48" s="38">
        <f t="shared" si="290"/>
        <v>0</v>
      </c>
      <c r="U48" s="38">
        <f t="shared" si="290"/>
        <v>0</v>
      </c>
      <c r="V48" s="38">
        <f t="shared" si="290"/>
        <v>0</v>
      </c>
      <c r="W48" s="38">
        <f t="shared" si="290"/>
        <v>0</v>
      </c>
      <c r="X48" s="38">
        <f t="shared" si="290"/>
        <v>0</v>
      </c>
      <c r="Y48" s="38">
        <f t="shared" si="290"/>
        <v>1</v>
      </c>
      <c r="Z48" s="38">
        <f t="shared" si="290"/>
        <v>0</v>
      </c>
      <c r="AA48" s="38">
        <f t="shared" si="290"/>
        <v>0</v>
      </c>
      <c r="AB48" s="38">
        <f t="shared" si="290"/>
        <v>0</v>
      </c>
      <c r="AC48" s="38">
        <f t="shared" si="290"/>
        <v>0</v>
      </c>
      <c r="AD48" s="38">
        <f t="shared" si="290"/>
        <v>0</v>
      </c>
      <c r="AE48" s="38">
        <f t="shared" si="290"/>
        <v>0</v>
      </c>
      <c r="AF48" s="38">
        <f t="shared" si="290"/>
        <v>0</v>
      </c>
      <c r="AG48" s="38">
        <f t="shared" si="290"/>
        <v>0</v>
      </c>
      <c r="AH48" s="38">
        <f t="shared" si="290"/>
        <v>0</v>
      </c>
      <c r="AI48" s="38">
        <f t="shared" si="290"/>
        <v>0</v>
      </c>
      <c r="AJ48" s="38">
        <f t="shared" si="290"/>
        <v>0</v>
      </c>
      <c r="AK48" s="38">
        <f t="shared" si="290"/>
        <v>0</v>
      </c>
      <c r="AL48" s="38">
        <f t="shared" si="290"/>
        <v>0</v>
      </c>
      <c r="AM48" s="38">
        <f t="shared" si="290"/>
        <v>0</v>
      </c>
      <c r="AN48" s="38">
        <f t="shared" si="290"/>
        <v>0</v>
      </c>
      <c r="AO48" s="38">
        <f t="shared" si="290"/>
        <v>0</v>
      </c>
      <c r="AP48" s="38">
        <f t="shared" si="290"/>
        <v>0</v>
      </c>
      <c r="AQ48" s="38">
        <f t="shared" si="290"/>
        <v>0</v>
      </c>
      <c r="AR48" s="38">
        <f t="shared" si="290"/>
        <v>0</v>
      </c>
      <c r="AS48" s="38">
        <f t="shared" si="290"/>
        <v>0</v>
      </c>
      <c r="AT48" s="38">
        <f t="shared" si="290"/>
        <v>0</v>
      </c>
      <c r="AU48" s="38">
        <f t="shared" si="290"/>
        <v>0</v>
      </c>
      <c r="AV48" s="38">
        <f t="shared" si="290"/>
        <v>0</v>
      </c>
      <c r="AW48" s="38">
        <f t="shared" si="290"/>
        <v>0</v>
      </c>
      <c r="AX48" s="38">
        <f t="shared" si="290"/>
        <v>0</v>
      </c>
      <c r="AY48" s="38">
        <f t="shared" si="290"/>
        <v>0</v>
      </c>
      <c r="AZ48" s="38">
        <f t="shared" si="290"/>
        <v>0</v>
      </c>
      <c r="BA48" s="38">
        <f t="shared" si="290"/>
        <v>0</v>
      </c>
      <c r="BB48" s="38">
        <f t="shared" si="290"/>
        <v>0</v>
      </c>
      <c r="BC48" s="38">
        <f t="shared" si="290"/>
        <v>0</v>
      </c>
      <c r="BD48" s="38">
        <f t="shared" si="290"/>
        <v>0</v>
      </c>
      <c r="BE48" s="38">
        <f t="shared" si="290"/>
        <v>0</v>
      </c>
      <c r="BF48" s="38">
        <f t="shared" si="290"/>
        <v>0</v>
      </c>
      <c r="BG48" s="38">
        <f t="shared" si="290"/>
        <v>0</v>
      </c>
      <c r="BH48" s="38">
        <f t="shared" si="290"/>
        <v>0</v>
      </c>
      <c r="BI48" s="38">
        <f t="shared" si="290"/>
        <v>0</v>
      </c>
      <c r="BJ48" s="38">
        <f t="shared" si="290"/>
        <v>0</v>
      </c>
      <c r="BK48" s="38">
        <f t="shared" si="290"/>
        <v>0</v>
      </c>
      <c r="BL48" s="38">
        <f t="shared" si="290"/>
        <v>0</v>
      </c>
      <c r="BM48" s="38">
        <f t="shared" si="290"/>
        <v>0</v>
      </c>
      <c r="BN48" s="38">
        <f t="shared" si="290"/>
        <v>0</v>
      </c>
      <c r="BO48" s="38">
        <f t="shared" si="290"/>
        <v>0</v>
      </c>
      <c r="BP48" s="38">
        <f t="shared" si="290"/>
        <v>0</v>
      </c>
      <c r="BQ48" s="38">
        <f t="shared" si="290"/>
        <v>0</v>
      </c>
      <c r="BR48" s="38">
        <f t="shared" si="290"/>
        <v>0</v>
      </c>
      <c r="BS48" s="38">
        <f t="shared" si="290"/>
        <v>0</v>
      </c>
      <c r="BT48" s="38">
        <f t="shared" si="290"/>
        <v>0</v>
      </c>
      <c r="BU48" s="38">
        <f t="shared" si="290"/>
        <v>0</v>
      </c>
      <c r="BV48" s="38">
        <f t="shared" si="290"/>
        <v>0</v>
      </c>
      <c r="BW48" s="38">
        <f t="shared" si="290"/>
        <v>0</v>
      </c>
      <c r="BX48" s="38">
        <f t="shared" si="290"/>
        <v>0</v>
      </c>
      <c r="BY48" s="38">
        <f t="shared" si="290"/>
        <v>0</v>
      </c>
      <c r="BZ48" s="38">
        <f t="shared" si="290"/>
        <v>0</v>
      </c>
      <c r="CA48" s="38">
        <f t="shared" si="290"/>
        <v>0</v>
      </c>
      <c r="CB48" s="38">
        <f t="shared" si="290"/>
        <v>0</v>
      </c>
      <c r="CC48" s="38">
        <f t="shared" ref="CC48:EN50" si="291">IF(CC$6=$K48,1,0)</f>
        <v>0</v>
      </c>
      <c r="CD48" s="38">
        <f t="shared" si="291"/>
        <v>0</v>
      </c>
      <c r="CE48" s="38">
        <f t="shared" si="291"/>
        <v>0</v>
      </c>
      <c r="CF48" s="38">
        <f t="shared" si="291"/>
        <v>0</v>
      </c>
      <c r="CG48" s="38">
        <f t="shared" si="291"/>
        <v>0</v>
      </c>
      <c r="CH48" s="38">
        <f t="shared" si="291"/>
        <v>0</v>
      </c>
      <c r="CI48" s="38">
        <f t="shared" si="291"/>
        <v>0</v>
      </c>
      <c r="CJ48" s="38">
        <f t="shared" si="291"/>
        <v>0</v>
      </c>
      <c r="CK48" s="38">
        <f t="shared" si="291"/>
        <v>0</v>
      </c>
      <c r="CL48" s="38">
        <f t="shared" si="291"/>
        <v>0</v>
      </c>
      <c r="CM48" s="38">
        <f t="shared" si="291"/>
        <v>0</v>
      </c>
      <c r="CN48" s="38">
        <f t="shared" si="291"/>
        <v>0</v>
      </c>
      <c r="CO48" s="38">
        <f t="shared" si="291"/>
        <v>0</v>
      </c>
      <c r="CP48" s="38">
        <f t="shared" si="291"/>
        <v>0</v>
      </c>
      <c r="CQ48" s="38">
        <f t="shared" si="291"/>
        <v>0</v>
      </c>
      <c r="CR48" s="38">
        <f t="shared" si="291"/>
        <v>0</v>
      </c>
      <c r="CS48" s="38">
        <f t="shared" si="291"/>
        <v>0</v>
      </c>
      <c r="CT48" s="38">
        <f t="shared" si="291"/>
        <v>0</v>
      </c>
      <c r="CU48" s="38">
        <f t="shared" si="291"/>
        <v>0</v>
      </c>
      <c r="CV48" s="38">
        <f t="shared" si="291"/>
        <v>0</v>
      </c>
      <c r="CW48" s="38">
        <f t="shared" si="291"/>
        <v>0</v>
      </c>
      <c r="CX48" s="38">
        <f t="shared" si="291"/>
        <v>0</v>
      </c>
      <c r="CY48" s="38">
        <f t="shared" si="291"/>
        <v>0</v>
      </c>
      <c r="CZ48" s="38">
        <f t="shared" si="291"/>
        <v>0</v>
      </c>
      <c r="DA48" s="38">
        <f t="shared" si="291"/>
        <v>0</v>
      </c>
      <c r="DB48" s="38">
        <f t="shared" si="291"/>
        <v>0</v>
      </c>
      <c r="DC48" s="38">
        <f t="shared" si="291"/>
        <v>0</v>
      </c>
      <c r="DD48" s="38">
        <f t="shared" si="291"/>
        <v>0</v>
      </c>
      <c r="DE48" s="38">
        <f t="shared" si="291"/>
        <v>0</v>
      </c>
      <c r="DF48" s="38">
        <f t="shared" si="291"/>
        <v>0</v>
      </c>
      <c r="DG48" s="38">
        <f t="shared" si="291"/>
        <v>0</v>
      </c>
      <c r="DH48" s="38">
        <f t="shared" si="291"/>
        <v>0</v>
      </c>
      <c r="DI48" s="38">
        <f t="shared" si="291"/>
        <v>0</v>
      </c>
      <c r="DJ48" s="38">
        <f t="shared" si="291"/>
        <v>0</v>
      </c>
      <c r="DK48" s="38">
        <f t="shared" si="291"/>
        <v>0</v>
      </c>
      <c r="DL48" s="38">
        <f t="shared" si="291"/>
        <v>0</v>
      </c>
      <c r="DM48" s="38">
        <f t="shared" si="291"/>
        <v>0</v>
      </c>
      <c r="DN48" s="38">
        <f t="shared" si="291"/>
        <v>0</v>
      </c>
      <c r="DO48" s="38">
        <f t="shared" si="291"/>
        <v>0</v>
      </c>
      <c r="DP48" s="38">
        <f t="shared" si="291"/>
        <v>0</v>
      </c>
      <c r="DQ48" s="38">
        <f t="shared" si="291"/>
        <v>0</v>
      </c>
      <c r="DR48" s="38">
        <f t="shared" si="291"/>
        <v>0</v>
      </c>
      <c r="DS48" s="38">
        <f t="shared" si="291"/>
        <v>0</v>
      </c>
      <c r="DT48" s="38">
        <f t="shared" si="291"/>
        <v>0</v>
      </c>
      <c r="DU48" s="38">
        <f t="shared" si="291"/>
        <v>0</v>
      </c>
      <c r="DV48" s="38">
        <f t="shared" si="291"/>
        <v>0</v>
      </c>
      <c r="DW48" s="38">
        <f t="shared" si="291"/>
        <v>0</v>
      </c>
      <c r="DX48" s="38">
        <f t="shared" si="291"/>
        <v>0</v>
      </c>
      <c r="DY48" s="38">
        <f t="shared" si="291"/>
        <v>0</v>
      </c>
      <c r="DZ48" s="38">
        <f t="shared" si="291"/>
        <v>0</v>
      </c>
      <c r="EA48" s="38">
        <f t="shared" si="291"/>
        <v>0</v>
      </c>
      <c r="EB48" s="38">
        <f t="shared" si="291"/>
        <v>0</v>
      </c>
      <c r="EC48" s="38">
        <f t="shared" si="291"/>
        <v>0</v>
      </c>
      <c r="ED48" s="38">
        <f t="shared" si="291"/>
        <v>0</v>
      </c>
      <c r="EE48" s="38">
        <f t="shared" si="291"/>
        <v>0</v>
      </c>
      <c r="EF48" s="38">
        <f t="shared" si="291"/>
        <v>0</v>
      </c>
      <c r="EG48" s="38">
        <f t="shared" si="291"/>
        <v>0</v>
      </c>
      <c r="EH48" s="38">
        <f t="shared" si="291"/>
        <v>0</v>
      </c>
      <c r="EI48" s="38">
        <f t="shared" si="291"/>
        <v>0</v>
      </c>
      <c r="EJ48" s="38">
        <f t="shared" si="291"/>
        <v>0</v>
      </c>
      <c r="EK48" s="38">
        <f t="shared" si="291"/>
        <v>0</v>
      </c>
      <c r="EL48" s="38">
        <f t="shared" si="291"/>
        <v>0</v>
      </c>
      <c r="EM48" s="38">
        <f t="shared" si="291"/>
        <v>0</v>
      </c>
      <c r="EN48" s="38">
        <f t="shared" si="291"/>
        <v>0</v>
      </c>
      <c r="EO48" s="38">
        <f t="shared" ref="EO48:GZ50" si="292">IF(EO$6=$K48,1,0)</f>
        <v>0</v>
      </c>
      <c r="EP48" s="38">
        <f t="shared" si="292"/>
        <v>0</v>
      </c>
      <c r="EQ48" s="38">
        <f t="shared" si="292"/>
        <v>0</v>
      </c>
      <c r="ER48" s="38">
        <f t="shared" si="292"/>
        <v>0</v>
      </c>
      <c r="ES48" s="38">
        <f t="shared" si="292"/>
        <v>0</v>
      </c>
      <c r="ET48" s="38">
        <f t="shared" si="292"/>
        <v>0</v>
      </c>
      <c r="EU48" s="38">
        <f t="shared" si="292"/>
        <v>0</v>
      </c>
      <c r="EV48" s="38">
        <f t="shared" si="292"/>
        <v>0</v>
      </c>
      <c r="EW48" s="38">
        <f t="shared" si="292"/>
        <v>0</v>
      </c>
      <c r="EX48" s="38">
        <f t="shared" si="292"/>
        <v>0</v>
      </c>
      <c r="EY48" s="38">
        <f t="shared" si="292"/>
        <v>0</v>
      </c>
      <c r="EZ48" s="38">
        <f t="shared" si="292"/>
        <v>0</v>
      </c>
      <c r="FA48" s="38">
        <f t="shared" si="292"/>
        <v>0</v>
      </c>
      <c r="FB48" s="38">
        <f t="shared" si="292"/>
        <v>0</v>
      </c>
      <c r="FC48" s="38">
        <f t="shared" si="292"/>
        <v>0</v>
      </c>
      <c r="FD48" s="38">
        <f t="shared" si="292"/>
        <v>0</v>
      </c>
      <c r="FE48" s="38">
        <f t="shared" si="292"/>
        <v>0</v>
      </c>
      <c r="FF48" s="38">
        <f t="shared" si="292"/>
        <v>0</v>
      </c>
      <c r="FG48" s="38">
        <f t="shared" si="292"/>
        <v>0</v>
      </c>
      <c r="FH48" s="38">
        <f t="shared" si="292"/>
        <v>0</v>
      </c>
      <c r="FI48" s="38">
        <f t="shared" si="292"/>
        <v>0</v>
      </c>
      <c r="FJ48" s="38">
        <f t="shared" si="292"/>
        <v>0</v>
      </c>
      <c r="FK48" s="38">
        <f t="shared" si="292"/>
        <v>0</v>
      </c>
      <c r="FL48" s="38">
        <f t="shared" si="292"/>
        <v>0</v>
      </c>
      <c r="FM48" s="38">
        <f t="shared" si="292"/>
        <v>0</v>
      </c>
      <c r="FN48" s="38">
        <f t="shared" si="292"/>
        <v>0</v>
      </c>
      <c r="FO48" s="38">
        <f t="shared" si="292"/>
        <v>0</v>
      </c>
      <c r="FP48" s="38">
        <f t="shared" si="292"/>
        <v>0</v>
      </c>
      <c r="FQ48" s="38">
        <f t="shared" si="292"/>
        <v>0</v>
      </c>
      <c r="FR48" s="38">
        <f t="shared" si="292"/>
        <v>0</v>
      </c>
      <c r="FS48" s="38">
        <f t="shared" si="292"/>
        <v>0</v>
      </c>
      <c r="FT48" s="38">
        <f t="shared" si="292"/>
        <v>0</v>
      </c>
      <c r="FU48" s="38">
        <f t="shared" si="292"/>
        <v>0</v>
      </c>
      <c r="FV48" s="38">
        <f t="shared" si="292"/>
        <v>0</v>
      </c>
      <c r="FW48" s="38">
        <f t="shared" si="292"/>
        <v>0</v>
      </c>
      <c r="FX48" s="38">
        <f t="shared" si="292"/>
        <v>0</v>
      </c>
      <c r="FY48" s="38">
        <f t="shared" si="292"/>
        <v>0</v>
      </c>
      <c r="FZ48" s="38">
        <f t="shared" si="292"/>
        <v>0</v>
      </c>
      <c r="GA48" s="38">
        <f t="shared" si="292"/>
        <v>0</v>
      </c>
      <c r="GB48" s="38">
        <f t="shared" si="292"/>
        <v>0</v>
      </c>
      <c r="GC48" s="38">
        <f t="shared" si="292"/>
        <v>0</v>
      </c>
      <c r="GD48" s="38">
        <f t="shared" si="292"/>
        <v>0</v>
      </c>
      <c r="GE48" s="38">
        <f t="shared" si="292"/>
        <v>0</v>
      </c>
      <c r="GF48" s="38">
        <f t="shared" si="292"/>
        <v>0</v>
      </c>
      <c r="GG48" s="38">
        <f t="shared" si="292"/>
        <v>0</v>
      </c>
      <c r="GH48" s="38">
        <f t="shared" si="292"/>
        <v>0</v>
      </c>
      <c r="GI48" s="38">
        <f t="shared" si="292"/>
        <v>0</v>
      </c>
      <c r="GJ48" s="38">
        <f t="shared" si="292"/>
        <v>0</v>
      </c>
      <c r="GK48" s="38">
        <f t="shared" si="292"/>
        <v>0</v>
      </c>
      <c r="GL48" s="38">
        <f t="shared" si="292"/>
        <v>0</v>
      </c>
      <c r="GM48" s="38">
        <f t="shared" si="292"/>
        <v>0</v>
      </c>
      <c r="GN48" s="38">
        <f t="shared" si="292"/>
        <v>0</v>
      </c>
      <c r="GO48" s="38">
        <f t="shared" si="292"/>
        <v>0</v>
      </c>
      <c r="GP48" s="38">
        <f t="shared" si="292"/>
        <v>0</v>
      </c>
      <c r="GQ48" s="38">
        <f t="shared" si="292"/>
        <v>0</v>
      </c>
      <c r="GR48" s="38">
        <f t="shared" si="292"/>
        <v>0</v>
      </c>
      <c r="GS48" s="38">
        <f t="shared" si="292"/>
        <v>0</v>
      </c>
      <c r="GT48" s="38">
        <f t="shared" si="292"/>
        <v>0</v>
      </c>
      <c r="GU48" s="38">
        <f t="shared" si="292"/>
        <v>0</v>
      </c>
      <c r="GV48" s="38">
        <f t="shared" si="292"/>
        <v>0</v>
      </c>
      <c r="GW48" s="38">
        <f t="shared" si="292"/>
        <v>0</v>
      </c>
      <c r="GX48" s="38">
        <f t="shared" si="292"/>
        <v>0</v>
      </c>
      <c r="GY48" s="38">
        <f t="shared" si="292"/>
        <v>0</v>
      </c>
      <c r="GZ48" s="38">
        <f t="shared" si="292"/>
        <v>0</v>
      </c>
      <c r="HA48" s="38">
        <f t="shared" ref="HA48:IC50" si="293">IF(HA$6=$K48,1,0)</f>
        <v>0</v>
      </c>
      <c r="HB48" s="38">
        <f t="shared" si="293"/>
        <v>0</v>
      </c>
      <c r="HC48" s="38">
        <f t="shared" si="293"/>
        <v>0</v>
      </c>
      <c r="HD48" s="38">
        <f t="shared" si="293"/>
        <v>0</v>
      </c>
      <c r="HE48" s="38">
        <f t="shared" si="293"/>
        <v>0</v>
      </c>
      <c r="HF48" s="38">
        <f t="shared" si="293"/>
        <v>0</v>
      </c>
      <c r="HG48" s="38">
        <f t="shared" si="293"/>
        <v>0</v>
      </c>
      <c r="HH48" s="38">
        <f t="shared" si="293"/>
        <v>0</v>
      </c>
      <c r="HI48" s="38">
        <f t="shared" si="293"/>
        <v>0</v>
      </c>
      <c r="HJ48" s="38">
        <f t="shared" si="293"/>
        <v>0</v>
      </c>
      <c r="HK48" s="38">
        <f t="shared" si="293"/>
        <v>0</v>
      </c>
      <c r="HL48" s="38">
        <f t="shared" si="293"/>
        <v>0</v>
      </c>
      <c r="HM48" s="38">
        <f t="shared" si="293"/>
        <v>0</v>
      </c>
      <c r="HN48" s="38">
        <f t="shared" si="293"/>
        <v>0</v>
      </c>
      <c r="HO48" s="38">
        <f t="shared" si="293"/>
        <v>0</v>
      </c>
      <c r="HP48" s="38">
        <f t="shared" si="293"/>
        <v>0</v>
      </c>
      <c r="HQ48" s="38">
        <f t="shared" si="293"/>
        <v>0</v>
      </c>
      <c r="HR48" s="38">
        <f t="shared" si="293"/>
        <v>0</v>
      </c>
      <c r="HS48" s="38">
        <f t="shared" si="293"/>
        <v>0</v>
      </c>
      <c r="HT48" s="38">
        <f t="shared" si="293"/>
        <v>0</v>
      </c>
      <c r="HU48" s="38">
        <f t="shared" si="293"/>
        <v>0</v>
      </c>
      <c r="HV48" s="38">
        <f t="shared" si="293"/>
        <v>0</v>
      </c>
      <c r="HW48" s="38">
        <f t="shared" si="293"/>
        <v>0</v>
      </c>
      <c r="HX48" s="38">
        <f t="shared" si="293"/>
        <v>0</v>
      </c>
      <c r="HY48" s="38">
        <f t="shared" si="293"/>
        <v>0</v>
      </c>
      <c r="HZ48" s="38">
        <f t="shared" si="293"/>
        <v>0</v>
      </c>
      <c r="IA48" s="38">
        <f t="shared" si="293"/>
        <v>0</v>
      </c>
      <c r="IB48" s="38">
        <f t="shared" si="293"/>
        <v>0</v>
      </c>
      <c r="IC48" s="38">
        <f t="shared" si="293"/>
        <v>0</v>
      </c>
    </row>
    <row r="49" spans="2:237" x14ac:dyDescent="0.2">
      <c r="B49" s="3" t="s">
        <v>41</v>
      </c>
      <c r="I49" s="5" t="s">
        <v>18</v>
      </c>
      <c r="N49" s="37">
        <f>SUM(P49:IC49)</f>
        <v>13</v>
      </c>
      <c r="P49" s="35">
        <f>O49+P48-O50</f>
        <v>0</v>
      </c>
      <c r="Q49" s="35">
        <f t="shared" ref="Q49:CB49" si="294">P49+Q48-P50</f>
        <v>0</v>
      </c>
      <c r="R49" s="35">
        <f t="shared" si="294"/>
        <v>0</v>
      </c>
      <c r="S49" s="35">
        <f t="shared" si="294"/>
        <v>0</v>
      </c>
      <c r="T49" s="35">
        <f t="shared" si="294"/>
        <v>0</v>
      </c>
      <c r="U49" s="35">
        <f t="shared" si="294"/>
        <v>0</v>
      </c>
      <c r="V49" s="35">
        <f t="shared" si="294"/>
        <v>0</v>
      </c>
      <c r="W49" s="35">
        <f t="shared" si="294"/>
        <v>0</v>
      </c>
      <c r="X49" s="35">
        <f t="shared" si="294"/>
        <v>0</v>
      </c>
      <c r="Y49" s="35">
        <f t="shared" si="294"/>
        <v>1</v>
      </c>
      <c r="Z49" s="35">
        <f t="shared" si="294"/>
        <v>1</v>
      </c>
      <c r="AA49" s="35">
        <f t="shared" si="294"/>
        <v>1</v>
      </c>
      <c r="AB49" s="35">
        <f t="shared" si="294"/>
        <v>1</v>
      </c>
      <c r="AC49" s="35">
        <f t="shared" si="294"/>
        <v>1</v>
      </c>
      <c r="AD49" s="35">
        <f t="shared" si="294"/>
        <v>1</v>
      </c>
      <c r="AE49" s="35">
        <f t="shared" si="294"/>
        <v>1</v>
      </c>
      <c r="AF49" s="35">
        <f t="shared" si="294"/>
        <v>1</v>
      </c>
      <c r="AG49" s="35">
        <f t="shared" si="294"/>
        <v>1</v>
      </c>
      <c r="AH49" s="35">
        <f t="shared" si="294"/>
        <v>1</v>
      </c>
      <c r="AI49" s="35">
        <f t="shared" si="294"/>
        <v>1</v>
      </c>
      <c r="AJ49" s="35">
        <f t="shared" si="294"/>
        <v>1</v>
      </c>
      <c r="AK49" s="35">
        <f t="shared" si="294"/>
        <v>1</v>
      </c>
      <c r="AL49" s="35">
        <f t="shared" si="294"/>
        <v>0</v>
      </c>
      <c r="AM49" s="35">
        <f t="shared" si="294"/>
        <v>0</v>
      </c>
      <c r="AN49" s="35">
        <f t="shared" si="294"/>
        <v>0</v>
      </c>
      <c r="AO49" s="35">
        <f t="shared" si="294"/>
        <v>0</v>
      </c>
      <c r="AP49" s="35">
        <f t="shared" si="294"/>
        <v>0</v>
      </c>
      <c r="AQ49" s="35">
        <f t="shared" si="294"/>
        <v>0</v>
      </c>
      <c r="AR49" s="35">
        <f t="shared" si="294"/>
        <v>0</v>
      </c>
      <c r="AS49" s="35">
        <f t="shared" si="294"/>
        <v>0</v>
      </c>
      <c r="AT49" s="35">
        <f t="shared" si="294"/>
        <v>0</v>
      </c>
      <c r="AU49" s="35">
        <f t="shared" si="294"/>
        <v>0</v>
      </c>
      <c r="AV49" s="35">
        <f t="shared" si="294"/>
        <v>0</v>
      </c>
      <c r="AW49" s="35">
        <f t="shared" si="294"/>
        <v>0</v>
      </c>
      <c r="AX49" s="35">
        <f t="shared" si="294"/>
        <v>0</v>
      </c>
      <c r="AY49" s="35">
        <f t="shared" si="294"/>
        <v>0</v>
      </c>
      <c r="AZ49" s="35">
        <f t="shared" si="294"/>
        <v>0</v>
      </c>
      <c r="BA49" s="35">
        <f t="shared" si="294"/>
        <v>0</v>
      </c>
      <c r="BB49" s="35">
        <f t="shared" si="294"/>
        <v>0</v>
      </c>
      <c r="BC49" s="35">
        <f t="shared" si="294"/>
        <v>0</v>
      </c>
      <c r="BD49" s="35">
        <f t="shared" si="294"/>
        <v>0</v>
      </c>
      <c r="BE49" s="35">
        <f t="shared" si="294"/>
        <v>0</v>
      </c>
      <c r="BF49" s="35">
        <f t="shared" si="294"/>
        <v>0</v>
      </c>
      <c r="BG49" s="35">
        <f t="shared" si="294"/>
        <v>0</v>
      </c>
      <c r="BH49" s="35">
        <f t="shared" si="294"/>
        <v>0</v>
      </c>
      <c r="BI49" s="35">
        <f t="shared" si="294"/>
        <v>0</v>
      </c>
      <c r="BJ49" s="35">
        <f t="shared" si="294"/>
        <v>0</v>
      </c>
      <c r="BK49" s="35">
        <f t="shared" si="294"/>
        <v>0</v>
      </c>
      <c r="BL49" s="35">
        <f t="shared" si="294"/>
        <v>0</v>
      </c>
      <c r="BM49" s="35">
        <f t="shared" si="294"/>
        <v>0</v>
      </c>
      <c r="BN49" s="35">
        <f t="shared" si="294"/>
        <v>0</v>
      </c>
      <c r="BO49" s="35">
        <f t="shared" si="294"/>
        <v>0</v>
      </c>
      <c r="BP49" s="35">
        <f t="shared" si="294"/>
        <v>0</v>
      </c>
      <c r="BQ49" s="35">
        <f t="shared" si="294"/>
        <v>0</v>
      </c>
      <c r="BR49" s="35">
        <f t="shared" si="294"/>
        <v>0</v>
      </c>
      <c r="BS49" s="35">
        <f t="shared" si="294"/>
        <v>0</v>
      </c>
      <c r="BT49" s="35">
        <f t="shared" si="294"/>
        <v>0</v>
      </c>
      <c r="BU49" s="35">
        <f t="shared" si="294"/>
        <v>0</v>
      </c>
      <c r="BV49" s="35">
        <f t="shared" si="294"/>
        <v>0</v>
      </c>
      <c r="BW49" s="35">
        <f t="shared" si="294"/>
        <v>0</v>
      </c>
      <c r="BX49" s="35">
        <f t="shared" si="294"/>
        <v>0</v>
      </c>
      <c r="BY49" s="35">
        <f t="shared" si="294"/>
        <v>0</v>
      </c>
      <c r="BZ49" s="35">
        <f t="shared" si="294"/>
        <v>0</v>
      </c>
      <c r="CA49" s="35">
        <f t="shared" si="294"/>
        <v>0</v>
      </c>
      <c r="CB49" s="35">
        <f t="shared" si="294"/>
        <v>0</v>
      </c>
      <c r="CC49" s="35">
        <f t="shared" ref="CC49:EN49" si="295">CB49+CC48-CB50</f>
        <v>0</v>
      </c>
      <c r="CD49" s="35">
        <f t="shared" si="295"/>
        <v>0</v>
      </c>
      <c r="CE49" s="35">
        <f t="shared" si="295"/>
        <v>0</v>
      </c>
      <c r="CF49" s="35">
        <f t="shared" si="295"/>
        <v>0</v>
      </c>
      <c r="CG49" s="35">
        <f t="shared" si="295"/>
        <v>0</v>
      </c>
      <c r="CH49" s="35">
        <f t="shared" si="295"/>
        <v>0</v>
      </c>
      <c r="CI49" s="35">
        <f t="shared" si="295"/>
        <v>0</v>
      </c>
      <c r="CJ49" s="35">
        <f t="shared" si="295"/>
        <v>0</v>
      </c>
      <c r="CK49" s="35">
        <f t="shared" si="295"/>
        <v>0</v>
      </c>
      <c r="CL49" s="35">
        <f t="shared" si="295"/>
        <v>0</v>
      </c>
      <c r="CM49" s="35">
        <f t="shared" si="295"/>
        <v>0</v>
      </c>
      <c r="CN49" s="35">
        <f t="shared" si="295"/>
        <v>0</v>
      </c>
      <c r="CO49" s="35">
        <f t="shared" si="295"/>
        <v>0</v>
      </c>
      <c r="CP49" s="35">
        <f t="shared" si="295"/>
        <v>0</v>
      </c>
      <c r="CQ49" s="35">
        <f t="shared" si="295"/>
        <v>0</v>
      </c>
      <c r="CR49" s="35">
        <f t="shared" si="295"/>
        <v>0</v>
      </c>
      <c r="CS49" s="35">
        <f t="shared" si="295"/>
        <v>0</v>
      </c>
      <c r="CT49" s="35">
        <f t="shared" si="295"/>
        <v>0</v>
      </c>
      <c r="CU49" s="35">
        <f t="shared" si="295"/>
        <v>0</v>
      </c>
      <c r="CV49" s="35">
        <f t="shared" si="295"/>
        <v>0</v>
      </c>
      <c r="CW49" s="35">
        <f t="shared" si="295"/>
        <v>0</v>
      </c>
      <c r="CX49" s="35">
        <f t="shared" si="295"/>
        <v>0</v>
      </c>
      <c r="CY49" s="35">
        <f t="shared" si="295"/>
        <v>0</v>
      </c>
      <c r="CZ49" s="35">
        <f t="shared" si="295"/>
        <v>0</v>
      </c>
      <c r="DA49" s="35">
        <f t="shared" si="295"/>
        <v>0</v>
      </c>
      <c r="DB49" s="35">
        <f t="shared" si="295"/>
        <v>0</v>
      </c>
      <c r="DC49" s="35">
        <f t="shared" si="295"/>
        <v>0</v>
      </c>
      <c r="DD49" s="35">
        <f t="shared" si="295"/>
        <v>0</v>
      </c>
      <c r="DE49" s="35">
        <f t="shared" si="295"/>
        <v>0</v>
      </c>
      <c r="DF49" s="35">
        <f t="shared" si="295"/>
        <v>0</v>
      </c>
      <c r="DG49" s="35">
        <f t="shared" si="295"/>
        <v>0</v>
      </c>
      <c r="DH49" s="35">
        <f t="shared" si="295"/>
        <v>0</v>
      </c>
      <c r="DI49" s="35">
        <f t="shared" si="295"/>
        <v>0</v>
      </c>
      <c r="DJ49" s="35">
        <f t="shared" si="295"/>
        <v>0</v>
      </c>
      <c r="DK49" s="35">
        <f t="shared" si="295"/>
        <v>0</v>
      </c>
      <c r="DL49" s="35">
        <f t="shared" si="295"/>
        <v>0</v>
      </c>
      <c r="DM49" s="35">
        <f t="shared" si="295"/>
        <v>0</v>
      </c>
      <c r="DN49" s="35">
        <f t="shared" si="295"/>
        <v>0</v>
      </c>
      <c r="DO49" s="35">
        <f t="shared" si="295"/>
        <v>0</v>
      </c>
      <c r="DP49" s="35">
        <f t="shared" si="295"/>
        <v>0</v>
      </c>
      <c r="DQ49" s="35">
        <f t="shared" si="295"/>
        <v>0</v>
      </c>
      <c r="DR49" s="35">
        <f t="shared" si="295"/>
        <v>0</v>
      </c>
      <c r="DS49" s="35">
        <f t="shared" si="295"/>
        <v>0</v>
      </c>
      <c r="DT49" s="35">
        <f t="shared" si="295"/>
        <v>0</v>
      </c>
      <c r="DU49" s="35">
        <f t="shared" si="295"/>
        <v>0</v>
      </c>
      <c r="DV49" s="35">
        <f t="shared" si="295"/>
        <v>0</v>
      </c>
      <c r="DW49" s="35">
        <f t="shared" si="295"/>
        <v>0</v>
      </c>
      <c r="DX49" s="35">
        <f t="shared" si="295"/>
        <v>0</v>
      </c>
      <c r="DY49" s="35">
        <f t="shared" si="295"/>
        <v>0</v>
      </c>
      <c r="DZ49" s="35">
        <f t="shared" si="295"/>
        <v>0</v>
      </c>
      <c r="EA49" s="35">
        <f t="shared" si="295"/>
        <v>0</v>
      </c>
      <c r="EB49" s="35">
        <f t="shared" si="295"/>
        <v>0</v>
      </c>
      <c r="EC49" s="35">
        <f t="shared" si="295"/>
        <v>0</v>
      </c>
      <c r="ED49" s="35">
        <f t="shared" si="295"/>
        <v>0</v>
      </c>
      <c r="EE49" s="35">
        <f t="shared" si="295"/>
        <v>0</v>
      </c>
      <c r="EF49" s="35">
        <f t="shared" si="295"/>
        <v>0</v>
      </c>
      <c r="EG49" s="35">
        <f t="shared" si="295"/>
        <v>0</v>
      </c>
      <c r="EH49" s="35">
        <f t="shared" si="295"/>
        <v>0</v>
      </c>
      <c r="EI49" s="35">
        <f t="shared" si="295"/>
        <v>0</v>
      </c>
      <c r="EJ49" s="35">
        <f t="shared" si="295"/>
        <v>0</v>
      </c>
      <c r="EK49" s="35">
        <f t="shared" si="295"/>
        <v>0</v>
      </c>
      <c r="EL49" s="35">
        <f t="shared" si="295"/>
        <v>0</v>
      </c>
      <c r="EM49" s="35">
        <f t="shared" si="295"/>
        <v>0</v>
      </c>
      <c r="EN49" s="35">
        <f t="shared" si="295"/>
        <v>0</v>
      </c>
      <c r="EO49" s="35">
        <f t="shared" ref="EO49:GZ49" si="296">EN49+EO48-EN50</f>
        <v>0</v>
      </c>
      <c r="EP49" s="35">
        <f t="shared" si="296"/>
        <v>0</v>
      </c>
      <c r="EQ49" s="35">
        <f t="shared" si="296"/>
        <v>0</v>
      </c>
      <c r="ER49" s="35">
        <f t="shared" si="296"/>
        <v>0</v>
      </c>
      <c r="ES49" s="35">
        <f t="shared" si="296"/>
        <v>0</v>
      </c>
      <c r="ET49" s="35">
        <f t="shared" si="296"/>
        <v>0</v>
      </c>
      <c r="EU49" s="35">
        <f t="shared" si="296"/>
        <v>0</v>
      </c>
      <c r="EV49" s="35">
        <f t="shared" si="296"/>
        <v>0</v>
      </c>
      <c r="EW49" s="35">
        <f t="shared" si="296"/>
        <v>0</v>
      </c>
      <c r="EX49" s="35">
        <f t="shared" si="296"/>
        <v>0</v>
      </c>
      <c r="EY49" s="35">
        <f t="shared" si="296"/>
        <v>0</v>
      </c>
      <c r="EZ49" s="35">
        <f t="shared" si="296"/>
        <v>0</v>
      </c>
      <c r="FA49" s="35">
        <f t="shared" si="296"/>
        <v>0</v>
      </c>
      <c r="FB49" s="35">
        <f t="shared" si="296"/>
        <v>0</v>
      </c>
      <c r="FC49" s="35">
        <f t="shared" si="296"/>
        <v>0</v>
      </c>
      <c r="FD49" s="35">
        <f t="shared" si="296"/>
        <v>0</v>
      </c>
      <c r="FE49" s="35">
        <f t="shared" si="296"/>
        <v>0</v>
      </c>
      <c r="FF49" s="35">
        <f t="shared" si="296"/>
        <v>0</v>
      </c>
      <c r="FG49" s="35">
        <f t="shared" si="296"/>
        <v>0</v>
      </c>
      <c r="FH49" s="35">
        <f t="shared" si="296"/>
        <v>0</v>
      </c>
      <c r="FI49" s="35">
        <f t="shared" si="296"/>
        <v>0</v>
      </c>
      <c r="FJ49" s="35">
        <f t="shared" si="296"/>
        <v>0</v>
      </c>
      <c r="FK49" s="35">
        <f t="shared" si="296"/>
        <v>0</v>
      </c>
      <c r="FL49" s="35">
        <f t="shared" si="296"/>
        <v>0</v>
      </c>
      <c r="FM49" s="35">
        <f t="shared" si="296"/>
        <v>0</v>
      </c>
      <c r="FN49" s="35">
        <f t="shared" si="296"/>
        <v>0</v>
      </c>
      <c r="FO49" s="35">
        <f t="shared" si="296"/>
        <v>0</v>
      </c>
      <c r="FP49" s="35">
        <f t="shared" si="296"/>
        <v>0</v>
      </c>
      <c r="FQ49" s="35">
        <f t="shared" si="296"/>
        <v>0</v>
      </c>
      <c r="FR49" s="35">
        <f t="shared" si="296"/>
        <v>0</v>
      </c>
      <c r="FS49" s="35">
        <f t="shared" si="296"/>
        <v>0</v>
      </c>
      <c r="FT49" s="35">
        <f t="shared" si="296"/>
        <v>0</v>
      </c>
      <c r="FU49" s="35">
        <f t="shared" si="296"/>
        <v>0</v>
      </c>
      <c r="FV49" s="35">
        <f t="shared" si="296"/>
        <v>0</v>
      </c>
      <c r="FW49" s="35">
        <f t="shared" si="296"/>
        <v>0</v>
      </c>
      <c r="FX49" s="35">
        <f t="shared" si="296"/>
        <v>0</v>
      </c>
      <c r="FY49" s="35">
        <f t="shared" si="296"/>
        <v>0</v>
      </c>
      <c r="FZ49" s="35">
        <f t="shared" si="296"/>
        <v>0</v>
      </c>
      <c r="GA49" s="35">
        <f t="shared" si="296"/>
        <v>0</v>
      </c>
      <c r="GB49" s="35">
        <f t="shared" si="296"/>
        <v>0</v>
      </c>
      <c r="GC49" s="35">
        <f t="shared" si="296"/>
        <v>0</v>
      </c>
      <c r="GD49" s="35">
        <f t="shared" si="296"/>
        <v>0</v>
      </c>
      <c r="GE49" s="35">
        <f t="shared" si="296"/>
        <v>0</v>
      </c>
      <c r="GF49" s="35">
        <f t="shared" si="296"/>
        <v>0</v>
      </c>
      <c r="GG49" s="35">
        <f t="shared" si="296"/>
        <v>0</v>
      </c>
      <c r="GH49" s="35">
        <f t="shared" si="296"/>
        <v>0</v>
      </c>
      <c r="GI49" s="35">
        <f t="shared" si="296"/>
        <v>0</v>
      </c>
      <c r="GJ49" s="35">
        <f t="shared" si="296"/>
        <v>0</v>
      </c>
      <c r="GK49" s="35">
        <f t="shared" si="296"/>
        <v>0</v>
      </c>
      <c r="GL49" s="35">
        <f t="shared" si="296"/>
        <v>0</v>
      </c>
      <c r="GM49" s="35">
        <f t="shared" si="296"/>
        <v>0</v>
      </c>
      <c r="GN49" s="35">
        <f t="shared" si="296"/>
        <v>0</v>
      </c>
      <c r="GO49" s="35">
        <f t="shared" si="296"/>
        <v>0</v>
      </c>
      <c r="GP49" s="35">
        <f t="shared" si="296"/>
        <v>0</v>
      </c>
      <c r="GQ49" s="35">
        <f t="shared" si="296"/>
        <v>0</v>
      </c>
      <c r="GR49" s="35">
        <f t="shared" si="296"/>
        <v>0</v>
      </c>
      <c r="GS49" s="35">
        <f t="shared" si="296"/>
        <v>0</v>
      </c>
      <c r="GT49" s="35">
        <f t="shared" si="296"/>
        <v>0</v>
      </c>
      <c r="GU49" s="35">
        <f t="shared" si="296"/>
        <v>0</v>
      </c>
      <c r="GV49" s="35">
        <f t="shared" si="296"/>
        <v>0</v>
      </c>
      <c r="GW49" s="35">
        <f t="shared" si="296"/>
        <v>0</v>
      </c>
      <c r="GX49" s="35">
        <f t="shared" si="296"/>
        <v>0</v>
      </c>
      <c r="GY49" s="35">
        <f t="shared" si="296"/>
        <v>0</v>
      </c>
      <c r="GZ49" s="35">
        <f t="shared" si="296"/>
        <v>0</v>
      </c>
      <c r="HA49" s="35">
        <f t="shared" ref="HA49:IC49" si="297">GZ49+HA48-GZ50</f>
        <v>0</v>
      </c>
      <c r="HB49" s="35">
        <f t="shared" si="297"/>
        <v>0</v>
      </c>
      <c r="HC49" s="35">
        <f t="shared" si="297"/>
        <v>0</v>
      </c>
      <c r="HD49" s="35">
        <f t="shared" si="297"/>
        <v>0</v>
      </c>
      <c r="HE49" s="35">
        <f t="shared" si="297"/>
        <v>0</v>
      </c>
      <c r="HF49" s="35">
        <f t="shared" si="297"/>
        <v>0</v>
      </c>
      <c r="HG49" s="35">
        <f t="shared" si="297"/>
        <v>0</v>
      </c>
      <c r="HH49" s="35">
        <f t="shared" si="297"/>
        <v>0</v>
      </c>
      <c r="HI49" s="35">
        <f t="shared" si="297"/>
        <v>0</v>
      </c>
      <c r="HJ49" s="35">
        <f t="shared" si="297"/>
        <v>0</v>
      </c>
      <c r="HK49" s="35">
        <f t="shared" si="297"/>
        <v>0</v>
      </c>
      <c r="HL49" s="35">
        <f t="shared" si="297"/>
        <v>0</v>
      </c>
      <c r="HM49" s="35">
        <f t="shared" si="297"/>
        <v>0</v>
      </c>
      <c r="HN49" s="35">
        <f t="shared" si="297"/>
        <v>0</v>
      </c>
      <c r="HO49" s="35">
        <f t="shared" si="297"/>
        <v>0</v>
      </c>
      <c r="HP49" s="35">
        <f t="shared" si="297"/>
        <v>0</v>
      </c>
      <c r="HQ49" s="35">
        <f t="shared" si="297"/>
        <v>0</v>
      </c>
      <c r="HR49" s="35">
        <f t="shared" si="297"/>
        <v>0</v>
      </c>
      <c r="HS49" s="35">
        <f t="shared" si="297"/>
        <v>0</v>
      </c>
      <c r="HT49" s="35">
        <f t="shared" si="297"/>
        <v>0</v>
      </c>
      <c r="HU49" s="35">
        <f t="shared" si="297"/>
        <v>0</v>
      </c>
      <c r="HV49" s="35">
        <f t="shared" si="297"/>
        <v>0</v>
      </c>
      <c r="HW49" s="35">
        <f t="shared" si="297"/>
        <v>0</v>
      </c>
      <c r="HX49" s="35">
        <f t="shared" si="297"/>
        <v>0</v>
      </c>
      <c r="HY49" s="35">
        <f t="shared" si="297"/>
        <v>0</v>
      </c>
      <c r="HZ49" s="35">
        <f t="shared" si="297"/>
        <v>0</v>
      </c>
      <c r="IA49" s="35">
        <f t="shared" si="297"/>
        <v>0</v>
      </c>
      <c r="IB49" s="35">
        <f t="shared" si="297"/>
        <v>0</v>
      </c>
      <c r="IC49" s="35">
        <f t="shared" si="297"/>
        <v>0</v>
      </c>
    </row>
    <row r="50" spans="2:237" x14ac:dyDescent="0.2">
      <c r="B50" s="3" t="s">
        <v>33</v>
      </c>
      <c r="I50" s="5" t="s">
        <v>18</v>
      </c>
      <c r="K50" s="43">
        <f>Input_Scen!J194</f>
        <v>2044</v>
      </c>
      <c r="N50" s="37">
        <f>SUM(P50:IC50)</f>
        <v>1</v>
      </c>
      <c r="P50" s="38">
        <f t="shared" ref="P50:CA50" si="298">IF(P$6=$K50,1,0)</f>
        <v>0</v>
      </c>
      <c r="Q50" s="38">
        <f t="shared" si="298"/>
        <v>0</v>
      </c>
      <c r="R50" s="38">
        <f t="shared" si="298"/>
        <v>0</v>
      </c>
      <c r="S50" s="38">
        <f t="shared" si="298"/>
        <v>0</v>
      </c>
      <c r="T50" s="38">
        <f t="shared" si="298"/>
        <v>0</v>
      </c>
      <c r="U50" s="38">
        <f t="shared" si="298"/>
        <v>0</v>
      </c>
      <c r="V50" s="38">
        <f t="shared" si="298"/>
        <v>0</v>
      </c>
      <c r="W50" s="38">
        <f t="shared" si="298"/>
        <v>0</v>
      </c>
      <c r="X50" s="38">
        <f t="shared" si="298"/>
        <v>0</v>
      </c>
      <c r="Y50" s="38">
        <f t="shared" si="298"/>
        <v>0</v>
      </c>
      <c r="Z50" s="38">
        <f t="shared" si="298"/>
        <v>0</v>
      </c>
      <c r="AA50" s="38">
        <f t="shared" si="298"/>
        <v>0</v>
      </c>
      <c r="AB50" s="38">
        <f t="shared" si="298"/>
        <v>0</v>
      </c>
      <c r="AC50" s="38">
        <f t="shared" si="298"/>
        <v>0</v>
      </c>
      <c r="AD50" s="38">
        <f t="shared" si="298"/>
        <v>0</v>
      </c>
      <c r="AE50" s="38">
        <f t="shared" si="298"/>
        <v>0</v>
      </c>
      <c r="AF50" s="38">
        <f t="shared" si="298"/>
        <v>0</v>
      </c>
      <c r="AG50" s="38">
        <f t="shared" si="298"/>
        <v>0</v>
      </c>
      <c r="AH50" s="38">
        <f t="shared" si="298"/>
        <v>0</v>
      </c>
      <c r="AI50" s="38">
        <f t="shared" si="298"/>
        <v>0</v>
      </c>
      <c r="AJ50" s="38">
        <f t="shared" si="298"/>
        <v>0</v>
      </c>
      <c r="AK50" s="38">
        <f t="shared" si="298"/>
        <v>1</v>
      </c>
      <c r="AL50" s="38">
        <f t="shared" si="298"/>
        <v>0</v>
      </c>
      <c r="AM50" s="38">
        <f t="shared" si="298"/>
        <v>0</v>
      </c>
      <c r="AN50" s="38">
        <f t="shared" si="298"/>
        <v>0</v>
      </c>
      <c r="AO50" s="38">
        <f t="shared" si="298"/>
        <v>0</v>
      </c>
      <c r="AP50" s="38">
        <f t="shared" si="298"/>
        <v>0</v>
      </c>
      <c r="AQ50" s="38">
        <f t="shared" si="298"/>
        <v>0</v>
      </c>
      <c r="AR50" s="38">
        <f t="shared" si="298"/>
        <v>0</v>
      </c>
      <c r="AS50" s="38">
        <f t="shared" si="298"/>
        <v>0</v>
      </c>
      <c r="AT50" s="38">
        <f t="shared" si="298"/>
        <v>0</v>
      </c>
      <c r="AU50" s="38">
        <f t="shared" si="298"/>
        <v>0</v>
      </c>
      <c r="AV50" s="38">
        <f t="shared" si="298"/>
        <v>0</v>
      </c>
      <c r="AW50" s="38">
        <f t="shared" si="298"/>
        <v>0</v>
      </c>
      <c r="AX50" s="38">
        <f t="shared" si="298"/>
        <v>0</v>
      </c>
      <c r="AY50" s="38">
        <f t="shared" si="298"/>
        <v>0</v>
      </c>
      <c r="AZ50" s="38">
        <f t="shared" si="298"/>
        <v>0</v>
      </c>
      <c r="BA50" s="38">
        <f t="shared" si="298"/>
        <v>0</v>
      </c>
      <c r="BB50" s="38">
        <f t="shared" si="298"/>
        <v>0</v>
      </c>
      <c r="BC50" s="38">
        <f t="shared" si="298"/>
        <v>0</v>
      </c>
      <c r="BD50" s="38">
        <f t="shared" si="298"/>
        <v>0</v>
      </c>
      <c r="BE50" s="38">
        <f t="shared" si="298"/>
        <v>0</v>
      </c>
      <c r="BF50" s="38">
        <f t="shared" si="298"/>
        <v>0</v>
      </c>
      <c r="BG50" s="38">
        <f t="shared" si="298"/>
        <v>0</v>
      </c>
      <c r="BH50" s="38">
        <f t="shared" si="298"/>
        <v>0</v>
      </c>
      <c r="BI50" s="38">
        <f t="shared" si="298"/>
        <v>0</v>
      </c>
      <c r="BJ50" s="38">
        <f t="shared" si="298"/>
        <v>0</v>
      </c>
      <c r="BK50" s="38">
        <f t="shared" si="298"/>
        <v>0</v>
      </c>
      <c r="BL50" s="38">
        <f t="shared" si="298"/>
        <v>0</v>
      </c>
      <c r="BM50" s="38">
        <f t="shared" si="298"/>
        <v>0</v>
      </c>
      <c r="BN50" s="38">
        <f t="shared" si="298"/>
        <v>0</v>
      </c>
      <c r="BO50" s="38">
        <f t="shared" si="298"/>
        <v>0</v>
      </c>
      <c r="BP50" s="38">
        <f t="shared" si="298"/>
        <v>0</v>
      </c>
      <c r="BQ50" s="38">
        <f t="shared" si="298"/>
        <v>0</v>
      </c>
      <c r="BR50" s="38">
        <f t="shared" si="298"/>
        <v>0</v>
      </c>
      <c r="BS50" s="38">
        <f t="shared" si="298"/>
        <v>0</v>
      </c>
      <c r="BT50" s="38">
        <f t="shared" si="298"/>
        <v>0</v>
      </c>
      <c r="BU50" s="38">
        <f t="shared" si="298"/>
        <v>0</v>
      </c>
      <c r="BV50" s="38">
        <f t="shared" si="298"/>
        <v>0</v>
      </c>
      <c r="BW50" s="38">
        <f t="shared" si="298"/>
        <v>0</v>
      </c>
      <c r="BX50" s="38">
        <f t="shared" si="298"/>
        <v>0</v>
      </c>
      <c r="BY50" s="38">
        <f t="shared" si="298"/>
        <v>0</v>
      </c>
      <c r="BZ50" s="38">
        <f t="shared" si="298"/>
        <v>0</v>
      </c>
      <c r="CA50" s="38">
        <f t="shared" si="298"/>
        <v>0</v>
      </c>
      <c r="CB50" s="38">
        <f t="shared" ref="CB50" si="299">IF(CB$6=$K50,1,0)</f>
        <v>0</v>
      </c>
      <c r="CC50" s="38">
        <f t="shared" si="291"/>
        <v>0</v>
      </c>
      <c r="CD50" s="38">
        <f t="shared" si="291"/>
        <v>0</v>
      </c>
      <c r="CE50" s="38">
        <f t="shared" si="291"/>
        <v>0</v>
      </c>
      <c r="CF50" s="38">
        <f t="shared" si="291"/>
        <v>0</v>
      </c>
      <c r="CG50" s="38">
        <f t="shared" si="291"/>
        <v>0</v>
      </c>
      <c r="CH50" s="38">
        <f t="shared" si="291"/>
        <v>0</v>
      </c>
      <c r="CI50" s="38">
        <f t="shared" si="291"/>
        <v>0</v>
      </c>
      <c r="CJ50" s="38">
        <f t="shared" si="291"/>
        <v>0</v>
      </c>
      <c r="CK50" s="38">
        <f t="shared" si="291"/>
        <v>0</v>
      </c>
      <c r="CL50" s="38">
        <f t="shared" si="291"/>
        <v>0</v>
      </c>
      <c r="CM50" s="38">
        <f t="shared" si="291"/>
        <v>0</v>
      </c>
      <c r="CN50" s="38">
        <f t="shared" si="291"/>
        <v>0</v>
      </c>
      <c r="CO50" s="38">
        <f t="shared" si="291"/>
        <v>0</v>
      </c>
      <c r="CP50" s="38">
        <f t="shared" si="291"/>
        <v>0</v>
      </c>
      <c r="CQ50" s="38">
        <f t="shared" si="291"/>
        <v>0</v>
      </c>
      <c r="CR50" s="38">
        <f t="shared" si="291"/>
        <v>0</v>
      </c>
      <c r="CS50" s="38">
        <f t="shared" si="291"/>
        <v>0</v>
      </c>
      <c r="CT50" s="38">
        <f t="shared" si="291"/>
        <v>0</v>
      </c>
      <c r="CU50" s="38">
        <f t="shared" si="291"/>
        <v>0</v>
      </c>
      <c r="CV50" s="38">
        <f t="shared" si="291"/>
        <v>0</v>
      </c>
      <c r="CW50" s="38">
        <f t="shared" si="291"/>
        <v>0</v>
      </c>
      <c r="CX50" s="38">
        <f t="shared" si="291"/>
        <v>0</v>
      </c>
      <c r="CY50" s="38">
        <f t="shared" si="291"/>
        <v>0</v>
      </c>
      <c r="CZ50" s="38">
        <f t="shared" si="291"/>
        <v>0</v>
      </c>
      <c r="DA50" s="38">
        <f t="shared" si="291"/>
        <v>0</v>
      </c>
      <c r="DB50" s="38">
        <f t="shared" si="291"/>
        <v>0</v>
      </c>
      <c r="DC50" s="38">
        <f t="shared" si="291"/>
        <v>0</v>
      </c>
      <c r="DD50" s="38">
        <f t="shared" si="291"/>
        <v>0</v>
      </c>
      <c r="DE50" s="38">
        <f t="shared" si="291"/>
        <v>0</v>
      </c>
      <c r="DF50" s="38">
        <f t="shared" si="291"/>
        <v>0</v>
      </c>
      <c r="DG50" s="38">
        <f t="shared" si="291"/>
        <v>0</v>
      </c>
      <c r="DH50" s="38">
        <f t="shared" si="291"/>
        <v>0</v>
      </c>
      <c r="DI50" s="38">
        <f t="shared" si="291"/>
        <v>0</v>
      </c>
      <c r="DJ50" s="38">
        <f t="shared" si="291"/>
        <v>0</v>
      </c>
      <c r="DK50" s="38">
        <f t="shared" si="291"/>
        <v>0</v>
      </c>
      <c r="DL50" s="38">
        <f t="shared" si="291"/>
        <v>0</v>
      </c>
      <c r="DM50" s="38">
        <f t="shared" si="291"/>
        <v>0</v>
      </c>
      <c r="DN50" s="38">
        <f t="shared" si="291"/>
        <v>0</v>
      </c>
      <c r="DO50" s="38">
        <f t="shared" si="291"/>
        <v>0</v>
      </c>
      <c r="DP50" s="38">
        <f t="shared" si="291"/>
        <v>0</v>
      </c>
      <c r="DQ50" s="38">
        <f t="shared" si="291"/>
        <v>0</v>
      </c>
      <c r="DR50" s="38">
        <f t="shared" si="291"/>
        <v>0</v>
      </c>
      <c r="DS50" s="38">
        <f t="shared" si="291"/>
        <v>0</v>
      </c>
      <c r="DT50" s="38">
        <f t="shared" si="291"/>
        <v>0</v>
      </c>
      <c r="DU50" s="38">
        <f t="shared" si="291"/>
        <v>0</v>
      </c>
      <c r="DV50" s="38">
        <f t="shared" si="291"/>
        <v>0</v>
      </c>
      <c r="DW50" s="38">
        <f t="shared" si="291"/>
        <v>0</v>
      </c>
      <c r="DX50" s="38">
        <f t="shared" si="291"/>
        <v>0</v>
      </c>
      <c r="DY50" s="38">
        <f t="shared" si="291"/>
        <v>0</v>
      </c>
      <c r="DZ50" s="38">
        <f t="shared" si="291"/>
        <v>0</v>
      </c>
      <c r="EA50" s="38">
        <f t="shared" si="291"/>
        <v>0</v>
      </c>
      <c r="EB50" s="38">
        <f t="shared" si="291"/>
        <v>0</v>
      </c>
      <c r="EC50" s="38">
        <f t="shared" si="291"/>
        <v>0</v>
      </c>
      <c r="ED50" s="38">
        <f t="shared" si="291"/>
        <v>0</v>
      </c>
      <c r="EE50" s="38">
        <f t="shared" si="291"/>
        <v>0</v>
      </c>
      <c r="EF50" s="38">
        <f t="shared" si="291"/>
        <v>0</v>
      </c>
      <c r="EG50" s="38">
        <f t="shared" si="291"/>
        <v>0</v>
      </c>
      <c r="EH50" s="38">
        <f t="shared" si="291"/>
        <v>0</v>
      </c>
      <c r="EI50" s="38">
        <f t="shared" si="291"/>
        <v>0</v>
      </c>
      <c r="EJ50" s="38">
        <f t="shared" si="291"/>
        <v>0</v>
      </c>
      <c r="EK50" s="38">
        <f t="shared" si="291"/>
        <v>0</v>
      </c>
      <c r="EL50" s="38">
        <f t="shared" si="291"/>
        <v>0</v>
      </c>
      <c r="EM50" s="38">
        <f t="shared" si="291"/>
        <v>0</v>
      </c>
      <c r="EN50" s="38">
        <f t="shared" si="291"/>
        <v>0</v>
      </c>
      <c r="EO50" s="38">
        <f t="shared" si="292"/>
        <v>0</v>
      </c>
      <c r="EP50" s="38">
        <f t="shared" si="292"/>
        <v>0</v>
      </c>
      <c r="EQ50" s="38">
        <f t="shared" si="292"/>
        <v>0</v>
      </c>
      <c r="ER50" s="38">
        <f t="shared" si="292"/>
        <v>0</v>
      </c>
      <c r="ES50" s="38">
        <f t="shared" si="292"/>
        <v>0</v>
      </c>
      <c r="ET50" s="38">
        <f t="shared" si="292"/>
        <v>0</v>
      </c>
      <c r="EU50" s="38">
        <f t="shared" si="292"/>
        <v>0</v>
      </c>
      <c r="EV50" s="38">
        <f t="shared" si="292"/>
        <v>0</v>
      </c>
      <c r="EW50" s="38">
        <f t="shared" si="292"/>
        <v>0</v>
      </c>
      <c r="EX50" s="38">
        <f t="shared" si="292"/>
        <v>0</v>
      </c>
      <c r="EY50" s="38">
        <f t="shared" si="292"/>
        <v>0</v>
      </c>
      <c r="EZ50" s="38">
        <f t="shared" si="292"/>
        <v>0</v>
      </c>
      <c r="FA50" s="38">
        <f t="shared" si="292"/>
        <v>0</v>
      </c>
      <c r="FB50" s="38">
        <f t="shared" si="292"/>
        <v>0</v>
      </c>
      <c r="FC50" s="38">
        <f t="shared" si="292"/>
        <v>0</v>
      </c>
      <c r="FD50" s="38">
        <f t="shared" si="292"/>
        <v>0</v>
      </c>
      <c r="FE50" s="38">
        <f t="shared" si="292"/>
        <v>0</v>
      </c>
      <c r="FF50" s="38">
        <f t="shared" si="292"/>
        <v>0</v>
      </c>
      <c r="FG50" s="38">
        <f t="shared" si="292"/>
        <v>0</v>
      </c>
      <c r="FH50" s="38">
        <f t="shared" si="292"/>
        <v>0</v>
      </c>
      <c r="FI50" s="38">
        <f t="shared" si="292"/>
        <v>0</v>
      </c>
      <c r="FJ50" s="38">
        <f t="shared" si="292"/>
        <v>0</v>
      </c>
      <c r="FK50" s="38">
        <f t="shared" si="292"/>
        <v>0</v>
      </c>
      <c r="FL50" s="38">
        <f t="shared" si="292"/>
        <v>0</v>
      </c>
      <c r="FM50" s="38">
        <f t="shared" si="292"/>
        <v>0</v>
      </c>
      <c r="FN50" s="38">
        <f t="shared" si="292"/>
        <v>0</v>
      </c>
      <c r="FO50" s="38">
        <f t="shared" si="292"/>
        <v>0</v>
      </c>
      <c r="FP50" s="38">
        <f t="shared" si="292"/>
        <v>0</v>
      </c>
      <c r="FQ50" s="38">
        <f t="shared" si="292"/>
        <v>0</v>
      </c>
      <c r="FR50" s="38">
        <f t="shared" si="292"/>
        <v>0</v>
      </c>
      <c r="FS50" s="38">
        <f t="shared" si="292"/>
        <v>0</v>
      </c>
      <c r="FT50" s="38">
        <f t="shared" si="292"/>
        <v>0</v>
      </c>
      <c r="FU50" s="38">
        <f t="shared" si="292"/>
        <v>0</v>
      </c>
      <c r="FV50" s="38">
        <f t="shared" si="292"/>
        <v>0</v>
      </c>
      <c r="FW50" s="38">
        <f t="shared" si="292"/>
        <v>0</v>
      </c>
      <c r="FX50" s="38">
        <f t="shared" si="292"/>
        <v>0</v>
      </c>
      <c r="FY50" s="38">
        <f t="shared" si="292"/>
        <v>0</v>
      </c>
      <c r="FZ50" s="38">
        <f t="shared" si="292"/>
        <v>0</v>
      </c>
      <c r="GA50" s="38">
        <f t="shared" si="292"/>
        <v>0</v>
      </c>
      <c r="GB50" s="38">
        <f t="shared" si="292"/>
        <v>0</v>
      </c>
      <c r="GC50" s="38">
        <f t="shared" si="292"/>
        <v>0</v>
      </c>
      <c r="GD50" s="38">
        <f t="shared" si="292"/>
        <v>0</v>
      </c>
      <c r="GE50" s="38">
        <f t="shared" si="292"/>
        <v>0</v>
      </c>
      <c r="GF50" s="38">
        <f t="shared" si="292"/>
        <v>0</v>
      </c>
      <c r="GG50" s="38">
        <f t="shared" si="292"/>
        <v>0</v>
      </c>
      <c r="GH50" s="38">
        <f t="shared" si="292"/>
        <v>0</v>
      </c>
      <c r="GI50" s="38">
        <f t="shared" si="292"/>
        <v>0</v>
      </c>
      <c r="GJ50" s="38">
        <f t="shared" si="292"/>
        <v>0</v>
      </c>
      <c r="GK50" s="38">
        <f t="shared" si="292"/>
        <v>0</v>
      </c>
      <c r="GL50" s="38">
        <f t="shared" si="292"/>
        <v>0</v>
      </c>
      <c r="GM50" s="38">
        <f t="shared" si="292"/>
        <v>0</v>
      </c>
      <c r="GN50" s="38">
        <f t="shared" si="292"/>
        <v>0</v>
      </c>
      <c r="GO50" s="38">
        <f t="shared" si="292"/>
        <v>0</v>
      </c>
      <c r="GP50" s="38">
        <f t="shared" si="292"/>
        <v>0</v>
      </c>
      <c r="GQ50" s="38">
        <f t="shared" si="292"/>
        <v>0</v>
      </c>
      <c r="GR50" s="38">
        <f t="shared" si="292"/>
        <v>0</v>
      </c>
      <c r="GS50" s="38">
        <f t="shared" si="292"/>
        <v>0</v>
      </c>
      <c r="GT50" s="38">
        <f t="shared" si="292"/>
        <v>0</v>
      </c>
      <c r="GU50" s="38">
        <f t="shared" si="292"/>
        <v>0</v>
      </c>
      <c r="GV50" s="38">
        <f t="shared" si="292"/>
        <v>0</v>
      </c>
      <c r="GW50" s="38">
        <f t="shared" si="292"/>
        <v>0</v>
      </c>
      <c r="GX50" s="38">
        <f t="shared" si="292"/>
        <v>0</v>
      </c>
      <c r="GY50" s="38">
        <f t="shared" si="292"/>
        <v>0</v>
      </c>
      <c r="GZ50" s="38">
        <f t="shared" si="292"/>
        <v>0</v>
      </c>
      <c r="HA50" s="38">
        <f t="shared" si="293"/>
        <v>0</v>
      </c>
      <c r="HB50" s="38">
        <f t="shared" si="293"/>
        <v>0</v>
      </c>
      <c r="HC50" s="38">
        <f t="shared" si="293"/>
        <v>0</v>
      </c>
      <c r="HD50" s="38">
        <f t="shared" si="293"/>
        <v>0</v>
      </c>
      <c r="HE50" s="38">
        <f t="shared" si="293"/>
        <v>0</v>
      </c>
      <c r="HF50" s="38">
        <f t="shared" si="293"/>
        <v>0</v>
      </c>
      <c r="HG50" s="38">
        <f t="shared" si="293"/>
        <v>0</v>
      </c>
      <c r="HH50" s="38">
        <f t="shared" si="293"/>
        <v>0</v>
      </c>
      <c r="HI50" s="38">
        <f t="shared" si="293"/>
        <v>0</v>
      </c>
      <c r="HJ50" s="38">
        <f t="shared" si="293"/>
        <v>0</v>
      </c>
      <c r="HK50" s="38">
        <f t="shared" si="293"/>
        <v>0</v>
      </c>
      <c r="HL50" s="38">
        <f t="shared" si="293"/>
        <v>0</v>
      </c>
      <c r="HM50" s="38">
        <f t="shared" si="293"/>
        <v>0</v>
      </c>
      <c r="HN50" s="38">
        <f t="shared" si="293"/>
        <v>0</v>
      </c>
      <c r="HO50" s="38">
        <f t="shared" si="293"/>
        <v>0</v>
      </c>
      <c r="HP50" s="38">
        <f t="shared" si="293"/>
        <v>0</v>
      </c>
      <c r="HQ50" s="38">
        <f t="shared" si="293"/>
        <v>0</v>
      </c>
      <c r="HR50" s="38">
        <f t="shared" si="293"/>
        <v>0</v>
      </c>
      <c r="HS50" s="38">
        <f t="shared" si="293"/>
        <v>0</v>
      </c>
      <c r="HT50" s="38">
        <f t="shared" si="293"/>
        <v>0</v>
      </c>
      <c r="HU50" s="38">
        <f t="shared" si="293"/>
        <v>0</v>
      </c>
      <c r="HV50" s="38">
        <f t="shared" si="293"/>
        <v>0</v>
      </c>
      <c r="HW50" s="38">
        <f t="shared" si="293"/>
        <v>0</v>
      </c>
      <c r="HX50" s="38">
        <f t="shared" si="293"/>
        <v>0</v>
      </c>
      <c r="HY50" s="38">
        <f t="shared" si="293"/>
        <v>0</v>
      </c>
      <c r="HZ50" s="38">
        <f t="shared" si="293"/>
        <v>0</v>
      </c>
      <c r="IA50" s="38">
        <f t="shared" si="293"/>
        <v>0</v>
      </c>
      <c r="IB50" s="38">
        <f t="shared" si="293"/>
        <v>0</v>
      </c>
      <c r="IC50" s="38">
        <f t="shared" si="293"/>
        <v>0</v>
      </c>
    </row>
    <row r="51" spans="2:237" x14ac:dyDescent="0.2">
      <c r="N51" s="46"/>
    </row>
    <row r="52" spans="2:237" x14ac:dyDescent="0.2">
      <c r="B52" s="3" t="s">
        <v>42</v>
      </c>
      <c r="I52" s="5" t="s">
        <v>31</v>
      </c>
      <c r="N52" s="46"/>
      <c r="P52" s="35">
        <f t="shared" ref="P52:CA52" si="300">(P49+O52)*P49</f>
        <v>0</v>
      </c>
      <c r="Q52" s="35">
        <f t="shared" si="300"/>
        <v>0</v>
      </c>
      <c r="R52" s="35">
        <f t="shared" si="300"/>
        <v>0</v>
      </c>
      <c r="S52" s="35">
        <f t="shared" si="300"/>
        <v>0</v>
      </c>
      <c r="T52" s="35">
        <f t="shared" si="300"/>
        <v>0</v>
      </c>
      <c r="U52" s="35">
        <f t="shared" si="300"/>
        <v>0</v>
      </c>
      <c r="V52" s="35">
        <f t="shared" si="300"/>
        <v>0</v>
      </c>
      <c r="W52" s="35">
        <f t="shared" si="300"/>
        <v>0</v>
      </c>
      <c r="X52" s="35">
        <f t="shared" si="300"/>
        <v>0</v>
      </c>
      <c r="Y52" s="35">
        <f t="shared" si="300"/>
        <v>1</v>
      </c>
      <c r="Z52" s="35">
        <f t="shared" si="300"/>
        <v>2</v>
      </c>
      <c r="AA52" s="35">
        <f t="shared" si="300"/>
        <v>3</v>
      </c>
      <c r="AB52" s="35">
        <f t="shared" si="300"/>
        <v>4</v>
      </c>
      <c r="AC52" s="35">
        <f t="shared" si="300"/>
        <v>5</v>
      </c>
      <c r="AD52" s="35">
        <f t="shared" si="300"/>
        <v>6</v>
      </c>
      <c r="AE52" s="35">
        <f t="shared" si="300"/>
        <v>7</v>
      </c>
      <c r="AF52" s="35">
        <f t="shared" si="300"/>
        <v>8</v>
      </c>
      <c r="AG52" s="35">
        <f t="shared" si="300"/>
        <v>9</v>
      </c>
      <c r="AH52" s="35">
        <f t="shared" si="300"/>
        <v>10</v>
      </c>
      <c r="AI52" s="35">
        <f t="shared" si="300"/>
        <v>11</v>
      </c>
      <c r="AJ52" s="35">
        <f t="shared" si="300"/>
        <v>12</v>
      </c>
      <c r="AK52" s="35">
        <f t="shared" si="300"/>
        <v>13</v>
      </c>
      <c r="AL52" s="35">
        <f t="shared" si="300"/>
        <v>0</v>
      </c>
      <c r="AM52" s="35">
        <f t="shared" si="300"/>
        <v>0</v>
      </c>
      <c r="AN52" s="35">
        <f t="shared" si="300"/>
        <v>0</v>
      </c>
      <c r="AO52" s="35">
        <f t="shared" si="300"/>
        <v>0</v>
      </c>
      <c r="AP52" s="35">
        <f t="shared" si="300"/>
        <v>0</v>
      </c>
      <c r="AQ52" s="35">
        <f t="shared" si="300"/>
        <v>0</v>
      </c>
      <c r="AR52" s="35">
        <f t="shared" si="300"/>
        <v>0</v>
      </c>
      <c r="AS52" s="35">
        <f t="shared" si="300"/>
        <v>0</v>
      </c>
      <c r="AT52" s="35">
        <f t="shared" si="300"/>
        <v>0</v>
      </c>
      <c r="AU52" s="35">
        <f t="shared" si="300"/>
        <v>0</v>
      </c>
      <c r="AV52" s="35">
        <f t="shared" si="300"/>
        <v>0</v>
      </c>
      <c r="AW52" s="35">
        <f t="shared" si="300"/>
        <v>0</v>
      </c>
      <c r="AX52" s="35">
        <f t="shared" si="300"/>
        <v>0</v>
      </c>
      <c r="AY52" s="35">
        <f t="shared" si="300"/>
        <v>0</v>
      </c>
      <c r="AZ52" s="35">
        <f t="shared" si="300"/>
        <v>0</v>
      </c>
      <c r="BA52" s="35">
        <f t="shared" si="300"/>
        <v>0</v>
      </c>
      <c r="BB52" s="35">
        <f t="shared" si="300"/>
        <v>0</v>
      </c>
      <c r="BC52" s="35">
        <f t="shared" si="300"/>
        <v>0</v>
      </c>
      <c r="BD52" s="35">
        <f t="shared" si="300"/>
        <v>0</v>
      </c>
      <c r="BE52" s="35">
        <f t="shared" si="300"/>
        <v>0</v>
      </c>
      <c r="BF52" s="35">
        <f t="shared" si="300"/>
        <v>0</v>
      </c>
      <c r="BG52" s="35">
        <f t="shared" si="300"/>
        <v>0</v>
      </c>
      <c r="BH52" s="35">
        <f t="shared" si="300"/>
        <v>0</v>
      </c>
      <c r="BI52" s="35">
        <f t="shared" si="300"/>
        <v>0</v>
      </c>
      <c r="BJ52" s="35">
        <f t="shared" si="300"/>
        <v>0</v>
      </c>
      <c r="BK52" s="35">
        <f t="shared" si="300"/>
        <v>0</v>
      </c>
      <c r="BL52" s="35">
        <f t="shared" si="300"/>
        <v>0</v>
      </c>
      <c r="BM52" s="35">
        <f t="shared" si="300"/>
        <v>0</v>
      </c>
      <c r="BN52" s="35">
        <f t="shared" si="300"/>
        <v>0</v>
      </c>
      <c r="BO52" s="35">
        <f t="shared" si="300"/>
        <v>0</v>
      </c>
      <c r="BP52" s="35">
        <f t="shared" si="300"/>
        <v>0</v>
      </c>
      <c r="BQ52" s="35">
        <f t="shared" si="300"/>
        <v>0</v>
      </c>
      <c r="BR52" s="35">
        <f t="shared" si="300"/>
        <v>0</v>
      </c>
      <c r="BS52" s="35">
        <f t="shared" si="300"/>
        <v>0</v>
      </c>
      <c r="BT52" s="35">
        <f t="shared" si="300"/>
        <v>0</v>
      </c>
      <c r="BU52" s="35">
        <f t="shared" si="300"/>
        <v>0</v>
      </c>
      <c r="BV52" s="35">
        <f t="shared" si="300"/>
        <v>0</v>
      </c>
      <c r="BW52" s="35">
        <f t="shared" si="300"/>
        <v>0</v>
      </c>
      <c r="BX52" s="35">
        <f t="shared" si="300"/>
        <v>0</v>
      </c>
      <c r="BY52" s="35">
        <f t="shared" si="300"/>
        <v>0</v>
      </c>
      <c r="BZ52" s="35">
        <f t="shared" si="300"/>
        <v>0</v>
      </c>
      <c r="CA52" s="35">
        <f t="shared" si="300"/>
        <v>0</v>
      </c>
      <c r="CB52" s="35">
        <f t="shared" ref="CB52:EM52" si="301">(CB49+CA52)*CB49</f>
        <v>0</v>
      </c>
      <c r="CC52" s="35">
        <f t="shared" si="301"/>
        <v>0</v>
      </c>
      <c r="CD52" s="35">
        <f t="shared" si="301"/>
        <v>0</v>
      </c>
      <c r="CE52" s="35">
        <f t="shared" si="301"/>
        <v>0</v>
      </c>
      <c r="CF52" s="35">
        <f t="shared" si="301"/>
        <v>0</v>
      </c>
      <c r="CG52" s="35">
        <f t="shared" si="301"/>
        <v>0</v>
      </c>
      <c r="CH52" s="35">
        <f t="shared" si="301"/>
        <v>0</v>
      </c>
      <c r="CI52" s="35">
        <f t="shared" si="301"/>
        <v>0</v>
      </c>
      <c r="CJ52" s="35">
        <f t="shared" si="301"/>
        <v>0</v>
      </c>
      <c r="CK52" s="35">
        <f t="shared" si="301"/>
        <v>0</v>
      </c>
      <c r="CL52" s="35">
        <f t="shared" si="301"/>
        <v>0</v>
      </c>
      <c r="CM52" s="35">
        <f t="shared" si="301"/>
        <v>0</v>
      </c>
      <c r="CN52" s="35">
        <f t="shared" si="301"/>
        <v>0</v>
      </c>
      <c r="CO52" s="35">
        <f t="shared" si="301"/>
        <v>0</v>
      </c>
      <c r="CP52" s="35">
        <f t="shared" si="301"/>
        <v>0</v>
      </c>
      <c r="CQ52" s="35">
        <f t="shared" si="301"/>
        <v>0</v>
      </c>
      <c r="CR52" s="35">
        <f t="shared" si="301"/>
        <v>0</v>
      </c>
      <c r="CS52" s="35">
        <f t="shared" si="301"/>
        <v>0</v>
      </c>
      <c r="CT52" s="35">
        <f t="shared" si="301"/>
        <v>0</v>
      </c>
      <c r="CU52" s="35">
        <f t="shared" si="301"/>
        <v>0</v>
      </c>
      <c r="CV52" s="35">
        <f t="shared" si="301"/>
        <v>0</v>
      </c>
      <c r="CW52" s="35">
        <f t="shared" si="301"/>
        <v>0</v>
      </c>
      <c r="CX52" s="35">
        <f t="shared" si="301"/>
        <v>0</v>
      </c>
      <c r="CY52" s="35">
        <f t="shared" si="301"/>
        <v>0</v>
      </c>
      <c r="CZ52" s="35">
        <f t="shared" si="301"/>
        <v>0</v>
      </c>
      <c r="DA52" s="35">
        <f t="shared" si="301"/>
        <v>0</v>
      </c>
      <c r="DB52" s="35">
        <f t="shared" si="301"/>
        <v>0</v>
      </c>
      <c r="DC52" s="35">
        <f t="shared" si="301"/>
        <v>0</v>
      </c>
      <c r="DD52" s="35">
        <f t="shared" si="301"/>
        <v>0</v>
      </c>
      <c r="DE52" s="35">
        <f t="shared" si="301"/>
        <v>0</v>
      </c>
      <c r="DF52" s="35">
        <f t="shared" si="301"/>
        <v>0</v>
      </c>
      <c r="DG52" s="35">
        <f t="shared" si="301"/>
        <v>0</v>
      </c>
      <c r="DH52" s="35">
        <f t="shared" si="301"/>
        <v>0</v>
      </c>
      <c r="DI52" s="35">
        <f t="shared" si="301"/>
        <v>0</v>
      </c>
      <c r="DJ52" s="35">
        <f t="shared" si="301"/>
        <v>0</v>
      </c>
      <c r="DK52" s="35">
        <f t="shared" si="301"/>
        <v>0</v>
      </c>
      <c r="DL52" s="35">
        <f t="shared" si="301"/>
        <v>0</v>
      </c>
      <c r="DM52" s="35">
        <f t="shared" si="301"/>
        <v>0</v>
      </c>
      <c r="DN52" s="35">
        <f t="shared" si="301"/>
        <v>0</v>
      </c>
      <c r="DO52" s="35">
        <f t="shared" si="301"/>
        <v>0</v>
      </c>
      <c r="DP52" s="35">
        <f t="shared" si="301"/>
        <v>0</v>
      </c>
      <c r="DQ52" s="35">
        <f t="shared" si="301"/>
        <v>0</v>
      </c>
      <c r="DR52" s="35">
        <f t="shared" si="301"/>
        <v>0</v>
      </c>
      <c r="DS52" s="35">
        <f t="shared" si="301"/>
        <v>0</v>
      </c>
      <c r="DT52" s="35">
        <f t="shared" si="301"/>
        <v>0</v>
      </c>
      <c r="DU52" s="35">
        <f t="shared" si="301"/>
        <v>0</v>
      </c>
      <c r="DV52" s="35">
        <f t="shared" si="301"/>
        <v>0</v>
      </c>
      <c r="DW52" s="35">
        <f t="shared" si="301"/>
        <v>0</v>
      </c>
      <c r="DX52" s="35">
        <f t="shared" si="301"/>
        <v>0</v>
      </c>
      <c r="DY52" s="35">
        <f t="shared" si="301"/>
        <v>0</v>
      </c>
      <c r="DZ52" s="35">
        <f t="shared" si="301"/>
        <v>0</v>
      </c>
      <c r="EA52" s="35">
        <f t="shared" si="301"/>
        <v>0</v>
      </c>
      <c r="EB52" s="35">
        <f t="shared" si="301"/>
        <v>0</v>
      </c>
      <c r="EC52" s="35">
        <f t="shared" si="301"/>
        <v>0</v>
      </c>
      <c r="ED52" s="35">
        <f t="shared" si="301"/>
        <v>0</v>
      </c>
      <c r="EE52" s="35">
        <f t="shared" si="301"/>
        <v>0</v>
      </c>
      <c r="EF52" s="35">
        <f t="shared" si="301"/>
        <v>0</v>
      </c>
      <c r="EG52" s="35">
        <f t="shared" si="301"/>
        <v>0</v>
      </c>
      <c r="EH52" s="35">
        <f t="shared" si="301"/>
        <v>0</v>
      </c>
      <c r="EI52" s="35">
        <f t="shared" si="301"/>
        <v>0</v>
      </c>
      <c r="EJ52" s="35">
        <f t="shared" si="301"/>
        <v>0</v>
      </c>
      <c r="EK52" s="35">
        <f t="shared" si="301"/>
        <v>0</v>
      </c>
      <c r="EL52" s="35">
        <f t="shared" si="301"/>
        <v>0</v>
      </c>
      <c r="EM52" s="35">
        <f t="shared" si="301"/>
        <v>0</v>
      </c>
      <c r="EN52" s="35">
        <f t="shared" ref="EN52:GY52" si="302">(EN49+EM52)*EN49</f>
        <v>0</v>
      </c>
      <c r="EO52" s="35">
        <f t="shared" si="302"/>
        <v>0</v>
      </c>
      <c r="EP52" s="35">
        <f t="shared" si="302"/>
        <v>0</v>
      </c>
      <c r="EQ52" s="35">
        <f t="shared" si="302"/>
        <v>0</v>
      </c>
      <c r="ER52" s="35">
        <f t="shared" si="302"/>
        <v>0</v>
      </c>
      <c r="ES52" s="35">
        <f t="shared" si="302"/>
        <v>0</v>
      </c>
      <c r="ET52" s="35">
        <f t="shared" si="302"/>
        <v>0</v>
      </c>
      <c r="EU52" s="35">
        <f t="shared" si="302"/>
        <v>0</v>
      </c>
      <c r="EV52" s="35">
        <f t="shared" si="302"/>
        <v>0</v>
      </c>
      <c r="EW52" s="35">
        <f t="shared" si="302"/>
        <v>0</v>
      </c>
      <c r="EX52" s="35">
        <f t="shared" si="302"/>
        <v>0</v>
      </c>
      <c r="EY52" s="35">
        <f t="shared" si="302"/>
        <v>0</v>
      </c>
      <c r="EZ52" s="35">
        <f t="shared" si="302"/>
        <v>0</v>
      </c>
      <c r="FA52" s="35">
        <f t="shared" si="302"/>
        <v>0</v>
      </c>
      <c r="FB52" s="35">
        <f t="shared" si="302"/>
        <v>0</v>
      </c>
      <c r="FC52" s="35">
        <f t="shared" si="302"/>
        <v>0</v>
      </c>
      <c r="FD52" s="35">
        <f t="shared" si="302"/>
        <v>0</v>
      </c>
      <c r="FE52" s="35">
        <f t="shared" si="302"/>
        <v>0</v>
      </c>
      <c r="FF52" s="35">
        <f t="shared" si="302"/>
        <v>0</v>
      </c>
      <c r="FG52" s="35">
        <f t="shared" si="302"/>
        <v>0</v>
      </c>
      <c r="FH52" s="35">
        <f t="shared" si="302"/>
        <v>0</v>
      </c>
      <c r="FI52" s="35">
        <f t="shared" si="302"/>
        <v>0</v>
      </c>
      <c r="FJ52" s="35">
        <f t="shared" si="302"/>
        <v>0</v>
      </c>
      <c r="FK52" s="35">
        <f t="shared" si="302"/>
        <v>0</v>
      </c>
      <c r="FL52" s="35">
        <f t="shared" si="302"/>
        <v>0</v>
      </c>
      <c r="FM52" s="35">
        <f t="shared" si="302"/>
        <v>0</v>
      </c>
      <c r="FN52" s="35">
        <f t="shared" si="302"/>
        <v>0</v>
      </c>
      <c r="FO52" s="35">
        <f t="shared" si="302"/>
        <v>0</v>
      </c>
      <c r="FP52" s="35">
        <f t="shared" si="302"/>
        <v>0</v>
      </c>
      <c r="FQ52" s="35">
        <f t="shared" si="302"/>
        <v>0</v>
      </c>
      <c r="FR52" s="35">
        <f t="shared" si="302"/>
        <v>0</v>
      </c>
      <c r="FS52" s="35">
        <f t="shared" si="302"/>
        <v>0</v>
      </c>
      <c r="FT52" s="35">
        <f t="shared" si="302"/>
        <v>0</v>
      </c>
      <c r="FU52" s="35">
        <f t="shared" si="302"/>
        <v>0</v>
      </c>
      <c r="FV52" s="35">
        <f t="shared" si="302"/>
        <v>0</v>
      </c>
      <c r="FW52" s="35">
        <f t="shared" si="302"/>
        <v>0</v>
      </c>
      <c r="FX52" s="35">
        <f t="shared" si="302"/>
        <v>0</v>
      </c>
      <c r="FY52" s="35">
        <f t="shared" si="302"/>
        <v>0</v>
      </c>
      <c r="FZ52" s="35">
        <f t="shared" si="302"/>
        <v>0</v>
      </c>
      <c r="GA52" s="35">
        <f t="shared" si="302"/>
        <v>0</v>
      </c>
      <c r="GB52" s="35">
        <f t="shared" si="302"/>
        <v>0</v>
      </c>
      <c r="GC52" s="35">
        <f t="shared" si="302"/>
        <v>0</v>
      </c>
      <c r="GD52" s="35">
        <f t="shared" si="302"/>
        <v>0</v>
      </c>
      <c r="GE52" s="35">
        <f t="shared" si="302"/>
        <v>0</v>
      </c>
      <c r="GF52" s="35">
        <f t="shared" si="302"/>
        <v>0</v>
      </c>
      <c r="GG52" s="35">
        <f t="shared" si="302"/>
        <v>0</v>
      </c>
      <c r="GH52" s="35">
        <f t="shared" si="302"/>
        <v>0</v>
      </c>
      <c r="GI52" s="35">
        <f t="shared" si="302"/>
        <v>0</v>
      </c>
      <c r="GJ52" s="35">
        <f t="shared" si="302"/>
        <v>0</v>
      </c>
      <c r="GK52" s="35">
        <f t="shared" si="302"/>
        <v>0</v>
      </c>
      <c r="GL52" s="35">
        <f t="shared" si="302"/>
        <v>0</v>
      </c>
      <c r="GM52" s="35">
        <f t="shared" si="302"/>
        <v>0</v>
      </c>
      <c r="GN52" s="35">
        <f t="shared" si="302"/>
        <v>0</v>
      </c>
      <c r="GO52" s="35">
        <f t="shared" si="302"/>
        <v>0</v>
      </c>
      <c r="GP52" s="35">
        <f t="shared" si="302"/>
        <v>0</v>
      </c>
      <c r="GQ52" s="35">
        <f t="shared" si="302"/>
        <v>0</v>
      </c>
      <c r="GR52" s="35">
        <f t="shared" si="302"/>
        <v>0</v>
      </c>
      <c r="GS52" s="35">
        <f t="shared" si="302"/>
        <v>0</v>
      </c>
      <c r="GT52" s="35">
        <f t="shared" si="302"/>
        <v>0</v>
      </c>
      <c r="GU52" s="35">
        <f t="shared" si="302"/>
        <v>0</v>
      </c>
      <c r="GV52" s="35">
        <f t="shared" si="302"/>
        <v>0</v>
      </c>
      <c r="GW52" s="35">
        <f t="shared" si="302"/>
        <v>0</v>
      </c>
      <c r="GX52" s="35">
        <f t="shared" si="302"/>
        <v>0</v>
      </c>
      <c r="GY52" s="35">
        <f t="shared" si="302"/>
        <v>0</v>
      </c>
      <c r="GZ52" s="35">
        <f t="shared" ref="GZ52:IC52" si="303">(GZ49+GY52)*GZ49</f>
        <v>0</v>
      </c>
      <c r="HA52" s="35">
        <f t="shared" si="303"/>
        <v>0</v>
      </c>
      <c r="HB52" s="35">
        <f t="shared" si="303"/>
        <v>0</v>
      </c>
      <c r="HC52" s="35">
        <f t="shared" si="303"/>
        <v>0</v>
      </c>
      <c r="HD52" s="35">
        <f t="shared" si="303"/>
        <v>0</v>
      </c>
      <c r="HE52" s="35">
        <f t="shared" si="303"/>
        <v>0</v>
      </c>
      <c r="HF52" s="35">
        <f t="shared" si="303"/>
        <v>0</v>
      </c>
      <c r="HG52" s="35">
        <f t="shared" si="303"/>
        <v>0</v>
      </c>
      <c r="HH52" s="35">
        <f t="shared" si="303"/>
        <v>0</v>
      </c>
      <c r="HI52" s="35">
        <f t="shared" si="303"/>
        <v>0</v>
      </c>
      <c r="HJ52" s="35">
        <f t="shared" si="303"/>
        <v>0</v>
      </c>
      <c r="HK52" s="35">
        <f t="shared" si="303"/>
        <v>0</v>
      </c>
      <c r="HL52" s="35">
        <f t="shared" si="303"/>
        <v>0</v>
      </c>
      <c r="HM52" s="35">
        <f t="shared" si="303"/>
        <v>0</v>
      </c>
      <c r="HN52" s="35">
        <f t="shared" si="303"/>
        <v>0</v>
      </c>
      <c r="HO52" s="35">
        <f t="shared" si="303"/>
        <v>0</v>
      </c>
      <c r="HP52" s="35">
        <f t="shared" si="303"/>
        <v>0</v>
      </c>
      <c r="HQ52" s="35">
        <f t="shared" si="303"/>
        <v>0</v>
      </c>
      <c r="HR52" s="35">
        <f t="shared" si="303"/>
        <v>0</v>
      </c>
      <c r="HS52" s="35">
        <f t="shared" si="303"/>
        <v>0</v>
      </c>
      <c r="HT52" s="35">
        <f t="shared" si="303"/>
        <v>0</v>
      </c>
      <c r="HU52" s="35">
        <f t="shared" si="303"/>
        <v>0</v>
      </c>
      <c r="HV52" s="35">
        <f t="shared" si="303"/>
        <v>0</v>
      </c>
      <c r="HW52" s="35">
        <f t="shared" si="303"/>
        <v>0</v>
      </c>
      <c r="HX52" s="35">
        <f t="shared" si="303"/>
        <v>0</v>
      </c>
      <c r="HY52" s="35">
        <f t="shared" si="303"/>
        <v>0</v>
      </c>
      <c r="HZ52" s="35">
        <f t="shared" si="303"/>
        <v>0</v>
      </c>
      <c r="IA52" s="35">
        <f t="shared" si="303"/>
        <v>0</v>
      </c>
      <c r="IB52" s="35">
        <f t="shared" si="303"/>
        <v>0</v>
      </c>
      <c r="IC52" s="35">
        <f t="shared" si="303"/>
        <v>0</v>
      </c>
    </row>
    <row r="53" spans="2:237" x14ac:dyDescent="0.2">
      <c r="N53" s="46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s="35"/>
      <c r="DP53" s="35"/>
      <c r="DQ53" s="35"/>
      <c r="DR53" s="35"/>
      <c r="DS53" s="35"/>
      <c r="DT53" s="35"/>
      <c r="DU53" s="35"/>
      <c r="DV53" s="35"/>
      <c r="DW53" s="35"/>
      <c r="DX53" s="35"/>
      <c r="DY53" s="35"/>
      <c r="DZ53" s="35"/>
      <c r="EA53" s="35"/>
      <c r="EB53" s="35"/>
      <c r="EC53" s="35"/>
      <c r="ED53" s="35"/>
      <c r="EE53" s="35"/>
      <c r="EF53" s="35"/>
      <c r="EG53" s="35"/>
      <c r="EH53" s="35"/>
      <c r="EI53" s="35"/>
      <c r="EJ53" s="35"/>
      <c r="EK53" s="35"/>
      <c r="EL53" s="35"/>
      <c r="EM53" s="35"/>
      <c r="EN53" s="35"/>
      <c r="EO53" s="35"/>
      <c r="EP53" s="35"/>
      <c r="EQ53" s="35"/>
      <c r="ER53" s="35"/>
      <c r="ES53" s="35"/>
      <c r="ET53" s="35"/>
      <c r="EU53" s="35"/>
      <c r="EV53" s="35"/>
      <c r="EW53" s="35"/>
      <c r="EX53" s="35"/>
      <c r="EY53" s="35"/>
      <c r="EZ53" s="35"/>
      <c r="FA53" s="35"/>
      <c r="FB53" s="35"/>
      <c r="FC53" s="35"/>
      <c r="FD53" s="35"/>
      <c r="FE53" s="35"/>
      <c r="FF53" s="35"/>
      <c r="FG53" s="35"/>
      <c r="FH53" s="35"/>
      <c r="FI53" s="35"/>
      <c r="FJ53" s="35"/>
      <c r="FK53" s="35"/>
      <c r="FL53" s="35"/>
      <c r="FM53" s="35"/>
      <c r="FN53" s="35"/>
      <c r="FO53" s="35"/>
      <c r="FP53" s="35"/>
      <c r="FQ53" s="35"/>
      <c r="FR53" s="35"/>
      <c r="FS53" s="35"/>
      <c r="FT53" s="35"/>
      <c r="FU53" s="35"/>
      <c r="FV53" s="35"/>
      <c r="FW53" s="35"/>
      <c r="FX53" s="35"/>
      <c r="FY53" s="35"/>
      <c r="FZ53" s="35"/>
      <c r="GA53" s="35"/>
      <c r="GB53" s="35"/>
      <c r="GC53" s="35"/>
      <c r="GD53" s="35"/>
      <c r="GE53" s="35"/>
      <c r="GF53" s="35"/>
      <c r="GG53" s="35"/>
      <c r="GH53" s="35"/>
      <c r="GI53" s="35"/>
      <c r="GJ53" s="35"/>
      <c r="GK53" s="35"/>
      <c r="GL53" s="35"/>
      <c r="GM53" s="35"/>
      <c r="GN53" s="35"/>
      <c r="GO53" s="35"/>
      <c r="GP53" s="35"/>
      <c r="GQ53" s="35"/>
      <c r="GR53" s="35"/>
      <c r="GS53" s="35"/>
      <c r="GT53" s="35"/>
      <c r="GU53" s="35"/>
      <c r="GV53" s="35"/>
      <c r="GW53" s="35"/>
      <c r="GX53" s="35"/>
      <c r="GY53" s="35"/>
      <c r="GZ53" s="35"/>
      <c r="HA53" s="35"/>
      <c r="HB53" s="35"/>
      <c r="HC53" s="35"/>
      <c r="HD53" s="35"/>
      <c r="HE53" s="35"/>
      <c r="HF53" s="35"/>
      <c r="HG53" s="35"/>
      <c r="HH53" s="35"/>
      <c r="HI53" s="35"/>
      <c r="HJ53" s="35"/>
      <c r="HK53" s="35"/>
      <c r="HL53" s="35"/>
      <c r="HM53" s="35"/>
      <c r="HN53" s="35"/>
      <c r="HO53" s="35"/>
      <c r="HP53" s="35"/>
      <c r="HQ53" s="35"/>
      <c r="HR53" s="35"/>
      <c r="HS53" s="35"/>
      <c r="HT53" s="35"/>
      <c r="HU53" s="35"/>
      <c r="HV53" s="35"/>
      <c r="HW53" s="35"/>
      <c r="HX53" s="35"/>
      <c r="HY53" s="35"/>
      <c r="HZ53" s="35"/>
      <c r="IA53" s="35"/>
      <c r="IB53" s="35"/>
      <c r="IC53" s="35"/>
    </row>
    <row r="54" spans="2:237" x14ac:dyDescent="0.2">
      <c r="B54" s="41" t="s">
        <v>43</v>
      </c>
      <c r="N54" s="46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  <c r="DN54" s="35"/>
      <c r="DO54" s="35"/>
      <c r="DP54" s="35"/>
      <c r="DQ54" s="35"/>
      <c r="DR54" s="35"/>
      <c r="DS54" s="35"/>
      <c r="DT54" s="35"/>
      <c r="DU54" s="35"/>
      <c r="DV54" s="35"/>
      <c r="DW54" s="35"/>
      <c r="DX54" s="35"/>
      <c r="DY54" s="35"/>
      <c r="DZ54" s="35"/>
      <c r="EA54" s="35"/>
      <c r="EB54" s="35"/>
      <c r="EC54" s="35"/>
      <c r="ED54" s="35"/>
      <c r="EE54" s="35"/>
      <c r="EF54" s="35"/>
      <c r="EG54" s="35"/>
      <c r="EH54" s="35"/>
      <c r="EI54" s="35"/>
      <c r="EJ54" s="35"/>
      <c r="EK54" s="35"/>
      <c r="EL54" s="35"/>
      <c r="EM54" s="35"/>
      <c r="EN54" s="35"/>
      <c r="EO54" s="35"/>
      <c r="EP54" s="35"/>
      <c r="EQ54" s="35"/>
      <c r="ER54" s="35"/>
      <c r="ES54" s="35"/>
      <c r="ET54" s="35"/>
      <c r="EU54" s="35"/>
      <c r="EV54" s="35"/>
      <c r="EW54" s="35"/>
      <c r="EX54" s="35"/>
      <c r="EY54" s="35"/>
      <c r="EZ54" s="35"/>
      <c r="FA54" s="35"/>
      <c r="FB54" s="35"/>
      <c r="FC54" s="35"/>
      <c r="FD54" s="35"/>
      <c r="FE54" s="35"/>
      <c r="FF54" s="35"/>
      <c r="FG54" s="35"/>
      <c r="FH54" s="35"/>
      <c r="FI54" s="35"/>
      <c r="FJ54" s="35"/>
      <c r="FK54" s="35"/>
      <c r="FL54" s="35"/>
      <c r="FM54" s="35"/>
      <c r="FN54" s="35"/>
      <c r="FO54" s="35"/>
      <c r="FP54" s="35"/>
      <c r="FQ54" s="35"/>
      <c r="FR54" s="35"/>
      <c r="FS54" s="35"/>
      <c r="FT54" s="35"/>
      <c r="FU54" s="35"/>
      <c r="FV54" s="35"/>
      <c r="FW54" s="35"/>
      <c r="FX54" s="35"/>
      <c r="FY54" s="35"/>
      <c r="FZ54" s="35"/>
      <c r="GA54" s="35"/>
      <c r="GB54" s="35"/>
      <c r="GC54" s="35"/>
      <c r="GD54" s="35"/>
      <c r="GE54" s="35"/>
      <c r="GF54" s="35"/>
      <c r="GG54" s="35"/>
      <c r="GH54" s="35"/>
      <c r="GI54" s="35"/>
      <c r="GJ54" s="35"/>
      <c r="GK54" s="35"/>
      <c r="GL54" s="35"/>
      <c r="GM54" s="35"/>
      <c r="GN54" s="35"/>
      <c r="GO54" s="35"/>
      <c r="GP54" s="35"/>
      <c r="GQ54" s="35"/>
      <c r="GR54" s="35"/>
      <c r="GS54" s="35"/>
      <c r="GT54" s="35"/>
      <c r="GU54" s="35"/>
      <c r="GV54" s="35"/>
      <c r="GW54" s="35"/>
      <c r="GX54" s="35"/>
      <c r="GY54" s="35"/>
      <c r="GZ54" s="35"/>
      <c r="HA54" s="35"/>
      <c r="HB54" s="35"/>
      <c r="HC54" s="35"/>
      <c r="HD54" s="35"/>
      <c r="HE54" s="35"/>
      <c r="HF54" s="35"/>
      <c r="HG54" s="35"/>
      <c r="HH54" s="35"/>
      <c r="HI54" s="35"/>
      <c r="HJ54" s="35"/>
      <c r="HK54" s="35"/>
      <c r="HL54" s="35"/>
      <c r="HM54" s="35"/>
      <c r="HN54" s="35"/>
      <c r="HO54" s="35"/>
      <c r="HP54" s="35"/>
      <c r="HQ54" s="35"/>
      <c r="HR54" s="35"/>
      <c r="HS54" s="35"/>
      <c r="HT54" s="35"/>
      <c r="HU54" s="35"/>
      <c r="HV54" s="35"/>
      <c r="HW54" s="35"/>
      <c r="HX54" s="35"/>
      <c r="HY54" s="35"/>
      <c r="HZ54" s="35"/>
      <c r="IA54" s="35"/>
      <c r="IB54" s="35"/>
      <c r="IC54" s="35"/>
    </row>
    <row r="55" spans="2:237" x14ac:dyDescent="0.2">
      <c r="N55" s="46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s="35"/>
      <c r="DP55" s="35"/>
      <c r="DQ55" s="35"/>
      <c r="DR55" s="35"/>
      <c r="DS55" s="35"/>
      <c r="DT55" s="35"/>
      <c r="DU55" s="35"/>
      <c r="DV55" s="35"/>
      <c r="DW55" s="35"/>
      <c r="DX55" s="35"/>
      <c r="DY55" s="35"/>
      <c r="DZ55" s="35"/>
      <c r="EA55" s="35"/>
      <c r="EB55" s="35"/>
      <c r="EC55" s="35"/>
      <c r="ED55" s="35"/>
      <c r="EE55" s="35"/>
      <c r="EF55" s="35"/>
      <c r="EG55" s="35"/>
      <c r="EH55" s="35"/>
      <c r="EI55" s="35"/>
      <c r="EJ55" s="35"/>
      <c r="EK55" s="35"/>
      <c r="EL55" s="35"/>
      <c r="EM55" s="35"/>
      <c r="EN55" s="35"/>
      <c r="EO55" s="35"/>
      <c r="EP55" s="35"/>
      <c r="EQ55" s="35"/>
      <c r="ER55" s="35"/>
      <c r="ES55" s="35"/>
      <c r="ET55" s="35"/>
      <c r="EU55" s="35"/>
      <c r="EV55" s="35"/>
      <c r="EW55" s="35"/>
      <c r="EX55" s="35"/>
      <c r="EY55" s="35"/>
      <c r="EZ55" s="35"/>
      <c r="FA55" s="35"/>
      <c r="FB55" s="35"/>
      <c r="FC55" s="35"/>
      <c r="FD55" s="35"/>
      <c r="FE55" s="35"/>
      <c r="FF55" s="35"/>
      <c r="FG55" s="35"/>
      <c r="FH55" s="35"/>
      <c r="FI55" s="35"/>
      <c r="FJ55" s="35"/>
      <c r="FK55" s="35"/>
      <c r="FL55" s="35"/>
      <c r="FM55" s="35"/>
      <c r="FN55" s="35"/>
      <c r="FO55" s="35"/>
      <c r="FP55" s="35"/>
      <c r="FQ55" s="35"/>
      <c r="FR55" s="35"/>
      <c r="FS55" s="35"/>
      <c r="FT55" s="35"/>
      <c r="FU55" s="35"/>
      <c r="FV55" s="35"/>
      <c r="FW55" s="35"/>
      <c r="FX55" s="35"/>
      <c r="FY55" s="35"/>
      <c r="FZ55" s="35"/>
      <c r="GA55" s="35"/>
      <c r="GB55" s="35"/>
      <c r="GC55" s="35"/>
      <c r="GD55" s="35"/>
      <c r="GE55" s="35"/>
      <c r="GF55" s="35"/>
      <c r="GG55" s="35"/>
      <c r="GH55" s="35"/>
      <c r="GI55" s="35"/>
      <c r="GJ55" s="35"/>
      <c r="GK55" s="35"/>
      <c r="GL55" s="35"/>
      <c r="GM55" s="35"/>
      <c r="GN55" s="35"/>
      <c r="GO55" s="35"/>
      <c r="GP55" s="35"/>
      <c r="GQ55" s="35"/>
      <c r="GR55" s="35"/>
      <c r="GS55" s="35"/>
      <c r="GT55" s="35"/>
      <c r="GU55" s="35"/>
      <c r="GV55" s="35"/>
      <c r="GW55" s="35"/>
      <c r="GX55" s="35"/>
      <c r="GY55" s="35"/>
      <c r="GZ55" s="35"/>
      <c r="HA55" s="35"/>
      <c r="HB55" s="35"/>
      <c r="HC55" s="35"/>
      <c r="HD55" s="35"/>
      <c r="HE55" s="35"/>
      <c r="HF55" s="35"/>
      <c r="HG55" s="35"/>
      <c r="HH55" s="35"/>
      <c r="HI55" s="35"/>
      <c r="HJ55" s="35"/>
      <c r="HK55" s="35"/>
      <c r="HL55" s="35"/>
      <c r="HM55" s="35"/>
      <c r="HN55" s="35"/>
      <c r="HO55" s="35"/>
      <c r="HP55" s="35"/>
      <c r="HQ55" s="35"/>
      <c r="HR55" s="35"/>
      <c r="HS55" s="35"/>
      <c r="HT55" s="35"/>
      <c r="HU55" s="35"/>
      <c r="HV55" s="35"/>
      <c r="HW55" s="35"/>
      <c r="HX55" s="35"/>
      <c r="HY55" s="35"/>
      <c r="HZ55" s="35"/>
      <c r="IA55" s="35"/>
      <c r="IB55" s="35"/>
      <c r="IC55" s="35"/>
    </row>
    <row r="56" spans="2:237" x14ac:dyDescent="0.2">
      <c r="B56" s="3" t="s">
        <v>36</v>
      </c>
      <c r="I56" s="5" t="s">
        <v>18</v>
      </c>
      <c r="K56" s="43">
        <f>Input_Scen!J173</f>
        <v>2029</v>
      </c>
      <c r="N56" s="37">
        <f>SUM(P56:IC56)</f>
        <v>1</v>
      </c>
      <c r="P56" s="38">
        <f>IF(P$6=$K56,1,0)</f>
        <v>0</v>
      </c>
      <c r="Q56" s="38">
        <f t="shared" ref="Q56:CB56" si="304">IF(Q$6=$K56,1,0)</f>
        <v>0</v>
      </c>
      <c r="R56" s="38">
        <f t="shared" si="304"/>
        <v>0</v>
      </c>
      <c r="S56" s="38">
        <f t="shared" si="304"/>
        <v>0</v>
      </c>
      <c r="T56" s="38">
        <f t="shared" si="304"/>
        <v>0</v>
      </c>
      <c r="U56" s="38">
        <f t="shared" si="304"/>
        <v>0</v>
      </c>
      <c r="V56" s="38">
        <f t="shared" si="304"/>
        <v>1</v>
      </c>
      <c r="W56" s="38">
        <f t="shared" si="304"/>
        <v>0</v>
      </c>
      <c r="X56" s="38">
        <f t="shared" si="304"/>
        <v>0</v>
      </c>
      <c r="Y56" s="38">
        <f t="shared" si="304"/>
        <v>0</v>
      </c>
      <c r="Z56" s="38">
        <f t="shared" si="304"/>
        <v>0</v>
      </c>
      <c r="AA56" s="38">
        <f t="shared" si="304"/>
        <v>0</v>
      </c>
      <c r="AB56" s="38">
        <f t="shared" si="304"/>
        <v>0</v>
      </c>
      <c r="AC56" s="38">
        <f t="shared" si="304"/>
        <v>0</v>
      </c>
      <c r="AD56" s="38">
        <f t="shared" si="304"/>
        <v>0</v>
      </c>
      <c r="AE56" s="38">
        <f t="shared" si="304"/>
        <v>0</v>
      </c>
      <c r="AF56" s="38">
        <f t="shared" si="304"/>
        <v>0</v>
      </c>
      <c r="AG56" s="38">
        <f t="shared" si="304"/>
        <v>0</v>
      </c>
      <c r="AH56" s="38">
        <f t="shared" si="304"/>
        <v>0</v>
      </c>
      <c r="AI56" s="38">
        <f t="shared" si="304"/>
        <v>0</v>
      </c>
      <c r="AJ56" s="38">
        <f t="shared" si="304"/>
        <v>0</v>
      </c>
      <c r="AK56" s="38">
        <f t="shared" si="304"/>
        <v>0</v>
      </c>
      <c r="AL56" s="38">
        <f t="shared" si="304"/>
        <v>0</v>
      </c>
      <c r="AM56" s="38">
        <f t="shared" si="304"/>
        <v>0</v>
      </c>
      <c r="AN56" s="38">
        <f t="shared" si="304"/>
        <v>0</v>
      </c>
      <c r="AO56" s="38">
        <f t="shared" si="304"/>
        <v>0</v>
      </c>
      <c r="AP56" s="38">
        <f t="shared" si="304"/>
        <v>0</v>
      </c>
      <c r="AQ56" s="38">
        <f t="shared" si="304"/>
        <v>0</v>
      </c>
      <c r="AR56" s="38">
        <f t="shared" si="304"/>
        <v>0</v>
      </c>
      <c r="AS56" s="38">
        <f t="shared" si="304"/>
        <v>0</v>
      </c>
      <c r="AT56" s="38">
        <f t="shared" si="304"/>
        <v>0</v>
      </c>
      <c r="AU56" s="38">
        <f t="shared" si="304"/>
        <v>0</v>
      </c>
      <c r="AV56" s="38">
        <f t="shared" si="304"/>
        <v>0</v>
      </c>
      <c r="AW56" s="38">
        <f t="shared" si="304"/>
        <v>0</v>
      </c>
      <c r="AX56" s="38">
        <f t="shared" si="304"/>
        <v>0</v>
      </c>
      <c r="AY56" s="38">
        <f t="shared" si="304"/>
        <v>0</v>
      </c>
      <c r="AZ56" s="38">
        <f t="shared" si="304"/>
        <v>0</v>
      </c>
      <c r="BA56" s="38">
        <f t="shared" si="304"/>
        <v>0</v>
      </c>
      <c r="BB56" s="38">
        <f t="shared" si="304"/>
        <v>0</v>
      </c>
      <c r="BC56" s="38">
        <f t="shared" si="304"/>
        <v>0</v>
      </c>
      <c r="BD56" s="38">
        <f t="shared" si="304"/>
        <v>0</v>
      </c>
      <c r="BE56" s="38">
        <f t="shared" si="304"/>
        <v>0</v>
      </c>
      <c r="BF56" s="38">
        <f t="shared" si="304"/>
        <v>0</v>
      </c>
      <c r="BG56" s="38">
        <f t="shared" si="304"/>
        <v>0</v>
      </c>
      <c r="BH56" s="38">
        <f t="shared" si="304"/>
        <v>0</v>
      </c>
      <c r="BI56" s="38">
        <f t="shared" si="304"/>
        <v>0</v>
      </c>
      <c r="BJ56" s="38">
        <f t="shared" si="304"/>
        <v>0</v>
      </c>
      <c r="BK56" s="38">
        <f t="shared" si="304"/>
        <v>0</v>
      </c>
      <c r="BL56" s="38">
        <f t="shared" si="304"/>
        <v>0</v>
      </c>
      <c r="BM56" s="38">
        <f t="shared" si="304"/>
        <v>0</v>
      </c>
      <c r="BN56" s="38">
        <f t="shared" si="304"/>
        <v>0</v>
      </c>
      <c r="BO56" s="38">
        <f t="shared" si="304"/>
        <v>0</v>
      </c>
      <c r="BP56" s="38">
        <f t="shared" si="304"/>
        <v>0</v>
      </c>
      <c r="BQ56" s="38">
        <f t="shared" si="304"/>
        <v>0</v>
      </c>
      <c r="BR56" s="38">
        <f t="shared" si="304"/>
        <v>0</v>
      </c>
      <c r="BS56" s="38">
        <f t="shared" si="304"/>
        <v>0</v>
      </c>
      <c r="BT56" s="38">
        <f t="shared" si="304"/>
        <v>0</v>
      </c>
      <c r="BU56" s="38">
        <f t="shared" si="304"/>
        <v>0</v>
      </c>
      <c r="BV56" s="38">
        <f t="shared" si="304"/>
        <v>0</v>
      </c>
      <c r="BW56" s="38">
        <f t="shared" si="304"/>
        <v>0</v>
      </c>
      <c r="BX56" s="38">
        <f t="shared" si="304"/>
        <v>0</v>
      </c>
      <c r="BY56" s="38">
        <f t="shared" si="304"/>
        <v>0</v>
      </c>
      <c r="BZ56" s="38">
        <f t="shared" si="304"/>
        <v>0</v>
      </c>
      <c r="CA56" s="38">
        <f t="shared" si="304"/>
        <v>0</v>
      </c>
      <c r="CB56" s="38">
        <f t="shared" si="304"/>
        <v>0</v>
      </c>
      <c r="CC56" s="38">
        <f t="shared" ref="CC56:EN56" si="305">IF(CC$6=$K56,1,0)</f>
        <v>0</v>
      </c>
      <c r="CD56" s="38">
        <f t="shared" si="305"/>
        <v>0</v>
      </c>
      <c r="CE56" s="38">
        <f t="shared" si="305"/>
        <v>0</v>
      </c>
      <c r="CF56" s="38">
        <f t="shared" si="305"/>
        <v>0</v>
      </c>
      <c r="CG56" s="38">
        <f t="shared" si="305"/>
        <v>0</v>
      </c>
      <c r="CH56" s="38">
        <f t="shared" si="305"/>
        <v>0</v>
      </c>
      <c r="CI56" s="38">
        <f t="shared" si="305"/>
        <v>0</v>
      </c>
      <c r="CJ56" s="38">
        <f t="shared" si="305"/>
        <v>0</v>
      </c>
      <c r="CK56" s="38">
        <f t="shared" si="305"/>
        <v>0</v>
      </c>
      <c r="CL56" s="38">
        <f t="shared" si="305"/>
        <v>0</v>
      </c>
      <c r="CM56" s="38">
        <f t="shared" si="305"/>
        <v>0</v>
      </c>
      <c r="CN56" s="38">
        <f t="shared" si="305"/>
        <v>0</v>
      </c>
      <c r="CO56" s="38">
        <f t="shared" si="305"/>
        <v>0</v>
      </c>
      <c r="CP56" s="38">
        <f t="shared" si="305"/>
        <v>0</v>
      </c>
      <c r="CQ56" s="38">
        <f t="shared" si="305"/>
        <v>0</v>
      </c>
      <c r="CR56" s="38">
        <f t="shared" si="305"/>
        <v>0</v>
      </c>
      <c r="CS56" s="38">
        <f t="shared" si="305"/>
        <v>0</v>
      </c>
      <c r="CT56" s="38">
        <f t="shared" si="305"/>
        <v>0</v>
      </c>
      <c r="CU56" s="38">
        <f t="shared" si="305"/>
        <v>0</v>
      </c>
      <c r="CV56" s="38">
        <f t="shared" si="305"/>
        <v>0</v>
      </c>
      <c r="CW56" s="38">
        <f t="shared" si="305"/>
        <v>0</v>
      </c>
      <c r="CX56" s="38">
        <f t="shared" si="305"/>
        <v>0</v>
      </c>
      <c r="CY56" s="38">
        <f t="shared" si="305"/>
        <v>0</v>
      </c>
      <c r="CZ56" s="38">
        <f t="shared" si="305"/>
        <v>0</v>
      </c>
      <c r="DA56" s="38">
        <f t="shared" si="305"/>
        <v>0</v>
      </c>
      <c r="DB56" s="38">
        <f t="shared" si="305"/>
        <v>0</v>
      </c>
      <c r="DC56" s="38">
        <f t="shared" si="305"/>
        <v>0</v>
      </c>
      <c r="DD56" s="38">
        <f t="shared" si="305"/>
        <v>0</v>
      </c>
      <c r="DE56" s="38">
        <f t="shared" si="305"/>
        <v>0</v>
      </c>
      <c r="DF56" s="38">
        <f t="shared" si="305"/>
        <v>0</v>
      </c>
      <c r="DG56" s="38">
        <f t="shared" si="305"/>
        <v>0</v>
      </c>
      <c r="DH56" s="38">
        <f t="shared" si="305"/>
        <v>0</v>
      </c>
      <c r="DI56" s="38">
        <f t="shared" si="305"/>
        <v>0</v>
      </c>
      <c r="DJ56" s="38">
        <f t="shared" si="305"/>
        <v>0</v>
      </c>
      <c r="DK56" s="38">
        <f t="shared" si="305"/>
        <v>0</v>
      </c>
      <c r="DL56" s="38">
        <f t="shared" si="305"/>
        <v>0</v>
      </c>
      <c r="DM56" s="38">
        <f t="shared" si="305"/>
        <v>0</v>
      </c>
      <c r="DN56" s="38">
        <f t="shared" si="305"/>
        <v>0</v>
      </c>
      <c r="DO56" s="38">
        <f t="shared" si="305"/>
        <v>0</v>
      </c>
      <c r="DP56" s="38">
        <f t="shared" si="305"/>
        <v>0</v>
      </c>
      <c r="DQ56" s="38">
        <f t="shared" si="305"/>
        <v>0</v>
      </c>
      <c r="DR56" s="38">
        <f t="shared" si="305"/>
        <v>0</v>
      </c>
      <c r="DS56" s="38">
        <f t="shared" si="305"/>
        <v>0</v>
      </c>
      <c r="DT56" s="38">
        <f t="shared" si="305"/>
        <v>0</v>
      </c>
      <c r="DU56" s="38">
        <f t="shared" si="305"/>
        <v>0</v>
      </c>
      <c r="DV56" s="38">
        <f t="shared" si="305"/>
        <v>0</v>
      </c>
      <c r="DW56" s="38">
        <f t="shared" si="305"/>
        <v>0</v>
      </c>
      <c r="DX56" s="38">
        <f t="shared" si="305"/>
        <v>0</v>
      </c>
      <c r="DY56" s="38">
        <f t="shared" si="305"/>
        <v>0</v>
      </c>
      <c r="DZ56" s="38">
        <f t="shared" si="305"/>
        <v>0</v>
      </c>
      <c r="EA56" s="38">
        <f t="shared" si="305"/>
        <v>0</v>
      </c>
      <c r="EB56" s="38">
        <f t="shared" si="305"/>
        <v>0</v>
      </c>
      <c r="EC56" s="38">
        <f t="shared" si="305"/>
        <v>0</v>
      </c>
      <c r="ED56" s="38">
        <f t="shared" si="305"/>
        <v>0</v>
      </c>
      <c r="EE56" s="38">
        <f t="shared" si="305"/>
        <v>0</v>
      </c>
      <c r="EF56" s="38">
        <f t="shared" si="305"/>
        <v>0</v>
      </c>
      <c r="EG56" s="38">
        <f t="shared" si="305"/>
        <v>0</v>
      </c>
      <c r="EH56" s="38">
        <f t="shared" si="305"/>
        <v>0</v>
      </c>
      <c r="EI56" s="38">
        <f t="shared" si="305"/>
        <v>0</v>
      </c>
      <c r="EJ56" s="38">
        <f t="shared" si="305"/>
        <v>0</v>
      </c>
      <c r="EK56" s="38">
        <f t="shared" si="305"/>
        <v>0</v>
      </c>
      <c r="EL56" s="38">
        <f t="shared" si="305"/>
        <v>0</v>
      </c>
      <c r="EM56" s="38">
        <f t="shared" si="305"/>
        <v>0</v>
      </c>
      <c r="EN56" s="38">
        <f t="shared" si="305"/>
        <v>0</v>
      </c>
      <c r="EO56" s="38">
        <f t="shared" ref="EO56:GZ56" si="306">IF(EO$6=$K56,1,0)</f>
        <v>0</v>
      </c>
      <c r="EP56" s="38">
        <f t="shared" si="306"/>
        <v>0</v>
      </c>
      <c r="EQ56" s="38">
        <f t="shared" si="306"/>
        <v>0</v>
      </c>
      <c r="ER56" s="38">
        <f t="shared" si="306"/>
        <v>0</v>
      </c>
      <c r="ES56" s="38">
        <f t="shared" si="306"/>
        <v>0</v>
      </c>
      <c r="ET56" s="38">
        <f t="shared" si="306"/>
        <v>0</v>
      </c>
      <c r="EU56" s="38">
        <f t="shared" si="306"/>
        <v>0</v>
      </c>
      <c r="EV56" s="38">
        <f t="shared" si="306"/>
        <v>0</v>
      </c>
      <c r="EW56" s="38">
        <f t="shared" si="306"/>
        <v>0</v>
      </c>
      <c r="EX56" s="38">
        <f t="shared" si="306"/>
        <v>0</v>
      </c>
      <c r="EY56" s="38">
        <f t="shared" si="306"/>
        <v>0</v>
      </c>
      <c r="EZ56" s="38">
        <f t="shared" si="306"/>
        <v>0</v>
      </c>
      <c r="FA56" s="38">
        <f t="shared" si="306"/>
        <v>0</v>
      </c>
      <c r="FB56" s="38">
        <f t="shared" si="306"/>
        <v>0</v>
      </c>
      <c r="FC56" s="38">
        <f t="shared" si="306"/>
        <v>0</v>
      </c>
      <c r="FD56" s="38">
        <f t="shared" si="306"/>
        <v>0</v>
      </c>
      <c r="FE56" s="38">
        <f t="shared" si="306"/>
        <v>0</v>
      </c>
      <c r="FF56" s="38">
        <f t="shared" si="306"/>
        <v>0</v>
      </c>
      <c r="FG56" s="38">
        <f t="shared" si="306"/>
        <v>0</v>
      </c>
      <c r="FH56" s="38">
        <f t="shared" si="306"/>
        <v>0</v>
      </c>
      <c r="FI56" s="38">
        <f t="shared" si="306"/>
        <v>0</v>
      </c>
      <c r="FJ56" s="38">
        <f t="shared" si="306"/>
        <v>0</v>
      </c>
      <c r="FK56" s="38">
        <f t="shared" si="306"/>
        <v>0</v>
      </c>
      <c r="FL56" s="38">
        <f t="shared" si="306"/>
        <v>0</v>
      </c>
      <c r="FM56" s="38">
        <f t="shared" si="306"/>
        <v>0</v>
      </c>
      <c r="FN56" s="38">
        <f t="shared" si="306"/>
        <v>0</v>
      </c>
      <c r="FO56" s="38">
        <f t="shared" si="306"/>
        <v>0</v>
      </c>
      <c r="FP56" s="38">
        <f t="shared" si="306"/>
        <v>0</v>
      </c>
      <c r="FQ56" s="38">
        <f t="shared" si="306"/>
        <v>0</v>
      </c>
      <c r="FR56" s="38">
        <f t="shared" si="306"/>
        <v>0</v>
      </c>
      <c r="FS56" s="38">
        <f t="shared" si="306"/>
        <v>0</v>
      </c>
      <c r="FT56" s="38">
        <f t="shared" si="306"/>
        <v>0</v>
      </c>
      <c r="FU56" s="38">
        <f t="shared" si="306"/>
        <v>0</v>
      </c>
      <c r="FV56" s="38">
        <f t="shared" si="306"/>
        <v>0</v>
      </c>
      <c r="FW56" s="38">
        <f t="shared" si="306"/>
        <v>0</v>
      </c>
      <c r="FX56" s="38">
        <f t="shared" si="306"/>
        <v>0</v>
      </c>
      <c r="FY56" s="38">
        <f t="shared" si="306"/>
        <v>0</v>
      </c>
      <c r="FZ56" s="38">
        <f t="shared" si="306"/>
        <v>0</v>
      </c>
      <c r="GA56" s="38">
        <f t="shared" si="306"/>
        <v>0</v>
      </c>
      <c r="GB56" s="38">
        <f t="shared" si="306"/>
        <v>0</v>
      </c>
      <c r="GC56" s="38">
        <f t="shared" si="306"/>
        <v>0</v>
      </c>
      <c r="GD56" s="38">
        <f t="shared" si="306"/>
        <v>0</v>
      </c>
      <c r="GE56" s="38">
        <f t="shared" si="306"/>
        <v>0</v>
      </c>
      <c r="GF56" s="38">
        <f t="shared" si="306"/>
        <v>0</v>
      </c>
      <c r="GG56" s="38">
        <f t="shared" si="306"/>
        <v>0</v>
      </c>
      <c r="GH56" s="38">
        <f t="shared" si="306"/>
        <v>0</v>
      </c>
      <c r="GI56" s="38">
        <f t="shared" si="306"/>
        <v>0</v>
      </c>
      <c r="GJ56" s="38">
        <f t="shared" si="306"/>
        <v>0</v>
      </c>
      <c r="GK56" s="38">
        <f t="shared" si="306"/>
        <v>0</v>
      </c>
      <c r="GL56" s="38">
        <f t="shared" si="306"/>
        <v>0</v>
      </c>
      <c r="GM56" s="38">
        <f t="shared" si="306"/>
        <v>0</v>
      </c>
      <c r="GN56" s="38">
        <f t="shared" si="306"/>
        <v>0</v>
      </c>
      <c r="GO56" s="38">
        <f t="shared" si="306"/>
        <v>0</v>
      </c>
      <c r="GP56" s="38">
        <f t="shared" si="306"/>
        <v>0</v>
      </c>
      <c r="GQ56" s="38">
        <f t="shared" si="306"/>
        <v>0</v>
      </c>
      <c r="GR56" s="38">
        <f t="shared" si="306"/>
        <v>0</v>
      </c>
      <c r="GS56" s="38">
        <f t="shared" si="306"/>
        <v>0</v>
      </c>
      <c r="GT56" s="38">
        <f t="shared" si="306"/>
        <v>0</v>
      </c>
      <c r="GU56" s="38">
        <f t="shared" si="306"/>
        <v>0</v>
      </c>
      <c r="GV56" s="38">
        <f t="shared" si="306"/>
        <v>0</v>
      </c>
      <c r="GW56" s="38">
        <f t="shared" si="306"/>
        <v>0</v>
      </c>
      <c r="GX56" s="38">
        <f t="shared" si="306"/>
        <v>0</v>
      </c>
      <c r="GY56" s="38">
        <f t="shared" si="306"/>
        <v>0</v>
      </c>
      <c r="GZ56" s="38">
        <f t="shared" si="306"/>
        <v>0</v>
      </c>
      <c r="HA56" s="38">
        <f t="shared" ref="HA56:IC56" si="307">IF(HA$6=$K56,1,0)</f>
        <v>0</v>
      </c>
      <c r="HB56" s="38">
        <f t="shared" si="307"/>
        <v>0</v>
      </c>
      <c r="HC56" s="38">
        <f t="shared" si="307"/>
        <v>0</v>
      </c>
      <c r="HD56" s="38">
        <f t="shared" si="307"/>
        <v>0</v>
      </c>
      <c r="HE56" s="38">
        <f t="shared" si="307"/>
        <v>0</v>
      </c>
      <c r="HF56" s="38">
        <f t="shared" si="307"/>
        <v>0</v>
      </c>
      <c r="HG56" s="38">
        <f t="shared" si="307"/>
        <v>0</v>
      </c>
      <c r="HH56" s="38">
        <f t="shared" si="307"/>
        <v>0</v>
      </c>
      <c r="HI56" s="38">
        <f t="shared" si="307"/>
        <v>0</v>
      </c>
      <c r="HJ56" s="38">
        <f t="shared" si="307"/>
        <v>0</v>
      </c>
      <c r="HK56" s="38">
        <f t="shared" si="307"/>
        <v>0</v>
      </c>
      <c r="HL56" s="38">
        <f t="shared" si="307"/>
        <v>0</v>
      </c>
      <c r="HM56" s="38">
        <f t="shared" si="307"/>
        <v>0</v>
      </c>
      <c r="HN56" s="38">
        <f t="shared" si="307"/>
        <v>0</v>
      </c>
      <c r="HO56" s="38">
        <f t="shared" si="307"/>
        <v>0</v>
      </c>
      <c r="HP56" s="38">
        <f t="shared" si="307"/>
        <v>0</v>
      </c>
      <c r="HQ56" s="38">
        <f t="shared" si="307"/>
        <v>0</v>
      </c>
      <c r="HR56" s="38">
        <f t="shared" si="307"/>
        <v>0</v>
      </c>
      <c r="HS56" s="38">
        <f t="shared" si="307"/>
        <v>0</v>
      </c>
      <c r="HT56" s="38">
        <f t="shared" si="307"/>
        <v>0</v>
      </c>
      <c r="HU56" s="38">
        <f t="shared" si="307"/>
        <v>0</v>
      </c>
      <c r="HV56" s="38">
        <f t="shared" si="307"/>
        <v>0</v>
      </c>
      <c r="HW56" s="38">
        <f t="shared" si="307"/>
        <v>0</v>
      </c>
      <c r="HX56" s="38">
        <f t="shared" si="307"/>
        <v>0</v>
      </c>
      <c r="HY56" s="38">
        <f t="shared" si="307"/>
        <v>0</v>
      </c>
      <c r="HZ56" s="38">
        <f t="shared" si="307"/>
        <v>0</v>
      </c>
      <c r="IA56" s="38">
        <f t="shared" si="307"/>
        <v>0</v>
      </c>
      <c r="IB56" s="38">
        <f t="shared" si="307"/>
        <v>0</v>
      </c>
      <c r="IC56" s="38">
        <f t="shared" si="307"/>
        <v>0</v>
      </c>
    </row>
    <row r="57" spans="2:237" x14ac:dyDescent="0.2">
      <c r="B57" s="3" t="s">
        <v>37</v>
      </c>
      <c r="I57" s="5" t="s">
        <v>18</v>
      </c>
      <c r="N57" s="37">
        <f>SUM(P57:IC57)</f>
        <v>216</v>
      </c>
      <c r="P57" s="35">
        <f>O57+P56</f>
        <v>0</v>
      </c>
      <c r="Q57" s="35">
        <f t="shared" ref="Q57:CB57" si="308">P57+Q56</f>
        <v>0</v>
      </c>
      <c r="R57" s="35">
        <f t="shared" si="308"/>
        <v>0</v>
      </c>
      <c r="S57" s="35">
        <f t="shared" si="308"/>
        <v>0</v>
      </c>
      <c r="T57" s="35">
        <f t="shared" si="308"/>
        <v>0</v>
      </c>
      <c r="U57" s="35">
        <f t="shared" si="308"/>
        <v>0</v>
      </c>
      <c r="V57" s="35">
        <f t="shared" si="308"/>
        <v>1</v>
      </c>
      <c r="W57" s="35">
        <f t="shared" si="308"/>
        <v>1</v>
      </c>
      <c r="X57" s="35">
        <f t="shared" si="308"/>
        <v>1</v>
      </c>
      <c r="Y57" s="35">
        <f t="shared" si="308"/>
        <v>1</v>
      </c>
      <c r="Z57" s="35">
        <f t="shared" si="308"/>
        <v>1</v>
      </c>
      <c r="AA57" s="35">
        <f t="shared" si="308"/>
        <v>1</v>
      </c>
      <c r="AB57" s="35">
        <f t="shared" si="308"/>
        <v>1</v>
      </c>
      <c r="AC57" s="35">
        <f t="shared" si="308"/>
        <v>1</v>
      </c>
      <c r="AD57" s="35">
        <f t="shared" si="308"/>
        <v>1</v>
      </c>
      <c r="AE57" s="35">
        <f t="shared" si="308"/>
        <v>1</v>
      </c>
      <c r="AF57" s="35">
        <f t="shared" si="308"/>
        <v>1</v>
      </c>
      <c r="AG57" s="35">
        <f t="shared" si="308"/>
        <v>1</v>
      </c>
      <c r="AH57" s="35">
        <f t="shared" si="308"/>
        <v>1</v>
      </c>
      <c r="AI57" s="35">
        <f t="shared" si="308"/>
        <v>1</v>
      </c>
      <c r="AJ57" s="35">
        <f t="shared" si="308"/>
        <v>1</v>
      </c>
      <c r="AK57" s="35">
        <f t="shared" si="308"/>
        <v>1</v>
      </c>
      <c r="AL57" s="35">
        <f t="shared" si="308"/>
        <v>1</v>
      </c>
      <c r="AM57" s="35">
        <f t="shared" si="308"/>
        <v>1</v>
      </c>
      <c r="AN57" s="35">
        <f t="shared" si="308"/>
        <v>1</v>
      </c>
      <c r="AO57" s="35">
        <f t="shared" si="308"/>
        <v>1</v>
      </c>
      <c r="AP57" s="35">
        <f t="shared" si="308"/>
        <v>1</v>
      </c>
      <c r="AQ57" s="35">
        <f t="shared" si="308"/>
        <v>1</v>
      </c>
      <c r="AR57" s="35">
        <f t="shared" si="308"/>
        <v>1</v>
      </c>
      <c r="AS57" s="35">
        <f t="shared" si="308"/>
        <v>1</v>
      </c>
      <c r="AT57" s="35">
        <f t="shared" si="308"/>
        <v>1</v>
      </c>
      <c r="AU57" s="35">
        <f t="shared" si="308"/>
        <v>1</v>
      </c>
      <c r="AV57" s="35">
        <f t="shared" si="308"/>
        <v>1</v>
      </c>
      <c r="AW57" s="35">
        <f t="shared" si="308"/>
        <v>1</v>
      </c>
      <c r="AX57" s="35">
        <f t="shared" si="308"/>
        <v>1</v>
      </c>
      <c r="AY57" s="35">
        <f t="shared" si="308"/>
        <v>1</v>
      </c>
      <c r="AZ57" s="35">
        <f t="shared" si="308"/>
        <v>1</v>
      </c>
      <c r="BA57" s="35">
        <f t="shared" si="308"/>
        <v>1</v>
      </c>
      <c r="BB57" s="35">
        <f t="shared" si="308"/>
        <v>1</v>
      </c>
      <c r="BC57" s="35">
        <f t="shared" si="308"/>
        <v>1</v>
      </c>
      <c r="BD57" s="35">
        <f t="shared" si="308"/>
        <v>1</v>
      </c>
      <c r="BE57" s="35">
        <f t="shared" si="308"/>
        <v>1</v>
      </c>
      <c r="BF57" s="35">
        <f t="shared" si="308"/>
        <v>1</v>
      </c>
      <c r="BG57" s="35">
        <f t="shared" si="308"/>
        <v>1</v>
      </c>
      <c r="BH57" s="35">
        <f t="shared" si="308"/>
        <v>1</v>
      </c>
      <c r="BI57" s="35">
        <f t="shared" si="308"/>
        <v>1</v>
      </c>
      <c r="BJ57" s="35">
        <f t="shared" si="308"/>
        <v>1</v>
      </c>
      <c r="BK57" s="35">
        <f t="shared" si="308"/>
        <v>1</v>
      </c>
      <c r="BL57" s="35">
        <f t="shared" si="308"/>
        <v>1</v>
      </c>
      <c r="BM57" s="35">
        <f t="shared" si="308"/>
        <v>1</v>
      </c>
      <c r="BN57" s="35">
        <f t="shared" si="308"/>
        <v>1</v>
      </c>
      <c r="BO57" s="35">
        <f t="shared" si="308"/>
        <v>1</v>
      </c>
      <c r="BP57" s="35">
        <f t="shared" si="308"/>
        <v>1</v>
      </c>
      <c r="BQ57" s="35">
        <f t="shared" si="308"/>
        <v>1</v>
      </c>
      <c r="BR57" s="35">
        <f t="shared" si="308"/>
        <v>1</v>
      </c>
      <c r="BS57" s="35">
        <f t="shared" si="308"/>
        <v>1</v>
      </c>
      <c r="BT57" s="35">
        <f t="shared" si="308"/>
        <v>1</v>
      </c>
      <c r="BU57" s="35">
        <f t="shared" si="308"/>
        <v>1</v>
      </c>
      <c r="BV57" s="35">
        <f t="shared" si="308"/>
        <v>1</v>
      </c>
      <c r="BW57" s="35">
        <f t="shared" si="308"/>
        <v>1</v>
      </c>
      <c r="BX57" s="35">
        <f t="shared" si="308"/>
        <v>1</v>
      </c>
      <c r="BY57" s="35">
        <f t="shared" si="308"/>
        <v>1</v>
      </c>
      <c r="BZ57" s="35">
        <f t="shared" si="308"/>
        <v>1</v>
      </c>
      <c r="CA57" s="35">
        <f t="shared" si="308"/>
        <v>1</v>
      </c>
      <c r="CB57" s="35">
        <f t="shared" si="308"/>
        <v>1</v>
      </c>
      <c r="CC57" s="35">
        <f t="shared" ref="CC57:EN57" si="309">CB57+CC56</f>
        <v>1</v>
      </c>
      <c r="CD57" s="35">
        <f t="shared" si="309"/>
        <v>1</v>
      </c>
      <c r="CE57" s="35">
        <f t="shared" si="309"/>
        <v>1</v>
      </c>
      <c r="CF57" s="35">
        <f t="shared" si="309"/>
        <v>1</v>
      </c>
      <c r="CG57" s="35">
        <f t="shared" si="309"/>
        <v>1</v>
      </c>
      <c r="CH57" s="35">
        <f t="shared" si="309"/>
        <v>1</v>
      </c>
      <c r="CI57" s="35">
        <f t="shared" si="309"/>
        <v>1</v>
      </c>
      <c r="CJ57" s="35">
        <f t="shared" si="309"/>
        <v>1</v>
      </c>
      <c r="CK57" s="35">
        <f t="shared" si="309"/>
        <v>1</v>
      </c>
      <c r="CL57" s="35">
        <f t="shared" si="309"/>
        <v>1</v>
      </c>
      <c r="CM57" s="35">
        <f t="shared" si="309"/>
        <v>1</v>
      </c>
      <c r="CN57" s="35">
        <f t="shared" si="309"/>
        <v>1</v>
      </c>
      <c r="CO57" s="35">
        <f t="shared" si="309"/>
        <v>1</v>
      </c>
      <c r="CP57" s="35">
        <f t="shared" si="309"/>
        <v>1</v>
      </c>
      <c r="CQ57" s="35">
        <f t="shared" si="309"/>
        <v>1</v>
      </c>
      <c r="CR57" s="35">
        <f t="shared" si="309"/>
        <v>1</v>
      </c>
      <c r="CS57" s="35">
        <f t="shared" si="309"/>
        <v>1</v>
      </c>
      <c r="CT57" s="35">
        <f t="shared" si="309"/>
        <v>1</v>
      </c>
      <c r="CU57" s="35">
        <f t="shared" si="309"/>
        <v>1</v>
      </c>
      <c r="CV57" s="35">
        <f t="shared" si="309"/>
        <v>1</v>
      </c>
      <c r="CW57" s="35">
        <f t="shared" si="309"/>
        <v>1</v>
      </c>
      <c r="CX57" s="35">
        <f t="shared" si="309"/>
        <v>1</v>
      </c>
      <c r="CY57" s="35">
        <f t="shared" si="309"/>
        <v>1</v>
      </c>
      <c r="CZ57" s="35">
        <f t="shared" si="309"/>
        <v>1</v>
      </c>
      <c r="DA57" s="35">
        <f t="shared" si="309"/>
        <v>1</v>
      </c>
      <c r="DB57" s="35">
        <f t="shared" si="309"/>
        <v>1</v>
      </c>
      <c r="DC57" s="35">
        <f t="shared" si="309"/>
        <v>1</v>
      </c>
      <c r="DD57" s="35">
        <f t="shared" si="309"/>
        <v>1</v>
      </c>
      <c r="DE57" s="35">
        <f t="shared" si="309"/>
        <v>1</v>
      </c>
      <c r="DF57" s="35">
        <f t="shared" si="309"/>
        <v>1</v>
      </c>
      <c r="DG57" s="35">
        <f t="shared" si="309"/>
        <v>1</v>
      </c>
      <c r="DH57" s="35">
        <f t="shared" si="309"/>
        <v>1</v>
      </c>
      <c r="DI57" s="35">
        <f t="shared" si="309"/>
        <v>1</v>
      </c>
      <c r="DJ57" s="35">
        <f t="shared" si="309"/>
        <v>1</v>
      </c>
      <c r="DK57" s="35">
        <f t="shared" si="309"/>
        <v>1</v>
      </c>
      <c r="DL57" s="35">
        <f t="shared" si="309"/>
        <v>1</v>
      </c>
      <c r="DM57" s="35">
        <f t="shared" si="309"/>
        <v>1</v>
      </c>
      <c r="DN57" s="35">
        <f t="shared" si="309"/>
        <v>1</v>
      </c>
      <c r="DO57" s="35">
        <f t="shared" si="309"/>
        <v>1</v>
      </c>
      <c r="DP57" s="35">
        <f t="shared" si="309"/>
        <v>1</v>
      </c>
      <c r="DQ57" s="35">
        <f t="shared" si="309"/>
        <v>1</v>
      </c>
      <c r="DR57" s="35">
        <f t="shared" si="309"/>
        <v>1</v>
      </c>
      <c r="DS57" s="35">
        <f t="shared" si="309"/>
        <v>1</v>
      </c>
      <c r="DT57" s="35">
        <f t="shared" si="309"/>
        <v>1</v>
      </c>
      <c r="DU57" s="35">
        <f t="shared" si="309"/>
        <v>1</v>
      </c>
      <c r="DV57" s="35">
        <f t="shared" si="309"/>
        <v>1</v>
      </c>
      <c r="DW57" s="35">
        <f t="shared" si="309"/>
        <v>1</v>
      </c>
      <c r="DX57" s="35">
        <f t="shared" si="309"/>
        <v>1</v>
      </c>
      <c r="DY57" s="35">
        <f t="shared" si="309"/>
        <v>1</v>
      </c>
      <c r="DZ57" s="35">
        <f t="shared" si="309"/>
        <v>1</v>
      </c>
      <c r="EA57" s="35">
        <f t="shared" si="309"/>
        <v>1</v>
      </c>
      <c r="EB57" s="35">
        <f t="shared" si="309"/>
        <v>1</v>
      </c>
      <c r="EC57" s="35">
        <f t="shared" si="309"/>
        <v>1</v>
      </c>
      <c r="ED57" s="35">
        <f t="shared" si="309"/>
        <v>1</v>
      </c>
      <c r="EE57" s="35">
        <f t="shared" si="309"/>
        <v>1</v>
      </c>
      <c r="EF57" s="35">
        <f t="shared" si="309"/>
        <v>1</v>
      </c>
      <c r="EG57" s="35">
        <f t="shared" si="309"/>
        <v>1</v>
      </c>
      <c r="EH57" s="35">
        <f t="shared" si="309"/>
        <v>1</v>
      </c>
      <c r="EI57" s="35">
        <f t="shared" si="309"/>
        <v>1</v>
      </c>
      <c r="EJ57" s="35">
        <f t="shared" si="309"/>
        <v>1</v>
      </c>
      <c r="EK57" s="35">
        <f t="shared" si="309"/>
        <v>1</v>
      </c>
      <c r="EL57" s="35">
        <f t="shared" si="309"/>
        <v>1</v>
      </c>
      <c r="EM57" s="35">
        <f t="shared" si="309"/>
        <v>1</v>
      </c>
      <c r="EN57" s="35">
        <f t="shared" si="309"/>
        <v>1</v>
      </c>
      <c r="EO57" s="35">
        <f t="shared" ref="EO57:GZ57" si="310">EN57+EO56</f>
        <v>1</v>
      </c>
      <c r="EP57" s="35">
        <f t="shared" si="310"/>
        <v>1</v>
      </c>
      <c r="EQ57" s="35">
        <f t="shared" si="310"/>
        <v>1</v>
      </c>
      <c r="ER57" s="35">
        <f t="shared" si="310"/>
        <v>1</v>
      </c>
      <c r="ES57" s="35">
        <f t="shared" si="310"/>
        <v>1</v>
      </c>
      <c r="ET57" s="35">
        <f t="shared" si="310"/>
        <v>1</v>
      </c>
      <c r="EU57" s="35">
        <f t="shared" si="310"/>
        <v>1</v>
      </c>
      <c r="EV57" s="35">
        <f t="shared" si="310"/>
        <v>1</v>
      </c>
      <c r="EW57" s="35">
        <f t="shared" si="310"/>
        <v>1</v>
      </c>
      <c r="EX57" s="35">
        <f t="shared" si="310"/>
        <v>1</v>
      </c>
      <c r="EY57" s="35">
        <f t="shared" si="310"/>
        <v>1</v>
      </c>
      <c r="EZ57" s="35">
        <f t="shared" si="310"/>
        <v>1</v>
      </c>
      <c r="FA57" s="35">
        <f t="shared" si="310"/>
        <v>1</v>
      </c>
      <c r="FB57" s="35">
        <f t="shared" si="310"/>
        <v>1</v>
      </c>
      <c r="FC57" s="35">
        <f t="shared" si="310"/>
        <v>1</v>
      </c>
      <c r="FD57" s="35">
        <f t="shared" si="310"/>
        <v>1</v>
      </c>
      <c r="FE57" s="35">
        <f t="shared" si="310"/>
        <v>1</v>
      </c>
      <c r="FF57" s="35">
        <f t="shared" si="310"/>
        <v>1</v>
      </c>
      <c r="FG57" s="35">
        <f t="shared" si="310"/>
        <v>1</v>
      </c>
      <c r="FH57" s="35">
        <f t="shared" si="310"/>
        <v>1</v>
      </c>
      <c r="FI57" s="35">
        <f t="shared" si="310"/>
        <v>1</v>
      </c>
      <c r="FJ57" s="35">
        <f t="shared" si="310"/>
        <v>1</v>
      </c>
      <c r="FK57" s="35">
        <f t="shared" si="310"/>
        <v>1</v>
      </c>
      <c r="FL57" s="35">
        <f t="shared" si="310"/>
        <v>1</v>
      </c>
      <c r="FM57" s="35">
        <f t="shared" si="310"/>
        <v>1</v>
      </c>
      <c r="FN57" s="35">
        <f t="shared" si="310"/>
        <v>1</v>
      </c>
      <c r="FO57" s="35">
        <f t="shared" si="310"/>
        <v>1</v>
      </c>
      <c r="FP57" s="35">
        <f t="shared" si="310"/>
        <v>1</v>
      </c>
      <c r="FQ57" s="35">
        <f t="shared" si="310"/>
        <v>1</v>
      </c>
      <c r="FR57" s="35">
        <f t="shared" si="310"/>
        <v>1</v>
      </c>
      <c r="FS57" s="35">
        <f t="shared" si="310"/>
        <v>1</v>
      </c>
      <c r="FT57" s="35">
        <f t="shared" si="310"/>
        <v>1</v>
      </c>
      <c r="FU57" s="35">
        <f t="shared" si="310"/>
        <v>1</v>
      </c>
      <c r="FV57" s="35">
        <f t="shared" si="310"/>
        <v>1</v>
      </c>
      <c r="FW57" s="35">
        <f t="shared" si="310"/>
        <v>1</v>
      </c>
      <c r="FX57" s="35">
        <f t="shared" si="310"/>
        <v>1</v>
      </c>
      <c r="FY57" s="35">
        <f t="shared" si="310"/>
        <v>1</v>
      </c>
      <c r="FZ57" s="35">
        <f t="shared" si="310"/>
        <v>1</v>
      </c>
      <c r="GA57" s="35">
        <f t="shared" si="310"/>
        <v>1</v>
      </c>
      <c r="GB57" s="35">
        <f t="shared" si="310"/>
        <v>1</v>
      </c>
      <c r="GC57" s="35">
        <f t="shared" si="310"/>
        <v>1</v>
      </c>
      <c r="GD57" s="35">
        <f t="shared" si="310"/>
        <v>1</v>
      </c>
      <c r="GE57" s="35">
        <f t="shared" si="310"/>
        <v>1</v>
      </c>
      <c r="GF57" s="35">
        <f t="shared" si="310"/>
        <v>1</v>
      </c>
      <c r="GG57" s="35">
        <f t="shared" si="310"/>
        <v>1</v>
      </c>
      <c r="GH57" s="35">
        <f t="shared" si="310"/>
        <v>1</v>
      </c>
      <c r="GI57" s="35">
        <f t="shared" si="310"/>
        <v>1</v>
      </c>
      <c r="GJ57" s="35">
        <f t="shared" si="310"/>
        <v>1</v>
      </c>
      <c r="GK57" s="35">
        <f t="shared" si="310"/>
        <v>1</v>
      </c>
      <c r="GL57" s="35">
        <f t="shared" si="310"/>
        <v>1</v>
      </c>
      <c r="GM57" s="35">
        <f t="shared" si="310"/>
        <v>1</v>
      </c>
      <c r="GN57" s="35">
        <f t="shared" si="310"/>
        <v>1</v>
      </c>
      <c r="GO57" s="35">
        <f t="shared" si="310"/>
        <v>1</v>
      </c>
      <c r="GP57" s="35">
        <f t="shared" si="310"/>
        <v>1</v>
      </c>
      <c r="GQ57" s="35">
        <f t="shared" si="310"/>
        <v>1</v>
      </c>
      <c r="GR57" s="35">
        <f t="shared" si="310"/>
        <v>1</v>
      </c>
      <c r="GS57" s="35">
        <f t="shared" si="310"/>
        <v>1</v>
      </c>
      <c r="GT57" s="35">
        <f t="shared" si="310"/>
        <v>1</v>
      </c>
      <c r="GU57" s="35">
        <f t="shared" si="310"/>
        <v>1</v>
      </c>
      <c r="GV57" s="35">
        <f t="shared" si="310"/>
        <v>1</v>
      </c>
      <c r="GW57" s="35">
        <f t="shared" si="310"/>
        <v>1</v>
      </c>
      <c r="GX57" s="35">
        <f t="shared" si="310"/>
        <v>1</v>
      </c>
      <c r="GY57" s="35">
        <f t="shared" si="310"/>
        <v>1</v>
      </c>
      <c r="GZ57" s="35">
        <f t="shared" si="310"/>
        <v>1</v>
      </c>
      <c r="HA57" s="35">
        <f t="shared" ref="HA57:IC57" si="311">GZ57+HA56</f>
        <v>1</v>
      </c>
      <c r="HB57" s="35">
        <f t="shared" si="311"/>
        <v>1</v>
      </c>
      <c r="HC57" s="35">
        <f t="shared" si="311"/>
        <v>1</v>
      </c>
      <c r="HD57" s="35">
        <f t="shared" si="311"/>
        <v>1</v>
      </c>
      <c r="HE57" s="35">
        <f t="shared" si="311"/>
        <v>1</v>
      </c>
      <c r="HF57" s="35">
        <f t="shared" si="311"/>
        <v>1</v>
      </c>
      <c r="HG57" s="35">
        <f t="shared" si="311"/>
        <v>1</v>
      </c>
      <c r="HH57" s="35">
        <f t="shared" si="311"/>
        <v>1</v>
      </c>
      <c r="HI57" s="35">
        <f t="shared" si="311"/>
        <v>1</v>
      </c>
      <c r="HJ57" s="35">
        <f t="shared" si="311"/>
        <v>1</v>
      </c>
      <c r="HK57" s="35">
        <f t="shared" si="311"/>
        <v>1</v>
      </c>
      <c r="HL57" s="35">
        <f t="shared" si="311"/>
        <v>1</v>
      </c>
      <c r="HM57" s="35">
        <f t="shared" si="311"/>
        <v>1</v>
      </c>
      <c r="HN57" s="35">
        <f t="shared" si="311"/>
        <v>1</v>
      </c>
      <c r="HO57" s="35">
        <f t="shared" si="311"/>
        <v>1</v>
      </c>
      <c r="HP57" s="35">
        <f t="shared" si="311"/>
        <v>1</v>
      </c>
      <c r="HQ57" s="35">
        <f t="shared" si="311"/>
        <v>1</v>
      </c>
      <c r="HR57" s="35">
        <f t="shared" si="311"/>
        <v>1</v>
      </c>
      <c r="HS57" s="35">
        <f t="shared" si="311"/>
        <v>1</v>
      </c>
      <c r="HT57" s="35">
        <f t="shared" si="311"/>
        <v>1</v>
      </c>
      <c r="HU57" s="35">
        <f t="shared" si="311"/>
        <v>1</v>
      </c>
      <c r="HV57" s="35">
        <f t="shared" si="311"/>
        <v>1</v>
      </c>
      <c r="HW57" s="35">
        <f t="shared" si="311"/>
        <v>1</v>
      </c>
      <c r="HX57" s="35">
        <f t="shared" si="311"/>
        <v>1</v>
      </c>
      <c r="HY57" s="35">
        <f t="shared" si="311"/>
        <v>1</v>
      </c>
      <c r="HZ57" s="35">
        <f t="shared" si="311"/>
        <v>1</v>
      </c>
      <c r="IA57" s="35">
        <f t="shared" si="311"/>
        <v>1</v>
      </c>
      <c r="IB57" s="35">
        <f t="shared" si="311"/>
        <v>1</v>
      </c>
      <c r="IC57" s="35">
        <f t="shared" si="311"/>
        <v>1</v>
      </c>
    </row>
    <row r="58" spans="2:237" x14ac:dyDescent="0.2">
      <c r="N58" s="46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s="35"/>
      <c r="DP58" s="35"/>
      <c r="DQ58" s="35"/>
      <c r="DR58" s="35"/>
      <c r="DS58" s="35"/>
      <c r="DT58" s="35"/>
      <c r="DU58" s="35"/>
      <c r="DV58" s="35"/>
      <c r="DW58" s="35"/>
      <c r="DX58" s="35"/>
      <c r="DY58" s="35"/>
      <c r="DZ58" s="35"/>
      <c r="EA58" s="35"/>
      <c r="EB58" s="35"/>
      <c r="EC58" s="35"/>
      <c r="ED58" s="35"/>
      <c r="EE58" s="35"/>
      <c r="EF58" s="35"/>
      <c r="EG58" s="35"/>
      <c r="EH58" s="35"/>
      <c r="EI58" s="35"/>
      <c r="EJ58" s="35"/>
      <c r="EK58" s="35"/>
      <c r="EL58" s="35"/>
      <c r="EM58" s="35"/>
      <c r="EN58" s="35"/>
      <c r="EO58" s="35"/>
      <c r="EP58" s="35"/>
      <c r="EQ58" s="35"/>
      <c r="ER58" s="35"/>
      <c r="ES58" s="35"/>
      <c r="ET58" s="35"/>
      <c r="EU58" s="35"/>
      <c r="EV58" s="35"/>
      <c r="EW58" s="35"/>
      <c r="EX58" s="35"/>
      <c r="EY58" s="35"/>
      <c r="EZ58" s="35"/>
      <c r="FA58" s="35"/>
      <c r="FB58" s="35"/>
      <c r="FC58" s="35"/>
      <c r="FD58" s="35"/>
      <c r="FE58" s="35"/>
      <c r="FF58" s="35"/>
      <c r="FG58" s="35"/>
      <c r="FH58" s="35"/>
      <c r="FI58" s="35"/>
      <c r="FJ58" s="35"/>
      <c r="FK58" s="35"/>
      <c r="FL58" s="35"/>
      <c r="FM58" s="35"/>
      <c r="FN58" s="35"/>
      <c r="FO58" s="35"/>
      <c r="FP58" s="35"/>
      <c r="FQ58" s="35"/>
      <c r="FR58" s="35"/>
      <c r="FS58" s="35"/>
      <c r="FT58" s="35"/>
      <c r="FU58" s="35"/>
      <c r="FV58" s="35"/>
      <c r="FW58" s="35"/>
      <c r="FX58" s="35"/>
      <c r="FY58" s="35"/>
      <c r="FZ58" s="35"/>
      <c r="GA58" s="35"/>
      <c r="GB58" s="35"/>
      <c r="GC58" s="35"/>
      <c r="GD58" s="35"/>
      <c r="GE58" s="35"/>
      <c r="GF58" s="35"/>
      <c r="GG58" s="35"/>
      <c r="GH58" s="35"/>
      <c r="GI58" s="35"/>
      <c r="GJ58" s="35"/>
      <c r="GK58" s="35"/>
      <c r="GL58" s="35"/>
      <c r="GM58" s="35"/>
      <c r="GN58" s="35"/>
      <c r="GO58" s="35"/>
      <c r="GP58" s="35"/>
      <c r="GQ58" s="35"/>
      <c r="GR58" s="35"/>
      <c r="GS58" s="35"/>
      <c r="GT58" s="35"/>
      <c r="GU58" s="35"/>
      <c r="GV58" s="35"/>
      <c r="GW58" s="35"/>
      <c r="GX58" s="35"/>
      <c r="GY58" s="35"/>
      <c r="GZ58" s="35"/>
      <c r="HA58" s="35"/>
      <c r="HB58" s="35"/>
      <c r="HC58" s="35"/>
      <c r="HD58" s="35"/>
      <c r="HE58" s="35"/>
      <c r="HF58" s="35"/>
      <c r="HG58" s="35"/>
      <c r="HH58" s="35"/>
      <c r="HI58" s="35"/>
      <c r="HJ58" s="35"/>
      <c r="HK58" s="35"/>
      <c r="HL58" s="35"/>
      <c r="HM58" s="35"/>
      <c r="HN58" s="35"/>
      <c r="HO58" s="35"/>
      <c r="HP58" s="35"/>
      <c r="HQ58" s="35"/>
      <c r="HR58" s="35"/>
      <c r="HS58" s="35"/>
      <c r="HT58" s="35"/>
      <c r="HU58" s="35"/>
      <c r="HV58" s="35"/>
      <c r="HW58" s="35"/>
      <c r="HX58" s="35"/>
      <c r="HY58" s="35"/>
      <c r="HZ58" s="35"/>
      <c r="IA58" s="35"/>
      <c r="IB58" s="35"/>
      <c r="IC58" s="35"/>
    </row>
    <row r="59" spans="2:237" x14ac:dyDescent="0.2">
      <c r="B59" s="41" t="s">
        <v>44</v>
      </c>
      <c r="N59" s="46"/>
    </row>
    <row r="60" spans="2:237" x14ac:dyDescent="0.2">
      <c r="B60" s="44"/>
      <c r="N60" s="46"/>
    </row>
    <row r="61" spans="2:237" x14ac:dyDescent="0.2">
      <c r="B61" s="3" t="s">
        <v>45</v>
      </c>
      <c r="I61" s="5" t="s">
        <v>18</v>
      </c>
      <c r="K61" s="43">
        <f>K41</f>
        <v>2029</v>
      </c>
      <c r="N61" s="37">
        <f>SUM(P61:IC61)</f>
        <v>1</v>
      </c>
      <c r="P61" s="38">
        <f>IF(P$6=$K61,1,0)</f>
        <v>0</v>
      </c>
      <c r="Q61" s="38">
        <f t="shared" ref="Q61:CB61" si="312">IF(Q$6=$K61,1,0)</f>
        <v>0</v>
      </c>
      <c r="R61" s="38">
        <f t="shared" si="312"/>
        <v>0</v>
      </c>
      <c r="S61" s="38">
        <f t="shared" si="312"/>
        <v>0</v>
      </c>
      <c r="T61" s="38">
        <f t="shared" si="312"/>
        <v>0</v>
      </c>
      <c r="U61" s="38">
        <f t="shared" si="312"/>
        <v>0</v>
      </c>
      <c r="V61" s="38">
        <f t="shared" si="312"/>
        <v>1</v>
      </c>
      <c r="W61" s="38">
        <f t="shared" si="312"/>
        <v>0</v>
      </c>
      <c r="X61" s="38">
        <f t="shared" si="312"/>
        <v>0</v>
      </c>
      <c r="Y61" s="38">
        <f t="shared" si="312"/>
        <v>0</v>
      </c>
      <c r="Z61" s="38">
        <f t="shared" si="312"/>
        <v>0</v>
      </c>
      <c r="AA61" s="38">
        <f t="shared" si="312"/>
        <v>0</v>
      </c>
      <c r="AB61" s="38">
        <f t="shared" si="312"/>
        <v>0</v>
      </c>
      <c r="AC61" s="38">
        <f t="shared" si="312"/>
        <v>0</v>
      </c>
      <c r="AD61" s="38">
        <f t="shared" si="312"/>
        <v>0</v>
      </c>
      <c r="AE61" s="38">
        <f t="shared" si="312"/>
        <v>0</v>
      </c>
      <c r="AF61" s="38">
        <f t="shared" si="312"/>
        <v>0</v>
      </c>
      <c r="AG61" s="38">
        <f t="shared" si="312"/>
        <v>0</v>
      </c>
      <c r="AH61" s="38">
        <f t="shared" si="312"/>
        <v>0</v>
      </c>
      <c r="AI61" s="38">
        <f t="shared" si="312"/>
        <v>0</v>
      </c>
      <c r="AJ61" s="38">
        <f t="shared" si="312"/>
        <v>0</v>
      </c>
      <c r="AK61" s="38">
        <f t="shared" si="312"/>
        <v>0</v>
      </c>
      <c r="AL61" s="38">
        <f t="shared" si="312"/>
        <v>0</v>
      </c>
      <c r="AM61" s="38">
        <f t="shared" si="312"/>
        <v>0</v>
      </c>
      <c r="AN61" s="38">
        <f t="shared" si="312"/>
        <v>0</v>
      </c>
      <c r="AO61" s="38">
        <f t="shared" si="312"/>
        <v>0</v>
      </c>
      <c r="AP61" s="38">
        <f t="shared" si="312"/>
        <v>0</v>
      </c>
      <c r="AQ61" s="38">
        <f t="shared" si="312"/>
        <v>0</v>
      </c>
      <c r="AR61" s="38">
        <f t="shared" si="312"/>
        <v>0</v>
      </c>
      <c r="AS61" s="38">
        <f t="shared" si="312"/>
        <v>0</v>
      </c>
      <c r="AT61" s="38">
        <f t="shared" si="312"/>
        <v>0</v>
      </c>
      <c r="AU61" s="38">
        <f t="shared" si="312"/>
        <v>0</v>
      </c>
      <c r="AV61" s="38">
        <f t="shared" si="312"/>
        <v>0</v>
      </c>
      <c r="AW61" s="38">
        <f t="shared" si="312"/>
        <v>0</v>
      </c>
      <c r="AX61" s="38">
        <f t="shared" si="312"/>
        <v>0</v>
      </c>
      <c r="AY61" s="38">
        <f t="shared" si="312"/>
        <v>0</v>
      </c>
      <c r="AZ61" s="38">
        <f t="shared" si="312"/>
        <v>0</v>
      </c>
      <c r="BA61" s="38">
        <f t="shared" si="312"/>
        <v>0</v>
      </c>
      <c r="BB61" s="38">
        <f t="shared" si="312"/>
        <v>0</v>
      </c>
      <c r="BC61" s="38">
        <f t="shared" si="312"/>
        <v>0</v>
      </c>
      <c r="BD61" s="38">
        <f t="shared" si="312"/>
        <v>0</v>
      </c>
      <c r="BE61" s="38">
        <f t="shared" si="312"/>
        <v>0</v>
      </c>
      <c r="BF61" s="38">
        <f t="shared" si="312"/>
        <v>0</v>
      </c>
      <c r="BG61" s="38">
        <f t="shared" si="312"/>
        <v>0</v>
      </c>
      <c r="BH61" s="38">
        <f t="shared" si="312"/>
        <v>0</v>
      </c>
      <c r="BI61" s="38">
        <f t="shared" si="312"/>
        <v>0</v>
      </c>
      <c r="BJ61" s="38">
        <f t="shared" si="312"/>
        <v>0</v>
      </c>
      <c r="BK61" s="38">
        <f t="shared" si="312"/>
        <v>0</v>
      </c>
      <c r="BL61" s="38">
        <f t="shared" si="312"/>
        <v>0</v>
      </c>
      <c r="BM61" s="38">
        <f t="shared" si="312"/>
        <v>0</v>
      </c>
      <c r="BN61" s="38">
        <f t="shared" si="312"/>
        <v>0</v>
      </c>
      <c r="BO61" s="38">
        <f t="shared" si="312"/>
        <v>0</v>
      </c>
      <c r="BP61" s="38">
        <f t="shared" si="312"/>
        <v>0</v>
      </c>
      <c r="BQ61" s="38">
        <f t="shared" si="312"/>
        <v>0</v>
      </c>
      <c r="BR61" s="38">
        <f t="shared" si="312"/>
        <v>0</v>
      </c>
      <c r="BS61" s="38">
        <f t="shared" si="312"/>
        <v>0</v>
      </c>
      <c r="BT61" s="38">
        <f t="shared" si="312"/>
        <v>0</v>
      </c>
      <c r="BU61" s="38">
        <f t="shared" si="312"/>
        <v>0</v>
      </c>
      <c r="BV61" s="38">
        <f t="shared" si="312"/>
        <v>0</v>
      </c>
      <c r="BW61" s="38">
        <f t="shared" si="312"/>
        <v>0</v>
      </c>
      <c r="BX61" s="38">
        <f t="shared" si="312"/>
        <v>0</v>
      </c>
      <c r="BY61" s="38">
        <f t="shared" si="312"/>
        <v>0</v>
      </c>
      <c r="BZ61" s="38">
        <f t="shared" si="312"/>
        <v>0</v>
      </c>
      <c r="CA61" s="38">
        <f t="shared" si="312"/>
        <v>0</v>
      </c>
      <c r="CB61" s="38">
        <f t="shared" si="312"/>
        <v>0</v>
      </c>
      <c r="CC61" s="38">
        <f t="shared" ref="CC61:EN63" si="313">IF(CC$6=$K61,1,0)</f>
        <v>0</v>
      </c>
      <c r="CD61" s="38">
        <f t="shared" si="313"/>
        <v>0</v>
      </c>
      <c r="CE61" s="38">
        <f t="shared" si="313"/>
        <v>0</v>
      </c>
      <c r="CF61" s="38">
        <f t="shared" si="313"/>
        <v>0</v>
      </c>
      <c r="CG61" s="38">
        <f t="shared" si="313"/>
        <v>0</v>
      </c>
      <c r="CH61" s="38">
        <f t="shared" si="313"/>
        <v>0</v>
      </c>
      <c r="CI61" s="38">
        <f t="shared" si="313"/>
        <v>0</v>
      </c>
      <c r="CJ61" s="38">
        <f t="shared" si="313"/>
        <v>0</v>
      </c>
      <c r="CK61" s="38">
        <f t="shared" si="313"/>
        <v>0</v>
      </c>
      <c r="CL61" s="38">
        <f t="shared" si="313"/>
        <v>0</v>
      </c>
      <c r="CM61" s="38">
        <f t="shared" si="313"/>
        <v>0</v>
      </c>
      <c r="CN61" s="38">
        <f t="shared" si="313"/>
        <v>0</v>
      </c>
      <c r="CO61" s="38">
        <f t="shared" si="313"/>
        <v>0</v>
      </c>
      <c r="CP61" s="38">
        <f t="shared" si="313"/>
        <v>0</v>
      </c>
      <c r="CQ61" s="38">
        <f t="shared" si="313"/>
        <v>0</v>
      </c>
      <c r="CR61" s="38">
        <f t="shared" si="313"/>
        <v>0</v>
      </c>
      <c r="CS61" s="38">
        <f t="shared" si="313"/>
        <v>0</v>
      </c>
      <c r="CT61" s="38">
        <f t="shared" si="313"/>
        <v>0</v>
      </c>
      <c r="CU61" s="38">
        <f t="shared" si="313"/>
        <v>0</v>
      </c>
      <c r="CV61" s="38">
        <f t="shared" si="313"/>
        <v>0</v>
      </c>
      <c r="CW61" s="38">
        <f t="shared" si="313"/>
        <v>0</v>
      </c>
      <c r="CX61" s="38">
        <f t="shared" si="313"/>
        <v>0</v>
      </c>
      <c r="CY61" s="38">
        <f t="shared" si="313"/>
        <v>0</v>
      </c>
      <c r="CZ61" s="38">
        <f t="shared" si="313"/>
        <v>0</v>
      </c>
      <c r="DA61" s="38">
        <f t="shared" si="313"/>
        <v>0</v>
      </c>
      <c r="DB61" s="38">
        <f t="shared" si="313"/>
        <v>0</v>
      </c>
      <c r="DC61" s="38">
        <f t="shared" si="313"/>
        <v>0</v>
      </c>
      <c r="DD61" s="38">
        <f t="shared" si="313"/>
        <v>0</v>
      </c>
      <c r="DE61" s="38">
        <f t="shared" si="313"/>
        <v>0</v>
      </c>
      <c r="DF61" s="38">
        <f t="shared" si="313"/>
        <v>0</v>
      </c>
      <c r="DG61" s="38">
        <f t="shared" si="313"/>
        <v>0</v>
      </c>
      <c r="DH61" s="38">
        <f t="shared" si="313"/>
        <v>0</v>
      </c>
      <c r="DI61" s="38">
        <f t="shared" si="313"/>
        <v>0</v>
      </c>
      <c r="DJ61" s="38">
        <f t="shared" si="313"/>
        <v>0</v>
      </c>
      <c r="DK61" s="38">
        <f t="shared" si="313"/>
        <v>0</v>
      </c>
      <c r="DL61" s="38">
        <f t="shared" si="313"/>
        <v>0</v>
      </c>
      <c r="DM61" s="38">
        <f t="shared" si="313"/>
        <v>0</v>
      </c>
      <c r="DN61" s="38">
        <f t="shared" si="313"/>
        <v>0</v>
      </c>
      <c r="DO61" s="38">
        <f t="shared" si="313"/>
        <v>0</v>
      </c>
      <c r="DP61" s="38">
        <f t="shared" si="313"/>
        <v>0</v>
      </c>
      <c r="DQ61" s="38">
        <f t="shared" si="313"/>
        <v>0</v>
      </c>
      <c r="DR61" s="38">
        <f t="shared" si="313"/>
        <v>0</v>
      </c>
      <c r="DS61" s="38">
        <f t="shared" si="313"/>
        <v>0</v>
      </c>
      <c r="DT61" s="38">
        <f t="shared" si="313"/>
        <v>0</v>
      </c>
      <c r="DU61" s="38">
        <f t="shared" si="313"/>
        <v>0</v>
      </c>
      <c r="DV61" s="38">
        <f t="shared" si="313"/>
        <v>0</v>
      </c>
      <c r="DW61" s="38">
        <f t="shared" si="313"/>
        <v>0</v>
      </c>
      <c r="DX61" s="38">
        <f t="shared" si="313"/>
        <v>0</v>
      </c>
      <c r="DY61" s="38">
        <f t="shared" si="313"/>
        <v>0</v>
      </c>
      <c r="DZ61" s="38">
        <f t="shared" si="313"/>
        <v>0</v>
      </c>
      <c r="EA61" s="38">
        <f t="shared" si="313"/>
        <v>0</v>
      </c>
      <c r="EB61" s="38">
        <f t="shared" si="313"/>
        <v>0</v>
      </c>
      <c r="EC61" s="38">
        <f t="shared" si="313"/>
        <v>0</v>
      </c>
      <c r="ED61" s="38">
        <f t="shared" si="313"/>
        <v>0</v>
      </c>
      <c r="EE61" s="38">
        <f t="shared" si="313"/>
        <v>0</v>
      </c>
      <c r="EF61" s="38">
        <f t="shared" si="313"/>
        <v>0</v>
      </c>
      <c r="EG61" s="38">
        <f t="shared" si="313"/>
        <v>0</v>
      </c>
      <c r="EH61" s="38">
        <f t="shared" si="313"/>
        <v>0</v>
      </c>
      <c r="EI61" s="38">
        <f t="shared" si="313"/>
        <v>0</v>
      </c>
      <c r="EJ61" s="38">
        <f t="shared" si="313"/>
        <v>0</v>
      </c>
      <c r="EK61" s="38">
        <f t="shared" si="313"/>
        <v>0</v>
      </c>
      <c r="EL61" s="38">
        <f t="shared" si="313"/>
        <v>0</v>
      </c>
      <c r="EM61" s="38">
        <f t="shared" si="313"/>
        <v>0</v>
      </c>
      <c r="EN61" s="38">
        <f t="shared" si="313"/>
        <v>0</v>
      </c>
      <c r="EO61" s="38">
        <f t="shared" ref="EO61:GZ63" si="314">IF(EO$6=$K61,1,0)</f>
        <v>0</v>
      </c>
      <c r="EP61" s="38">
        <f t="shared" si="314"/>
        <v>0</v>
      </c>
      <c r="EQ61" s="38">
        <f t="shared" si="314"/>
        <v>0</v>
      </c>
      <c r="ER61" s="38">
        <f t="shared" si="314"/>
        <v>0</v>
      </c>
      <c r="ES61" s="38">
        <f t="shared" si="314"/>
        <v>0</v>
      </c>
      <c r="ET61" s="38">
        <f t="shared" si="314"/>
        <v>0</v>
      </c>
      <c r="EU61" s="38">
        <f t="shared" si="314"/>
        <v>0</v>
      </c>
      <c r="EV61" s="38">
        <f t="shared" si="314"/>
        <v>0</v>
      </c>
      <c r="EW61" s="38">
        <f t="shared" si="314"/>
        <v>0</v>
      </c>
      <c r="EX61" s="38">
        <f t="shared" si="314"/>
        <v>0</v>
      </c>
      <c r="EY61" s="38">
        <f t="shared" si="314"/>
        <v>0</v>
      </c>
      <c r="EZ61" s="38">
        <f t="shared" si="314"/>
        <v>0</v>
      </c>
      <c r="FA61" s="38">
        <f t="shared" si="314"/>
        <v>0</v>
      </c>
      <c r="FB61" s="38">
        <f t="shared" si="314"/>
        <v>0</v>
      </c>
      <c r="FC61" s="38">
        <f t="shared" si="314"/>
        <v>0</v>
      </c>
      <c r="FD61" s="38">
        <f t="shared" si="314"/>
        <v>0</v>
      </c>
      <c r="FE61" s="38">
        <f t="shared" si="314"/>
        <v>0</v>
      </c>
      <c r="FF61" s="38">
        <f t="shared" si="314"/>
        <v>0</v>
      </c>
      <c r="FG61" s="38">
        <f t="shared" si="314"/>
        <v>0</v>
      </c>
      <c r="FH61" s="38">
        <f t="shared" si="314"/>
        <v>0</v>
      </c>
      <c r="FI61" s="38">
        <f t="shared" si="314"/>
        <v>0</v>
      </c>
      <c r="FJ61" s="38">
        <f t="shared" si="314"/>
        <v>0</v>
      </c>
      <c r="FK61" s="38">
        <f t="shared" si="314"/>
        <v>0</v>
      </c>
      <c r="FL61" s="38">
        <f t="shared" si="314"/>
        <v>0</v>
      </c>
      <c r="FM61" s="38">
        <f t="shared" si="314"/>
        <v>0</v>
      </c>
      <c r="FN61" s="38">
        <f t="shared" si="314"/>
        <v>0</v>
      </c>
      <c r="FO61" s="38">
        <f t="shared" si="314"/>
        <v>0</v>
      </c>
      <c r="FP61" s="38">
        <f t="shared" si="314"/>
        <v>0</v>
      </c>
      <c r="FQ61" s="38">
        <f t="shared" si="314"/>
        <v>0</v>
      </c>
      <c r="FR61" s="38">
        <f t="shared" si="314"/>
        <v>0</v>
      </c>
      <c r="FS61" s="38">
        <f t="shared" si="314"/>
        <v>0</v>
      </c>
      <c r="FT61" s="38">
        <f t="shared" si="314"/>
        <v>0</v>
      </c>
      <c r="FU61" s="38">
        <f t="shared" si="314"/>
        <v>0</v>
      </c>
      <c r="FV61" s="38">
        <f t="shared" si="314"/>
        <v>0</v>
      </c>
      <c r="FW61" s="38">
        <f t="shared" si="314"/>
        <v>0</v>
      </c>
      <c r="FX61" s="38">
        <f t="shared" si="314"/>
        <v>0</v>
      </c>
      <c r="FY61" s="38">
        <f t="shared" si="314"/>
        <v>0</v>
      </c>
      <c r="FZ61" s="38">
        <f t="shared" si="314"/>
        <v>0</v>
      </c>
      <c r="GA61" s="38">
        <f t="shared" si="314"/>
        <v>0</v>
      </c>
      <c r="GB61" s="38">
        <f t="shared" si="314"/>
        <v>0</v>
      </c>
      <c r="GC61" s="38">
        <f t="shared" si="314"/>
        <v>0</v>
      </c>
      <c r="GD61" s="38">
        <f t="shared" si="314"/>
        <v>0</v>
      </c>
      <c r="GE61" s="38">
        <f t="shared" si="314"/>
        <v>0</v>
      </c>
      <c r="GF61" s="38">
        <f t="shared" si="314"/>
        <v>0</v>
      </c>
      <c r="GG61" s="38">
        <f t="shared" si="314"/>
        <v>0</v>
      </c>
      <c r="GH61" s="38">
        <f t="shared" si="314"/>
        <v>0</v>
      </c>
      <c r="GI61" s="38">
        <f t="shared" si="314"/>
        <v>0</v>
      </c>
      <c r="GJ61" s="38">
        <f t="shared" si="314"/>
        <v>0</v>
      </c>
      <c r="GK61" s="38">
        <f t="shared" si="314"/>
        <v>0</v>
      </c>
      <c r="GL61" s="38">
        <f t="shared" si="314"/>
        <v>0</v>
      </c>
      <c r="GM61" s="38">
        <f t="shared" si="314"/>
        <v>0</v>
      </c>
      <c r="GN61" s="38">
        <f t="shared" si="314"/>
        <v>0</v>
      </c>
      <c r="GO61" s="38">
        <f t="shared" si="314"/>
        <v>0</v>
      </c>
      <c r="GP61" s="38">
        <f t="shared" si="314"/>
        <v>0</v>
      </c>
      <c r="GQ61" s="38">
        <f t="shared" si="314"/>
        <v>0</v>
      </c>
      <c r="GR61" s="38">
        <f t="shared" si="314"/>
        <v>0</v>
      </c>
      <c r="GS61" s="38">
        <f t="shared" si="314"/>
        <v>0</v>
      </c>
      <c r="GT61" s="38">
        <f t="shared" si="314"/>
        <v>0</v>
      </c>
      <c r="GU61" s="38">
        <f t="shared" si="314"/>
        <v>0</v>
      </c>
      <c r="GV61" s="38">
        <f t="shared" si="314"/>
        <v>0</v>
      </c>
      <c r="GW61" s="38">
        <f t="shared" si="314"/>
        <v>0</v>
      </c>
      <c r="GX61" s="38">
        <f t="shared" si="314"/>
        <v>0</v>
      </c>
      <c r="GY61" s="38">
        <f t="shared" si="314"/>
        <v>0</v>
      </c>
      <c r="GZ61" s="38">
        <f t="shared" si="314"/>
        <v>0</v>
      </c>
      <c r="HA61" s="38">
        <f t="shared" ref="HA61:IC63" si="315">IF(HA$6=$K61,1,0)</f>
        <v>0</v>
      </c>
      <c r="HB61" s="38">
        <f t="shared" si="315"/>
        <v>0</v>
      </c>
      <c r="HC61" s="38">
        <f t="shared" si="315"/>
        <v>0</v>
      </c>
      <c r="HD61" s="38">
        <f t="shared" si="315"/>
        <v>0</v>
      </c>
      <c r="HE61" s="38">
        <f t="shared" si="315"/>
        <v>0</v>
      </c>
      <c r="HF61" s="38">
        <f t="shared" si="315"/>
        <v>0</v>
      </c>
      <c r="HG61" s="38">
        <f t="shared" si="315"/>
        <v>0</v>
      </c>
      <c r="HH61" s="38">
        <f t="shared" si="315"/>
        <v>0</v>
      </c>
      <c r="HI61" s="38">
        <f t="shared" si="315"/>
        <v>0</v>
      </c>
      <c r="HJ61" s="38">
        <f t="shared" si="315"/>
        <v>0</v>
      </c>
      <c r="HK61" s="38">
        <f t="shared" si="315"/>
        <v>0</v>
      </c>
      <c r="HL61" s="38">
        <f t="shared" si="315"/>
        <v>0</v>
      </c>
      <c r="HM61" s="38">
        <f t="shared" si="315"/>
        <v>0</v>
      </c>
      <c r="HN61" s="38">
        <f t="shared" si="315"/>
        <v>0</v>
      </c>
      <c r="HO61" s="38">
        <f t="shared" si="315"/>
        <v>0</v>
      </c>
      <c r="HP61" s="38">
        <f t="shared" si="315"/>
        <v>0</v>
      </c>
      <c r="HQ61" s="38">
        <f t="shared" si="315"/>
        <v>0</v>
      </c>
      <c r="HR61" s="38">
        <f t="shared" si="315"/>
        <v>0</v>
      </c>
      <c r="HS61" s="38">
        <f t="shared" si="315"/>
        <v>0</v>
      </c>
      <c r="HT61" s="38">
        <f t="shared" si="315"/>
        <v>0</v>
      </c>
      <c r="HU61" s="38">
        <f t="shared" si="315"/>
        <v>0</v>
      </c>
      <c r="HV61" s="38">
        <f t="shared" si="315"/>
        <v>0</v>
      </c>
      <c r="HW61" s="38">
        <f t="shared" si="315"/>
        <v>0</v>
      </c>
      <c r="HX61" s="38">
        <f t="shared" si="315"/>
        <v>0</v>
      </c>
      <c r="HY61" s="38">
        <f t="shared" si="315"/>
        <v>0</v>
      </c>
      <c r="HZ61" s="38">
        <f t="shared" si="315"/>
        <v>0</v>
      </c>
      <c r="IA61" s="38">
        <f t="shared" si="315"/>
        <v>0</v>
      </c>
      <c r="IB61" s="38">
        <f t="shared" si="315"/>
        <v>0</v>
      </c>
      <c r="IC61" s="38">
        <f t="shared" si="315"/>
        <v>0</v>
      </c>
    </row>
    <row r="62" spans="2:237" x14ac:dyDescent="0.2">
      <c r="B62" s="3" t="s">
        <v>46</v>
      </c>
      <c r="I62" s="5" t="s">
        <v>18</v>
      </c>
      <c r="N62" s="37">
        <f>SUM(P62:IC62)</f>
        <v>17</v>
      </c>
      <c r="P62" s="35">
        <f>O62+P61-O63</f>
        <v>0</v>
      </c>
      <c r="Q62" s="35">
        <f t="shared" ref="Q62:CB62" si="316">P62+Q61-P63</f>
        <v>0</v>
      </c>
      <c r="R62" s="35">
        <f t="shared" si="316"/>
        <v>0</v>
      </c>
      <c r="S62" s="35">
        <f t="shared" si="316"/>
        <v>0</v>
      </c>
      <c r="T62" s="35">
        <f t="shared" si="316"/>
        <v>0</v>
      </c>
      <c r="U62" s="35">
        <f t="shared" si="316"/>
        <v>0</v>
      </c>
      <c r="V62" s="35">
        <f t="shared" si="316"/>
        <v>1</v>
      </c>
      <c r="W62" s="35">
        <f t="shared" si="316"/>
        <v>1</v>
      </c>
      <c r="X62" s="35">
        <f t="shared" si="316"/>
        <v>1</v>
      </c>
      <c r="Y62" s="35">
        <f t="shared" si="316"/>
        <v>1</v>
      </c>
      <c r="Z62" s="35">
        <f t="shared" si="316"/>
        <v>1</v>
      </c>
      <c r="AA62" s="35">
        <f t="shared" si="316"/>
        <v>1</v>
      </c>
      <c r="AB62" s="35">
        <f t="shared" si="316"/>
        <v>1</v>
      </c>
      <c r="AC62" s="35">
        <f t="shared" si="316"/>
        <v>1</v>
      </c>
      <c r="AD62" s="35">
        <f t="shared" si="316"/>
        <v>1</v>
      </c>
      <c r="AE62" s="35">
        <f t="shared" si="316"/>
        <v>1</v>
      </c>
      <c r="AF62" s="35">
        <f t="shared" si="316"/>
        <v>1</v>
      </c>
      <c r="AG62" s="35">
        <f t="shared" si="316"/>
        <v>1</v>
      </c>
      <c r="AH62" s="35">
        <f t="shared" si="316"/>
        <v>1</v>
      </c>
      <c r="AI62" s="35">
        <f t="shared" si="316"/>
        <v>1</v>
      </c>
      <c r="AJ62" s="35">
        <f t="shared" si="316"/>
        <v>1</v>
      </c>
      <c r="AK62" s="35">
        <f t="shared" si="316"/>
        <v>1</v>
      </c>
      <c r="AL62" s="35">
        <f t="shared" si="316"/>
        <v>1</v>
      </c>
      <c r="AM62" s="35">
        <f t="shared" si="316"/>
        <v>0</v>
      </c>
      <c r="AN62" s="35">
        <f t="shared" si="316"/>
        <v>0</v>
      </c>
      <c r="AO62" s="35">
        <f t="shared" si="316"/>
        <v>0</v>
      </c>
      <c r="AP62" s="35">
        <f t="shared" si="316"/>
        <v>0</v>
      </c>
      <c r="AQ62" s="35">
        <f t="shared" si="316"/>
        <v>0</v>
      </c>
      <c r="AR62" s="35">
        <f t="shared" si="316"/>
        <v>0</v>
      </c>
      <c r="AS62" s="35">
        <f t="shared" si="316"/>
        <v>0</v>
      </c>
      <c r="AT62" s="35">
        <f t="shared" si="316"/>
        <v>0</v>
      </c>
      <c r="AU62" s="35">
        <f t="shared" si="316"/>
        <v>0</v>
      </c>
      <c r="AV62" s="35">
        <f t="shared" si="316"/>
        <v>0</v>
      </c>
      <c r="AW62" s="35">
        <f t="shared" si="316"/>
        <v>0</v>
      </c>
      <c r="AX62" s="35">
        <f t="shared" si="316"/>
        <v>0</v>
      </c>
      <c r="AY62" s="35">
        <f t="shared" si="316"/>
        <v>0</v>
      </c>
      <c r="AZ62" s="35">
        <f t="shared" si="316"/>
        <v>0</v>
      </c>
      <c r="BA62" s="35">
        <f t="shared" si="316"/>
        <v>0</v>
      </c>
      <c r="BB62" s="35">
        <f t="shared" si="316"/>
        <v>0</v>
      </c>
      <c r="BC62" s="35">
        <f t="shared" si="316"/>
        <v>0</v>
      </c>
      <c r="BD62" s="35">
        <f t="shared" si="316"/>
        <v>0</v>
      </c>
      <c r="BE62" s="35">
        <f t="shared" si="316"/>
        <v>0</v>
      </c>
      <c r="BF62" s="35">
        <f t="shared" si="316"/>
        <v>0</v>
      </c>
      <c r="BG62" s="35">
        <f t="shared" si="316"/>
        <v>0</v>
      </c>
      <c r="BH62" s="35">
        <f t="shared" si="316"/>
        <v>0</v>
      </c>
      <c r="BI62" s="35">
        <f t="shared" si="316"/>
        <v>0</v>
      </c>
      <c r="BJ62" s="35">
        <f t="shared" si="316"/>
        <v>0</v>
      </c>
      <c r="BK62" s="35">
        <f t="shared" si="316"/>
        <v>0</v>
      </c>
      <c r="BL62" s="35">
        <f t="shared" si="316"/>
        <v>0</v>
      </c>
      <c r="BM62" s="35">
        <f t="shared" si="316"/>
        <v>0</v>
      </c>
      <c r="BN62" s="35">
        <f t="shared" si="316"/>
        <v>0</v>
      </c>
      <c r="BO62" s="35">
        <f t="shared" si="316"/>
        <v>0</v>
      </c>
      <c r="BP62" s="35">
        <f t="shared" si="316"/>
        <v>0</v>
      </c>
      <c r="BQ62" s="35">
        <f t="shared" si="316"/>
        <v>0</v>
      </c>
      <c r="BR62" s="35">
        <f t="shared" si="316"/>
        <v>0</v>
      </c>
      <c r="BS62" s="35">
        <f t="shared" si="316"/>
        <v>0</v>
      </c>
      <c r="BT62" s="35">
        <f t="shared" si="316"/>
        <v>0</v>
      </c>
      <c r="BU62" s="35">
        <f t="shared" si="316"/>
        <v>0</v>
      </c>
      <c r="BV62" s="35">
        <f t="shared" si="316"/>
        <v>0</v>
      </c>
      <c r="BW62" s="35">
        <f t="shared" si="316"/>
        <v>0</v>
      </c>
      <c r="BX62" s="35">
        <f t="shared" si="316"/>
        <v>0</v>
      </c>
      <c r="BY62" s="35">
        <f t="shared" si="316"/>
        <v>0</v>
      </c>
      <c r="BZ62" s="35">
        <f t="shared" si="316"/>
        <v>0</v>
      </c>
      <c r="CA62" s="35">
        <f t="shared" si="316"/>
        <v>0</v>
      </c>
      <c r="CB62" s="35">
        <f t="shared" si="316"/>
        <v>0</v>
      </c>
      <c r="CC62" s="35">
        <f t="shared" ref="CC62:EN62" si="317">CB62+CC61-CB63</f>
        <v>0</v>
      </c>
      <c r="CD62" s="35">
        <f t="shared" si="317"/>
        <v>0</v>
      </c>
      <c r="CE62" s="35">
        <f t="shared" si="317"/>
        <v>0</v>
      </c>
      <c r="CF62" s="35">
        <f t="shared" si="317"/>
        <v>0</v>
      </c>
      <c r="CG62" s="35">
        <f t="shared" si="317"/>
        <v>0</v>
      </c>
      <c r="CH62" s="35">
        <f t="shared" si="317"/>
        <v>0</v>
      </c>
      <c r="CI62" s="35">
        <f t="shared" si="317"/>
        <v>0</v>
      </c>
      <c r="CJ62" s="35">
        <f t="shared" si="317"/>
        <v>0</v>
      </c>
      <c r="CK62" s="35">
        <f t="shared" si="317"/>
        <v>0</v>
      </c>
      <c r="CL62" s="35">
        <f t="shared" si="317"/>
        <v>0</v>
      </c>
      <c r="CM62" s="35">
        <f t="shared" si="317"/>
        <v>0</v>
      </c>
      <c r="CN62" s="35">
        <f t="shared" si="317"/>
        <v>0</v>
      </c>
      <c r="CO62" s="35">
        <f t="shared" si="317"/>
        <v>0</v>
      </c>
      <c r="CP62" s="35">
        <f t="shared" si="317"/>
        <v>0</v>
      </c>
      <c r="CQ62" s="35">
        <f t="shared" si="317"/>
        <v>0</v>
      </c>
      <c r="CR62" s="35">
        <f t="shared" si="317"/>
        <v>0</v>
      </c>
      <c r="CS62" s="35">
        <f t="shared" si="317"/>
        <v>0</v>
      </c>
      <c r="CT62" s="35">
        <f t="shared" si="317"/>
        <v>0</v>
      </c>
      <c r="CU62" s="35">
        <f t="shared" si="317"/>
        <v>0</v>
      </c>
      <c r="CV62" s="35">
        <f t="shared" si="317"/>
        <v>0</v>
      </c>
      <c r="CW62" s="35">
        <f t="shared" si="317"/>
        <v>0</v>
      </c>
      <c r="CX62" s="35">
        <f t="shared" si="317"/>
        <v>0</v>
      </c>
      <c r="CY62" s="35">
        <f t="shared" si="317"/>
        <v>0</v>
      </c>
      <c r="CZ62" s="35">
        <f t="shared" si="317"/>
        <v>0</v>
      </c>
      <c r="DA62" s="35">
        <f t="shared" si="317"/>
        <v>0</v>
      </c>
      <c r="DB62" s="35">
        <f t="shared" si="317"/>
        <v>0</v>
      </c>
      <c r="DC62" s="35">
        <f t="shared" si="317"/>
        <v>0</v>
      </c>
      <c r="DD62" s="35">
        <f t="shared" si="317"/>
        <v>0</v>
      </c>
      <c r="DE62" s="35">
        <f t="shared" si="317"/>
        <v>0</v>
      </c>
      <c r="DF62" s="35">
        <f t="shared" si="317"/>
        <v>0</v>
      </c>
      <c r="DG62" s="35">
        <f t="shared" si="317"/>
        <v>0</v>
      </c>
      <c r="DH62" s="35">
        <f t="shared" si="317"/>
        <v>0</v>
      </c>
      <c r="DI62" s="35">
        <f t="shared" si="317"/>
        <v>0</v>
      </c>
      <c r="DJ62" s="35">
        <f t="shared" si="317"/>
        <v>0</v>
      </c>
      <c r="DK62" s="35">
        <f t="shared" si="317"/>
        <v>0</v>
      </c>
      <c r="DL62" s="35">
        <f t="shared" si="317"/>
        <v>0</v>
      </c>
      <c r="DM62" s="35">
        <f t="shared" si="317"/>
        <v>0</v>
      </c>
      <c r="DN62" s="35">
        <f t="shared" si="317"/>
        <v>0</v>
      </c>
      <c r="DO62" s="35">
        <f t="shared" si="317"/>
        <v>0</v>
      </c>
      <c r="DP62" s="35">
        <f t="shared" si="317"/>
        <v>0</v>
      </c>
      <c r="DQ62" s="35">
        <f t="shared" si="317"/>
        <v>0</v>
      </c>
      <c r="DR62" s="35">
        <f t="shared" si="317"/>
        <v>0</v>
      </c>
      <c r="DS62" s="35">
        <f t="shared" si="317"/>
        <v>0</v>
      </c>
      <c r="DT62" s="35">
        <f t="shared" si="317"/>
        <v>0</v>
      </c>
      <c r="DU62" s="35">
        <f t="shared" si="317"/>
        <v>0</v>
      </c>
      <c r="DV62" s="35">
        <f t="shared" si="317"/>
        <v>0</v>
      </c>
      <c r="DW62" s="35">
        <f t="shared" si="317"/>
        <v>0</v>
      </c>
      <c r="DX62" s="35">
        <f t="shared" si="317"/>
        <v>0</v>
      </c>
      <c r="DY62" s="35">
        <f t="shared" si="317"/>
        <v>0</v>
      </c>
      <c r="DZ62" s="35">
        <f t="shared" si="317"/>
        <v>0</v>
      </c>
      <c r="EA62" s="35">
        <f t="shared" si="317"/>
        <v>0</v>
      </c>
      <c r="EB62" s="35">
        <f t="shared" si="317"/>
        <v>0</v>
      </c>
      <c r="EC62" s="35">
        <f t="shared" si="317"/>
        <v>0</v>
      </c>
      <c r="ED62" s="35">
        <f t="shared" si="317"/>
        <v>0</v>
      </c>
      <c r="EE62" s="35">
        <f t="shared" si="317"/>
        <v>0</v>
      </c>
      <c r="EF62" s="35">
        <f t="shared" si="317"/>
        <v>0</v>
      </c>
      <c r="EG62" s="35">
        <f t="shared" si="317"/>
        <v>0</v>
      </c>
      <c r="EH62" s="35">
        <f t="shared" si="317"/>
        <v>0</v>
      </c>
      <c r="EI62" s="35">
        <f t="shared" si="317"/>
        <v>0</v>
      </c>
      <c r="EJ62" s="35">
        <f t="shared" si="317"/>
        <v>0</v>
      </c>
      <c r="EK62" s="35">
        <f t="shared" si="317"/>
        <v>0</v>
      </c>
      <c r="EL62" s="35">
        <f t="shared" si="317"/>
        <v>0</v>
      </c>
      <c r="EM62" s="35">
        <f t="shared" si="317"/>
        <v>0</v>
      </c>
      <c r="EN62" s="35">
        <f t="shared" si="317"/>
        <v>0</v>
      </c>
      <c r="EO62" s="35">
        <f t="shared" ref="EO62:GZ62" si="318">EN62+EO61-EN63</f>
        <v>0</v>
      </c>
      <c r="EP62" s="35">
        <f t="shared" si="318"/>
        <v>0</v>
      </c>
      <c r="EQ62" s="35">
        <f t="shared" si="318"/>
        <v>0</v>
      </c>
      <c r="ER62" s="35">
        <f t="shared" si="318"/>
        <v>0</v>
      </c>
      <c r="ES62" s="35">
        <f t="shared" si="318"/>
        <v>0</v>
      </c>
      <c r="ET62" s="35">
        <f t="shared" si="318"/>
        <v>0</v>
      </c>
      <c r="EU62" s="35">
        <f t="shared" si="318"/>
        <v>0</v>
      </c>
      <c r="EV62" s="35">
        <f t="shared" si="318"/>
        <v>0</v>
      </c>
      <c r="EW62" s="35">
        <f t="shared" si="318"/>
        <v>0</v>
      </c>
      <c r="EX62" s="35">
        <f t="shared" si="318"/>
        <v>0</v>
      </c>
      <c r="EY62" s="35">
        <f t="shared" si="318"/>
        <v>0</v>
      </c>
      <c r="EZ62" s="35">
        <f t="shared" si="318"/>
        <v>0</v>
      </c>
      <c r="FA62" s="35">
        <f t="shared" si="318"/>
        <v>0</v>
      </c>
      <c r="FB62" s="35">
        <f t="shared" si="318"/>
        <v>0</v>
      </c>
      <c r="FC62" s="35">
        <f t="shared" si="318"/>
        <v>0</v>
      </c>
      <c r="FD62" s="35">
        <f t="shared" si="318"/>
        <v>0</v>
      </c>
      <c r="FE62" s="35">
        <f t="shared" si="318"/>
        <v>0</v>
      </c>
      <c r="FF62" s="35">
        <f t="shared" si="318"/>
        <v>0</v>
      </c>
      <c r="FG62" s="35">
        <f t="shared" si="318"/>
        <v>0</v>
      </c>
      <c r="FH62" s="35">
        <f t="shared" si="318"/>
        <v>0</v>
      </c>
      <c r="FI62" s="35">
        <f t="shared" si="318"/>
        <v>0</v>
      </c>
      <c r="FJ62" s="35">
        <f t="shared" si="318"/>
        <v>0</v>
      </c>
      <c r="FK62" s="35">
        <f t="shared" si="318"/>
        <v>0</v>
      </c>
      <c r="FL62" s="35">
        <f t="shared" si="318"/>
        <v>0</v>
      </c>
      <c r="FM62" s="35">
        <f t="shared" si="318"/>
        <v>0</v>
      </c>
      <c r="FN62" s="35">
        <f t="shared" si="318"/>
        <v>0</v>
      </c>
      <c r="FO62" s="35">
        <f t="shared" si="318"/>
        <v>0</v>
      </c>
      <c r="FP62" s="35">
        <f t="shared" si="318"/>
        <v>0</v>
      </c>
      <c r="FQ62" s="35">
        <f t="shared" si="318"/>
        <v>0</v>
      </c>
      <c r="FR62" s="35">
        <f t="shared" si="318"/>
        <v>0</v>
      </c>
      <c r="FS62" s="35">
        <f t="shared" si="318"/>
        <v>0</v>
      </c>
      <c r="FT62" s="35">
        <f t="shared" si="318"/>
        <v>0</v>
      </c>
      <c r="FU62" s="35">
        <f t="shared" si="318"/>
        <v>0</v>
      </c>
      <c r="FV62" s="35">
        <f t="shared" si="318"/>
        <v>0</v>
      </c>
      <c r="FW62" s="35">
        <f t="shared" si="318"/>
        <v>0</v>
      </c>
      <c r="FX62" s="35">
        <f t="shared" si="318"/>
        <v>0</v>
      </c>
      <c r="FY62" s="35">
        <f t="shared" si="318"/>
        <v>0</v>
      </c>
      <c r="FZ62" s="35">
        <f t="shared" si="318"/>
        <v>0</v>
      </c>
      <c r="GA62" s="35">
        <f t="shared" si="318"/>
        <v>0</v>
      </c>
      <c r="GB62" s="35">
        <f t="shared" si="318"/>
        <v>0</v>
      </c>
      <c r="GC62" s="35">
        <f t="shared" si="318"/>
        <v>0</v>
      </c>
      <c r="GD62" s="35">
        <f t="shared" si="318"/>
        <v>0</v>
      </c>
      <c r="GE62" s="35">
        <f t="shared" si="318"/>
        <v>0</v>
      </c>
      <c r="GF62" s="35">
        <f t="shared" si="318"/>
        <v>0</v>
      </c>
      <c r="GG62" s="35">
        <f t="shared" si="318"/>
        <v>0</v>
      </c>
      <c r="GH62" s="35">
        <f t="shared" si="318"/>
        <v>0</v>
      </c>
      <c r="GI62" s="35">
        <f t="shared" si="318"/>
        <v>0</v>
      </c>
      <c r="GJ62" s="35">
        <f t="shared" si="318"/>
        <v>0</v>
      </c>
      <c r="GK62" s="35">
        <f t="shared" si="318"/>
        <v>0</v>
      </c>
      <c r="GL62" s="35">
        <f t="shared" si="318"/>
        <v>0</v>
      </c>
      <c r="GM62" s="35">
        <f t="shared" si="318"/>
        <v>0</v>
      </c>
      <c r="GN62" s="35">
        <f t="shared" si="318"/>
        <v>0</v>
      </c>
      <c r="GO62" s="35">
        <f t="shared" si="318"/>
        <v>0</v>
      </c>
      <c r="GP62" s="35">
        <f t="shared" si="318"/>
        <v>0</v>
      </c>
      <c r="GQ62" s="35">
        <f t="shared" si="318"/>
        <v>0</v>
      </c>
      <c r="GR62" s="35">
        <f t="shared" si="318"/>
        <v>0</v>
      </c>
      <c r="GS62" s="35">
        <f t="shared" si="318"/>
        <v>0</v>
      </c>
      <c r="GT62" s="35">
        <f t="shared" si="318"/>
        <v>0</v>
      </c>
      <c r="GU62" s="35">
        <f t="shared" si="318"/>
        <v>0</v>
      </c>
      <c r="GV62" s="35">
        <f t="shared" si="318"/>
        <v>0</v>
      </c>
      <c r="GW62" s="35">
        <f t="shared" si="318"/>
        <v>0</v>
      </c>
      <c r="GX62" s="35">
        <f t="shared" si="318"/>
        <v>0</v>
      </c>
      <c r="GY62" s="35">
        <f t="shared" si="318"/>
        <v>0</v>
      </c>
      <c r="GZ62" s="35">
        <f t="shared" si="318"/>
        <v>0</v>
      </c>
      <c r="HA62" s="35">
        <f t="shared" ref="HA62:IC62" si="319">GZ62+HA61-GZ63</f>
        <v>0</v>
      </c>
      <c r="HB62" s="35">
        <f t="shared" si="319"/>
        <v>0</v>
      </c>
      <c r="HC62" s="35">
        <f t="shared" si="319"/>
        <v>0</v>
      </c>
      <c r="HD62" s="35">
        <f t="shared" si="319"/>
        <v>0</v>
      </c>
      <c r="HE62" s="35">
        <f t="shared" si="319"/>
        <v>0</v>
      </c>
      <c r="HF62" s="35">
        <f t="shared" si="319"/>
        <v>0</v>
      </c>
      <c r="HG62" s="35">
        <f t="shared" si="319"/>
        <v>0</v>
      </c>
      <c r="HH62" s="35">
        <f t="shared" si="319"/>
        <v>0</v>
      </c>
      <c r="HI62" s="35">
        <f t="shared" si="319"/>
        <v>0</v>
      </c>
      <c r="HJ62" s="35">
        <f t="shared" si="319"/>
        <v>0</v>
      </c>
      <c r="HK62" s="35">
        <f t="shared" si="319"/>
        <v>0</v>
      </c>
      <c r="HL62" s="35">
        <f t="shared" si="319"/>
        <v>0</v>
      </c>
      <c r="HM62" s="35">
        <f t="shared" si="319"/>
        <v>0</v>
      </c>
      <c r="HN62" s="35">
        <f t="shared" si="319"/>
        <v>0</v>
      </c>
      <c r="HO62" s="35">
        <f t="shared" si="319"/>
        <v>0</v>
      </c>
      <c r="HP62" s="35">
        <f t="shared" si="319"/>
        <v>0</v>
      </c>
      <c r="HQ62" s="35">
        <f t="shared" si="319"/>
        <v>0</v>
      </c>
      <c r="HR62" s="35">
        <f t="shared" si="319"/>
        <v>0</v>
      </c>
      <c r="HS62" s="35">
        <f t="shared" si="319"/>
        <v>0</v>
      </c>
      <c r="HT62" s="35">
        <f t="shared" si="319"/>
        <v>0</v>
      </c>
      <c r="HU62" s="35">
        <f t="shared" si="319"/>
        <v>0</v>
      </c>
      <c r="HV62" s="35">
        <f t="shared" si="319"/>
        <v>0</v>
      </c>
      <c r="HW62" s="35">
        <f t="shared" si="319"/>
        <v>0</v>
      </c>
      <c r="HX62" s="35">
        <f t="shared" si="319"/>
        <v>0</v>
      </c>
      <c r="HY62" s="35">
        <f t="shared" si="319"/>
        <v>0</v>
      </c>
      <c r="HZ62" s="35">
        <f t="shared" si="319"/>
        <v>0</v>
      </c>
      <c r="IA62" s="35">
        <f t="shared" si="319"/>
        <v>0</v>
      </c>
      <c r="IB62" s="35">
        <f t="shared" si="319"/>
        <v>0</v>
      </c>
      <c r="IC62" s="35">
        <f t="shared" si="319"/>
        <v>0</v>
      </c>
    </row>
    <row r="63" spans="2:237" x14ac:dyDescent="0.2">
      <c r="B63" s="3" t="s">
        <v>47</v>
      </c>
      <c r="I63" s="5" t="s">
        <v>18</v>
      </c>
      <c r="K63" s="43">
        <f>K43</f>
        <v>2045</v>
      </c>
      <c r="N63" s="37">
        <f>SUM(P63:IC63)</f>
        <v>1</v>
      </c>
      <c r="P63" s="38">
        <f t="shared" ref="P63:CA63" si="320">IF(P$6=$K63,1,0)</f>
        <v>0</v>
      </c>
      <c r="Q63" s="38">
        <f t="shared" si="320"/>
        <v>0</v>
      </c>
      <c r="R63" s="38">
        <f t="shared" si="320"/>
        <v>0</v>
      </c>
      <c r="S63" s="38">
        <f t="shared" si="320"/>
        <v>0</v>
      </c>
      <c r="T63" s="38">
        <f t="shared" si="320"/>
        <v>0</v>
      </c>
      <c r="U63" s="38">
        <f t="shared" si="320"/>
        <v>0</v>
      </c>
      <c r="V63" s="38">
        <f t="shared" si="320"/>
        <v>0</v>
      </c>
      <c r="W63" s="38">
        <f t="shared" si="320"/>
        <v>0</v>
      </c>
      <c r="X63" s="38">
        <f t="shared" si="320"/>
        <v>0</v>
      </c>
      <c r="Y63" s="38">
        <f t="shared" si="320"/>
        <v>0</v>
      </c>
      <c r="Z63" s="38">
        <f t="shared" si="320"/>
        <v>0</v>
      </c>
      <c r="AA63" s="38">
        <f t="shared" si="320"/>
        <v>0</v>
      </c>
      <c r="AB63" s="38">
        <f t="shared" si="320"/>
        <v>0</v>
      </c>
      <c r="AC63" s="38">
        <f t="shared" si="320"/>
        <v>0</v>
      </c>
      <c r="AD63" s="38">
        <f t="shared" si="320"/>
        <v>0</v>
      </c>
      <c r="AE63" s="38">
        <f t="shared" si="320"/>
        <v>0</v>
      </c>
      <c r="AF63" s="38">
        <f t="shared" si="320"/>
        <v>0</v>
      </c>
      <c r="AG63" s="38">
        <f t="shared" si="320"/>
        <v>0</v>
      </c>
      <c r="AH63" s="38">
        <f t="shared" si="320"/>
        <v>0</v>
      </c>
      <c r="AI63" s="38">
        <f t="shared" si="320"/>
        <v>0</v>
      </c>
      <c r="AJ63" s="38">
        <f t="shared" si="320"/>
        <v>0</v>
      </c>
      <c r="AK63" s="38">
        <f t="shared" si="320"/>
        <v>0</v>
      </c>
      <c r="AL63" s="38">
        <f t="shared" si="320"/>
        <v>1</v>
      </c>
      <c r="AM63" s="38">
        <f t="shared" si="320"/>
        <v>0</v>
      </c>
      <c r="AN63" s="38">
        <f t="shared" si="320"/>
        <v>0</v>
      </c>
      <c r="AO63" s="38">
        <f t="shared" si="320"/>
        <v>0</v>
      </c>
      <c r="AP63" s="38">
        <f t="shared" si="320"/>
        <v>0</v>
      </c>
      <c r="AQ63" s="38">
        <f t="shared" si="320"/>
        <v>0</v>
      </c>
      <c r="AR63" s="38">
        <f t="shared" si="320"/>
        <v>0</v>
      </c>
      <c r="AS63" s="38">
        <f t="shared" si="320"/>
        <v>0</v>
      </c>
      <c r="AT63" s="38">
        <f t="shared" si="320"/>
        <v>0</v>
      </c>
      <c r="AU63" s="38">
        <f t="shared" si="320"/>
        <v>0</v>
      </c>
      <c r="AV63" s="38">
        <f t="shared" si="320"/>
        <v>0</v>
      </c>
      <c r="AW63" s="38">
        <f t="shared" si="320"/>
        <v>0</v>
      </c>
      <c r="AX63" s="38">
        <f t="shared" si="320"/>
        <v>0</v>
      </c>
      <c r="AY63" s="38">
        <f t="shared" si="320"/>
        <v>0</v>
      </c>
      <c r="AZ63" s="38">
        <f t="shared" si="320"/>
        <v>0</v>
      </c>
      <c r="BA63" s="38">
        <f t="shared" si="320"/>
        <v>0</v>
      </c>
      <c r="BB63" s="38">
        <f t="shared" si="320"/>
        <v>0</v>
      </c>
      <c r="BC63" s="38">
        <f t="shared" si="320"/>
        <v>0</v>
      </c>
      <c r="BD63" s="38">
        <f t="shared" si="320"/>
        <v>0</v>
      </c>
      <c r="BE63" s="38">
        <f t="shared" si="320"/>
        <v>0</v>
      </c>
      <c r="BF63" s="38">
        <f t="shared" si="320"/>
        <v>0</v>
      </c>
      <c r="BG63" s="38">
        <f t="shared" si="320"/>
        <v>0</v>
      </c>
      <c r="BH63" s="38">
        <f t="shared" si="320"/>
        <v>0</v>
      </c>
      <c r="BI63" s="38">
        <f t="shared" si="320"/>
        <v>0</v>
      </c>
      <c r="BJ63" s="38">
        <f t="shared" si="320"/>
        <v>0</v>
      </c>
      <c r="BK63" s="38">
        <f t="shared" si="320"/>
        <v>0</v>
      </c>
      <c r="BL63" s="38">
        <f t="shared" si="320"/>
        <v>0</v>
      </c>
      <c r="BM63" s="38">
        <f t="shared" si="320"/>
        <v>0</v>
      </c>
      <c r="BN63" s="38">
        <f t="shared" si="320"/>
        <v>0</v>
      </c>
      <c r="BO63" s="38">
        <f t="shared" si="320"/>
        <v>0</v>
      </c>
      <c r="BP63" s="38">
        <f t="shared" si="320"/>
        <v>0</v>
      </c>
      <c r="BQ63" s="38">
        <f t="shared" si="320"/>
        <v>0</v>
      </c>
      <c r="BR63" s="38">
        <f t="shared" si="320"/>
        <v>0</v>
      </c>
      <c r="BS63" s="38">
        <f t="shared" si="320"/>
        <v>0</v>
      </c>
      <c r="BT63" s="38">
        <f t="shared" si="320"/>
        <v>0</v>
      </c>
      <c r="BU63" s="38">
        <f t="shared" si="320"/>
        <v>0</v>
      </c>
      <c r="BV63" s="38">
        <f t="shared" si="320"/>
        <v>0</v>
      </c>
      <c r="BW63" s="38">
        <f t="shared" si="320"/>
        <v>0</v>
      </c>
      <c r="BX63" s="38">
        <f t="shared" si="320"/>
        <v>0</v>
      </c>
      <c r="BY63" s="38">
        <f t="shared" si="320"/>
        <v>0</v>
      </c>
      <c r="BZ63" s="38">
        <f t="shared" si="320"/>
        <v>0</v>
      </c>
      <c r="CA63" s="38">
        <f t="shared" si="320"/>
        <v>0</v>
      </c>
      <c r="CB63" s="38">
        <f t="shared" ref="CB63" si="321">IF(CB$6=$K63,1,0)</f>
        <v>0</v>
      </c>
      <c r="CC63" s="38">
        <f t="shared" si="313"/>
        <v>0</v>
      </c>
      <c r="CD63" s="38">
        <f t="shared" si="313"/>
        <v>0</v>
      </c>
      <c r="CE63" s="38">
        <f t="shared" si="313"/>
        <v>0</v>
      </c>
      <c r="CF63" s="38">
        <f t="shared" si="313"/>
        <v>0</v>
      </c>
      <c r="CG63" s="38">
        <f t="shared" si="313"/>
        <v>0</v>
      </c>
      <c r="CH63" s="38">
        <f t="shared" si="313"/>
        <v>0</v>
      </c>
      <c r="CI63" s="38">
        <f t="shared" si="313"/>
        <v>0</v>
      </c>
      <c r="CJ63" s="38">
        <f t="shared" si="313"/>
        <v>0</v>
      </c>
      <c r="CK63" s="38">
        <f t="shared" si="313"/>
        <v>0</v>
      </c>
      <c r="CL63" s="38">
        <f t="shared" si="313"/>
        <v>0</v>
      </c>
      <c r="CM63" s="38">
        <f t="shared" si="313"/>
        <v>0</v>
      </c>
      <c r="CN63" s="38">
        <f t="shared" si="313"/>
        <v>0</v>
      </c>
      <c r="CO63" s="38">
        <f t="shared" si="313"/>
        <v>0</v>
      </c>
      <c r="CP63" s="38">
        <f t="shared" si="313"/>
        <v>0</v>
      </c>
      <c r="CQ63" s="38">
        <f t="shared" si="313"/>
        <v>0</v>
      </c>
      <c r="CR63" s="38">
        <f t="shared" si="313"/>
        <v>0</v>
      </c>
      <c r="CS63" s="38">
        <f t="shared" si="313"/>
        <v>0</v>
      </c>
      <c r="CT63" s="38">
        <f t="shared" si="313"/>
        <v>0</v>
      </c>
      <c r="CU63" s="38">
        <f t="shared" si="313"/>
        <v>0</v>
      </c>
      <c r="CV63" s="38">
        <f t="shared" si="313"/>
        <v>0</v>
      </c>
      <c r="CW63" s="38">
        <f t="shared" si="313"/>
        <v>0</v>
      </c>
      <c r="CX63" s="38">
        <f t="shared" si="313"/>
        <v>0</v>
      </c>
      <c r="CY63" s="38">
        <f t="shared" si="313"/>
        <v>0</v>
      </c>
      <c r="CZ63" s="38">
        <f t="shared" si="313"/>
        <v>0</v>
      </c>
      <c r="DA63" s="38">
        <f t="shared" si="313"/>
        <v>0</v>
      </c>
      <c r="DB63" s="38">
        <f t="shared" si="313"/>
        <v>0</v>
      </c>
      <c r="DC63" s="38">
        <f t="shared" si="313"/>
        <v>0</v>
      </c>
      <c r="DD63" s="38">
        <f t="shared" si="313"/>
        <v>0</v>
      </c>
      <c r="DE63" s="38">
        <f t="shared" si="313"/>
        <v>0</v>
      </c>
      <c r="DF63" s="38">
        <f t="shared" si="313"/>
        <v>0</v>
      </c>
      <c r="DG63" s="38">
        <f t="shared" si="313"/>
        <v>0</v>
      </c>
      <c r="DH63" s="38">
        <f t="shared" si="313"/>
        <v>0</v>
      </c>
      <c r="DI63" s="38">
        <f t="shared" si="313"/>
        <v>0</v>
      </c>
      <c r="DJ63" s="38">
        <f t="shared" si="313"/>
        <v>0</v>
      </c>
      <c r="DK63" s="38">
        <f t="shared" si="313"/>
        <v>0</v>
      </c>
      <c r="DL63" s="38">
        <f t="shared" si="313"/>
        <v>0</v>
      </c>
      <c r="DM63" s="38">
        <f t="shared" si="313"/>
        <v>0</v>
      </c>
      <c r="DN63" s="38">
        <f t="shared" si="313"/>
        <v>0</v>
      </c>
      <c r="DO63" s="38">
        <f t="shared" si="313"/>
        <v>0</v>
      </c>
      <c r="DP63" s="38">
        <f t="shared" si="313"/>
        <v>0</v>
      </c>
      <c r="DQ63" s="38">
        <f t="shared" si="313"/>
        <v>0</v>
      </c>
      <c r="DR63" s="38">
        <f t="shared" si="313"/>
        <v>0</v>
      </c>
      <c r="DS63" s="38">
        <f t="shared" si="313"/>
        <v>0</v>
      </c>
      <c r="DT63" s="38">
        <f t="shared" si="313"/>
        <v>0</v>
      </c>
      <c r="DU63" s="38">
        <f t="shared" si="313"/>
        <v>0</v>
      </c>
      <c r="DV63" s="38">
        <f t="shared" si="313"/>
        <v>0</v>
      </c>
      <c r="DW63" s="38">
        <f t="shared" si="313"/>
        <v>0</v>
      </c>
      <c r="DX63" s="38">
        <f t="shared" si="313"/>
        <v>0</v>
      </c>
      <c r="DY63" s="38">
        <f t="shared" si="313"/>
        <v>0</v>
      </c>
      <c r="DZ63" s="38">
        <f t="shared" si="313"/>
        <v>0</v>
      </c>
      <c r="EA63" s="38">
        <f t="shared" si="313"/>
        <v>0</v>
      </c>
      <c r="EB63" s="38">
        <f t="shared" si="313"/>
        <v>0</v>
      </c>
      <c r="EC63" s="38">
        <f t="shared" si="313"/>
        <v>0</v>
      </c>
      <c r="ED63" s="38">
        <f t="shared" si="313"/>
        <v>0</v>
      </c>
      <c r="EE63" s="38">
        <f t="shared" si="313"/>
        <v>0</v>
      </c>
      <c r="EF63" s="38">
        <f t="shared" si="313"/>
        <v>0</v>
      </c>
      <c r="EG63" s="38">
        <f t="shared" si="313"/>
        <v>0</v>
      </c>
      <c r="EH63" s="38">
        <f t="shared" si="313"/>
        <v>0</v>
      </c>
      <c r="EI63" s="38">
        <f t="shared" si="313"/>
        <v>0</v>
      </c>
      <c r="EJ63" s="38">
        <f t="shared" si="313"/>
        <v>0</v>
      </c>
      <c r="EK63" s="38">
        <f t="shared" si="313"/>
        <v>0</v>
      </c>
      <c r="EL63" s="38">
        <f t="shared" si="313"/>
        <v>0</v>
      </c>
      <c r="EM63" s="38">
        <f t="shared" si="313"/>
        <v>0</v>
      </c>
      <c r="EN63" s="38">
        <f t="shared" si="313"/>
        <v>0</v>
      </c>
      <c r="EO63" s="38">
        <f t="shared" si="314"/>
        <v>0</v>
      </c>
      <c r="EP63" s="38">
        <f t="shared" si="314"/>
        <v>0</v>
      </c>
      <c r="EQ63" s="38">
        <f t="shared" si="314"/>
        <v>0</v>
      </c>
      <c r="ER63" s="38">
        <f t="shared" si="314"/>
        <v>0</v>
      </c>
      <c r="ES63" s="38">
        <f t="shared" si="314"/>
        <v>0</v>
      </c>
      <c r="ET63" s="38">
        <f t="shared" si="314"/>
        <v>0</v>
      </c>
      <c r="EU63" s="38">
        <f t="shared" si="314"/>
        <v>0</v>
      </c>
      <c r="EV63" s="38">
        <f t="shared" si="314"/>
        <v>0</v>
      </c>
      <c r="EW63" s="38">
        <f t="shared" si="314"/>
        <v>0</v>
      </c>
      <c r="EX63" s="38">
        <f t="shared" si="314"/>
        <v>0</v>
      </c>
      <c r="EY63" s="38">
        <f t="shared" si="314"/>
        <v>0</v>
      </c>
      <c r="EZ63" s="38">
        <f t="shared" si="314"/>
        <v>0</v>
      </c>
      <c r="FA63" s="38">
        <f t="shared" si="314"/>
        <v>0</v>
      </c>
      <c r="FB63" s="38">
        <f t="shared" si="314"/>
        <v>0</v>
      </c>
      <c r="FC63" s="38">
        <f t="shared" si="314"/>
        <v>0</v>
      </c>
      <c r="FD63" s="38">
        <f t="shared" si="314"/>
        <v>0</v>
      </c>
      <c r="FE63" s="38">
        <f t="shared" si="314"/>
        <v>0</v>
      </c>
      <c r="FF63" s="38">
        <f t="shared" si="314"/>
        <v>0</v>
      </c>
      <c r="FG63" s="38">
        <f t="shared" si="314"/>
        <v>0</v>
      </c>
      <c r="FH63" s="38">
        <f t="shared" si="314"/>
        <v>0</v>
      </c>
      <c r="FI63" s="38">
        <f t="shared" si="314"/>
        <v>0</v>
      </c>
      <c r="FJ63" s="38">
        <f t="shared" si="314"/>
        <v>0</v>
      </c>
      <c r="FK63" s="38">
        <f t="shared" si="314"/>
        <v>0</v>
      </c>
      <c r="FL63" s="38">
        <f t="shared" si="314"/>
        <v>0</v>
      </c>
      <c r="FM63" s="38">
        <f t="shared" si="314"/>
        <v>0</v>
      </c>
      <c r="FN63" s="38">
        <f t="shared" si="314"/>
        <v>0</v>
      </c>
      <c r="FO63" s="38">
        <f t="shared" si="314"/>
        <v>0</v>
      </c>
      <c r="FP63" s="38">
        <f t="shared" si="314"/>
        <v>0</v>
      </c>
      <c r="FQ63" s="38">
        <f t="shared" si="314"/>
        <v>0</v>
      </c>
      <c r="FR63" s="38">
        <f t="shared" si="314"/>
        <v>0</v>
      </c>
      <c r="FS63" s="38">
        <f t="shared" si="314"/>
        <v>0</v>
      </c>
      <c r="FT63" s="38">
        <f t="shared" si="314"/>
        <v>0</v>
      </c>
      <c r="FU63" s="38">
        <f t="shared" si="314"/>
        <v>0</v>
      </c>
      <c r="FV63" s="38">
        <f t="shared" si="314"/>
        <v>0</v>
      </c>
      <c r="FW63" s="38">
        <f t="shared" si="314"/>
        <v>0</v>
      </c>
      <c r="FX63" s="38">
        <f t="shared" si="314"/>
        <v>0</v>
      </c>
      <c r="FY63" s="38">
        <f t="shared" si="314"/>
        <v>0</v>
      </c>
      <c r="FZ63" s="38">
        <f t="shared" si="314"/>
        <v>0</v>
      </c>
      <c r="GA63" s="38">
        <f t="shared" si="314"/>
        <v>0</v>
      </c>
      <c r="GB63" s="38">
        <f t="shared" si="314"/>
        <v>0</v>
      </c>
      <c r="GC63" s="38">
        <f t="shared" si="314"/>
        <v>0</v>
      </c>
      <c r="GD63" s="38">
        <f t="shared" si="314"/>
        <v>0</v>
      </c>
      <c r="GE63" s="38">
        <f t="shared" si="314"/>
        <v>0</v>
      </c>
      <c r="GF63" s="38">
        <f t="shared" si="314"/>
        <v>0</v>
      </c>
      <c r="GG63" s="38">
        <f t="shared" si="314"/>
        <v>0</v>
      </c>
      <c r="GH63" s="38">
        <f t="shared" si="314"/>
        <v>0</v>
      </c>
      <c r="GI63" s="38">
        <f t="shared" si="314"/>
        <v>0</v>
      </c>
      <c r="GJ63" s="38">
        <f t="shared" si="314"/>
        <v>0</v>
      </c>
      <c r="GK63" s="38">
        <f t="shared" si="314"/>
        <v>0</v>
      </c>
      <c r="GL63" s="38">
        <f t="shared" si="314"/>
        <v>0</v>
      </c>
      <c r="GM63" s="38">
        <f t="shared" si="314"/>
        <v>0</v>
      </c>
      <c r="GN63" s="38">
        <f t="shared" si="314"/>
        <v>0</v>
      </c>
      <c r="GO63" s="38">
        <f t="shared" si="314"/>
        <v>0</v>
      </c>
      <c r="GP63" s="38">
        <f t="shared" si="314"/>
        <v>0</v>
      </c>
      <c r="GQ63" s="38">
        <f t="shared" si="314"/>
        <v>0</v>
      </c>
      <c r="GR63" s="38">
        <f t="shared" si="314"/>
        <v>0</v>
      </c>
      <c r="GS63" s="38">
        <f t="shared" si="314"/>
        <v>0</v>
      </c>
      <c r="GT63" s="38">
        <f t="shared" si="314"/>
        <v>0</v>
      </c>
      <c r="GU63" s="38">
        <f t="shared" si="314"/>
        <v>0</v>
      </c>
      <c r="GV63" s="38">
        <f t="shared" si="314"/>
        <v>0</v>
      </c>
      <c r="GW63" s="38">
        <f t="shared" si="314"/>
        <v>0</v>
      </c>
      <c r="GX63" s="38">
        <f t="shared" si="314"/>
        <v>0</v>
      </c>
      <c r="GY63" s="38">
        <f t="shared" si="314"/>
        <v>0</v>
      </c>
      <c r="GZ63" s="38">
        <f t="shared" si="314"/>
        <v>0</v>
      </c>
      <c r="HA63" s="38">
        <f t="shared" si="315"/>
        <v>0</v>
      </c>
      <c r="HB63" s="38">
        <f t="shared" si="315"/>
        <v>0</v>
      </c>
      <c r="HC63" s="38">
        <f t="shared" si="315"/>
        <v>0</v>
      </c>
      <c r="HD63" s="38">
        <f t="shared" si="315"/>
        <v>0</v>
      </c>
      <c r="HE63" s="38">
        <f t="shared" si="315"/>
        <v>0</v>
      </c>
      <c r="HF63" s="38">
        <f t="shared" si="315"/>
        <v>0</v>
      </c>
      <c r="HG63" s="38">
        <f t="shared" si="315"/>
        <v>0</v>
      </c>
      <c r="HH63" s="38">
        <f t="shared" si="315"/>
        <v>0</v>
      </c>
      <c r="HI63" s="38">
        <f t="shared" si="315"/>
        <v>0</v>
      </c>
      <c r="HJ63" s="38">
        <f t="shared" si="315"/>
        <v>0</v>
      </c>
      <c r="HK63" s="38">
        <f t="shared" si="315"/>
        <v>0</v>
      </c>
      <c r="HL63" s="38">
        <f t="shared" si="315"/>
        <v>0</v>
      </c>
      <c r="HM63" s="38">
        <f t="shared" si="315"/>
        <v>0</v>
      </c>
      <c r="HN63" s="38">
        <f t="shared" si="315"/>
        <v>0</v>
      </c>
      <c r="HO63" s="38">
        <f t="shared" si="315"/>
        <v>0</v>
      </c>
      <c r="HP63" s="38">
        <f t="shared" si="315"/>
        <v>0</v>
      </c>
      <c r="HQ63" s="38">
        <f t="shared" si="315"/>
        <v>0</v>
      </c>
      <c r="HR63" s="38">
        <f t="shared" si="315"/>
        <v>0</v>
      </c>
      <c r="HS63" s="38">
        <f t="shared" si="315"/>
        <v>0</v>
      </c>
      <c r="HT63" s="38">
        <f t="shared" si="315"/>
        <v>0</v>
      </c>
      <c r="HU63" s="38">
        <f t="shared" si="315"/>
        <v>0</v>
      </c>
      <c r="HV63" s="38">
        <f t="shared" si="315"/>
        <v>0</v>
      </c>
      <c r="HW63" s="38">
        <f t="shared" si="315"/>
        <v>0</v>
      </c>
      <c r="HX63" s="38">
        <f t="shared" si="315"/>
        <v>0</v>
      </c>
      <c r="HY63" s="38">
        <f t="shared" si="315"/>
        <v>0</v>
      </c>
      <c r="HZ63" s="38">
        <f t="shared" si="315"/>
        <v>0</v>
      </c>
      <c r="IA63" s="38">
        <f t="shared" si="315"/>
        <v>0</v>
      </c>
      <c r="IB63" s="38">
        <f t="shared" si="315"/>
        <v>0</v>
      </c>
      <c r="IC63" s="38">
        <f t="shared" si="315"/>
        <v>0</v>
      </c>
    </row>
    <row r="64" spans="2:237" x14ac:dyDescent="0.2">
      <c r="N64" s="155"/>
    </row>
    <row r="65" spans="1:14" x14ac:dyDescent="0.2">
      <c r="N65" s="155"/>
    </row>
    <row r="66" spans="1:14" s="1" customFormat="1" ht="12.75" customHeight="1" x14ac:dyDescent="0.2">
      <c r="A66" s="27" t="s">
        <v>57</v>
      </c>
      <c r="F66" s="26"/>
      <c r="H66" s="2"/>
      <c r="I66" s="2"/>
      <c r="J66" s="290"/>
    </row>
    <row r="67" spans="1:14" hidden="1" x14ac:dyDescent="0.2">
      <c r="N67" s="155"/>
    </row>
    <row r="68" spans="1:14" hidden="1" x14ac:dyDescent="0.2">
      <c r="N68" s="155"/>
    </row>
    <row r="69" spans="1:14" hidden="1" x14ac:dyDescent="0.2">
      <c r="N69" s="155"/>
    </row>
    <row r="70" spans="1:14" hidden="1" x14ac:dyDescent="0.2">
      <c r="N70" s="155"/>
    </row>
    <row r="71" spans="1:14" hidden="1" x14ac:dyDescent="0.2">
      <c r="N71" s="155"/>
    </row>
    <row r="72" spans="1:14" hidden="1" x14ac:dyDescent="0.2">
      <c r="N72" s="155"/>
    </row>
    <row r="73" spans="1:14" hidden="1" x14ac:dyDescent="0.2">
      <c r="N73" s="155"/>
    </row>
    <row r="74" spans="1:14" hidden="1" x14ac:dyDescent="0.2">
      <c r="N74" s="155"/>
    </row>
    <row r="75" spans="1:14" hidden="1" x14ac:dyDescent="0.2">
      <c r="N75" s="155"/>
    </row>
    <row r="76" spans="1:14" hidden="1" x14ac:dyDescent="0.2">
      <c r="N76" s="155"/>
    </row>
    <row r="77" spans="1:14" hidden="1" x14ac:dyDescent="0.2">
      <c r="N77" s="155"/>
    </row>
    <row r="78" spans="1:14" hidden="1" x14ac:dyDescent="0.2">
      <c r="N78" s="155"/>
    </row>
    <row r="79" spans="1:14" hidden="1" x14ac:dyDescent="0.2">
      <c r="N79" s="155"/>
    </row>
    <row r="80" spans="1:14" hidden="1" x14ac:dyDescent="0.2">
      <c r="N80" s="155"/>
    </row>
    <row r="81" spans="14:14" hidden="1" x14ac:dyDescent="0.2">
      <c r="N81" s="155"/>
    </row>
    <row r="82" spans="14:14" hidden="1" x14ac:dyDescent="0.2">
      <c r="N82" s="155"/>
    </row>
    <row r="83" spans="14:14" hidden="1" x14ac:dyDescent="0.2">
      <c r="N83" s="155"/>
    </row>
    <row r="84" spans="14:14" hidden="1" x14ac:dyDescent="0.2">
      <c r="N84" s="155"/>
    </row>
    <row r="85" spans="14:14" hidden="1" x14ac:dyDescent="0.2">
      <c r="N85" s="155"/>
    </row>
    <row r="86" spans="14:14" hidden="1" x14ac:dyDescent="0.2">
      <c r="N86" s="155"/>
    </row>
    <row r="87" spans="14:14" hidden="1" x14ac:dyDescent="0.2">
      <c r="N87" s="155"/>
    </row>
    <row r="88" spans="14:14" hidden="1" x14ac:dyDescent="0.2">
      <c r="N88" s="155"/>
    </row>
    <row r="89" spans="14:14" hidden="1" x14ac:dyDescent="0.2">
      <c r="N89" s="155"/>
    </row>
    <row r="90" spans="14:14" hidden="1" x14ac:dyDescent="0.2">
      <c r="N90" s="155"/>
    </row>
    <row r="91" spans="14:14" hidden="1" x14ac:dyDescent="0.2">
      <c r="N91" s="155"/>
    </row>
    <row r="92" spans="14:14" hidden="1" x14ac:dyDescent="0.2">
      <c r="N92" s="155"/>
    </row>
    <row r="93" spans="14:14" hidden="1" x14ac:dyDescent="0.2">
      <c r="N93" s="155"/>
    </row>
    <row r="94" spans="14:14" hidden="1" x14ac:dyDescent="0.2">
      <c r="N94" s="155"/>
    </row>
    <row r="95" spans="14:14" hidden="1" x14ac:dyDescent="0.2">
      <c r="N95" s="155"/>
    </row>
    <row r="96" spans="14:14" hidden="1" x14ac:dyDescent="0.2">
      <c r="N96" s="155"/>
    </row>
    <row r="97" spans="14:14" hidden="1" x14ac:dyDescent="0.2">
      <c r="N97" s="155"/>
    </row>
    <row r="98" spans="14:14" hidden="1" x14ac:dyDescent="0.2">
      <c r="N98" s="155"/>
    </row>
    <row r="99" spans="14:14" hidden="1" x14ac:dyDescent="0.2">
      <c r="N99" s="155"/>
    </row>
    <row r="100" spans="14:14" hidden="1" x14ac:dyDescent="0.2">
      <c r="N100" s="155"/>
    </row>
    <row r="101" spans="14:14" hidden="1" x14ac:dyDescent="0.2">
      <c r="N101" s="155"/>
    </row>
    <row r="102" spans="14:14" hidden="1" x14ac:dyDescent="0.2">
      <c r="N102" s="155"/>
    </row>
    <row r="103" spans="14:14" hidden="1" x14ac:dyDescent="0.2">
      <c r="N103" s="155"/>
    </row>
    <row r="104" spans="14:14" hidden="1" x14ac:dyDescent="0.2">
      <c r="N104" s="155"/>
    </row>
    <row r="105" spans="14:14" hidden="1" x14ac:dyDescent="0.2">
      <c r="N105" s="155"/>
    </row>
    <row r="106" spans="14:14" hidden="1" x14ac:dyDescent="0.2">
      <c r="N106" s="155"/>
    </row>
    <row r="107" spans="14:14" hidden="1" x14ac:dyDescent="0.2">
      <c r="N107" s="155"/>
    </row>
    <row r="108" spans="14:14" hidden="1" x14ac:dyDescent="0.2">
      <c r="N108" s="155"/>
    </row>
    <row r="109" spans="14:14" hidden="1" x14ac:dyDescent="0.2">
      <c r="N109" s="155"/>
    </row>
    <row r="110" spans="14:14" hidden="1" x14ac:dyDescent="0.2">
      <c r="N110" s="155"/>
    </row>
    <row r="111" spans="14:14" hidden="1" x14ac:dyDescent="0.2">
      <c r="N111" s="155"/>
    </row>
    <row r="112" spans="14:14" hidden="1" x14ac:dyDescent="0.2">
      <c r="N112" s="155"/>
    </row>
    <row r="113" spans="14:14" hidden="1" x14ac:dyDescent="0.2">
      <c r="N113" s="155"/>
    </row>
    <row r="114" spans="14:14" hidden="1" x14ac:dyDescent="0.2">
      <c r="N114" s="155"/>
    </row>
    <row r="115" spans="14:14" hidden="1" x14ac:dyDescent="0.2">
      <c r="N115" s="155"/>
    </row>
    <row r="116" spans="14:14" hidden="1" x14ac:dyDescent="0.2">
      <c r="N116" s="155"/>
    </row>
    <row r="117" spans="14:14" hidden="1" x14ac:dyDescent="0.2">
      <c r="N117" s="155"/>
    </row>
    <row r="118" spans="14:14" hidden="1" x14ac:dyDescent="0.2">
      <c r="N118" s="155"/>
    </row>
    <row r="119" spans="14:14" hidden="1" x14ac:dyDescent="0.2">
      <c r="N119" s="155"/>
    </row>
    <row r="120" spans="14:14" hidden="1" x14ac:dyDescent="0.2">
      <c r="N120" s="155"/>
    </row>
    <row r="121" spans="14:14" hidden="1" x14ac:dyDescent="0.2">
      <c r="N121" s="155"/>
    </row>
    <row r="122" spans="14:14" hidden="1" x14ac:dyDescent="0.2">
      <c r="N122" s="155"/>
    </row>
    <row r="123" spans="14:14" hidden="1" x14ac:dyDescent="0.2">
      <c r="N123" s="155"/>
    </row>
    <row r="124" spans="14:14" hidden="1" x14ac:dyDescent="0.2">
      <c r="N124" s="155"/>
    </row>
    <row r="125" spans="14:14" hidden="1" x14ac:dyDescent="0.2">
      <c r="N125" s="155"/>
    </row>
    <row r="126" spans="14:14" hidden="1" x14ac:dyDescent="0.2">
      <c r="N126" s="155"/>
    </row>
    <row r="127" spans="14:14" hidden="1" x14ac:dyDescent="0.2">
      <c r="N127" s="155"/>
    </row>
    <row r="128" spans="14:14" hidden="1" x14ac:dyDescent="0.2">
      <c r="N128" s="155"/>
    </row>
    <row r="129" spans="14:14" hidden="1" x14ac:dyDescent="0.2">
      <c r="N129" s="155"/>
    </row>
    <row r="130" spans="14:14" hidden="1" x14ac:dyDescent="0.2">
      <c r="N130" s="155"/>
    </row>
    <row r="131" spans="14:14" hidden="1" x14ac:dyDescent="0.2">
      <c r="N131" s="155"/>
    </row>
    <row r="132" spans="14:14" hidden="1" x14ac:dyDescent="0.2">
      <c r="N132" s="155"/>
    </row>
    <row r="133" spans="14:14" hidden="1" x14ac:dyDescent="0.2">
      <c r="N133" s="155"/>
    </row>
    <row r="134" spans="14:14" hidden="1" x14ac:dyDescent="0.2">
      <c r="N134" s="155"/>
    </row>
    <row r="135" spans="14:14" hidden="1" x14ac:dyDescent="0.2">
      <c r="N135" s="155"/>
    </row>
    <row r="136" spans="14:14" hidden="1" x14ac:dyDescent="0.2">
      <c r="N136" s="155"/>
    </row>
    <row r="137" spans="14:14" hidden="1" x14ac:dyDescent="0.2">
      <c r="N137" s="155"/>
    </row>
    <row r="138" spans="14:14" hidden="1" x14ac:dyDescent="0.2">
      <c r="N138" s="155"/>
    </row>
    <row r="139" spans="14:14" hidden="1" x14ac:dyDescent="0.2">
      <c r="N139" s="155"/>
    </row>
    <row r="140" spans="14:14" hidden="1" x14ac:dyDescent="0.2">
      <c r="N140" s="155"/>
    </row>
    <row r="141" spans="14:14" hidden="1" x14ac:dyDescent="0.2">
      <c r="N141" s="155"/>
    </row>
    <row r="142" spans="14:14" hidden="1" x14ac:dyDescent="0.2">
      <c r="N142" s="155"/>
    </row>
    <row r="143" spans="14:14" hidden="1" x14ac:dyDescent="0.2">
      <c r="N143" s="155"/>
    </row>
    <row r="144" spans="14:14" hidden="1" x14ac:dyDescent="0.2">
      <c r="N144" s="155"/>
    </row>
    <row r="145" spans="14:14" hidden="1" x14ac:dyDescent="0.2">
      <c r="N145" s="155"/>
    </row>
    <row r="146" spans="14:14" hidden="1" x14ac:dyDescent="0.2">
      <c r="N146" s="155"/>
    </row>
    <row r="147" spans="14:14" hidden="1" x14ac:dyDescent="0.2">
      <c r="N147" s="155"/>
    </row>
    <row r="148" spans="14:14" hidden="1" x14ac:dyDescent="0.2">
      <c r="N148" s="155"/>
    </row>
    <row r="149" spans="14:14" hidden="1" x14ac:dyDescent="0.2">
      <c r="N149" s="155"/>
    </row>
    <row r="150" spans="14:14" hidden="1" x14ac:dyDescent="0.2">
      <c r="N150" s="155"/>
    </row>
    <row r="151" spans="14:14" hidden="1" x14ac:dyDescent="0.2">
      <c r="N151" s="155"/>
    </row>
    <row r="152" spans="14:14" hidden="1" x14ac:dyDescent="0.2">
      <c r="N152" s="155"/>
    </row>
    <row r="153" spans="14:14" hidden="1" x14ac:dyDescent="0.2">
      <c r="N153" s="155"/>
    </row>
    <row r="154" spans="14:14" hidden="1" x14ac:dyDescent="0.2">
      <c r="N154" s="155"/>
    </row>
    <row r="155" spans="14:14" hidden="1" x14ac:dyDescent="0.2">
      <c r="N155" s="155"/>
    </row>
    <row r="156" spans="14:14" hidden="1" x14ac:dyDescent="0.2">
      <c r="N156" s="155"/>
    </row>
    <row r="157" spans="14:14" hidden="1" x14ac:dyDescent="0.2">
      <c r="N157" s="155"/>
    </row>
    <row r="158" spans="14:14" hidden="1" x14ac:dyDescent="0.2">
      <c r="N158" s="155"/>
    </row>
    <row r="159" spans="14:14" hidden="1" x14ac:dyDescent="0.2">
      <c r="N159" s="155"/>
    </row>
    <row r="160" spans="14:14" hidden="1" x14ac:dyDescent="0.2">
      <c r="N160" s="155"/>
    </row>
    <row r="161" spans="14:14" hidden="1" x14ac:dyDescent="0.2">
      <c r="N161" s="155"/>
    </row>
    <row r="162" spans="14:14" hidden="1" x14ac:dyDescent="0.2">
      <c r="N162" s="155"/>
    </row>
    <row r="163" spans="14:14" hidden="1" x14ac:dyDescent="0.2">
      <c r="N163" s="155"/>
    </row>
    <row r="164" spans="14:14" hidden="1" x14ac:dyDescent="0.2">
      <c r="N164" s="155"/>
    </row>
    <row r="165" spans="14:14" hidden="1" x14ac:dyDescent="0.2">
      <c r="N165" s="155"/>
    </row>
    <row r="166" spans="14:14" hidden="1" x14ac:dyDescent="0.2">
      <c r="N166" s="155"/>
    </row>
    <row r="167" spans="14:14" hidden="1" x14ac:dyDescent="0.2">
      <c r="N167" s="155"/>
    </row>
    <row r="168" spans="14:14" hidden="1" x14ac:dyDescent="0.2">
      <c r="N168" s="155"/>
    </row>
    <row r="169" spans="14:14" hidden="1" x14ac:dyDescent="0.2">
      <c r="N169" s="155"/>
    </row>
    <row r="170" spans="14:14" hidden="1" x14ac:dyDescent="0.2">
      <c r="N170" s="155"/>
    </row>
    <row r="171" spans="14:14" hidden="1" x14ac:dyDescent="0.2">
      <c r="N171" s="155"/>
    </row>
    <row r="172" spans="14:14" hidden="1" x14ac:dyDescent="0.2">
      <c r="N172" s="155"/>
    </row>
    <row r="173" spans="14:14" hidden="1" x14ac:dyDescent="0.2">
      <c r="N173" s="155"/>
    </row>
    <row r="174" spans="14:14" hidden="1" x14ac:dyDescent="0.2">
      <c r="N174" s="155"/>
    </row>
    <row r="175" spans="14:14" hidden="1" x14ac:dyDescent="0.2">
      <c r="N175" s="155"/>
    </row>
    <row r="176" spans="14:14" hidden="1" x14ac:dyDescent="0.2">
      <c r="N176" s="155"/>
    </row>
    <row r="177" spans="14:14" hidden="1" x14ac:dyDescent="0.2">
      <c r="N177" s="155"/>
    </row>
    <row r="178" spans="14:14" hidden="1" x14ac:dyDescent="0.2">
      <c r="N178" s="155"/>
    </row>
    <row r="179" spans="14:14" hidden="1" x14ac:dyDescent="0.2">
      <c r="N179" s="155"/>
    </row>
    <row r="180" spans="14:14" hidden="1" x14ac:dyDescent="0.2">
      <c r="N180" s="155"/>
    </row>
    <row r="181" spans="14:14" hidden="1" x14ac:dyDescent="0.2">
      <c r="N181" s="155"/>
    </row>
    <row r="182" spans="14:14" hidden="1" x14ac:dyDescent="0.2">
      <c r="N182" s="155"/>
    </row>
    <row r="183" spans="14:14" hidden="1" x14ac:dyDescent="0.2">
      <c r="N183" s="155"/>
    </row>
    <row r="184" spans="14:14" hidden="1" x14ac:dyDescent="0.2">
      <c r="N184" s="155"/>
    </row>
    <row r="185" spans="14:14" hidden="1" x14ac:dyDescent="0.2">
      <c r="N185" s="155"/>
    </row>
    <row r="186" spans="14:14" hidden="1" x14ac:dyDescent="0.2">
      <c r="N186" s="155"/>
    </row>
    <row r="187" spans="14:14" hidden="1" x14ac:dyDescent="0.2">
      <c r="N187" s="155"/>
    </row>
    <row r="188" spans="14:14" hidden="1" x14ac:dyDescent="0.2">
      <c r="N188" s="155"/>
    </row>
    <row r="189" spans="14:14" hidden="1" x14ac:dyDescent="0.2">
      <c r="N189" s="155"/>
    </row>
    <row r="190" spans="14:14" hidden="1" x14ac:dyDescent="0.2">
      <c r="N190" s="155"/>
    </row>
    <row r="191" spans="14:14" hidden="1" x14ac:dyDescent="0.2">
      <c r="N191" s="155"/>
    </row>
    <row r="192" spans="14:14" hidden="1" x14ac:dyDescent="0.2">
      <c r="N192" s="155"/>
    </row>
    <row r="193" spans="14:14" hidden="1" x14ac:dyDescent="0.2">
      <c r="N193" s="155"/>
    </row>
    <row r="194" spans="14:14" hidden="1" x14ac:dyDescent="0.2">
      <c r="N194" s="155"/>
    </row>
    <row r="195" spans="14:14" hidden="1" x14ac:dyDescent="0.2">
      <c r="N195" s="155"/>
    </row>
    <row r="196" spans="14:14" hidden="1" x14ac:dyDescent="0.2">
      <c r="N196" s="155"/>
    </row>
    <row r="197" spans="14:14" hidden="1" x14ac:dyDescent="0.2">
      <c r="N197" s="155"/>
    </row>
    <row r="198" spans="14:14" hidden="1" x14ac:dyDescent="0.2">
      <c r="N198" s="155"/>
    </row>
    <row r="199" spans="14:14" hidden="1" x14ac:dyDescent="0.2">
      <c r="N199" s="155"/>
    </row>
    <row r="200" spans="14:14" hidden="1" x14ac:dyDescent="0.2">
      <c r="N200" s="155"/>
    </row>
    <row r="201" spans="14:14" hidden="1" x14ac:dyDescent="0.2">
      <c r="N201" s="155"/>
    </row>
    <row r="202" spans="14:14" hidden="1" x14ac:dyDescent="0.2">
      <c r="N202" s="155"/>
    </row>
    <row r="203" spans="14:14" hidden="1" x14ac:dyDescent="0.2">
      <c r="N203" s="155"/>
    </row>
    <row r="204" spans="14:14" hidden="1" x14ac:dyDescent="0.2">
      <c r="N204" s="155"/>
    </row>
    <row r="205" spans="14:14" hidden="1" x14ac:dyDescent="0.2">
      <c r="N205" s="155"/>
    </row>
    <row r="206" spans="14:14" hidden="1" x14ac:dyDescent="0.2">
      <c r="N206" s="155"/>
    </row>
    <row r="207" spans="14:14" hidden="1" x14ac:dyDescent="0.2">
      <c r="N207" s="155"/>
    </row>
    <row r="208" spans="14:14" hidden="1" x14ac:dyDescent="0.2">
      <c r="N208" s="155"/>
    </row>
    <row r="209" spans="14:14" hidden="1" x14ac:dyDescent="0.2">
      <c r="N209" s="155"/>
    </row>
    <row r="210" spans="14:14" hidden="1" x14ac:dyDescent="0.2">
      <c r="N210" s="155"/>
    </row>
    <row r="211" spans="14:14" hidden="1" x14ac:dyDescent="0.2">
      <c r="N211" s="155"/>
    </row>
    <row r="212" spans="14:14" hidden="1" x14ac:dyDescent="0.2">
      <c r="N212" s="155"/>
    </row>
    <row r="213" spans="14:14" hidden="1" x14ac:dyDescent="0.2">
      <c r="N213" s="155"/>
    </row>
    <row r="214" spans="14:14" hidden="1" x14ac:dyDescent="0.2">
      <c r="N214" s="155"/>
    </row>
    <row r="215" spans="14:14" hidden="1" x14ac:dyDescent="0.2">
      <c r="N215" s="155"/>
    </row>
    <row r="216" spans="14:14" hidden="1" x14ac:dyDescent="0.2">
      <c r="N216" s="155"/>
    </row>
    <row r="217" spans="14:14" hidden="1" x14ac:dyDescent="0.2">
      <c r="N217" s="155"/>
    </row>
    <row r="218" spans="14:14" hidden="1" x14ac:dyDescent="0.2">
      <c r="N218" s="155"/>
    </row>
    <row r="219" spans="14:14" hidden="1" x14ac:dyDescent="0.2">
      <c r="N219" s="155"/>
    </row>
    <row r="220" spans="14:14" hidden="1" x14ac:dyDescent="0.2">
      <c r="N220" s="155"/>
    </row>
    <row r="221" spans="14:14" hidden="1" x14ac:dyDescent="0.2">
      <c r="N221" s="155"/>
    </row>
    <row r="222" spans="14:14" hidden="1" x14ac:dyDescent="0.2">
      <c r="N222" s="155"/>
    </row>
    <row r="223" spans="14:14" hidden="1" x14ac:dyDescent="0.2">
      <c r="N223" s="155"/>
    </row>
    <row r="224" spans="14:14" hidden="1" x14ac:dyDescent="0.2">
      <c r="N224" s="155"/>
    </row>
    <row r="225" spans="14:14" hidden="1" x14ac:dyDescent="0.2">
      <c r="N225" s="155"/>
    </row>
    <row r="226" spans="14:14" hidden="1" x14ac:dyDescent="0.2">
      <c r="N226" s="155"/>
    </row>
    <row r="227" spans="14:14" hidden="1" x14ac:dyDescent="0.2">
      <c r="N227" s="155"/>
    </row>
    <row r="228" spans="14:14" hidden="1" x14ac:dyDescent="0.2">
      <c r="N228" s="155"/>
    </row>
    <row r="229" spans="14:14" hidden="1" x14ac:dyDescent="0.2">
      <c r="N229" s="155"/>
    </row>
    <row r="230" spans="14:14" hidden="1" x14ac:dyDescent="0.2">
      <c r="N230" s="155"/>
    </row>
    <row r="231" spans="14:14" hidden="1" x14ac:dyDescent="0.2">
      <c r="N231" s="155"/>
    </row>
    <row r="232" spans="14:14" hidden="1" x14ac:dyDescent="0.2">
      <c r="N232" s="155"/>
    </row>
    <row r="233" spans="14:14" hidden="1" x14ac:dyDescent="0.2">
      <c r="N233" s="155"/>
    </row>
    <row r="234" spans="14:14" hidden="1" x14ac:dyDescent="0.2">
      <c r="N234" s="155"/>
    </row>
    <row r="235" spans="14:14" hidden="1" x14ac:dyDescent="0.2">
      <c r="N235" s="155"/>
    </row>
    <row r="236" spans="14:14" hidden="1" x14ac:dyDescent="0.2">
      <c r="N236" s="155"/>
    </row>
    <row r="237" spans="14:14" hidden="1" x14ac:dyDescent="0.2">
      <c r="N237" s="155"/>
    </row>
    <row r="238" spans="14:14" hidden="1" x14ac:dyDescent="0.2">
      <c r="N238" s="155"/>
    </row>
    <row r="239" spans="14:14" hidden="1" x14ac:dyDescent="0.2">
      <c r="N239" s="155"/>
    </row>
    <row r="240" spans="14:14" hidden="1" x14ac:dyDescent="0.2">
      <c r="N240" s="155"/>
    </row>
    <row r="241" spans="14:14" hidden="1" x14ac:dyDescent="0.2">
      <c r="N241" s="155"/>
    </row>
    <row r="242" spans="14:14" hidden="1" x14ac:dyDescent="0.2">
      <c r="N242" s="155"/>
    </row>
    <row r="243" spans="14:14" hidden="1" x14ac:dyDescent="0.2">
      <c r="N243" s="155"/>
    </row>
    <row r="244" spans="14:14" hidden="1" x14ac:dyDescent="0.2">
      <c r="N244" s="155"/>
    </row>
    <row r="245" spans="14:14" hidden="1" x14ac:dyDescent="0.2">
      <c r="N245" s="155"/>
    </row>
    <row r="246" spans="14:14" hidden="1" x14ac:dyDescent="0.2">
      <c r="N246" s="155"/>
    </row>
    <row r="247" spans="14:14" hidden="1" x14ac:dyDescent="0.2">
      <c r="N247" s="155"/>
    </row>
    <row r="248" spans="14:14" hidden="1" x14ac:dyDescent="0.2">
      <c r="N248" s="155"/>
    </row>
    <row r="249" spans="14:14" hidden="1" x14ac:dyDescent="0.2">
      <c r="N249" s="155"/>
    </row>
    <row r="250" spans="14:14" hidden="1" x14ac:dyDescent="0.2">
      <c r="N250" s="155"/>
    </row>
    <row r="251" spans="14:14" hidden="1" x14ac:dyDescent="0.2">
      <c r="N251" s="155"/>
    </row>
    <row r="252" spans="14:14" hidden="1" x14ac:dyDescent="0.2">
      <c r="N252" s="155"/>
    </row>
    <row r="253" spans="14:14" hidden="1" x14ac:dyDescent="0.2">
      <c r="N253" s="155"/>
    </row>
    <row r="254" spans="14:14" hidden="1" x14ac:dyDescent="0.2">
      <c r="N254" s="155"/>
    </row>
    <row r="255" spans="14:14" hidden="1" x14ac:dyDescent="0.2">
      <c r="N255" s="155"/>
    </row>
    <row r="256" spans="14:14" hidden="1" x14ac:dyDescent="0.2">
      <c r="N256" s="155"/>
    </row>
    <row r="257" spans="14:14" hidden="1" x14ac:dyDescent="0.2">
      <c r="N257" s="155"/>
    </row>
    <row r="258" spans="14:14" hidden="1" x14ac:dyDescent="0.2">
      <c r="N258" s="155"/>
    </row>
    <row r="259" spans="14:14" hidden="1" x14ac:dyDescent="0.2">
      <c r="N259" s="155"/>
    </row>
    <row r="260" spans="14:14" hidden="1" x14ac:dyDescent="0.2">
      <c r="N260" s="155"/>
    </row>
    <row r="261" spans="14:14" hidden="1" x14ac:dyDescent="0.2">
      <c r="N261" s="155"/>
    </row>
    <row r="262" spans="14:14" hidden="1" x14ac:dyDescent="0.2">
      <c r="N262" s="155"/>
    </row>
    <row r="263" spans="14:14" hidden="1" x14ac:dyDescent="0.2">
      <c r="N263" s="155"/>
    </row>
    <row r="264" spans="14:14" hidden="1" x14ac:dyDescent="0.2">
      <c r="N264" s="155"/>
    </row>
    <row r="265" spans="14:14" hidden="1" x14ac:dyDescent="0.2">
      <c r="N265" s="155"/>
    </row>
    <row r="266" spans="14:14" hidden="1" x14ac:dyDescent="0.2">
      <c r="N266" s="155"/>
    </row>
    <row r="267" spans="14:14" hidden="1" x14ac:dyDescent="0.2">
      <c r="N267" s="155"/>
    </row>
    <row r="268" spans="14:14" hidden="1" x14ac:dyDescent="0.2">
      <c r="N268" s="155"/>
    </row>
    <row r="269" spans="14:14" hidden="1" x14ac:dyDescent="0.2">
      <c r="N269" s="155"/>
    </row>
    <row r="270" spans="14:14" hidden="1" x14ac:dyDescent="0.2">
      <c r="N270" s="155"/>
    </row>
    <row r="271" spans="14:14" hidden="1" x14ac:dyDescent="0.2">
      <c r="N271" s="155"/>
    </row>
    <row r="272" spans="14:14" hidden="1" x14ac:dyDescent="0.2">
      <c r="N272" s="155"/>
    </row>
    <row r="273" spans="14:14" hidden="1" x14ac:dyDescent="0.2">
      <c r="N273" s="155"/>
    </row>
    <row r="274" spans="14:14" hidden="1" x14ac:dyDescent="0.2">
      <c r="N274" s="155"/>
    </row>
    <row r="275" spans="14:14" hidden="1" x14ac:dyDescent="0.2">
      <c r="N275" s="155"/>
    </row>
    <row r="276" spans="14:14" hidden="1" x14ac:dyDescent="0.2">
      <c r="N276" s="155"/>
    </row>
    <row r="277" spans="14:14" hidden="1" x14ac:dyDescent="0.2">
      <c r="N277" s="155"/>
    </row>
    <row r="278" spans="14:14" hidden="1" x14ac:dyDescent="0.2">
      <c r="N278" s="155"/>
    </row>
    <row r="279" spans="14:14" hidden="1" x14ac:dyDescent="0.2">
      <c r="N279" s="155"/>
    </row>
    <row r="280" spans="14:14" hidden="1" x14ac:dyDescent="0.2">
      <c r="N280" s="155"/>
    </row>
    <row r="281" spans="14:14" hidden="1" x14ac:dyDescent="0.2">
      <c r="N281" s="155"/>
    </row>
    <row r="282" spans="14:14" hidden="1" x14ac:dyDescent="0.2">
      <c r="N282" s="155"/>
    </row>
    <row r="283" spans="14:14" hidden="1" x14ac:dyDescent="0.2">
      <c r="N283" s="155"/>
    </row>
    <row r="284" spans="14:14" hidden="1" x14ac:dyDescent="0.2">
      <c r="N284" s="155"/>
    </row>
    <row r="285" spans="14:14" hidden="1" x14ac:dyDescent="0.2">
      <c r="N285" s="155"/>
    </row>
    <row r="286" spans="14:14" hidden="1" x14ac:dyDescent="0.2">
      <c r="N286" s="155"/>
    </row>
    <row r="287" spans="14:14" hidden="1" x14ac:dyDescent="0.2">
      <c r="N287" s="155"/>
    </row>
    <row r="288" spans="14:14" hidden="1" x14ac:dyDescent="0.2">
      <c r="N288" s="155"/>
    </row>
    <row r="289" spans="14:14" hidden="1" x14ac:dyDescent="0.2">
      <c r="N289" s="155"/>
    </row>
    <row r="290" spans="14:14" hidden="1" x14ac:dyDescent="0.2">
      <c r="N290" s="155"/>
    </row>
    <row r="291" spans="14:14" hidden="1" x14ac:dyDescent="0.2">
      <c r="N291" s="155"/>
    </row>
    <row r="292" spans="14:14" hidden="1" x14ac:dyDescent="0.2">
      <c r="N292" s="155"/>
    </row>
    <row r="293" spans="14:14" hidden="1" x14ac:dyDescent="0.2">
      <c r="N293" s="155"/>
    </row>
    <row r="294" spans="14:14" hidden="1" x14ac:dyDescent="0.2">
      <c r="N294" s="155"/>
    </row>
    <row r="295" spans="14:14" hidden="1" x14ac:dyDescent="0.2">
      <c r="N295" s="155"/>
    </row>
    <row r="296" spans="14:14" hidden="1" x14ac:dyDescent="0.2">
      <c r="N296" s="155"/>
    </row>
    <row r="297" spans="14:14" hidden="1" x14ac:dyDescent="0.2">
      <c r="N297" s="155"/>
    </row>
    <row r="298" spans="14:14" hidden="1" x14ac:dyDescent="0.2">
      <c r="N298" s="155"/>
    </row>
    <row r="299" spans="14:14" hidden="1" x14ac:dyDescent="0.2">
      <c r="N299" s="155"/>
    </row>
    <row r="300" spans="14:14" hidden="1" x14ac:dyDescent="0.2">
      <c r="N300" s="155"/>
    </row>
    <row r="301" spans="14:14" hidden="1" x14ac:dyDescent="0.2">
      <c r="N301" s="155"/>
    </row>
    <row r="302" spans="14:14" hidden="1" x14ac:dyDescent="0.2">
      <c r="N302" s="155"/>
    </row>
    <row r="303" spans="14:14" hidden="1" x14ac:dyDescent="0.2">
      <c r="N303" s="155"/>
    </row>
    <row r="304" spans="14:14" hidden="1" x14ac:dyDescent="0.2">
      <c r="N304" s="155"/>
    </row>
    <row r="305" spans="14:14" hidden="1" x14ac:dyDescent="0.2">
      <c r="N305" s="155"/>
    </row>
    <row r="306" spans="14:14" hidden="1" x14ac:dyDescent="0.2">
      <c r="N306" s="155"/>
    </row>
    <row r="307" spans="14:14" hidden="1" x14ac:dyDescent="0.2">
      <c r="N307" s="155"/>
    </row>
    <row r="308" spans="14:14" hidden="1" x14ac:dyDescent="0.2">
      <c r="N308" s="155"/>
    </row>
    <row r="309" spans="14:14" hidden="1" x14ac:dyDescent="0.2">
      <c r="N309" s="155"/>
    </row>
    <row r="310" spans="14:14" hidden="1" x14ac:dyDescent="0.2">
      <c r="N310" s="155"/>
    </row>
    <row r="311" spans="14:14" hidden="1" x14ac:dyDescent="0.2">
      <c r="N311" s="155"/>
    </row>
    <row r="312" spans="14:14" hidden="1" x14ac:dyDescent="0.2">
      <c r="N312" s="155"/>
    </row>
    <row r="313" spans="14:14" hidden="1" x14ac:dyDescent="0.2">
      <c r="N313" s="155"/>
    </row>
    <row r="314" spans="14:14" hidden="1" x14ac:dyDescent="0.2">
      <c r="N314" s="155"/>
    </row>
    <row r="315" spans="14:14" hidden="1" x14ac:dyDescent="0.2">
      <c r="N315" s="155"/>
    </row>
    <row r="316" spans="14:14" hidden="1" x14ac:dyDescent="0.2">
      <c r="N316" s="155"/>
    </row>
    <row r="317" spans="14:14" hidden="1" x14ac:dyDescent="0.2">
      <c r="N317" s="155"/>
    </row>
    <row r="318" spans="14:14" hidden="1" x14ac:dyDescent="0.2">
      <c r="N318" s="155"/>
    </row>
    <row r="319" spans="14:14" hidden="1" x14ac:dyDescent="0.2">
      <c r="N319" s="155"/>
    </row>
    <row r="320" spans="14:14" hidden="1" x14ac:dyDescent="0.2">
      <c r="N320" s="155"/>
    </row>
    <row r="321" spans="14:14" hidden="1" x14ac:dyDescent="0.2">
      <c r="N321" s="155"/>
    </row>
    <row r="322" spans="14:14" hidden="1" x14ac:dyDescent="0.2">
      <c r="N322" s="155"/>
    </row>
    <row r="323" spans="14:14" hidden="1" x14ac:dyDescent="0.2">
      <c r="N323" s="155"/>
    </row>
    <row r="324" spans="14:14" hidden="1" x14ac:dyDescent="0.2">
      <c r="N324" s="155"/>
    </row>
    <row r="325" spans="14:14" hidden="1" x14ac:dyDescent="0.2">
      <c r="N325" s="155"/>
    </row>
    <row r="326" spans="14:14" hidden="1" x14ac:dyDescent="0.2">
      <c r="N326" s="155"/>
    </row>
    <row r="327" spans="14:14" hidden="1" x14ac:dyDescent="0.2">
      <c r="N327" s="155"/>
    </row>
    <row r="328" spans="14:14" hidden="1" x14ac:dyDescent="0.2">
      <c r="N328" s="155"/>
    </row>
    <row r="329" spans="14:14" hidden="1" x14ac:dyDescent="0.2">
      <c r="N329" s="155"/>
    </row>
    <row r="330" spans="14:14" hidden="1" x14ac:dyDescent="0.2">
      <c r="N330" s="155"/>
    </row>
    <row r="331" spans="14:14" hidden="1" x14ac:dyDescent="0.2">
      <c r="N331" s="155"/>
    </row>
    <row r="332" spans="14:14" hidden="1" x14ac:dyDescent="0.2">
      <c r="N332" s="155"/>
    </row>
    <row r="333" spans="14:14" hidden="1" x14ac:dyDescent="0.2">
      <c r="N333" s="155"/>
    </row>
    <row r="334" spans="14:14" hidden="1" x14ac:dyDescent="0.2">
      <c r="N334" s="155"/>
    </row>
    <row r="335" spans="14:14" hidden="1" x14ac:dyDescent="0.2">
      <c r="N335" s="155"/>
    </row>
    <row r="336" spans="14:14" hidden="1" x14ac:dyDescent="0.2">
      <c r="N336" s="155"/>
    </row>
    <row r="337" spans="14:14" hidden="1" x14ac:dyDescent="0.2">
      <c r="N337" s="155"/>
    </row>
    <row r="338" spans="14:14" hidden="1" x14ac:dyDescent="0.2">
      <c r="N338" s="155"/>
    </row>
    <row r="339" spans="14:14" hidden="1" x14ac:dyDescent="0.2">
      <c r="N339" s="155"/>
    </row>
    <row r="340" spans="14:14" hidden="1" x14ac:dyDescent="0.2">
      <c r="N340" s="155"/>
    </row>
    <row r="341" spans="14:14" hidden="1" x14ac:dyDescent="0.2">
      <c r="N341" s="155"/>
    </row>
    <row r="342" spans="14:14" hidden="1" x14ac:dyDescent="0.2">
      <c r="N342" s="155"/>
    </row>
    <row r="343" spans="14:14" hidden="1" x14ac:dyDescent="0.2">
      <c r="N343" s="155"/>
    </row>
    <row r="344" spans="14:14" hidden="1" x14ac:dyDescent="0.2">
      <c r="N344" s="155"/>
    </row>
    <row r="345" spans="14:14" hidden="1" x14ac:dyDescent="0.2">
      <c r="N345" s="155"/>
    </row>
    <row r="346" spans="14:14" hidden="1" x14ac:dyDescent="0.2">
      <c r="N346" s="155"/>
    </row>
    <row r="347" spans="14:14" hidden="1" x14ac:dyDescent="0.2">
      <c r="N347" s="155"/>
    </row>
    <row r="348" spans="14:14" hidden="1" x14ac:dyDescent="0.2">
      <c r="N348" s="155"/>
    </row>
    <row r="349" spans="14:14" hidden="1" x14ac:dyDescent="0.2">
      <c r="N349" s="155"/>
    </row>
    <row r="350" spans="14:14" hidden="1" x14ac:dyDescent="0.2">
      <c r="N350" s="155"/>
    </row>
    <row r="351" spans="14:14" hidden="1" x14ac:dyDescent="0.2">
      <c r="N351" s="155"/>
    </row>
    <row r="352" spans="14:14" hidden="1" x14ac:dyDescent="0.2">
      <c r="N352" s="155"/>
    </row>
    <row r="353" spans="14:14" hidden="1" x14ac:dyDescent="0.2">
      <c r="N353" s="155"/>
    </row>
    <row r="354" spans="14:14" hidden="1" x14ac:dyDescent="0.2">
      <c r="N354" s="155"/>
    </row>
    <row r="355" spans="14:14" hidden="1" x14ac:dyDescent="0.2">
      <c r="N355" s="155"/>
    </row>
    <row r="356" spans="14:14" hidden="1" x14ac:dyDescent="0.2">
      <c r="N356" s="155"/>
    </row>
    <row r="357" spans="14:14" hidden="1" x14ac:dyDescent="0.2">
      <c r="N357" s="155"/>
    </row>
    <row r="358" spans="14:14" hidden="1" x14ac:dyDescent="0.2">
      <c r="N358" s="155"/>
    </row>
    <row r="359" spans="14:14" hidden="1" x14ac:dyDescent="0.2">
      <c r="N359" s="155"/>
    </row>
    <row r="360" spans="14:14" hidden="1" x14ac:dyDescent="0.2">
      <c r="N360" s="155"/>
    </row>
    <row r="361" spans="14:14" hidden="1" x14ac:dyDescent="0.2">
      <c r="N361" s="155"/>
    </row>
    <row r="362" spans="14:14" hidden="1" x14ac:dyDescent="0.2">
      <c r="N362" s="155"/>
    </row>
    <row r="363" spans="14:14" hidden="1" x14ac:dyDescent="0.2">
      <c r="N363" s="155"/>
    </row>
    <row r="364" spans="14:14" hidden="1" x14ac:dyDescent="0.2">
      <c r="N364" s="155"/>
    </row>
    <row r="365" spans="14:14" hidden="1" x14ac:dyDescent="0.2">
      <c r="N365" s="155"/>
    </row>
    <row r="366" spans="14:14" hidden="1" x14ac:dyDescent="0.2">
      <c r="N366" s="155"/>
    </row>
    <row r="367" spans="14:14" hidden="1" x14ac:dyDescent="0.2">
      <c r="N367" s="155"/>
    </row>
    <row r="368" spans="14:14" hidden="1" x14ac:dyDescent="0.2">
      <c r="N368" s="155"/>
    </row>
    <row r="369" spans="14:14" hidden="1" x14ac:dyDescent="0.2">
      <c r="N369" s="155"/>
    </row>
    <row r="370" spans="14:14" hidden="1" x14ac:dyDescent="0.2">
      <c r="N370" s="155"/>
    </row>
    <row r="371" spans="14:14" hidden="1" x14ac:dyDescent="0.2">
      <c r="N371" s="155"/>
    </row>
    <row r="372" spans="14:14" hidden="1" x14ac:dyDescent="0.2">
      <c r="N372" s="155"/>
    </row>
    <row r="373" spans="14:14" hidden="1" x14ac:dyDescent="0.2">
      <c r="N373" s="155"/>
    </row>
    <row r="374" spans="14:14" hidden="1" x14ac:dyDescent="0.2">
      <c r="N374" s="155"/>
    </row>
    <row r="375" spans="14:14" hidden="1" x14ac:dyDescent="0.2">
      <c r="N375" s="155"/>
    </row>
    <row r="376" spans="14:14" hidden="1" x14ac:dyDescent="0.2">
      <c r="N376" s="155"/>
    </row>
    <row r="377" spans="14:14" hidden="1" x14ac:dyDescent="0.2">
      <c r="N377" s="155"/>
    </row>
    <row r="378" spans="14:14" hidden="1" x14ac:dyDescent="0.2">
      <c r="N378" s="155"/>
    </row>
    <row r="379" spans="14:14" hidden="1" x14ac:dyDescent="0.2">
      <c r="N379" s="155"/>
    </row>
    <row r="380" spans="14:14" hidden="1" x14ac:dyDescent="0.2">
      <c r="N380" s="155"/>
    </row>
    <row r="381" spans="14:14" hidden="1" x14ac:dyDescent="0.2">
      <c r="N381" s="155"/>
    </row>
    <row r="382" spans="14:14" hidden="1" x14ac:dyDescent="0.2">
      <c r="N382" s="155"/>
    </row>
    <row r="383" spans="14:14" hidden="1" x14ac:dyDescent="0.2">
      <c r="N383" s="155"/>
    </row>
    <row r="384" spans="14:14" hidden="1" x14ac:dyDescent="0.2">
      <c r="N384" s="155"/>
    </row>
    <row r="385" spans="14:14" hidden="1" x14ac:dyDescent="0.2">
      <c r="N385" s="155"/>
    </row>
    <row r="386" spans="14:14" hidden="1" x14ac:dyDescent="0.2">
      <c r="N386" s="155"/>
    </row>
    <row r="387" spans="14:14" hidden="1" x14ac:dyDescent="0.2">
      <c r="N387" s="155"/>
    </row>
    <row r="388" spans="14:14" hidden="1" x14ac:dyDescent="0.2">
      <c r="N388" s="155"/>
    </row>
    <row r="389" spans="14:14" hidden="1" x14ac:dyDescent="0.2">
      <c r="N389" s="155"/>
    </row>
    <row r="390" spans="14:14" hidden="1" x14ac:dyDescent="0.2">
      <c r="N390" s="155"/>
    </row>
    <row r="391" spans="14:14" hidden="1" x14ac:dyDescent="0.2">
      <c r="N391" s="155"/>
    </row>
    <row r="392" spans="14:14" hidden="1" x14ac:dyDescent="0.2">
      <c r="N392" s="155"/>
    </row>
    <row r="393" spans="14:14" hidden="1" x14ac:dyDescent="0.2">
      <c r="N393" s="155"/>
    </row>
    <row r="394" spans="14:14" hidden="1" x14ac:dyDescent="0.2">
      <c r="N394" s="155"/>
    </row>
    <row r="395" spans="14:14" hidden="1" x14ac:dyDescent="0.2">
      <c r="N395" s="155"/>
    </row>
    <row r="396" spans="14:14" hidden="1" x14ac:dyDescent="0.2">
      <c r="N396" s="155"/>
    </row>
    <row r="397" spans="14:14" hidden="1" x14ac:dyDescent="0.2">
      <c r="N397" s="155"/>
    </row>
    <row r="398" spans="14:14" hidden="1" x14ac:dyDescent="0.2">
      <c r="N398" s="155"/>
    </row>
    <row r="399" spans="14:14" hidden="1" x14ac:dyDescent="0.2">
      <c r="N399" s="155"/>
    </row>
    <row r="400" spans="14:14" hidden="1" x14ac:dyDescent="0.2">
      <c r="N400" s="155"/>
    </row>
    <row r="401" spans="14:14" hidden="1" x14ac:dyDescent="0.2">
      <c r="N401" s="155"/>
    </row>
    <row r="402" spans="14:14" hidden="1" x14ac:dyDescent="0.2">
      <c r="N402" s="155"/>
    </row>
    <row r="403" spans="14:14" hidden="1" x14ac:dyDescent="0.2">
      <c r="N403" s="155"/>
    </row>
    <row r="404" spans="14:14" hidden="1" x14ac:dyDescent="0.2">
      <c r="N404" s="155"/>
    </row>
    <row r="405" spans="14:14" hidden="1" x14ac:dyDescent="0.2">
      <c r="N405" s="155"/>
    </row>
    <row r="406" spans="14:14" hidden="1" x14ac:dyDescent="0.2">
      <c r="N406" s="155"/>
    </row>
    <row r="407" spans="14:14" hidden="1" x14ac:dyDescent="0.2">
      <c r="N407" s="155"/>
    </row>
    <row r="408" spans="14:14" hidden="1" x14ac:dyDescent="0.2">
      <c r="N408" s="155"/>
    </row>
    <row r="409" spans="14:14" hidden="1" x14ac:dyDescent="0.2">
      <c r="N409" s="155"/>
    </row>
    <row r="410" spans="14:14" hidden="1" x14ac:dyDescent="0.2">
      <c r="N410" s="155"/>
    </row>
  </sheetData>
  <pageMargins left="0.7" right="0.7" top="0.75" bottom="0.75" header="0.3" footer="0.3"/>
  <ignoredErrors>
    <ignoredError sqref="A12:XFD28 A11:M11 O11:XFD11 A29:O29 ID29:XFD29 A1:XFD10 A30:XFD32 A33:O33 ID33:XFD33 A34:XFD65 A67:XFD1048576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7E958-0A8E-49DB-9BF7-1BFFA398FDB8}">
  <sheetPr codeName="Sheet19">
    <tabColor theme="5" tint="0.39997558519241921"/>
  </sheetPr>
  <dimension ref="A1:IE58"/>
  <sheetViews>
    <sheetView showGridLines="0" zoomScale="50" zoomScaleNormal="50" workbookViewId="0">
      <pane xSplit="16" ySplit="8" topLeftCell="Q9" activePane="bottomRight" state="frozen"/>
      <selection activeCell="W38" sqref="W38"/>
      <selection pane="topRight" activeCell="W38" sqref="W38"/>
      <selection pane="bottomLeft" activeCell="W38" sqref="W38"/>
      <selection pane="bottomRight" activeCell="Q9" sqref="Q9"/>
    </sheetView>
  </sheetViews>
  <sheetFormatPr defaultColWidth="0" defaultRowHeight="0" customHeight="1" zeroHeight="1" outlineLevelRow="1" x14ac:dyDescent="0.2"/>
  <cols>
    <col min="1" max="3" width="2.7109375" style="3" customWidth="1"/>
    <col min="4" max="8" width="9.140625" style="3" customWidth="1"/>
    <col min="9" max="9" width="10.5703125" style="6" customWidth="1"/>
    <col min="10" max="10" width="10.5703125" style="5" customWidth="1"/>
    <col min="11" max="11" width="10.5703125" style="3" customWidth="1"/>
    <col min="12" max="12" width="13.28515625" style="3" customWidth="1"/>
    <col min="13" max="15" width="13" style="3" customWidth="1"/>
    <col min="16" max="16" width="12.7109375" style="3" bestFit="1" customWidth="1"/>
    <col min="17" max="17" width="9.7109375" style="3" customWidth="1"/>
    <col min="18" max="94" width="14" style="3" customWidth="1"/>
    <col min="95" max="239" width="0" style="3" hidden="1" customWidth="1"/>
    <col min="240" max="16384" width="9.140625" style="3" hidden="1"/>
  </cols>
  <sheetData>
    <row r="1" spans="2:94" s="392" customFormat="1" ht="12.75" customHeight="1" x14ac:dyDescent="0.25">
      <c r="I1" s="393"/>
      <c r="J1" s="394"/>
    </row>
    <row r="2" spans="2:94" s="392" customFormat="1" ht="12.75" customHeight="1" x14ac:dyDescent="0.25">
      <c r="B2" s="395"/>
      <c r="C2" s="395"/>
      <c r="D2" s="395"/>
      <c r="E2" s="395"/>
      <c r="F2" s="395"/>
      <c r="G2" s="395"/>
      <c r="I2" s="393"/>
      <c r="J2" s="394"/>
    </row>
    <row r="3" spans="2:94" s="392" customFormat="1" ht="12.75" customHeight="1" x14ac:dyDescent="0.25">
      <c r="B3" s="620"/>
      <c r="C3" s="620"/>
      <c r="D3" s="620"/>
      <c r="E3" s="620"/>
      <c r="F3" s="620"/>
      <c r="G3" s="620"/>
      <c r="H3" s="620"/>
      <c r="I3" s="620"/>
      <c r="P3" s="396"/>
      <c r="R3" s="397"/>
      <c r="S3" s="397"/>
      <c r="T3" s="397"/>
      <c r="U3" s="397"/>
      <c r="V3" s="397"/>
      <c r="W3" s="397"/>
      <c r="X3" s="397"/>
      <c r="Y3" s="397"/>
      <c r="Z3" s="397"/>
      <c r="AA3" s="397"/>
      <c r="AB3" s="397"/>
      <c r="AC3" s="397"/>
      <c r="AD3" s="397"/>
      <c r="AE3" s="397"/>
      <c r="AF3" s="397"/>
      <c r="AG3" s="397"/>
      <c r="AH3" s="397"/>
      <c r="AI3" s="397"/>
      <c r="AJ3" s="397"/>
      <c r="AK3" s="397"/>
      <c r="AL3" s="397"/>
      <c r="AM3" s="397"/>
      <c r="AN3" s="397"/>
      <c r="AO3" s="397"/>
      <c r="AP3" s="397"/>
      <c r="AQ3" s="397"/>
      <c r="AR3" s="397"/>
      <c r="AS3" s="397"/>
      <c r="AT3" s="397"/>
      <c r="AU3" s="397"/>
      <c r="AV3" s="397"/>
      <c r="AW3" s="397"/>
      <c r="AX3" s="397"/>
      <c r="AY3" s="397"/>
      <c r="AZ3" s="397"/>
      <c r="BA3" s="397"/>
      <c r="BB3" s="397"/>
      <c r="BC3" s="397"/>
      <c r="BD3" s="397"/>
      <c r="BE3" s="397"/>
      <c r="BF3" s="397"/>
      <c r="BG3" s="397"/>
      <c r="BH3" s="397"/>
      <c r="BI3" s="397"/>
      <c r="BJ3" s="397"/>
      <c r="BK3" s="397"/>
      <c r="BL3" s="397"/>
      <c r="BM3" s="397"/>
      <c r="BN3" s="397"/>
      <c r="BO3" s="397"/>
      <c r="BP3" s="397"/>
      <c r="BQ3" s="397"/>
      <c r="BR3" s="397"/>
      <c r="BS3" s="397"/>
      <c r="BT3" s="397"/>
      <c r="BU3" s="397"/>
      <c r="BV3" s="397"/>
      <c r="BW3" s="397"/>
      <c r="BX3" s="397"/>
      <c r="BY3" s="397"/>
      <c r="BZ3" s="397"/>
      <c r="CA3" s="397"/>
      <c r="CB3" s="397"/>
      <c r="CC3" s="397"/>
      <c r="CD3" s="397"/>
      <c r="CE3" s="397"/>
      <c r="CF3" s="397"/>
      <c r="CG3" s="397"/>
      <c r="CH3" s="397"/>
      <c r="CI3" s="397"/>
      <c r="CJ3" s="397"/>
      <c r="CK3" s="397"/>
      <c r="CL3" s="397"/>
      <c r="CM3" s="397"/>
      <c r="CN3" s="397"/>
      <c r="CO3" s="397"/>
      <c r="CP3" s="397"/>
    </row>
    <row r="4" spans="2:94" s="392" customFormat="1" ht="12.75" customHeight="1" x14ac:dyDescent="0.25">
      <c r="B4" s="620"/>
      <c r="C4" s="620"/>
      <c r="D4" s="620"/>
      <c r="E4" s="620"/>
      <c r="F4" s="620"/>
      <c r="G4" s="620"/>
      <c r="H4" s="620"/>
      <c r="I4" s="620"/>
      <c r="P4" s="396"/>
      <c r="R4" s="397"/>
      <c r="S4" s="397"/>
      <c r="T4" s="397"/>
      <c r="U4" s="397"/>
      <c r="V4" s="397"/>
      <c r="W4" s="397"/>
      <c r="X4" s="397"/>
      <c r="Y4" s="397"/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7"/>
      <c r="AK4" s="397"/>
      <c r="AL4" s="397"/>
      <c r="AM4" s="397"/>
      <c r="AN4" s="397"/>
      <c r="AO4" s="397"/>
      <c r="AP4" s="397"/>
      <c r="AQ4" s="397"/>
      <c r="AR4" s="397"/>
      <c r="AS4" s="397"/>
      <c r="AT4" s="397"/>
      <c r="AU4" s="397"/>
      <c r="AV4" s="397"/>
      <c r="AW4" s="397"/>
      <c r="AX4" s="397"/>
      <c r="AY4" s="397"/>
      <c r="AZ4" s="397"/>
      <c r="BA4" s="397"/>
      <c r="BB4" s="397"/>
      <c r="BC4" s="397"/>
      <c r="BD4" s="397"/>
      <c r="BE4" s="397"/>
      <c r="BF4" s="397"/>
      <c r="BG4" s="397"/>
      <c r="BH4" s="397"/>
      <c r="BI4" s="397"/>
      <c r="BJ4" s="397"/>
      <c r="BK4" s="397"/>
      <c r="BL4" s="397"/>
      <c r="BM4" s="397"/>
      <c r="BN4" s="397"/>
      <c r="BO4" s="397"/>
      <c r="BP4" s="397"/>
      <c r="BQ4" s="397"/>
      <c r="BR4" s="397"/>
      <c r="BS4" s="397"/>
      <c r="BT4" s="397"/>
      <c r="BU4" s="397"/>
      <c r="BV4" s="397"/>
      <c r="BW4" s="397"/>
      <c r="BX4" s="397"/>
      <c r="BY4" s="397"/>
      <c r="BZ4" s="397"/>
      <c r="CA4" s="397"/>
      <c r="CB4" s="397"/>
      <c r="CC4" s="397"/>
      <c r="CD4" s="397"/>
      <c r="CE4" s="397"/>
      <c r="CF4" s="397"/>
      <c r="CG4" s="397"/>
      <c r="CH4" s="397"/>
      <c r="CI4" s="397"/>
      <c r="CJ4" s="397"/>
      <c r="CK4" s="397"/>
      <c r="CL4" s="397"/>
      <c r="CM4" s="397"/>
      <c r="CN4" s="397"/>
      <c r="CO4" s="397"/>
      <c r="CP4" s="397"/>
    </row>
    <row r="5" spans="2:94" s="392" customFormat="1" ht="12.75" customHeight="1" x14ac:dyDescent="0.25">
      <c r="B5" s="620"/>
      <c r="C5" s="620"/>
      <c r="D5" s="620"/>
      <c r="E5" s="620"/>
      <c r="F5" s="620"/>
      <c r="G5" s="620"/>
      <c r="H5" s="620"/>
      <c r="I5" s="620"/>
      <c r="P5" s="396" t="s">
        <v>174</v>
      </c>
      <c r="R5" s="398">
        <f>Time!P6</f>
        <v>2023</v>
      </c>
      <c r="S5" s="398">
        <f>Time!Q6</f>
        <v>2024</v>
      </c>
      <c r="T5" s="398">
        <f>Time!R6</f>
        <v>2025</v>
      </c>
      <c r="U5" s="398">
        <f>Time!S6</f>
        <v>2026</v>
      </c>
      <c r="V5" s="398">
        <f>Time!T6</f>
        <v>2027</v>
      </c>
      <c r="W5" s="398">
        <f>Time!U6</f>
        <v>2028</v>
      </c>
      <c r="X5" s="398">
        <f>Time!V6</f>
        <v>2029</v>
      </c>
      <c r="Y5" s="398">
        <f>Time!W6</f>
        <v>2030</v>
      </c>
      <c r="Z5" s="398">
        <f>Time!X6</f>
        <v>2031</v>
      </c>
      <c r="AA5" s="398">
        <f>Time!Y6</f>
        <v>2032</v>
      </c>
      <c r="AB5" s="398">
        <f>Time!Z6</f>
        <v>2033</v>
      </c>
      <c r="AC5" s="398">
        <f>Time!AA6</f>
        <v>2034</v>
      </c>
      <c r="AD5" s="398">
        <f>Time!AB6</f>
        <v>2035</v>
      </c>
      <c r="AE5" s="398">
        <f>Time!AC6</f>
        <v>2036</v>
      </c>
      <c r="AF5" s="398">
        <f>Time!AD6</f>
        <v>2037</v>
      </c>
      <c r="AG5" s="398">
        <f>Time!AE6</f>
        <v>2038</v>
      </c>
      <c r="AH5" s="398">
        <f>Time!AF6</f>
        <v>2039</v>
      </c>
      <c r="AI5" s="398">
        <f>Time!AG6</f>
        <v>2040</v>
      </c>
      <c r="AJ5" s="398">
        <f>Time!AH6</f>
        <v>2041</v>
      </c>
      <c r="AK5" s="398">
        <f>Time!AI6</f>
        <v>2042</v>
      </c>
      <c r="AL5" s="398">
        <f>Time!AJ6</f>
        <v>2043</v>
      </c>
      <c r="AM5" s="398">
        <f>Time!AK6</f>
        <v>2044</v>
      </c>
      <c r="AN5" s="398">
        <f>Time!AL6</f>
        <v>2045</v>
      </c>
      <c r="AO5" s="398">
        <f>Time!AM6</f>
        <v>2046</v>
      </c>
      <c r="AP5" s="398">
        <f>Time!AN6</f>
        <v>2047</v>
      </c>
      <c r="AQ5" s="398">
        <f>Time!AO6</f>
        <v>2048</v>
      </c>
      <c r="AR5" s="398">
        <f>Time!AP6</f>
        <v>2049</v>
      </c>
      <c r="AS5" s="398">
        <f>Time!AQ6</f>
        <v>2050</v>
      </c>
      <c r="AT5" s="398">
        <f>Time!AR6</f>
        <v>2051</v>
      </c>
      <c r="AU5" s="398">
        <f>Time!AS6</f>
        <v>2052</v>
      </c>
      <c r="AV5" s="398">
        <f>Time!AT6</f>
        <v>2053</v>
      </c>
      <c r="AW5" s="398">
        <f>Time!AU6</f>
        <v>2054</v>
      </c>
      <c r="AX5" s="398">
        <f>Time!AV6</f>
        <v>2055</v>
      </c>
      <c r="AY5" s="398">
        <f>Time!AW6</f>
        <v>2056</v>
      </c>
      <c r="AZ5" s="398">
        <f>Time!AX6</f>
        <v>2057</v>
      </c>
      <c r="BA5" s="398">
        <f>Time!AY6</f>
        <v>2058</v>
      </c>
      <c r="BB5" s="398">
        <f>Time!AZ6</f>
        <v>2059</v>
      </c>
      <c r="BC5" s="398">
        <f>Time!BA6</f>
        <v>2060</v>
      </c>
      <c r="BD5" s="398">
        <f>Time!BB6</f>
        <v>2061</v>
      </c>
      <c r="BE5" s="398">
        <f>Time!BC6</f>
        <v>2062</v>
      </c>
      <c r="BF5" s="398">
        <f>Time!BD6</f>
        <v>2063</v>
      </c>
      <c r="BG5" s="398">
        <f>Time!BE6</f>
        <v>2064</v>
      </c>
      <c r="BH5" s="398">
        <f>Time!BF6</f>
        <v>2065</v>
      </c>
      <c r="BI5" s="398">
        <f>Time!BG6</f>
        <v>2066</v>
      </c>
      <c r="BJ5" s="398">
        <f>Time!BH6</f>
        <v>2067</v>
      </c>
      <c r="BK5" s="398">
        <f>Time!BI6</f>
        <v>2068</v>
      </c>
      <c r="BL5" s="398">
        <f>Time!BJ6</f>
        <v>2069</v>
      </c>
      <c r="BM5" s="398">
        <f>Time!BK6</f>
        <v>2070</v>
      </c>
      <c r="BN5" s="398">
        <f>Time!BL6</f>
        <v>2071</v>
      </c>
      <c r="BO5" s="398">
        <f>Time!BM6</f>
        <v>2072</v>
      </c>
      <c r="BP5" s="398">
        <f>Time!BN6</f>
        <v>2073</v>
      </c>
      <c r="BQ5" s="398">
        <f>Time!BO6</f>
        <v>2074</v>
      </c>
      <c r="BR5" s="398">
        <f>Time!BP6</f>
        <v>2075</v>
      </c>
      <c r="BS5" s="398">
        <f>Time!BQ6</f>
        <v>2076</v>
      </c>
      <c r="BT5" s="398">
        <f>Time!BR6</f>
        <v>2077</v>
      </c>
      <c r="BU5" s="398">
        <f>Time!BS6</f>
        <v>2078</v>
      </c>
      <c r="BV5" s="398">
        <f>Time!BT6</f>
        <v>2079</v>
      </c>
      <c r="BW5" s="398">
        <f>Time!BU6</f>
        <v>2080</v>
      </c>
      <c r="BX5" s="398">
        <f>Time!BV6</f>
        <v>2081</v>
      </c>
      <c r="BY5" s="398">
        <f>Time!BW6</f>
        <v>2082</v>
      </c>
      <c r="BZ5" s="398">
        <f>Time!BX6</f>
        <v>2083</v>
      </c>
      <c r="CA5" s="398">
        <f>Time!BY6</f>
        <v>2084</v>
      </c>
      <c r="CB5" s="398">
        <f>Time!BZ6</f>
        <v>2085</v>
      </c>
      <c r="CC5" s="398">
        <f>Time!CA6</f>
        <v>2086</v>
      </c>
      <c r="CD5" s="398">
        <f>Time!CB6</f>
        <v>2087</v>
      </c>
      <c r="CE5" s="398">
        <f>Time!CC6</f>
        <v>2088</v>
      </c>
      <c r="CF5" s="398">
        <f>Time!CD6</f>
        <v>2089</v>
      </c>
      <c r="CG5" s="398">
        <f>Time!CE6</f>
        <v>2090</v>
      </c>
      <c r="CH5" s="398">
        <f>Time!CF6</f>
        <v>2091</v>
      </c>
      <c r="CI5" s="398">
        <f>Time!CG6</f>
        <v>2092</v>
      </c>
      <c r="CJ5" s="398">
        <f>Time!CH6</f>
        <v>2093</v>
      </c>
      <c r="CK5" s="398">
        <f>Time!CI6</f>
        <v>2094</v>
      </c>
      <c r="CL5" s="398">
        <f>Time!CJ6</f>
        <v>2095</v>
      </c>
      <c r="CM5" s="398">
        <f>Time!CK6</f>
        <v>2096</v>
      </c>
      <c r="CN5" s="398">
        <f>Time!CL6</f>
        <v>2097</v>
      </c>
      <c r="CO5" s="398">
        <f>Time!CM6</f>
        <v>2098</v>
      </c>
      <c r="CP5" s="398">
        <f>Time!CN6</f>
        <v>2099</v>
      </c>
    </row>
    <row r="6" spans="2:94" s="392" customFormat="1" ht="12.75" customHeight="1" x14ac:dyDescent="0.25">
      <c r="B6" s="620"/>
      <c r="C6" s="620"/>
      <c r="D6" s="620"/>
      <c r="E6" s="620"/>
      <c r="F6" s="620"/>
      <c r="G6" s="620"/>
      <c r="H6" s="620"/>
      <c r="I6" s="620"/>
      <c r="P6" s="396" t="s">
        <v>175</v>
      </c>
      <c r="R6" s="399">
        <f>Time!P7</f>
        <v>1</v>
      </c>
      <c r="S6" s="399">
        <f>Time!Q7</f>
        <v>2</v>
      </c>
      <c r="T6" s="399">
        <f>Time!R7</f>
        <v>3</v>
      </c>
      <c r="U6" s="399">
        <f>Time!S7</f>
        <v>4</v>
      </c>
      <c r="V6" s="399">
        <f>Time!T7</f>
        <v>5</v>
      </c>
      <c r="W6" s="399">
        <f>Time!U7</f>
        <v>6</v>
      </c>
      <c r="X6" s="399">
        <f>Time!V7</f>
        <v>7</v>
      </c>
      <c r="Y6" s="399">
        <f>Time!W7</f>
        <v>8</v>
      </c>
      <c r="Z6" s="399">
        <f>Time!X7</f>
        <v>9</v>
      </c>
      <c r="AA6" s="399">
        <f>Time!Y7</f>
        <v>10</v>
      </c>
      <c r="AB6" s="399">
        <f>Time!Z7</f>
        <v>11</v>
      </c>
      <c r="AC6" s="399">
        <f>Time!AA7</f>
        <v>12</v>
      </c>
      <c r="AD6" s="399">
        <f>Time!AB7</f>
        <v>13</v>
      </c>
      <c r="AE6" s="399">
        <f>Time!AC7</f>
        <v>14</v>
      </c>
      <c r="AF6" s="399">
        <f>Time!AD7</f>
        <v>15</v>
      </c>
      <c r="AG6" s="399">
        <f>Time!AE7</f>
        <v>16</v>
      </c>
      <c r="AH6" s="399">
        <f>Time!AF7</f>
        <v>17</v>
      </c>
      <c r="AI6" s="399">
        <f>Time!AG7</f>
        <v>18</v>
      </c>
      <c r="AJ6" s="399">
        <f>Time!AH7</f>
        <v>19</v>
      </c>
      <c r="AK6" s="399">
        <f>Time!AI7</f>
        <v>20</v>
      </c>
      <c r="AL6" s="399">
        <f>Time!AJ7</f>
        <v>21</v>
      </c>
      <c r="AM6" s="399">
        <f>Time!AK7</f>
        <v>22</v>
      </c>
      <c r="AN6" s="399">
        <f>Time!AL7</f>
        <v>23</v>
      </c>
      <c r="AO6" s="399">
        <f>Time!AM7</f>
        <v>24</v>
      </c>
      <c r="AP6" s="399">
        <f>Time!AN7</f>
        <v>25</v>
      </c>
      <c r="AQ6" s="399">
        <f>Time!AO7</f>
        <v>26</v>
      </c>
      <c r="AR6" s="399">
        <f>Time!AP7</f>
        <v>27</v>
      </c>
      <c r="AS6" s="399">
        <f>Time!AQ7</f>
        <v>28</v>
      </c>
      <c r="AT6" s="399">
        <f>Time!AR7</f>
        <v>29</v>
      </c>
      <c r="AU6" s="399">
        <f>Time!AS7</f>
        <v>30</v>
      </c>
      <c r="AV6" s="399">
        <f>Time!AT7</f>
        <v>31</v>
      </c>
      <c r="AW6" s="399">
        <f>Time!AU7</f>
        <v>32</v>
      </c>
      <c r="AX6" s="399">
        <f>Time!AV7</f>
        <v>33</v>
      </c>
      <c r="AY6" s="399">
        <f>Time!AW7</f>
        <v>34</v>
      </c>
      <c r="AZ6" s="399">
        <f>Time!AX7</f>
        <v>35</v>
      </c>
      <c r="BA6" s="399">
        <f>Time!AY7</f>
        <v>36</v>
      </c>
      <c r="BB6" s="399">
        <f>Time!AZ7</f>
        <v>37</v>
      </c>
      <c r="BC6" s="399">
        <f>Time!BA7</f>
        <v>38</v>
      </c>
      <c r="BD6" s="399">
        <f>Time!BB7</f>
        <v>39</v>
      </c>
      <c r="BE6" s="399">
        <f>Time!BC7</f>
        <v>40</v>
      </c>
      <c r="BF6" s="399">
        <f>Time!BD7</f>
        <v>41</v>
      </c>
      <c r="BG6" s="399">
        <f>Time!BE7</f>
        <v>42</v>
      </c>
      <c r="BH6" s="399">
        <f>Time!BF7</f>
        <v>43</v>
      </c>
      <c r="BI6" s="399">
        <f>Time!BG7</f>
        <v>44</v>
      </c>
      <c r="BJ6" s="399">
        <f>Time!BH7</f>
        <v>45</v>
      </c>
      <c r="BK6" s="399">
        <f>Time!BI7</f>
        <v>46</v>
      </c>
      <c r="BL6" s="399">
        <f>Time!BJ7</f>
        <v>47</v>
      </c>
      <c r="BM6" s="399">
        <f>Time!BK7</f>
        <v>48</v>
      </c>
      <c r="BN6" s="399">
        <f>Time!BL7</f>
        <v>49</v>
      </c>
      <c r="BO6" s="399">
        <f>Time!BM7</f>
        <v>50</v>
      </c>
      <c r="BP6" s="399">
        <f>Time!BN7</f>
        <v>51</v>
      </c>
      <c r="BQ6" s="399">
        <f>Time!BO7</f>
        <v>52</v>
      </c>
      <c r="BR6" s="399">
        <f>Time!BP7</f>
        <v>53</v>
      </c>
      <c r="BS6" s="399">
        <f>Time!BQ7</f>
        <v>54</v>
      </c>
      <c r="BT6" s="399">
        <f>Time!BR7</f>
        <v>55</v>
      </c>
      <c r="BU6" s="399">
        <f>Time!BS7</f>
        <v>56</v>
      </c>
      <c r="BV6" s="399">
        <f>Time!BT7</f>
        <v>57</v>
      </c>
      <c r="BW6" s="399">
        <f>Time!BU7</f>
        <v>58</v>
      </c>
      <c r="BX6" s="399">
        <f>Time!BV7</f>
        <v>59</v>
      </c>
      <c r="BY6" s="399">
        <f>Time!BW7</f>
        <v>60</v>
      </c>
      <c r="BZ6" s="399">
        <f>Time!BX7</f>
        <v>61</v>
      </c>
      <c r="CA6" s="399">
        <f>Time!BY7</f>
        <v>62</v>
      </c>
      <c r="CB6" s="399">
        <f>Time!BZ7</f>
        <v>63</v>
      </c>
      <c r="CC6" s="399">
        <f>Time!CA7</f>
        <v>64</v>
      </c>
      <c r="CD6" s="399">
        <f>Time!CB7</f>
        <v>65</v>
      </c>
      <c r="CE6" s="399">
        <f>Time!CC7</f>
        <v>66</v>
      </c>
      <c r="CF6" s="399">
        <f>Time!CD7</f>
        <v>67</v>
      </c>
      <c r="CG6" s="399">
        <f>Time!CE7</f>
        <v>68</v>
      </c>
      <c r="CH6" s="399">
        <f>Time!CF7</f>
        <v>69</v>
      </c>
      <c r="CI6" s="399">
        <f>Time!CG7</f>
        <v>70</v>
      </c>
      <c r="CJ6" s="399">
        <f>Time!CH7</f>
        <v>71</v>
      </c>
      <c r="CK6" s="399">
        <f>Time!CI7</f>
        <v>72</v>
      </c>
      <c r="CL6" s="399">
        <f>Time!CJ7</f>
        <v>73</v>
      </c>
      <c r="CM6" s="399">
        <f>Time!CK7</f>
        <v>74</v>
      </c>
      <c r="CN6" s="399">
        <f>Time!CL7</f>
        <v>75</v>
      </c>
      <c r="CO6" s="399">
        <f>Time!CM7</f>
        <v>76</v>
      </c>
      <c r="CP6" s="399">
        <f>Time!CN7</f>
        <v>77</v>
      </c>
    </row>
    <row r="7" spans="2:94" s="392" customFormat="1" ht="12.75" customHeight="1" x14ac:dyDescent="0.2">
      <c r="B7" s="621" t="str">
        <f>"Live Case: "&amp;Input_Scen!J3</f>
        <v>Live Case: High Leverage</v>
      </c>
      <c r="C7" s="621"/>
      <c r="D7" s="621"/>
      <c r="E7" s="621"/>
      <c r="F7" s="621"/>
      <c r="I7" s="393"/>
      <c r="P7" s="396" t="s">
        <v>176</v>
      </c>
      <c r="R7" s="399" t="str">
        <f>Time!P29</f>
        <v>Actuals</v>
      </c>
      <c r="S7" s="399" t="str">
        <f>Time!Q29</f>
        <v>Actuals</v>
      </c>
      <c r="T7" s="399" t="str">
        <f>Time!R29</f>
        <v>Actuals</v>
      </c>
      <c r="U7" s="399" t="str">
        <f>Time!S29</f>
        <v>Const</v>
      </c>
      <c r="V7" s="399" t="str">
        <f>Time!T29</f>
        <v>Const</v>
      </c>
      <c r="W7" s="399" t="str">
        <f>Time!U29</f>
        <v>Const</v>
      </c>
      <c r="X7" s="399" t="str">
        <f>Time!V29</f>
        <v>Ops</v>
      </c>
      <c r="Y7" s="399" t="str">
        <f>Time!W29</f>
        <v>Ops</v>
      </c>
      <c r="Z7" s="399" t="str">
        <f>Time!X29</f>
        <v>Ops</v>
      </c>
      <c r="AA7" s="399" t="str">
        <f>Time!Y29</f>
        <v>Ops</v>
      </c>
      <c r="AB7" s="399" t="str">
        <f>Time!Z29</f>
        <v>Ops</v>
      </c>
      <c r="AC7" s="399" t="str">
        <f>Time!AA29</f>
        <v>Ops</v>
      </c>
      <c r="AD7" s="399" t="str">
        <f>Time!AB29</f>
        <v>Ops</v>
      </c>
      <c r="AE7" s="399" t="str">
        <f>Time!AC29</f>
        <v>Ops</v>
      </c>
      <c r="AF7" s="399" t="str">
        <f>Time!AD29</f>
        <v>Ops</v>
      </c>
      <c r="AG7" s="399" t="str">
        <f>Time!AE29</f>
        <v>Ops</v>
      </c>
      <c r="AH7" s="399" t="str">
        <f>Time!AF29</f>
        <v>Ops</v>
      </c>
      <c r="AI7" s="399" t="str">
        <f>Time!AG29</f>
        <v>Ops</v>
      </c>
      <c r="AJ7" s="399" t="str">
        <f>Time!AH29</f>
        <v>Ops</v>
      </c>
      <c r="AK7" s="399" t="str">
        <f>Time!AI29</f>
        <v>Ops</v>
      </c>
      <c r="AL7" s="399" t="str">
        <f>Time!AJ29</f>
        <v>Ops</v>
      </c>
      <c r="AM7" s="399" t="str">
        <f>Time!AK29</f>
        <v>Ops</v>
      </c>
      <c r="AN7" s="399" t="str">
        <f>Time!AL29</f>
        <v>Ops</v>
      </c>
      <c r="AO7" s="399" t="str">
        <f>Time!AM29</f>
        <v>Ops</v>
      </c>
      <c r="AP7" s="399" t="str">
        <f>Time!AN29</f>
        <v>Ops</v>
      </c>
      <c r="AQ7" s="399" t="str">
        <f>Time!AO29</f>
        <v>Ops</v>
      </c>
      <c r="AR7" s="399" t="str">
        <f>Time!AP29</f>
        <v>Ops</v>
      </c>
      <c r="AS7" s="399" t="str">
        <f>Time!AQ29</f>
        <v>Ops</v>
      </c>
      <c r="AT7" s="399" t="str">
        <f>Time!AR29</f>
        <v>Ops</v>
      </c>
      <c r="AU7" s="399" t="str">
        <f>Time!AS29</f>
        <v>Ops</v>
      </c>
      <c r="AV7" s="399" t="str">
        <f>Time!AT29</f>
        <v>Ops</v>
      </c>
      <c r="AW7" s="399" t="str">
        <f>Time!AU29</f>
        <v>Ops</v>
      </c>
      <c r="AX7" s="399" t="str">
        <f>Time!AV29</f>
        <v>Ops</v>
      </c>
      <c r="AY7" s="399" t="str">
        <f>Time!AW29</f>
        <v/>
      </c>
      <c r="AZ7" s="399" t="str">
        <f>Time!AX29</f>
        <v/>
      </c>
      <c r="BA7" s="399" t="str">
        <f>Time!AY29</f>
        <v/>
      </c>
      <c r="BB7" s="399" t="str">
        <f>Time!AZ29</f>
        <v/>
      </c>
      <c r="BC7" s="399" t="str">
        <f>Time!BA29</f>
        <v/>
      </c>
      <c r="BD7" s="399" t="str">
        <f>Time!BB29</f>
        <v/>
      </c>
      <c r="BE7" s="399" t="str">
        <f>Time!BC29</f>
        <v/>
      </c>
      <c r="BF7" s="399" t="str">
        <f>Time!BD29</f>
        <v/>
      </c>
      <c r="BG7" s="399" t="str">
        <f>Time!BE29</f>
        <v/>
      </c>
      <c r="BH7" s="399" t="str">
        <f>Time!BF29</f>
        <v/>
      </c>
      <c r="BI7" s="399" t="str">
        <f>Time!BG29</f>
        <v/>
      </c>
      <c r="BJ7" s="399" t="str">
        <f>Time!BH29</f>
        <v/>
      </c>
      <c r="BK7" s="399" t="str">
        <f>Time!BI29</f>
        <v/>
      </c>
      <c r="BL7" s="399" t="str">
        <f>Time!BJ29</f>
        <v/>
      </c>
      <c r="BM7" s="399" t="str">
        <f>Time!BK29</f>
        <v/>
      </c>
      <c r="BN7" s="399" t="str">
        <f>Time!BL29</f>
        <v/>
      </c>
      <c r="BO7" s="399" t="str">
        <f>Time!BM29</f>
        <v/>
      </c>
      <c r="BP7" s="399" t="str">
        <f>Time!BN29</f>
        <v/>
      </c>
      <c r="BQ7" s="399" t="str">
        <f>Time!BO29</f>
        <v/>
      </c>
      <c r="BR7" s="399" t="str">
        <f>Time!BP29</f>
        <v/>
      </c>
      <c r="BS7" s="399" t="str">
        <f>Time!BQ29</f>
        <v/>
      </c>
      <c r="BT7" s="399" t="str">
        <f>Time!BR29</f>
        <v/>
      </c>
      <c r="BU7" s="399" t="str">
        <f>Time!BS29</f>
        <v/>
      </c>
      <c r="BV7" s="399" t="str">
        <f>Time!BT29</f>
        <v/>
      </c>
      <c r="BW7" s="399" t="str">
        <f>Time!BU29</f>
        <v/>
      </c>
      <c r="BX7" s="399" t="str">
        <f>Time!BV29</f>
        <v/>
      </c>
      <c r="BY7" s="399" t="str">
        <f>Time!BW29</f>
        <v/>
      </c>
      <c r="BZ7" s="399" t="str">
        <f>Time!BX29</f>
        <v/>
      </c>
      <c r="CA7" s="399" t="str">
        <f>Time!BY29</f>
        <v/>
      </c>
      <c r="CB7" s="399" t="str">
        <f>Time!BZ29</f>
        <v/>
      </c>
      <c r="CC7" s="399" t="str">
        <f>Time!CA29</f>
        <v/>
      </c>
      <c r="CD7" s="399" t="str">
        <f>Time!CB29</f>
        <v/>
      </c>
      <c r="CE7" s="399" t="str">
        <f>Time!CC29</f>
        <v/>
      </c>
      <c r="CF7" s="399" t="str">
        <f>Time!CD29</f>
        <v/>
      </c>
      <c r="CG7" s="399" t="str">
        <f>Time!CE29</f>
        <v/>
      </c>
      <c r="CH7" s="399" t="str">
        <f>Time!CF29</f>
        <v/>
      </c>
      <c r="CI7" s="399" t="str">
        <f>Time!CG29</f>
        <v/>
      </c>
      <c r="CJ7" s="399" t="str">
        <f>Time!CH29</f>
        <v/>
      </c>
      <c r="CK7" s="399" t="str">
        <f>Time!CI29</f>
        <v/>
      </c>
      <c r="CL7" s="399" t="str">
        <f>Time!CJ29</f>
        <v/>
      </c>
      <c r="CM7" s="399" t="str">
        <f>Time!CK29</f>
        <v/>
      </c>
      <c r="CN7" s="399" t="str">
        <f>Time!CL29</f>
        <v/>
      </c>
      <c r="CO7" s="399" t="str">
        <f>Time!CM29</f>
        <v/>
      </c>
      <c r="CP7" s="399" t="str">
        <f>Time!CN29</f>
        <v/>
      </c>
    </row>
    <row r="8" spans="2:94" s="392" customFormat="1" ht="12.75" customHeight="1" x14ac:dyDescent="0.25">
      <c r="I8" s="393"/>
      <c r="J8" s="394"/>
      <c r="P8" s="396"/>
    </row>
    <row r="9" spans="2:94" ht="12.75" customHeight="1" outlineLevel="1" x14ac:dyDescent="0.2">
      <c r="L9" s="145"/>
      <c r="P9" s="146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7"/>
      <c r="AZ9" s="147"/>
      <c r="BA9" s="147"/>
      <c r="BB9" s="147"/>
      <c r="BC9" s="147"/>
      <c r="BD9" s="147"/>
      <c r="BE9" s="147"/>
      <c r="BF9" s="147"/>
      <c r="BG9" s="147"/>
      <c r="BH9" s="147"/>
      <c r="BI9" s="147"/>
      <c r="BJ9" s="147"/>
      <c r="BK9" s="147"/>
      <c r="BL9" s="147"/>
      <c r="BM9" s="147"/>
      <c r="BN9" s="147"/>
      <c r="BO9" s="147"/>
      <c r="BP9" s="147"/>
      <c r="BQ9" s="147"/>
      <c r="BR9" s="147"/>
      <c r="BS9" s="147"/>
      <c r="BT9" s="147"/>
      <c r="BU9" s="147"/>
      <c r="BV9" s="147"/>
      <c r="BW9" s="147"/>
      <c r="BX9" s="147"/>
      <c r="BY9" s="147"/>
      <c r="BZ9" s="147"/>
      <c r="CA9" s="147"/>
      <c r="CB9" s="147"/>
      <c r="CC9" s="147"/>
      <c r="CD9" s="147"/>
      <c r="CE9" s="147"/>
      <c r="CF9" s="147"/>
      <c r="CG9" s="147"/>
      <c r="CH9" s="147"/>
      <c r="CI9" s="147"/>
      <c r="CJ9" s="147"/>
      <c r="CK9" s="147"/>
      <c r="CL9" s="147"/>
      <c r="CM9" s="147"/>
      <c r="CN9" s="147"/>
      <c r="CO9" s="147"/>
      <c r="CP9" s="147"/>
    </row>
    <row r="10" spans="2:94" ht="12.75" customHeight="1" outlineLevel="1" x14ac:dyDescent="0.2">
      <c r="B10" s="3" t="s">
        <v>535</v>
      </c>
      <c r="I10" s="3"/>
      <c r="J10" s="5" t="s">
        <v>18</v>
      </c>
      <c r="L10" s="145"/>
      <c r="P10" s="128"/>
      <c r="R10" s="144">
        <f>Time!P14</f>
        <v>1</v>
      </c>
      <c r="S10" s="144">
        <f>Time!Q14</f>
        <v>1</v>
      </c>
      <c r="T10" s="144">
        <f>Time!R14</f>
        <v>1</v>
      </c>
      <c r="U10" s="144">
        <f>Time!S14</f>
        <v>0</v>
      </c>
      <c r="V10" s="144">
        <f>Time!T14</f>
        <v>0</v>
      </c>
      <c r="W10" s="144">
        <f>Time!U14</f>
        <v>0</v>
      </c>
      <c r="X10" s="144">
        <f>Time!V14</f>
        <v>0</v>
      </c>
      <c r="Y10" s="144">
        <f>Time!W14</f>
        <v>0</v>
      </c>
      <c r="Z10" s="144">
        <f>Time!X14</f>
        <v>0</v>
      </c>
      <c r="AA10" s="144">
        <f>Time!Y14</f>
        <v>0</v>
      </c>
      <c r="AB10" s="144">
        <f>Time!Z14</f>
        <v>0</v>
      </c>
      <c r="AC10" s="144">
        <f>Time!AA14</f>
        <v>0</v>
      </c>
      <c r="AD10" s="144">
        <f>Time!AB14</f>
        <v>0</v>
      </c>
      <c r="AE10" s="144">
        <f>Time!AC14</f>
        <v>0</v>
      </c>
      <c r="AF10" s="144">
        <f>Time!AD14</f>
        <v>0</v>
      </c>
      <c r="AG10" s="144">
        <f>Time!AE14</f>
        <v>0</v>
      </c>
      <c r="AH10" s="144">
        <f>Time!AF14</f>
        <v>0</v>
      </c>
      <c r="AI10" s="144">
        <f>Time!AG14</f>
        <v>0</v>
      </c>
      <c r="AJ10" s="144">
        <f>Time!AH14</f>
        <v>0</v>
      </c>
      <c r="AK10" s="144">
        <f>Time!AI14</f>
        <v>0</v>
      </c>
      <c r="AL10" s="144">
        <f>Time!AJ14</f>
        <v>0</v>
      </c>
      <c r="AM10" s="144">
        <f>Time!AK14</f>
        <v>0</v>
      </c>
      <c r="AN10" s="144">
        <f>Time!AL14</f>
        <v>0</v>
      </c>
      <c r="AO10" s="144">
        <f>Time!AM14</f>
        <v>0</v>
      </c>
      <c r="AP10" s="144">
        <f>Time!AN14</f>
        <v>0</v>
      </c>
      <c r="AQ10" s="144">
        <f>Time!AO14</f>
        <v>0</v>
      </c>
      <c r="AR10" s="144">
        <f>Time!AP14</f>
        <v>0</v>
      </c>
      <c r="AS10" s="144">
        <f>Time!AQ14</f>
        <v>0</v>
      </c>
      <c r="AT10" s="144">
        <f>Time!AR14</f>
        <v>0</v>
      </c>
      <c r="AU10" s="144">
        <f>Time!AS14</f>
        <v>0</v>
      </c>
      <c r="AV10" s="144">
        <f>Time!AT14</f>
        <v>0</v>
      </c>
      <c r="AW10" s="144">
        <f>Time!AU14</f>
        <v>0</v>
      </c>
      <c r="AX10" s="144">
        <f>Time!AV14</f>
        <v>0</v>
      </c>
      <c r="AY10" s="144">
        <f>Time!AW14</f>
        <v>0</v>
      </c>
      <c r="AZ10" s="144">
        <f>Time!AX14</f>
        <v>0</v>
      </c>
      <c r="BA10" s="144">
        <f>Time!AY14</f>
        <v>0</v>
      </c>
      <c r="BB10" s="144">
        <f>Time!AZ14</f>
        <v>0</v>
      </c>
      <c r="BC10" s="144">
        <f>Time!BA14</f>
        <v>0</v>
      </c>
      <c r="BD10" s="144">
        <f>Time!BB14</f>
        <v>0</v>
      </c>
      <c r="BE10" s="144">
        <f>Time!BC14</f>
        <v>0</v>
      </c>
      <c r="BF10" s="144">
        <f>Time!BD14</f>
        <v>0</v>
      </c>
      <c r="BG10" s="144">
        <f>Time!BE14</f>
        <v>0</v>
      </c>
      <c r="BH10" s="144">
        <f>Time!BF14</f>
        <v>0</v>
      </c>
      <c r="BI10" s="144">
        <f>Time!BG14</f>
        <v>0</v>
      </c>
      <c r="BJ10" s="144">
        <f>Time!BH14</f>
        <v>0</v>
      </c>
      <c r="BK10" s="144">
        <f>Time!BI14</f>
        <v>0</v>
      </c>
      <c r="BL10" s="144">
        <f>Time!BJ14</f>
        <v>0</v>
      </c>
      <c r="BM10" s="144">
        <f>Time!BK14</f>
        <v>0</v>
      </c>
      <c r="BN10" s="144">
        <f>Time!BL14</f>
        <v>0</v>
      </c>
      <c r="BO10" s="144">
        <f>Time!BM14</f>
        <v>0</v>
      </c>
      <c r="BP10" s="144">
        <f>Time!BN14</f>
        <v>0</v>
      </c>
      <c r="BQ10" s="144">
        <f>Time!BO14</f>
        <v>0</v>
      </c>
      <c r="BR10" s="144">
        <f>Time!BP14</f>
        <v>0</v>
      </c>
      <c r="BS10" s="144">
        <f>Time!BQ14</f>
        <v>0</v>
      </c>
      <c r="BT10" s="144">
        <f>Time!BR14</f>
        <v>0</v>
      </c>
      <c r="BU10" s="144">
        <f>Time!BS14</f>
        <v>0</v>
      </c>
      <c r="BV10" s="144">
        <f>Time!BT14</f>
        <v>0</v>
      </c>
      <c r="BW10" s="144">
        <f>Time!BU14</f>
        <v>0</v>
      </c>
      <c r="BX10" s="144">
        <f>Time!BV14</f>
        <v>0</v>
      </c>
      <c r="BY10" s="144">
        <f>Time!BW14</f>
        <v>0</v>
      </c>
      <c r="BZ10" s="144">
        <f>Time!BX14</f>
        <v>0</v>
      </c>
      <c r="CA10" s="144">
        <f>Time!BY14</f>
        <v>0</v>
      </c>
      <c r="CB10" s="144">
        <f>Time!BZ14</f>
        <v>0</v>
      </c>
      <c r="CC10" s="144">
        <f>Time!CA14</f>
        <v>0</v>
      </c>
      <c r="CD10" s="144">
        <f>Time!CB14</f>
        <v>0</v>
      </c>
      <c r="CE10" s="144">
        <f>Time!CC14</f>
        <v>0</v>
      </c>
      <c r="CF10" s="144">
        <f>Time!CD14</f>
        <v>0</v>
      </c>
      <c r="CG10" s="144">
        <f>Time!CE14</f>
        <v>0</v>
      </c>
      <c r="CH10" s="144">
        <f>Time!CF14</f>
        <v>0</v>
      </c>
      <c r="CI10" s="144">
        <f>Time!CG14</f>
        <v>0</v>
      </c>
      <c r="CJ10" s="144">
        <f>Time!CH14</f>
        <v>0</v>
      </c>
      <c r="CK10" s="144">
        <f>Time!CI14</f>
        <v>0</v>
      </c>
      <c r="CL10" s="144">
        <f>Time!CJ14</f>
        <v>0</v>
      </c>
      <c r="CM10" s="144">
        <f>Time!CK14</f>
        <v>0</v>
      </c>
      <c r="CN10" s="144">
        <f>Time!CL14</f>
        <v>0</v>
      </c>
      <c r="CO10" s="144">
        <f>Time!CM14</f>
        <v>0</v>
      </c>
      <c r="CP10" s="144">
        <f>Time!CN14</f>
        <v>0</v>
      </c>
    </row>
    <row r="11" spans="2:94" ht="12.75" customHeight="1" outlineLevel="1" x14ac:dyDescent="0.2">
      <c r="B11" s="3" t="s">
        <v>20</v>
      </c>
      <c r="I11" s="3"/>
      <c r="J11" s="5" t="s">
        <v>18</v>
      </c>
      <c r="L11" s="145"/>
      <c r="P11" s="128"/>
      <c r="R11" s="144">
        <f>Time!P18</f>
        <v>0</v>
      </c>
      <c r="S11" s="144">
        <f>Time!Q18</f>
        <v>0</v>
      </c>
      <c r="T11" s="144">
        <f>Time!R18</f>
        <v>0</v>
      </c>
      <c r="U11" s="144">
        <f>Time!S18</f>
        <v>1</v>
      </c>
      <c r="V11" s="144">
        <f>Time!T18</f>
        <v>1</v>
      </c>
      <c r="W11" s="144">
        <f>Time!U18</f>
        <v>1</v>
      </c>
      <c r="X11" s="144">
        <f>Time!V18</f>
        <v>0</v>
      </c>
      <c r="Y11" s="144">
        <f>Time!W18</f>
        <v>0</v>
      </c>
      <c r="Z11" s="144">
        <f>Time!X18</f>
        <v>0</v>
      </c>
      <c r="AA11" s="144">
        <f>Time!Y18</f>
        <v>0</v>
      </c>
      <c r="AB11" s="144">
        <f>Time!Z18</f>
        <v>0</v>
      </c>
      <c r="AC11" s="144">
        <f>Time!AA18</f>
        <v>0</v>
      </c>
      <c r="AD11" s="144">
        <f>Time!AB18</f>
        <v>0</v>
      </c>
      <c r="AE11" s="144">
        <f>Time!AC18</f>
        <v>0</v>
      </c>
      <c r="AF11" s="144">
        <f>Time!AD18</f>
        <v>0</v>
      </c>
      <c r="AG11" s="144">
        <f>Time!AE18</f>
        <v>0</v>
      </c>
      <c r="AH11" s="144">
        <f>Time!AF18</f>
        <v>0</v>
      </c>
      <c r="AI11" s="144">
        <f>Time!AG18</f>
        <v>0</v>
      </c>
      <c r="AJ11" s="144">
        <f>Time!AH18</f>
        <v>0</v>
      </c>
      <c r="AK11" s="144">
        <f>Time!AI18</f>
        <v>0</v>
      </c>
      <c r="AL11" s="144">
        <f>Time!AJ18</f>
        <v>0</v>
      </c>
      <c r="AM11" s="144">
        <f>Time!AK18</f>
        <v>0</v>
      </c>
      <c r="AN11" s="144">
        <f>Time!AL18</f>
        <v>0</v>
      </c>
      <c r="AO11" s="144">
        <f>Time!AM18</f>
        <v>0</v>
      </c>
      <c r="AP11" s="144">
        <f>Time!AN18</f>
        <v>0</v>
      </c>
      <c r="AQ11" s="144">
        <f>Time!AO18</f>
        <v>0</v>
      </c>
      <c r="AR11" s="144">
        <f>Time!AP18</f>
        <v>0</v>
      </c>
      <c r="AS11" s="144">
        <f>Time!AQ18</f>
        <v>0</v>
      </c>
      <c r="AT11" s="144">
        <f>Time!AR18</f>
        <v>0</v>
      </c>
      <c r="AU11" s="144">
        <f>Time!AS18</f>
        <v>0</v>
      </c>
      <c r="AV11" s="144">
        <f>Time!AT18</f>
        <v>0</v>
      </c>
      <c r="AW11" s="144">
        <f>Time!AU18</f>
        <v>0</v>
      </c>
      <c r="AX11" s="144">
        <f>Time!AV18</f>
        <v>0</v>
      </c>
      <c r="AY11" s="144">
        <f>Time!AW18</f>
        <v>0</v>
      </c>
      <c r="AZ11" s="144">
        <f>Time!AX18</f>
        <v>0</v>
      </c>
      <c r="BA11" s="144">
        <f>Time!AY18</f>
        <v>0</v>
      </c>
      <c r="BB11" s="144">
        <f>Time!AZ18</f>
        <v>0</v>
      </c>
      <c r="BC11" s="144">
        <f>Time!BA18</f>
        <v>0</v>
      </c>
      <c r="BD11" s="144">
        <f>Time!BB18</f>
        <v>0</v>
      </c>
      <c r="BE11" s="144">
        <f>Time!BC18</f>
        <v>0</v>
      </c>
      <c r="BF11" s="144">
        <f>Time!BD18</f>
        <v>0</v>
      </c>
      <c r="BG11" s="144">
        <f>Time!BE18</f>
        <v>0</v>
      </c>
      <c r="BH11" s="144">
        <f>Time!BF18</f>
        <v>0</v>
      </c>
      <c r="BI11" s="144">
        <f>Time!BG18</f>
        <v>0</v>
      </c>
      <c r="BJ11" s="144">
        <f>Time!BH18</f>
        <v>0</v>
      </c>
      <c r="BK11" s="144">
        <f>Time!BI18</f>
        <v>0</v>
      </c>
      <c r="BL11" s="144">
        <f>Time!BJ18</f>
        <v>0</v>
      </c>
      <c r="BM11" s="144">
        <f>Time!BK18</f>
        <v>0</v>
      </c>
      <c r="BN11" s="144">
        <f>Time!BL18</f>
        <v>0</v>
      </c>
      <c r="BO11" s="144">
        <f>Time!BM18</f>
        <v>0</v>
      </c>
      <c r="BP11" s="144">
        <f>Time!BN18</f>
        <v>0</v>
      </c>
      <c r="BQ11" s="144">
        <f>Time!BO18</f>
        <v>0</v>
      </c>
      <c r="BR11" s="144">
        <f>Time!BP18</f>
        <v>0</v>
      </c>
      <c r="BS11" s="144">
        <f>Time!BQ18</f>
        <v>0</v>
      </c>
      <c r="BT11" s="144">
        <f>Time!BR18</f>
        <v>0</v>
      </c>
      <c r="BU11" s="144">
        <f>Time!BS18</f>
        <v>0</v>
      </c>
      <c r="BV11" s="144">
        <f>Time!BT18</f>
        <v>0</v>
      </c>
      <c r="BW11" s="144">
        <f>Time!BU18</f>
        <v>0</v>
      </c>
      <c r="BX11" s="144">
        <f>Time!BV18</f>
        <v>0</v>
      </c>
      <c r="BY11" s="144">
        <f>Time!BW18</f>
        <v>0</v>
      </c>
      <c r="BZ11" s="144">
        <f>Time!BX18</f>
        <v>0</v>
      </c>
      <c r="CA11" s="144">
        <f>Time!BY18</f>
        <v>0</v>
      </c>
      <c r="CB11" s="144">
        <f>Time!BZ18</f>
        <v>0</v>
      </c>
      <c r="CC11" s="144">
        <f>Time!CA18</f>
        <v>0</v>
      </c>
      <c r="CD11" s="144">
        <f>Time!CB18</f>
        <v>0</v>
      </c>
      <c r="CE11" s="144">
        <f>Time!CC18</f>
        <v>0</v>
      </c>
      <c r="CF11" s="144">
        <f>Time!CD18</f>
        <v>0</v>
      </c>
      <c r="CG11" s="144">
        <f>Time!CE18</f>
        <v>0</v>
      </c>
      <c r="CH11" s="144">
        <f>Time!CF18</f>
        <v>0</v>
      </c>
      <c r="CI11" s="144">
        <f>Time!CG18</f>
        <v>0</v>
      </c>
      <c r="CJ11" s="144">
        <f>Time!CH18</f>
        <v>0</v>
      </c>
      <c r="CK11" s="144">
        <f>Time!CI18</f>
        <v>0</v>
      </c>
      <c r="CL11" s="144">
        <f>Time!CJ18</f>
        <v>0</v>
      </c>
      <c r="CM11" s="144">
        <f>Time!CK18</f>
        <v>0</v>
      </c>
      <c r="CN11" s="144">
        <f>Time!CL18</f>
        <v>0</v>
      </c>
      <c r="CO11" s="144">
        <f>Time!CM18</f>
        <v>0</v>
      </c>
      <c r="CP11" s="144">
        <f>Time!CN18</f>
        <v>0</v>
      </c>
    </row>
    <row r="12" spans="2:94" ht="12.75" customHeight="1" outlineLevel="1" x14ac:dyDescent="0.2">
      <c r="B12" s="3" t="s">
        <v>178</v>
      </c>
      <c r="I12" s="3"/>
      <c r="J12" s="5" t="s">
        <v>18</v>
      </c>
      <c r="L12" s="145"/>
      <c r="P12" s="146"/>
      <c r="R12" s="144">
        <f>Time!P22</f>
        <v>0</v>
      </c>
      <c r="S12" s="144">
        <f>Time!Q22</f>
        <v>0</v>
      </c>
      <c r="T12" s="144">
        <f>Time!R22</f>
        <v>0</v>
      </c>
      <c r="U12" s="144">
        <f>Time!S22</f>
        <v>0</v>
      </c>
      <c r="V12" s="144">
        <f>Time!T22</f>
        <v>0</v>
      </c>
      <c r="W12" s="144">
        <f>Time!U22</f>
        <v>0</v>
      </c>
      <c r="X12" s="144">
        <f>Time!V22</f>
        <v>1</v>
      </c>
      <c r="Y12" s="144">
        <f>Time!W22</f>
        <v>1</v>
      </c>
      <c r="Z12" s="144">
        <f>Time!X22</f>
        <v>1</v>
      </c>
      <c r="AA12" s="144">
        <f>Time!Y22</f>
        <v>1</v>
      </c>
      <c r="AB12" s="144">
        <f>Time!Z22</f>
        <v>1</v>
      </c>
      <c r="AC12" s="144">
        <f>Time!AA22</f>
        <v>1</v>
      </c>
      <c r="AD12" s="144">
        <f>Time!AB22</f>
        <v>1</v>
      </c>
      <c r="AE12" s="144">
        <f>Time!AC22</f>
        <v>1</v>
      </c>
      <c r="AF12" s="144">
        <f>Time!AD22</f>
        <v>1</v>
      </c>
      <c r="AG12" s="144">
        <f>Time!AE22</f>
        <v>1</v>
      </c>
      <c r="AH12" s="144">
        <f>Time!AF22</f>
        <v>1</v>
      </c>
      <c r="AI12" s="144">
        <f>Time!AG22</f>
        <v>1</v>
      </c>
      <c r="AJ12" s="144">
        <f>Time!AH22</f>
        <v>1</v>
      </c>
      <c r="AK12" s="144">
        <f>Time!AI22</f>
        <v>1</v>
      </c>
      <c r="AL12" s="144">
        <f>Time!AJ22</f>
        <v>1</v>
      </c>
      <c r="AM12" s="144">
        <f>Time!AK22</f>
        <v>1</v>
      </c>
      <c r="AN12" s="144">
        <f>Time!AL22</f>
        <v>1</v>
      </c>
      <c r="AO12" s="144">
        <f>Time!AM22</f>
        <v>1</v>
      </c>
      <c r="AP12" s="144">
        <f>Time!AN22</f>
        <v>1</v>
      </c>
      <c r="AQ12" s="144">
        <f>Time!AO22</f>
        <v>1</v>
      </c>
      <c r="AR12" s="144">
        <f>Time!AP22</f>
        <v>1</v>
      </c>
      <c r="AS12" s="144">
        <f>Time!AQ22</f>
        <v>1</v>
      </c>
      <c r="AT12" s="144">
        <f>Time!AR22</f>
        <v>1</v>
      </c>
      <c r="AU12" s="144">
        <f>Time!AS22</f>
        <v>1</v>
      </c>
      <c r="AV12" s="144">
        <f>Time!AT22</f>
        <v>1</v>
      </c>
      <c r="AW12" s="144">
        <f>Time!AU22</f>
        <v>1</v>
      </c>
      <c r="AX12" s="144">
        <f>Time!AV22</f>
        <v>1</v>
      </c>
      <c r="AY12" s="144">
        <f>Time!AW22</f>
        <v>0</v>
      </c>
      <c r="AZ12" s="144">
        <f>Time!AX22</f>
        <v>0</v>
      </c>
      <c r="BA12" s="144">
        <f>Time!AY22</f>
        <v>0</v>
      </c>
      <c r="BB12" s="144">
        <f>Time!AZ22</f>
        <v>0</v>
      </c>
      <c r="BC12" s="144">
        <f>Time!BA22</f>
        <v>0</v>
      </c>
      <c r="BD12" s="144">
        <f>Time!BB22</f>
        <v>0</v>
      </c>
      <c r="BE12" s="144">
        <f>Time!BC22</f>
        <v>0</v>
      </c>
      <c r="BF12" s="144">
        <f>Time!BD22</f>
        <v>0</v>
      </c>
      <c r="BG12" s="144">
        <f>Time!BE22</f>
        <v>0</v>
      </c>
      <c r="BH12" s="144">
        <f>Time!BF22</f>
        <v>0</v>
      </c>
      <c r="BI12" s="144">
        <f>Time!BG22</f>
        <v>0</v>
      </c>
      <c r="BJ12" s="144">
        <f>Time!BH22</f>
        <v>0</v>
      </c>
      <c r="BK12" s="144">
        <f>Time!BI22</f>
        <v>0</v>
      </c>
      <c r="BL12" s="144">
        <f>Time!BJ22</f>
        <v>0</v>
      </c>
      <c r="BM12" s="144">
        <f>Time!BK22</f>
        <v>0</v>
      </c>
      <c r="BN12" s="144">
        <f>Time!BL22</f>
        <v>0</v>
      </c>
      <c r="BO12" s="144">
        <f>Time!BM22</f>
        <v>0</v>
      </c>
      <c r="BP12" s="144">
        <f>Time!BN22</f>
        <v>0</v>
      </c>
      <c r="BQ12" s="144">
        <f>Time!BO22</f>
        <v>0</v>
      </c>
      <c r="BR12" s="144">
        <f>Time!BP22</f>
        <v>0</v>
      </c>
      <c r="BS12" s="144">
        <f>Time!BQ22</f>
        <v>0</v>
      </c>
      <c r="BT12" s="144">
        <f>Time!BR22</f>
        <v>0</v>
      </c>
      <c r="BU12" s="144">
        <f>Time!BS22</f>
        <v>0</v>
      </c>
      <c r="BV12" s="144">
        <f>Time!BT22</f>
        <v>0</v>
      </c>
      <c r="BW12" s="144">
        <f>Time!BU22</f>
        <v>0</v>
      </c>
      <c r="BX12" s="144">
        <f>Time!BV22</f>
        <v>0</v>
      </c>
      <c r="BY12" s="144">
        <f>Time!BW22</f>
        <v>0</v>
      </c>
      <c r="BZ12" s="144">
        <f>Time!BX22</f>
        <v>0</v>
      </c>
      <c r="CA12" s="144">
        <f>Time!BY22</f>
        <v>0</v>
      </c>
      <c r="CB12" s="144">
        <f>Time!BZ22</f>
        <v>0</v>
      </c>
      <c r="CC12" s="144">
        <f>Time!CA22</f>
        <v>0</v>
      </c>
      <c r="CD12" s="144">
        <f>Time!CB22</f>
        <v>0</v>
      </c>
      <c r="CE12" s="144">
        <f>Time!CC22</f>
        <v>0</v>
      </c>
      <c r="CF12" s="144">
        <f>Time!CD22</f>
        <v>0</v>
      </c>
      <c r="CG12" s="144">
        <f>Time!CE22</f>
        <v>0</v>
      </c>
      <c r="CH12" s="144">
        <f>Time!CF22</f>
        <v>0</v>
      </c>
      <c r="CI12" s="144">
        <f>Time!CG22</f>
        <v>0</v>
      </c>
      <c r="CJ12" s="144">
        <f>Time!CH22</f>
        <v>0</v>
      </c>
      <c r="CK12" s="144">
        <f>Time!CI22</f>
        <v>0</v>
      </c>
      <c r="CL12" s="144">
        <f>Time!CJ22</f>
        <v>0</v>
      </c>
      <c r="CM12" s="144">
        <f>Time!CK22</f>
        <v>0</v>
      </c>
      <c r="CN12" s="144">
        <f>Time!CL22</f>
        <v>0</v>
      </c>
      <c r="CO12" s="144">
        <f>Time!CM22</f>
        <v>0</v>
      </c>
      <c r="CP12" s="144">
        <f>Time!CN22</f>
        <v>0</v>
      </c>
    </row>
    <row r="13" spans="2:94" ht="12.75" customHeight="1" outlineLevel="1" x14ac:dyDescent="0.2">
      <c r="B13" s="44"/>
      <c r="L13" s="145"/>
      <c r="P13" s="128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151"/>
      <c r="AW13" s="151"/>
      <c r="AX13" s="151"/>
      <c r="AY13" s="151"/>
      <c r="AZ13" s="151"/>
      <c r="BA13" s="151"/>
      <c r="BB13" s="151"/>
      <c r="BC13" s="151"/>
      <c r="BD13" s="151"/>
      <c r="BE13" s="151"/>
      <c r="BF13" s="151"/>
      <c r="BG13" s="151"/>
      <c r="BH13" s="151"/>
      <c r="BI13" s="151"/>
      <c r="BJ13" s="151"/>
      <c r="BK13" s="151"/>
      <c r="BL13" s="151"/>
      <c r="BM13" s="151"/>
      <c r="BN13" s="151"/>
      <c r="BO13" s="151"/>
      <c r="BP13" s="151"/>
      <c r="BQ13" s="151"/>
      <c r="BR13" s="151"/>
      <c r="BS13" s="151"/>
      <c r="BT13" s="151"/>
      <c r="BU13" s="151"/>
      <c r="BV13" s="151"/>
      <c r="BW13" s="151"/>
      <c r="BX13" s="151"/>
      <c r="BY13" s="151"/>
      <c r="BZ13" s="151"/>
      <c r="CA13" s="151"/>
      <c r="CB13" s="151"/>
      <c r="CC13" s="151"/>
      <c r="CD13" s="151"/>
      <c r="CE13" s="151"/>
      <c r="CF13" s="151"/>
      <c r="CG13" s="151"/>
      <c r="CH13" s="151"/>
      <c r="CI13" s="151"/>
      <c r="CJ13" s="151"/>
      <c r="CK13" s="151"/>
      <c r="CL13" s="151"/>
      <c r="CM13" s="151"/>
      <c r="CN13" s="151"/>
      <c r="CO13" s="151"/>
      <c r="CP13" s="151"/>
    </row>
    <row r="14" spans="2:94" ht="12.75" customHeight="1" outlineLevel="1" x14ac:dyDescent="0.2">
      <c r="B14" s="3" t="s">
        <v>17</v>
      </c>
      <c r="J14" s="5" t="s">
        <v>18</v>
      </c>
      <c r="L14" s="145"/>
      <c r="P14" s="128"/>
      <c r="R14" s="144">
        <f>SUM(R10:R12)</f>
        <v>1</v>
      </c>
      <c r="S14" s="144">
        <f t="shared" ref="S14:CD14" si="0">SUM(S10:S12)</f>
        <v>1</v>
      </c>
      <c r="T14" s="144">
        <f t="shared" si="0"/>
        <v>1</v>
      </c>
      <c r="U14" s="144">
        <f t="shared" si="0"/>
        <v>1</v>
      </c>
      <c r="V14" s="144">
        <f t="shared" si="0"/>
        <v>1</v>
      </c>
      <c r="W14" s="144">
        <f t="shared" si="0"/>
        <v>1</v>
      </c>
      <c r="X14" s="144">
        <f t="shared" si="0"/>
        <v>1</v>
      </c>
      <c r="Y14" s="144">
        <f t="shared" si="0"/>
        <v>1</v>
      </c>
      <c r="Z14" s="144">
        <f t="shared" si="0"/>
        <v>1</v>
      </c>
      <c r="AA14" s="144">
        <f t="shared" si="0"/>
        <v>1</v>
      </c>
      <c r="AB14" s="144">
        <f t="shared" si="0"/>
        <v>1</v>
      </c>
      <c r="AC14" s="144">
        <f t="shared" si="0"/>
        <v>1</v>
      </c>
      <c r="AD14" s="144">
        <f t="shared" si="0"/>
        <v>1</v>
      </c>
      <c r="AE14" s="144">
        <f t="shared" si="0"/>
        <v>1</v>
      </c>
      <c r="AF14" s="144">
        <f t="shared" si="0"/>
        <v>1</v>
      </c>
      <c r="AG14" s="144">
        <f t="shared" si="0"/>
        <v>1</v>
      </c>
      <c r="AH14" s="144">
        <f t="shared" si="0"/>
        <v>1</v>
      </c>
      <c r="AI14" s="144">
        <f t="shared" si="0"/>
        <v>1</v>
      </c>
      <c r="AJ14" s="144">
        <f t="shared" si="0"/>
        <v>1</v>
      </c>
      <c r="AK14" s="144">
        <f t="shared" si="0"/>
        <v>1</v>
      </c>
      <c r="AL14" s="144">
        <f t="shared" si="0"/>
        <v>1</v>
      </c>
      <c r="AM14" s="144">
        <f t="shared" si="0"/>
        <v>1</v>
      </c>
      <c r="AN14" s="144">
        <f t="shared" si="0"/>
        <v>1</v>
      </c>
      <c r="AO14" s="144">
        <f t="shared" si="0"/>
        <v>1</v>
      </c>
      <c r="AP14" s="144">
        <f t="shared" si="0"/>
        <v>1</v>
      </c>
      <c r="AQ14" s="144">
        <f t="shared" si="0"/>
        <v>1</v>
      </c>
      <c r="AR14" s="144">
        <f t="shared" si="0"/>
        <v>1</v>
      </c>
      <c r="AS14" s="144">
        <f t="shared" si="0"/>
        <v>1</v>
      </c>
      <c r="AT14" s="144">
        <f t="shared" si="0"/>
        <v>1</v>
      </c>
      <c r="AU14" s="144">
        <f t="shared" si="0"/>
        <v>1</v>
      </c>
      <c r="AV14" s="144">
        <f t="shared" si="0"/>
        <v>1</v>
      </c>
      <c r="AW14" s="144">
        <f t="shared" si="0"/>
        <v>1</v>
      </c>
      <c r="AX14" s="144">
        <f t="shared" si="0"/>
        <v>1</v>
      </c>
      <c r="AY14" s="144">
        <f t="shared" si="0"/>
        <v>0</v>
      </c>
      <c r="AZ14" s="144">
        <f t="shared" si="0"/>
        <v>0</v>
      </c>
      <c r="BA14" s="144">
        <f t="shared" si="0"/>
        <v>0</v>
      </c>
      <c r="BB14" s="144">
        <f t="shared" si="0"/>
        <v>0</v>
      </c>
      <c r="BC14" s="144">
        <f t="shared" si="0"/>
        <v>0</v>
      </c>
      <c r="BD14" s="144">
        <f t="shared" si="0"/>
        <v>0</v>
      </c>
      <c r="BE14" s="144">
        <f t="shared" si="0"/>
        <v>0</v>
      </c>
      <c r="BF14" s="144">
        <f t="shared" si="0"/>
        <v>0</v>
      </c>
      <c r="BG14" s="144">
        <f t="shared" si="0"/>
        <v>0</v>
      </c>
      <c r="BH14" s="144">
        <f t="shared" si="0"/>
        <v>0</v>
      </c>
      <c r="BI14" s="144">
        <f t="shared" si="0"/>
        <v>0</v>
      </c>
      <c r="BJ14" s="144">
        <f t="shared" si="0"/>
        <v>0</v>
      </c>
      <c r="BK14" s="144">
        <f t="shared" si="0"/>
        <v>0</v>
      </c>
      <c r="BL14" s="144">
        <f t="shared" si="0"/>
        <v>0</v>
      </c>
      <c r="BM14" s="144">
        <f t="shared" si="0"/>
        <v>0</v>
      </c>
      <c r="BN14" s="144">
        <f t="shared" si="0"/>
        <v>0</v>
      </c>
      <c r="BO14" s="144">
        <f t="shared" si="0"/>
        <v>0</v>
      </c>
      <c r="BP14" s="144">
        <f t="shared" si="0"/>
        <v>0</v>
      </c>
      <c r="BQ14" s="144">
        <f t="shared" si="0"/>
        <v>0</v>
      </c>
      <c r="BR14" s="144">
        <f t="shared" si="0"/>
        <v>0</v>
      </c>
      <c r="BS14" s="144">
        <f t="shared" si="0"/>
        <v>0</v>
      </c>
      <c r="BT14" s="144">
        <f t="shared" si="0"/>
        <v>0</v>
      </c>
      <c r="BU14" s="144">
        <f t="shared" si="0"/>
        <v>0</v>
      </c>
      <c r="BV14" s="144">
        <f t="shared" si="0"/>
        <v>0</v>
      </c>
      <c r="BW14" s="144">
        <f t="shared" si="0"/>
        <v>0</v>
      </c>
      <c r="BX14" s="144">
        <f t="shared" si="0"/>
        <v>0</v>
      </c>
      <c r="BY14" s="144">
        <f t="shared" si="0"/>
        <v>0</v>
      </c>
      <c r="BZ14" s="144">
        <f t="shared" si="0"/>
        <v>0</v>
      </c>
      <c r="CA14" s="144">
        <f t="shared" si="0"/>
        <v>0</v>
      </c>
      <c r="CB14" s="144">
        <f t="shared" si="0"/>
        <v>0</v>
      </c>
      <c r="CC14" s="144">
        <f t="shared" si="0"/>
        <v>0</v>
      </c>
      <c r="CD14" s="144">
        <f t="shared" si="0"/>
        <v>0</v>
      </c>
      <c r="CE14" s="144">
        <f t="shared" ref="CE14:CP14" si="1">SUM(CE10:CE12)</f>
        <v>0</v>
      </c>
      <c r="CF14" s="144">
        <f t="shared" si="1"/>
        <v>0</v>
      </c>
      <c r="CG14" s="144">
        <f t="shared" si="1"/>
        <v>0</v>
      </c>
      <c r="CH14" s="144">
        <f t="shared" si="1"/>
        <v>0</v>
      </c>
      <c r="CI14" s="144">
        <f t="shared" si="1"/>
        <v>0</v>
      </c>
      <c r="CJ14" s="144">
        <f t="shared" si="1"/>
        <v>0</v>
      </c>
      <c r="CK14" s="144">
        <f t="shared" si="1"/>
        <v>0</v>
      </c>
      <c r="CL14" s="144">
        <f t="shared" si="1"/>
        <v>0</v>
      </c>
      <c r="CM14" s="144">
        <f t="shared" si="1"/>
        <v>0</v>
      </c>
      <c r="CN14" s="144">
        <f t="shared" si="1"/>
        <v>0</v>
      </c>
      <c r="CO14" s="144">
        <f t="shared" si="1"/>
        <v>0</v>
      </c>
      <c r="CP14" s="144">
        <f t="shared" si="1"/>
        <v>0</v>
      </c>
    </row>
    <row r="15" spans="2:94" ht="12.75" customHeight="1" outlineLevel="1" x14ac:dyDescent="0.2">
      <c r="B15" s="44"/>
      <c r="L15" s="145"/>
      <c r="P15" s="128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151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51"/>
      <c r="BI15" s="151"/>
      <c r="BJ15" s="151"/>
      <c r="BK15" s="151"/>
      <c r="BL15" s="151"/>
      <c r="BM15" s="151"/>
      <c r="BN15" s="151"/>
      <c r="BO15" s="151"/>
      <c r="BP15" s="151"/>
      <c r="BQ15" s="151"/>
      <c r="BR15" s="151"/>
      <c r="BS15" s="151"/>
      <c r="BT15" s="151"/>
      <c r="BU15" s="151"/>
      <c r="BV15" s="151"/>
      <c r="BW15" s="151"/>
      <c r="BX15" s="151"/>
      <c r="BY15" s="151"/>
      <c r="BZ15" s="151"/>
      <c r="CA15" s="151"/>
      <c r="CB15" s="151"/>
      <c r="CC15" s="151"/>
      <c r="CD15" s="151"/>
      <c r="CE15" s="151"/>
      <c r="CF15" s="151"/>
      <c r="CG15" s="151"/>
      <c r="CH15" s="151"/>
      <c r="CI15" s="151"/>
      <c r="CJ15" s="151"/>
      <c r="CK15" s="151"/>
      <c r="CL15" s="151"/>
      <c r="CM15" s="151"/>
      <c r="CN15" s="151"/>
      <c r="CO15" s="151"/>
      <c r="CP15" s="151"/>
    </row>
    <row r="16" spans="2:94" ht="12.75" customHeight="1" outlineLevel="1" x14ac:dyDescent="0.2">
      <c r="B16" s="3" t="s">
        <v>381</v>
      </c>
      <c r="J16" s="5" t="s">
        <v>18</v>
      </c>
      <c r="L16" s="145"/>
      <c r="P16" s="128"/>
      <c r="R16" s="150">
        <f>'Manganese Mine'!R20</f>
        <v>1.02</v>
      </c>
      <c r="S16" s="150">
        <f>'Manganese Mine'!S20</f>
        <v>1.0404</v>
      </c>
      <c r="T16" s="150">
        <f>'Manganese Mine'!T20</f>
        <v>1.0612079999999999</v>
      </c>
      <c r="U16" s="150">
        <f>'Manganese Mine'!U20</f>
        <v>1.08243216</v>
      </c>
      <c r="V16" s="150">
        <f>'Manganese Mine'!V20</f>
        <v>1.1040808032</v>
      </c>
      <c r="W16" s="150">
        <f>'Manganese Mine'!W20</f>
        <v>1.1261624192640001</v>
      </c>
      <c r="X16" s="150">
        <f>'Manganese Mine'!X20</f>
        <v>1.14868566764928</v>
      </c>
      <c r="Y16" s="150">
        <f>'Manganese Mine'!Y20</f>
        <v>1.1716593810022657</v>
      </c>
      <c r="Z16" s="150">
        <f>'Manganese Mine'!Z20</f>
        <v>1.1950925686223111</v>
      </c>
      <c r="AA16" s="150">
        <f>'Manganese Mine'!AA20</f>
        <v>1.2189944199947573</v>
      </c>
      <c r="AB16" s="150">
        <f>'Manganese Mine'!AB20</f>
        <v>1.2433743083946525</v>
      </c>
      <c r="AC16" s="150">
        <f>'Manganese Mine'!AC20</f>
        <v>1.2682417945625455</v>
      </c>
      <c r="AD16" s="150">
        <f>'Manganese Mine'!AD20</f>
        <v>1.2936066304537963</v>
      </c>
      <c r="AE16" s="150">
        <f>'Manganese Mine'!AE20</f>
        <v>1.3194787630628724</v>
      </c>
      <c r="AF16" s="150">
        <f>'Manganese Mine'!AF20</f>
        <v>1.3458683383241299</v>
      </c>
      <c r="AG16" s="150">
        <f>'Manganese Mine'!AG20</f>
        <v>1.3727857050906125</v>
      </c>
      <c r="AH16" s="150">
        <f>'Manganese Mine'!AH20</f>
        <v>1.4002414191924248</v>
      </c>
      <c r="AI16" s="150">
        <f>'Manganese Mine'!AI20</f>
        <v>1.4282462475762734</v>
      </c>
      <c r="AJ16" s="150">
        <f>'Manganese Mine'!AJ20</f>
        <v>1.4568111725277988</v>
      </c>
      <c r="AK16" s="150">
        <f>'Manganese Mine'!AK20</f>
        <v>1.4859473959783549</v>
      </c>
      <c r="AL16" s="150">
        <f>'Manganese Mine'!AL20</f>
        <v>1.5156663438979221</v>
      </c>
      <c r="AM16" s="150">
        <f>'Manganese Mine'!AM20</f>
        <v>1.5459796707758806</v>
      </c>
      <c r="AN16" s="150">
        <f>'Manganese Mine'!AN20</f>
        <v>1.5768992641913981</v>
      </c>
      <c r="AO16" s="150">
        <f>'Manganese Mine'!AO20</f>
        <v>1.6084372494752261</v>
      </c>
      <c r="AP16" s="150">
        <f>'Manganese Mine'!AP20</f>
        <v>1.6406059944647307</v>
      </c>
      <c r="AQ16" s="150">
        <f>'Manganese Mine'!AQ20</f>
        <v>1.6734181143540252</v>
      </c>
      <c r="AR16" s="150">
        <f>'Manganese Mine'!AR20</f>
        <v>1.7068864766411058</v>
      </c>
      <c r="AS16" s="150">
        <f>'Manganese Mine'!AS20</f>
        <v>1.7410242061739281</v>
      </c>
      <c r="AT16" s="150">
        <f>'Manganese Mine'!AT20</f>
        <v>1.7758446902974065</v>
      </c>
      <c r="AU16" s="150">
        <f>'Manganese Mine'!AU20</f>
        <v>1.8113615841033548</v>
      </c>
      <c r="AV16" s="150">
        <f>'Manganese Mine'!AV20</f>
        <v>1.8475888157854219</v>
      </c>
      <c r="AW16" s="150">
        <f>'Manganese Mine'!AW20</f>
        <v>1.8845405921011305</v>
      </c>
      <c r="AX16" s="150">
        <f>'Manganese Mine'!AX20</f>
        <v>1.9222314039431532</v>
      </c>
      <c r="AY16" s="150">
        <f>'Manganese Mine'!AY20</f>
        <v>1.9606760320220162</v>
      </c>
      <c r="AZ16" s="150">
        <f>'Manganese Mine'!AZ20</f>
        <v>1.9998895526624565</v>
      </c>
      <c r="BA16" s="150">
        <f>'Manganese Mine'!BA20</f>
        <v>2.0398873437157055</v>
      </c>
      <c r="BB16" s="150">
        <f>'Manganese Mine'!BB20</f>
        <v>2.0806850905900198</v>
      </c>
      <c r="BC16" s="150">
        <f>'Manganese Mine'!BC20</f>
        <v>2.1222987924018204</v>
      </c>
      <c r="BD16" s="150">
        <f>'Manganese Mine'!BD20</f>
        <v>2.1647447682498568</v>
      </c>
      <c r="BE16" s="150">
        <f>'Manganese Mine'!BE20</f>
        <v>2.208039663614854</v>
      </c>
      <c r="BF16" s="150">
        <f>'Manganese Mine'!BF20</f>
        <v>2.252200456887151</v>
      </c>
      <c r="BG16" s="150">
        <f>'Manganese Mine'!BG20</f>
        <v>2.2972444660248938</v>
      </c>
      <c r="BH16" s="150">
        <f>'Manganese Mine'!BH20</f>
        <v>2.343189355345392</v>
      </c>
      <c r="BI16" s="150">
        <f>'Manganese Mine'!BI20</f>
        <v>2.3900531424522997</v>
      </c>
      <c r="BJ16" s="150">
        <f>'Manganese Mine'!BJ20</f>
        <v>2.4378542053013459</v>
      </c>
      <c r="BK16" s="150">
        <f>'Manganese Mine'!BK20</f>
        <v>2.4866112894073726</v>
      </c>
      <c r="BL16" s="150">
        <f>'Manganese Mine'!BL20</f>
        <v>2.53634351519552</v>
      </c>
      <c r="BM16" s="150">
        <f>'Manganese Mine'!BM20</f>
        <v>2.5870703854994304</v>
      </c>
      <c r="BN16" s="150">
        <f>'Manganese Mine'!BN20</f>
        <v>2.6388117932094191</v>
      </c>
      <c r="BO16" s="150">
        <f>'Manganese Mine'!BO20</f>
        <v>2.6915880290736074</v>
      </c>
      <c r="BP16" s="150">
        <f>'Manganese Mine'!BP20</f>
        <v>2.7454197896550796</v>
      </c>
      <c r="BQ16" s="150">
        <f>'Manganese Mine'!BQ20</f>
        <v>2.8003281854481812</v>
      </c>
      <c r="BR16" s="150">
        <f>'Manganese Mine'!BR20</f>
        <v>2.8563347491571447</v>
      </c>
      <c r="BS16" s="150">
        <f>'Manganese Mine'!BS20</f>
        <v>2.9134614441402875</v>
      </c>
      <c r="BT16" s="150">
        <f>'Manganese Mine'!BT20</f>
        <v>2.9717306730230932</v>
      </c>
      <c r="BU16" s="150">
        <f>'Manganese Mine'!BU20</f>
        <v>3.0311652864835552</v>
      </c>
      <c r="BV16" s="150">
        <f>'Manganese Mine'!BV20</f>
        <v>3.0917885922132262</v>
      </c>
      <c r="BW16" s="150">
        <f>'Manganese Mine'!BW20</f>
        <v>3.1536243640574906</v>
      </c>
      <c r="BX16" s="150">
        <f>'Manganese Mine'!BX20</f>
        <v>3.2166968513386403</v>
      </c>
      <c r="BY16" s="150">
        <f>'Manganese Mine'!BY20</f>
        <v>3.2810307883654133</v>
      </c>
      <c r="BZ16" s="150">
        <f>'Manganese Mine'!BZ20</f>
        <v>3.3466514041327216</v>
      </c>
      <c r="CA16" s="150">
        <f>'Manganese Mine'!CA20</f>
        <v>3.4135844322153761</v>
      </c>
      <c r="CB16" s="150">
        <f>'Manganese Mine'!CB20</f>
        <v>3.4818561208596837</v>
      </c>
      <c r="CC16" s="150">
        <f>'Manganese Mine'!CC20</f>
        <v>3.5514932432768775</v>
      </c>
      <c r="CD16" s="150">
        <f>'Manganese Mine'!CD20</f>
        <v>3.6225231081424152</v>
      </c>
      <c r="CE16" s="150">
        <f>'Manganese Mine'!CE20</f>
        <v>3.6949735703052635</v>
      </c>
      <c r="CF16" s="150">
        <f>'Manganese Mine'!CF20</f>
        <v>3.7688730417113687</v>
      </c>
      <c r="CG16" s="150">
        <f>'Manganese Mine'!CG20</f>
        <v>3.844250502545596</v>
      </c>
      <c r="CH16" s="150">
        <f>'Manganese Mine'!CH20</f>
        <v>3.9211355125965079</v>
      </c>
      <c r="CI16" s="150">
        <f>'Manganese Mine'!CI20</f>
        <v>3.9995582228484383</v>
      </c>
      <c r="CJ16" s="150">
        <f>'Manganese Mine'!CJ20</f>
        <v>4.0795493873054074</v>
      </c>
      <c r="CK16" s="150">
        <f>'Manganese Mine'!CK20</f>
        <v>4.1611403750515157</v>
      </c>
      <c r="CL16" s="150">
        <f>'Manganese Mine'!CL20</f>
        <v>4.2443631825525463</v>
      </c>
      <c r="CM16" s="150">
        <f>'Manganese Mine'!CM20</f>
        <v>4.3292504462035977</v>
      </c>
      <c r="CN16" s="150">
        <f>'Manganese Mine'!CN20</f>
        <v>4.4158354551276693</v>
      </c>
      <c r="CO16" s="150">
        <f>'Manganese Mine'!CO20</f>
        <v>4.5041521642302227</v>
      </c>
      <c r="CP16" s="150">
        <f>'Manganese Mine'!CP20</f>
        <v>4.5942352075148269</v>
      </c>
    </row>
    <row r="17" spans="2:94" ht="12.75" customHeight="1" outlineLevel="1" x14ac:dyDescent="0.2">
      <c r="B17" s="44"/>
      <c r="L17" s="145"/>
      <c r="P17" s="128"/>
      <c r="R17" s="151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</row>
    <row r="26" spans="2:94" ht="12.75" customHeight="1" outlineLevel="1" x14ac:dyDescent="0.2">
      <c r="B26" s="41" t="s">
        <v>472</v>
      </c>
      <c r="L26" s="145"/>
      <c r="P26" s="128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151"/>
      <c r="AO26" s="151"/>
      <c r="AP26" s="151"/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51"/>
      <c r="BB26" s="151"/>
      <c r="BC26" s="151"/>
      <c r="BD26" s="151"/>
      <c r="BE26" s="151"/>
      <c r="BF26" s="151"/>
      <c r="BG26" s="151"/>
      <c r="BH26" s="151"/>
      <c r="BI26" s="151"/>
      <c r="BJ26" s="151"/>
      <c r="BK26" s="151"/>
      <c r="BL26" s="151"/>
      <c r="BM26" s="151"/>
      <c r="BN26" s="151"/>
      <c r="BO26" s="151"/>
      <c r="BP26" s="151"/>
      <c r="BQ26" s="151"/>
      <c r="BR26" s="151"/>
      <c r="BS26" s="151"/>
      <c r="BT26" s="151"/>
      <c r="BU26" s="151"/>
      <c r="BV26" s="151"/>
      <c r="BW26" s="151"/>
      <c r="BX26" s="151"/>
      <c r="BY26" s="151"/>
      <c r="BZ26" s="151"/>
      <c r="CA26" s="151"/>
      <c r="CB26" s="151"/>
      <c r="CC26" s="151"/>
      <c r="CD26" s="151"/>
      <c r="CE26" s="151"/>
      <c r="CF26" s="151"/>
      <c r="CG26" s="151"/>
      <c r="CH26" s="151"/>
      <c r="CI26" s="151"/>
      <c r="CJ26" s="151"/>
      <c r="CK26" s="151"/>
      <c r="CL26" s="151"/>
      <c r="CM26" s="151"/>
      <c r="CN26" s="151"/>
      <c r="CO26" s="151"/>
      <c r="CP26" s="151"/>
    </row>
    <row r="27" spans="2:94" ht="12.75" customHeight="1" outlineLevel="1" x14ac:dyDescent="0.2">
      <c r="B27" s="44"/>
      <c r="L27" s="145"/>
      <c r="P27" s="128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51"/>
      <c r="AX27" s="151"/>
      <c r="AY27" s="151"/>
      <c r="AZ27" s="151"/>
      <c r="BA27" s="151"/>
      <c r="BB27" s="151"/>
      <c r="BC27" s="151"/>
      <c r="BD27" s="151"/>
      <c r="BE27" s="151"/>
      <c r="BF27" s="151"/>
      <c r="BG27" s="151"/>
      <c r="BH27" s="151"/>
      <c r="BI27" s="151"/>
      <c r="BJ27" s="151"/>
      <c r="BK27" s="151"/>
      <c r="BL27" s="151"/>
      <c r="BM27" s="151"/>
      <c r="BN27" s="151"/>
      <c r="BO27" s="151"/>
      <c r="BP27" s="151"/>
      <c r="BQ27" s="151"/>
      <c r="BR27" s="151"/>
      <c r="BS27" s="151"/>
      <c r="BT27" s="151"/>
      <c r="BU27" s="151"/>
      <c r="BV27" s="151"/>
      <c r="BW27" s="151"/>
      <c r="BX27" s="151"/>
      <c r="BY27" s="151"/>
      <c r="BZ27" s="151"/>
      <c r="CA27" s="151"/>
      <c r="CB27" s="151"/>
      <c r="CC27" s="151"/>
      <c r="CD27" s="151"/>
      <c r="CE27" s="151"/>
      <c r="CF27" s="151"/>
      <c r="CG27" s="151"/>
      <c r="CH27" s="151"/>
      <c r="CI27" s="151"/>
      <c r="CJ27" s="151"/>
      <c r="CK27" s="151"/>
      <c r="CL27" s="151"/>
      <c r="CM27" s="151"/>
      <c r="CN27" s="151"/>
      <c r="CO27" s="151"/>
      <c r="CP27" s="151"/>
    </row>
    <row r="28" spans="2:94" ht="12.75" customHeight="1" outlineLevel="1" x14ac:dyDescent="0.2">
      <c r="B28" s="3" t="s">
        <v>536</v>
      </c>
      <c r="J28" s="5" t="s">
        <v>5</v>
      </c>
      <c r="L28" s="145"/>
      <c r="P28" s="127">
        <f t="shared" ref="P28:P38" si="2">SUM(R28:IE28)</f>
        <v>46.153967453324036</v>
      </c>
      <c r="R28" s="428">
        <v>0.59430899999999998</v>
      </c>
      <c r="S28" s="428">
        <v>0.67510700000000001</v>
      </c>
      <c r="T28" s="428">
        <v>1.682096</v>
      </c>
      <c r="U28" s="150">
        <f>AVERAGE($R28:$T28)*U$16*U$14</f>
        <v>1.0649371698086401</v>
      </c>
      <c r="V28" s="150">
        <f t="shared" ref="V28:CG29" si="3">AVERAGE($R28:$T28)*V$16*V$14</f>
        <v>1.0862359132048127</v>
      </c>
      <c r="W28" s="150">
        <f t="shared" si="3"/>
        <v>1.1079606314689092</v>
      </c>
      <c r="X28" s="150">
        <f t="shared" si="3"/>
        <v>1.1301198440982874</v>
      </c>
      <c r="Y28" s="150">
        <f t="shared" si="3"/>
        <v>1.1527222409802531</v>
      </c>
      <c r="Z28" s="150">
        <f t="shared" si="3"/>
        <v>1.1757766857998582</v>
      </c>
      <c r="AA28" s="150">
        <f t="shared" si="3"/>
        <v>1.1992922195158555</v>
      </c>
      <c r="AB28" s="150">
        <f t="shared" si="3"/>
        <v>1.2232780639061724</v>
      </c>
      <c r="AC28" s="150">
        <f t="shared" si="3"/>
        <v>1.2477436251842959</v>
      </c>
      <c r="AD28" s="150">
        <f t="shared" si="3"/>
        <v>1.2726984976879818</v>
      </c>
      <c r="AE28" s="150">
        <f t="shared" si="3"/>
        <v>1.2981524676417415</v>
      </c>
      <c r="AF28" s="150">
        <f t="shared" si="3"/>
        <v>1.3241155169945764</v>
      </c>
      <c r="AG28" s="150">
        <f t="shared" si="3"/>
        <v>1.3505978273344679</v>
      </c>
      <c r="AH28" s="150">
        <f t="shared" si="3"/>
        <v>1.3776097838811574</v>
      </c>
      <c r="AI28" s="150">
        <f t="shared" si="3"/>
        <v>1.4051619795587806</v>
      </c>
      <c r="AJ28" s="150">
        <f t="shared" si="3"/>
        <v>1.4332652191499562</v>
      </c>
      <c r="AK28" s="150">
        <f t="shared" si="3"/>
        <v>1.4619305235329554</v>
      </c>
      <c r="AL28" s="150">
        <f t="shared" si="3"/>
        <v>1.4911691340036146</v>
      </c>
      <c r="AM28" s="150">
        <f t="shared" si="3"/>
        <v>1.5209925166836871</v>
      </c>
      <c r="AN28" s="150">
        <f t="shared" si="3"/>
        <v>1.5514123670173607</v>
      </c>
      <c r="AO28" s="150">
        <f t="shared" si="3"/>
        <v>1.5824406143577079</v>
      </c>
      <c r="AP28" s="150">
        <f t="shared" si="3"/>
        <v>1.614089426644862</v>
      </c>
      <c r="AQ28" s="150">
        <f t="shared" si="3"/>
        <v>1.6463712151777592</v>
      </c>
      <c r="AR28" s="150">
        <f t="shared" si="3"/>
        <v>1.6792986394813145</v>
      </c>
      <c r="AS28" s="150">
        <f t="shared" si="3"/>
        <v>1.7128846122709409</v>
      </c>
      <c r="AT28" s="150">
        <f t="shared" si="3"/>
        <v>1.7471423045163597</v>
      </c>
      <c r="AU28" s="150">
        <f t="shared" si="3"/>
        <v>1.782085150606687</v>
      </c>
      <c r="AV28" s="150">
        <f t="shared" si="3"/>
        <v>1.8177268536188207</v>
      </c>
      <c r="AW28" s="150">
        <f t="shared" si="3"/>
        <v>1.8540813906911973</v>
      </c>
      <c r="AX28" s="150">
        <f t="shared" si="3"/>
        <v>1.8911630185050212</v>
      </c>
      <c r="AY28" s="150">
        <f t="shared" si="3"/>
        <v>0</v>
      </c>
      <c r="AZ28" s="150">
        <f t="shared" si="3"/>
        <v>0</v>
      </c>
      <c r="BA28" s="150">
        <f t="shared" si="3"/>
        <v>0</v>
      </c>
      <c r="BB28" s="150">
        <f t="shared" si="3"/>
        <v>0</v>
      </c>
      <c r="BC28" s="150">
        <f t="shared" si="3"/>
        <v>0</v>
      </c>
      <c r="BD28" s="150">
        <f t="shared" si="3"/>
        <v>0</v>
      </c>
      <c r="BE28" s="150">
        <f t="shared" si="3"/>
        <v>0</v>
      </c>
      <c r="BF28" s="150">
        <f t="shared" si="3"/>
        <v>0</v>
      </c>
      <c r="BG28" s="150">
        <f t="shared" si="3"/>
        <v>0</v>
      </c>
      <c r="BH28" s="150">
        <f t="shared" si="3"/>
        <v>0</v>
      </c>
      <c r="BI28" s="150">
        <f t="shared" si="3"/>
        <v>0</v>
      </c>
      <c r="BJ28" s="150">
        <f t="shared" si="3"/>
        <v>0</v>
      </c>
      <c r="BK28" s="150">
        <f t="shared" si="3"/>
        <v>0</v>
      </c>
      <c r="BL28" s="150">
        <f t="shared" si="3"/>
        <v>0</v>
      </c>
      <c r="BM28" s="150">
        <f t="shared" si="3"/>
        <v>0</v>
      </c>
      <c r="BN28" s="150">
        <f t="shared" si="3"/>
        <v>0</v>
      </c>
      <c r="BO28" s="150">
        <f t="shared" si="3"/>
        <v>0</v>
      </c>
      <c r="BP28" s="150">
        <f t="shared" si="3"/>
        <v>0</v>
      </c>
      <c r="BQ28" s="150">
        <f t="shared" si="3"/>
        <v>0</v>
      </c>
      <c r="BR28" s="150">
        <f t="shared" si="3"/>
        <v>0</v>
      </c>
      <c r="BS28" s="150">
        <f t="shared" si="3"/>
        <v>0</v>
      </c>
      <c r="BT28" s="150">
        <f t="shared" si="3"/>
        <v>0</v>
      </c>
      <c r="BU28" s="150">
        <f t="shared" si="3"/>
        <v>0</v>
      </c>
      <c r="BV28" s="150">
        <f t="shared" si="3"/>
        <v>0</v>
      </c>
      <c r="BW28" s="150">
        <f t="shared" si="3"/>
        <v>0</v>
      </c>
      <c r="BX28" s="150">
        <f t="shared" si="3"/>
        <v>0</v>
      </c>
      <c r="BY28" s="150">
        <f t="shared" si="3"/>
        <v>0</v>
      </c>
      <c r="BZ28" s="150">
        <f t="shared" si="3"/>
        <v>0</v>
      </c>
      <c r="CA28" s="150">
        <f t="shared" si="3"/>
        <v>0</v>
      </c>
      <c r="CB28" s="150">
        <f t="shared" si="3"/>
        <v>0</v>
      </c>
      <c r="CC28" s="150">
        <f t="shared" si="3"/>
        <v>0</v>
      </c>
      <c r="CD28" s="150">
        <f t="shared" si="3"/>
        <v>0</v>
      </c>
      <c r="CE28" s="150">
        <f t="shared" si="3"/>
        <v>0</v>
      </c>
      <c r="CF28" s="150">
        <f t="shared" si="3"/>
        <v>0</v>
      </c>
      <c r="CG28" s="150">
        <f t="shared" si="3"/>
        <v>0</v>
      </c>
      <c r="CH28" s="150">
        <f t="shared" ref="CH28:CP32" si="4">AVERAGE($R28:$T28)*CH$16*CH$14</f>
        <v>0</v>
      </c>
      <c r="CI28" s="150">
        <f t="shared" si="4"/>
        <v>0</v>
      </c>
      <c r="CJ28" s="150">
        <f t="shared" si="4"/>
        <v>0</v>
      </c>
      <c r="CK28" s="150">
        <f t="shared" si="4"/>
        <v>0</v>
      </c>
      <c r="CL28" s="150">
        <f t="shared" si="4"/>
        <v>0</v>
      </c>
      <c r="CM28" s="150">
        <f t="shared" si="4"/>
        <v>0</v>
      </c>
      <c r="CN28" s="150">
        <f t="shared" si="4"/>
        <v>0</v>
      </c>
      <c r="CO28" s="150">
        <f t="shared" si="4"/>
        <v>0</v>
      </c>
      <c r="CP28" s="150">
        <f t="shared" si="4"/>
        <v>0</v>
      </c>
    </row>
    <row r="29" spans="2:94" ht="12.75" customHeight="1" outlineLevel="1" x14ac:dyDescent="0.2">
      <c r="B29" s="3" t="s">
        <v>537</v>
      </c>
      <c r="J29" s="5" t="s">
        <v>5</v>
      </c>
      <c r="L29" s="145"/>
      <c r="P29" s="127">
        <f t="shared" si="2"/>
        <v>8.2564366120086667</v>
      </c>
      <c r="R29" s="428">
        <v>0.16272400000000001</v>
      </c>
      <c r="S29" s="428">
        <v>0.141457</v>
      </c>
      <c r="T29" s="428">
        <v>0.22381200000000001</v>
      </c>
      <c r="U29" s="150">
        <f t="shared" ref="U29:AJ37" si="5">AVERAGE($R29:$T29)*U$16*U$14</f>
        <v>0.19050553448496002</v>
      </c>
      <c r="V29" s="150">
        <f t="shared" si="5"/>
        <v>0.19431564517465924</v>
      </c>
      <c r="W29" s="150">
        <f t="shared" si="5"/>
        <v>0.19820195807815241</v>
      </c>
      <c r="X29" s="150">
        <f t="shared" si="5"/>
        <v>0.20216599723971546</v>
      </c>
      <c r="Y29" s="150">
        <f t="shared" si="5"/>
        <v>0.2062093171845098</v>
      </c>
      <c r="Z29" s="150">
        <f t="shared" si="5"/>
        <v>0.21033350352819999</v>
      </c>
      <c r="AA29" s="150">
        <f t="shared" si="5"/>
        <v>0.21454017359876401</v>
      </c>
      <c r="AB29" s="150">
        <f t="shared" si="5"/>
        <v>0.21883097707073929</v>
      </c>
      <c r="AC29" s="150">
        <f t="shared" si="5"/>
        <v>0.22320759661215406</v>
      </c>
      <c r="AD29" s="150">
        <f t="shared" si="5"/>
        <v>0.22767174854439712</v>
      </c>
      <c r="AE29" s="150">
        <f t="shared" si="5"/>
        <v>0.23222518351528509</v>
      </c>
      <c r="AF29" s="150">
        <f t="shared" si="5"/>
        <v>0.23686968718559082</v>
      </c>
      <c r="AG29" s="150">
        <f t="shared" si="5"/>
        <v>0.24160708092930261</v>
      </c>
      <c r="AH29" s="150">
        <f t="shared" si="5"/>
        <v>0.24643922254788869</v>
      </c>
      <c r="AI29" s="150">
        <f t="shared" si="5"/>
        <v>0.25136800699884648</v>
      </c>
      <c r="AJ29" s="150">
        <f t="shared" si="5"/>
        <v>0.25639536713882338</v>
      </c>
      <c r="AK29" s="150">
        <f t="shared" si="3"/>
        <v>0.2615232744815999</v>
      </c>
      <c r="AL29" s="150">
        <f t="shared" si="3"/>
        <v>0.26675373997123192</v>
      </c>
      <c r="AM29" s="150">
        <f t="shared" si="3"/>
        <v>0.27208881477065655</v>
      </c>
      <c r="AN29" s="150">
        <f t="shared" si="3"/>
        <v>0.27753059106606964</v>
      </c>
      <c r="AO29" s="150">
        <f t="shared" si="3"/>
        <v>0.28308120288739108</v>
      </c>
      <c r="AP29" s="150">
        <f t="shared" si="3"/>
        <v>0.28874282694513886</v>
      </c>
      <c r="AQ29" s="150">
        <f t="shared" si="3"/>
        <v>0.29451768348404167</v>
      </c>
      <c r="AR29" s="150">
        <f t="shared" si="3"/>
        <v>0.3004080371537225</v>
      </c>
      <c r="AS29" s="150">
        <f t="shared" si="3"/>
        <v>0.30641619789679697</v>
      </c>
      <c r="AT29" s="150">
        <f t="shared" si="3"/>
        <v>0.31254452185473292</v>
      </c>
      <c r="AU29" s="150">
        <f t="shared" si="3"/>
        <v>0.31879541229182756</v>
      </c>
      <c r="AV29" s="150">
        <f t="shared" si="3"/>
        <v>0.32517132053766412</v>
      </c>
      <c r="AW29" s="150">
        <f t="shared" si="3"/>
        <v>0.33167474694841742</v>
      </c>
      <c r="AX29" s="150">
        <f t="shared" si="3"/>
        <v>0.33830824188738579</v>
      </c>
      <c r="AY29" s="150">
        <f t="shared" si="3"/>
        <v>0</v>
      </c>
      <c r="AZ29" s="150">
        <f t="shared" si="3"/>
        <v>0</v>
      </c>
      <c r="BA29" s="150">
        <f t="shared" si="3"/>
        <v>0</v>
      </c>
      <c r="BB29" s="150">
        <f t="shared" si="3"/>
        <v>0</v>
      </c>
      <c r="BC29" s="150">
        <f t="shared" si="3"/>
        <v>0</v>
      </c>
      <c r="BD29" s="150">
        <f t="shared" si="3"/>
        <v>0</v>
      </c>
      <c r="BE29" s="150">
        <f t="shared" si="3"/>
        <v>0</v>
      </c>
      <c r="BF29" s="150">
        <f t="shared" si="3"/>
        <v>0</v>
      </c>
      <c r="BG29" s="150">
        <f t="shared" si="3"/>
        <v>0</v>
      </c>
      <c r="BH29" s="150">
        <f t="shared" si="3"/>
        <v>0</v>
      </c>
      <c r="BI29" s="150">
        <f t="shared" si="3"/>
        <v>0</v>
      </c>
      <c r="BJ29" s="150">
        <f t="shared" si="3"/>
        <v>0</v>
      </c>
      <c r="BK29" s="150">
        <f t="shared" si="3"/>
        <v>0</v>
      </c>
      <c r="BL29" s="150">
        <f t="shared" si="3"/>
        <v>0</v>
      </c>
      <c r="BM29" s="150">
        <f t="shared" si="3"/>
        <v>0</v>
      </c>
      <c r="BN29" s="150">
        <f t="shared" si="3"/>
        <v>0</v>
      </c>
      <c r="BO29" s="150">
        <f t="shared" si="3"/>
        <v>0</v>
      </c>
      <c r="BP29" s="150">
        <f t="shared" si="3"/>
        <v>0</v>
      </c>
      <c r="BQ29" s="150">
        <f t="shared" si="3"/>
        <v>0</v>
      </c>
      <c r="BR29" s="150">
        <f t="shared" si="3"/>
        <v>0</v>
      </c>
      <c r="BS29" s="150">
        <f t="shared" si="3"/>
        <v>0</v>
      </c>
      <c r="BT29" s="150">
        <f t="shared" si="3"/>
        <v>0</v>
      </c>
      <c r="BU29" s="150">
        <f t="shared" si="3"/>
        <v>0</v>
      </c>
      <c r="BV29" s="150">
        <f t="shared" si="3"/>
        <v>0</v>
      </c>
      <c r="BW29" s="150">
        <f t="shared" si="3"/>
        <v>0</v>
      </c>
      <c r="BX29" s="150">
        <f t="shared" si="3"/>
        <v>0</v>
      </c>
      <c r="BY29" s="150">
        <f t="shared" si="3"/>
        <v>0</v>
      </c>
      <c r="BZ29" s="150">
        <f t="shared" si="3"/>
        <v>0</v>
      </c>
      <c r="CA29" s="150">
        <f t="shared" si="3"/>
        <v>0</v>
      </c>
      <c r="CB29" s="150">
        <f t="shared" si="3"/>
        <v>0</v>
      </c>
      <c r="CC29" s="150">
        <f t="shared" si="3"/>
        <v>0</v>
      </c>
      <c r="CD29" s="150">
        <f t="shared" si="3"/>
        <v>0</v>
      </c>
      <c r="CE29" s="150">
        <f t="shared" si="3"/>
        <v>0</v>
      </c>
      <c r="CF29" s="150">
        <f t="shared" si="3"/>
        <v>0</v>
      </c>
      <c r="CG29" s="150">
        <f t="shared" si="3"/>
        <v>0</v>
      </c>
      <c r="CH29" s="150">
        <f t="shared" si="4"/>
        <v>0</v>
      </c>
      <c r="CI29" s="150">
        <f t="shared" si="4"/>
        <v>0</v>
      </c>
      <c r="CJ29" s="150">
        <f t="shared" si="4"/>
        <v>0</v>
      </c>
      <c r="CK29" s="150">
        <f t="shared" si="4"/>
        <v>0</v>
      </c>
      <c r="CL29" s="150">
        <f t="shared" si="4"/>
        <v>0</v>
      </c>
      <c r="CM29" s="150">
        <f t="shared" si="4"/>
        <v>0</v>
      </c>
      <c r="CN29" s="150">
        <f t="shared" si="4"/>
        <v>0</v>
      </c>
      <c r="CO29" s="150">
        <f t="shared" si="4"/>
        <v>0</v>
      </c>
      <c r="CP29" s="150">
        <f t="shared" si="4"/>
        <v>0</v>
      </c>
    </row>
    <row r="30" spans="2:94" ht="12.75" customHeight="1" outlineLevel="1" x14ac:dyDescent="0.2">
      <c r="B30" s="3" t="s">
        <v>538</v>
      </c>
      <c r="J30" s="5" t="s">
        <v>5</v>
      </c>
      <c r="L30" s="145"/>
      <c r="P30" s="127">
        <f t="shared" si="2"/>
        <v>35.660460339855405</v>
      </c>
      <c r="R30" s="428">
        <v>0.27109499999999997</v>
      </c>
      <c r="S30" s="428">
        <v>0.46961000000000003</v>
      </c>
      <c r="T30" s="428">
        <v>1.539755</v>
      </c>
      <c r="U30" s="150">
        <f t="shared" si="5"/>
        <v>0.82281441453119986</v>
      </c>
      <c r="V30" s="150">
        <f t="shared" ref="V30:CG33" si="6">AVERAGE($R30:$T30)*V$16*V$14</f>
        <v>0.83927070282182392</v>
      </c>
      <c r="W30" s="150">
        <f t="shared" si="6"/>
        <v>0.85605611687826044</v>
      </c>
      <c r="X30" s="150">
        <f t="shared" si="6"/>
        <v>0.87317723921582557</v>
      </c>
      <c r="Y30" s="150">
        <f t="shared" si="6"/>
        <v>0.89064078400014224</v>
      </c>
      <c r="Z30" s="150">
        <f t="shared" si="6"/>
        <v>0.90845359968014505</v>
      </c>
      <c r="AA30" s="150">
        <f t="shared" si="6"/>
        <v>0.92662267167374801</v>
      </c>
      <c r="AB30" s="150">
        <f t="shared" si="6"/>
        <v>0.94515512510722288</v>
      </c>
      <c r="AC30" s="150">
        <f t="shared" si="6"/>
        <v>0.96405822760936732</v>
      </c>
      <c r="AD30" s="150">
        <f t="shared" si="6"/>
        <v>0.98333939216155464</v>
      </c>
      <c r="AE30" s="150">
        <f t="shared" si="6"/>
        <v>1.0030061800047858</v>
      </c>
      <c r="AF30" s="150">
        <f t="shared" si="6"/>
        <v>1.0230663036048817</v>
      </c>
      <c r="AG30" s="150">
        <f t="shared" si="6"/>
        <v>1.0435276296769793</v>
      </c>
      <c r="AH30" s="150">
        <f t="shared" si="6"/>
        <v>1.0643981822705189</v>
      </c>
      <c r="AI30" s="150">
        <f t="shared" si="6"/>
        <v>1.0856861459159293</v>
      </c>
      <c r="AJ30" s="150">
        <f t="shared" si="6"/>
        <v>1.1073998688342479</v>
      </c>
      <c r="AK30" s="150">
        <f t="shared" si="6"/>
        <v>1.1295478662109328</v>
      </c>
      <c r="AL30" s="150">
        <f t="shared" si="6"/>
        <v>1.1521388235351517</v>
      </c>
      <c r="AM30" s="150">
        <f t="shared" si="6"/>
        <v>1.1751816000058548</v>
      </c>
      <c r="AN30" s="150">
        <f t="shared" si="6"/>
        <v>1.1986852320059718</v>
      </c>
      <c r="AO30" s="150">
        <f t="shared" si="6"/>
        <v>1.2226589366460912</v>
      </c>
      <c r="AP30" s="150">
        <f t="shared" si="6"/>
        <v>1.247112115379013</v>
      </c>
      <c r="AQ30" s="150">
        <f t="shared" si="6"/>
        <v>1.2720543576865933</v>
      </c>
      <c r="AR30" s="150">
        <f t="shared" si="6"/>
        <v>1.2974954448403253</v>
      </c>
      <c r="AS30" s="150">
        <f t="shared" si="6"/>
        <v>1.3234453537371318</v>
      </c>
      <c r="AT30" s="150">
        <f t="shared" si="6"/>
        <v>1.3499142608118744</v>
      </c>
      <c r="AU30" s="150">
        <f t="shared" si="6"/>
        <v>1.376912546028112</v>
      </c>
      <c r="AV30" s="150">
        <f t="shared" si="6"/>
        <v>1.4044507969486741</v>
      </c>
      <c r="AW30" s="150">
        <f t="shared" si="6"/>
        <v>1.4325398128876479</v>
      </c>
      <c r="AX30" s="150">
        <f t="shared" si="6"/>
        <v>1.4611906091454008</v>
      </c>
      <c r="AY30" s="150">
        <f t="shared" si="6"/>
        <v>0</v>
      </c>
      <c r="AZ30" s="150">
        <f t="shared" si="6"/>
        <v>0</v>
      </c>
      <c r="BA30" s="150">
        <f t="shared" si="6"/>
        <v>0</v>
      </c>
      <c r="BB30" s="150">
        <f t="shared" si="6"/>
        <v>0</v>
      </c>
      <c r="BC30" s="150">
        <f t="shared" si="6"/>
        <v>0</v>
      </c>
      <c r="BD30" s="150">
        <f t="shared" si="6"/>
        <v>0</v>
      </c>
      <c r="BE30" s="150">
        <f t="shared" si="6"/>
        <v>0</v>
      </c>
      <c r="BF30" s="150">
        <f t="shared" si="6"/>
        <v>0</v>
      </c>
      <c r="BG30" s="150">
        <f t="shared" si="6"/>
        <v>0</v>
      </c>
      <c r="BH30" s="150">
        <f t="shared" si="6"/>
        <v>0</v>
      </c>
      <c r="BI30" s="150">
        <f t="shared" si="6"/>
        <v>0</v>
      </c>
      <c r="BJ30" s="150">
        <f t="shared" si="6"/>
        <v>0</v>
      </c>
      <c r="BK30" s="150">
        <f t="shared" si="6"/>
        <v>0</v>
      </c>
      <c r="BL30" s="150">
        <f t="shared" si="6"/>
        <v>0</v>
      </c>
      <c r="BM30" s="150">
        <f t="shared" si="6"/>
        <v>0</v>
      </c>
      <c r="BN30" s="150">
        <f t="shared" si="6"/>
        <v>0</v>
      </c>
      <c r="BO30" s="150">
        <f t="shared" si="6"/>
        <v>0</v>
      </c>
      <c r="BP30" s="150">
        <f t="shared" si="6"/>
        <v>0</v>
      </c>
      <c r="BQ30" s="150">
        <f t="shared" si="6"/>
        <v>0</v>
      </c>
      <c r="BR30" s="150">
        <f t="shared" si="6"/>
        <v>0</v>
      </c>
      <c r="BS30" s="150">
        <f t="shared" si="6"/>
        <v>0</v>
      </c>
      <c r="BT30" s="150">
        <f t="shared" si="6"/>
        <v>0</v>
      </c>
      <c r="BU30" s="150">
        <f t="shared" si="6"/>
        <v>0</v>
      </c>
      <c r="BV30" s="150">
        <f t="shared" si="6"/>
        <v>0</v>
      </c>
      <c r="BW30" s="150">
        <f t="shared" si="6"/>
        <v>0</v>
      </c>
      <c r="BX30" s="150">
        <f t="shared" si="6"/>
        <v>0</v>
      </c>
      <c r="BY30" s="150">
        <f t="shared" si="6"/>
        <v>0</v>
      </c>
      <c r="BZ30" s="150">
        <f t="shared" si="6"/>
        <v>0</v>
      </c>
      <c r="CA30" s="150">
        <f t="shared" si="6"/>
        <v>0</v>
      </c>
      <c r="CB30" s="150">
        <f t="shared" si="6"/>
        <v>0</v>
      </c>
      <c r="CC30" s="150">
        <f t="shared" si="6"/>
        <v>0</v>
      </c>
      <c r="CD30" s="150">
        <f t="shared" si="6"/>
        <v>0</v>
      </c>
      <c r="CE30" s="150">
        <f t="shared" si="6"/>
        <v>0</v>
      </c>
      <c r="CF30" s="150">
        <f t="shared" si="6"/>
        <v>0</v>
      </c>
      <c r="CG30" s="150">
        <f t="shared" si="6"/>
        <v>0</v>
      </c>
      <c r="CH30" s="150">
        <f t="shared" si="4"/>
        <v>0</v>
      </c>
      <c r="CI30" s="150">
        <f t="shared" si="4"/>
        <v>0</v>
      </c>
      <c r="CJ30" s="150">
        <f t="shared" si="4"/>
        <v>0</v>
      </c>
      <c r="CK30" s="150">
        <f t="shared" si="4"/>
        <v>0</v>
      </c>
      <c r="CL30" s="150">
        <f t="shared" si="4"/>
        <v>0</v>
      </c>
      <c r="CM30" s="150">
        <f t="shared" si="4"/>
        <v>0</v>
      </c>
      <c r="CN30" s="150">
        <f t="shared" si="4"/>
        <v>0</v>
      </c>
      <c r="CO30" s="150">
        <f t="shared" si="4"/>
        <v>0</v>
      </c>
      <c r="CP30" s="150">
        <f t="shared" si="4"/>
        <v>0</v>
      </c>
    </row>
    <row r="31" spans="2:94" ht="12.75" customHeight="1" outlineLevel="1" x14ac:dyDescent="0.2">
      <c r="B31" s="3" t="s">
        <v>539</v>
      </c>
      <c r="J31" s="5" t="s">
        <v>5</v>
      </c>
      <c r="L31" s="145"/>
      <c r="P31" s="127">
        <f t="shared" si="2"/>
        <v>4.964858185385296</v>
      </c>
      <c r="R31" s="428">
        <v>0</v>
      </c>
      <c r="S31" s="428">
        <v>0.12598599999999999</v>
      </c>
      <c r="T31" s="428">
        <v>0.19151299999999999</v>
      </c>
      <c r="U31" s="150">
        <f t="shared" si="5"/>
        <v>0.11455704278928</v>
      </c>
      <c r="V31" s="150">
        <f t="shared" si="6"/>
        <v>0.11684818364506559</v>
      </c>
      <c r="W31" s="150">
        <f t="shared" si="6"/>
        <v>0.11918514731796692</v>
      </c>
      <c r="X31" s="150">
        <f t="shared" si="6"/>
        <v>0.12156885026432625</v>
      </c>
      <c r="Y31" s="150">
        <f t="shared" si="6"/>
        <v>0.12400022726961278</v>
      </c>
      <c r="Z31" s="150">
        <f t="shared" si="6"/>
        <v>0.12648023181500503</v>
      </c>
      <c r="AA31" s="150">
        <f t="shared" si="6"/>
        <v>0.12900983645130515</v>
      </c>
      <c r="AB31" s="150">
        <f t="shared" si="6"/>
        <v>0.13159003318033125</v>
      </c>
      <c r="AC31" s="150">
        <f t="shared" si="6"/>
        <v>0.13422183384393788</v>
      </c>
      <c r="AD31" s="150">
        <f t="shared" si="6"/>
        <v>0.13690627052081661</v>
      </c>
      <c r="AE31" s="150">
        <f t="shared" si="6"/>
        <v>0.13964439593123296</v>
      </c>
      <c r="AF31" s="150">
        <f t="shared" si="6"/>
        <v>0.14243728384985763</v>
      </c>
      <c r="AG31" s="150">
        <f t="shared" si="6"/>
        <v>0.14528602952685479</v>
      </c>
      <c r="AH31" s="150">
        <f t="shared" si="6"/>
        <v>0.14819175011739188</v>
      </c>
      <c r="AI31" s="150">
        <f t="shared" si="6"/>
        <v>0.15115558511973973</v>
      </c>
      <c r="AJ31" s="150">
        <f t="shared" si="6"/>
        <v>0.15417869682213453</v>
      </c>
      <c r="AK31" s="150">
        <f t="shared" si="6"/>
        <v>0.15726227075857724</v>
      </c>
      <c r="AL31" s="150">
        <f t="shared" si="6"/>
        <v>0.16040751617374879</v>
      </c>
      <c r="AM31" s="150">
        <f t="shared" si="6"/>
        <v>0.16361566649722376</v>
      </c>
      <c r="AN31" s="150">
        <f t="shared" si="6"/>
        <v>0.16688797982716824</v>
      </c>
      <c r="AO31" s="150">
        <f t="shared" si="6"/>
        <v>0.17022573942371161</v>
      </c>
      <c r="AP31" s="150">
        <f t="shared" si="6"/>
        <v>0.17363025421218584</v>
      </c>
      <c r="AQ31" s="150">
        <f t="shared" si="6"/>
        <v>0.17710285929642955</v>
      </c>
      <c r="AR31" s="150">
        <f t="shared" si="6"/>
        <v>0.18064491648235814</v>
      </c>
      <c r="AS31" s="150">
        <f t="shared" si="6"/>
        <v>0.18425781481200532</v>
      </c>
      <c r="AT31" s="150">
        <f t="shared" si="6"/>
        <v>0.18794297110824543</v>
      </c>
      <c r="AU31" s="150">
        <f t="shared" si="6"/>
        <v>0.19170183053041034</v>
      </c>
      <c r="AV31" s="150">
        <f t="shared" si="6"/>
        <v>0.19553586714101856</v>
      </c>
      <c r="AW31" s="150">
        <f t="shared" si="6"/>
        <v>0.19944658448383892</v>
      </c>
      <c r="AX31" s="150">
        <f t="shared" si="6"/>
        <v>0.20343551617351571</v>
      </c>
      <c r="AY31" s="150">
        <f t="shared" si="6"/>
        <v>0</v>
      </c>
      <c r="AZ31" s="150">
        <f t="shared" si="6"/>
        <v>0</v>
      </c>
      <c r="BA31" s="150">
        <f t="shared" si="6"/>
        <v>0</v>
      </c>
      <c r="BB31" s="150">
        <f t="shared" si="6"/>
        <v>0</v>
      </c>
      <c r="BC31" s="150">
        <f t="shared" si="6"/>
        <v>0</v>
      </c>
      <c r="BD31" s="150">
        <f t="shared" si="6"/>
        <v>0</v>
      </c>
      <c r="BE31" s="150">
        <f t="shared" si="6"/>
        <v>0</v>
      </c>
      <c r="BF31" s="150">
        <f t="shared" si="6"/>
        <v>0</v>
      </c>
      <c r="BG31" s="150">
        <f t="shared" si="6"/>
        <v>0</v>
      </c>
      <c r="BH31" s="150">
        <f t="shared" si="6"/>
        <v>0</v>
      </c>
      <c r="BI31" s="150">
        <f t="shared" si="6"/>
        <v>0</v>
      </c>
      <c r="BJ31" s="150">
        <f t="shared" si="6"/>
        <v>0</v>
      </c>
      <c r="BK31" s="150">
        <f t="shared" si="6"/>
        <v>0</v>
      </c>
      <c r="BL31" s="150">
        <f t="shared" si="6"/>
        <v>0</v>
      </c>
      <c r="BM31" s="150">
        <f t="shared" si="6"/>
        <v>0</v>
      </c>
      <c r="BN31" s="150">
        <f t="shared" si="6"/>
        <v>0</v>
      </c>
      <c r="BO31" s="150">
        <f t="shared" si="6"/>
        <v>0</v>
      </c>
      <c r="BP31" s="150">
        <f t="shared" si="6"/>
        <v>0</v>
      </c>
      <c r="BQ31" s="150">
        <f t="shared" si="6"/>
        <v>0</v>
      </c>
      <c r="BR31" s="150">
        <f t="shared" si="6"/>
        <v>0</v>
      </c>
      <c r="BS31" s="150">
        <f t="shared" si="6"/>
        <v>0</v>
      </c>
      <c r="BT31" s="150">
        <f t="shared" si="6"/>
        <v>0</v>
      </c>
      <c r="BU31" s="150">
        <f t="shared" si="6"/>
        <v>0</v>
      </c>
      <c r="BV31" s="150">
        <f t="shared" si="6"/>
        <v>0</v>
      </c>
      <c r="BW31" s="150">
        <f t="shared" si="6"/>
        <v>0</v>
      </c>
      <c r="BX31" s="150">
        <f t="shared" si="6"/>
        <v>0</v>
      </c>
      <c r="BY31" s="150">
        <f t="shared" si="6"/>
        <v>0</v>
      </c>
      <c r="BZ31" s="150">
        <f t="shared" si="6"/>
        <v>0</v>
      </c>
      <c r="CA31" s="150">
        <f t="shared" si="6"/>
        <v>0</v>
      </c>
      <c r="CB31" s="150">
        <f t="shared" si="6"/>
        <v>0</v>
      </c>
      <c r="CC31" s="150">
        <f t="shared" si="6"/>
        <v>0</v>
      </c>
      <c r="CD31" s="150">
        <f t="shared" si="6"/>
        <v>0</v>
      </c>
      <c r="CE31" s="150">
        <f t="shared" si="6"/>
        <v>0</v>
      </c>
      <c r="CF31" s="150">
        <f t="shared" si="6"/>
        <v>0</v>
      </c>
      <c r="CG31" s="150">
        <f t="shared" si="6"/>
        <v>0</v>
      </c>
      <c r="CH31" s="150">
        <f t="shared" si="4"/>
        <v>0</v>
      </c>
      <c r="CI31" s="150">
        <f t="shared" si="4"/>
        <v>0</v>
      </c>
      <c r="CJ31" s="150">
        <f t="shared" si="4"/>
        <v>0</v>
      </c>
      <c r="CK31" s="150">
        <f t="shared" si="4"/>
        <v>0</v>
      </c>
      <c r="CL31" s="150">
        <f t="shared" si="4"/>
        <v>0</v>
      </c>
      <c r="CM31" s="150">
        <f t="shared" si="4"/>
        <v>0</v>
      </c>
      <c r="CN31" s="150">
        <f t="shared" si="4"/>
        <v>0</v>
      </c>
      <c r="CO31" s="150">
        <f t="shared" si="4"/>
        <v>0</v>
      </c>
      <c r="CP31" s="150">
        <f t="shared" si="4"/>
        <v>0</v>
      </c>
    </row>
    <row r="32" spans="2:94" ht="12.75" customHeight="1" outlineLevel="1" x14ac:dyDescent="0.2">
      <c r="B32" s="3" t="s">
        <v>540</v>
      </c>
      <c r="J32" s="5" t="s">
        <v>5</v>
      </c>
      <c r="L32" s="145"/>
      <c r="P32" s="127">
        <f t="shared" si="2"/>
        <v>7.0408947636105426</v>
      </c>
      <c r="R32" s="428">
        <v>4.6419000000000002E-2</v>
      </c>
      <c r="S32" s="428">
        <v>0.20574999999999999</v>
      </c>
      <c r="T32" s="428">
        <v>0.19809099999999999</v>
      </c>
      <c r="U32" s="150">
        <f t="shared" si="5"/>
        <v>0.16245863478720002</v>
      </c>
      <c r="V32" s="150">
        <f t="shared" si="6"/>
        <v>0.165707807482944</v>
      </c>
      <c r="W32" s="150">
        <f t="shared" si="6"/>
        <v>0.16902196363260291</v>
      </c>
      <c r="X32" s="150">
        <f t="shared" si="6"/>
        <v>0.17240240290525496</v>
      </c>
      <c r="Y32" s="150">
        <f t="shared" si="6"/>
        <v>0.17585045096336008</v>
      </c>
      <c r="Z32" s="150">
        <f t="shared" si="6"/>
        <v>0.17936745998262726</v>
      </c>
      <c r="AA32" s="150">
        <f t="shared" si="6"/>
        <v>0.18295480918227983</v>
      </c>
      <c r="AB32" s="150">
        <f t="shared" si="6"/>
        <v>0.18661390536592543</v>
      </c>
      <c r="AC32" s="150">
        <f t="shared" si="6"/>
        <v>0.19034618347324392</v>
      </c>
      <c r="AD32" s="150">
        <f t="shared" si="6"/>
        <v>0.19415310714270878</v>
      </c>
      <c r="AE32" s="150">
        <f t="shared" si="6"/>
        <v>0.19803616928556297</v>
      </c>
      <c r="AF32" s="150">
        <f t="shared" si="6"/>
        <v>0.20199689267127424</v>
      </c>
      <c r="AG32" s="150">
        <f t="shared" si="6"/>
        <v>0.20603683052469973</v>
      </c>
      <c r="AH32" s="150">
        <f t="shared" si="6"/>
        <v>0.21015756713519373</v>
      </c>
      <c r="AI32" s="150">
        <f t="shared" si="6"/>
        <v>0.21436071847789762</v>
      </c>
      <c r="AJ32" s="150">
        <f t="shared" si="6"/>
        <v>0.21864793284745557</v>
      </c>
      <c r="AK32" s="150">
        <f t="shared" si="6"/>
        <v>0.22302089150440471</v>
      </c>
      <c r="AL32" s="150">
        <f t="shared" si="6"/>
        <v>0.22748130933449281</v>
      </c>
      <c r="AM32" s="150">
        <f t="shared" si="6"/>
        <v>0.23203093552118267</v>
      </c>
      <c r="AN32" s="150">
        <f t="shared" si="6"/>
        <v>0.23667155423160632</v>
      </c>
      <c r="AO32" s="150">
        <f t="shared" si="6"/>
        <v>0.24140498531623844</v>
      </c>
      <c r="AP32" s="150">
        <f t="shared" si="6"/>
        <v>0.24623308502256322</v>
      </c>
      <c r="AQ32" s="150">
        <f t="shared" si="6"/>
        <v>0.2511577467230145</v>
      </c>
      <c r="AR32" s="150">
        <f t="shared" si="6"/>
        <v>0.25618090165747476</v>
      </c>
      <c r="AS32" s="150">
        <f t="shared" si="6"/>
        <v>0.26130451969062429</v>
      </c>
      <c r="AT32" s="150">
        <f t="shared" si="6"/>
        <v>0.26653061008443679</v>
      </c>
      <c r="AU32" s="150">
        <f t="shared" si="6"/>
        <v>0.27186122228612553</v>
      </c>
      <c r="AV32" s="150">
        <f t="shared" si="6"/>
        <v>0.27729844673184806</v>
      </c>
      <c r="AW32" s="150">
        <f t="shared" si="6"/>
        <v>0.28284441566648499</v>
      </c>
      <c r="AX32" s="150">
        <f t="shared" si="6"/>
        <v>0.28850130397981472</v>
      </c>
      <c r="AY32" s="150">
        <f t="shared" si="6"/>
        <v>0</v>
      </c>
      <c r="AZ32" s="150">
        <f t="shared" si="6"/>
        <v>0</v>
      </c>
      <c r="BA32" s="150">
        <f t="shared" si="6"/>
        <v>0</v>
      </c>
      <c r="BB32" s="150">
        <f t="shared" si="6"/>
        <v>0</v>
      </c>
      <c r="BC32" s="150">
        <f t="shared" si="6"/>
        <v>0</v>
      </c>
      <c r="BD32" s="150">
        <f t="shared" si="6"/>
        <v>0</v>
      </c>
      <c r="BE32" s="150">
        <f t="shared" si="6"/>
        <v>0</v>
      </c>
      <c r="BF32" s="150">
        <f t="shared" si="6"/>
        <v>0</v>
      </c>
      <c r="BG32" s="150">
        <f t="shared" si="6"/>
        <v>0</v>
      </c>
      <c r="BH32" s="150">
        <f t="shared" si="6"/>
        <v>0</v>
      </c>
      <c r="BI32" s="150">
        <f t="shared" si="6"/>
        <v>0</v>
      </c>
      <c r="BJ32" s="150">
        <f t="shared" si="6"/>
        <v>0</v>
      </c>
      <c r="BK32" s="150">
        <f t="shared" si="6"/>
        <v>0</v>
      </c>
      <c r="BL32" s="150">
        <f t="shared" si="6"/>
        <v>0</v>
      </c>
      <c r="BM32" s="150">
        <f t="shared" si="6"/>
        <v>0</v>
      </c>
      <c r="BN32" s="150">
        <f t="shared" si="6"/>
        <v>0</v>
      </c>
      <c r="BO32" s="150">
        <f t="shared" si="6"/>
        <v>0</v>
      </c>
      <c r="BP32" s="150">
        <f t="shared" si="6"/>
        <v>0</v>
      </c>
      <c r="BQ32" s="150">
        <f t="shared" si="6"/>
        <v>0</v>
      </c>
      <c r="BR32" s="150">
        <f t="shared" si="6"/>
        <v>0</v>
      </c>
      <c r="BS32" s="150">
        <f t="shared" si="6"/>
        <v>0</v>
      </c>
      <c r="BT32" s="150">
        <f t="shared" si="6"/>
        <v>0</v>
      </c>
      <c r="BU32" s="150">
        <f t="shared" si="6"/>
        <v>0</v>
      </c>
      <c r="BV32" s="150">
        <f t="shared" si="6"/>
        <v>0</v>
      </c>
      <c r="BW32" s="150">
        <f t="shared" si="6"/>
        <v>0</v>
      </c>
      <c r="BX32" s="150">
        <f t="shared" si="6"/>
        <v>0</v>
      </c>
      <c r="BY32" s="150">
        <f t="shared" si="6"/>
        <v>0</v>
      </c>
      <c r="BZ32" s="150">
        <f t="shared" si="6"/>
        <v>0</v>
      </c>
      <c r="CA32" s="150">
        <f t="shared" si="6"/>
        <v>0</v>
      </c>
      <c r="CB32" s="150">
        <f t="shared" si="6"/>
        <v>0</v>
      </c>
      <c r="CC32" s="150">
        <f t="shared" si="6"/>
        <v>0</v>
      </c>
      <c r="CD32" s="150">
        <f t="shared" si="6"/>
        <v>0</v>
      </c>
      <c r="CE32" s="150">
        <f t="shared" si="6"/>
        <v>0</v>
      </c>
      <c r="CF32" s="150">
        <f t="shared" si="6"/>
        <v>0</v>
      </c>
      <c r="CG32" s="150">
        <f t="shared" si="6"/>
        <v>0</v>
      </c>
      <c r="CH32" s="150">
        <f t="shared" si="4"/>
        <v>0</v>
      </c>
      <c r="CI32" s="150">
        <f t="shared" si="4"/>
        <v>0</v>
      </c>
      <c r="CJ32" s="150">
        <f t="shared" si="4"/>
        <v>0</v>
      </c>
      <c r="CK32" s="150">
        <f t="shared" si="4"/>
        <v>0</v>
      </c>
      <c r="CL32" s="150">
        <f t="shared" si="4"/>
        <v>0</v>
      </c>
      <c r="CM32" s="150">
        <f t="shared" si="4"/>
        <v>0</v>
      </c>
      <c r="CN32" s="150">
        <f t="shared" si="4"/>
        <v>0</v>
      </c>
      <c r="CO32" s="150">
        <f t="shared" si="4"/>
        <v>0</v>
      </c>
      <c r="CP32" s="150">
        <f t="shared" si="4"/>
        <v>0</v>
      </c>
    </row>
    <row r="33" spans="2:94" ht="12.75" customHeight="1" outlineLevel="1" x14ac:dyDescent="0.2">
      <c r="B33" s="3" t="s">
        <v>466</v>
      </c>
      <c r="J33" s="5" t="s">
        <v>5</v>
      </c>
      <c r="L33" s="145"/>
      <c r="P33" s="127">
        <f t="shared" si="2"/>
        <v>0.58391607375290111</v>
      </c>
      <c r="R33" s="428">
        <v>0</v>
      </c>
      <c r="S33" s="428">
        <v>3.7299999999999998E-3</v>
      </c>
      <c r="T33" s="428">
        <v>3.3611000000000002E-2</v>
      </c>
      <c r="U33" s="150">
        <f t="shared" si="5"/>
        <v>1.3473033095519999E-2</v>
      </c>
      <c r="V33" s="150">
        <f t="shared" si="6"/>
        <v>1.3742493757430399E-2</v>
      </c>
      <c r="W33" s="150">
        <f t="shared" si="6"/>
        <v>1.4017343632579008E-2</v>
      </c>
      <c r="X33" s="150">
        <f t="shared" si="6"/>
        <v>1.4297690505230588E-2</v>
      </c>
      <c r="Y33" s="150">
        <f t="shared" si="6"/>
        <v>1.4583644315335202E-2</v>
      </c>
      <c r="Z33" s="150">
        <f t="shared" si="6"/>
        <v>1.4875317201641905E-2</v>
      </c>
      <c r="AA33" s="150">
        <f t="shared" si="6"/>
        <v>1.5172823545674743E-2</v>
      </c>
      <c r="AB33" s="150">
        <f t="shared" si="6"/>
        <v>1.547628001658824E-2</v>
      </c>
      <c r="AC33" s="150">
        <f t="shared" si="6"/>
        <v>1.5785805616920005E-2</v>
      </c>
      <c r="AD33" s="150">
        <f t="shared" si="6"/>
        <v>1.6101521729258401E-2</v>
      </c>
      <c r="AE33" s="150">
        <f t="shared" si="6"/>
        <v>1.6423552163843572E-2</v>
      </c>
      <c r="AF33" s="150">
        <f t="shared" si="6"/>
        <v>1.6752023207120444E-2</v>
      </c>
      <c r="AG33" s="150">
        <f t="shared" si="6"/>
        <v>1.7087063671262854E-2</v>
      </c>
      <c r="AH33" s="150">
        <f t="shared" si="6"/>
        <v>1.7428804944688112E-2</v>
      </c>
      <c r="AI33" s="150">
        <f t="shared" si="6"/>
        <v>1.7777381043581876E-2</v>
      </c>
      <c r="AJ33" s="150">
        <f t="shared" si="6"/>
        <v>1.8132928664453513E-2</v>
      </c>
      <c r="AK33" s="150">
        <f t="shared" si="6"/>
        <v>1.8495587237742583E-2</v>
      </c>
      <c r="AL33" s="150">
        <f t="shared" si="6"/>
        <v>1.8865498982497435E-2</v>
      </c>
      <c r="AM33" s="150">
        <f t="shared" si="6"/>
        <v>1.9242808962147386E-2</v>
      </c>
      <c r="AN33" s="150">
        <f t="shared" si="6"/>
        <v>1.9627665141390332E-2</v>
      </c>
      <c r="AO33" s="150">
        <f t="shared" si="6"/>
        <v>2.0020218444218141E-2</v>
      </c>
      <c r="AP33" s="150">
        <f t="shared" si="6"/>
        <v>2.0420622813102501E-2</v>
      </c>
      <c r="AQ33" s="150">
        <f t="shared" si="6"/>
        <v>2.0829035269364551E-2</v>
      </c>
      <c r="AR33" s="150">
        <f t="shared" si="6"/>
        <v>2.1245615974751844E-2</v>
      </c>
      <c r="AS33" s="150">
        <f t="shared" si="6"/>
        <v>2.1670528294246882E-2</v>
      </c>
      <c r="AT33" s="150">
        <f t="shared" si="6"/>
        <v>2.210393886013182E-2</v>
      </c>
      <c r="AU33" s="150">
        <f t="shared" si="6"/>
        <v>2.2546017637334458E-2</v>
      </c>
      <c r="AV33" s="150">
        <f t="shared" si="6"/>
        <v>2.2996937990081144E-2</v>
      </c>
      <c r="AW33" s="150">
        <f t="shared" si="6"/>
        <v>2.3456876749882768E-2</v>
      </c>
      <c r="AX33" s="150">
        <f t="shared" si="6"/>
        <v>2.3926014284880427E-2</v>
      </c>
      <c r="AY33" s="150">
        <f t="shared" si="6"/>
        <v>0</v>
      </c>
      <c r="AZ33" s="150">
        <f t="shared" si="6"/>
        <v>0</v>
      </c>
      <c r="BA33" s="150">
        <f t="shared" si="6"/>
        <v>0</v>
      </c>
      <c r="BB33" s="150">
        <f t="shared" si="6"/>
        <v>0</v>
      </c>
      <c r="BC33" s="150">
        <f t="shared" si="6"/>
        <v>0</v>
      </c>
      <c r="BD33" s="150">
        <f t="shared" si="6"/>
        <v>0</v>
      </c>
      <c r="BE33" s="150">
        <f t="shared" si="6"/>
        <v>0</v>
      </c>
      <c r="BF33" s="150">
        <f t="shared" si="6"/>
        <v>0</v>
      </c>
      <c r="BG33" s="150">
        <f t="shared" si="6"/>
        <v>0</v>
      </c>
      <c r="BH33" s="150">
        <f t="shared" si="6"/>
        <v>0</v>
      </c>
      <c r="BI33" s="150">
        <f t="shared" si="6"/>
        <v>0</v>
      </c>
      <c r="BJ33" s="150">
        <f t="shared" si="6"/>
        <v>0</v>
      </c>
      <c r="BK33" s="150">
        <f t="shared" si="6"/>
        <v>0</v>
      </c>
      <c r="BL33" s="150">
        <f t="shared" si="6"/>
        <v>0</v>
      </c>
      <c r="BM33" s="150">
        <f t="shared" si="6"/>
        <v>0</v>
      </c>
      <c r="BN33" s="150">
        <f t="shared" si="6"/>
        <v>0</v>
      </c>
      <c r="BO33" s="150">
        <f t="shared" si="6"/>
        <v>0</v>
      </c>
      <c r="BP33" s="150">
        <f t="shared" si="6"/>
        <v>0</v>
      </c>
      <c r="BQ33" s="150">
        <f t="shared" si="6"/>
        <v>0</v>
      </c>
      <c r="BR33" s="150">
        <f t="shared" si="6"/>
        <v>0</v>
      </c>
      <c r="BS33" s="150">
        <f t="shared" si="6"/>
        <v>0</v>
      </c>
      <c r="BT33" s="150">
        <f t="shared" si="6"/>
        <v>0</v>
      </c>
      <c r="BU33" s="150">
        <f t="shared" si="6"/>
        <v>0</v>
      </c>
      <c r="BV33" s="150">
        <f t="shared" si="6"/>
        <v>0</v>
      </c>
      <c r="BW33" s="150">
        <f t="shared" si="6"/>
        <v>0</v>
      </c>
      <c r="BX33" s="150">
        <f t="shared" si="6"/>
        <v>0</v>
      </c>
      <c r="BY33" s="150">
        <f t="shared" si="6"/>
        <v>0</v>
      </c>
      <c r="BZ33" s="150">
        <f t="shared" si="6"/>
        <v>0</v>
      </c>
      <c r="CA33" s="150">
        <f t="shared" si="6"/>
        <v>0</v>
      </c>
      <c r="CB33" s="150">
        <f t="shared" si="6"/>
        <v>0</v>
      </c>
      <c r="CC33" s="150">
        <f t="shared" si="6"/>
        <v>0</v>
      </c>
      <c r="CD33" s="150">
        <f t="shared" si="6"/>
        <v>0</v>
      </c>
      <c r="CE33" s="150">
        <f t="shared" si="6"/>
        <v>0</v>
      </c>
      <c r="CF33" s="150">
        <f t="shared" si="6"/>
        <v>0</v>
      </c>
      <c r="CG33" s="150">
        <f t="shared" ref="CG33:CP36" si="7">AVERAGE($R33:$T33)*CG$16*CG$14</f>
        <v>0</v>
      </c>
      <c r="CH33" s="150">
        <f t="shared" si="7"/>
        <v>0</v>
      </c>
      <c r="CI33" s="150">
        <f t="shared" si="7"/>
        <v>0</v>
      </c>
      <c r="CJ33" s="150">
        <f t="shared" si="7"/>
        <v>0</v>
      </c>
      <c r="CK33" s="150">
        <f t="shared" si="7"/>
        <v>0</v>
      </c>
      <c r="CL33" s="150">
        <f t="shared" si="7"/>
        <v>0</v>
      </c>
      <c r="CM33" s="150">
        <f t="shared" si="7"/>
        <v>0</v>
      </c>
      <c r="CN33" s="150">
        <f t="shared" si="7"/>
        <v>0</v>
      </c>
      <c r="CO33" s="150">
        <f t="shared" si="7"/>
        <v>0</v>
      </c>
      <c r="CP33" s="150">
        <f t="shared" si="7"/>
        <v>0</v>
      </c>
    </row>
    <row r="34" spans="2:94" ht="12.75" customHeight="1" outlineLevel="1" x14ac:dyDescent="0.2">
      <c r="B34" s="3" t="s">
        <v>541</v>
      </c>
      <c r="J34" s="5" t="s">
        <v>5</v>
      </c>
      <c r="L34" s="145"/>
      <c r="P34" s="127">
        <f t="shared" si="2"/>
        <v>17.072050934344585</v>
      </c>
      <c r="R34" s="428">
        <v>0.29105500000000001</v>
      </c>
      <c r="S34" s="428">
        <v>0.18368899999999999</v>
      </c>
      <c r="T34" s="428">
        <v>0.61700100000000002</v>
      </c>
      <c r="U34" s="150">
        <f t="shared" si="5"/>
        <v>0.39391329950639997</v>
      </c>
      <c r="V34" s="150">
        <f t="shared" ref="V34:CG37" si="8">AVERAGE($R34:$T34)*V$16*V$14</f>
        <v>0.401791565496528</v>
      </c>
      <c r="W34" s="150">
        <f t="shared" si="8"/>
        <v>0.40982739680645858</v>
      </c>
      <c r="X34" s="150">
        <f t="shared" si="8"/>
        <v>0.41802394474258775</v>
      </c>
      <c r="Y34" s="150">
        <f t="shared" si="8"/>
        <v>0.4263844236374395</v>
      </c>
      <c r="Z34" s="150">
        <f t="shared" si="8"/>
        <v>0.43491211211018832</v>
      </c>
      <c r="AA34" s="150">
        <f t="shared" si="8"/>
        <v>0.4436103543523921</v>
      </c>
      <c r="AB34" s="150">
        <f t="shared" si="8"/>
        <v>0.45248256143943993</v>
      </c>
      <c r="AC34" s="150">
        <f t="shared" si="8"/>
        <v>0.46153221266822875</v>
      </c>
      <c r="AD34" s="150">
        <f t="shared" si="8"/>
        <v>0.47076285692159325</v>
      </c>
      <c r="AE34" s="150">
        <f t="shared" si="8"/>
        <v>0.4801781140600252</v>
      </c>
      <c r="AF34" s="150">
        <f t="shared" si="8"/>
        <v>0.48978167634122571</v>
      </c>
      <c r="AG34" s="150">
        <f t="shared" si="8"/>
        <v>0.49957730986805021</v>
      </c>
      <c r="AH34" s="150">
        <f t="shared" si="8"/>
        <v>0.50956885606541125</v>
      </c>
      <c r="AI34" s="150">
        <f t="shared" si="8"/>
        <v>0.51976023318671949</v>
      </c>
      <c r="AJ34" s="150">
        <f t="shared" si="8"/>
        <v>0.53015543785045383</v>
      </c>
      <c r="AK34" s="150">
        <f t="shared" si="8"/>
        <v>0.54075854660746303</v>
      </c>
      <c r="AL34" s="150">
        <f t="shared" si="8"/>
        <v>0.55157371753961226</v>
      </c>
      <c r="AM34" s="150">
        <f t="shared" si="8"/>
        <v>0.56260519189040459</v>
      </c>
      <c r="AN34" s="150">
        <f t="shared" si="8"/>
        <v>0.57385729572821265</v>
      </c>
      <c r="AO34" s="150">
        <f t="shared" si="8"/>
        <v>0.58533444164277693</v>
      </c>
      <c r="AP34" s="150">
        <f t="shared" si="8"/>
        <v>0.59704113047563245</v>
      </c>
      <c r="AQ34" s="150">
        <f t="shared" si="8"/>
        <v>0.60898195308514502</v>
      </c>
      <c r="AR34" s="150">
        <f t="shared" si="8"/>
        <v>0.62116159214684796</v>
      </c>
      <c r="AS34" s="150">
        <f t="shared" si="8"/>
        <v>0.633584823989785</v>
      </c>
      <c r="AT34" s="150">
        <f t="shared" si="8"/>
        <v>0.64625652046958071</v>
      </c>
      <c r="AU34" s="150">
        <f t="shared" si="8"/>
        <v>0.65918165087897229</v>
      </c>
      <c r="AV34" s="150">
        <f t="shared" si="8"/>
        <v>0.67236528389655181</v>
      </c>
      <c r="AW34" s="150">
        <f t="shared" si="8"/>
        <v>0.68581258957448288</v>
      </c>
      <c r="AX34" s="150">
        <f t="shared" si="8"/>
        <v>0.6995288413659726</v>
      </c>
      <c r="AY34" s="150">
        <f t="shared" si="8"/>
        <v>0</v>
      </c>
      <c r="AZ34" s="150">
        <f t="shared" si="8"/>
        <v>0</v>
      </c>
      <c r="BA34" s="150">
        <f t="shared" si="8"/>
        <v>0</v>
      </c>
      <c r="BB34" s="150">
        <f t="shared" si="8"/>
        <v>0</v>
      </c>
      <c r="BC34" s="150">
        <f t="shared" si="8"/>
        <v>0</v>
      </c>
      <c r="BD34" s="150">
        <f t="shared" si="8"/>
        <v>0</v>
      </c>
      <c r="BE34" s="150">
        <f t="shared" si="8"/>
        <v>0</v>
      </c>
      <c r="BF34" s="150">
        <f t="shared" si="8"/>
        <v>0</v>
      </c>
      <c r="BG34" s="150">
        <f t="shared" si="8"/>
        <v>0</v>
      </c>
      <c r="BH34" s="150">
        <f t="shared" si="8"/>
        <v>0</v>
      </c>
      <c r="BI34" s="150">
        <f t="shared" si="8"/>
        <v>0</v>
      </c>
      <c r="BJ34" s="150">
        <f t="shared" si="8"/>
        <v>0</v>
      </c>
      <c r="BK34" s="150">
        <f t="shared" si="8"/>
        <v>0</v>
      </c>
      <c r="BL34" s="150">
        <f t="shared" si="8"/>
        <v>0</v>
      </c>
      <c r="BM34" s="150">
        <f t="shared" si="8"/>
        <v>0</v>
      </c>
      <c r="BN34" s="150">
        <f t="shared" si="8"/>
        <v>0</v>
      </c>
      <c r="BO34" s="150">
        <f t="shared" si="8"/>
        <v>0</v>
      </c>
      <c r="BP34" s="150">
        <f t="shared" si="8"/>
        <v>0</v>
      </c>
      <c r="BQ34" s="150">
        <f t="shared" si="8"/>
        <v>0</v>
      </c>
      <c r="BR34" s="150">
        <f t="shared" si="8"/>
        <v>0</v>
      </c>
      <c r="BS34" s="150">
        <f t="shared" si="8"/>
        <v>0</v>
      </c>
      <c r="BT34" s="150">
        <f t="shared" si="8"/>
        <v>0</v>
      </c>
      <c r="BU34" s="150">
        <f t="shared" si="8"/>
        <v>0</v>
      </c>
      <c r="BV34" s="150">
        <f t="shared" si="8"/>
        <v>0</v>
      </c>
      <c r="BW34" s="150">
        <f t="shared" si="8"/>
        <v>0</v>
      </c>
      <c r="BX34" s="150">
        <f t="shared" si="8"/>
        <v>0</v>
      </c>
      <c r="BY34" s="150">
        <f t="shared" si="8"/>
        <v>0</v>
      </c>
      <c r="BZ34" s="150">
        <f t="shared" si="8"/>
        <v>0</v>
      </c>
      <c r="CA34" s="150">
        <f t="shared" si="8"/>
        <v>0</v>
      </c>
      <c r="CB34" s="150">
        <f t="shared" si="8"/>
        <v>0</v>
      </c>
      <c r="CC34" s="150">
        <f t="shared" si="8"/>
        <v>0</v>
      </c>
      <c r="CD34" s="150">
        <f t="shared" si="8"/>
        <v>0</v>
      </c>
      <c r="CE34" s="150">
        <f t="shared" si="8"/>
        <v>0</v>
      </c>
      <c r="CF34" s="150">
        <f t="shared" si="8"/>
        <v>0</v>
      </c>
      <c r="CG34" s="150">
        <f t="shared" si="8"/>
        <v>0</v>
      </c>
      <c r="CH34" s="150">
        <f t="shared" si="7"/>
        <v>0</v>
      </c>
      <c r="CI34" s="150">
        <f t="shared" si="7"/>
        <v>0</v>
      </c>
      <c r="CJ34" s="150">
        <f t="shared" si="7"/>
        <v>0</v>
      </c>
      <c r="CK34" s="150">
        <f t="shared" si="7"/>
        <v>0</v>
      </c>
      <c r="CL34" s="150">
        <f t="shared" si="7"/>
        <v>0</v>
      </c>
      <c r="CM34" s="150">
        <f t="shared" si="7"/>
        <v>0</v>
      </c>
      <c r="CN34" s="150">
        <f t="shared" si="7"/>
        <v>0</v>
      </c>
      <c r="CO34" s="150">
        <f t="shared" si="7"/>
        <v>0</v>
      </c>
      <c r="CP34" s="150">
        <f t="shared" si="7"/>
        <v>0</v>
      </c>
    </row>
    <row r="35" spans="2:94" ht="12.75" customHeight="1" outlineLevel="1" x14ac:dyDescent="0.2">
      <c r="B35" s="3" t="s">
        <v>542</v>
      </c>
      <c r="J35" s="5" t="s">
        <v>5</v>
      </c>
      <c r="L35" s="145"/>
      <c r="P35" s="127">
        <f t="shared" si="2"/>
        <v>4.8376635911348469</v>
      </c>
      <c r="R35" s="428">
        <v>0</v>
      </c>
      <c r="S35" s="428">
        <v>0.151453</v>
      </c>
      <c r="T35" s="428">
        <v>0.157912</v>
      </c>
      <c r="U35" s="150">
        <f t="shared" si="5"/>
        <v>0.1116222083928</v>
      </c>
      <c r="V35" s="150">
        <f t="shared" si="8"/>
        <v>0.11385465256065601</v>
      </c>
      <c r="W35" s="150">
        <f t="shared" si="8"/>
        <v>0.11613174561186913</v>
      </c>
      <c r="X35" s="150">
        <f t="shared" si="8"/>
        <v>0.11845438052410651</v>
      </c>
      <c r="Y35" s="150">
        <f t="shared" si="8"/>
        <v>0.12082346813458865</v>
      </c>
      <c r="Z35" s="150">
        <f t="shared" si="8"/>
        <v>0.12323993749728042</v>
      </c>
      <c r="AA35" s="150">
        <f t="shared" si="8"/>
        <v>0.12570473624722603</v>
      </c>
      <c r="AB35" s="150">
        <f t="shared" si="8"/>
        <v>0.12821883097217054</v>
      </c>
      <c r="AC35" s="150">
        <f t="shared" si="8"/>
        <v>0.13078320759161396</v>
      </c>
      <c r="AD35" s="150">
        <f t="shared" si="8"/>
        <v>0.13339887174344622</v>
      </c>
      <c r="AE35" s="150">
        <f t="shared" si="8"/>
        <v>0.13606684917831516</v>
      </c>
      <c r="AF35" s="150">
        <f t="shared" si="8"/>
        <v>0.13878818616188149</v>
      </c>
      <c r="AG35" s="150">
        <f t="shared" si="8"/>
        <v>0.14156394988511911</v>
      </c>
      <c r="AH35" s="150">
        <f t="shared" si="8"/>
        <v>0.1443952288828215</v>
      </c>
      <c r="AI35" s="150">
        <f t="shared" si="8"/>
        <v>0.14728313346047794</v>
      </c>
      <c r="AJ35" s="150">
        <f t="shared" si="8"/>
        <v>0.15022879612968748</v>
      </c>
      <c r="AK35" s="150">
        <f t="shared" si="8"/>
        <v>0.15323337205228124</v>
      </c>
      <c r="AL35" s="150">
        <f t="shared" si="8"/>
        <v>0.15629803949332688</v>
      </c>
      <c r="AM35" s="150">
        <f t="shared" si="8"/>
        <v>0.15942400028319342</v>
      </c>
      <c r="AN35" s="150">
        <f t="shared" si="8"/>
        <v>0.1626124802888573</v>
      </c>
      <c r="AO35" s="150">
        <f t="shared" si="8"/>
        <v>0.16586472989463444</v>
      </c>
      <c r="AP35" s="150">
        <f t="shared" si="8"/>
        <v>0.16918202449252714</v>
      </c>
      <c r="AQ35" s="150">
        <f t="shared" si="8"/>
        <v>0.17256566498237766</v>
      </c>
      <c r="AR35" s="150">
        <f t="shared" si="8"/>
        <v>0.17601697828202523</v>
      </c>
      <c r="AS35" s="150">
        <f t="shared" si="8"/>
        <v>0.17953731784766574</v>
      </c>
      <c r="AT35" s="150">
        <f t="shared" si="8"/>
        <v>0.18312806420461905</v>
      </c>
      <c r="AU35" s="150">
        <f t="shared" si="8"/>
        <v>0.18679062548871145</v>
      </c>
      <c r="AV35" s="150">
        <f t="shared" si="8"/>
        <v>0.19052643799848568</v>
      </c>
      <c r="AW35" s="150">
        <f t="shared" si="8"/>
        <v>0.19433696675845541</v>
      </c>
      <c r="AX35" s="150">
        <f t="shared" si="8"/>
        <v>0.19822370609362452</v>
      </c>
      <c r="AY35" s="150">
        <f t="shared" si="8"/>
        <v>0</v>
      </c>
      <c r="AZ35" s="150">
        <f t="shared" si="8"/>
        <v>0</v>
      </c>
      <c r="BA35" s="150">
        <f t="shared" si="8"/>
        <v>0</v>
      </c>
      <c r="BB35" s="150">
        <f t="shared" si="8"/>
        <v>0</v>
      </c>
      <c r="BC35" s="150">
        <f t="shared" si="8"/>
        <v>0</v>
      </c>
      <c r="BD35" s="150">
        <f t="shared" si="8"/>
        <v>0</v>
      </c>
      <c r="BE35" s="150">
        <f t="shared" si="8"/>
        <v>0</v>
      </c>
      <c r="BF35" s="150">
        <f t="shared" si="8"/>
        <v>0</v>
      </c>
      <c r="BG35" s="150">
        <f t="shared" si="8"/>
        <v>0</v>
      </c>
      <c r="BH35" s="150">
        <f t="shared" si="8"/>
        <v>0</v>
      </c>
      <c r="BI35" s="150">
        <f t="shared" si="8"/>
        <v>0</v>
      </c>
      <c r="BJ35" s="150">
        <f t="shared" si="8"/>
        <v>0</v>
      </c>
      <c r="BK35" s="150">
        <f t="shared" si="8"/>
        <v>0</v>
      </c>
      <c r="BL35" s="150">
        <f t="shared" si="8"/>
        <v>0</v>
      </c>
      <c r="BM35" s="150">
        <f t="shared" si="8"/>
        <v>0</v>
      </c>
      <c r="BN35" s="150">
        <f t="shared" si="8"/>
        <v>0</v>
      </c>
      <c r="BO35" s="150">
        <f t="shared" si="8"/>
        <v>0</v>
      </c>
      <c r="BP35" s="150">
        <f t="shared" si="8"/>
        <v>0</v>
      </c>
      <c r="BQ35" s="150">
        <f t="shared" si="8"/>
        <v>0</v>
      </c>
      <c r="BR35" s="150">
        <f t="shared" si="8"/>
        <v>0</v>
      </c>
      <c r="BS35" s="150">
        <f t="shared" si="8"/>
        <v>0</v>
      </c>
      <c r="BT35" s="150">
        <f t="shared" si="8"/>
        <v>0</v>
      </c>
      <c r="BU35" s="150">
        <f t="shared" si="8"/>
        <v>0</v>
      </c>
      <c r="BV35" s="150">
        <f t="shared" si="8"/>
        <v>0</v>
      </c>
      <c r="BW35" s="150">
        <f t="shared" si="8"/>
        <v>0</v>
      </c>
      <c r="BX35" s="150">
        <f t="shared" si="8"/>
        <v>0</v>
      </c>
      <c r="BY35" s="150">
        <f t="shared" si="8"/>
        <v>0</v>
      </c>
      <c r="BZ35" s="150">
        <f t="shared" si="8"/>
        <v>0</v>
      </c>
      <c r="CA35" s="150">
        <f t="shared" si="8"/>
        <v>0</v>
      </c>
      <c r="CB35" s="150">
        <f t="shared" si="8"/>
        <v>0</v>
      </c>
      <c r="CC35" s="150">
        <f t="shared" si="8"/>
        <v>0</v>
      </c>
      <c r="CD35" s="150">
        <f t="shared" si="8"/>
        <v>0</v>
      </c>
      <c r="CE35" s="150">
        <f t="shared" si="8"/>
        <v>0</v>
      </c>
      <c r="CF35" s="150">
        <f t="shared" si="8"/>
        <v>0</v>
      </c>
      <c r="CG35" s="150">
        <f t="shared" si="8"/>
        <v>0</v>
      </c>
      <c r="CH35" s="150">
        <f t="shared" si="7"/>
        <v>0</v>
      </c>
      <c r="CI35" s="150">
        <f t="shared" si="7"/>
        <v>0</v>
      </c>
      <c r="CJ35" s="150">
        <f t="shared" si="7"/>
        <v>0</v>
      </c>
      <c r="CK35" s="150">
        <f t="shared" si="7"/>
        <v>0</v>
      </c>
      <c r="CL35" s="150">
        <f t="shared" si="7"/>
        <v>0</v>
      </c>
      <c r="CM35" s="150">
        <f t="shared" si="7"/>
        <v>0</v>
      </c>
      <c r="CN35" s="150">
        <f t="shared" si="7"/>
        <v>0</v>
      </c>
      <c r="CO35" s="150">
        <f t="shared" si="7"/>
        <v>0</v>
      </c>
      <c r="CP35" s="150">
        <f t="shared" si="7"/>
        <v>0</v>
      </c>
    </row>
    <row r="36" spans="2:94" ht="12.75" customHeight="1" outlineLevel="1" x14ac:dyDescent="0.2">
      <c r="B36" s="3" t="s">
        <v>543</v>
      </c>
      <c r="J36" s="5" t="s">
        <v>5</v>
      </c>
      <c r="L36" s="145"/>
      <c r="P36" s="127">
        <f t="shared" si="2"/>
        <v>0.82634265288552289</v>
      </c>
      <c r="R36" s="428">
        <v>0</v>
      </c>
      <c r="S36" s="428">
        <v>0</v>
      </c>
      <c r="T36" s="428">
        <v>5.2844000000000002E-2</v>
      </c>
      <c r="U36" s="150">
        <f t="shared" si="5"/>
        <v>1.9066681687680002E-2</v>
      </c>
      <c r="V36" s="150">
        <f t="shared" si="8"/>
        <v>1.9448015321433601E-2</v>
      </c>
      <c r="W36" s="150">
        <f t="shared" si="8"/>
        <v>1.9836975627862272E-2</v>
      </c>
      <c r="X36" s="150">
        <f t="shared" si="8"/>
        <v>2.0233715140419519E-2</v>
      </c>
      <c r="Y36" s="150">
        <f t="shared" si="8"/>
        <v>2.0638389443227913E-2</v>
      </c>
      <c r="Z36" s="150">
        <f t="shared" si="8"/>
        <v>2.1051157232092468E-2</v>
      </c>
      <c r="AA36" s="150">
        <f t="shared" si="8"/>
        <v>2.1472180376734321E-2</v>
      </c>
      <c r="AB36" s="150">
        <f t="shared" si="8"/>
        <v>2.1901623984269005E-2</v>
      </c>
      <c r="AC36" s="150">
        <f t="shared" si="8"/>
        <v>2.2339656463954385E-2</v>
      </c>
      <c r="AD36" s="150">
        <f t="shared" si="8"/>
        <v>2.2786449593233473E-2</v>
      </c>
      <c r="AE36" s="150">
        <f t="shared" si="8"/>
        <v>2.3242178585098142E-2</v>
      </c>
      <c r="AF36" s="150">
        <f t="shared" si="8"/>
        <v>2.3707022156800109E-2</v>
      </c>
      <c r="AG36" s="150">
        <f t="shared" si="8"/>
        <v>2.418116259993611E-2</v>
      </c>
      <c r="AH36" s="150">
        <f t="shared" si="8"/>
        <v>2.4664785851934833E-2</v>
      </c>
      <c r="AI36" s="150">
        <f t="shared" si="8"/>
        <v>2.515808156897353E-2</v>
      </c>
      <c r="AJ36" s="150">
        <f t="shared" si="8"/>
        <v>2.5661243200353002E-2</v>
      </c>
      <c r="AK36" s="150">
        <f t="shared" si="8"/>
        <v>2.6174468064360062E-2</v>
      </c>
      <c r="AL36" s="150">
        <f t="shared" si="8"/>
        <v>2.6697957425647265E-2</v>
      </c>
      <c r="AM36" s="150">
        <f t="shared" si="8"/>
        <v>2.7231916574160214E-2</v>
      </c>
      <c r="AN36" s="150">
        <f t="shared" si="8"/>
        <v>2.7776554905643416E-2</v>
      </c>
      <c r="AO36" s="150">
        <f t="shared" si="8"/>
        <v>2.8332086003756286E-2</v>
      </c>
      <c r="AP36" s="150">
        <f t="shared" si="8"/>
        <v>2.8898727723831411E-2</v>
      </c>
      <c r="AQ36" s="150">
        <f t="shared" si="8"/>
        <v>2.9476702278308037E-2</v>
      </c>
      <c r="AR36" s="150">
        <f t="shared" si="8"/>
        <v>3.0066236323874201E-2</v>
      </c>
      <c r="AS36" s="150">
        <f t="shared" si="8"/>
        <v>3.0667561050351688E-2</v>
      </c>
      <c r="AT36" s="150">
        <f t="shared" si="8"/>
        <v>3.1280912271358721E-2</v>
      </c>
      <c r="AU36" s="150">
        <f t="shared" si="8"/>
        <v>3.1906530516785894E-2</v>
      </c>
      <c r="AV36" s="150">
        <f t="shared" si="8"/>
        <v>3.2544661127121614E-2</v>
      </c>
      <c r="AW36" s="150">
        <f t="shared" si="8"/>
        <v>3.319555434966405E-2</v>
      </c>
      <c r="AX36" s="150">
        <f t="shared" si="8"/>
        <v>3.3859465436657327E-2</v>
      </c>
      <c r="AY36" s="150">
        <f t="shared" si="8"/>
        <v>0</v>
      </c>
      <c r="AZ36" s="150">
        <f t="shared" si="8"/>
        <v>0</v>
      </c>
      <c r="BA36" s="150">
        <f t="shared" si="8"/>
        <v>0</v>
      </c>
      <c r="BB36" s="150">
        <f t="shared" si="8"/>
        <v>0</v>
      </c>
      <c r="BC36" s="150">
        <f t="shared" si="8"/>
        <v>0</v>
      </c>
      <c r="BD36" s="150">
        <f t="shared" si="8"/>
        <v>0</v>
      </c>
      <c r="BE36" s="150">
        <f t="shared" si="8"/>
        <v>0</v>
      </c>
      <c r="BF36" s="150">
        <f t="shared" si="8"/>
        <v>0</v>
      </c>
      <c r="BG36" s="150">
        <f t="shared" si="8"/>
        <v>0</v>
      </c>
      <c r="BH36" s="150">
        <f t="shared" si="8"/>
        <v>0</v>
      </c>
      <c r="BI36" s="150">
        <f t="shared" si="8"/>
        <v>0</v>
      </c>
      <c r="BJ36" s="150">
        <f t="shared" si="8"/>
        <v>0</v>
      </c>
      <c r="BK36" s="150">
        <f t="shared" si="8"/>
        <v>0</v>
      </c>
      <c r="BL36" s="150">
        <f t="shared" si="8"/>
        <v>0</v>
      </c>
      <c r="BM36" s="150">
        <f t="shared" si="8"/>
        <v>0</v>
      </c>
      <c r="BN36" s="150">
        <f t="shared" si="8"/>
        <v>0</v>
      </c>
      <c r="BO36" s="150">
        <f t="shared" si="8"/>
        <v>0</v>
      </c>
      <c r="BP36" s="150">
        <f t="shared" si="8"/>
        <v>0</v>
      </c>
      <c r="BQ36" s="150">
        <f t="shared" si="8"/>
        <v>0</v>
      </c>
      <c r="BR36" s="150">
        <f t="shared" si="8"/>
        <v>0</v>
      </c>
      <c r="BS36" s="150">
        <f t="shared" si="8"/>
        <v>0</v>
      </c>
      <c r="BT36" s="150">
        <f t="shared" si="8"/>
        <v>0</v>
      </c>
      <c r="BU36" s="150">
        <f t="shared" si="8"/>
        <v>0</v>
      </c>
      <c r="BV36" s="150">
        <f t="shared" si="8"/>
        <v>0</v>
      </c>
      <c r="BW36" s="150">
        <f t="shared" si="8"/>
        <v>0</v>
      </c>
      <c r="BX36" s="150">
        <f t="shared" si="8"/>
        <v>0</v>
      </c>
      <c r="BY36" s="150">
        <f t="shared" si="8"/>
        <v>0</v>
      </c>
      <c r="BZ36" s="150">
        <f t="shared" si="8"/>
        <v>0</v>
      </c>
      <c r="CA36" s="150">
        <f t="shared" si="8"/>
        <v>0</v>
      </c>
      <c r="CB36" s="150">
        <f t="shared" si="8"/>
        <v>0</v>
      </c>
      <c r="CC36" s="150">
        <f t="shared" si="8"/>
        <v>0</v>
      </c>
      <c r="CD36" s="150">
        <f t="shared" si="8"/>
        <v>0</v>
      </c>
      <c r="CE36" s="150">
        <f t="shared" si="8"/>
        <v>0</v>
      </c>
      <c r="CF36" s="150">
        <f t="shared" si="8"/>
        <v>0</v>
      </c>
      <c r="CG36" s="150">
        <f t="shared" si="8"/>
        <v>0</v>
      </c>
      <c r="CH36" s="150">
        <f t="shared" si="7"/>
        <v>0</v>
      </c>
      <c r="CI36" s="150">
        <f t="shared" si="7"/>
        <v>0</v>
      </c>
      <c r="CJ36" s="150">
        <f t="shared" si="7"/>
        <v>0</v>
      </c>
      <c r="CK36" s="150">
        <f t="shared" si="7"/>
        <v>0</v>
      </c>
      <c r="CL36" s="150">
        <f t="shared" si="7"/>
        <v>0</v>
      </c>
      <c r="CM36" s="150">
        <f t="shared" si="7"/>
        <v>0</v>
      </c>
      <c r="CN36" s="150">
        <f t="shared" si="7"/>
        <v>0</v>
      </c>
      <c r="CO36" s="150">
        <f t="shared" si="7"/>
        <v>0</v>
      </c>
      <c r="CP36" s="150">
        <f t="shared" si="7"/>
        <v>0</v>
      </c>
    </row>
    <row r="37" spans="2:94" ht="12.75" customHeight="1" outlineLevel="1" x14ac:dyDescent="0.2">
      <c r="B37" s="13" t="s">
        <v>544</v>
      </c>
      <c r="C37" s="13"/>
      <c r="D37" s="13"/>
      <c r="E37" s="13"/>
      <c r="F37" s="13"/>
      <c r="G37" s="13"/>
      <c r="H37" s="13"/>
      <c r="I37" s="157"/>
      <c r="J37" s="14" t="s">
        <v>5</v>
      </c>
      <c r="K37" s="13"/>
      <c r="L37" s="158"/>
      <c r="M37" s="13"/>
      <c r="N37" s="13"/>
      <c r="O37" s="13"/>
      <c r="P37" s="177">
        <f t="shared" si="2"/>
        <v>10.597229973520655</v>
      </c>
      <c r="Q37" s="13"/>
      <c r="R37" s="429">
        <v>0.25844099999999998</v>
      </c>
      <c r="S37" s="429">
        <v>9.2558000000000001E-2</v>
      </c>
      <c r="T37" s="429">
        <v>0.32668599999999998</v>
      </c>
      <c r="U37" s="160">
        <f t="shared" si="5"/>
        <v>0.24451601278319995</v>
      </c>
      <c r="V37" s="160">
        <f t="shared" si="8"/>
        <v>0.24940633303886395</v>
      </c>
      <c r="W37" s="160">
        <f t="shared" si="8"/>
        <v>0.25439445969964125</v>
      </c>
      <c r="X37" s="160">
        <f t="shared" si="8"/>
        <v>0.25948234889363408</v>
      </c>
      <c r="Y37" s="160">
        <f t="shared" si="8"/>
        <v>0.26467199587150675</v>
      </c>
      <c r="Z37" s="160">
        <f t="shared" si="8"/>
        <v>0.26996543578893689</v>
      </c>
      <c r="AA37" s="160">
        <f t="shared" si="8"/>
        <v>0.27536474450471565</v>
      </c>
      <c r="AB37" s="160">
        <f t="shared" si="8"/>
        <v>0.28087203939480998</v>
      </c>
      <c r="AC37" s="160">
        <f t="shared" si="8"/>
        <v>0.28648948018270615</v>
      </c>
      <c r="AD37" s="160">
        <f t="shared" si="8"/>
        <v>0.29221926978636026</v>
      </c>
      <c r="AE37" s="160">
        <f t="shared" si="8"/>
        <v>0.29806365518208749</v>
      </c>
      <c r="AF37" s="160">
        <f t="shared" si="8"/>
        <v>0.30402492828572925</v>
      </c>
      <c r="AG37" s="160">
        <f t="shared" si="8"/>
        <v>0.31010542685144382</v>
      </c>
      <c r="AH37" s="160">
        <f t="shared" si="8"/>
        <v>0.31630753538847273</v>
      </c>
      <c r="AI37" s="160">
        <f t="shared" si="8"/>
        <v>0.32263368609624221</v>
      </c>
      <c r="AJ37" s="160">
        <f t="shared" si="8"/>
        <v>0.32908635981816703</v>
      </c>
      <c r="AK37" s="160">
        <f t="shared" si="8"/>
        <v>0.33566808701453044</v>
      </c>
      <c r="AL37" s="160">
        <f t="shared" si="8"/>
        <v>0.34238144875482107</v>
      </c>
      <c r="AM37" s="160">
        <f t="shared" si="8"/>
        <v>0.34922907772991746</v>
      </c>
      <c r="AN37" s="160">
        <f t="shared" si="8"/>
        <v>0.35621365928451582</v>
      </c>
      <c r="AO37" s="160">
        <f t="shared" si="8"/>
        <v>0.36333793247020613</v>
      </c>
      <c r="AP37" s="160">
        <f t="shared" si="8"/>
        <v>0.37060469111961025</v>
      </c>
      <c r="AQ37" s="160">
        <f t="shared" si="8"/>
        <v>0.37801678494200247</v>
      </c>
      <c r="AR37" s="160">
        <f t="shared" si="8"/>
        <v>0.38557712064084254</v>
      </c>
      <c r="AS37" s="160">
        <f t="shared" si="8"/>
        <v>0.39328866305365939</v>
      </c>
      <c r="AT37" s="160">
        <f t="shared" si="8"/>
        <v>0.40115443631473258</v>
      </c>
      <c r="AU37" s="160">
        <f t="shared" si="8"/>
        <v>0.40917752504102728</v>
      </c>
      <c r="AV37" s="160">
        <f t="shared" si="8"/>
        <v>0.41736107554184781</v>
      </c>
      <c r="AW37" s="160">
        <f t="shared" si="8"/>
        <v>0.42570829705268476</v>
      </c>
      <c r="AX37" s="160">
        <f t="shared" si="8"/>
        <v>0.43422246299373851</v>
      </c>
      <c r="AY37" s="160">
        <f t="shared" si="8"/>
        <v>0</v>
      </c>
      <c r="AZ37" s="160">
        <f t="shared" si="8"/>
        <v>0</v>
      </c>
      <c r="BA37" s="160">
        <f t="shared" si="8"/>
        <v>0</v>
      </c>
      <c r="BB37" s="160">
        <f t="shared" si="8"/>
        <v>0</v>
      </c>
      <c r="BC37" s="160">
        <f t="shared" si="8"/>
        <v>0</v>
      </c>
      <c r="BD37" s="160">
        <f t="shared" si="8"/>
        <v>0</v>
      </c>
      <c r="BE37" s="160">
        <f t="shared" si="8"/>
        <v>0</v>
      </c>
      <c r="BF37" s="160">
        <f t="shared" si="8"/>
        <v>0</v>
      </c>
      <c r="BG37" s="160">
        <f t="shared" si="8"/>
        <v>0</v>
      </c>
      <c r="BH37" s="160">
        <f t="shared" si="8"/>
        <v>0</v>
      </c>
      <c r="BI37" s="160">
        <f t="shared" si="8"/>
        <v>0</v>
      </c>
      <c r="BJ37" s="160">
        <f t="shared" si="8"/>
        <v>0</v>
      </c>
      <c r="BK37" s="160">
        <f t="shared" si="8"/>
        <v>0</v>
      </c>
      <c r="BL37" s="160">
        <f t="shared" si="8"/>
        <v>0</v>
      </c>
      <c r="BM37" s="160">
        <f t="shared" si="8"/>
        <v>0</v>
      </c>
      <c r="BN37" s="160">
        <f t="shared" si="8"/>
        <v>0</v>
      </c>
      <c r="BO37" s="160">
        <f t="shared" si="8"/>
        <v>0</v>
      </c>
      <c r="BP37" s="160">
        <f t="shared" si="8"/>
        <v>0</v>
      </c>
      <c r="BQ37" s="160">
        <f t="shared" si="8"/>
        <v>0</v>
      </c>
      <c r="BR37" s="160">
        <f t="shared" si="8"/>
        <v>0</v>
      </c>
      <c r="BS37" s="160">
        <f t="shared" si="8"/>
        <v>0</v>
      </c>
      <c r="BT37" s="160">
        <f t="shared" si="8"/>
        <v>0</v>
      </c>
      <c r="BU37" s="160">
        <f t="shared" si="8"/>
        <v>0</v>
      </c>
      <c r="BV37" s="160">
        <f t="shared" si="8"/>
        <v>0</v>
      </c>
      <c r="BW37" s="160">
        <f t="shared" si="8"/>
        <v>0</v>
      </c>
      <c r="BX37" s="160">
        <f t="shared" si="8"/>
        <v>0</v>
      </c>
      <c r="BY37" s="160">
        <f t="shared" si="8"/>
        <v>0</v>
      </c>
      <c r="BZ37" s="160">
        <f t="shared" si="8"/>
        <v>0</v>
      </c>
      <c r="CA37" s="160">
        <f t="shared" si="8"/>
        <v>0</v>
      </c>
      <c r="CB37" s="160">
        <f t="shared" si="8"/>
        <v>0</v>
      </c>
      <c r="CC37" s="160">
        <f t="shared" si="8"/>
        <v>0</v>
      </c>
      <c r="CD37" s="160">
        <f t="shared" si="8"/>
        <v>0</v>
      </c>
      <c r="CE37" s="160">
        <f t="shared" si="8"/>
        <v>0</v>
      </c>
      <c r="CF37" s="160">
        <f t="shared" si="8"/>
        <v>0</v>
      </c>
      <c r="CG37" s="160">
        <f t="shared" ref="CG37:CP37" si="9">AVERAGE($R37:$T37)*CG$16*CG$14</f>
        <v>0</v>
      </c>
      <c r="CH37" s="160">
        <f t="shared" si="9"/>
        <v>0</v>
      </c>
      <c r="CI37" s="160">
        <f t="shared" si="9"/>
        <v>0</v>
      </c>
      <c r="CJ37" s="160">
        <f t="shared" si="9"/>
        <v>0</v>
      </c>
      <c r="CK37" s="160">
        <f t="shared" si="9"/>
        <v>0</v>
      </c>
      <c r="CL37" s="160">
        <f t="shared" si="9"/>
        <v>0</v>
      </c>
      <c r="CM37" s="160">
        <f t="shared" si="9"/>
        <v>0</v>
      </c>
      <c r="CN37" s="160">
        <f t="shared" si="9"/>
        <v>0</v>
      </c>
      <c r="CO37" s="160">
        <f t="shared" si="9"/>
        <v>0</v>
      </c>
      <c r="CP37" s="160">
        <f t="shared" si="9"/>
        <v>0</v>
      </c>
    </row>
    <row r="38" spans="2:94" ht="12.75" customHeight="1" outlineLevel="1" x14ac:dyDescent="0.2">
      <c r="J38" s="5" t="s">
        <v>5</v>
      </c>
      <c r="L38" s="145"/>
      <c r="P38" s="180">
        <f t="shared" si="2"/>
        <v>135.99382057982245</v>
      </c>
      <c r="R38" s="151">
        <f>SUM(R28:R37)</f>
        <v>1.6240429999999999</v>
      </c>
      <c r="S38" s="151">
        <f t="shared" ref="S38:CD38" si="10">SUM(S28:S37)</f>
        <v>2.0493400000000004</v>
      </c>
      <c r="T38" s="151">
        <f t="shared" si="10"/>
        <v>5.0233209999999993</v>
      </c>
      <c r="U38" s="151">
        <f t="shared" si="10"/>
        <v>3.1378640318668802</v>
      </c>
      <c r="V38" s="151">
        <f t="shared" si="10"/>
        <v>3.2006213125042171</v>
      </c>
      <c r="W38" s="151">
        <f t="shared" si="10"/>
        <v>3.264633738754303</v>
      </c>
      <c r="X38" s="151">
        <f t="shared" si="10"/>
        <v>3.3299264135293885</v>
      </c>
      <c r="Y38" s="151">
        <f t="shared" si="10"/>
        <v>3.3965249417999757</v>
      </c>
      <c r="Z38" s="151">
        <f t="shared" si="10"/>
        <v>3.4644554406359753</v>
      </c>
      <c r="AA38" s="151">
        <f t="shared" si="10"/>
        <v>3.5337445494486954</v>
      </c>
      <c r="AB38" s="151">
        <f t="shared" si="10"/>
        <v>3.6044194404376686</v>
      </c>
      <c r="AC38" s="151">
        <f t="shared" si="10"/>
        <v>3.6765078292464226</v>
      </c>
      <c r="AD38" s="151">
        <f t="shared" si="10"/>
        <v>3.7500379858313506</v>
      </c>
      <c r="AE38" s="151">
        <f t="shared" si="10"/>
        <v>3.8250387455479777</v>
      </c>
      <c r="AF38" s="151">
        <f t="shared" si="10"/>
        <v>3.9015395204589383</v>
      </c>
      <c r="AG38" s="151">
        <f t="shared" si="10"/>
        <v>3.9795703108681169</v>
      </c>
      <c r="AH38" s="151">
        <f t="shared" si="10"/>
        <v>4.0591617170854786</v>
      </c>
      <c r="AI38" s="151">
        <f t="shared" si="10"/>
        <v>4.1403449514271893</v>
      </c>
      <c r="AJ38" s="151">
        <f t="shared" si="10"/>
        <v>4.2231518504557322</v>
      </c>
      <c r="AK38" s="151">
        <f t="shared" si="10"/>
        <v>4.3076148874648466</v>
      </c>
      <c r="AL38" s="151">
        <f t="shared" si="10"/>
        <v>4.3937671852141458</v>
      </c>
      <c r="AM38" s="151">
        <f t="shared" si="10"/>
        <v>4.4816425289184281</v>
      </c>
      <c r="AN38" s="151">
        <f t="shared" si="10"/>
        <v>4.5712753794967957</v>
      </c>
      <c r="AO38" s="151">
        <f t="shared" si="10"/>
        <v>4.6627008870867312</v>
      </c>
      <c r="AP38" s="151">
        <f t="shared" si="10"/>
        <v>4.7559549048284673</v>
      </c>
      <c r="AQ38" s="151">
        <f t="shared" si="10"/>
        <v>4.8510740029250368</v>
      </c>
      <c r="AR38" s="151">
        <f t="shared" si="10"/>
        <v>4.9480954829835371</v>
      </c>
      <c r="AS38" s="151">
        <f t="shared" si="10"/>
        <v>5.0470573926432065</v>
      </c>
      <c r="AT38" s="151">
        <f t="shared" si="10"/>
        <v>5.1479985404960722</v>
      </c>
      <c r="AU38" s="151">
        <f t="shared" si="10"/>
        <v>5.2509585113059947</v>
      </c>
      <c r="AV38" s="151">
        <f t="shared" si="10"/>
        <v>5.3559776815321145</v>
      </c>
      <c r="AW38" s="151">
        <f t="shared" si="10"/>
        <v>5.4630972351627571</v>
      </c>
      <c r="AX38" s="151">
        <f t="shared" si="10"/>
        <v>5.5723591798660115</v>
      </c>
      <c r="AY38" s="151">
        <f t="shared" si="10"/>
        <v>0</v>
      </c>
      <c r="AZ38" s="151">
        <f t="shared" si="10"/>
        <v>0</v>
      </c>
      <c r="BA38" s="151">
        <f t="shared" si="10"/>
        <v>0</v>
      </c>
      <c r="BB38" s="151">
        <f t="shared" si="10"/>
        <v>0</v>
      </c>
      <c r="BC38" s="151">
        <f t="shared" si="10"/>
        <v>0</v>
      </c>
      <c r="BD38" s="151">
        <f t="shared" si="10"/>
        <v>0</v>
      </c>
      <c r="BE38" s="151">
        <f t="shared" si="10"/>
        <v>0</v>
      </c>
      <c r="BF38" s="151">
        <f t="shared" si="10"/>
        <v>0</v>
      </c>
      <c r="BG38" s="151">
        <f t="shared" si="10"/>
        <v>0</v>
      </c>
      <c r="BH38" s="151">
        <f t="shared" si="10"/>
        <v>0</v>
      </c>
      <c r="BI38" s="151">
        <f t="shared" si="10"/>
        <v>0</v>
      </c>
      <c r="BJ38" s="151">
        <f t="shared" si="10"/>
        <v>0</v>
      </c>
      <c r="BK38" s="151">
        <f t="shared" si="10"/>
        <v>0</v>
      </c>
      <c r="BL38" s="151">
        <f t="shared" si="10"/>
        <v>0</v>
      </c>
      <c r="BM38" s="151">
        <f t="shared" si="10"/>
        <v>0</v>
      </c>
      <c r="BN38" s="151">
        <f t="shared" si="10"/>
        <v>0</v>
      </c>
      <c r="BO38" s="151">
        <f t="shared" si="10"/>
        <v>0</v>
      </c>
      <c r="BP38" s="151">
        <f t="shared" si="10"/>
        <v>0</v>
      </c>
      <c r="BQ38" s="151">
        <f t="shared" si="10"/>
        <v>0</v>
      </c>
      <c r="BR38" s="151">
        <f t="shared" si="10"/>
        <v>0</v>
      </c>
      <c r="BS38" s="151">
        <f t="shared" si="10"/>
        <v>0</v>
      </c>
      <c r="BT38" s="151">
        <f t="shared" si="10"/>
        <v>0</v>
      </c>
      <c r="BU38" s="151">
        <f t="shared" si="10"/>
        <v>0</v>
      </c>
      <c r="BV38" s="151">
        <f t="shared" si="10"/>
        <v>0</v>
      </c>
      <c r="BW38" s="151">
        <f t="shared" si="10"/>
        <v>0</v>
      </c>
      <c r="BX38" s="151">
        <f t="shared" si="10"/>
        <v>0</v>
      </c>
      <c r="BY38" s="151">
        <f t="shared" si="10"/>
        <v>0</v>
      </c>
      <c r="BZ38" s="151">
        <f t="shared" si="10"/>
        <v>0</v>
      </c>
      <c r="CA38" s="151">
        <f t="shared" si="10"/>
        <v>0</v>
      </c>
      <c r="CB38" s="151">
        <f t="shared" si="10"/>
        <v>0</v>
      </c>
      <c r="CC38" s="151">
        <f t="shared" si="10"/>
        <v>0</v>
      </c>
      <c r="CD38" s="151">
        <f t="shared" si="10"/>
        <v>0</v>
      </c>
      <c r="CE38" s="151">
        <f t="shared" ref="CE38:CP38" si="11">SUM(CE28:CE37)</f>
        <v>0</v>
      </c>
      <c r="CF38" s="151">
        <f t="shared" si="11"/>
        <v>0</v>
      </c>
      <c r="CG38" s="151">
        <f t="shared" si="11"/>
        <v>0</v>
      </c>
      <c r="CH38" s="151">
        <f t="shared" si="11"/>
        <v>0</v>
      </c>
      <c r="CI38" s="151">
        <f t="shared" si="11"/>
        <v>0</v>
      </c>
      <c r="CJ38" s="151">
        <f t="shared" si="11"/>
        <v>0</v>
      </c>
      <c r="CK38" s="151">
        <f t="shared" si="11"/>
        <v>0</v>
      </c>
      <c r="CL38" s="151">
        <f t="shared" si="11"/>
        <v>0</v>
      </c>
      <c r="CM38" s="151">
        <f t="shared" si="11"/>
        <v>0</v>
      </c>
      <c r="CN38" s="151">
        <f t="shared" si="11"/>
        <v>0</v>
      </c>
      <c r="CO38" s="151">
        <f t="shared" si="11"/>
        <v>0</v>
      </c>
      <c r="CP38" s="151">
        <f t="shared" si="11"/>
        <v>0</v>
      </c>
    </row>
    <row r="39" spans="2:94" ht="12.75" customHeight="1" outlineLevel="1" x14ac:dyDescent="0.2">
      <c r="L39" s="145"/>
      <c r="P39" s="128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  <c r="AJ39" s="150"/>
      <c r="AK39" s="150"/>
      <c r="AL39" s="150"/>
      <c r="AM39" s="150"/>
      <c r="AN39" s="150"/>
      <c r="AO39" s="150"/>
      <c r="AP39" s="150"/>
      <c r="AQ39" s="150"/>
      <c r="AR39" s="150"/>
      <c r="AS39" s="150"/>
      <c r="AT39" s="150"/>
      <c r="AU39" s="150"/>
      <c r="AV39" s="150"/>
      <c r="AW39" s="150"/>
      <c r="AX39" s="150"/>
      <c r="AY39" s="150"/>
      <c r="AZ39" s="150"/>
      <c r="BA39" s="150"/>
      <c r="BB39" s="150"/>
      <c r="BC39" s="150"/>
      <c r="BD39" s="150"/>
      <c r="BE39" s="150"/>
      <c r="BF39" s="150"/>
      <c r="BG39" s="150"/>
      <c r="BH39" s="150"/>
      <c r="BI39" s="150"/>
      <c r="BJ39" s="150"/>
      <c r="BK39" s="150"/>
      <c r="BL39" s="150"/>
      <c r="BM39" s="150"/>
      <c r="BN39" s="150"/>
      <c r="BO39" s="150"/>
      <c r="BP39" s="150"/>
      <c r="BQ39" s="150"/>
      <c r="BR39" s="150"/>
      <c r="BS39" s="150"/>
      <c r="BT39" s="150"/>
      <c r="BU39" s="150"/>
      <c r="BV39" s="150"/>
      <c r="BW39" s="150"/>
      <c r="BX39" s="150"/>
      <c r="BY39" s="150"/>
      <c r="BZ39" s="150"/>
      <c r="CA39" s="150"/>
      <c r="CB39" s="150"/>
      <c r="CC39" s="150"/>
      <c r="CD39" s="150"/>
      <c r="CE39" s="150"/>
      <c r="CF39" s="150"/>
      <c r="CG39" s="150"/>
      <c r="CH39" s="150"/>
      <c r="CI39" s="150"/>
      <c r="CJ39" s="150"/>
      <c r="CK39" s="150"/>
      <c r="CL39" s="150"/>
      <c r="CM39" s="150"/>
      <c r="CN39" s="150"/>
      <c r="CO39" s="150"/>
      <c r="CP39" s="150"/>
    </row>
    <row r="40" spans="2:94" ht="12.75" customHeight="1" outlineLevel="1" x14ac:dyDescent="0.2">
      <c r="B40" s="41" t="s">
        <v>474</v>
      </c>
      <c r="L40" s="145"/>
      <c r="P40" s="128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  <c r="AI40" s="150"/>
      <c r="AJ40" s="150"/>
      <c r="AK40" s="150"/>
      <c r="AL40" s="150"/>
      <c r="AM40" s="150"/>
      <c r="AN40" s="150"/>
      <c r="AO40" s="150"/>
      <c r="AP40" s="150"/>
      <c r="AQ40" s="150"/>
      <c r="AR40" s="150"/>
      <c r="AS40" s="150"/>
      <c r="AT40" s="150"/>
      <c r="AU40" s="150"/>
      <c r="AV40" s="150"/>
      <c r="AW40" s="150"/>
      <c r="AX40" s="150"/>
      <c r="AY40" s="150"/>
      <c r="AZ40" s="150"/>
      <c r="BA40" s="150"/>
      <c r="BB40" s="150"/>
      <c r="BC40" s="150"/>
      <c r="BD40" s="150"/>
      <c r="BE40" s="150"/>
      <c r="BF40" s="150"/>
      <c r="BG40" s="150"/>
      <c r="BH40" s="150"/>
      <c r="BI40" s="150"/>
      <c r="BJ40" s="150"/>
      <c r="BK40" s="150"/>
      <c r="BL40" s="150"/>
      <c r="BM40" s="150"/>
      <c r="BN40" s="150"/>
      <c r="BO40" s="150"/>
      <c r="BP40" s="150"/>
      <c r="BQ40" s="150"/>
      <c r="BR40" s="150"/>
      <c r="BS40" s="150"/>
      <c r="BT40" s="150"/>
      <c r="BU40" s="150"/>
      <c r="BV40" s="150"/>
      <c r="BW40" s="150"/>
      <c r="BX40" s="150"/>
      <c r="BY40" s="150"/>
      <c r="BZ40" s="150"/>
      <c r="CA40" s="150"/>
      <c r="CB40" s="150"/>
      <c r="CC40" s="150"/>
      <c r="CD40" s="150"/>
      <c r="CE40" s="150"/>
      <c r="CF40" s="150"/>
      <c r="CG40" s="150"/>
      <c r="CH40" s="150"/>
      <c r="CI40" s="150"/>
      <c r="CJ40" s="150"/>
      <c r="CK40" s="150"/>
      <c r="CL40" s="150"/>
      <c r="CM40" s="150"/>
      <c r="CN40" s="150"/>
      <c r="CO40" s="150"/>
      <c r="CP40" s="150"/>
    </row>
    <row r="41" spans="2:94" ht="12.75" customHeight="1" outlineLevel="1" x14ac:dyDescent="0.2">
      <c r="J41" s="3"/>
      <c r="L41" s="145"/>
      <c r="P41" s="128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  <c r="AI41" s="150"/>
      <c r="AJ41" s="150"/>
      <c r="AK41" s="150"/>
      <c r="AL41" s="150"/>
      <c r="AM41" s="150"/>
      <c r="AN41" s="150"/>
      <c r="AO41" s="150"/>
      <c r="AP41" s="150"/>
      <c r="AQ41" s="150"/>
      <c r="AR41" s="150"/>
      <c r="AS41" s="150"/>
      <c r="AT41" s="150"/>
      <c r="AU41" s="150"/>
      <c r="AV41" s="150"/>
      <c r="AW41" s="150"/>
      <c r="AX41" s="150"/>
      <c r="AY41" s="150"/>
      <c r="AZ41" s="150"/>
      <c r="BA41" s="150"/>
      <c r="BB41" s="150"/>
      <c r="BC41" s="150"/>
      <c r="BD41" s="150"/>
      <c r="BE41" s="150"/>
      <c r="BF41" s="150"/>
      <c r="BG41" s="150"/>
      <c r="BH41" s="150"/>
      <c r="BI41" s="150"/>
      <c r="BJ41" s="150"/>
      <c r="BK41" s="150"/>
      <c r="BL41" s="150"/>
      <c r="BM41" s="150"/>
      <c r="BN41" s="150"/>
      <c r="BO41" s="150"/>
      <c r="BP41" s="150"/>
      <c r="BQ41" s="150"/>
      <c r="BR41" s="150"/>
      <c r="BS41" s="150"/>
      <c r="BT41" s="150"/>
      <c r="BU41" s="150"/>
      <c r="BV41" s="150"/>
      <c r="BW41" s="150"/>
      <c r="BX41" s="150"/>
      <c r="BY41" s="150"/>
      <c r="BZ41" s="150"/>
      <c r="CA41" s="150"/>
      <c r="CB41" s="150"/>
      <c r="CC41" s="150"/>
      <c r="CD41" s="150"/>
      <c r="CE41" s="150"/>
      <c r="CF41" s="150"/>
      <c r="CG41" s="150"/>
      <c r="CH41" s="150"/>
      <c r="CI41" s="150"/>
      <c r="CJ41" s="150"/>
      <c r="CK41" s="150"/>
      <c r="CL41" s="150"/>
      <c r="CM41" s="150"/>
      <c r="CN41" s="150"/>
      <c r="CO41" s="150"/>
      <c r="CP41" s="150"/>
    </row>
    <row r="42" spans="2:94" ht="12.75" customHeight="1" outlineLevel="1" x14ac:dyDescent="0.2">
      <c r="B42" s="3" t="s">
        <v>470</v>
      </c>
      <c r="J42" s="5" t="s">
        <v>5</v>
      </c>
      <c r="L42" s="431">
        <v>1</v>
      </c>
      <c r="P42" s="127">
        <f t="shared" ref="P42:P48" si="12">SUM(R42:IE42)</f>
        <v>44.354823910366001</v>
      </c>
      <c r="R42" s="428">
        <v>0.73349289404213991</v>
      </c>
      <c r="S42" s="428">
        <v>0.15336818760722215</v>
      </c>
      <c r="T42" s="428">
        <v>0.66511952690513731</v>
      </c>
      <c r="U42" s="150">
        <f t="shared" ref="U42:AD46" si="13">IF(U$11=1,$T42*U$16,$L42*U$12*U$16)</f>
        <v>0.71994676616610587</v>
      </c>
      <c r="V42" s="150">
        <f t="shared" si="13"/>
        <v>0.73434570148942802</v>
      </c>
      <c r="W42" s="150">
        <f t="shared" si="13"/>
        <v>0.74903261551921663</v>
      </c>
      <c r="X42" s="150">
        <f t="shared" si="13"/>
        <v>1.14868566764928</v>
      </c>
      <c r="Y42" s="150">
        <f t="shared" si="13"/>
        <v>1.1716593810022657</v>
      </c>
      <c r="Z42" s="150">
        <f t="shared" si="13"/>
        <v>1.1950925686223111</v>
      </c>
      <c r="AA42" s="150">
        <f t="shared" si="13"/>
        <v>1.2189944199947573</v>
      </c>
      <c r="AB42" s="150">
        <f t="shared" si="13"/>
        <v>1.2433743083946525</v>
      </c>
      <c r="AC42" s="150">
        <f t="shared" si="13"/>
        <v>1.2682417945625455</v>
      </c>
      <c r="AD42" s="150">
        <f t="shared" si="13"/>
        <v>1.2936066304537963</v>
      </c>
      <c r="AE42" s="150">
        <f t="shared" ref="AE42:AN46" si="14">IF(AE$11=1,$T42*AE$16,$L42*AE$12*AE$16)</f>
        <v>1.3194787630628724</v>
      </c>
      <c r="AF42" s="150">
        <f t="shared" si="14"/>
        <v>1.3458683383241299</v>
      </c>
      <c r="AG42" s="150">
        <f t="shared" si="14"/>
        <v>1.3727857050906125</v>
      </c>
      <c r="AH42" s="150">
        <f t="shared" si="14"/>
        <v>1.4002414191924248</v>
      </c>
      <c r="AI42" s="150">
        <f t="shared" si="14"/>
        <v>1.4282462475762734</v>
      </c>
      <c r="AJ42" s="150">
        <f t="shared" si="14"/>
        <v>1.4568111725277988</v>
      </c>
      <c r="AK42" s="150">
        <f t="shared" si="14"/>
        <v>1.4859473959783549</v>
      </c>
      <c r="AL42" s="150">
        <f t="shared" si="14"/>
        <v>1.5156663438979221</v>
      </c>
      <c r="AM42" s="150">
        <f t="shared" si="14"/>
        <v>1.5459796707758806</v>
      </c>
      <c r="AN42" s="150">
        <f t="shared" si="14"/>
        <v>1.5768992641913981</v>
      </c>
      <c r="AO42" s="150">
        <f t="shared" ref="AO42:AX46" si="15">IF(AO$11=1,$T42*AO$16,$L42*AO$12*AO$16)</f>
        <v>1.6084372494752261</v>
      </c>
      <c r="AP42" s="150">
        <f t="shared" si="15"/>
        <v>1.6406059944647307</v>
      </c>
      <c r="AQ42" s="150">
        <f t="shared" si="15"/>
        <v>1.6734181143540252</v>
      </c>
      <c r="AR42" s="150">
        <f t="shared" si="15"/>
        <v>1.7068864766411058</v>
      </c>
      <c r="AS42" s="150">
        <f t="shared" si="15"/>
        <v>1.7410242061739281</v>
      </c>
      <c r="AT42" s="150">
        <f t="shared" si="15"/>
        <v>1.7758446902974065</v>
      </c>
      <c r="AU42" s="150">
        <f t="shared" si="15"/>
        <v>1.8113615841033548</v>
      </c>
      <c r="AV42" s="150">
        <f t="shared" si="15"/>
        <v>1.8475888157854219</v>
      </c>
      <c r="AW42" s="150">
        <f t="shared" si="15"/>
        <v>1.8845405921011305</v>
      </c>
      <c r="AX42" s="150">
        <f t="shared" si="15"/>
        <v>1.9222314039431532</v>
      </c>
      <c r="AY42" s="150">
        <f t="shared" ref="AY42:BH46" si="16">IF(AY$11=1,$T42*AY$16,$L42*AY$12*AY$16)</f>
        <v>0</v>
      </c>
      <c r="AZ42" s="150">
        <f t="shared" si="16"/>
        <v>0</v>
      </c>
      <c r="BA42" s="150">
        <f t="shared" si="16"/>
        <v>0</v>
      </c>
      <c r="BB42" s="150">
        <f t="shared" si="16"/>
        <v>0</v>
      </c>
      <c r="BC42" s="150">
        <f t="shared" si="16"/>
        <v>0</v>
      </c>
      <c r="BD42" s="150">
        <f t="shared" si="16"/>
        <v>0</v>
      </c>
      <c r="BE42" s="150">
        <f t="shared" si="16"/>
        <v>0</v>
      </c>
      <c r="BF42" s="150">
        <f t="shared" si="16"/>
        <v>0</v>
      </c>
      <c r="BG42" s="150">
        <f t="shared" si="16"/>
        <v>0</v>
      </c>
      <c r="BH42" s="150">
        <f t="shared" si="16"/>
        <v>0</v>
      </c>
      <c r="BI42" s="150">
        <f t="shared" ref="BI42:BR46" si="17">IF(BI$11=1,$T42*BI$16,$L42*BI$12*BI$16)</f>
        <v>0</v>
      </c>
      <c r="BJ42" s="150">
        <f t="shared" si="17"/>
        <v>0</v>
      </c>
      <c r="BK42" s="150">
        <f t="shared" si="17"/>
        <v>0</v>
      </c>
      <c r="BL42" s="150">
        <f t="shared" si="17"/>
        <v>0</v>
      </c>
      <c r="BM42" s="150">
        <f t="shared" si="17"/>
        <v>0</v>
      </c>
      <c r="BN42" s="150">
        <f t="shared" si="17"/>
        <v>0</v>
      </c>
      <c r="BO42" s="150">
        <f t="shared" si="17"/>
        <v>0</v>
      </c>
      <c r="BP42" s="150">
        <f t="shared" si="17"/>
        <v>0</v>
      </c>
      <c r="BQ42" s="150">
        <f t="shared" si="17"/>
        <v>0</v>
      </c>
      <c r="BR42" s="150">
        <f t="shared" si="17"/>
        <v>0</v>
      </c>
      <c r="BS42" s="150">
        <f t="shared" ref="BS42:CB46" si="18">IF(BS$11=1,$T42*BS$16,$L42*BS$12*BS$16)</f>
        <v>0</v>
      </c>
      <c r="BT42" s="150">
        <f t="shared" si="18"/>
        <v>0</v>
      </c>
      <c r="BU42" s="150">
        <f t="shared" si="18"/>
        <v>0</v>
      </c>
      <c r="BV42" s="150">
        <f t="shared" si="18"/>
        <v>0</v>
      </c>
      <c r="BW42" s="150">
        <f t="shared" si="18"/>
        <v>0</v>
      </c>
      <c r="BX42" s="150">
        <f t="shared" si="18"/>
        <v>0</v>
      </c>
      <c r="BY42" s="150">
        <f t="shared" si="18"/>
        <v>0</v>
      </c>
      <c r="BZ42" s="150">
        <f t="shared" si="18"/>
        <v>0</v>
      </c>
      <c r="CA42" s="150">
        <f t="shared" si="18"/>
        <v>0</v>
      </c>
      <c r="CB42" s="150">
        <f t="shared" si="18"/>
        <v>0</v>
      </c>
      <c r="CC42" s="150">
        <f t="shared" ref="CC42:CP46" si="19">IF(CC$11=1,$T42*CC$16,$L42*CC$12*CC$16)</f>
        <v>0</v>
      </c>
      <c r="CD42" s="150">
        <f t="shared" si="19"/>
        <v>0</v>
      </c>
      <c r="CE42" s="150">
        <f t="shared" si="19"/>
        <v>0</v>
      </c>
      <c r="CF42" s="150">
        <f t="shared" si="19"/>
        <v>0</v>
      </c>
      <c r="CG42" s="150">
        <f t="shared" si="19"/>
        <v>0</v>
      </c>
      <c r="CH42" s="150">
        <f t="shared" si="19"/>
        <v>0</v>
      </c>
      <c r="CI42" s="150">
        <f t="shared" si="19"/>
        <v>0</v>
      </c>
      <c r="CJ42" s="150">
        <f t="shared" si="19"/>
        <v>0</v>
      </c>
      <c r="CK42" s="150">
        <f t="shared" si="19"/>
        <v>0</v>
      </c>
      <c r="CL42" s="150">
        <f t="shared" si="19"/>
        <v>0</v>
      </c>
      <c r="CM42" s="150">
        <f t="shared" si="19"/>
        <v>0</v>
      </c>
      <c r="CN42" s="150">
        <f t="shared" si="19"/>
        <v>0</v>
      </c>
      <c r="CO42" s="150">
        <f t="shared" si="19"/>
        <v>0</v>
      </c>
      <c r="CP42" s="150">
        <f t="shared" si="19"/>
        <v>0</v>
      </c>
    </row>
    <row r="43" spans="2:94" ht="12.75" customHeight="1" outlineLevel="1" x14ac:dyDescent="0.2">
      <c r="B43" s="3" t="s">
        <v>471</v>
      </c>
      <c r="J43" s="5" t="s">
        <v>5</v>
      </c>
      <c r="L43" s="431">
        <v>0.2</v>
      </c>
      <c r="P43" s="127">
        <f t="shared" si="12"/>
        <v>12.014114251232934</v>
      </c>
      <c r="R43" s="428">
        <v>3.2741375470620726E-2</v>
      </c>
      <c r="S43" s="428">
        <v>0.44464721819260067</v>
      </c>
      <c r="T43" s="428">
        <v>0.79227433340698039</v>
      </c>
      <c r="U43" s="150">
        <f t="shared" si="13"/>
        <v>0.85758321802227788</v>
      </c>
      <c r="V43" s="150">
        <f t="shared" si="13"/>
        <v>0.87473488238272357</v>
      </c>
      <c r="W43" s="150">
        <f t="shared" si="13"/>
        <v>0.892229580030378</v>
      </c>
      <c r="X43" s="150">
        <f t="shared" si="13"/>
        <v>0.22973713352985603</v>
      </c>
      <c r="Y43" s="150">
        <f t="shared" si="13"/>
        <v>0.23433187620045315</v>
      </c>
      <c r="Z43" s="150">
        <f t="shared" si="13"/>
        <v>0.23901851372446223</v>
      </c>
      <c r="AA43" s="150">
        <f t="shared" si="13"/>
        <v>0.24379888399895147</v>
      </c>
      <c r="AB43" s="150">
        <f t="shared" si="13"/>
        <v>0.24867486167893049</v>
      </c>
      <c r="AC43" s="150">
        <f t="shared" si="13"/>
        <v>0.25364835891250909</v>
      </c>
      <c r="AD43" s="150">
        <f t="shared" si="13"/>
        <v>0.25872132609075926</v>
      </c>
      <c r="AE43" s="150">
        <f t="shared" si="14"/>
        <v>0.26389575261257447</v>
      </c>
      <c r="AF43" s="150">
        <f t="shared" si="14"/>
        <v>0.26917366766482598</v>
      </c>
      <c r="AG43" s="150">
        <f t="shared" si="14"/>
        <v>0.27455714101812251</v>
      </c>
      <c r="AH43" s="150">
        <f t="shared" si="14"/>
        <v>0.28004828383848496</v>
      </c>
      <c r="AI43" s="150">
        <f t="shared" si="14"/>
        <v>0.28564924951525467</v>
      </c>
      <c r="AJ43" s="150">
        <f t="shared" si="14"/>
        <v>0.29136223450555976</v>
      </c>
      <c r="AK43" s="150">
        <f t="shared" si="14"/>
        <v>0.29718947919567101</v>
      </c>
      <c r="AL43" s="150">
        <f t="shared" si="14"/>
        <v>0.30313326877958446</v>
      </c>
      <c r="AM43" s="150">
        <f t="shared" si="14"/>
        <v>0.30919593415517616</v>
      </c>
      <c r="AN43" s="150">
        <f t="shared" si="14"/>
        <v>0.31537985283827963</v>
      </c>
      <c r="AO43" s="150">
        <f t="shared" si="15"/>
        <v>0.32168744989504527</v>
      </c>
      <c r="AP43" s="150">
        <f t="shared" si="15"/>
        <v>0.32812119889294616</v>
      </c>
      <c r="AQ43" s="150">
        <f t="shared" si="15"/>
        <v>0.33468362287080505</v>
      </c>
      <c r="AR43" s="150">
        <f t="shared" si="15"/>
        <v>0.3413772953282212</v>
      </c>
      <c r="AS43" s="150">
        <f t="shared" si="15"/>
        <v>0.34820484123478562</v>
      </c>
      <c r="AT43" s="150">
        <f t="shared" si="15"/>
        <v>0.35516893805948135</v>
      </c>
      <c r="AU43" s="150">
        <f t="shared" si="15"/>
        <v>0.36227231682067096</v>
      </c>
      <c r="AV43" s="150">
        <f t="shared" si="15"/>
        <v>0.3695177631570844</v>
      </c>
      <c r="AW43" s="150">
        <f t="shared" si="15"/>
        <v>0.37690811842022609</v>
      </c>
      <c r="AX43" s="150">
        <f t="shared" si="15"/>
        <v>0.38444628078863063</v>
      </c>
      <c r="AY43" s="150">
        <f t="shared" si="16"/>
        <v>0</v>
      </c>
      <c r="AZ43" s="150">
        <f t="shared" si="16"/>
        <v>0</v>
      </c>
      <c r="BA43" s="150">
        <f t="shared" si="16"/>
        <v>0</v>
      </c>
      <c r="BB43" s="150">
        <f t="shared" si="16"/>
        <v>0</v>
      </c>
      <c r="BC43" s="150">
        <f t="shared" si="16"/>
        <v>0</v>
      </c>
      <c r="BD43" s="150">
        <f t="shared" si="16"/>
        <v>0</v>
      </c>
      <c r="BE43" s="150">
        <f t="shared" si="16"/>
        <v>0</v>
      </c>
      <c r="BF43" s="150">
        <f t="shared" si="16"/>
        <v>0</v>
      </c>
      <c r="BG43" s="150">
        <f t="shared" si="16"/>
        <v>0</v>
      </c>
      <c r="BH43" s="150">
        <f t="shared" si="16"/>
        <v>0</v>
      </c>
      <c r="BI43" s="150">
        <f t="shared" si="17"/>
        <v>0</v>
      </c>
      <c r="BJ43" s="150">
        <f t="shared" si="17"/>
        <v>0</v>
      </c>
      <c r="BK43" s="150">
        <f t="shared" si="17"/>
        <v>0</v>
      </c>
      <c r="BL43" s="150">
        <f t="shared" si="17"/>
        <v>0</v>
      </c>
      <c r="BM43" s="150">
        <f t="shared" si="17"/>
        <v>0</v>
      </c>
      <c r="BN43" s="150">
        <f t="shared" si="17"/>
        <v>0</v>
      </c>
      <c r="BO43" s="150">
        <f t="shared" si="17"/>
        <v>0</v>
      </c>
      <c r="BP43" s="150">
        <f t="shared" si="17"/>
        <v>0</v>
      </c>
      <c r="BQ43" s="150">
        <f t="shared" si="17"/>
        <v>0</v>
      </c>
      <c r="BR43" s="150">
        <f t="shared" si="17"/>
        <v>0</v>
      </c>
      <c r="BS43" s="150">
        <f t="shared" si="18"/>
        <v>0</v>
      </c>
      <c r="BT43" s="150">
        <f t="shared" si="18"/>
        <v>0</v>
      </c>
      <c r="BU43" s="150">
        <f t="shared" si="18"/>
        <v>0</v>
      </c>
      <c r="BV43" s="150">
        <f t="shared" si="18"/>
        <v>0</v>
      </c>
      <c r="BW43" s="150">
        <f t="shared" si="18"/>
        <v>0</v>
      </c>
      <c r="BX43" s="150">
        <f t="shared" si="18"/>
        <v>0</v>
      </c>
      <c r="BY43" s="150">
        <f t="shared" si="18"/>
        <v>0</v>
      </c>
      <c r="BZ43" s="150">
        <f t="shared" si="18"/>
        <v>0</v>
      </c>
      <c r="CA43" s="150">
        <f t="shared" si="18"/>
        <v>0</v>
      </c>
      <c r="CB43" s="150">
        <f t="shared" si="18"/>
        <v>0</v>
      </c>
      <c r="CC43" s="150">
        <f t="shared" si="19"/>
        <v>0</v>
      </c>
      <c r="CD43" s="150">
        <f t="shared" si="19"/>
        <v>0</v>
      </c>
      <c r="CE43" s="150">
        <f t="shared" si="19"/>
        <v>0</v>
      </c>
      <c r="CF43" s="150">
        <f t="shared" si="19"/>
        <v>0</v>
      </c>
      <c r="CG43" s="150">
        <f t="shared" si="19"/>
        <v>0</v>
      </c>
      <c r="CH43" s="150">
        <f t="shared" si="19"/>
        <v>0</v>
      </c>
      <c r="CI43" s="150">
        <f t="shared" si="19"/>
        <v>0</v>
      </c>
      <c r="CJ43" s="150">
        <f t="shared" si="19"/>
        <v>0</v>
      </c>
      <c r="CK43" s="150">
        <f t="shared" si="19"/>
        <v>0</v>
      </c>
      <c r="CL43" s="150">
        <f t="shared" si="19"/>
        <v>0</v>
      </c>
      <c r="CM43" s="150">
        <f t="shared" si="19"/>
        <v>0</v>
      </c>
      <c r="CN43" s="150">
        <f t="shared" si="19"/>
        <v>0</v>
      </c>
      <c r="CO43" s="150">
        <f t="shared" si="19"/>
        <v>0</v>
      </c>
      <c r="CP43" s="150">
        <f t="shared" si="19"/>
        <v>0</v>
      </c>
    </row>
    <row r="44" spans="2:94" ht="12.75" customHeight="1" outlineLevel="1" x14ac:dyDescent="0.2">
      <c r="B44" s="3" t="s">
        <v>466</v>
      </c>
      <c r="J44" s="5" t="s">
        <v>5</v>
      </c>
      <c r="L44" s="431">
        <v>0.3</v>
      </c>
      <c r="P44" s="127">
        <f t="shared" si="12"/>
        <v>15.14136935591775</v>
      </c>
      <c r="R44" s="428">
        <v>0.13947400148220168</v>
      </c>
      <c r="S44" s="428">
        <v>0.32347541007015934</v>
      </c>
      <c r="T44" s="428">
        <v>0.57935370905352845</v>
      </c>
      <c r="U44" s="150">
        <f t="shared" si="13"/>
        <v>0.6271110866948223</v>
      </c>
      <c r="V44" s="150">
        <f t="shared" si="13"/>
        <v>0.63965330842871881</v>
      </c>
      <c r="W44" s="150">
        <f t="shared" si="13"/>
        <v>0.65244637459729327</v>
      </c>
      <c r="X44" s="150">
        <f t="shared" si="13"/>
        <v>0.34460570029478399</v>
      </c>
      <c r="Y44" s="150">
        <f t="shared" si="13"/>
        <v>0.35149781430067972</v>
      </c>
      <c r="Z44" s="150">
        <f t="shared" si="13"/>
        <v>0.35852777058669333</v>
      </c>
      <c r="AA44" s="150">
        <f t="shared" si="13"/>
        <v>0.36569832599842717</v>
      </c>
      <c r="AB44" s="150">
        <f t="shared" si="13"/>
        <v>0.37301229251839574</v>
      </c>
      <c r="AC44" s="150">
        <f t="shared" si="13"/>
        <v>0.38047253836876366</v>
      </c>
      <c r="AD44" s="150">
        <f t="shared" si="13"/>
        <v>0.38808198913613889</v>
      </c>
      <c r="AE44" s="150">
        <f t="shared" si="14"/>
        <v>0.39584362891886171</v>
      </c>
      <c r="AF44" s="150">
        <f t="shared" si="14"/>
        <v>0.40376050149723897</v>
      </c>
      <c r="AG44" s="150">
        <f t="shared" si="14"/>
        <v>0.41183571152718373</v>
      </c>
      <c r="AH44" s="150">
        <f t="shared" si="14"/>
        <v>0.42007242575772746</v>
      </c>
      <c r="AI44" s="150">
        <f t="shared" si="14"/>
        <v>0.42847387427288203</v>
      </c>
      <c r="AJ44" s="150">
        <f t="shared" si="14"/>
        <v>0.43704335175833964</v>
      </c>
      <c r="AK44" s="150">
        <f t="shared" si="14"/>
        <v>0.44578421879350644</v>
      </c>
      <c r="AL44" s="150">
        <f t="shared" si="14"/>
        <v>0.45469990316937658</v>
      </c>
      <c r="AM44" s="150">
        <f t="shared" si="14"/>
        <v>0.46379390123276415</v>
      </c>
      <c r="AN44" s="150">
        <f t="shared" si="14"/>
        <v>0.47306977925741944</v>
      </c>
      <c r="AO44" s="150">
        <f t="shared" si="15"/>
        <v>0.4825311748425678</v>
      </c>
      <c r="AP44" s="150">
        <f t="shared" si="15"/>
        <v>0.49218179833941916</v>
      </c>
      <c r="AQ44" s="150">
        <f t="shared" si="15"/>
        <v>0.5020254343062075</v>
      </c>
      <c r="AR44" s="150">
        <f t="shared" si="15"/>
        <v>0.51206594299233177</v>
      </c>
      <c r="AS44" s="150">
        <f t="shared" si="15"/>
        <v>0.52230726185217835</v>
      </c>
      <c r="AT44" s="150">
        <f t="shared" si="15"/>
        <v>0.53275340708922192</v>
      </c>
      <c r="AU44" s="150">
        <f t="shared" si="15"/>
        <v>0.54340847523100644</v>
      </c>
      <c r="AV44" s="150">
        <f t="shared" si="15"/>
        <v>0.55427664473562654</v>
      </c>
      <c r="AW44" s="150">
        <f t="shared" si="15"/>
        <v>0.56536217763033914</v>
      </c>
      <c r="AX44" s="150">
        <f t="shared" si="15"/>
        <v>0.57666942118294595</v>
      </c>
      <c r="AY44" s="150">
        <f t="shared" si="16"/>
        <v>0</v>
      </c>
      <c r="AZ44" s="150">
        <f t="shared" si="16"/>
        <v>0</v>
      </c>
      <c r="BA44" s="150">
        <f t="shared" si="16"/>
        <v>0</v>
      </c>
      <c r="BB44" s="150">
        <f t="shared" si="16"/>
        <v>0</v>
      </c>
      <c r="BC44" s="150">
        <f t="shared" si="16"/>
        <v>0</v>
      </c>
      <c r="BD44" s="150">
        <f t="shared" si="16"/>
        <v>0</v>
      </c>
      <c r="BE44" s="150">
        <f t="shared" si="16"/>
        <v>0</v>
      </c>
      <c r="BF44" s="150">
        <f t="shared" si="16"/>
        <v>0</v>
      </c>
      <c r="BG44" s="150">
        <f t="shared" si="16"/>
        <v>0</v>
      </c>
      <c r="BH44" s="150">
        <f t="shared" si="16"/>
        <v>0</v>
      </c>
      <c r="BI44" s="150">
        <f t="shared" si="17"/>
        <v>0</v>
      </c>
      <c r="BJ44" s="150">
        <f t="shared" si="17"/>
        <v>0</v>
      </c>
      <c r="BK44" s="150">
        <f t="shared" si="17"/>
        <v>0</v>
      </c>
      <c r="BL44" s="150">
        <f t="shared" si="17"/>
        <v>0</v>
      </c>
      <c r="BM44" s="150">
        <f t="shared" si="17"/>
        <v>0</v>
      </c>
      <c r="BN44" s="150">
        <f t="shared" si="17"/>
        <v>0</v>
      </c>
      <c r="BO44" s="150">
        <f t="shared" si="17"/>
        <v>0</v>
      </c>
      <c r="BP44" s="150">
        <f t="shared" si="17"/>
        <v>0</v>
      </c>
      <c r="BQ44" s="150">
        <f t="shared" si="17"/>
        <v>0</v>
      </c>
      <c r="BR44" s="150">
        <f t="shared" si="17"/>
        <v>0</v>
      </c>
      <c r="BS44" s="150">
        <f t="shared" si="18"/>
        <v>0</v>
      </c>
      <c r="BT44" s="150">
        <f t="shared" si="18"/>
        <v>0</v>
      </c>
      <c r="BU44" s="150">
        <f t="shared" si="18"/>
        <v>0</v>
      </c>
      <c r="BV44" s="150">
        <f t="shared" si="18"/>
        <v>0</v>
      </c>
      <c r="BW44" s="150">
        <f t="shared" si="18"/>
        <v>0</v>
      </c>
      <c r="BX44" s="150">
        <f t="shared" si="18"/>
        <v>0</v>
      </c>
      <c r="BY44" s="150">
        <f t="shared" si="18"/>
        <v>0</v>
      </c>
      <c r="BZ44" s="150">
        <f t="shared" si="18"/>
        <v>0</v>
      </c>
      <c r="CA44" s="150">
        <f t="shared" si="18"/>
        <v>0</v>
      </c>
      <c r="CB44" s="150">
        <f t="shared" si="18"/>
        <v>0</v>
      </c>
      <c r="CC44" s="150">
        <f t="shared" si="19"/>
        <v>0</v>
      </c>
      <c r="CD44" s="150">
        <f t="shared" si="19"/>
        <v>0</v>
      </c>
      <c r="CE44" s="150">
        <f t="shared" si="19"/>
        <v>0</v>
      </c>
      <c r="CF44" s="150">
        <f t="shared" si="19"/>
        <v>0</v>
      </c>
      <c r="CG44" s="150">
        <f t="shared" si="19"/>
        <v>0</v>
      </c>
      <c r="CH44" s="150">
        <f t="shared" si="19"/>
        <v>0</v>
      </c>
      <c r="CI44" s="150">
        <f t="shared" si="19"/>
        <v>0</v>
      </c>
      <c r="CJ44" s="150">
        <f t="shared" si="19"/>
        <v>0</v>
      </c>
      <c r="CK44" s="150">
        <f t="shared" si="19"/>
        <v>0</v>
      </c>
      <c r="CL44" s="150">
        <f t="shared" si="19"/>
        <v>0</v>
      </c>
      <c r="CM44" s="150">
        <f t="shared" si="19"/>
        <v>0</v>
      </c>
      <c r="CN44" s="150">
        <f t="shared" si="19"/>
        <v>0</v>
      </c>
      <c r="CO44" s="150">
        <f t="shared" si="19"/>
        <v>0</v>
      </c>
      <c r="CP44" s="150">
        <f t="shared" si="19"/>
        <v>0</v>
      </c>
    </row>
    <row r="45" spans="2:94" ht="12.75" customHeight="1" outlineLevel="1" x14ac:dyDescent="0.2">
      <c r="B45" s="3" t="s">
        <v>473</v>
      </c>
      <c r="J45" s="5" t="s">
        <v>5</v>
      </c>
      <c r="L45" s="431">
        <v>0.2</v>
      </c>
      <c r="P45" s="127">
        <f t="shared" si="12"/>
        <v>11.467883933004456</v>
      </c>
      <c r="R45" s="428">
        <v>9.7923723041571153E-2</v>
      </c>
      <c r="S45" s="428">
        <v>0.58127202635388164</v>
      </c>
      <c r="T45" s="428">
        <v>0.61882342240117083</v>
      </c>
      <c r="U45" s="150">
        <f t="shared" si="13"/>
        <v>0.66983437376829169</v>
      </c>
      <c r="V45" s="150">
        <f t="shared" si="13"/>
        <v>0.68323106124365762</v>
      </c>
      <c r="W45" s="150">
        <f t="shared" si="13"/>
        <v>0.69689568246853073</v>
      </c>
      <c r="X45" s="150">
        <f t="shared" si="13"/>
        <v>0.22973713352985603</v>
      </c>
      <c r="Y45" s="150">
        <f t="shared" si="13"/>
        <v>0.23433187620045315</v>
      </c>
      <c r="Z45" s="150">
        <f t="shared" si="13"/>
        <v>0.23901851372446223</v>
      </c>
      <c r="AA45" s="150">
        <f t="shared" si="13"/>
        <v>0.24379888399895147</v>
      </c>
      <c r="AB45" s="150">
        <f t="shared" si="13"/>
        <v>0.24867486167893049</v>
      </c>
      <c r="AC45" s="150">
        <f t="shared" si="13"/>
        <v>0.25364835891250909</v>
      </c>
      <c r="AD45" s="150">
        <f t="shared" si="13"/>
        <v>0.25872132609075926</v>
      </c>
      <c r="AE45" s="150">
        <f t="shared" si="14"/>
        <v>0.26389575261257447</v>
      </c>
      <c r="AF45" s="150">
        <f t="shared" si="14"/>
        <v>0.26917366766482598</v>
      </c>
      <c r="AG45" s="150">
        <f t="shared" si="14"/>
        <v>0.27455714101812251</v>
      </c>
      <c r="AH45" s="150">
        <f t="shared" si="14"/>
        <v>0.28004828383848496</v>
      </c>
      <c r="AI45" s="150">
        <f t="shared" si="14"/>
        <v>0.28564924951525467</v>
      </c>
      <c r="AJ45" s="150">
        <f t="shared" si="14"/>
        <v>0.29136223450555976</v>
      </c>
      <c r="AK45" s="150">
        <f t="shared" si="14"/>
        <v>0.29718947919567101</v>
      </c>
      <c r="AL45" s="150">
        <f t="shared" si="14"/>
        <v>0.30313326877958446</v>
      </c>
      <c r="AM45" s="150">
        <f t="shared" si="14"/>
        <v>0.30919593415517616</v>
      </c>
      <c r="AN45" s="150">
        <f t="shared" si="14"/>
        <v>0.31537985283827963</v>
      </c>
      <c r="AO45" s="150">
        <f t="shared" si="15"/>
        <v>0.32168744989504527</v>
      </c>
      <c r="AP45" s="150">
        <f t="shared" si="15"/>
        <v>0.32812119889294616</v>
      </c>
      <c r="AQ45" s="150">
        <f t="shared" si="15"/>
        <v>0.33468362287080505</v>
      </c>
      <c r="AR45" s="150">
        <f t="shared" si="15"/>
        <v>0.3413772953282212</v>
      </c>
      <c r="AS45" s="150">
        <f t="shared" si="15"/>
        <v>0.34820484123478562</v>
      </c>
      <c r="AT45" s="150">
        <f t="shared" si="15"/>
        <v>0.35516893805948135</v>
      </c>
      <c r="AU45" s="150">
        <f t="shared" si="15"/>
        <v>0.36227231682067096</v>
      </c>
      <c r="AV45" s="150">
        <f t="shared" si="15"/>
        <v>0.3695177631570844</v>
      </c>
      <c r="AW45" s="150">
        <f t="shared" si="15"/>
        <v>0.37690811842022609</v>
      </c>
      <c r="AX45" s="150">
        <f t="shared" si="15"/>
        <v>0.38444628078863063</v>
      </c>
      <c r="AY45" s="150">
        <f t="shared" si="16"/>
        <v>0</v>
      </c>
      <c r="AZ45" s="150">
        <f t="shared" si="16"/>
        <v>0</v>
      </c>
      <c r="BA45" s="150">
        <f t="shared" si="16"/>
        <v>0</v>
      </c>
      <c r="BB45" s="150">
        <f t="shared" si="16"/>
        <v>0</v>
      </c>
      <c r="BC45" s="150">
        <f t="shared" si="16"/>
        <v>0</v>
      </c>
      <c r="BD45" s="150">
        <f t="shared" si="16"/>
        <v>0</v>
      </c>
      <c r="BE45" s="150">
        <f t="shared" si="16"/>
        <v>0</v>
      </c>
      <c r="BF45" s="150">
        <f t="shared" si="16"/>
        <v>0</v>
      </c>
      <c r="BG45" s="150">
        <f t="shared" si="16"/>
        <v>0</v>
      </c>
      <c r="BH45" s="150">
        <f t="shared" si="16"/>
        <v>0</v>
      </c>
      <c r="BI45" s="150">
        <f t="shared" si="17"/>
        <v>0</v>
      </c>
      <c r="BJ45" s="150">
        <f t="shared" si="17"/>
        <v>0</v>
      </c>
      <c r="BK45" s="150">
        <f t="shared" si="17"/>
        <v>0</v>
      </c>
      <c r="BL45" s="150">
        <f t="shared" si="17"/>
        <v>0</v>
      </c>
      <c r="BM45" s="150">
        <f t="shared" si="17"/>
        <v>0</v>
      </c>
      <c r="BN45" s="150">
        <f t="shared" si="17"/>
        <v>0</v>
      </c>
      <c r="BO45" s="150">
        <f t="shared" si="17"/>
        <v>0</v>
      </c>
      <c r="BP45" s="150">
        <f t="shared" si="17"/>
        <v>0</v>
      </c>
      <c r="BQ45" s="150">
        <f t="shared" si="17"/>
        <v>0</v>
      </c>
      <c r="BR45" s="150">
        <f t="shared" si="17"/>
        <v>0</v>
      </c>
      <c r="BS45" s="150">
        <f t="shared" si="18"/>
        <v>0</v>
      </c>
      <c r="BT45" s="150">
        <f t="shared" si="18"/>
        <v>0</v>
      </c>
      <c r="BU45" s="150">
        <f t="shared" si="18"/>
        <v>0</v>
      </c>
      <c r="BV45" s="150">
        <f t="shared" si="18"/>
        <v>0</v>
      </c>
      <c r="BW45" s="150">
        <f t="shared" si="18"/>
        <v>0</v>
      </c>
      <c r="BX45" s="150">
        <f t="shared" si="18"/>
        <v>0</v>
      </c>
      <c r="BY45" s="150">
        <f t="shared" si="18"/>
        <v>0</v>
      </c>
      <c r="BZ45" s="150">
        <f t="shared" si="18"/>
        <v>0</v>
      </c>
      <c r="CA45" s="150">
        <f t="shared" si="18"/>
        <v>0</v>
      </c>
      <c r="CB45" s="150">
        <f t="shared" si="18"/>
        <v>0</v>
      </c>
      <c r="CC45" s="150">
        <f t="shared" si="19"/>
        <v>0</v>
      </c>
      <c r="CD45" s="150">
        <f t="shared" si="19"/>
        <v>0</v>
      </c>
      <c r="CE45" s="150">
        <f t="shared" si="19"/>
        <v>0</v>
      </c>
      <c r="CF45" s="150">
        <f t="shared" si="19"/>
        <v>0</v>
      </c>
      <c r="CG45" s="150">
        <f t="shared" si="19"/>
        <v>0</v>
      </c>
      <c r="CH45" s="150">
        <f t="shared" si="19"/>
        <v>0</v>
      </c>
      <c r="CI45" s="150">
        <f t="shared" si="19"/>
        <v>0</v>
      </c>
      <c r="CJ45" s="150">
        <f t="shared" si="19"/>
        <v>0</v>
      </c>
      <c r="CK45" s="150">
        <f t="shared" si="19"/>
        <v>0</v>
      </c>
      <c r="CL45" s="150">
        <f t="shared" si="19"/>
        <v>0</v>
      </c>
      <c r="CM45" s="150">
        <f t="shared" si="19"/>
        <v>0</v>
      </c>
      <c r="CN45" s="150">
        <f t="shared" si="19"/>
        <v>0</v>
      </c>
      <c r="CO45" s="150">
        <f t="shared" si="19"/>
        <v>0</v>
      </c>
      <c r="CP45" s="150">
        <f t="shared" si="19"/>
        <v>0</v>
      </c>
    </row>
    <row r="46" spans="2:94" ht="12.75" customHeight="1" outlineLevel="1" x14ac:dyDescent="0.2">
      <c r="B46" s="3" t="s">
        <v>472</v>
      </c>
      <c r="J46" s="5" t="s">
        <v>5</v>
      </c>
      <c r="L46" s="431">
        <v>0.4</v>
      </c>
      <c r="P46" s="127">
        <f t="shared" si="12"/>
        <v>18.309352848474258</v>
      </c>
      <c r="R46" s="428">
        <v>0.97199604951459828</v>
      </c>
      <c r="S46" s="428">
        <v>0.39354407457439522</v>
      </c>
      <c r="T46" s="428">
        <v>0.16324099879929688</v>
      </c>
      <c r="U46" s="150">
        <f t="shared" si="13"/>
        <v>0.17669730693088032</v>
      </c>
      <c r="V46" s="150">
        <f t="shared" si="13"/>
        <v>0.18023125306949794</v>
      </c>
      <c r="W46" s="150">
        <f t="shared" si="13"/>
        <v>0.18383587813088789</v>
      </c>
      <c r="X46" s="150">
        <f t="shared" si="13"/>
        <v>0.45947426705971206</v>
      </c>
      <c r="Y46" s="150">
        <f t="shared" si="13"/>
        <v>0.4686637524009063</v>
      </c>
      <c r="Z46" s="150">
        <f t="shared" si="13"/>
        <v>0.47803702744892446</v>
      </c>
      <c r="AA46" s="150">
        <f t="shared" si="13"/>
        <v>0.48759776799790294</v>
      </c>
      <c r="AB46" s="150">
        <f t="shared" si="13"/>
        <v>0.49734972335786098</v>
      </c>
      <c r="AC46" s="150">
        <f t="shared" si="13"/>
        <v>0.50729671782501817</v>
      </c>
      <c r="AD46" s="150">
        <f t="shared" si="13"/>
        <v>0.51744265218151853</v>
      </c>
      <c r="AE46" s="150">
        <f t="shared" si="14"/>
        <v>0.52779150522514895</v>
      </c>
      <c r="AF46" s="150">
        <f t="shared" si="14"/>
        <v>0.53834733532965195</v>
      </c>
      <c r="AG46" s="150">
        <f t="shared" si="14"/>
        <v>0.54911428203624502</v>
      </c>
      <c r="AH46" s="150">
        <f t="shared" si="14"/>
        <v>0.56009656767696991</v>
      </c>
      <c r="AI46" s="150">
        <f t="shared" si="14"/>
        <v>0.57129849903050933</v>
      </c>
      <c r="AJ46" s="150">
        <f t="shared" si="14"/>
        <v>0.58272446901111952</v>
      </c>
      <c r="AK46" s="150">
        <f t="shared" si="14"/>
        <v>0.59437895839134203</v>
      </c>
      <c r="AL46" s="150">
        <f t="shared" si="14"/>
        <v>0.60626653755916893</v>
      </c>
      <c r="AM46" s="150">
        <f t="shared" si="14"/>
        <v>0.61839186831035231</v>
      </c>
      <c r="AN46" s="150">
        <f t="shared" si="14"/>
        <v>0.63075970567655926</v>
      </c>
      <c r="AO46" s="150">
        <f t="shared" si="15"/>
        <v>0.64337489979009055</v>
      </c>
      <c r="AP46" s="150">
        <f t="shared" si="15"/>
        <v>0.65624239778589233</v>
      </c>
      <c r="AQ46" s="150">
        <f t="shared" si="15"/>
        <v>0.66936724574161011</v>
      </c>
      <c r="AR46" s="150">
        <f t="shared" si="15"/>
        <v>0.68275459065644239</v>
      </c>
      <c r="AS46" s="150">
        <f t="shared" si="15"/>
        <v>0.69640968246957125</v>
      </c>
      <c r="AT46" s="150">
        <f t="shared" si="15"/>
        <v>0.71033787611896271</v>
      </c>
      <c r="AU46" s="150">
        <f t="shared" si="15"/>
        <v>0.72454463364134192</v>
      </c>
      <c r="AV46" s="150">
        <f t="shared" si="15"/>
        <v>0.7390355263141688</v>
      </c>
      <c r="AW46" s="150">
        <f t="shared" si="15"/>
        <v>0.75381623684045218</v>
      </c>
      <c r="AX46" s="150">
        <f t="shared" si="15"/>
        <v>0.76889256157726127</v>
      </c>
      <c r="AY46" s="150">
        <f t="shared" si="16"/>
        <v>0</v>
      </c>
      <c r="AZ46" s="150">
        <f t="shared" si="16"/>
        <v>0</v>
      </c>
      <c r="BA46" s="150">
        <f t="shared" si="16"/>
        <v>0</v>
      </c>
      <c r="BB46" s="150">
        <f t="shared" si="16"/>
        <v>0</v>
      </c>
      <c r="BC46" s="150">
        <f t="shared" si="16"/>
        <v>0</v>
      </c>
      <c r="BD46" s="150">
        <f t="shared" si="16"/>
        <v>0</v>
      </c>
      <c r="BE46" s="150">
        <f t="shared" si="16"/>
        <v>0</v>
      </c>
      <c r="BF46" s="150">
        <f t="shared" si="16"/>
        <v>0</v>
      </c>
      <c r="BG46" s="150">
        <f t="shared" si="16"/>
        <v>0</v>
      </c>
      <c r="BH46" s="150">
        <f t="shared" si="16"/>
        <v>0</v>
      </c>
      <c r="BI46" s="150">
        <f t="shared" si="17"/>
        <v>0</v>
      </c>
      <c r="BJ46" s="150">
        <f t="shared" si="17"/>
        <v>0</v>
      </c>
      <c r="BK46" s="150">
        <f t="shared" si="17"/>
        <v>0</v>
      </c>
      <c r="BL46" s="150">
        <f t="shared" si="17"/>
        <v>0</v>
      </c>
      <c r="BM46" s="150">
        <f t="shared" si="17"/>
        <v>0</v>
      </c>
      <c r="BN46" s="150">
        <f t="shared" si="17"/>
        <v>0</v>
      </c>
      <c r="BO46" s="150">
        <f t="shared" si="17"/>
        <v>0</v>
      </c>
      <c r="BP46" s="150">
        <f t="shared" si="17"/>
        <v>0</v>
      </c>
      <c r="BQ46" s="150">
        <f t="shared" si="17"/>
        <v>0</v>
      </c>
      <c r="BR46" s="150">
        <f t="shared" si="17"/>
        <v>0</v>
      </c>
      <c r="BS46" s="150">
        <f t="shared" si="18"/>
        <v>0</v>
      </c>
      <c r="BT46" s="150">
        <f t="shared" si="18"/>
        <v>0</v>
      </c>
      <c r="BU46" s="150">
        <f t="shared" si="18"/>
        <v>0</v>
      </c>
      <c r="BV46" s="150">
        <f t="shared" si="18"/>
        <v>0</v>
      </c>
      <c r="BW46" s="150">
        <f t="shared" si="18"/>
        <v>0</v>
      </c>
      <c r="BX46" s="150">
        <f t="shared" si="18"/>
        <v>0</v>
      </c>
      <c r="BY46" s="150">
        <f t="shared" si="18"/>
        <v>0</v>
      </c>
      <c r="BZ46" s="150">
        <f t="shared" si="18"/>
        <v>0</v>
      </c>
      <c r="CA46" s="150">
        <f t="shared" si="18"/>
        <v>0</v>
      </c>
      <c r="CB46" s="150">
        <f t="shared" si="18"/>
        <v>0</v>
      </c>
      <c r="CC46" s="150">
        <f t="shared" si="19"/>
        <v>0</v>
      </c>
      <c r="CD46" s="150">
        <f t="shared" si="19"/>
        <v>0</v>
      </c>
      <c r="CE46" s="150">
        <f t="shared" si="19"/>
        <v>0</v>
      </c>
      <c r="CF46" s="150">
        <f t="shared" si="19"/>
        <v>0</v>
      </c>
      <c r="CG46" s="150">
        <f t="shared" si="19"/>
        <v>0</v>
      </c>
      <c r="CH46" s="150">
        <f t="shared" si="19"/>
        <v>0</v>
      </c>
      <c r="CI46" s="150">
        <f t="shared" si="19"/>
        <v>0</v>
      </c>
      <c r="CJ46" s="150">
        <f t="shared" si="19"/>
        <v>0</v>
      </c>
      <c r="CK46" s="150">
        <f t="shared" si="19"/>
        <v>0</v>
      </c>
      <c r="CL46" s="150">
        <f t="shared" si="19"/>
        <v>0</v>
      </c>
      <c r="CM46" s="150">
        <f t="shared" si="19"/>
        <v>0</v>
      </c>
      <c r="CN46" s="150">
        <f t="shared" si="19"/>
        <v>0</v>
      </c>
      <c r="CO46" s="150">
        <f t="shared" si="19"/>
        <v>0</v>
      </c>
      <c r="CP46" s="150">
        <f t="shared" si="19"/>
        <v>0</v>
      </c>
    </row>
    <row r="47" spans="2:94" ht="12.75" customHeight="1" outlineLevel="1" x14ac:dyDescent="0.2">
      <c r="B47" s="13" t="s">
        <v>465</v>
      </c>
      <c r="C47" s="13"/>
      <c r="D47" s="13"/>
      <c r="E47" s="13"/>
      <c r="F47" s="13"/>
      <c r="G47" s="13"/>
      <c r="H47" s="13"/>
      <c r="I47" s="157"/>
      <c r="J47" s="14" t="s">
        <v>5</v>
      </c>
      <c r="K47" s="13"/>
      <c r="L47" s="432">
        <v>0.15</v>
      </c>
      <c r="M47" s="13"/>
      <c r="N47" s="13"/>
      <c r="O47" s="13"/>
      <c r="P47" s="177">
        <f t="shared" si="12"/>
        <v>8.0225259859048936</v>
      </c>
      <c r="Q47" s="13"/>
      <c r="R47" s="429">
        <v>0.4564564659470004</v>
      </c>
      <c r="S47" s="429">
        <v>4.5642296670725502E-2</v>
      </c>
      <c r="T47" s="429">
        <v>0.33169653721406533</v>
      </c>
      <c r="U47" s="160">
        <f t="shared" ref="U47:AZ47" si="20">IF(U$11=1,$T47*U$16,$L47*U$12*U$16)</f>
        <v>0.35903899924114113</v>
      </c>
      <c r="V47" s="160">
        <f t="shared" si="20"/>
        <v>0.36621977922596394</v>
      </c>
      <c r="W47" s="160">
        <f t="shared" si="20"/>
        <v>0.37354417481048324</v>
      </c>
      <c r="X47" s="160">
        <f t="shared" si="20"/>
        <v>0.17230285014739199</v>
      </c>
      <c r="Y47" s="160">
        <f t="shared" si="20"/>
        <v>0.17574890715033986</v>
      </c>
      <c r="Z47" s="160">
        <f t="shared" si="20"/>
        <v>0.17926388529334666</v>
      </c>
      <c r="AA47" s="160">
        <f t="shared" si="20"/>
        <v>0.18284916299921358</v>
      </c>
      <c r="AB47" s="160">
        <f t="shared" si="20"/>
        <v>0.18650614625919787</v>
      </c>
      <c r="AC47" s="160">
        <f t="shared" si="20"/>
        <v>0.19023626918438183</v>
      </c>
      <c r="AD47" s="160">
        <f t="shared" si="20"/>
        <v>0.19404099456806945</v>
      </c>
      <c r="AE47" s="160">
        <f t="shared" si="20"/>
        <v>0.19792181445943086</v>
      </c>
      <c r="AF47" s="160">
        <f t="shared" si="20"/>
        <v>0.20188025074861948</v>
      </c>
      <c r="AG47" s="160">
        <f t="shared" si="20"/>
        <v>0.20591785576359187</v>
      </c>
      <c r="AH47" s="160">
        <f t="shared" si="20"/>
        <v>0.21003621287886373</v>
      </c>
      <c r="AI47" s="160">
        <f t="shared" si="20"/>
        <v>0.21423693713644101</v>
      </c>
      <c r="AJ47" s="160">
        <f t="shared" si="20"/>
        <v>0.21852167587916982</v>
      </c>
      <c r="AK47" s="160">
        <f t="shared" si="20"/>
        <v>0.22289210939675322</v>
      </c>
      <c r="AL47" s="160">
        <f t="shared" si="20"/>
        <v>0.22734995158468829</v>
      </c>
      <c r="AM47" s="160">
        <f t="shared" si="20"/>
        <v>0.23189695061638207</v>
      </c>
      <c r="AN47" s="160">
        <f t="shared" si="20"/>
        <v>0.23653488962870972</v>
      </c>
      <c r="AO47" s="160">
        <f t="shared" si="20"/>
        <v>0.2412655874212839</v>
      </c>
      <c r="AP47" s="160">
        <f t="shared" si="20"/>
        <v>0.24609089916970958</v>
      </c>
      <c r="AQ47" s="160">
        <f t="shared" si="20"/>
        <v>0.25101271715310375</v>
      </c>
      <c r="AR47" s="160">
        <f t="shared" si="20"/>
        <v>0.25603297149616588</v>
      </c>
      <c r="AS47" s="160">
        <f t="shared" si="20"/>
        <v>0.26115363092608918</v>
      </c>
      <c r="AT47" s="160">
        <f t="shared" si="20"/>
        <v>0.26637670354461096</v>
      </c>
      <c r="AU47" s="160">
        <f t="shared" si="20"/>
        <v>0.27170423761550322</v>
      </c>
      <c r="AV47" s="160">
        <f t="shared" si="20"/>
        <v>0.27713832236781327</v>
      </c>
      <c r="AW47" s="160">
        <f t="shared" si="20"/>
        <v>0.28268108881516957</v>
      </c>
      <c r="AX47" s="160">
        <f t="shared" si="20"/>
        <v>0.28833471059147298</v>
      </c>
      <c r="AY47" s="160">
        <f t="shared" si="20"/>
        <v>0</v>
      </c>
      <c r="AZ47" s="160">
        <f t="shared" si="20"/>
        <v>0</v>
      </c>
      <c r="BA47" s="160">
        <f t="shared" ref="BA47:CF47" si="21">IF(BA$11=1,$T47*BA$16,$L47*BA$12*BA$16)</f>
        <v>0</v>
      </c>
      <c r="BB47" s="160">
        <f t="shared" si="21"/>
        <v>0</v>
      </c>
      <c r="BC47" s="160">
        <f t="shared" si="21"/>
        <v>0</v>
      </c>
      <c r="BD47" s="160">
        <f t="shared" si="21"/>
        <v>0</v>
      </c>
      <c r="BE47" s="160">
        <f t="shared" si="21"/>
        <v>0</v>
      </c>
      <c r="BF47" s="160">
        <f t="shared" si="21"/>
        <v>0</v>
      </c>
      <c r="BG47" s="160">
        <f t="shared" si="21"/>
        <v>0</v>
      </c>
      <c r="BH47" s="160">
        <f t="shared" si="21"/>
        <v>0</v>
      </c>
      <c r="BI47" s="160">
        <f t="shared" si="21"/>
        <v>0</v>
      </c>
      <c r="BJ47" s="160">
        <f t="shared" si="21"/>
        <v>0</v>
      </c>
      <c r="BK47" s="160">
        <f t="shared" si="21"/>
        <v>0</v>
      </c>
      <c r="BL47" s="160">
        <f t="shared" si="21"/>
        <v>0</v>
      </c>
      <c r="BM47" s="160">
        <f t="shared" si="21"/>
        <v>0</v>
      </c>
      <c r="BN47" s="160">
        <f t="shared" si="21"/>
        <v>0</v>
      </c>
      <c r="BO47" s="160">
        <f t="shared" si="21"/>
        <v>0</v>
      </c>
      <c r="BP47" s="160">
        <f t="shared" si="21"/>
        <v>0</v>
      </c>
      <c r="BQ47" s="160">
        <f t="shared" si="21"/>
        <v>0</v>
      </c>
      <c r="BR47" s="160">
        <f t="shared" si="21"/>
        <v>0</v>
      </c>
      <c r="BS47" s="160">
        <f t="shared" si="21"/>
        <v>0</v>
      </c>
      <c r="BT47" s="160">
        <f t="shared" si="21"/>
        <v>0</v>
      </c>
      <c r="BU47" s="160">
        <f t="shared" si="21"/>
        <v>0</v>
      </c>
      <c r="BV47" s="160">
        <f t="shared" si="21"/>
        <v>0</v>
      </c>
      <c r="BW47" s="160">
        <f t="shared" si="21"/>
        <v>0</v>
      </c>
      <c r="BX47" s="160">
        <f t="shared" si="21"/>
        <v>0</v>
      </c>
      <c r="BY47" s="160">
        <f t="shared" si="21"/>
        <v>0</v>
      </c>
      <c r="BZ47" s="160">
        <f t="shared" si="21"/>
        <v>0</v>
      </c>
      <c r="CA47" s="160">
        <f t="shared" si="21"/>
        <v>0</v>
      </c>
      <c r="CB47" s="160">
        <f t="shared" si="21"/>
        <v>0</v>
      </c>
      <c r="CC47" s="160">
        <f t="shared" si="21"/>
        <v>0</v>
      </c>
      <c r="CD47" s="160">
        <f t="shared" si="21"/>
        <v>0</v>
      </c>
      <c r="CE47" s="160">
        <f t="shared" si="21"/>
        <v>0</v>
      </c>
      <c r="CF47" s="160">
        <f t="shared" si="21"/>
        <v>0</v>
      </c>
      <c r="CG47" s="160">
        <f t="shared" ref="CG47:CP47" si="22">IF(CG$11=1,$T47*CG$16,$L47*CG$12*CG$16)</f>
        <v>0</v>
      </c>
      <c r="CH47" s="160">
        <f t="shared" si="22"/>
        <v>0</v>
      </c>
      <c r="CI47" s="160">
        <f t="shared" si="22"/>
        <v>0</v>
      </c>
      <c r="CJ47" s="160">
        <f t="shared" si="22"/>
        <v>0</v>
      </c>
      <c r="CK47" s="160">
        <f t="shared" si="22"/>
        <v>0</v>
      </c>
      <c r="CL47" s="160">
        <f t="shared" si="22"/>
        <v>0</v>
      </c>
      <c r="CM47" s="160">
        <f t="shared" si="22"/>
        <v>0</v>
      </c>
      <c r="CN47" s="160">
        <f t="shared" si="22"/>
        <v>0</v>
      </c>
      <c r="CO47" s="160">
        <f t="shared" si="22"/>
        <v>0</v>
      </c>
      <c r="CP47" s="160">
        <f t="shared" si="22"/>
        <v>0</v>
      </c>
    </row>
    <row r="48" spans="2:94" ht="12.75" customHeight="1" outlineLevel="1" x14ac:dyDescent="0.2">
      <c r="J48" s="5" t="s">
        <v>5</v>
      </c>
      <c r="L48" s="145"/>
      <c r="P48" s="180">
        <f t="shared" si="12"/>
        <v>109.31007028490031</v>
      </c>
      <c r="R48" s="151">
        <f>SUM(R42:R47)</f>
        <v>2.4320845094981323</v>
      </c>
      <c r="S48" s="151">
        <f t="shared" ref="S48:CD48" si="23">SUM(S42:S47)</f>
        <v>1.9419492134689844</v>
      </c>
      <c r="T48" s="151">
        <f t="shared" si="23"/>
        <v>3.150508527780179</v>
      </c>
      <c r="U48" s="151">
        <f t="shared" si="23"/>
        <v>3.4102117508235192</v>
      </c>
      <c r="V48" s="151">
        <f t="shared" si="23"/>
        <v>3.4784159858399892</v>
      </c>
      <c r="W48" s="151">
        <f t="shared" si="23"/>
        <v>3.5479843055567892</v>
      </c>
      <c r="X48" s="151">
        <f t="shared" si="23"/>
        <v>2.5845427522108801</v>
      </c>
      <c r="Y48" s="151">
        <f t="shared" si="23"/>
        <v>2.636233607255098</v>
      </c>
      <c r="Z48" s="151">
        <f t="shared" si="23"/>
        <v>2.6889582794002003</v>
      </c>
      <c r="AA48" s="151">
        <f t="shared" si="23"/>
        <v>2.7427374449882045</v>
      </c>
      <c r="AB48" s="151">
        <f t="shared" si="23"/>
        <v>2.7975921938879678</v>
      </c>
      <c r="AC48" s="151">
        <f t="shared" si="23"/>
        <v>2.8535440377657277</v>
      </c>
      <c r="AD48" s="151">
        <f t="shared" si="23"/>
        <v>2.9106149185210417</v>
      </c>
      <c r="AE48" s="151">
        <f t="shared" si="23"/>
        <v>2.9688272168914631</v>
      </c>
      <c r="AF48" s="151">
        <f t="shared" si="23"/>
        <v>3.0282037612292925</v>
      </c>
      <c r="AG48" s="151">
        <f t="shared" si="23"/>
        <v>3.088767836453878</v>
      </c>
      <c r="AH48" s="151">
        <f t="shared" si="23"/>
        <v>3.1505431931829557</v>
      </c>
      <c r="AI48" s="151">
        <f t="shared" si="23"/>
        <v>3.2135540570466152</v>
      </c>
      <c r="AJ48" s="151">
        <f t="shared" si="23"/>
        <v>3.2778251381875476</v>
      </c>
      <c r="AK48" s="151">
        <f t="shared" si="23"/>
        <v>3.3433816409512991</v>
      </c>
      <c r="AL48" s="151">
        <f t="shared" si="23"/>
        <v>3.4102492737703249</v>
      </c>
      <c r="AM48" s="151">
        <f t="shared" si="23"/>
        <v>3.4784542592457317</v>
      </c>
      <c r="AN48" s="151">
        <f t="shared" si="23"/>
        <v>3.5480233444306455</v>
      </c>
      <c r="AO48" s="151">
        <f t="shared" si="23"/>
        <v>3.6189838113192589</v>
      </c>
      <c r="AP48" s="151">
        <f t="shared" si="23"/>
        <v>3.6913634875456438</v>
      </c>
      <c r="AQ48" s="151">
        <f t="shared" si="23"/>
        <v>3.7651907572965571</v>
      </c>
      <c r="AR48" s="151">
        <f t="shared" si="23"/>
        <v>3.8404945724424886</v>
      </c>
      <c r="AS48" s="151">
        <f t="shared" si="23"/>
        <v>3.9173044638913384</v>
      </c>
      <c r="AT48" s="151">
        <f t="shared" si="23"/>
        <v>3.9956505531691642</v>
      </c>
      <c r="AU48" s="151">
        <f t="shared" si="23"/>
        <v>4.0755635642325485</v>
      </c>
      <c r="AV48" s="151">
        <f t="shared" si="23"/>
        <v>4.1570748355171991</v>
      </c>
      <c r="AW48" s="151">
        <f t="shared" si="23"/>
        <v>4.2402163322275435</v>
      </c>
      <c r="AX48" s="151">
        <f t="shared" si="23"/>
        <v>4.325020658872095</v>
      </c>
      <c r="AY48" s="151">
        <f t="shared" si="23"/>
        <v>0</v>
      </c>
      <c r="AZ48" s="151">
        <f t="shared" si="23"/>
        <v>0</v>
      </c>
      <c r="BA48" s="151">
        <f t="shared" si="23"/>
        <v>0</v>
      </c>
      <c r="BB48" s="151">
        <f t="shared" si="23"/>
        <v>0</v>
      </c>
      <c r="BC48" s="151">
        <f t="shared" si="23"/>
        <v>0</v>
      </c>
      <c r="BD48" s="151">
        <f t="shared" si="23"/>
        <v>0</v>
      </c>
      <c r="BE48" s="151">
        <f t="shared" si="23"/>
        <v>0</v>
      </c>
      <c r="BF48" s="151">
        <f t="shared" si="23"/>
        <v>0</v>
      </c>
      <c r="BG48" s="151">
        <f t="shared" si="23"/>
        <v>0</v>
      </c>
      <c r="BH48" s="151">
        <f t="shared" si="23"/>
        <v>0</v>
      </c>
      <c r="BI48" s="151">
        <f t="shared" si="23"/>
        <v>0</v>
      </c>
      <c r="BJ48" s="151">
        <f t="shared" si="23"/>
        <v>0</v>
      </c>
      <c r="BK48" s="151">
        <f t="shared" si="23"/>
        <v>0</v>
      </c>
      <c r="BL48" s="151">
        <f t="shared" si="23"/>
        <v>0</v>
      </c>
      <c r="BM48" s="151">
        <f t="shared" si="23"/>
        <v>0</v>
      </c>
      <c r="BN48" s="151">
        <f t="shared" si="23"/>
        <v>0</v>
      </c>
      <c r="BO48" s="151">
        <f t="shared" si="23"/>
        <v>0</v>
      </c>
      <c r="BP48" s="151">
        <f t="shared" si="23"/>
        <v>0</v>
      </c>
      <c r="BQ48" s="151">
        <f t="shared" si="23"/>
        <v>0</v>
      </c>
      <c r="BR48" s="151">
        <f t="shared" si="23"/>
        <v>0</v>
      </c>
      <c r="BS48" s="151">
        <f t="shared" si="23"/>
        <v>0</v>
      </c>
      <c r="BT48" s="151">
        <f t="shared" si="23"/>
        <v>0</v>
      </c>
      <c r="BU48" s="151">
        <f t="shared" si="23"/>
        <v>0</v>
      </c>
      <c r="BV48" s="151">
        <f t="shared" si="23"/>
        <v>0</v>
      </c>
      <c r="BW48" s="151">
        <f t="shared" si="23"/>
        <v>0</v>
      </c>
      <c r="BX48" s="151">
        <f t="shared" si="23"/>
        <v>0</v>
      </c>
      <c r="BY48" s="151">
        <f t="shared" si="23"/>
        <v>0</v>
      </c>
      <c r="BZ48" s="151">
        <f t="shared" si="23"/>
        <v>0</v>
      </c>
      <c r="CA48" s="151">
        <f t="shared" si="23"/>
        <v>0</v>
      </c>
      <c r="CB48" s="151">
        <f t="shared" si="23"/>
        <v>0</v>
      </c>
      <c r="CC48" s="151">
        <f t="shared" si="23"/>
        <v>0</v>
      </c>
      <c r="CD48" s="151">
        <f t="shared" si="23"/>
        <v>0</v>
      </c>
      <c r="CE48" s="151">
        <f t="shared" ref="CE48:CP48" si="24">SUM(CE42:CE47)</f>
        <v>0</v>
      </c>
      <c r="CF48" s="151">
        <f t="shared" si="24"/>
        <v>0</v>
      </c>
      <c r="CG48" s="151">
        <f t="shared" si="24"/>
        <v>0</v>
      </c>
      <c r="CH48" s="151">
        <f t="shared" si="24"/>
        <v>0</v>
      </c>
      <c r="CI48" s="151">
        <f t="shared" si="24"/>
        <v>0</v>
      </c>
      <c r="CJ48" s="151">
        <f t="shared" si="24"/>
        <v>0</v>
      </c>
      <c r="CK48" s="151">
        <f t="shared" si="24"/>
        <v>0</v>
      </c>
      <c r="CL48" s="151">
        <f t="shared" si="24"/>
        <v>0</v>
      </c>
      <c r="CM48" s="151">
        <f t="shared" si="24"/>
        <v>0</v>
      </c>
      <c r="CN48" s="151">
        <f t="shared" si="24"/>
        <v>0</v>
      </c>
      <c r="CO48" s="151">
        <f t="shared" si="24"/>
        <v>0</v>
      </c>
      <c r="CP48" s="151">
        <f t="shared" si="24"/>
        <v>0</v>
      </c>
    </row>
    <row r="49" spans="1:94" ht="12.75" customHeight="1" outlineLevel="1" x14ac:dyDescent="0.2">
      <c r="L49" s="145"/>
      <c r="P49" s="128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  <c r="AC49" s="150"/>
      <c r="AD49" s="150"/>
      <c r="AE49" s="150"/>
      <c r="AF49" s="150"/>
      <c r="AG49" s="150"/>
      <c r="AH49" s="150"/>
      <c r="AI49" s="150"/>
      <c r="AJ49" s="150"/>
      <c r="AK49" s="150"/>
      <c r="AL49" s="150"/>
      <c r="AM49" s="150"/>
      <c r="AN49" s="150"/>
      <c r="AO49" s="150"/>
      <c r="AP49" s="150"/>
      <c r="AQ49" s="150"/>
      <c r="AR49" s="150"/>
      <c r="AS49" s="150"/>
      <c r="AT49" s="150"/>
      <c r="AU49" s="150"/>
      <c r="AV49" s="150"/>
      <c r="AW49" s="150"/>
      <c r="AX49" s="150"/>
      <c r="AY49" s="150"/>
      <c r="AZ49" s="150"/>
      <c r="BA49" s="150"/>
      <c r="BB49" s="150"/>
      <c r="BC49" s="150"/>
      <c r="BD49" s="150"/>
      <c r="BE49" s="150"/>
      <c r="BF49" s="150"/>
      <c r="BG49" s="150"/>
      <c r="BH49" s="150"/>
      <c r="BI49" s="150"/>
      <c r="BJ49" s="150"/>
      <c r="BK49" s="150"/>
      <c r="BL49" s="150"/>
      <c r="BM49" s="150"/>
      <c r="BN49" s="150"/>
      <c r="BO49" s="150"/>
      <c r="BP49" s="150"/>
      <c r="BQ49" s="150"/>
      <c r="BR49" s="150"/>
      <c r="BS49" s="150"/>
      <c r="BT49" s="150"/>
      <c r="BU49" s="150"/>
      <c r="BV49" s="150"/>
      <c r="BW49" s="150"/>
      <c r="BX49" s="150"/>
      <c r="BY49" s="150"/>
      <c r="BZ49" s="150"/>
      <c r="CA49" s="150"/>
      <c r="CB49" s="150"/>
      <c r="CC49" s="150"/>
      <c r="CD49" s="150"/>
      <c r="CE49" s="150"/>
      <c r="CF49" s="150"/>
      <c r="CG49" s="150"/>
      <c r="CH49" s="150"/>
      <c r="CI49" s="150"/>
      <c r="CJ49" s="150"/>
      <c r="CK49" s="150"/>
      <c r="CL49" s="150"/>
      <c r="CM49" s="150"/>
      <c r="CN49" s="150"/>
      <c r="CO49" s="150"/>
      <c r="CP49" s="150"/>
    </row>
    <row r="50" spans="1:94" ht="12.75" customHeight="1" outlineLevel="1" x14ac:dyDescent="0.2">
      <c r="L50" s="145"/>
      <c r="P50" s="146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  <c r="AC50" s="150"/>
      <c r="AD50" s="150"/>
      <c r="AE50" s="150"/>
      <c r="AF50" s="150"/>
      <c r="AG50" s="150"/>
      <c r="AH50" s="150"/>
      <c r="AI50" s="150"/>
      <c r="AJ50" s="150"/>
      <c r="AK50" s="150"/>
      <c r="AL50" s="150"/>
      <c r="AM50" s="150"/>
      <c r="AN50" s="150"/>
      <c r="AO50" s="150"/>
      <c r="AP50" s="150"/>
      <c r="AQ50" s="150"/>
      <c r="AR50" s="150"/>
      <c r="AS50" s="150"/>
      <c r="AT50" s="150"/>
      <c r="AU50" s="150"/>
      <c r="AV50" s="150"/>
      <c r="AW50" s="150"/>
      <c r="AX50" s="150"/>
      <c r="AY50" s="150"/>
      <c r="AZ50" s="150"/>
      <c r="BA50" s="150"/>
      <c r="BB50" s="150"/>
      <c r="BC50" s="150"/>
      <c r="BD50" s="150"/>
      <c r="BE50" s="150"/>
      <c r="BF50" s="150"/>
      <c r="BG50" s="150"/>
      <c r="BH50" s="150"/>
      <c r="BI50" s="150"/>
      <c r="BJ50" s="150"/>
      <c r="BK50" s="150"/>
      <c r="BL50" s="150"/>
      <c r="BM50" s="150"/>
      <c r="BN50" s="150"/>
      <c r="BO50" s="150"/>
      <c r="BP50" s="150"/>
      <c r="BQ50" s="150"/>
      <c r="BR50" s="150"/>
      <c r="BS50" s="150"/>
      <c r="BT50" s="150"/>
      <c r="BU50" s="150"/>
      <c r="BV50" s="150"/>
      <c r="BW50" s="150"/>
      <c r="BX50" s="150"/>
      <c r="BY50" s="150"/>
      <c r="BZ50" s="150"/>
      <c r="CA50" s="150"/>
      <c r="CB50" s="150"/>
      <c r="CC50" s="150"/>
      <c r="CD50" s="150"/>
      <c r="CE50" s="150"/>
      <c r="CF50" s="150"/>
      <c r="CG50" s="150"/>
      <c r="CH50" s="150"/>
      <c r="CI50" s="150"/>
      <c r="CJ50" s="150"/>
      <c r="CK50" s="150"/>
      <c r="CL50" s="150"/>
      <c r="CM50" s="150"/>
      <c r="CN50" s="150"/>
      <c r="CO50" s="150"/>
      <c r="CP50" s="150"/>
    </row>
    <row r="51" spans="1:94" ht="12.75" customHeight="1" outlineLevel="1" x14ac:dyDescent="0.2">
      <c r="B51" s="41" t="s">
        <v>545</v>
      </c>
      <c r="L51" s="145"/>
      <c r="P51" s="128"/>
      <c r="R51" s="151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51"/>
      <c r="BN51" s="151"/>
      <c r="BO51" s="151"/>
      <c r="BP51" s="151"/>
      <c r="BQ51" s="151"/>
      <c r="BR51" s="151"/>
      <c r="BS51" s="151"/>
      <c r="BT51" s="151"/>
      <c r="BU51" s="151"/>
      <c r="BV51" s="151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  <c r="CM51" s="151"/>
      <c r="CN51" s="151"/>
      <c r="CO51" s="151"/>
      <c r="CP51" s="151"/>
    </row>
    <row r="52" spans="1:94" ht="12.75" customHeight="1" outlineLevel="1" x14ac:dyDescent="0.2">
      <c r="L52" s="145"/>
      <c r="P52" s="146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  <c r="AC52" s="150"/>
      <c r="AD52" s="150"/>
      <c r="AE52" s="150"/>
      <c r="AF52" s="150"/>
      <c r="AG52" s="150"/>
      <c r="AH52" s="150"/>
      <c r="AI52" s="150"/>
      <c r="AJ52" s="150"/>
      <c r="AK52" s="150"/>
      <c r="AL52" s="150"/>
      <c r="AM52" s="150"/>
      <c r="AN52" s="150"/>
      <c r="AO52" s="150"/>
      <c r="AP52" s="150"/>
      <c r="AQ52" s="150"/>
      <c r="AR52" s="150"/>
      <c r="AS52" s="150"/>
      <c r="AT52" s="150"/>
      <c r="AU52" s="150"/>
      <c r="AV52" s="150"/>
      <c r="AW52" s="150"/>
      <c r="AX52" s="150"/>
      <c r="AY52" s="150"/>
      <c r="AZ52" s="150"/>
      <c r="BA52" s="150"/>
      <c r="BB52" s="150"/>
      <c r="BC52" s="150"/>
      <c r="BD52" s="150"/>
      <c r="BE52" s="150"/>
      <c r="BF52" s="150"/>
      <c r="BG52" s="150"/>
      <c r="BH52" s="150"/>
      <c r="BI52" s="150"/>
      <c r="BJ52" s="150"/>
      <c r="BK52" s="150"/>
      <c r="BL52" s="150"/>
      <c r="BM52" s="150"/>
      <c r="BN52" s="150"/>
      <c r="BO52" s="150"/>
      <c r="BP52" s="150"/>
      <c r="BQ52" s="150"/>
      <c r="BR52" s="150"/>
      <c r="BS52" s="150"/>
      <c r="BT52" s="150"/>
      <c r="BU52" s="150"/>
      <c r="BV52" s="150"/>
      <c r="BW52" s="150"/>
      <c r="BX52" s="150"/>
      <c r="BY52" s="150"/>
      <c r="BZ52" s="150"/>
      <c r="CA52" s="150"/>
      <c r="CB52" s="150"/>
      <c r="CC52" s="150"/>
      <c r="CD52" s="150"/>
      <c r="CE52" s="150"/>
      <c r="CF52" s="150"/>
      <c r="CG52" s="150"/>
      <c r="CH52" s="150"/>
      <c r="CI52" s="150"/>
      <c r="CJ52" s="150"/>
      <c r="CK52" s="150"/>
      <c r="CL52" s="150"/>
      <c r="CM52" s="150"/>
      <c r="CN52" s="150"/>
      <c r="CO52" s="150"/>
      <c r="CP52" s="150"/>
    </row>
    <row r="53" spans="1:94" ht="12.75" customHeight="1" outlineLevel="1" x14ac:dyDescent="0.2">
      <c r="B53" s="3" t="s">
        <v>546</v>
      </c>
      <c r="J53" s="5" t="s">
        <v>5</v>
      </c>
      <c r="L53" s="145"/>
      <c r="P53" s="127">
        <f t="shared" ref="P53:P56" si="25">SUM(R53:IE53)</f>
        <v>12.676897311904261</v>
      </c>
      <c r="R53" s="428">
        <v>2.9313855504927573</v>
      </c>
      <c r="S53" s="428">
        <v>2.9939243233004973</v>
      </c>
      <c r="T53" s="428">
        <v>1.3336735780758229</v>
      </c>
      <c r="U53" s="428">
        <v>1.3383731576749982</v>
      </c>
      <c r="V53" s="428">
        <v>1.7304421444393623</v>
      </c>
      <c r="W53" s="428">
        <v>2.3490985579208234</v>
      </c>
      <c r="X53" s="150"/>
      <c r="Y53" s="150"/>
      <c r="Z53" s="150"/>
      <c r="AA53" s="150"/>
      <c r="AB53" s="150"/>
      <c r="AC53" s="150"/>
      <c r="AD53" s="150"/>
      <c r="AE53" s="150"/>
      <c r="AF53" s="150"/>
      <c r="AG53" s="150"/>
      <c r="AH53" s="150"/>
      <c r="AI53" s="150"/>
      <c r="AJ53" s="150"/>
      <c r="AK53" s="150"/>
      <c r="AL53" s="150"/>
      <c r="AM53" s="150"/>
      <c r="AN53" s="150"/>
      <c r="AO53" s="150"/>
      <c r="AP53" s="150"/>
      <c r="AQ53" s="150"/>
      <c r="AR53" s="150"/>
      <c r="AS53" s="150"/>
      <c r="AT53" s="150"/>
      <c r="AU53" s="150"/>
      <c r="AV53" s="150"/>
      <c r="AW53" s="150"/>
      <c r="AX53" s="150"/>
      <c r="AY53" s="150"/>
      <c r="AZ53" s="150"/>
      <c r="BA53" s="150"/>
      <c r="BB53" s="150"/>
      <c r="BC53" s="150"/>
      <c r="BD53" s="150"/>
      <c r="BE53" s="150"/>
      <c r="BF53" s="150"/>
      <c r="BG53" s="150"/>
      <c r="BH53" s="150"/>
      <c r="BI53" s="150"/>
      <c r="BJ53" s="150"/>
      <c r="BK53" s="150"/>
      <c r="BL53" s="150"/>
      <c r="BM53" s="150"/>
      <c r="BN53" s="150"/>
      <c r="BO53" s="150"/>
      <c r="BP53" s="150"/>
      <c r="BQ53" s="150"/>
      <c r="BR53" s="150"/>
      <c r="BS53" s="150"/>
      <c r="BT53" s="150"/>
      <c r="BU53" s="150"/>
      <c r="BV53" s="150"/>
      <c r="BW53" s="150"/>
      <c r="BX53" s="150"/>
      <c r="BY53" s="150"/>
      <c r="BZ53" s="150"/>
      <c r="CA53" s="150"/>
      <c r="CB53" s="150"/>
      <c r="CC53" s="150"/>
      <c r="CD53" s="150"/>
      <c r="CE53" s="150"/>
      <c r="CF53" s="150"/>
      <c r="CG53" s="150"/>
      <c r="CH53" s="150"/>
      <c r="CI53" s="150"/>
      <c r="CJ53" s="150"/>
      <c r="CK53" s="150"/>
      <c r="CL53" s="150"/>
      <c r="CM53" s="150"/>
      <c r="CN53" s="150"/>
      <c r="CO53" s="150"/>
      <c r="CP53" s="150"/>
    </row>
    <row r="54" spans="1:94" ht="12.75" customHeight="1" outlineLevel="1" x14ac:dyDescent="0.2">
      <c r="B54" s="3" t="s">
        <v>547</v>
      </c>
      <c r="J54" s="5" t="s">
        <v>5</v>
      </c>
      <c r="L54" s="145"/>
      <c r="P54" s="127">
        <f t="shared" si="25"/>
        <v>9.9858151047658872</v>
      </c>
      <c r="R54" s="150"/>
      <c r="S54" s="150"/>
      <c r="T54" s="150"/>
      <c r="U54" s="428">
        <v>1.3821192296895626</v>
      </c>
      <c r="V54" s="428">
        <v>1.1752280023755883</v>
      </c>
      <c r="W54" s="428">
        <v>2.537707881928875</v>
      </c>
      <c r="X54" s="428">
        <v>2.6069137123851549</v>
      </c>
      <c r="Y54" s="150"/>
      <c r="Z54" s="428">
        <v>2.2838462783867057</v>
      </c>
      <c r="AA54" s="150"/>
      <c r="AB54" s="150"/>
      <c r="AC54" s="150"/>
      <c r="AD54" s="150"/>
      <c r="AE54" s="150"/>
      <c r="AF54" s="150"/>
      <c r="AG54" s="150"/>
      <c r="AH54" s="150"/>
      <c r="AI54" s="150"/>
      <c r="AJ54" s="150"/>
      <c r="AK54" s="150"/>
      <c r="AL54" s="150"/>
      <c r="AM54" s="150"/>
      <c r="AN54" s="150"/>
      <c r="AO54" s="150"/>
      <c r="AP54" s="150"/>
      <c r="AQ54" s="150"/>
      <c r="AR54" s="150"/>
      <c r="AS54" s="150"/>
      <c r="AT54" s="150"/>
      <c r="AU54" s="150"/>
      <c r="AV54" s="150"/>
      <c r="AW54" s="150"/>
      <c r="AX54" s="150"/>
      <c r="AY54" s="150"/>
      <c r="AZ54" s="150"/>
      <c r="BA54" s="150"/>
      <c r="BB54" s="150"/>
      <c r="BC54" s="150"/>
      <c r="BD54" s="150"/>
      <c r="BE54" s="150"/>
      <c r="BF54" s="150"/>
      <c r="BG54" s="150"/>
      <c r="BH54" s="150"/>
      <c r="BI54" s="150"/>
      <c r="BJ54" s="150"/>
      <c r="BK54" s="150"/>
      <c r="BL54" s="150"/>
      <c r="BM54" s="150"/>
      <c r="BN54" s="150"/>
      <c r="BO54" s="150"/>
      <c r="BP54" s="150"/>
      <c r="BQ54" s="150"/>
      <c r="BR54" s="150"/>
      <c r="BS54" s="150"/>
      <c r="BT54" s="150"/>
      <c r="BU54" s="150"/>
      <c r="BV54" s="150"/>
      <c r="BW54" s="150"/>
      <c r="BX54" s="150"/>
      <c r="BY54" s="150"/>
      <c r="BZ54" s="150"/>
      <c r="CA54" s="150"/>
      <c r="CB54" s="150"/>
      <c r="CC54" s="150"/>
      <c r="CD54" s="150"/>
      <c r="CE54" s="150"/>
      <c r="CF54" s="150"/>
      <c r="CG54" s="150"/>
      <c r="CH54" s="150"/>
      <c r="CI54" s="150"/>
      <c r="CJ54" s="150"/>
      <c r="CK54" s="150"/>
      <c r="CL54" s="150"/>
      <c r="CM54" s="150"/>
      <c r="CN54" s="150"/>
      <c r="CO54" s="150"/>
      <c r="CP54" s="150"/>
    </row>
    <row r="55" spans="1:94" ht="12.75" customHeight="1" outlineLevel="1" x14ac:dyDescent="0.2">
      <c r="B55" s="13" t="s">
        <v>548</v>
      </c>
      <c r="C55" s="13"/>
      <c r="D55" s="13"/>
      <c r="E55" s="13"/>
      <c r="F55" s="13"/>
      <c r="G55" s="13"/>
      <c r="H55" s="13"/>
      <c r="I55" s="157"/>
      <c r="J55" s="14" t="s">
        <v>5</v>
      </c>
      <c r="K55" s="13"/>
      <c r="L55" s="158"/>
      <c r="M55" s="13"/>
      <c r="N55" s="13"/>
      <c r="O55" s="13"/>
      <c r="P55" s="177">
        <f t="shared" si="25"/>
        <v>13.035812139092817</v>
      </c>
      <c r="Q55" s="13"/>
      <c r="R55" s="430"/>
      <c r="S55" s="430"/>
      <c r="T55" s="430"/>
      <c r="U55" s="430"/>
      <c r="V55" s="430"/>
      <c r="W55" s="430"/>
      <c r="X55" s="430"/>
      <c r="Y55" s="430"/>
      <c r="Z55" s="430"/>
      <c r="AA55" s="429">
        <v>2.8401542045619967</v>
      </c>
      <c r="AB55" s="429">
        <v>2.2612283069453976</v>
      </c>
      <c r="AC55" s="429">
        <v>2.2230342371358756</v>
      </c>
      <c r="AD55" s="429">
        <v>1.4623422240797381</v>
      </c>
      <c r="AE55" s="429">
        <v>2.8378404245197646</v>
      </c>
      <c r="AF55" s="429">
        <v>1.4112127418500446</v>
      </c>
      <c r="AG55" s="430"/>
      <c r="AH55" s="430"/>
      <c r="AI55" s="430"/>
      <c r="AJ55" s="430"/>
      <c r="AK55" s="430"/>
      <c r="AL55" s="430"/>
      <c r="AM55" s="430"/>
      <c r="AN55" s="430"/>
      <c r="AO55" s="430"/>
      <c r="AP55" s="430"/>
      <c r="AQ55" s="430"/>
      <c r="AR55" s="430"/>
      <c r="AS55" s="430"/>
      <c r="AT55" s="430"/>
      <c r="AU55" s="430"/>
      <c r="AV55" s="430"/>
      <c r="AW55" s="430"/>
      <c r="AX55" s="430"/>
      <c r="AY55" s="430"/>
      <c r="AZ55" s="430"/>
      <c r="BA55" s="430"/>
      <c r="BB55" s="430"/>
      <c r="BC55" s="430"/>
      <c r="BD55" s="430"/>
      <c r="BE55" s="430"/>
      <c r="BF55" s="430"/>
      <c r="BG55" s="430"/>
      <c r="BH55" s="430"/>
      <c r="BI55" s="430"/>
      <c r="BJ55" s="430"/>
      <c r="BK55" s="430"/>
      <c r="BL55" s="430"/>
      <c r="BM55" s="430"/>
      <c r="BN55" s="430"/>
      <c r="BO55" s="430"/>
      <c r="BP55" s="430"/>
      <c r="BQ55" s="430"/>
      <c r="BR55" s="430"/>
      <c r="BS55" s="430"/>
      <c r="BT55" s="430"/>
      <c r="BU55" s="430"/>
      <c r="BV55" s="430"/>
      <c r="BW55" s="430"/>
      <c r="BX55" s="430"/>
      <c r="BY55" s="430"/>
      <c r="BZ55" s="430"/>
      <c r="CA55" s="430"/>
      <c r="CB55" s="430"/>
      <c r="CC55" s="430"/>
      <c r="CD55" s="430"/>
      <c r="CE55" s="430"/>
      <c r="CF55" s="430"/>
      <c r="CG55" s="430"/>
      <c r="CH55" s="430"/>
      <c r="CI55" s="430"/>
      <c r="CJ55" s="430"/>
      <c r="CK55" s="430"/>
      <c r="CL55" s="430"/>
      <c r="CM55" s="430"/>
      <c r="CN55" s="430"/>
      <c r="CO55" s="430"/>
      <c r="CP55" s="430"/>
    </row>
    <row r="56" spans="1:94" ht="12.75" customHeight="1" outlineLevel="1" x14ac:dyDescent="0.2">
      <c r="B56" s="15"/>
      <c r="J56" s="5" t="s">
        <v>5</v>
      </c>
      <c r="L56" s="145"/>
      <c r="P56" s="180">
        <f t="shared" si="25"/>
        <v>35.698524555762965</v>
      </c>
      <c r="R56" s="151">
        <f>SUM(R53:R55)</f>
        <v>2.9313855504927573</v>
      </c>
      <c r="S56" s="151">
        <f t="shared" ref="S56:CD56" si="26">SUM(S53:S55)</f>
        <v>2.9939243233004973</v>
      </c>
      <c r="T56" s="151">
        <f t="shared" si="26"/>
        <v>1.3336735780758229</v>
      </c>
      <c r="U56" s="151">
        <f t="shared" si="26"/>
        <v>2.720492387364561</v>
      </c>
      <c r="V56" s="151">
        <f t="shared" si="26"/>
        <v>2.9056701468149506</v>
      </c>
      <c r="W56" s="151">
        <f t="shared" si="26"/>
        <v>4.886806439849698</v>
      </c>
      <c r="X56" s="151">
        <f t="shared" si="26"/>
        <v>2.6069137123851549</v>
      </c>
      <c r="Y56" s="151">
        <f t="shared" si="26"/>
        <v>0</v>
      </c>
      <c r="Z56" s="151">
        <f t="shared" si="26"/>
        <v>2.2838462783867057</v>
      </c>
      <c r="AA56" s="151">
        <f t="shared" si="26"/>
        <v>2.8401542045619967</v>
      </c>
      <c r="AB56" s="151">
        <f t="shared" si="26"/>
        <v>2.2612283069453976</v>
      </c>
      <c r="AC56" s="151">
        <f t="shared" si="26"/>
        <v>2.2230342371358756</v>
      </c>
      <c r="AD56" s="151">
        <f t="shared" si="26"/>
        <v>1.4623422240797381</v>
      </c>
      <c r="AE56" s="151">
        <f t="shared" si="26"/>
        <v>2.8378404245197646</v>
      </c>
      <c r="AF56" s="151">
        <f t="shared" si="26"/>
        <v>1.4112127418500446</v>
      </c>
      <c r="AG56" s="151">
        <f t="shared" si="26"/>
        <v>0</v>
      </c>
      <c r="AH56" s="151">
        <f t="shared" si="26"/>
        <v>0</v>
      </c>
      <c r="AI56" s="151">
        <f t="shared" si="26"/>
        <v>0</v>
      </c>
      <c r="AJ56" s="151">
        <f t="shared" si="26"/>
        <v>0</v>
      </c>
      <c r="AK56" s="151">
        <f t="shared" si="26"/>
        <v>0</v>
      </c>
      <c r="AL56" s="151">
        <f t="shared" si="26"/>
        <v>0</v>
      </c>
      <c r="AM56" s="151">
        <f t="shared" si="26"/>
        <v>0</v>
      </c>
      <c r="AN56" s="151">
        <f t="shared" si="26"/>
        <v>0</v>
      </c>
      <c r="AO56" s="151">
        <f t="shared" si="26"/>
        <v>0</v>
      </c>
      <c r="AP56" s="151">
        <f t="shared" si="26"/>
        <v>0</v>
      </c>
      <c r="AQ56" s="151">
        <f t="shared" si="26"/>
        <v>0</v>
      </c>
      <c r="AR56" s="151">
        <f t="shared" si="26"/>
        <v>0</v>
      </c>
      <c r="AS56" s="151">
        <f t="shared" si="26"/>
        <v>0</v>
      </c>
      <c r="AT56" s="151">
        <f t="shared" si="26"/>
        <v>0</v>
      </c>
      <c r="AU56" s="151">
        <f t="shared" si="26"/>
        <v>0</v>
      </c>
      <c r="AV56" s="151">
        <f t="shared" si="26"/>
        <v>0</v>
      </c>
      <c r="AW56" s="151">
        <f t="shared" si="26"/>
        <v>0</v>
      </c>
      <c r="AX56" s="151">
        <f t="shared" si="26"/>
        <v>0</v>
      </c>
      <c r="AY56" s="151">
        <f t="shared" si="26"/>
        <v>0</v>
      </c>
      <c r="AZ56" s="151">
        <f t="shared" si="26"/>
        <v>0</v>
      </c>
      <c r="BA56" s="151">
        <f t="shared" si="26"/>
        <v>0</v>
      </c>
      <c r="BB56" s="151">
        <f t="shared" si="26"/>
        <v>0</v>
      </c>
      <c r="BC56" s="151">
        <f t="shared" si="26"/>
        <v>0</v>
      </c>
      <c r="BD56" s="151">
        <f t="shared" si="26"/>
        <v>0</v>
      </c>
      <c r="BE56" s="151">
        <f t="shared" si="26"/>
        <v>0</v>
      </c>
      <c r="BF56" s="151">
        <f t="shared" si="26"/>
        <v>0</v>
      </c>
      <c r="BG56" s="151">
        <f t="shared" si="26"/>
        <v>0</v>
      </c>
      <c r="BH56" s="151">
        <f t="shared" si="26"/>
        <v>0</v>
      </c>
      <c r="BI56" s="151">
        <f t="shared" si="26"/>
        <v>0</v>
      </c>
      <c r="BJ56" s="151">
        <f t="shared" si="26"/>
        <v>0</v>
      </c>
      <c r="BK56" s="151">
        <f t="shared" si="26"/>
        <v>0</v>
      </c>
      <c r="BL56" s="151">
        <f t="shared" si="26"/>
        <v>0</v>
      </c>
      <c r="BM56" s="151">
        <f t="shared" si="26"/>
        <v>0</v>
      </c>
      <c r="BN56" s="151">
        <f t="shared" si="26"/>
        <v>0</v>
      </c>
      <c r="BO56" s="151">
        <f t="shared" si="26"/>
        <v>0</v>
      </c>
      <c r="BP56" s="151">
        <f t="shared" si="26"/>
        <v>0</v>
      </c>
      <c r="BQ56" s="151">
        <f t="shared" si="26"/>
        <v>0</v>
      </c>
      <c r="BR56" s="151">
        <f t="shared" si="26"/>
        <v>0</v>
      </c>
      <c r="BS56" s="151">
        <f t="shared" si="26"/>
        <v>0</v>
      </c>
      <c r="BT56" s="151">
        <f t="shared" si="26"/>
        <v>0</v>
      </c>
      <c r="BU56" s="151">
        <f t="shared" si="26"/>
        <v>0</v>
      </c>
      <c r="BV56" s="151">
        <f t="shared" si="26"/>
        <v>0</v>
      </c>
      <c r="BW56" s="151">
        <f t="shared" si="26"/>
        <v>0</v>
      </c>
      <c r="BX56" s="151">
        <f t="shared" si="26"/>
        <v>0</v>
      </c>
      <c r="BY56" s="151">
        <f t="shared" si="26"/>
        <v>0</v>
      </c>
      <c r="BZ56" s="151">
        <f t="shared" si="26"/>
        <v>0</v>
      </c>
      <c r="CA56" s="151">
        <f t="shared" si="26"/>
        <v>0</v>
      </c>
      <c r="CB56" s="151">
        <f t="shared" si="26"/>
        <v>0</v>
      </c>
      <c r="CC56" s="151">
        <f t="shared" si="26"/>
        <v>0</v>
      </c>
      <c r="CD56" s="151">
        <f t="shared" si="26"/>
        <v>0</v>
      </c>
      <c r="CE56" s="151">
        <f t="shared" ref="CE56:CP56" si="27">SUM(CE53:CE55)</f>
        <v>0</v>
      </c>
      <c r="CF56" s="151">
        <f t="shared" si="27"/>
        <v>0</v>
      </c>
      <c r="CG56" s="151">
        <f t="shared" si="27"/>
        <v>0</v>
      </c>
      <c r="CH56" s="151">
        <f t="shared" si="27"/>
        <v>0</v>
      </c>
      <c r="CI56" s="151">
        <f t="shared" si="27"/>
        <v>0</v>
      </c>
      <c r="CJ56" s="151">
        <f t="shared" si="27"/>
        <v>0</v>
      </c>
      <c r="CK56" s="151">
        <f t="shared" si="27"/>
        <v>0</v>
      </c>
      <c r="CL56" s="151">
        <f t="shared" si="27"/>
        <v>0</v>
      </c>
      <c r="CM56" s="151">
        <f t="shared" si="27"/>
        <v>0</v>
      </c>
      <c r="CN56" s="151">
        <f t="shared" si="27"/>
        <v>0</v>
      </c>
      <c r="CO56" s="151">
        <f t="shared" si="27"/>
        <v>0</v>
      </c>
      <c r="CP56" s="151">
        <f t="shared" si="27"/>
        <v>0</v>
      </c>
    </row>
    <row r="57" spans="1:94" ht="12.75" customHeight="1" outlineLevel="1" x14ac:dyDescent="0.2">
      <c r="L57" s="145"/>
      <c r="P57" s="128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  <c r="AH57" s="150"/>
      <c r="AI57" s="150"/>
      <c r="AJ57" s="150"/>
      <c r="AK57" s="150"/>
      <c r="AL57" s="150"/>
      <c r="AM57" s="150"/>
      <c r="AN57" s="150"/>
      <c r="AO57" s="150"/>
      <c r="AP57" s="150"/>
      <c r="AQ57" s="150"/>
      <c r="AR57" s="150"/>
      <c r="AS57" s="150"/>
      <c r="AT57" s="150"/>
      <c r="AU57" s="150"/>
      <c r="AV57" s="150"/>
      <c r="AW57" s="150"/>
      <c r="AX57" s="150"/>
      <c r="AY57" s="150"/>
      <c r="AZ57" s="150"/>
      <c r="BA57" s="150"/>
      <c r="BB57" s="150"/>
      <c r="BC57" s="150"/>
      <c r="BD57" s="150"/>
      <c r="BE57" s="150"/>
      <c r="BF57" s="150"/>
      <c r="BG57" s="150"/>
      <c r="BH57" s="150"/>
      <c r="BI57" s="150"/>
      <c r="BJ57" s="150"/>
      <c r="BK57" s="150"/>
      <c r="BL57" s="150"/>
      <c r="BM57" s="150"/>
      <c r="BN57" s="150"/>
      <c r="BO57" s="150"/>
      <c r="BP57" s="150"/>
      <c r="BQ57" s="150"/>
      <c r="BR57" s="150"/>
      <c r="BS57" s="150"/>
      <c r="BT57" s="150"/>
      <c r="BU57" s="150"/>
      <c r="BV57" s="150"/>
      <c r="BW57" s="150"/>
      <c r="BX57" s="150"/>
      <c r="BY57" s="150"/>
      <c r="BZ57" s="150"/>
      <c r="CA57" s="150"/>
      <c r="CB57" s="150"/>
      <c r="CC57" s="150"/>
      <c r="CD57" s="150"/>
      <c r="CE57" s="150"/>
      <c r="CF57" s="150"/>
      <c r="CG57" s="150"/>
      <c r="CH57" s="150"/>
      <c r="CI57" s="150"/>
      <c r="CJ57" s="150"/>
      <c r="CK57" s="150"/>
      <c r="CL57" s="150"/>
      <c r="CM57" s="150"/>
      <c r="CN57" s="150"/>
      <c r="CO57" s="150"/>
      <c r="CP57" s="150"/>
    </row>
    <row r="58" spans="1:94" ht="12.75" customHeight="1" x14ac:dyDescent="0.2">
      <c r="A58" s="27" t="s">
        <v>57</v>
      </c>
      <c r="B58" s="1"/>
      <c r="C58" s="1"/>
      <c r="D58" s="1"/>
      <c r="E58" s="1"/>
      <c r="F58" s="1"/>
      <c r="G58" s="1"/>
      <c r="H58" s="1"/>
      <c r="I58" s="290"/>
      <c r="J58" s="2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</row>
  </sheetData>
  <mergeCells count="2">
    <mergeCell ref="B3:I6"/>
    <mergeCell ref="B7:F7"/>
  </mergeCells>
  <phoneticPr fontId="39" type="noConversion"/>
  <conditionalFormatting sqref="R7:CP7">
    <cfRule type="expression" dxfId="79" priority="6">
      <formula>R7="Actuals"</formula>
    </cfRule>
    <cfRule type="expression" dxfId="78" priority="8">
      <formula>R7="Ops"</formula>
    </cfRule>
  </conditionalFormatting>
  <conditionalFormatting sqref="R7:CP7">
    <cfRule type="expression" dxfId="77" priority="7">
      <formula>R7="Const"</formula>
    </cfRule>
  </conditionalFormatting>
  <conditionalFormatting sqref="W58:CP58 R9:CP17 R26:CP57">
    <cfRule type="expression" dxfId="76" priority="5">
      <formula>R$7="Actuals"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Button 1">
              <controlPr defaultSize="0" print="0" autoFill="0" autoPict="0" macro="[0]!Circular">
                <anchor moveWithCells="1">
                  <from>
                    <xdr:col>1</xdr:col>
                    <xdr:colOff>66675</xdr:colOff>
                    <xdr:row>1</xdr:row>
                    <xdr:rowOff>0</xdr:rowOff>
                  </from>
                  <to>
                    <xdr:col>5</xdr:col>
                    <xdr:colOff>152400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D9337-897B-4E2D-B06A-A8D652915D03}">
  <sheetPr codeName="Sheet18">
    <tabColor theme="5" tint="0.39997558519241921"/>
  </sheetPr>
  <dimension ref="A1:IE128"/>
  <sheetViews>
    <sheetView showGridLines="0" zoomScale="50" zoomScaleNormal="50" workbookViewId="0">
      <pane xSplit="16" ySplit="8" topLeftCell="R104" activePane="bottomRight" state="frozen"/>
      <selection activeCell="R122" sqref="R122"/>
      <selection pane="topRight" activeCell="R122" sqref="R122"/>
      <selection pane="bottomLeft" activeCell="R122" sqref="R122"/>
      <selection pane="bottomRight" activeCell="A60" sqref="A60"/>
    </sheetView>
  </sheetViews>
  <sheetFormatPr defaultColWidth="0" defaultRowHeight="0" customHeight="1" zeroHeight="1" outlineLevelRow="1" x14ac:dyDescent="0.2"/>
  <cols>
    <col min="1" max="3" width="2.7109375" style="3" customWidth="1"/>
    <col min="4" max="8" width="9.140625" style="3" customWidth="1"/>
    <col min="9" max="9" width="10.5703125" style="6" customWidth="1"/>
    <col min="10" max="10" width="10.5703125" style="5" customWidth="1"/>
    <col min="11" max="11" width="10.5703125" style="3" customWidth="1"/>
    <col min="12" max="12" width="13.28515625" style="3" customWidth="1"/>
    <col min="13" max="15" width="13" style="3" customWidth="1"/>
    <col min="16" max="16" width="12.7109375" style="3" bestFit="1" customWidth="1"/>
    <col min="17" max="17" width="9.7109375" style="3" customWidth="1"/>
    <col min="18" max="19" width="13.7109375" style="3" customWidth="1"/>
    <col min="20" max="20" width="13.42578125" style="3" bestFit="1" customWidth="1"/>
    <col min="21" max="22" width="13.7109375" style="3" bestFit="1" customWidth="1"/>
    <col min="23" max="23" width="13.28515625" style="3" bestFit="1" customWidth="1"/>
    <col min="24" max="24" width="13" style="3" bestFit="1" customWidth="1"/>
    <col min="25" max="25" width="13.42578125" style="3" bestFit="1" customWidth="1"/>
    <col min="26" max="26" width="13.7109375" style="3" bestFit="1" customWidth="1"/>
    <col min="27" max="27" width="13" style="3" bestFit="1" customWidth="1"/>
    <col min="28" max="28" width="14" style="3" bestFit="1" customWidth="1"/>
    <col min="29" max="29" width="13.28515625" style="3" bestFit="1" customWidth="1"/>
    <col min="30" max="30" width="13" style="3" bestFit="1" customWidth="1"/>
    <col min="31" max="31" width="13.28515625" style="3" bestFit="1" customWidth="1"/>
    <col min="32" max="32" width="13" style="3" bestFit="1" customWidth="1"/>
    <col min="33" max="34" width="13.28515625" style="3" bestFit="1" customWidth="1"/>
    <col min="35" max="37" width="13" style="3" bestFit="1" customWidth="1"/>
    <col min="38" max="38" width="13.28515625" style="3" bestFit="1" customWidth="1"/>
    <col min="39" max="39" width="13" style="3" bestFit="1" customWidth="1"/>
    <col min="40" max="40" width="13.42578125" style="3" bestFit="1" customWidth="1"/>
    <col min="41" max="41" width="13" style="3" bestFit="1" customWidth="1"/>
    <col min="42" max="47" width="13.28515625" style="3" bestFit="1" customWidth="1"/>
    <col min="48" max="49" width="13" style="3" bestFit="1" customWidth="1"/>
    <col min="50" max="51" width="13.28515625" style="3" bestFit="1" customWidth="1"/>
    <col min="52" max="53" width="13" style="3" bestFit="1" customWidth="1"/>
    <col min="54" max="54" width="13.28515625" style="3" bestFit="1" customWidth="1"/>
    <col min="55" max="55" width="13.28515625" style="3" customWidth="1"/>
    <col min="56" max="59" width="13.28515625" style="3" bestFit="1" customWidth="1"/>
    <col min="60" max="61" width="12.7109375" style="3" bestFit="1" customWidth="1"/>
    <col min="62" max="63" width="13.28515625" style="3" bestFit="1" customWidth="1"/>
    <col min="64" max="64" width="13.28515625" style="3" customWidth="1"/>
    <col min="65" max="67" width="13.28515625" style="3" bestFit="1" customWidth="1"/>
    <col min="68" max="69" width="13" style="3" bestFit="1" customWidth="1"/>
    <col min="70" max="70" width="13.28515625" style="3" bestFit="1" customWidth="1"/>
    <col min="71" max="71" width="13.28515625" style="3" customWidth="1"/>
    <col min="72" max="73" width="13" style="3" bestFit="1" customWidth="1"/>
    <col min="74" max="74" width="13.28515625" style="3" bestFit="1" customWidth="1"/>
    <col min="75" max="75" width="13.28515625" style="3" customWidth="1"/>
    <col min="76" max="76" width="13.28515625" style="3" bestFit="1" customWidth="1"/>
    <col min="77" max="77" width="13.28515625" style="3" customWidth="1"/>
    <col min="78" max="78" width="13.28515625" style="3" bestFit="1" customWidth="1"/>
    <col min="79" max="79" width="13.28515625" style="3" customWidth="1"/>
    <col min="80" max="80" width="13" style="3" bestFit="1" customWidth="1"/>
    <col min="81" max="81" width="12.7109375" style="3" bestFit="1" customWidth="1"/>
    <col min="82" max="82" width="13.28515625" style="3" bestFit="1" customWidth="1"/>
    <col min="83" max="83" width="13.28515625" style="3" customWidth="1"/>
    <col min="84" max="84" width="13.28515625" style="3" bestFit="1" customWidth="1"/>
    <col min="85" max="85" width="13.28515625" style="3" customWidth="1"/>
    <col min="86" max="87" width="13.28515625" style="3" bestFit="1" customWidth="1"/>
    <col min="88" max="89" width="13" style="3" bestFit="1" customWidth="1"/>
    <col min="90" max="90" width="13.28515625" style="3" bestFit="1" customWidth="1"/>
    <col min="91" max="91" width="13.28515625" style="3" customWidth="1"/>
    <col min="92" max="93" width="13" style="3" bestFit="1" customWidth="1"/>
    <col min="94" max="94" width="13.28515625" style="3" bestFit="1" customWidth="1"/>
    <col min="95" max="239" width="0" style="3" hidden="1" customWidth="1"/>
    <col min="240" max="16384" width="9.140625" style="3" hidden="1"/>
  </cols>
  <sheetData>
    <row r="1" spans="1:94" s="392" customFormat="1" ht="12.75" customHeight="1" x14ac:dyDescent="0.25">
      <c r="I1" s="393"/>
      <c r="J1" s="394"/>
    </row>
    <row r="2" spans="1:94" s="392" customFormat="1" ht="12.75" customHeight="1" x14ac:dyDescent="0.25">
      <c r="B2" s="395"/>
      <c r="C2" s="395"/>
      <c r="D2" s="395"/>
      <c r="E2" s="395"/>
      <c r="F2" s="395"/>
      <c r="G2" s="395"/>
      <c r="I2" s="393"/>
      <c r="J2" s="394"/>
      <c r="K2" s="399" t="s">
        <v>680</v>
      </c>
      <c r="L2" s="408">
        <f ca="1">'Manganese Mine'!L2</f>
        <v>340.20233148374314</v>
      </c>
    </row>
    <row r="3" spans="1:94" s="392" customFormat="1" ht="12.75" customHeight="1" x14ac:dyDescent="0.25">
      <c r="B3" s="620"/>
      <c r="C3" s="620"/>
      <c r="D3" s="620"/>
      <c r="E3" s="620"/>
      <c r="F3" s="620"/>
      <c r="G3" s="620"/>
      <c r="H3" s="620"/>
      <c r="I3" s="620"/>
      <c r="K3" s="399" t="s">
        <v>683</v>
      </c>
      <c r="L3" s="559">
        <f ca="1">'Manganese Mine'!L3</f>
        <v>0.23527878193036367</v>
      </c>
      <c r="P3" s="396"/>
      <c r="R3" s="397"/>
      <c r="S3" s="397"/>
      <c r="T3" s="397"/>
      <c r="U3" s="397"/>
      <c r="V3" s="397"/>
      <c r="W3" s="397"/>
      <c r="X3" s="397"/>
      <c r="Y3" s="397"/>
      <c r="Z3" s="397"/>
      <c r="AA3" s="397"/>
      <c r="AB3" s="397"/>
      <c r="AC3" s="397"/>
      <c r="AD3" s="397"/>
      <c r="AE3" s="397"/>
      <c r="AF3" s="397"/>
      <c r="AG3" s="397"/>
      <c r="AH3" s="397"/>
      <c r="AI3" s="397"/>
      <c r="AJ3" s="397"/>
      <c r="AK3" s="397"/>
      <c r="AL3" s="397"/>
      <c r="AM3" s="397"/>
      <c r="AN3" s="397"/>
      <c r="AO3" s="397"/>
      <c r="AP3" s="397"/>
      <c r="AQ3" s="397"/>
      <c r="AR3" s="397"/>
      <c r="AS3" s="397"/>
      <c r="AT3" s="397"/>
      <c r="AU3" s="397"/>
      <c r="AV3" s="397"/>
      <c r="AW3" s="397"/>
      <c r="AX3" s="397"/>
      <c r="AY3" s="397"/>
      <c r="AZ3" s="397"/>
      <c r="BA3" s="397"/>
      <c r="BB3" s="397"/>
      <c r="BC3" s="397"/>
      <c r="BD3" s="397"/>
      <c r="BE3" s="397"/>
      <c r="BF3" s="397"/>
      <c r="BG3" s="397"/>
      <c r="BH3" s="397"/>
      <c r="BI3" s="397"/>
      <c r="BJ3" s="397"/>
      <c r="BK3" s="397"/>
      <c r="BL3" s="397"/>
      <c r="BM3" s="397"/>
      <c r="BN3" s="397"/>
      <c r="BO3" s="397"/>
      <c r="BP3" s="397"/>
      <c r="BQ3" s="397"/>
      <c r="BR3" s="397"/>
      <c r="BS3" s="397"/>
      <c r="BT3" s="397"/>
      <c r="BU3" s="397"/>
      <c r="BV3" s="397"/>
      <c r="BW3" s="397"/>
      <c r="BX3" s="397"/>
      <c r="BY3" s="397"/>
      <c r="BZ3" s="397"/>
      <c r="CA3" s="397"/>
      <c r="CB3" s="397"/>
      <c r="CC3" s="397"/>
      <c r="CD3" s="397"/>
      <c r="CE3" s="397"/>
      <c r="CF3" s="397"/>
      <c r="CG3" s="397"/>
      <c r="CH3" s="397"/>
      <c r="CI3" s="397"/>
      <c r="CJ3" s="397"/>
      <c r="CK3" s="397"/>
      <c r="CL3" s="397"/>
      <c r="CM3" s="397"/>
      <c r="CN3" s="397"/>
      <c r="CO3" s="397"/>
      <c r="CP3" s="397"/>
    </row>
    <row r="4" spans="1:94" s="392" customFormat="1" ht="12.75" customHeight="1" x14ac:dyDescent="0.25">
      <c r="B4" s="620"/>
      <c r="C4" s="620"/>
      <c r="D4" s="620"/>
      <c r="E4" s="620"/>
      <c r="F4" s="620"/>
      <c r="G4" s="620"/>
      <c r="H4" s="620"/>
      <c r="I4" s="620"/>
      <c r="K4" s="561"/>
      <c r="P4" s="396"/>
      <c r="R4" s="397"/>
      <c r="S4" s="397"/>
      <c r="T4" s="397"/>
      <c r="U4" s="397"/>
      <c r="V4" s="397"/>
      <c r="W4" s="397"/>
      <c r="X4" s="397"/>
      <c r="Y4" s="397"/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7"/>
      <c r="AK4" s="397"/>
      <c r="AL4" s="397"/>
      <c r="AM4" s="397"/>
      <c r="AN4" s="397"/>
      <c r="AO4" s="397"/>
      <c r="AP4" s="397"/>
      <c r="AQ4" s="397"/>
      <c r="AR4" s="397"/>
      <c r="AS4" s="397"/>
      <c r="AT4" s="397"/>
      <c r="AU4" s="397"/>
      <c r="AV4" s="397"/>
      <c r="AW4" s="397"/>
      <c r="AX4" s="397"/>
      <c r="AY4" s="397"/>
      <c r="AZ4" s="397"/>
      <c r="BA4" s="397"/>
      <c r="BB4" s="397"/>
      <c r="BC4" s="397"/>
      <c r="BD4" s="397"/>
      <c r="BE4" s="397"/>
      <c r="BF4" s="397"/>
      <c r="BG4" s="397"/>
      <c r="BH4" s="397"/>
      <c r="BI4" s="397"/>
      <c r="BJ4" s="397"/>
      <c r="BK4" s="397"/>
      <c r="BL4" s="397"/>
      <c r="BM4" s="397"/>
      <c r="BN4" s="397"/>
      <c r="BO4" s="397"/>
      <c r="BP4" s="397"/>
      <c r="BQ4" s="397"/>
      <c r="BR4" s="397"/>
      <c r="BS4" s="397"/>
      <c r="BT4" s="397"/>
      <c r="BU4" s="397"/>
      <c r="BV4" s="397"/>
      <c r="BW4" s="397"/>
      <c r="BX4" s="397"/>
      <c r="BY4" s="397"/>
      <c r="BZ4" s="397"/>
      <c r="CA4" s="397"/>
      <c r="CB4" s="397"/>
      <c r="CC4" s="397"/>
      <c r="CD4" s="397"/>
      <c r="CE4" s="397"/>
      <c r="CF4" s="397"/>
      <c r="CG4" s="397"/>
      <c r="CH4" s="397"/>
      <c r="CI4" s="397"/>
      <c r="CJ4" s="397"/>
      <c r="CK4" s="397"/>
      <c r="CL4" s="397"/>
      <c r="CM4" s="397"/>
      <c r="CN4" s="397"/>
      <c r="CO4" s="397"/>
      <c r="CP4" s="397"/>
    </row>
    <row r="5" spans="1:94" s="392" customFormat="1" ht="12.75" customHeight="1" x14ac:dyDescent="0.25">
      <c r="B5" s="620"/>
      <c r="C5" s="620"/>
      <c r="D5" s="620"/>
      <c r="E5" s="620"/>
      <c r="F5" s="620"/>
      <c r="G5" s="620"/>
      <c r="H5" s="620"/>
      <c r="I5" s="620"/>
      <c r="K5" s="399" t="s">
        <v>681</v>
      </c>
      <c r="L5" s="408">
        <f>'Manganese Mine'!L5</f>
        <v>763.85402409376479</v>
      </c>
      <c r="P5" s="396" t="s">
        <v>174</v>
      </c>
      <c r="R5" s="398">
        <f>Time!P6</f>
        <v>2023</v>
      </c>
      <c r="S5" s="398">
        <f>Time!Q6</f>
        <v>2024</v>
      </c>
      <c r="T5" s="398">
        <f>Time!R6</f>
        <v>2025</v>
      </c>
      <c r="U5" s="398">
        <f>Time!S6</f>
        <v>2026</v>
      </c>
      <c r="V5" s="398">
        <f>Time!T6</f>
        <v>2027</v>
      </c>
      <c r="W5" s="398">
        <f>Time!U6</f>
        <v>2028</v>
      </c>
      <c r="X5" s="398">
        <f>Time!V6</f>
        <v>2029</v>
      </c>
      <c r="Y5" s="398">
        <f>Time!W6</f>
        <v>2030</v>
      </c>
      <c r="Z5" s="398">
        <f>Time!X6</f>
        <v>2031</v>
      </c>
      <c r="AA5" s="398">
        <f>Time!Y6</f>
        <v>2032</v>
      </c>
      <c r="AB5" s="398">
        <f>Time!Z6</f>
        <v>2033</v>
      </c>
      <c r="AC5" s="398">
        <f>Time!AA6</f>
        <v>2034</v>
      </c>
      <c r="AD5" s="398">
        <f>Time!AB6</f>
        <v>2035</v>
      </c>
      <c r="AE5" s="398">
        <f>Time!AC6</f>
        <v>2036</v>
      </c>
      <c r="AF5" s="398">
        <f>Time!AD6</f>
        <v>2037</v>
      </c>
      <c r="AG5" s="398">
        <f>Time!AE6</f>
        <v>2038</v>
      </c>
      <c r="AH5" s="398">
        <f>Time!AF6</f>
        <v>2039</v>
      </c>
      <c r="AI5" s="398">
        <f>Time!AG6</f>
        <v>2040</v>
      </c>
      <c r="AJ5" s="398">
        <f>Time!AH6</f>
        <v>2041</v>
      </c>
      <c r="AK5" s="398">
        <f>Time!AI6</f>
        <v>2042</v>
      </c>
      <c r="AL5" s="398">
        <f>Time!AJ6</f>
        <v>2043</v>
      </c>
      <c r="AM5" s="398">
        <f>Time!AK6</f>
        <v>2044</v>
      </c>
      <c r="AN5" s="398">
        <f>Time!AL6</f>
        <v>2045</v>
      </c>
      <c r="AO5" s="398">
        <f>Time!AM6</f>
        <v>2046</v>
      </c>
      <c r="AP5" s="398">
        <f>Time!AN6</f>
        <v>2047</v>
      </c>
      <c r="AQ5" s="398">
        <f>Time!AO6</f>
        <v>2048</v>
      </c>
      <c r="AR5" s="398">
        <f>Time!AP6</f>
        <v>2049</v>
      </c>
      <c r="AS5" s="398">
        <f>Time!AQ6</f>
        <v>2050</v>
      </c>
      <c r="AT5" s="398">
        <f>Time!AR6</f>
        <v>2051</v>
      </c>
      <c r="AU5" s="398">
        <f>Time!AS6</f>
        <v>2052</v>
      </c>
      <c r="AV5" s="398">
        <f>Time!AT6</f>
        <v>2053</v>
      </c>
      <c r="AW5" s="398">
        <f>Time!AU6</f>
        <v>2054</v>
      </c>
      <c r="AX5" s="398">
        <f>Time!AV6</f>
        <v>2055</v>
      </c>
      <c r="AY5" s="398">
        <f>Time!AW6</f>
        <v>2056</v>
      </c>
      <c r="AZ5" s="398">
        <f>Time!AX6</f>
        <v>2057</v>
      </c>
      <c r="BA5" s="398">
        <f>Time!AY6</f>
        <v>2058</v>
      </c>
      <c r="BB5" s="398">
        <f>Time!AZ6</f>
        <v>2059</v>
      </c>
      <c r="BC5" s="398">
        <f>Time!BA6</f>
        <v>2060</v>
      </c>
      <c r="BD5" s="398">
        <f>Time!BB6</f>
        <v>2061</v>
      </c>
      <c r="BE5" s="398">
        <f>Time!BC6</f>
        <v>2062</v>
      </c>
      <c r="BF5" s="398">
        <f>Time!BD6</f>
        <v>2063</v>
      </c>
      <c r="BG5" s="398">
        <f>Time!BE6</f>
        <v>2064</v>
      </c>
      <c r="BH5" s="398">
        <f>Time!BF6</f>
        <v>2065</v>
      </c>
      <c r="BI5" s="398">
        <f>Time!BG6</f>
        <v>2066</v>
      </c>
      <c r="BJ5" s="398">
        <f>Time!BH6</f>
        <v>2067</v>
      </c>
      <c r="BK5" s="398">
        <f>Time!BI6</f>
        <v>2068</v>
      </c>
      <c r="BL5" s="398">
        <f>Time!BJ6</f>
        <v>2069</v>
      </c>
      <c r="BM5" s="398">
        <f>Time!BK6</f>
        <v>2070</v>
      </c>
      <c r="BN5" s="398">
        <f>Time!BL6</f>
        <v>2071</v>
      </c>
      <c r="BO5" s="398">
        <f>Time!BM6</f>
        <v>2072</v>
      </c>
      <c r="BP5" s="398">
        <f>Time!BN6</f>
        <v>2073</v>
      </c>
      <c r="BQ5" s="398">
        <f>Time!BO6</f>
        <v>2074</v>
      </c>
      <c r="BR5" s="398">
        <f>Time!BP6</f>
        <v>2075</v>
      </c>
      <c r="BS5" s="398">
        <f>Time!BQ6</f>
        <v>2076</v>
      </c>
      <c r="BT5" s="398">
        <f>Time!BR6</f>
        <v>2077</v>
      </c>
      <c r="BU5" s="398">
        <f>Time!BS6</f>
        <v>2078</v>
      </c>
      <c r="BV5" s="398">
        <f>Time!BT6</f>
        <v>2079</v>
      </c>
      <c r="BW5" s="398">
        <f>Time!BU6</f>
        <v>2080</v>
      </c>
      <c r="BX5" s="398">
        <f>Time!BV6</f>
        <v>2081</v>
      </c>
      <c r="BY5" s="398">
        <f>Time!BW6</f>
        <v>2082</v>
      </c>
      <c r="BZ5" s="398">
        <f>Time!BX6</f>
        <v>2083</v>
      </c>
      <c r="CA5" s="398">
        <f>Time!BY6</f>
        <v>2084</v>
      </c>
      <c r="CB5" s="398">
        <f>Time!BZ6</f>
        <v>2085</v>
      </c>
      <c r="CC5" s="398">
        <f>Time!CA6</f>
        <v>2086</v>
      </c>
      <c r="CD5" s="398">
        <f>Time!CB6</f>
        <v>2087</v>
      </c>
      <c r="CE5" s="398">
        <f>Time!CC6</f>
        <v>2088</v>
      </c>
      <c r="CF5" s="398">
        <f>Time!CD6</f>
        <v>2089</v>
      </c>
      <c r="CG5" s="398">
        <f>Time!CE6</f>
        <v>2090</v>
      </c>
      <c r="CH5" s="398">
        <f>Time!CF6</f>
        <v>2091</v>
      </c>
      <c r="CI5" s="398">
        <f>Time!CG6</f>
        <v>2092</v>
      </c>
      <c r="CJ5" s="398">
        <f>Time!CH6</f>
        <v>2093</v>
      </c>
      <c r="CK5" s="398">
        <f>Time!CI6</f>
        <v>2094</v>
      </c>
      <c r="CL5" s="398">
        <f>Time!CJ6</f>
        <v>2095</v>
      </c>
      <c r="CM5" s="398">
        <f>Time!CK6</f>
        <v>2096</v>
      </c>
      <c r="CN5" s="398">
        <f>Time!CL6</f>
        <v>2097</v>
      </c>
      <c r="CO5" s="398">
        <f>Time!CM6</f>
        <v>2098</v>
      </c>
      <c r="CP5" s="398">
        <f>Time!CN6</f>
        <v>2099</v>
      </c>
    </row>
    <row r="6" spans="1:94" s="392" customFormat="1" ht="12.75" customHeight="1" x14ac:dyDescent="0.25">
      <c r="B6" s="620"/>
      <c r="C6" s="620"/>
      <c r="D6" s="620"/>
      <c r="E6" s="620"/>
      <c r="F6" s="620"/>
      <c r="G6" s="620"/>
      <c r="H6" s="620"/>
      <c r="I6" s="620"/>
      <c r="K6" s="399" t="s">
        <v>682</v>
      </c>
      <c r="L6" s="559">
        <f>'Manganese Mine'!L6</f>
        <v>0.14141703254251525</v>
      </c>
      <c r="P6" s="396" t="s">
        <v>175</v>
      </c>
      <c r="R6" s="399">
        <f>Time!P7</f>
        <v>1</v>
      </c>
      <c r="S6" s="399">
        <f>Time!Q7</f>
        <v>2</v>
      </c>
      <c r="T6" s="399">
        <f>Time!R7</f>
        <v>3</v>
      </c>
      <c r="U6" s="399">
        <f>Time!S7</f>
        <v>4</v>
      </c>
      <c r="V6" s="399">
        <f>Time!T7</f>
        <v>5</v>
      </c>
      <c r="W6" s="399">
        <f>Time!U7</f>
        <v>6</v>
      </c>
      <c r="X6" s="399">
        <f>Time!V7</f>
        <v>7</v>
      </c>
      <c r="Y6" s="399">
        <f>Time!W7</f>
        <v>8</v>
      </c>
      <c r="Z6" s="399">
        <f>Time!X7</f>
        <v>9</v>
      </c>
      <c r="AA6" s="399">
        <f>Time!Y7</f>
        <v>10</v>
      </c>
      <c r="AB6" s="399">
        <f>Time!Z7</f>
        <v>11</v>
      </c>
      <c r="AC6" s="399">
        <f>Time!AA7</f>
        <v>12</v>
      </c>
      <c r="AD6" s="399">
        <f>Time!AB7</f>
        <v>13</v>
      </c>
      <c r="AE6" s="399">
        <f>Time!AC7</f>
        <v>14</v>
      </c>
      <c r="AF6" s="399">
        <f>Time!AD7</f>
        <v>15</v>
      </c>
      <c r="AG6" s="399">
        <f>Time!AE7</f>
        <v>16</v>
      </c>
      <c r="AH6" s="399">
        <f>Time!AF7</f>
        <v>17</v>
      </c>
      <c r="AI6" s="399">
        <f>Time!AG7</f>
        <v>18</v>
      </c>
      <c r="AJ6" s="399">
        <f>Time!AH7</f>
        <v>19</v>
      </c>
      <c r="AK6" s="399">
        <f>Time!AI7</f>
        <v>20</v>
      </c>
      <c r="AL6" s="399">
        <f>Time!AJ7</f>
        <v>21</v>
      </c>
      <c r="AM6" s="399">
        <f>Time!AK7</f>
        <v>22</v>
      </c>
      <c r="AN6" s="399">
        <f>Time!AL7</f>
        <v>23</v>
      </c>
      <c r="AO6" s="399">
        <f>Time!AM7</f>
        <v>24</v>
      </c>
      <c r="AP6" s="399">
        <f>Time!AN7</f>
        <v>25</v>
      </c>
      <c r="AQ6" s="399">
        <f>Time!AO7</f>
        <v>26</v>
      </c>
      <c r="AR6" s="399">
        <f>Time!AP7</f>
        <v>27</v>
      </c>
      <c r="AS6" s="399">
        <f>Time!AQ7</f>
        <v>28</v>
      </c>
      <c r="AT6" s="399">
        <f>Time!AR7</f>
        <v>29</v>
      </c>
      <c r="AU6" s="399">
        <f>Time!AS7</f>
        <v>30</v>
      </c>
      <c r="AV6" s="399">
        <f>Time!AT7</f>
        <v>31</v>
      </c>
      <c r="AW6" s="399">
        <f>Time!AU7</f>
        <v>32</v>
      </c>
      <c r="AX6" s="399">
        <f>Time!AV7</f>
        <v>33</v>
      </c>
      <c r="AY6" s="399">
        <f>Time!AW7</f>
        <v>34</v>
      </c>
      <c r="AZ6" s="399">
        <f>Time!AX7</f>
        <v>35</v>
      </c>
      <c r="BA6" s="399">
        <f>Time!AY7</f>
        <v>36</v>
      </c>
      <c r="BB6" s="399">
        <f>Time!AZ7</f>
        <v>37</v>
      </c>
      <c r="BC6" s="399">
        <f>Time!BA7</f>
        <v>38</v>
      </c>
      <c r="BD6" s="399">
        <f>Time!BB7</f>
        <v>39</v>
      </c>
      <c r="BE6" s="399">
        <f>Time!BC7</f>
        <v>40</v>
      </c>
      <c r="BF6" s="399">
        <f>Time!BD7</f>
        <v>41</v>
      </c>
      <c r="BG6" s="399">
        <f>Time!BE7</f>
        <v>42</v>
      </c>
      <c r="BH6" s="399">
        <f>Time!BF7</f>
        <v>43</v>
      </c>
      <c r="BI6" s="399">
        <f>Time!BG7</f>
        <v>44</v>
      </c>
      <c r="BJ6" s="399">
        <f>Time!BH7</f>
        <v>45</v>
      </c>
      <c r="BK6" s="399">
        <f>Time!BI7</f>
        <v>46</v>
      </c>
      <c r="BL6" s="399">
        <f>Time!BJ7</f>
        <v>47</v>
      </c>
      <c r="BM6" s="399">
        <f>Time!BK7</f>
        <v>48</v>
      </c>
      <c r="BN6" s="399">
        <f>Time!BL7</f>
        <v>49</v>
      </c>
      <c r="BO6" s="399">
        <f>Time!BM7</f>
        <v>50</v>
      </c>
      <c r="BP6" s="399">
        <f>Time!BN7</f>
        <v>51</v>
      </c>
      <c r="BQ6" s="399">
        <f>Time!BO7</f>
        <v>52</v>
      </c>
      <c r="BR6" s="399">
        <f>Time!BP7</f>
        <v>53</v>
      </c>
      <c r="BS6" s="399">
        <f>Time!BQ7</f>
        <v>54</v>
      </c>
      <c r="BT6" s="399">
        <f>Time!BR7</f>
        <v>55</v>
      </c>
      <c r="BU6" s="399">
        <f>Time!BS7</f>
        <v>56</v>
      </c>
      <c r="BV6" s="399">
        <f>Time!BT7</f>
        <v>57</v>
      </c>
      <c r="BW6" s="399">
        <f>Time!BU7</f>
        <v>58</v>
      </c>
      <c r="BX6" s="399">
        <f>Time!BV7</f>
        <v>59</v>
      </c>
      <c r="BY6" s="399">
        <f>Time!BW7</f>
        <v>60</v>
      </c>
      <c r="BZ6" s="399">
        <f>Time!BX7</f>
        <v>61</v>
      </c>
      <c r="CA6" s="399">
        <f>Time!BY7</f>
        <v>62</v>
      </c>
      <c r="CB6" s="399">
        <f>Time!BZ7</f>
        <v>63</v>
      </c>
      <c r="CC6" s="399">
        <f>Time!CA7</f>
        <v>64</v>
      </c>
      <c r="CD6" s="399">
        <f>Time!CB7</f>
        <v>65</v>
      </c>
      <c r="CE6" s="399">
        <f>Time!CC7</f>
        <v>66</v>
      </c>
      <c r="CF6" s="399">
        <f>Time!CD7</f>
        <v>67</v>
      </c>
      <c r="CG6" s="399">
        <f>Time!CE7</f>
        <v>68</v>
      </c>
      <c r="CH6" s="399">
        <f>Time!CF7</f>
        <v>69</v>
      </c>
      <c r="CI6" s="399">
        <f>Time!CG7</f>
        <v>70</v>
      </c>
      <c r="CJ6" s="399">
        <f>Time!CH7</f>
        <v>71</v>
      </c>
      <c r="CK6" s="399">
        <f>Time!CI7</f>
        <v>72</v>
      </c>
      <c r="CL6" s="399">
        <f>Time!CJ7</f>
        <v>73</v>
      </c>
      <c r="CM6" s="399">
        <f>Time!CK7</f>
        <v>74</v>
      </c>
      <c r="CN6" s="399">
        <f>Time!CL7</f>
        <v>75</v>
      </c>
      <c r="CO6" s="399">
        <f>Time!CM7</f>
        <v>76</v>
      </c>
      <c r="CP6" s="399">
        <f>Time!CN7</f>
        <v>77</v>
      </c>
    </row>
    <row r="7" spans="1:94" s="392" customFormat="1" ht="12.75" customHeight="1" x14ac:dyDescent="0.2">
      <c r="B7" s="621" t="str">
        <f>"Live Case: "&amp;Input_Scen!J3</f>
        <v>Live Case: High Leverage</v>
      </c>
      <c r="C7" s="621"/>
      <c r="D7" s="621"/>
      <c r="E7" s="621"/>
      <c r="F7" s="621"/>
      <c r="G7" s="214" t="b">
        <f ca="1">Aggregate_Test</f>
        <v>1</v>
      </c>
      <c r="I7" s="393"/>
      <c r="P7" s="396" t="s">
        <v>176</v>
      </c>
      <c r="R7" s="399" t="str">
        <f>Time!P29</f>
        <v>Actuals</v>
      </c>
      <c r="S7" s="399" t="str">
        <f>Time!Q29</f>
        <v>Actuals</v>
      </c>
      <c r="T7" s="399" t="str">
        <f>Time!R29</f>
        <v>Actuals</v>
      </c>
      <c r="U7" s="399" t="str">
        <f>Time!S29</f>
        <v>Const</v>
      </c>
      <c r="V7" s="399" t="str">
        <f>Time!T29</f>
        <v>Const</v>
      </c>
      <c r="W7" s="399" t="str">
        <f>Time!U29</f>
        <v>Const</v>
      </c>
      <c r="X7" s="399" t="str">
        <f>Time!V29</f>
        <v>Ops</v>
      </c>
      <c r="Y7" s="399" t="str">
        <f>Time!W29</f>
        <v>Ops</v>
      </c>
      <c r="Z7" s="399" t="str">
        <f>Time!X29</f>
        <v>Ops</v>
      </c>
      <c r="AA7" s="399" t="str">
        <f>Time!Y29</f>
        <v>Ops</v>
      </c>
      <c r="AB7" s="399" t="str">
        <f>Time!Z29</f>
        <v>Ops</v>
      </c>
      <c r="AC7" s="399" t="str">
        <f>Time!AA29</f>
        <v>Ops</v>
      </c>
      <c r="AD7" s="399" t="str">
        <f>Time!AB29</f>
        <v>Ops</v>
      </c>
      <c r="AE7" s="399" t="str">
        <f>Time!AC29</f>
        <v>Ops</v>
      </c>
      <c r="AF7" s="399" t="str">
        <f>Time!AD29</f>
        <v>Ops</v>
      </c>
      <c r="AG7" s="399" t="str">
        <f>Time!AE29</f>
        <v>Ops</v>
      </c>
      <c r="AH7" s="399" t="str">
        <f>Time!AF29</f>
        <v>Ops</v>
      </c>
      <c r="AI7" s="399" t="str">
        <f>Time!AG29</f>
        <v>Ops</v>
      </c>
      <c r="AJ7" s="399" t="str">
        <f>Time!AH29</f>
        <v>Ops</v>
      </c>
      <c r="AK7" s="399" t="str">
        <f>Time!AI29</f>
        <v>Ops</v>
      </c>
      <c r="AL7" s="399" t="str">
        <f>Time!AJ29</f>
        <v>Ops</v>
      </c>
      <c r="AM7" s="399" t="str">
        <f>Time!AK29</f>
        <v>Ops</v>
      </c>
      <c r="AN7" s="399" t="str">
        <f>Time!AL29</f>
        <v>Ops</v>
      </c>
      <c r="AO7" s="399" t="str">
        <f>Time!AM29</f>
        <v>Ops</v>
      </c>
      <c r="AP7" s="399" t="str">
        <f>Time!AN29</f>
        <v>Ops</v>
      </c>
      <c r="AQ7" s="399" t="str">
        <f>Time!AO29</f>
        <v>Ops</v>
      </c>
      <c r="AR7" s="399" t="str">
        <f>Time!AP29</f>
        <v>Ops</v>
      </c>
      <c r="AS7" s="399" t="str">
        <f>Time!AQ29</f>
        <v>Ops</v>
      </c>
      <c r="AT7" s="399" t="str">
        <f>Time!AR29</f>
        <v>Ops</v>
      </c>
      <c r="AU7" s="399" t="str">
        <f>Time!AS29</f>
        <v>Ops</v>
      </c>
      <c r="AV7" s="399" t="str">
        <f>Time!AT29</f>
        <v>Ops</v>
      </c>
      <c r="AW7" s="399" t="str">
        <f>Time!AU29</f>
        <v>Ops</v>
      </c>
      <c r="AX7" s="399" t="str">
        <f>Time!AV29</f>
        <v>Ops</v>
      </c>
      <c r="AY7" s="399" t="str">
        <f>Time!AW29</f>
        <v/>
      </c>
      <c r="AZ7" s="399" t="str">
        <f>Time!AX29</f>
        <v/>
      </c>
      <c r="BA7" s="399" t="str">
        <f>Time!AY29</f>
        <v/>
      </c>
      <c r="BB7" s="399" t="str">
        <f>Time!AZ29</f>
        <v/>
      </c>
      <c r="BC7" s="399" t="str">
        <f>Time!BA29</f>
        <v/>
      </c>
      <c r="BD7" s="399" t="str">
        <f>Time!BB29</f>
        <v/>
      </c>
      <c r="BE7" s="399" t="str">
        <f>Time!BC29</f>
        <v/>
      </c>
      <c r="BF7" s="399" t="str">
        <f>Time!BD29</f>
        <v/>
      </c>
      <c r="BG7" s="399" t="str">
        <f>Time!BE29</f>
        <v/>
      </c>
      <c r="BH7" s="399" t="str">
        <f>Time!BF29</f>
        <v/>
      </c>
      <c r="BI7" s="399" t="str">
        <f>Time!BG29</f>
        <v/>
      </c>
      <c r="BJ7" s="399" t="str">
        <f>Time!BH29</f>
        <v/>
      </c>
      <c r="BK7" s="399" t="str">
        <f>Time!BI29</f>
        <v/>
      </c>
      <c r="BL7" s="399" t="str">
        <f>Time!BJ29</f>
        <v/>
      </c>
      <c r="BM7" s="399" t="str">
        <f>Time!BK29</f>
        <v/>
      </c>
      <c r="BN7" s="399" t="str">
        <f>Time!BL29</f>
        <v/>
      </c>
      <c r="BO7" s="399" t="str">
        <f>Time!BM29</f>
        <v/>
      </c>
      <c r="BP7" s="399" t="str">
        <f>Time!BN29</f>
        <v/>
      </c>
      <c r="BQ7" s="399" t="str">
        <f>Time!BO29</f>
        <v/>
      </c>
      <c r="BR7" s="399" t="str">
        <f>Time!BP29</f>
        <v/>
      </c>
      <c r="BS7" s="399" t="str">
        <f>Time!BQ29</f>
        <v/>
      </c>
      <c r="BT7" s="399" t="str">
        <f>Time!BR29</f>
        <v/>
      </c>
      <c r="BU7" s="399" t="str">
        <f>Time!BS29</f>
        <v/>
      </c>
      <c r="BV7" s="399" t="str">
        <f>Time!BT29</f>
        <v/>
      </c>
      <c r="BW7" s="399" t="str">
        <f>Time!BU29</f>
        <v/>
      </c>
      <c r="BX7" s="399" t="str">
        <f>Time!BV29</f>
        <v/>
      </c>
      <c r="BY7" s="399" t="str">
        <f>Time!BW29</f>
        <v/>
      </c>
      <c r="BZ7" s="399" t="str">
        <f>Time!BX29</f>
        <v/>
      </c>
      <c r="CA7" s="399" t="str">
        <f>Time!BY29</f>
        <v/>
      </c>
      <c r="CB7" s="399" t="str">
        <f>Time!BZ29</f>
        <v/>
      </c>
      <c r="CC7" s="399" t="str">
        <f>Time!CA29</f>
        <v/>
      </c>
      <c r="CD7" s="399" t="str">
        <f>Time!CB29</f>
        <v/>
      </c>
      <c r="CE7" s="399" t="str">
        <f>Time!CC29</f>
        <v/>
      </c>
      <c r="CF7" s="399" t="str">
        <f>Time!CD29</f>
        <v/>
      </c>
      <c r="CG7" s="399" t="str">
        <f>Time!CE29</f>
        <v/>
      </c>
      <c r="CH7" s="399" t="str">
        <f>Time!CF29</f>
        <v/>
      </c>
      <c r="CI7" s="399" t="str">
        <f>Time!CG29</f>
        <v/>
      </c>
      <c r="CJ7" s="399" t="str">
        <f>Time!CH29</f>
        <v/>
      </c>
      <c r="CK7" s="399" t="str">
        <f>Time!CI29</f>
        <v/>
      </c>
      <c r="CL7" s="399" t="str">
        <f>Time!CJ29</f>
        <v/>
      </c>
      <c r="CM7" s="399" t="str">
        <f>Time!CK29</f>
        <v/>
      </c>
      <c r="CN7" s="399" t="str">
        <f>Time!CL29</f>
        <v/>
      </c>
      <c r="CO7" s="399" t="str">
        <f>Time!CM29</f>
        <v/>
      </c>
      <c r="CP7" s="399" t="str">
        <f>Time!CN29</f>
        <v/>
      </c>
    </row>
    <row r="8" spans="1:94" s="392" customFormat="1" ht="12.75" customHeight="1" x14ac:dyDescent="0.25">
      <c r="I8" s="393"/>
      <c r="J8" s="394"/>
      <c r="P8" s="396"/>
    </row>
    <row r="9" spans="1:94" s="380" customFormat="1" ht="12.75" customHeight="1" x14ac:dyDescent="0.2">
      <c r="A9" s="377" t="s">
        <v>182</v>
      </c>
      <c r="B9" s="377"/>
      <c r="C9" s="377"/>
      <c r="D9" s="377"/>
      <c r="E9" s="377"/>
      <c r="F9" s="377"/>
      <c r="G9" s="377"/>
      <c r="H9" s="377"/>
      <c r="I9" s="378"/>
      <c r="J9" s="379"/>
      <c r="K9" s="377"/>
      <c r="L9" s="377"/>
      <c r="M9" s="377"/>
      <c r="N9" s="377"/>
      <c r="O9" s="377"/>
      <c r="P9" s="377"/>
      <c r="Q9" s="377"/>
      <c r="R9" s="377"/>
      <c r="S9" s="377"/>
      <c r="T9" s="377"/>
      <c r="U9" s="377"/>
      <c r="V9" s="377"/>
      <c r="W9" s="377"/>
      <c r="X9" s="377"/>
      <c r="Y9" s="377"/>
      <c r="Z9" s="377"/>
      <c r="AA9" s="377"/>
      <c r="AB9" s="377"/>
      <c r="AC9" s="377"/>
      <c r="AD9" s="377"/>
      <c r="AE9" s="377"/>
      <c r="AF9" s="377"/>
      <c r="AG9" s="377"/>
      <c r="AH9" s="377"/>
      <c r="AI9" s="377"/>
      <c r="AJ9" s="377"/>
      <c r="AK9" s="377"/>
      <c r="AL9" s="377"/>
      <c r="AM9" s="377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377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  <c r="BL9" s="377"/>
      <c r="BM9" s="377"/>
      <c r="BN9" s="377"/>
      <c r="BO9" s="377"/>
      <c r="BP9" s="377"/>
      <c r="BQ9" s="377"/>
      <c r="BR9" s="377"/>
      <c r="BS9" s="377"/>
      <c r="BT9" s="377"/>
      <c r="BU9" s="377"/>
      <c r="BV9" s="377"/>
      <c r="BW9" s="377"/>
      <c r="BX9" s="377"/>
      <c r="BY9" s="377"/>
      <c r="BZ9" s="377"/>
      <c r="CA9" s="377"/>
      <c r="CB9" s="377"/>
      <c r="CC9" s="377"/>
      <c r="CD9" s="377"/>
      <c r="CE9" s="377"/>
      <c r="CF9" s="377"/>
      <c r="CG9" s="377"/>
      <c r="CH9" s="377"/>
      <c r="CI9" s="377"/>
      <c r="CJ9" s="377"/>
      <c r="CK9" s="377"/>
      <c r="CL9" s="377"/>
      <c r="CM9" s="377"/>
      <c r="CN9" s="377"/>
      <c r="CO9" s="377"/>
      <c r="CP9" s="377"/>
    </row>
    <row r="10" spans="1:94" ht="12.75" customHeight="1" outlineLevel="1" x14ac:dyDescent="0.2">
      <c r="L10" s="145"/>
      <c r="P10" s="146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147"/>
      <c r="AX10" s="147"/>
      <c r="AY10" s="147"/>
      <c r="AZ10" s="147"/>
      <c r="BA10" s="147"/>
      <c r="BB10" s="147"/>
      <c r="BC10" s="147"/>
      <c r="BD10" s="147"/>
      <c r="BE10" s="147"/>
      <c r="BF10" s="147"/>
      <c r="BG10" s="147"/>
      <c r="BH10" s="147"/>
      <c r="BI10" s="147"/>
      <c r="BJ10" s="147"/>
      <c r="BK10" s="147"/>
      <c r="BL10" s="147"/>
      <c r="BM10" s="147"/>
      <c r="BN10" s="147"/>
      <c r="BO10" s="147"/>
      <c r="BP10" s="147"/>
      <c r="BQ10" s="147"/>
      <c r="BR10" s="147"/>
      <c r="BS10" s="147"/>
      <c r="BT10" s="147"/>
      <c r="BU10" s="147"/>
      <c r="BV10" s="147"/>
      <c r="BW10" s="147"/>
      <c r="BX10" s="147"/>
      <c r="BY10" s="147"/>
      <c r="BZ10" s="147"/>
      <c r="CA10" s="147"/>
      <c r="CB10" s="147"/>
      <c r="CC10" s="147"/>
      <c r="CD10" s="147"/>
      <c r="CE10" s="147"/>
      <c r="CF10" s="147"/>
      <c r="CG10" s="147"/>
      <c r="CH10" s="147"/>
      <c r="CI10" s="147"/>
      <c r="CJ10" s="147"/>
      <c r="CK10" s="147"/>
      <c r="CL10" s="147"/>
      <c r="CM10" s="147"/>
      <c r="CN10" s="147"/>
      <c r="CO10" s="147"/>
      <c r="CP10" s="147"/>
    </row>
    <row r="11" spans="1:94" ht="12.75" customHeight="1" outlineLevel="1" x14ac:dyDescent="0.2">
      <c r="B11" s="3" t="s">
        <v>183</v>
      </c>
      <c r="J11" s="5" t="s">
        <v>5</v>
      </c>
      <c r="L11" s="145"/>
      <c r="N11" s="155">
        <v>9035.7448614891964</v>
      </c>
      <c r="P11" s="127">
        <f>SUM(R11:CP11)</f>
        <v>9035.7448614891964</v>
      </c>
      <c r="R11" s="150">
        <f>'Manganese Mine'!R141</f>
        <v>0</v>
      </c>
      <c r="S11" s="150">
        <f>'Manganese Mine'!S141</f>
        <v>0</v>
      </c>
      <c r="T11" s="150">
        <f>'Manganese Mine'!T141</f>
        <v>0</v>
      </c>
      <c r="U11" s="150">
        <f>'Manganese Mine'!U141</f>
        <v>0</v>
      </c>
      <c r="V11" s="150">
        <f>'Manganese Mine'!V141</f>
        <v>0</v>
      </c>
      <c r="W11" s="150">
        <f>'Manganese Mine'!W141</f>
        <v>0</v>
      </c>
      <c r="X11" s="150">
        <f>'Manganese Mine'!X141</f>
        <v>264.71874670039364</v>
      </c>
      <c r="Y11" s="150">
        <f>'Manganese Mine'!Y141</f>
        <v>281.67328011151159</v>
      </c>
      <c r="Z11" s="150">
        <f>'Manganese Mine'!Z141</f>
        <v>292.4702782748908</v>
      </c>
      <c r="AA11" s="150">
        <f>'Manganese Mine'!AA141</f>
        <v>300.57183463348747</v>
      </c>
      <c r="AB11" s="150">
        <f>'Manganese Mine'!AB141</f>
        <v>287.92892703107464</v>
      </c>
      <c r="AC11" s="150">
        <f>'Manganese Mine'!AC141</f>
        <v>272.46804274211894</v>
      </c>
      <c r="AD11" s="150">
        <f>'Manganese Mine'!AD141</f>
        <v>285.9969638416365</v>
      </c>
      <c r="AE11" s="150">
        <f>'Manganese Mine'!AE141</f>
        <v>307.47003787353719</v>
      </c>
      <c r="AF11" s="150">
        <f>'Manganese Mine'!AF141</f>
        <v>312.33765411902868</v>
      </c>
      <c r="AG11" s="150">
        <f>'Manganese Mine'!AG141</f>
        <v>351.04716659279808</v>
      </c>
      <c r="AH11" s="150">
        <f>'Manganese Mine'!AH141</f>
        <v>340.43866222605368</v>
      </c>
      <c r="AI11" s="150">
        <f>'Manganese Mine'!AI141</f>
        <v>319.50525714591134</v>
      </c>
      <c r="AJ11" s="150">
        <f>'Manganese Mine'!AJ141</f>
        <v>361.5064449230394</v>
      </c>
      <c r="AK11" s="150">
        <f>'Manganese Mine'!AK141</f>
        <v>347.08935207476543</v>
      </c>
      <c r="AL11" s="150">
        <f>'Manganese Mine'!AL141</f>
        <v>411.41462184828328</v>
      </c>
      <c r="AM11" s="150">
        <f>'Manganese Mine'!AM141</f>
        <v>370.01867639220859</v>
      </c>
      <c r="AN11" s="150">
        <f>'Manganese Mine'!AN141</f>
        <v>361.58510078310411</v>
      </c>
      <c r="AO11" s="150">
        <f>'Manganese Mine'!AO141</f>
        <v>418.98965572795953</v>
      </c>
      <c r="AP11" s="150">
        <f>'Manganese Mine'!AP141</f>
        <v>434.5260304503081</v>
      </c>
      <c r="AQ11" s="150">
        <f>'Manganese Mine'!AQ141</f>
        <v>395.28635846495712</v>
      </c>
      <c r="AR11" s="150">
        <f>'Manganese Mine'!AR141</f>
        <v>463.03871576672776</v>
      </c>
      <c r="AS11" s="150">
        <f>'Manganese Mine'!AS141</f>
        <v>434.75626605248095</v>
      </c>
      <c r="AT11" s="150">
        <f>'Manganese Mine'!AT141</f>
        <v>423.13506197309522</v>
      </c>
      <c r="AU11" s="150">
        <f>'Manganese Mine'!AU141</f>
        <v>444.86622639940259</v>
      </c>
      <c r="AV11" s="150">
        <f>'Manganese Mine'!AV141</f>
        <v>434.6032937501617</v>
      </c>
      <c r="AW11" s="150">
        <f>'Manganese Mine'!AW141</f>
        <v>118.30220559026073</v>
      </c>
      <c r="AX11" s="150">
        <f>'Manganese Mine'!AX141</f>
        <v>0</v>
      </c>
      <c r="AY11" s="150">
        <f>'Manganese Mine'!AY141</f>
        <v>0</v>
      </c>
      <c r="AZ11" s="150">
        <f>'Manganese Mine'!AZ141</f>
        <v>0</v>
      </c>
      <c r="BA11" s="150">
        <f>'Manganese Mine'!BA141</f>
        <v>0</v>
      </c>
      <c r="BB11" s="150">
        <f>'Manganese Mine'!BB141</f>
        <v>0</v>
      </c>
      <c r="BC11" s="150">
        <f>'Manganese Mine'!BC141</f>
        <v>0</v>
      </c>
      <c r="BD11" s="150">
        <f>'Manganese Mine'!BD141</f>
        <v>0</v>
      </c>
      <c r="BE11" s="150">
        <f>'Manganese Mine'!BE141</f>
        <v>0</v>
      </c>
      <c r="BF11" s="150">
        <f>'Manganese Mine'!BF141</f>
        <v>0</v>
      </c>
      <c r="BG11" s="150">
        <f>'Manganese Mine'!BG141</f>
        <v>0</v>
      </c>
      <c r="BH11" s="150">
        <f>'Manganese Mine'!BH141</f>
        <v>0</v>
      </c>
      <c r="BI11" s="150">
        <f>'Manganese Mine'!BI141</f>
        <v>0</v>
      </c>
      <c r="BJ11" s="150">
        <f>'Manganese Mine'!BJ141</f>
        <v>0</v>
      </c>
      <c r="BK11" s="150">
        <f>'Manganese Mine'!BK141</f>
        <v>0</v>
      </c>
      <c r="BL11" s="150">
        <f>'Manganese Mine'!BL141</f>
        <v>0</v>
      </c>
      <c r="BM11" s="150">
        <f>'Manganese Mine'!BM141</f>
        <v>0</v>
      </c>
      <c r="BN11" s="150">
        <f>'Manganese Mine'!BN141</f>
        <v>0</v>
      </c>
      <c r="BO11" s="150">
        <f>'Manganese Mine'!BO141</f>
        <v>0</v>
      </c>
      <c r="BP11" s="150">
        <f>'Manganese Mine'!BP141</f>
        <v>0</v>
      </c>
      <c r="BQ11" s="150">
        <f>'Manganese Mine'!BQ141</f>
        <v>0</v>
      </c>
      <c r="BR11" s="150">
        <f>'Manganese Mine'!BR141</f>
        <v>0</v>
      </c>
      <c r="BS11" s="150">
        <f>'Manganese Mine'!BS141</f>
        <v>0</v>
      </c>
      <c r="BT11" s="150">
        <f>'Manganese Mine'!BT141</f>
        <v>0</v>
      </c>
      <c r="BU11" s="150">
        <f>'Manganese Mine'!BU141</f>
        <v>0</v>
      </c>
      <c r="BV11" s="150">
        <f>'Manganese Mine'!BV141</f>
        <v>0</v>
      </c>
      <c r="BW11" s="150">
        <f>'Manganese Mine'!BW141</f>
        <v>0</v>
      </c>
      <c r="BX11" s="150">
        <f>'Manganese Mine'!BX141</f>
        <v>0</v>
      </c>
      <c r="BY11" s="150">
        <f>'Manganese Mine'!BY141</f>
        <v>0</v>
      </c>
      <c r="BZ11" s="150">
        <f>'Manganese Mine'!BZ141</f>
        <v>0</v>
      </c>
      <c r="CA11" s="150">
        <f>'Manganese Mine'!CA141</f>
        <v>0</v>
      </c>
      <c r="CB11" s="150">
        <f>'Manganese Mine'!CB141</f>
        <v>0</v>
      </c>
      <c r="CC11" s="150">
        <f>'Manganese Mine'!CC141</f>
        <v>0</v>
      </c>
      <c r="CD11" s="150">
        <f>'Manganese Mine'!CD141</f>
        <v>0</v>
      </c>
      <c r="CE11" s="150">
        <f>'Manganese Mine'!CE141</f>
        <v>0</v>
      </c>
      <c r="CF11" s="150">
        <f>'Manganese Mine'!CF141</f>
        <v>0</v>
      </c>
      <c r="CG11" s="150">
        <f>'Manganese Mine'!CG141</f>
        <v>0</v>
      </c>
      <c r="CH11" s="150">
        <f>'Manganese Mine'!CH141</f>
        <v>0</v>
      </c>
      <c r="CI11" s="150">
        <f>'Manganese Mine'!CI141</f>
        <v>0</v>
      </c>
      <c r="CJ11" s="150">
        <f>'Manganese Mine'!CJ141</f>
        <v>0</v>
      </c>
      <c r="CK11" s="150">
        <f>'Manganese Mine'!CK141</f>
        <v>0</v>
      </c>
      <c r="CL11" s="150">
        <f>'Manganese Mine'!CL141</f>
        <v>0</v>
      </c>
      <c r="CM11" s="150">
        <f>'Manganese Mine'!CM141</f>
        <v>0</v>
      </c>
      <c r="CN11" s="150">
        <f>'Manganese Mine'!CN141</f>
        <v>0</v>
      </c>
      <c r="CO11" s="150">
        <f>'Manganese Mine'!CO141</f>
        <v>0</v>
      </c>
      <c r="CP11" s="150">
        <f>'Manganese Mine'!CP141</f>
        <v>0</v>
      </c>
    </row>
    <row r="12" spans="1:94" ht="12.75" customHeight="1" outlineLevel="1" x14ac:dyDescent="0.2">
      <c r="B12" s="3" t="s">
        <v>115</v>
      </c>
      <c r="J12" s="5" t="s">
        <v>5</v>
      </c>
      <c r="L12" s="145"/>
      <c r="N12" s="155">
        <v>4624.6006143786881</v>
      </c>
      <c r="P12" s="127">
        <f>SUM(R12:CP12)</f>
        <v>4624.6006143786881</v>
      </c>
      <c r="R12" s="150">
        <f>'Manganese Mine'!R180</f>
        <v>0</v>
      </c>
      <c r="S12" s="150">
        <f>'Manganese Mine'!S180</f>
        <v>0</v>
      </c>
      <c r="T12" s="150">
        <f>'Manganese Mine'!T180</f>
        <v>0</v>
      </c>
      <c r="U12" s="150">
        <f>'Manganese Mine'!U180</f>
        <v>0</v>
      </c>
      <c r="V12" s="150">
        <f>'Manganese Mine'!V180</f>
        <v>0</v>
      </c>
      <c r="W12" s="150">
        <f>'Manganese Mine'!W180</f>
        <v>0</v>
      </c>
      <c r="X12" s="150">
        <f>'Manganese Mine'!X180</f>
        <v>170.92765046074297</v>
      </c>
      <c r="Y12" s="150">
        <f>'Manganese Mine'!Y180</f>
        <v>180.74609649946666</v>
      </c>
      <c r="Z12" s="150">
        <f>'Manganese Mine'!Z180</f>
        <v>183.31243019755127</v>
      </c>
      <c r="AA12" s="150">
        <f>'Manganese Mine'!AA180</f>
        <v>181.73860758690131</v>
      </c>
      <c r="AB12" s="150">
        <f>'Manganese Mine'!AB180</f>
        <v>187.14157342803509</v>
      </c>
      <c r="AC12" s="150">
        <f>'Manganese Mine'!AC180</f>
        <v>183.06465713226416</v>
      </c>
      <c r="AD12" s="150">
        <f>'Manganese Mine'!AD180</f>
        <v>186.02244846093896</v>
      </c>
      <c r="AE12" s="150">
        <f>'Manganese Mine'!AE180</f>
        <v>196.36706615066817</v>
      </c>
      <c r="AF12" s="150">
        <f>'Manganese Mine'!AF180</f>
        <v>185.02708370385861</v>
      </c>
      <c r="AG12" s="150">
        <f>'Manganese Mine'!AG180</f>
        <v>202.28265677706548</v>
      </c>
      <c r="AH12" s="150">
        <f>'Manganese Mine'!AH180</f>
        <v>222.14749632248029</v>
      </c>
      <c r="AI12" s="150">
        <f>'Manganese Mine'!AI180</f>
        <v>226.22810202996462</v>
      </c>
      <c r="AJ12" s="150">
        <f>'Manganese Mine'!AJ180</f>
        <v>230.6980640705639</v>
      </c>
      <c r="AK12" s="150">
        <f>'Manganese Mine'!AK180</f>
        <v>235.2574253519752</v>
      </c>
      <c r="AL12" s="150">
        <f>'Manganese Mine'!AL180</f>
        <v>239.90797385901476</v>
      </c>
      <c r="AM12" s="150">
        <f>'Manganese Mine'!AM180</f>
        <v>244.65153333619506</v>
      </c>
      <c r="AN12" s="150">
        <f>'Manganese Mine'!AN180</f>
        <v>249.48996400291895</v>
      </c>
      <c r="AO12" s="150">
        <f>'Manganese Mine'!AO180</f>
        <v>254.42516328297734</v>
      </c>
      <c r="AP12" s="150">
        <f>'Manganese Mine'!AP180</f>
        <v>259.45906654863694</v>
      </c>
      <c r="AQ12" s="150">
        <f>'Manganese Mine'!AQ180</f>
        <v>264.59364787960965</v>
      </c>
      <c r="AR12" s="150">
        <f>'Manganese Mine'!AR180</f>
        <v>262.40424412224456</v>
      </c>
      <c r="AS12" s="150">
        <f>'Manganese Mine'!AS180</f>
        <v>15.613579125687068</v>
      </c>
      <c r="AT12" s="150">
        <f>'Manganese Mine'!AT180</f>
        <v>15.87125070820081</v>
      </c>
      <c r="AU12" s="150">
        <f>'Manganese Mine'!AU180</f>
        <v>16.134075722364827</v>
      </c>
      <c r="AV12" s="150">
        <f>'Manganese Mine'!AV180</f>
        <v>16.402157236812123</v>
      </c>
      <c r="AW12" s="150">
        <f>'Manganese Mine'!AW180</f>
        <v>14.686600381548367</v>
      </c>
      <c r="AX12" s="150">
        <f>'Manganese Mine'!AX180</f>
        <v>0</v>
      </c>
      <c r="AY12" s="150">
        <f>'Manganese Mine'!AY180</f>
        <v>0</v>
      </c>
      <c r="AZ12" s="150">
        <f>'Manganese Mine'!AZ180</f>
        <v>0</v>
      </c>
      <c r="BA12" s="150">
        <f>'Manganese Mine'!BA180</f>
        <v>0</v>
      </c>
      <c r="BB12" s="150">
        <f>'Manganese Mine'!BB180</f>
        <v>0</v>
      </c>
      <c r="BC12" s="150">
        <f>'Manganese Mine'!BC180</f>
        <v>0</v>
      </c>
      <c r="BD12" s="150">
        <f>'Manganese Mine'!BD180</f>
        <v>0</v>
      </c>
      <c r="BE12" s="150">
        <f>'Manganese Mine'!BE180</f>
        <v>0</v>
      </c>
      <c r="BF12" s="150">
        <f>'Manganese Mine'!BF180</f>
        <v>0</v>
      </c>
      <c r="BG12" s="150">
        <f>'Manganese Mine'!BG180</f>
        <v>0</v>
      </c>
      <c r="BH12" s="150">
        <f>'Manganese Mine'!BH180</f>
        <v>0</v>
      </c>
      <c r="BI12" s="150">
        <f>'Manganese Mine'!BI180</f>
        <v>0</v>
      </c>
      <c r="BJ12" s="150">
        <f>'Manganese Mine'!BJ180</f>
        <v>0</v>
      </c>
      <c r="BK12" s="150">
        <f>'Manganese Mine'!BK180</f>
        <v>0</v>
      </c>
      <c r="BL12" s="150">
        <f>'Manganese Mine'!BL180</f>
        <v>0</v>
      </c>
      <c r="BM12" s="150">
        <f>'Manganese Mine'!BM180</f>
        <v>0</v>
      </c>
      <c r="BN12" s="150">
        <f>'Manganese Mine'!BN180</f>
        <v>0</v>
      </c>
      <c r="BO12" s="150">
        <f>'Manganese Mine'!BO180</f>
        <v>0</v>
      </c>
      <c r="BP12" s="150">
        <f>'Manganese Mine'!BP180</f>
        <v>0</v>
      </c>
      <c r="BQ12" s="150">
        <f>'Manganese Mine'!BQ180</f>
        <v>0</v>
      </c>
      <c r="BR12" s="150">
        <f>'Manganese Mine'!BR180</f>
        <v>0</v>
      </c>
      <c r="BS12" s="150">
        <f>'Manganese Mine'!BS180</f>
        <v>0</v>
      </c>
      <c r="BT12" s="150">
        <f>'Manganese Mine'!BT180</f>
        <v>0</v>
      </c>
      <c r="BU12" s="150">
        <f>'Manganese Mine'!BU180</f>
        <v>0</v>
      </c>
      <c r="BV12" s="150">
        <f>'Manganese Mine'!BV180</f>
        <v>0</v>
      </c>
      <c r="BW12" s="150">
        <f>'Manganese Mine'!BW180</f>
        <v>0</v>
      </c>
      <c r="BX12" s="150">
        <f>'Manganese Mine'!BX180</f>
        <v>0</v>
      </c>
      <c r="BY12" s="150">
        <f>'Manganese Mine'!BY180</f>
        <v>0</v>
      </c>
      <c r="BZ12" s="150">
        <f>'Manganese Mine'!BZ180</f>
        <v>0</v>
      </c>
      <c r="CA12" s="150">
        <f>'Manganese Mine'!CA180</f>
        <v>0</v>
      </c>
      <c r="CB12" s="150">
        <f>'Manganese Mine'!CB180</f>
        <v>0</v>
      </c>
      <c r="CC12" s="150">
        <f>'Manganese Mine'!CC180</f>
        <v>0</v>
      </c>
      <c r="CD12" s="150">
        <f>'Manganese Mine'!CD180</f>
        <v>0</v>
      </c>
      <c r="CE12" s="150">
        <f>'Manganese Mine'!CE180</f>
        <v>0</v>
      </c>
      <c r="CF12" s="150">
        <f>'Manganese Mine'!CF180</f>
        <v>0</v>
      </c>
      <c r="CG12" s="150">
        <f>'Manganese Mine'!CG180</f>
        <v>0</v>
      </c>
      <c r="CH12" s="150">
        <f>'Manganese Mine'!CH180</f>
        <v>0</v>
      </c>
      <c r="CI12" s="150">
        <f>'Manganese Mine'!CI180</f>
        <v>0</v>
      </c>
      <c r="CJ12" s="150">
        <f>'Manganese Mine'!CJ180</f>
        <v>0</v>
      </c>
      <c r="CK12" s="150">
        <f>'Manganese Mine'!CK180</f>
        <v>0</v>
      </c>
      <c r="CL12" s="150">
        <f>'Manganese Mine'!CL180</f>
        <v>0</v>
      </c>
      <c r="CM12" s="150">
        <f>'Manganese Mine'!CM180</f>
        <v>0</v>
      </c>
      <c r="CN12" s="150">
        <f>'Manganese Mine'!CN180</f>
        <v>0</v>
      </c>
      <c r="CO12" s="150">
        <f>'Manganese Mine'!CO180</f>
        <v>0</v>
      </c>
      <c r="CP12" s="150">
        <f>'Manganese Mine'!CP180</f>
        <v>0</v>
      </c>
    </row>
    <row r="13" spans="1:94" ht="12.75" customHeight="1" outlineLevel="1" x14ac:dyDescent="0.2">
      <c r="L13" s="145"/>
      <c r="N13" s="155"/>
      <c r="P13" s="146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151"/>
      <c r="AW13" s="151"/>
      <c r="AX13" s="151"/>
      <c r="AY13" s="151"/>
      <c r="AZ13" s="151"/>
      <c r="BA13" s="151"/>
      <c r="BB13" s="151"/>
      <c r="BC13" s="151"/>
      <c r="BD13" s="151"/>
      <c r="BE13" s="151"/>
      <c r="BF13" s="151"/>
      <c r="BG13" s="151"/>
      <c r="BH13" s="151"/>
      <c r="BI13" s="151"/>
      <c r="BJ13" s="151"/>
      <c r="BK13" s="151"/>
      <c r="BL13" s="151"/>
      <c r="BM13" s="151"/>
      <c r="BN13" s="151"/>
      <c r="BO13" s="151"/>
      <c r="BP13" s="151"/>
      <c r="BQ13" s="151"/>
      <c r="BR13" s="151"/>
      <c r="BS13" s="151"/>
      <c r="BT13" s="151"/>
      <c r="BU13" s="151"/>
      <c r="BV13" s="151"/>
      <c r="BW13" s="151"/>
      <c r="BX13" s="151"/>
      <c r="BY13" s="151"/>
      <c r="BZ13" s="151"/>
      <c r="CA13" s="151"/>
      <c r="CB13" s="151"/>
      <c r="CC13" s="151"/>
      <c r="CD13" s="151"/>
      <c r="CE13" s="151"/>
      <c r="CF13" s="151"/>
      <c r="CG13" s="151"/>
      <c r="CH13" s="151"/>
      <c r="CI13" s="151"/>
      <c r="CJ13" s="151"/>
      <c r="CK13" s="151"/>
      <c r="CL13" s="151"/>
      <c r="CM13" s="151"/>
      <c r="CN13" s="151"/>
      <c r="CO13" s="151"/>
      <c r="CP13" s="151"/>
    </row>
    <row r="14" spans="1:94" ht="12.75" customHeight="1" outlineLevel="1" x14ac:dyDescent="0.2">
      <c r="B14" s="12" t="s">
        <v>184</v>
      </c>
      <c r="C14" s="10"/>
      <c r="D14" s="10"/>
      <c r="E14" s="10"/>
      <c r="F14" s="10"/>
      <c r="G14" s="10"/>
      <c r="H14" s="10"/>
      <c r="I14" s="152"/>
      <c r="J14" s="11" t="s">
        <v>5</v>
      </c>
      <c r="K14" s="10"/>
      <c r="L14" s="153"/>
      <c r="M14" s="10"/>
      <c r="N14" s="557">
        <v>4411.1442471105102</v>
      </c>
      <c r="O14" s="10"/>
      <c r="P14" s="127">
        <f>SUM(R14:CP14)</f>
        <v>4411.1442471105102</v>
      </c>
      <c r="Q14" s="10"/>
      <c r="R14" s="151">
        <v>0</v>
      </c>
      <c r="S14" s="151">
        <v>0</v>
      </c>
      <c r="T14" s="151">
        <v>0</v>
      </c>
      <c r="U14" s="154">
        <f t="shared" ref="U14:CF14" si="0">U11-U12</f>
        <v>0</v>
      </c>
      <c r="V14" s="154">
        <f t="shared" si="0"/>
        <v>0</v>
      </c>
      <c r="W14" s="154">
        <f t="shared" si="0"/>
        <v>0</v>
      </c>
      <c r="X14" s="154">
        <f t="shared" si="0"/>
        <v>93.79109623965067</v>
      </c>
      <c r="Y14" s="154">
        <f t="shared" si="0"/>
        <v>100.92718361204493</v>
      </c>
      <c r="Z14" s="154">
        <f t="shared" si="0"/>
        <v>109.15784807733954</v>
      </c>
      <c r="AA14" s="154">
        <f t="shared" si="0"/>
        <v>118.83322704658616</v>
      </c>
      <c r="AB14" s="154">
        <f t="shared" si="0"/>
        <v>100.78735360303955</v>
      </c>
      <c r="AC14" s="154">
        <f t="shared" si="0"/>
        <v>89.40338560985478</v>
      </c>
      <c r="AD14" s="154">
        <f t="shared" si="0"/>
        <v>99.97451538069754</v>
      </c>
      <c r="AE14" s="154">
        <f t="shared" si="0"/>
        <v>111.10297172286903</v>
      </c>
      <c r="AF14" s="154">
        <f t="shared" si="0"/>
        <v>127.31057041517008</v>
      </c>
      <c r="AG14" s="154">
        <f t="shared" si="0"/>
        <v>148.76450981573259</v>
      </c>
      <c r="AH14" s="154">
        <f t="shared" si="0"/>
        <v>118.29116590357339</v>
      </c>
      <c r="AI14" s="154">
        <f t="shared" si="0"/>
        <v>93.277155115946726</v>
      </c>
      <c r="AJ14" s="154">
        <f t="shared" si="0"/>
        <v>130.80838085247549</v>
      </c>
      <c r="AK14" s="154">
        <f t="shared" si="0"/>
        <v>111.83192672279023</v>
      </c>
      <c r="AL14" s="154">
        <f t="shared" si="0"/>
        <v>171.50664798926852</v>
      </c>
      <c r="AM14" s="154">
        <f t="shared" si="0"/>
        <v>125.36714305601353</v>
      </c>
      <c r="AN14" s="154">
        <f t="shared" si="0"/>
        <v>112.09513678018516</v>
      </c>
      <c r="AO14" s="154">
        <f t="shared" si="0"/>
        <v>164.56449244498219</v>
      </c>
      <c r="AP14" s="154">
        <f t="shared" si="0"/>
        <v>175.06696390167116</v>
      </c>
      <c r="AQ14" s="154">
        <f t="shared" si="0"/>
        <v>130.69271058534747</v>
      </c>
      <c r="AR14" s="154">
        <f t="shared" si="0"/>
        <v>200.6344716444832</v>
      </c>
      <c r="AS14" s="154">
        <f t="shared" si="0"/>
        <v>419.14268692679389</v>
      </c>
      <c r="AT14" s="154">
        <f t="shared" si="0"/>
        <v>407.2638112648944</v>
      </c>
      <c r="AU14" s="154">
        <f t="shared" si="0"/>
        <v>428.73215067703779</v>
      </c>
      <c r="AV14" s="154">
        <f t="shared" si="0"/>
        <v>418.20113651334958</v>
      </c>
      <c r="AW14" s="154">
        <f t="shared" si="0"/>
        <v>103.61560520871237</v>
      </c>
      <c r="AX14" s="154">
        <f t="shared" si="0"/>
        <v>0</v>
      </c>
      <c r="AY14" s="154">
        <f t="shared" si="0"/>
        <v>0</v>
      </c>
      <c r="AZ14" s="154">
        <f t="shared" si="0"/>
        <v>0</v>
      </c>
      <c r="BA14" s="154">
        <f t="shared" si="0"/>
        <v>0</v>
      </c>
      <c r="BB14" s="154">
        <f t="shared" si="0"/>
        <v>0</v>
      </c>
      <c r="BC14" s="154">
        <f t="shared" si="0"/>
        <v>0</v>
      </c>
      <c r="BD14" s="154">
        <f t="shared" si="0"/>
        <v>0</v>
      </c>
      <c r="BE14" s="154">
        <f t="shared" si="0"/>
        <v>0</v>
      </c>
      <c r="BF14" s="154">
        <f t="shared" si="0"/>
        <v>0</v>
      </c>
      <c r="BG14" s="154">
        <f t="shared" si="0"/>
        <v>0</v>
      </c>
      <c r="BH14" s="154">
        <f t="shared" si="0"/>
        <v>0</v>
      </c>
      <c r="BI14" s="154">
        <f t="shared" si="0"/>
        <v>0</v>
      </c>
      <c r="BJ14" s="154">
        <f t="shared" si="0"/>
        <v>0</v>
      </c>
      <c r="BK14" s="154">
        <f t="shared" si="0"/>
        <v>0</v>
      </c>
      <c r="BL14" s="154">
        <f t="shared" si="0"/>
        <v>0</v>
      </c>
      <c r="BM14" s="154">
        <f t="shared" si="0"/>
        <v>0</v>
      </c>
      <c r="BN14" s="154">
        <f t="shared" si="0"/>
        <v>0</v>
      </c>
      <c r="BO14" s="154">
        <f t="shared" si="0"/>
        <v>0</v>
      </c>
      <c r="BP14" s="154">
        <f t="shared" si="0"/>
        <v>0</v>
      </c>
      <c r="BQ14" s="154">
        <f t="shared" si="0"/>
        <v>0</v>
      </c>
      <c r="BR14" s="154">
        <f t="shared" si="0"/>
        <v>0</v>
      </c>
      <c r="BS14" s="154">
        <f t="shared" si="0"/>
        <v>0</v>
      </c>
      <c r="BT14" s="154">
        <f t="shared" si="0"/>
        <v>0</v>
      </c>
      <c r="BU14" s="154">
        <f t="shared" si="0"/>
        <v>0</v>
      </c>
      <c r="BV14" s="154">
        <f t="shared" si="0"/>
        <v>0</v>
      </c>
      <c r="BW14" s="154">
        <f t="shared" si="0"/>
        <v>0</v>
      </c>
      <c r="BX14" s="154">
        <f t="shared" si="0"/>
        <v>0</v>
      </c>
      <c r="BY14" s="154">
        <f t="shared" si="0"/>
        <v>0</v>
      </c>
      <c r="BZ14" s="154">
        <f t="shared" si="0"/>
        <v>0</v>
      </c>
      <c r="CA14" s="154">
        <f t="shared" si="0"/>
        <v>0</v>
      </c>
      <c r="CB14" s="154">
        <f t="shared" si="0"/>
        <v>0</v>
      </c>
      <c r="CC14" s="154">
        <f t="shared" si="0"/>
        <v>0</v>
      </c>
      <c r="CD14" s="154">
        <f t="shared" si="0"/>
        <v>0</v>
      </c>
      <c r="CE14" s="154">
        <f t="shared" si="0"/>
        <v>0</v>
      </c>
      <c r="CF14" s="154">
        <f t="shared" si="0"/>
        <v>0</v>
      </c>
      <c r="CG14" s="154">
        <f t="shared" ref="CG14:CP14" si="1">CG11-CG12</f>
        <v>0</v>
      </c>
      <c r="CH14" s="154">
        <f t="shared" si="1"/>
        <v>0</v>
      </c>
      <c r="CI14" s="154">
        <f t="shared" si="1"/>
        <v>0</v>
      </c>
      <c r="CJ14" s="154">
        <f t="shared" si="1"/>
        <v>0</v>
      </c>
      <c r="CK14" s="154">
        <f t="shared" si="1"/>
        <v>0</v>
      </c>
      <c r="CL14" s="154">
        <f t="shared" si="1"/>
        <v>0</v>
      </c>
      <c r="CM14" s="154">
        <f t="shared" si="1"/>
        <v>0</v>
      </c>
      <c r="CN14" s="154">
        <f t="shared" si="1"/>
        <v>0</v>
      </c>
      <c r="CO14" s="154">
        <f t="shared" si="1"/>
        <v>0</v>
      </c>
      <c r="CP14" s="154">
        <f t="shared" si="1"/>
        <v>0</v>
      </c>
    </row>
    <row r="15" spans="1:94" ht="12.75" customHeight="1" outlineLevel="1" x14ac:dyDescent="0.2">
      <c r="L15" s="145"/>
      <c r="N15" s="155"/>
      <c r="P15" s="146"/>
      <c r="R15" s="150"/>
      <c r="S15" s="150"/>
      <c r="T15" s="150"/>
      <c r="U15" s="150"/>
      <c r="V15" s="150"/>
      <c r="W15" s="150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  <c r="AH15" s="150"/>
      <c r="AI15" s="150"/>
      <c r="AJ15" s="150"/>
      <c r="AK15" s="150"/>
      <c r="AL15" s="150"/>
      <c r="AM15" s="150"/>
      <c r="AN15" s="150"/>
      <c r="AO15" s="150"/>
      <c r="AP15" s="150"/>
      <c r="AQ15" s="150"/>
      <c r="AR15" s="150"/>
      <c r="AS15" s="150"/>
      <c r="AT15" s="150"/>
      <c r="AU15" s="150"/>
      <c r="AV15" s="150"/>
      <c r="AW15" s="150"/>
      <c r="AX15" s="150"/>
      <c r="AY15" s="150"/>
      <c r="AZ15" s="150"/>
      <c r="BA15" s="150"/>
      <c r="BB15" s="150"/>
      <c r="BC15" s="150"/>
      <c r="BD15" s="150"/>
      <c r="BE15" s="150"/>
      <c r="BF15" s="150"/>
      <c r="BG15" s="150"/>
      <c r="BH15" s="150"/>
      <c r="BI15" s="150"/>
      <c r="BJ15" s="150"/>
      <c r="BK15" s="150"/>
      <c r="BL15" s="150"/>
      <c r="BM15" s="150"/>
      <c r="BN15" s="150"/>
      <c r="BO15" s="150"/>
      <c r="BP15" s="150"/>
      <c r="BQ15" s="150"/>
      <c r="BR15" s="150"/>
      <c r="BS15" s="150"/>
      <c r="BT15" s="150"/>
      <c r="BU15" s="150"/>
      <c r="BV15" s="150"/>
      <c r="BW15" s="150"/>
      <c r="BX15" s="150"/>
      <c r="BY15" s="150"/>
      <c r="BZ15" s="150"/>
      <c r="CA15" s="150"/>
      <c r="CB15" s="150"/>
      <c r="CC15" s="150"/>
      <c r="CD15" s="150"/>
      <c r="CE15" s="150"/>
      <c r="CF15" s="150"/>
      <c r="CG15" s="150"/>
      <c r="CH15" s="150"/>
      <c r="CI15" s="150"/>
      <c r="CJ15" s="150"/>
      <c r="CK15" s="150"/>
      <c r="CL15" s="150"/>
      <c r="CM15" s="150"/>
      <c r="CN15" s="150"/>
      <c r="CO15" s="150"/>
      <c r="CP15" s="150"/>
    </row>
    <row r="16" spans="1:94" ht="12.75" customHeight="1" outlineLevel="1" x14ac:dyDescent="0.2">
      <c r="B16" s="3" t="s">
        <v>185</v>
      </c>
      <c r="J16" s="5" t="s">
        <v>5</v>
      </c>
      <c r="L16" s="145"/>
      <c r="N16" s="155">
        <v>613.36215357585354</v>
      </c>
      <c r="P16" s="127">
        <f>SUM(R16:CP16)</f>
        <v>621.64052099882133</v>
      </c>
      <c r="R16" s="150">
        <f>'Manganese Mine'!R1042</f>
        <v>0</v>
      </c>
      <c r="S16" s="150">
        <f>'Manganese Mine'!S1042</f>
        <v>0</v>
      </c>
      <c r="T16" s="150">
        <f>'Manganese Mine'!T1042</f>
        <v>0</v>
      </c>
      <c r="U16" s="150">
        <f>'Manganese Mine'!U1042</f>
        <v>0</v>
      </c>
      <c r="V16" s="150">
        <f>'Manganese Mine'!V1042</f>
        <v>0</v>
      </c>
      <c r="W16" s="150">
        <f>'Manganese Mine'!W1042</f>
        <v>0</v>
      </c>
      <c r="X16" s="150">
        <f>'Manganese Mine'!X1042</f>
        <v>20.052290887761217</v>
      </c>
      <c r="Y16" s="150">
        <f>'Manganese Mine'!Y1042</f>
        <v>20.212629334779205</v>
      </c>
      <c r="Z16" s="150">
        <f>'Manganese Mine'!Z1042</f>
        <v>20.432405355942223</v>
      </c>
      <c r="AA16" s="150">
        <f>'Manganese Mine'!AA1042</f>
        <v>20.644486667760795</v>
      </c>
      <c r="AB16" s="150">
        <f>'Manganese Mine'!AB1042</f>
        <v>20.843895414792396</v>
      </c>
      <c r="AC16" s="150">
        <f>'Manganese Mine'!AC1042</f>
        <v>21.145457128626958</v>
      </c>
      <c r="AD16" s="150">
        <f>'Manganese Mine'!AD1042</f>
        <v>21.374327029804743</v>
      </c>
      <c r="AE16" s="150">
        <f>'Manganese Mine'!AE1042</f>
        <v>21.490714157770046</v>
      </c>
      <c r="AF16" s="150">
        <f>'Manganese Mine'!AF1042</f>
        <v>21.73608653418167</v>
      </c>
      <c r="AG16" s="150">
        <f>'Manganese Mine'!AG1042</f>
        <v>21.967956554506699</v>
      </c>
      <c r="AH16" s="150">
        <f>'Manganese Mine'!AH1042</f>
        <v>22.224946195616639</v>
      </c>
      <c r="AI16" s="150">
        <f>'Manganese Mine'!AI1042</f>
        <v>22.603175457310698</v>
      </c>
      <c r="AJ16" s="150">
        <f>'Manganese Mine'!AJ1042</f>
        <v>22.961332353324664</v>
      </c>
      <c r="AK16" s="150">
        <f>'Manganese Mine'!AK1042</f>
        <v>23.385659710892988</v>
      </c>
      <c r="AL16" s="150">
        <f>'Manganese Mine'!AL1042</f>
        <v>23.875125076985128</v>
      </c>
      <c r="AM16" s="150">
        <f>'Manganese Mine'!AM1042</f>
        <v>24.281163376173954</v>
      </c>
      <c r="AN16" s="150">
        <f>'Manganese Mine'!AN1042</f>
        <v>24.776113643759395</v>
      </c>
      <c r="AO16" s="150">
        <f>'Manganese Mine'!AO1042</f>
        <v>25.522834541504274</v>
      </c>
      <c r="AP16" s="150">
        <f>'Manganese Mine'!AP1042</f>
        <v>26.532499096714716</v>
      </c>
      <c r="AQ16" s="150">
        <f>'Manganese Mine'!AQ1042</f>
        <v>27.224435689150482</v>
      </c>
      <c r="AR16" s="150">
        <f>'Manganese Mine'!AR1042</f>
        <v>28.058831131910384</v>
      </c>
      <c r="AS16" s="150">
        <f>'Manganese Mine'!AS1042</f>
        <v>28.058831131910388</v>
      </c>
      <c r="AT16" s="150">
        <f>'Manganese Mine'!AT1042</f>
        <v>28.058831131910388</v>
      </c>
      <c r="AU16" s="150">
        <f>'Manganese Mine'!AU1042</f>
        <v>28.058831131910388</v>
      </c>
      <c r="AV16" s="150">
        <f>'Manganese Mine'!AV1042</f>
        <v>28.058831131910392</v>
      </c>
      <c r="AW16" s="150">
        <f>'Manganese Mine'!AW1042</f>
        <v>28.058831131910392</v>
      </c>
      <c r="AX16" s="150">
        <f>'Manganese Mine'!AX1042</f>
        <v>0</v>
      </c>
      <c r="AY16" s="150">
        <f>'Manganese Mine'!AY1042</f>
        <v>0</v>
      </c>
      <c r="AZ16" s="150">
        <f>'Manganese Mine'!AZ1042</f>
        <v>0</v>
      </c>
      <c r="BA16" s="150">
        <f>'Manganese Mine'!BA1042</f>
        <v>0</v>
      </c>
      <c r="BB16" s="150">
        <f>'Manganese Mine'!BB1042</f>
        <v>0</v>
      </c>
      <c r="BC16" s="150">
        <f>'Manganese Mine'!BC1042</f>
        <v>0</v>
      </c>
      <c r="BD16" s="150">
        <f>'Manganese Mine'!BD1042</f>
        <v>0</v>
      </c>
      <c r="BE16" s="150">
        <f>'Manganese Mine'!BE1042</f>
        <v>0</v>
      </c>
      <c r="BF16" s="150">
        <f>'Manganese Mine'!BF1042</f>
        <v>0</v>
      </c>
      <c r="BG16" s="150">
        <f>'Manganese Mine'!BG1042</f>
        <v>0</v>
      </c>
      <c r="BH16" s="150">
        <f>'Manganese Mine'!BH1042</f>
        <v>0</v>
      </c>
      <c r="BI16" s="150">
        <f>'Manganese Mine'!BI1042</f>
        <v>0</v>
      </c>
      <c r="BJ16" s="150">
        <f>'Manganese Mine'!BJ1042</f>
        <v>0</v>
      </c>
      <c r="BK16" s="150">
        <f>'Manganese Mine'!BK1042</f>
        <v>0</v>
      </c>
      <c r="BL16" s="150">
        <f>'Manganese Mine'!BL1042</f>
        <v>0</v>
      </c>
      <c r="BM16" s="150">
        <f>'Manganese Mine'!BM1042</f>
        <v>0</v>
      </c>
      <c r="BN16" s="150">
        <f>'Manganese Mine'!BN1042</f>
        <v>0</v>
      </c>
      <c r="BO16" s="150">
        <f>'Manganese Mine'!BO1042</f>
        <v>0</v>
      </c>
      <c r="BP16" s="150">
        <f>'Manganese Mine'!BP1042</f>
        <v>0</v>
      </c>
      <c r="BQ16" s="150">
        <f>'Manganese Mine'!BQ1042</f>
        <v>0</v>
      </c>
      <c r="BR16" s="150">
        <f>'Manganese Mine'!BR1042</f>
        <v>0</v>
      </c>
      <c r="BS16" s="150">
        <f>'Manganese Mine'!BS1042</f>
        <v>0</v>
      </c>
      <c r="BT16" s="150">
        <f>'Manganese Mine'!BT1042</f>
        <v>0</v>
      </c>
      <c r="BU16" s="150">
        <f>'Manganese Mine'!BU1042</f>
        <v>0</v>
      </c>
      <c r="BV16" s="150">
        <f>'Manganese Mine'!BV1042</f>
        <v>0</v>
      </c>
      <c r="BW16" s="150">
        <f>'Manganese Mine'!BW1042</f>
        <v>0</v>
      </c>
      <c r="BX16" s="150">
        <f>'Manganese Mine'!BX1042</f>
        <v>0</v>
      </c>
      <c r="BY16" s="150">
        <f>'Manganese Mine'!BY1042</f>
        <v>0</v>
      </c>
      <c r="BZ16" s="150">
        <f>'Manganese Mine'!BZ1042</f>
        <v>0</v>
      </c>
      <c r="CA16" s="150">
        <f>'Manganese Mine'!CA1042</f>
        <v>0</v>
      </c>
      <c r="CB16" s="150">
        <f>'Manganese Mine'!CB1042</f>
        <v>0</v>
      </c>
      <c r="CC16" s="150">
        <f>'Manganese Mine'!CC1042</f>
        <v>0</v>
      </c>
      <c r="CD16" s="150">
        <f>'Manganese Mine'!CD1042</f>
        <v>0</v>
      </c>
      <c r="CE16" s="150">
        <f>'Manganese Mine'!CE1042</f>
        <v>0</v>
      </c>
      <c r="CF16" s="150">
        <f>'Manganese Mine'!CF1042</f>
        <v>0</v>
      </c>
      <c r="CG16" s="150">
        <f>'Manganese Mine'!CG1042</f>
        <v>0</v>
      </c>
      <c r="CH16" s="150">
        <f>'Manganese Mine'!CH1042</f>
        <v>0</v>
      </c>
      <c r="CI16" s="150">
        <f>'Manganese Mine'!CI1042</f>
        <v>0</v>
      </c>
      <c r="CJ16" s="150">
        <f>'Manganese Mine'!CJ1042</f>
        <v>0</v>
      </c>
      <c r="CK16" s="150">
        <f>'Manganese Mine'!CK1042</f>
        <v>0</v>
      </c>
      <c r="CL16" s="150">
        <f>'Manganese Mine'!CL1042</f>
        <v>0</v>
      </c>
      <c r="CM16" s="150">
        <f>'Manganese Mine'!CM1042</f>
        <v>0</v>
      </c>
      <c r="CN16" s="150">
        <f>'Manganese Mine'!CN1042</f>
        <v>0</v>
      </c>
      <c r="CO16" s="150">
        <f>'Manganese Mine'!CO1042</f>
        <v>0</v>
      </c>
      <c r="CP16" s="150">
        <f>'Manganese Mine'!CP1042</f>
        <v>0</v>
      </c>
    </row>
    <row r="17" spans="2:94" ht="12.75" customHeight="1" outlineLevel="1" x14ac:dyDescent="0.2">
      <c r="L17" s="145"/>
      <c r="N17" s="155"/>
      <c r="P17" s="146"/>
      <c r="R17" s="150"/>
      <c r="S17" s="150"/>
      <c r="T17" s="150"/>
      <c r="U17" s="150"/>
      <c r="V17" s="150"/>
      <c r="W17" s="150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  <c r="AH17" s="150"/>
      <c r="AI17" s="150"/>
      <c r="AJ17" s="150"/>
      <c r="AK17" s="150"/>
      <c r="AL17" s="150"/>
      <c r="AM17" s="150"/>
      <c r="AN17" s="150"/>
      <c r="AO17" s="150"/>
      <c r="AP17" s="150"/>
      <c r="AQ17" s="150"/>
      <c r="AR17" s="150"/>
      <c r="AS17" s="150"/>
      <c r="AT17" s="150"/>
      <c r="AU17" s="150"/>
      <c r="AV17" s="150"/>
      <c r="AW17" s="150"/>
      <c r="AX17" s="150"/>
      <c r="AY17" s="150"/>
      <c r="AZ17" s="150"/>
      <c r="BA17" s="150"/>
      <c r="BB17" s="150"/>
      <c r="BC17" s="150"/>
      <c r="BD17" s="150"/>
      <c r="BE17" s="150"/>
      <c r="BF17" s="150"/>
      <c r="BG17" s="150"/>
      <c r="BH17" s="150"/>
      <c r="BI17" s="150"/>
      <c r="BJ17" s="150"/>
      <c r="BK17" s="150"/>
      <c r="BL17" s="150"/>
      <c r="BM17" s="150"/>
      <c r="BN17" s="150"/>
      <c r="BO17" s="150"/>
      <c r="BP17" s="150"/>
      <c r="BQ17" s="150"/>
      <c r="BR17" s="150"/>
      <c r="BS17" s="150"/>
      <c r="BT17" s="150"/>
      <c r="BU17" s="150"/>
      <c r="BV17" s="150"/>
      <c r="BW17" s="150"/>
      <c r="BX17" s="150"/>
      <c r="BY17" s="150"/>
      <c r="BZ17" s="150"/>
      <c r="CA17" s="150"/>
      <c r="CB17" s="150"/>
      <c r="CC17" s="150"/>
      <c r="CD17" s="150"/>
      <c r="CE17" s="150"/>
      <c r="CF17" s="150"/>
      <c r="CG17" s="150"/>
      <c r="CH17" s="150"/>
      <c r="CI17" s="150"/>
      <c r="CJ17" s="150"/>
      <c r="CK17" s="150"/>
      <c r="CL17" s="150"/>
      <c r="CM17" s="150"/>
      <c r="CN17" s="150"/>
      <c r="CO17" s="150"/>
      <c r="CP17" s="150"/>
    </row>
    <row r="18" spans="2:94" ht="12.75" customHeight="1" outlineLevel="1" x14ac:dyDescent="0.2">
      <c r="B18" s="12" t="s">
        <v>186</v>
      </c>
      <c r="C18" s="10"/>
      <c r="D18" s="10"/>
      <c r="E18" s="10"/>
      <c r="F18" s="10"/>
      <c r="G18" s="10"/>
      <c r="H18" s="10"/>
      <c r="I18" s="152"/>
      <c r="J18" s="11" t="s">
        <v>5</v>
      </c>
      <c r="K18" s="10"/>
      <c r="L18" s="153"/>
      <c r="M18" s="10"/>
      <c r="N18" s="557">
        <v>3797.7820935346558</v>
      </c>
      <c r="O18" s="10"/>
      <c r="P18" s="127">
        <f>SUM(R18:CP18)</f>
        <v>3789.503726111689</v>
      </c>
      <c r="Q18" s="10"/>
      <c r="R18" s="376">
        <f t="shared" ref="R18:CC18" si="2">R14-R16</f>
        <v>0</v>
      </c>
      <c r="S18" s="376">
        <f t="shared" si="2"/>
        <v>0</v>
      </c>
      <c r="T18" s="376">
        <f t="shared" si="2"/>
        <v>0</v>
      </c>
      <c r="U18" s="154">
        <f t="shared" si="2"/>
        <v>0</v>
      </c>
      <c r="V18" s="154">
        <f t="shared" si="2"/>
        <v>0</v>
      </c>
      <c r="W18" s="154">
        <f t="shared" si="2"/>
        <v>0</v>
      </c>
      <c r="X18" s="154">
        <f t="shared" si="2"/>
        <v>73.738805351889454</v>
      </c>
      <c r="Y18" s="154">
        <f t="shared" si="2"/>
        <v>80.714554277265719</v>
      </c>
      <c r="Z18" s="154">
        <f t="shared" si="2"/>
        <v>88.725442721397314</v>
      </c>
      <c r="AA18" s="154">
        <f t="shared" si="2"/>
        <v>98.188740378825372</v>
      </c>
      <c r="AB18" s="154">
        <f t="shared" si="2"/>
        <v>79.943458188247149</v>
      </c>
      <c r="AC18" s="154">
        <f t="shared" si="2"/>
        <v>68.257928481227822</v>
      </c>
      <c r="AD18" s="154">
        <f t="shared" si="2"/>
        <v>78.600188350892793</v>
      </c>
      <c r="AE18" s="154">
        <f t="shared" si="2"/>
        <v>89.612257565098986</v>
      </c>
      <c r="AF18" s="154">
        <f t="shared" si="2"/>
        <v>105.57448388098841</v>
      </c>
      <c r="AG18" s="154">
        <f t="shared" si="2"/>
        <v>126.7965532612259</v>
      </c>
      <c r="AH18" s="154">
        <f t="shared" si="2"/>
        <v>96.066219707956748</v>
      </c>
      <c r="AI18" s="154">
        <f t="shared" si="2"/>
        <v>70.673979658636028</v>
      </c>
      <c r="AJ18" s="154">
        <f t="shared" si="2"/>
        <v>107.84704849915083</v>
      </c>
      <c r="AK18" s="154">
        <f t="shared" si="2"/>
        <v>88.446267011897248</v>
      </c>
      <c r="AL18" s="154">
        <f t="shared" si="2"/>
        <v>147.6315229122834</v>
      </c>
      <c r="AM18" s="154">
        <f t="shared" si="2"/>
        <v>101.08597967983958</v>
      </c>
      <c r="AN18" s="154">
        <f t="shared" si="2"/>
        <v>87.319023136425756</v>
      </c>
      <c r="AO18" s="154">
        <f t="shared" si="2"/>
        <v>139.04165790347793</v>
      </c>
      <c r="AP18" s="154">
        <f t="shared" si="2"/>
        <v>148.53446480495643</v>
      </c>
      <c r="AQ18" s="154">
        <f t="shared" si="2"/>
        <v>103.46827489619699</v>
      </c>
      <c r="AR18" s="154">
        <f t="shared" si="2"/>
        <v>172.57564051257282</v>
      </c>
      <c r="AS18" s="154">
        <f t="shared" si="2"/>
        <v>391.0838557948835</v>
      </c>
      <c r="AT18" s="154">
        <f t="shared" si="2"/>
        <v>379.20498013298402</v>
      </c>
      <c r="AU18" s="154">
        <f t="shared" si="2"/>
        <v>400.67331954512741</v>
      </c>
      <c r="AV18" s="154">
        <f t="shared" si="2"/>
        <v>390.1423053814392</v>
      </c>
      <c r="AW18" s="154">
        <f t="shared" si="2"/>
        <v>75.556774076801972</v>
      </c>
      <c r="AX18" s="154">
        <f t="shared" si="2"/>
        <v>0</v>
      </c>
      <c r="AY18" s="154">
        <f t="shared" si="2"/>
        <v>0</v>
      </c>
      <c r="AZ18" s="154">
        <f t="shared" si="2"/>
        <v>0</v>
      </c>
      <c r="BA18" s="154">
        <f t="shared" si="2"/>
        <v>0</v>
      </c>
      <c r="BB18" s="154">
        <f t="shared" si="2"/>
        <v>0</v>
      </c>
      <c r="BC18" s="154">
        <f t="shared" si="2"/>
        <v>0</v>
      </c>
      <c r="BD18" s="154">
        <f t="shared" si="2"/>
        <v>0</v>
      </c>
      <c r="BE18" s="154">
        <f t="shared" si="2"/>
        <v>0</v>
      </c>
      <c r="BF18" s="154">
        <f t="shared" si="2"/>
        <v>0</v>
      </c>
      <c r="BG18" s="154">
        <f t="shared" si="2"/>
        <v>0</v>
      </c>
      <c r="BH18" s="154">
        <f t="shared" si="2"/>
        <v>0</v>
      </c>
      <c r="BI18" s="154">
        <f t="shared" si="2"/>
        <v>0</v>
      </c>
      <c r="BJ18" s="154">
        <f t="shared" si="2"/>
        <v>0</v>
      </c>
      <c r="BK18" s="154">
        <f t="shared" si="2"/>
        <v>0</v>
      </c>
      <c r="BL18" s="154">
        <f t="shared" si="2"/>
        <v>0</v>
      </c>
      <c r="BM18" s="154">
        <f t="shared" si="2"/>
        <v>0</v>
      </c>
      <c r="BN18" s="154">
        <f t="shared" si="2"/>
        <v>0</v>
      </c>
      <c r="BO18" s="154">
        <f t="shared" si="2"/>
        <v>0</v>
      </c>
      <c r="BP18" s="154">
        <f t="shared" si="2"/>
        <v>0</v>
      </c>
      <c r="BQ18" s="154">
        <f t="shared" si="2"/>
        <v>0</v>
      </c>
      <c r="BR18" s="154">
        <f t="shared" si="2"/>
        <v>0</v>
      </c>
      <c r="BS18" s="154">
        <f t="shared" si="2"/>
        <v>0</v>
      </c>
      <c r="BT18" s="154">
        <f t="shared" si="2"/>
        <v>0</v>
      </c>
      <c r="BU18" s="154">
        <f t="shared" si="2"/>
        <v>0</v>
      </c>
      <c r="BV18" s="154">
        <f t="shared" si="2"/>
        <v>0</v>
      </c>
      <c r="BW18" s="154">
        <f t="shared" si="2"/>
        <v>0</v>
      </c>
      <c r="BX18" s="154">
        <f t="shared" si="2"/>
        <v>0</v>
      </c>
      <c r="BY18" s="154">
        <f t="shared" si="2"/>
        <v>0</v>
      </c>
      <c r="BZ18" s="154">
        <f t="shared" si="2"/>
        <v>0</v>
      </c>
      <c r="CA18" s="154">
        <f t="shared" si="2"/>
        <v>0</v>
      </c>
      <c r="CB18" s="154">
        <f t="shared" si="2"/>
        <v>0</v>
      </c>
      <c r="CC18" s="154">
        <f t="shared" si="2"/>
        <v>0</v>
      </c>
      <c r="CD18" s="154">
        <f t="shared" ref="CD18:CP18" si="3">CD14-CD16</f>
        <v>0</v>
      </c>
      <c r="CE18" s="154">
        <f t="shared" si="3"/>
        <v>0</v>
      </c>
      <c r="CF18" s="154">
        <f t="shared" si="3"/>
        <v>0</v>
      </c>
      <c r="CG18" s="154">
        <f t="shared" si="3"/>
        <v>0</v>
      </c>
      <c r="CH18" s="154">
        <f t="shared" si="3"/>
        <v>0</v>
      </c>
      <c r="CI18" s="154">
        <f t="shared" si="3"/>
        <v>0</v>
      </c>
      <c r="CJ18" s="154">
        <f t="shared" si="3"/>
        <v>0</v>
      </c>
      <c r="CK18" s="154">
        <f t="shared" si="3"/>
        <v>0</v>
      </c>
      <c r="CL18" s="154">
        <f t="shared" si="3"/>
        <v>0</v>
      </c>
      <c r="CM18" s="154">
        <f t="shared" si="3"/>
        <v>0</v>
      </c>
      <c r="CN18" s="154">
        <f t="shared" si="3"/>
        <v>0</v>
      </c>
      <c r="CO18" s="154">
        <f t="shared" si="3"/>
        <v>0</v>
      </c>
      <c r="CP18" s="154">
        <f t="shared" si="3"/>
        <v>0</v>
      </c>
    </row>
    <row r="19" spans="2:94" ht="12.75" customHeight="1" outlineLevel="1" x14ac:dyDescent="0.2">
      <c r="L19" s="145"/>
      <c r="N19" s="155"/>
      <c r="P19" s="146"/>
      <c r="R19" s="150"/>
      <c r="S19" s="150"/>
      <c r="T19" s="150"/>
      <c r="U19" s="150"/>
      <c r="V19" s="150"/>
      <c r="W19" s="150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  <c r="AH19" s="150"/>
      <c r="AI19" s="150"/>
      <c r="AJ19" s="150"/>
      <c r="AK19" s="150"/>
      <c r="AL19" s="150"/>
      <c r="AM19" s="150"/>
      <c r="AN19" s="150"/>
      <c r="AO19" s="150"/>
      <c r="AP19" s="150"/>
      <c r="AQ19" s="150"/>
      <c r="AR19" s="150"/>
      <c r="AS19" s="150"/>
      <c r="AT19" s="150"/>
      <c r="AU19" s="150"/>
      <c r="AV19" s="150"/>
      <c r="AW19" s="150"/>
      <c r="AX19" s="150"/>
      <c r="AY19" s="150"/>
      <c r="AZ19" s="150"/>
      <c r="BA19" s="150"/>
      <c r="BB19" s="150"/>
      <c r="BC19" s="150"/>
      <c r="BD19" s="150"/>
      <c r="BE19" s="150"/>
      <c r="BF19" s="150"/>
      <c r="BG19" s="150"/>
      <c r="BH19" s="150"/>
      <c r="BI19" s="150"/>
      <c r="BJ19" s="150"/>
      <c r="BK19" s="150"/>
      <c r="BL19" s="150"/>
      <c r="BM19" s="150"/>
      <c r="BN19" s="150"/>
      <c r="BO19" s="150"/>
      <c r="BP19" s="150"/>
      <c r="BQ19" s="150"/>
      <c r="BR19" s="150"/>
      <c r="BS19" s="150"/>
      <c r="BT19" s="150"/>
      <c r="BU19" s="150"/>
      <c r="BV19" s="150"/>
      <c r="BW19" s="150"/>
      <c r="BX19" s="150"/>
      <c r="BY19" s="150"/>
      <c r="BZ19" s="150"/>
      <c r="CA19" s="150"/>
      <c r="CB19" s="150"/>
      <c r="CC19" s="150"/>
      <c r="CD19" s="150"/>
      <c r="CE19" s="150"/>
      <c r="CF19" s="150"/>
      <c r="CG19" s="150"/>
      <c r="CH19" s="150"/>
      <c r="CI19" s="150"/>
      <c r="CJ19" s="150"/>
      <c r="CK19" s="150"/>
      <c r="CL19" s="150"/>
      <c r="CM19" s="150"/>
      <c r="CN19" s="150"/>
      <c r="CO19" s="150"/>
      <c r="CP19" s="150"/>
    </row>
    <row r="20" spans="2:94" ht="12.75" customHeight="1" outlineLevel="1" x14ac:dyDescent="0.2">
      <c r="B20" s="3" t="s">
        <v>187</v>
      </c>
      <c r="J20" s="5" t="s">
        <v>5</v>
      </c>
      <c r="L20" s="145"/>
      <c r="N20" s="155">
        <v>528.26865639833375</v>
      </c>
      <c r="P20" s="127">
        <f>SUM(R20:CP20)</f>
        <v>24.64733917771683</v>
      </c>
      <c r="R20" s="150">
        <f t="shared" ref="R20:CC20" si="4">R78</f>
        <v>0</v>
      </c>
      <c r="S20" s="150">
        <f t="shared" si="4"/>
        <v>0</v>
      </c>
      <c r="T20" s="150">
        <f t="shared" si="4"/>
        <v>0</v>
      </c>
      <c r="U20" s="150">
        <f t="shared" si="4"/>
        <v>0</v>
      </c>
      <c r="V20" s="150">
        <f t="shared" si="4"/>
        <v>0</v>
      </c>
      <c r="W20" s="150">
        <f t="shared" si="4"/>
        <v>0</v>
      </c>
      <c r="X20" s="150">
        <f t="shared" si="4"/>
        <v>10.357479971504242</v>
      </c>
      <c r="Y20" s="150">
        <f t="shared" si="4"/>
        <v>9.7061085474922493</v>
      </c>
      <c r="Z20" s="150">
        <f t="shared" si="4"/>
        <v>4.5837506587203398</v>
      </c>
      <c r="AA20" s="150">
        <f t="shared" si="4"/>
        <v>0</v>
      </c>
      <c r="AB20" s="150">
        <f t="shared" si="4"/>
        <v>0</v>
      </c>
      <c r="AC20" s="150">
        <f t="shared" si="4"/>
        <v>0</v>
      </c>
      <c r="AD20" s="150">
        <f t="shared" si="4"/>
        <v>0</v>
      </c>
      <c r="AE20" s="150">
        <f t="shared" si="4"/>
        <v>0</v>
      </c>
      <c r="AF20" s="150">
        <f t="shared" si="4"/>
        <v>0</v>
      </c>
      <c r="AG20" s="150">
        <f t="shared" si="4"/>
        <v>0</v>
      </c>
      <c r="AH20" s="150">
        <f t="shared" si="4"/>
        <v>0</v>
      </c>
      <c r="AI20" s="150">
        <f t="shared" si="4"/>
        <v>0</v>
      </c>
      <c r="AJ20" s="150">
        <f t="shared" si="4"/>
        <v>0</v>
      </c>
      <c r="AK20" s="150">
        <f t="shared" si="4"/>
        <v>0</v>
      </c>
      <c r="AL20" s="150">
        <f t="shared" si="4"/>
        <v>0</v>
      </c>
      <c r="AM20" s="150">
        <f t="shared" si="4"/>
        <v>0</v>
      </c>
      <c r="AN20" s="150">
        <f t="shared" si="4"/>
        <v>0</v>
      </c>
      <c r="AO20" s="150">
        <f t="shared" si="4"/>
        <v>0</v>
      </c>
      <c r="AP20" s="150">
        <f t="shared" si="4"/>
        <v>0</v>
      </c>
      <c r="AQ20" s="150">
        <f t="shared" si="4"/>
        <v>0</v>
      </c>
      <c r="AR20" s="150">
        <f t="shared" si="4"/>
        <v>0</v>
      </c>
      <c r="AS20" s="150">
        <f t="shared" si="4"/>
        <v>0</v>
      </c>
      <c r="AT20" s="150">
        <f t="shared" si="4"/>
        <v>0</v>
      </c>
      <c r="AU20" s="150">
        <f t="shared" si="4"/>
        <v>0</v>
      </c>
      <c r="AV20" s="150">
        <f t="shared" si="4"/>
        <v>0</v>
      </c>
      <c r="AW20" s="150">
        <f t="shared" si="4"/>
        <v>0</v>
      </c>
      <c r="AX20" s="150">
        <f t="shared" si="4"/>
        <v>0</v>
      </c>
      <c r="AY20" s="150">
        <f t="shared" si="4"/>
        <v>0</v>
      </c>
      <c r="AZ20" s="150">
        <f t="shared" si="4"/>
        <v>0</v>
      </c>
      <c r="BA20" s="150">
        <f t="shared" si="4"/>
        <v>0</v>
      </c>
      <c r="BB20" s="150">
        <f t="shared" si="4"/>
        <v>0</v>
      </c>
      <c r="BC20" s="150">
        <f t="shared" si="4"/>
        <v>0</v>
      </c>
      <c r="BD20" s="150">
        <f t="shared" si="4"/>
        <v>0</v>
      </c>
      <c r="BE20" s="150">
        <f t="shared" si="4"/>
        <v>0</v>
      </c>
      <c r="BF20" s="150">
        <f t="shared" si="4"/>
        <v>0</v>
      </c>
      <c r="BG20" s="150">
        <f t="shared" si="4"/>
        <v>0</v>
      </c>
      <c r="BH20" s="150">
        <f t="shared" si="4"/>
        <v>0</v>
      </c>
      <c r="BI20" s="150">
        <f t="shared" si="4"/>
        <v>0</v>
      </c>
      <c r="BJ20" s="150">
        <f t="shared" si="4"/>
        <v>0</v>
      </c>
      <c r="BK20" s="150">
        <f t="shared" si="4"/>
        <v>0</v>
      </c>
      <c r="BL20" s="150">
        <f t="shared" si="4"/>
        <v>0</v>
      </c>
      <c r="BM20" s="150">
        <f t="shared" si="4"/>
        <v>0</v>
      </c>
      <c r="BN20" s="150">
        <f t="shared" si="4"/>
        <v>0</v>
      </c>
      <c r="BO20" s="150">
        <f t="shared" si="4"/>
        <v>0</v>
      </c>
      <c r="BP20" s="150">
        <f t="shared" si="4"/>
        <v>0</v>
      </c>
      <c r="BQ20" s="150">
        <f t="shared" si="4"/>
        <v>0</v>
      </c>
      <c r="BR20" s="150">
        <f t="shared" si="4"/>
        <v>0</v>
      </c>
      <c r="BS20" s="150">
        <f t="shared" si="4"/>
        <v>0</v>
      </c>
      <c r="BT20" s="150">
        <f t="shared" si="4"/>
        <v>0</v>
      </c>
      <c r="BU20" s="150">
        <f t="shared" si="4"/>
        <v>0</v>
      </c>
      <c r="BV20" s="150">
        <f t="shared" si="4"/>
        <v>0</v>
      </c>
      <c r="BW20" s="150">
        <f t="shared" si="4"/>
        <v>0</v>
      </c>
      <c r="BX20" s="150">
        <f t="shared" si="4"/>
        <v>0</v>
      </c>
      <c r="BY20" s="150">
        <f t="shared" si="4"/>
        <v>0</v>
      </c>
      <c r="BZ20" s="150">
        <f t="shared" si="4"/>
        <v>0</v>
      </c>
      <c r="CA20" s="150">
        <f t="shared" si="4"/>
        <v>0</v>
      </c>
      <c r="CB20" s="150">
        <f t="shared" si="4"/>
        <v>0</v>
      </c>
      <c r="CC20" s="150">
        <f t="shared" si="4"/>
        <v>0</v>
      </c>
      <c r="CD20" s="150">
        <f t="shared" ref="CD20:CP20" si="5">CD78</f>
        <v>0</v>
      </c>
      <c r="CE20" s="150">
        <f t="shared" si="5"/>
        <v>0</v>
      </c>
      <c r="CF20" s="150">
        <f t="shared" si="5"/>
        <v>0</v>
      </c>
      <c r="CG20" s="150">
        <f t="shared" si="5"/>
        <v>0</v>
      </c>
      <c r="CH20" s="150">
        <f t="shared" si="5"/>
        <v>0</v>
      </c>
      <c r="CI20" s="150">
        <f t="shared" si="5"/>
        <v>0</v>
      </c>
      <c r="CJ20" s="150">
        <f t="shared" si="5"/>
        <v>0</v>
      </c>
      <c r="CK20" s="150">
        <f t="shared" si="5"/>
        <v>0</v>
      </c>
      <c r="CL20" s="150">
        <f t="shared" si="5"/>
        <v>0</v>
      </c>
      <c r="CM20" s="150">
        <f t="shared" si="5"/>
        <v>0</v>
      </c>
      <c r="CN20" s="150">
        <f t="shared" si="5"/>
        <v>0</v>
      </c>
      <c r="CO20" s="150">
        <f t="shared" si="5"/>
        <v>0</v>
      </c>
      <c r="CP20" s="150">
        <f t="shared" si="5"/>
        <v>0</v>
      </c>
    </row>
    <row r="21" spans="2:94" ht="12.75" customHeight="1" outlineLevel="1" x14ac:dyDescent="0.2">
      <c r="B21" s="3" t="s">
        <v>462</v>
      </c>
      <c r="J21" s="5" t="s">
        <v>5</v>
      </c>
      <c r="L21" s="145"/>
      <c r="N21" s="155">
        <v>0</v>
      </c>
      <c r="P21" s="127">
        <f>SUM(R21:CP21)</f>
        <v>0</v>
      </c>
      <c r="R21" s="150">
        <f>'Manganese Mine'!R715</f>
        <v>0</v>
      </c>
      <c r="S21" s="150">
        <f>'Manganese Mine'!S715</f>
        <v>0</v>
      </c>
      <c r="T21" s="150">
        <f>'Manganese Mine'!T715</f>
        <v>0</v>
      </c>
      <c r="U21" s="150">
        <f>'Manganese Mine'!U715</f>
        <v>0</v>
      </c>
      <c r="V21" s="150">
        <f>'Manganese Mine'!V715</f>
        <v>0</v>
      </c>
      <c r="W21" s="150">
        <f>'Manganese Mine'!W715</f>
        <v>0</v>
      </c>
      <c r="X21" s="150">
        <f>'Manganese Mine'!X715</f>
        <v>0</v>
      </c>
      <c r="Y21" s="150">
        <f>'Manganese Mine'!Y715</f>
        <v>0</v>
      </c>
      <c r="Z21" s="150">
        <f>'Manganese Mine'!Z715</f>
        <v>0</v>
      </c>
      <c r="AA21" s="150">
        <f>'Manganese Mine'!AA715</f>
        <v>0</v>
      </c>
      <c r="AB21" s="150">
        <f>'Manganese Mine'!AB715</f>
        <v>0</v>
      </c>
      <c r="AC21" s="150">
        <f>'Manganese Mine'!AC715</f>
        <v>0</v>
      </c>
      <c r="AD21" s="150">
        <f>'Manganese Mine'!AD715</f>
        <v>0</v>
      </c>
      <c r="AE21" s="150">
        <f>'Manganese Mine'!AE715</f>
        <v>0</v>
      </c>
      <c r="AF21" s="150">
        <f>'Manganese Mine'!AF715</f>
        <v>0</v>
      </c>
      <c r="AG21" s="150">
        <f>'Manganese Mine'!AG715</f>
        <v>0</v>
      </c>
      <c r="AH21" s="150">
        <f>'Manganese Mine'!AH715</f>
        <v>0</v>
      </c>
      <c r="AI21" s="150">
        <f>'Manganese Mine'!AI715</f>
        <v>0</v>
      </c>
      <c r="AJ21" s="150">
        <f>'Manganese Mine'!AJ715</f>
        <v>0</v>
      </c>
      <c r="AK21" s="150">
        <f>'Manganese Mine'!AK715</f>
        <v>0</v>
      </c>
      <c r="AL21" s="150">
        <f>'Manganese Mine'!AL715</f>
        <v>0</v>
      </c>
      <c r="AM21" s="150">
        <f>'Manganese Mine'!AM715</f>
        <v>0</v>
      </c>
      <c r="AN21" s="150">
        <f>'Manganese Mine'!AN715</f>
        <v>0</v>
      </c>
      <c r="AO21" s="150">
        <f>'Manganese Mine'!AO715</f>
        <v>0</v>
      </c>
      <c r="AP21" s="150">
        <f>'Manganese Mine'!AP715</f>
        <v>0</v>
      </c>
      <c r="AQ21" s="150">
        <f>'Manganese Mine'!AQ715</f>
        <v>0</v>
      </c>
      <c r="AR21" s="150">
        <f>'Manganese Mine'!AR715</f>
        <v>0</v>
      </c>
      <c r="AS21" s="150">
        <f>'Manganese Mine'!AS715</f>
        <v>0</v>
      </c>
      <c r="AT21" s="150">
        <f>'Manganese Mine'!AT715</f>
        <v>0</v>
      </c>
      <c r="AU21" s="150">
        <f>'Manganese Mine'!AU715</f>
        <v>0</v>
      </c>
      <c r="AV21" s="150">
        <f>'Manganese Mine'!AV715</f>
        <v>0</v>
      </c>
      <c r="AW21" s="150">
        <f>'Manganese Mine'!AW715</f>
        <v>0</v>
      </c>
      <c r="AX21" s="150">
        <f>'Manganese Mine'!AX715</f>
        <v>0</v>
      </c>
      <c r="AY21" s="150">
        <f>'Manganese Mine'!AY715</f>
        <v>0</v>
      </c>
      <c r="AZ21" s="150">
        <f>'Manganese Mine'!AZ715</f>
        <v>0</v>
      </c>
      <c r="BA21" s="150">
        <f>'Manganese Mine'!BA715</f>
        <v>0</v>
      </c>
      <c r="BB21" s="150">
        <f>'Manganese Mine'!BB715</f>
        <v>0</v>
      </c>
      <c r="BC21" s="150">
        <f>'Manganese Mine'!BC715</f>
        <v>0</v>
      </c>
      <c r="BD21" s="150">
        <f>'Manganese Mine'!BD715</f>
        <v>0</v>
      </c>
      <c r="BE21" s="150">
        <f>'Manganese Mine'!BE715</f>
        <v>0</v>
      </c>
      <c r="BF21" s="150">
        <f>'Manganese Mine'!BF715</f>
        <v>0</v>
      </c>
      <c r="BG21" s="150">
        <f>'Manganese Mine'!BG715</f>
        <v>0</v>
      </c>
      <c r="BH21" s="150">
        <f>'Manganese Mine'!BH715</f>
        <v>0</v>
      </c>
      <c r="BI21" s="150">
        <f>'Manganese Mine'!BI715</f>
        <v>0</v>
      </c>
      <c r="BJ21" s="150">
        <f>'Manganese Mine'!BJ715</f>
        <v>0</v>
      </c>
      <c r="BK21" s="150">
        <f>'Manganese Mine'!BK715</f>
        <v>0</v>
      </c>
      <c r="BL21" s="150">
        <f>'Manganese Mine'!BL715</f>
        <v>0</v>
      </c>
      <c r="BM21" s="150">
        <f>'Manganese Mine'!BM715</f>
        <v>0</v>
      </c>
      <c r="BN21" s="150">
        <f>'Manganese Mine'!BN715</f>
        <v>0</v>
      </c>
      <c r="BO21" s="150">
        <f>'Manganese Mine'!BO715</f>
        <v>0</v>
      </c>
      <c r="BP21" s="150">
        <f>'Manganese Mine'!BP715</f>
        <v>0</v>
      </c>
      <c r="BQ21" s="150">
        <f>'Manganese Mine'!BQ715</f>
        <v>0</v>
      </c>
      <c r="BR21" s="150">
        <f>'Manganese Mine'!BR715</f>
        <v>0</v>
      </c>
      <c r="BS21" s="150">
        <f>'Manganese Mine'!BS715</f>
        <v>0</v>
      </c>
      <c r="BT21" s="150">
        <f>'Manganese Mine'!BT715</f>
        <v>0</v>
      </c>
      <c r="BU21" s="150">
        <f>'Manganese Mine'!BU715</f>
        <v>0</v>
      </c>
      <c r="BV21" s="150">
        <f>'Manganese Mine'!BV715</f>
        <v>0</v>
      </c>
      <c r="BW21" s="150">
        <f>'Manganese Mine'!BW715</f>
        <v>0</v>
      </c>
      <c r="BX21" s="150">
        <f>'Manganese Mine'!BX715</f>
        <v>0</v>
      </c>
      <c r="BY21" s="150">
        <f>'Manganese Mine'!BY715</f>
        <v>0</v>
      </c>
      <c r="BZ21" s="150">
        <f>'Manganese Mine'!BZ715</f>
        <v>0</v>
      </c>
      <c r="CA21" s="150">
        <f>'Manganese Mine'!CA715</f>
        <v>0</v>
      </c>
      <c r="CB21" s="150">
        <f>'Manganese Mine'!CB715</f>
        <v>0</v>
      </c>
      <c r="CC21" s="150">
        <f>'Manganese Mine'!CC715</f>
        <v>0</v>
      </c>
      <c r="CD21" s="150">
        <f>'Manganese Mine'!CD715</f>
        <v>0</v>
      </c>
      <c r="CE21" s="150">
        <f>'Manganese Mine'!CE715</f>
        <v>0</v>
      </c>
      <c r="CF21" s="150">
        <f>'Manganese Mine'!CF715</f>
        <v>0</v>
      </c>
      <c r="CG21" s="150">
        <f>'Manganese Mine'!CG715</f>
        <v>0</v>
      </c>
      <c r="CH21" s="150">
        <f>'Manganese Mine'!CH715</f>
        <v>0</v>
      </c>
      <c r="CI21" s="150">
        <f>'Manganese Mine'!CI715</f>
        <v>0</v>
      </c>
      <c r="CJ21" s="150">
        <f>'Manganese Mine'!CJ715</f>
        <v>0</v>
      </c>
      <c r="CK21" s="150">
        <f>'Manganese Mine'!CK715</f>
        <v>0</v>
      </c>
      <c r="CL21" s="150">
        <f>'Manganese Mine'!CL715</f>
        <v>0</v>
      </c>
      <c r="CM21" s="150">
        <f>'Manganese Mine'!CM715</f>
        <v>0</v>
      </c>
      <c r="CN21" s="150">
        <f>'Manganese Mine'!CN715</f>
        <v>0</v>
      </c>
      <c r="CO21" s="150">
        <f>'Manganese Mine'!CO715</f>
        <v>0</v>
      </c>
      <c r="CP21" s="150">
        <f>'Manganese Mine'!CP715</f>
        <v>0</v>
      </c>
    </row>
    <row r="22" spans="2:94" ht="12.75" customHeight="1" outlineLevel="1" x14ac:dyDescent="0.2">
      <c r="B22" s="3" t="s">
        <v>188</v>
      </c>
      <c r="J22" s="5" t="s">
        <v>5</v>
      </c>
      <c r="L22" s="145"/>
      <c r="N22" s="155">
        <v>160.00444881295692</v>
      </c>
      <c r="P22" s="127">
        <f>SUM(R22:CP22)</f>
        <v>167.79117553836872</v>
      </c>
      <c r="R22" s="150">
        <f>'Manganese Mine'!R684</f>
        <v>0</v>
      </c>
      <c r="S22" s="150">
        <f>'Manganese Mine'!S684</f>
        <v>0</v>
      </c>
      <c r="T22" s="150">
        <f>'Manganese Mine'!T684</f>
        <v>0</v>
      </c>
      <c r="U22" s="150">
        <f>'Manganese Mine'!U684</f>
        <v>0</v>
      </c>
      <c r="V22" s="150">
        <f>'Manganese Mine'!V684</f>
        <v>0</v>
      </c>
      <c r="W22" s="150">
        <f>'Manganese Mine'!W684</f>
        <v>0</v>
      </c>
      <c r="X22" s="150">
        <f>'Manganese Mine'!X684</f>
        <v>18.643463948707641</v>
      </c>
      <c r="Y22" s="150">
        <f>'Manganese Mine'!Y684</f>
        <v>17.546789598783661</v>
      </c>
      <c r="Z22" s="150">
        <f>'Manganese Mine'!Z684</f>
        <v>16.450115248859682</v>
      </c>
      <c r="AA22" s="150">
        <f>'Manganese Mine'!AA684</f>
        <v>15.353440898935704</v>
      </c>
      <c r="AB22" s="150">
        <f>'Manganese Mine'!AB684</f>
        <v>14.256766549011724</v>
      </c>
      <c r="AC22" s="150">
        <f>'Manganese Mine'!AC684</f>
        <v>13.160092199087744</v>
      </c>
      <c r="AD22" s="150">
        <f>'Manganese Mine'!AD684</f>
        <v>12.063417849163766</v>
      </c>
      <c r="AE22" s="150">
        <f>'Manganese Mine'!AE684</f>
        <v>10.966743499239787</v>
      </c>
      <c r="AF22" s="150">
        <f>'Manganese Mine'!AF684</f>
        <v>9.8700691493158068</v>
      </c>
      <c r="AG22" s="150">
        <f>'Manganese Mine'!AG684</f>
        <v>8.7733947993918271</v>
      </c>
      <c r="AH22" s="150">
        <f>'Manganese Mine'!AH684</f>
        <v>7.6767204494678483</v>
      </c>
      <c r="AI22" s="150">
        <f>'Manganese Mine'!AI684</f>
        <v>6.5800460995438685</v>
      </c>
      <c r="AJ22" s="150">
        <f>'Manganese Mine'!AJ684</f>
        <v>5.4833717496198897</v>
      </c>
      <c r="AK22" s="150">
        <f>'Manganese Mine'!AK684</f>
        <v>4.3866973996959109</v>
      </c>
      <c r="AL22" s="150">
        <f>'Manganese Mine'!AL684</f>
        <v>3.2900230497719325</v>
      </c>
      <c r="AM22" s="150">
        <f>'Manganese Mine'!AM684</f>
        <v>2.1933486998479537</v>
      </c>
      <c r="AN22" s="150">
        <f>'Manganese Mine'!AN684</f>
        <v>1.0966743499239748</v>
      </c>
      <c r="AO22" s="150">
        <f>'Manganese Mine'!AO684</f>
        <v>0</v>
      </c>
      <c r="AP22" s="150">
        <f>'Manganese Mine'!AP684</f>
        <v>0</v>
      </c>
      <c r="AQ22" s="150">
        <f>'Manganese Mine'!AQ684</f>
        <v>0</v>
      </c>
      <c r="AR22" s="150">
        <f>'Manganese Mine'!AR684</f>
        <v>0</v>
      </c>
      <c r="AS22" s="150">
        <f>'Manganese Mine'!AS684</f>
        <v>0</v>
      </c>
      <c r="AT22" s="150">
        <f>'Manganese Mine'!AT684</f>
        <v>0</v>
      </c>
      <c r="AU22" s="150">
        <f>'Manganese Mine'!AU684</f>
        <v>0</v>
      </c>
      <c r="AV22" s="150">
        <f>'Manganese Mine'!AV684</f>
        <v>0</v>
      </c>
      <c r="AW22" s="150">
        <f>'Manganese Mine'!AW684</f>
        <v>0</v>
      </c>
      <c r="AX22" s="150">
        <f>'Manganese Mine'!AX684</f>
        <v>0</v>
      </c>
      <c r="AY22" s="150">
        <f>'Manganese Mine'!AY684</f>
        <v>0</v>
      </c>
      <c r="AZ22" s="150">
        <f>'Manganese Mine'!AZ684</f>
        <v>0</v>
      </c>
      <c r="BA22" s="150">
        <f>'Manganese Mine'!BA684</f>
        <v>0</v>
      </c>
      <c r="BB22" s="150">
        <f>'Manganese Mine'!BB684</f>
        <v>0</v>
      </c>
      <c r="BC22" s="150">
        <f>'Manganese Mine'!BC684</f>
        <v>0</v>
      </c>
      <c r="BD22" s="150">
        <f>'Manganese Mine'!BD684</f>
        <v>0</v>
      </c>
      <c r="BE22" s="150">
        <f>'Manganese Mine'!BE684</f>
        <v>0</v>
      </c>
      <c r="BF22" s="150">
        <f>'Manganese Mine'!BF684</f>
        <v>0</v>
      </c>
      <c r="BG22" s="150">
        <f>'Manganese Mine'!BG684</f>
        <v>0</v>
      </c>
      <c r="BH22" s="150">
        <f>'Manganese Mine'!BH684</f>
        <v>0</v>
      </c>
      <c r="BI22" s="150">
        <f>'Manganese Mine'!BI684</f>
        <v>0</v>
      </c>
      <c r="BJ22" s="150">
        <f>'Manganese Mine'!BJ684</f>
        <v>0</v>
      </c>
      <c r="BK22" s="150">
        <f>'Manganese Mine'!BK684</f>
        <v>0</v>
      </c>
      <c r="BL22" s="150">
        <f>'Manganese Mine'!BL684</f>
        <v>0</v>
      </c>
      <c r="BM22" s="150">
        <f>'Manganese Mine'!BM684</f>
        <v>0</v>
      </c>
      <c r="BN22" s="150">
        <f>'Manganese Mine'!BN684</f>
        <v>0</v>
      </c>
      <c r="BO22" s="150">
        <f>'Manganese Mine'!BO684</f>
        <v>0</v>
      </c>
      <c r="BP22" s="150">
        <f>'Manganese Mine'!BP684</f>
        <v>0</v>
      </c>
      <c r="BQ22" s="150">
        <f>'Manganese Mine'!BQ684</f>
        <v>0</v>
      </c>
      <c r="BR22" s="150">
        <f>'Manganese Mine'!BR684</f>
        <v>0</v>
      </c>
      <c r="BS22" s="150">
        <f>'Manganese Mine'!BS684</f>
        <v>0</v>
      </c>
      <c r="BT22" s="150">
        <f>'Manganese Mine'!BT684</f>
        <v>0</v>
      </c>
      <c r="BU22" s="150">
        <f>'Manganese Mine'!BU684</f>
        <v>0</v>
      </c>
      <c r="BV22" s="150">
        <f>'Manganese Mine'!BV684</f>
        <v>0</v>
      </c>
      <c r="BW22" s="150">
        <f>'Manganese Mine'!BW684</f>
        <v>0</v>
      </c>
      <c r="BX22" s="150">
        <f>'Manganese Mine'!BX684</f>
        <v>0</v>
      </c>
      <c r="BY22" s="150">
        <f>'Manganese Mine'!BY684</f>
        <v>0</v>
      </c>
      <c r="BZ22" s="150">
        <f>'Manganese Mine'!BZ684</f>
        <v>0</v>
      </c>
      <c r="CA22" s="150">
        <f>'Manganese Mine'!CA684</f>
        <v>0</v>
      </c>
      <c r="CB22" s="150">
        <f>'Manganese Mine'!CB684</f>
        <v>0</v>
      </c>
      <c r="CC22" s="150">
        <f>'Manganese Mine'!CC684</f>
        <v>0</v>
      </c>
      <c r="CD22" s="150">
        <f>'Manganese Mine'!CD684</f>
        <v>0</v>
      </c>
      <c r="CE22" s="150">
        <f>'Manganese Mine'!CE684</f>
        <v>0</v>
      </c>
      <c r="CF22" s="150">
        <f>'Manganese Mine'!CF684</f>
        <v>0</v>
      </c>
      <c r="CG22" s="150">
        <f>'Manganese Mine'!CG684</f>
        <v>0</v>
      </c>
      <c r="CH22" s="150">
        <f>'Manganese Mine'!CH684</f>
        <v>0</v>
      </c>
      <c r="CI22" s="150">
        <f>'Manganese Mine'!CI684</f>
        <v>0</v>
      </c>
      <c r="CJ22" s="150">
        <f>'Manganese Mine'!CJ684</f>
        <v>0</v>
      </c>
      <c r="CK22" s="150">
        <f>'Manganese Mine'!CK684</f>
        <v>0</v>
      </c>
      <c r="CL22" s="150">
        <f>'Manganese Mine'!CL684</f>
        <v>0</v>
      </c>
      <c r="CM22" s="150">
        <f>'Manganese Mine'!CM684</f>
        <v>0</v>
      </c>
      <c r="CN22" s="150">
        <f>'Manganese Mine'!CN684</f>
        <v>0</v>
      </c>
      <c r="CO22" s="150">
        <f>'Manganese Mine'!CO684</f>
        <v>0</v>
      </c>
      <c r="CP22" s="150">
        <f>'Manganese Mine'!CP684</f>
        <v>0</v>
      </c>
    </row>
    <row r="23" spans="2:94" ht="12.75" customHeight="1" outlineLevel="1" x14ac:dyDescent="0.2">
      <c r="L23" s="145"/>
      <c r="N23" s="155"/>
      <c r="P23" s="146"/>
      <c r="R23" s="150"/>
      <c r="S23" s="150"/>
      <c r="T23" s="150"/>
      <c r="U23" s="150"/>
      <c r="V23" s="150"/>
      <c r="W23" s="150"/>
      <c r="X23" s="150"/>
      <c r="Y23" s="150"/>
      <c r="Z23" s="150"/>
      <c r="AA23" s="150"/>
      <c r="AB23" s="150"/>
      <c r="AC23" s="150"/>
      <c r="AD23" s="150"/>
      <c r="AE23" s="150"/>
      <c r="AF23" s="150"/>
      <c r="AG23" s="150"/>
      <c r="AH23" s="150"/>
      <c r="AI23" s="150"/>
      <c r="AJ23" s="150"/>
      <c r="AK23" s="150"/>
      <c r="AL23" s="150"/>
      <c r="AM23" s="150"/>
      <c r="AN23" s="150"/>
      <c r="AO23" s="150"/>
      <c r="AP23" s="150"/>
      <c r="AQ23" s="150"/>
      <c r="AR23" s="150"/>
      <c r="AS23" s="150"/>
      <c r="AT23" s="150"/>
      <c r="AU23" s="150"/>
      <c r="AV23" s="150"/>
      <c r="AW23" s="150"/>
      <c r="AX23" s="150"/>
      <c r="AY23" s="150"/>
      <c r="AZ23" s="150"/>
      <c r="BA23" s="150"/>
      <c r="BB23" s="150"/>
      <c r="BC23" s="150"/>
      <c r="BD23" s="150"/>
      <c r="BE23" s="150"/>
      <c r="BF23" s="150"/>
      <c r="BG23" s="150"/>
      <c r="BH23" s="150"/>
      <c r="BI23" s="150"/>
      <c r="BJ23" s="150"/>
      <c r="BK23" s="150"/>
      <c r="BL23" s="150"/>
      <c r="BM23" s="150"/>
      <c r="BN23" s="150"/>
      <c r="BO23" s="150"/>
      <c r="BP23" s="150"/>
      <c r="BQ23" s="150"/>
      <c r="BR23" s="150"/>
      <c r="BS23" s="150"/>
      <c r="BT23" s="150"/>
      <c r="BU23" s="150"/>
      <c r="BV23" s="150"/>
      <c r="BW23" s="150"/>
      <c r="BX23" s="150"/>
      <c r="BY23" s="150"/>
      <c r="BZ23" s="150"/>
      <c r="CA23" s="150"/>
      <c r="CB23" s="150"/>
      <c r="CC23" s="150"/>
      <c r="CD23" s="150"/>
      <c r="CE23" s="150"/>
      <c r="CF23" s="150"/>
      <c r="CG23" s="150"/>
      <c r="CH23" s="150"/>
      <c r="CI23" s="150"/>
      <c r="CJ23" s="150"/>
      <c r="CK23" s="150"/>
      <c r="CL23" s="150"/>
      <c r="CM23" s="150"/>
      <c r="CN23" s="150"/>
      <c r="CO23" s="150"/>
      <c r="CP23" s="150"/>
    </row>
    <row r="24" spans="2:94" ht="12.75" customHeight="1" outlineLevel="1" x14ac:dyDescent="0.2">
      <c r="B24" s="12" t="s">
        <v>189</v>
      </c>
      <c r="C24" s="10"/>
      <c r="D24" s="10"/>
      <c r="E24" s="10"/>
      <c r="F24" s="10"/>
      <c r="G24" s="10"/>
      <c r="H24" s="10"/>
      <c r="I24" s="152"/>
      <c r="J24" s="11" t="s">
        <v>5</v>
      </c>
      <c r="K24" s="10"/>
      <c r="L24" s="153"/>
      <c r="M24" s="10"/>
      <c r="N24" s="557">
        <v>3109.508988323365</v>
      </c>
      <c r="O24" s="10"/>
      <c r="P24" s="127">
        <f>SUM(R24:CP24)</f>
        <v>3597.0652113956035</v>
      </c>
      <c r="Q24" s="10"/>
      <c r="R24" s="154">
        <f>R18-R20-R21-R22</f>
        <v>0</v>
      </c>
      <c r="S24" s="154">
        <f t="shared" ref="S24:CD24" si="6">S18-S20-S21-S22</f>
        <v>0</v>
      </c>
      <c r="T24" s="154">
        <f t="shared" si="6"/>
        <v>0</v>
      </c>
      <c r="U24" s="154">
        <f t="shared" si="6"/>
        <v>0</v>
      </c>
      <c r="V24" s="154">
        <f t="shared" si="6"/>
        <v>0</v>
      </c>
      <c r="W24" s="154">
        <f t="shared" si="6"/>
        <v>0</v>
      </c>
      <c r="X24" s="154">
        <f t="shared" si="6"/>
        <v>44.737861431677572</v>
      </c>
      <c r="Y24" s="154">
        <f t="shared" si="6"/>
        <v>53.461656130989809</v>
      </c>
      <c r="Z24" s="154">
        <f t="shared" si="6"/>
        <v>67.691576813817306</v>
      </c>
      <c r="AA24" s="154">
        <f t="shared" si="6"/>
        <v>82.83529947988967</v>
      </c>
      <c r="AB24" s="154">
        <f t="shared" si="6"/>
        <v>65.68669163923542</v>
      </c>
      <c r="AC24" s="154">
        <f t="shared" si="6"/>
        <v>55.097836282140079</v>
      </c>
      <c r="AD24" s="154">
        <f t="shared" si="6"/>
        <v>66.536770501729023</v>
      </c>
      <c r="AE24" s="154">
        <f t="shared" si="6"/>
        <v>78.645514065859203</v>
      </c>
      <c r="AF24" s="154">
        <f t="shared" si="6"/>
        <v>95.7044147316726</v>
      </c>
      <c r="AG24" s="154">
        <f t="shared" si="6"/>
        <v>118.02315846183407</v>
      </c>
      <c r="AH24" s="154">
        <f t="shared" si="6"/>
        <v>88.389499258488897</v>
      </c>
      <c r="AI24" s="154">
        <f t="shared" si="6"/>
        <v>64.093933559092164</v>
      </c>
      <c r="AJ24" s="154">
        <f t="shared" si="6"/>
        <v>102.36367674953094</v>
      </c>
      <c r="AK24" s="154">
        <f t="shared" si="6"/>
        <v>84.059569612201344</v>
      </c>
      <c r="AL24" s="154">
        <f t="shared" si="6"/>
        <v>144.34149986251145</v>
      </c>
      <c r="AM24" s="154">
        <f t="shared" si="6"/>
        <v>98.892630979991623</v>
      </c>
      <c r="AN24" s="154">
        <f t="shared" si="6"/>
        <v>86.222348786501783</v>
      </c>
      <c r="AO24" s="154">
        <f t="shared" si="6"/>
        <v>139.04165790347793</v>
      </c>
      <c r="AP24" s="154">
        <f t="shared" si="6"/>
        <v>148.53446480495643</v>
      </c>
      <c r="AQ24" s="154">
        <f t="shared" si="6"/>
        <v>103.46827489619699</v>
      </c>
      <c r="AR24" s="154">
        <f t="shared" si="6"/>
        <v>172.57564051257282</v>
      </c>
      <c r="AS24" s="154">
        <f t="shared" si="6"/>
        <v>391.0838557948835</v>
      </c>
      <c r="AT24" s="154">
        <f t="shared" si="6"/>
        <v>379.20498013298402</v>
      </c>
      <c r="AU24" s="154">
        <f t="shared" si="6"/>
        <v>400.67331954512741</v>
      </c>
      <c r="AV24" s="154">
        <f t="shared" si="6"/>
        <v>390.1423053814392</v>
      </c>
      <c r="AW24" s="154">
        <f t="shared" si="6"/>
        <v>75.556774076801972</v>
      </c>
      <c r="AX24" s="154">
        <f t="shared" si="6"/>
        <v>0</v>
      </c>
      <c r="AY24" s="154">
        <f t="shared" si="6"/>
        <v>0</v>
      </c>
      <c r="AZ24" s="154">
        <f t="shared" si="6"/>
        <v>0</v>
      </c>
      <c r="BA24" s="154">
        <f t="shared" si="6"/>
        <v>0</v>
      </c>
      <c r="BB24" s="154">
        <f t="shared" si="6"/>
        <v>0</v>
      </c>
      <c r="BC24" s="154">
        <f t="shared" si="6"/>
        <v>0</v>
      </c>
      <c r="BD24" s="154">
        <f t="shared" si="6"/>
        <v>0</v>
      </c>
      <c r="BE24" s="154">
        <f t="shared" si="6"/>
        <v>0</v>
      </c>
      <c r="BF24" s="154">
        <f t="shared" si="6"/>
        <v>0</v>
      </c>
      <c r="BG24" s="154">
        <f t="shared" si="6"/>
        <v>0</v>
      </c>
      <c r="BH24" s="154">
        <f t="shared" si="6"/>
        <v>0</v>
      </c>
      <c r="BI24" s="154">
        <f t="shared" si="6"/>
        <v>0</v>
      </c>
      <c r="BJ24" s="154">
        <f t="shared" si="6"/>
        <v>0</v>
      </c>
      <c r="BK24" s="154">
        <f t="shared" si="6"/>
        <v>0</v>
      </c>
      <c r="BL24" s="154">
        <f t="shared" si="6"/>
        <v>0</v>
      </c>
      <c r="BM24" s="154">
        <f t="shared" si="6"/>
        <v>0</v>
      </c>
      <c r="BN24" s="154">
        <f t="shared" si="6"/>
        <v>0</v>
      </c>
      <c r="BO24" s="154">
        <f t="shared" si="6"/>
        <v>0</v>
      </c>
      <c r="BP24" s="154">
        <f t="shared" si="6"/>
        <v>0</v>
      </c>
      <c r="BQ24" s="154">
        <f t="shared" si="6"/>
        <v>0</v>
      </c>
      <c r="BR24" s="154">
        <f t="shared" si="6"/>
        <v>0</v>
      </c>
      <c r="BS24" s="154">
        <f t="shared" si="6"/>
        <v>0</v>
      </c>
      <c r="BT24" s="154">
        <f t="shared" si="6"/>
        <v>0</v>
      </c>
      <c r="BU24" s="154">
        <f t="shared" si="6"/>
        <v>0</v>
      </c>
      <c r="BV24" s="154">
        <f t="shared" si="6"/>
        <v>0</v>
      </c>
      <c r="BW24" s="154">
        <f t="shared" si="6"/>
        <v>0</v>
      </c>
      <c r="BX24" s="154">
        <f t="shared" si="6"/>
        <v>0</v>
      </c>
      <c r="BY24" s="154">
        <f t="shared" si="6"/>
        <v>0</v>
      </c>
      <c r="BZ24" s="154">
        <f t="shared" si="6"/>
        <v>0</v>
      </c>
      <c r="CA24" s="154">
        <f t="shared" si="6"/>
        <v>0</v>
      </c>
      <c r="CB24" s="154">
        <f t="shared" si="6"/>
        <v>0</v>
      </c>
      <c r="CC24" s="154">
        <f t="shared" si="6"/>
        <v>0</v>
      </c>
      <c r="CD24" s="154">
        <f t="shared" si="6"/>
        <v>0</v>
      </c>
      <c r="CE24" s="154">
        <f t="shared" ref="CE24:CP24" si="7">CE18-CE20-CE21-CE22</f>
        <v>0</v>
      </c>
      <c r="CF24" s="154">
        <f t="shared" si="7"/>
        <v>0</v>
      </c>
      <c r="CG24" s="154">
        <f t="shared" si="7"/>
        <v>0</v>
      </c>
      <c r="CH24" s="154">
        <f t="shared" si="7"/>
        <v>0</v>
      </c>
      <c r="CI24" s="154">
        <f t="shared" si="7"/>
        <v>0</v>
      </c>
      <c r="CJ24" s="154">
        <f t="shared" si="7"/>
        <v>0</v>
      </c>
      <c r="CK24" s="154">
        <f t="shared" si="7"/>
        <v>0</v>
      </c>
      <c r="CL24" s="154">
        <f t="shared" si="7"/>
        <v>0</v>
      </c>
      <c r="CM24" s="154">
        <f t="shared" si="7"/>
        <v>0</v>
      </c>
      <c r="CN24" s="154">
        <f t="shared" si="7"/>
        <v>0</v>
      </c>
      <c r="CO24" s="154">
        <f t="shared" si="7"/>
        <v>0</v>
      </c>
      <c r="CP24" s="154">
        <f t="shared" si="7"/>
        <v>0</v>
      </c>
    </row>
    <row r="25" spans="2:94" ht="12.75" customHeight="1" outlineLevel="1" x14ac:dyDescent="0.2">
      <c r="L25" s="145"/>
      <c r="N25" s="155"/>
      <c r="P25" s="146"/>
      <c r="R25" s="150"/>
      <c r="S25" s="150"/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  <c r="AI25" s="150"/>
      <c r="AJ25" s="150"/>
      <c r="AK25" s="150"/>
      <c r="AL25" s="150"/>
      <c r="AM25" s="150"/>
      <c r="AN25" s="150"/>
      <c r="AO25" s="150"/>
      <c r="AP25" s="150"/>
      <c r="AQ25" s="150"/>
      <c r="AR25" s="150"/>
      <c r="AS25" s="150"/>
      <c r="AT25" s="150"/>
      <c r="AU25" s="150"/>
      <c r="AV25" s="150"/>
      <c r="AW25" s="150"/>
      <c r="AX25" s="150"/>
      <c r="AY25" s="150"/>
      <c r="AZ25" s="150"/>
      <c r="BA25" s="150"/>
      <c r="BB25" s="150"/>
      <c r="BC25" s="150"/>
      <c r="BD25" s="150"/>
      <c r="BE25" s="150"/>
      <c r="BF25" s="150"/>
      <c r="BG25" s="150"/>
      <c r="BH25" s="150"/>
      <c r="BI25" s="150"/>
      <c r="BJ25" s="150"/>
      <c r="BK25" s="150"/>
      <c r="BL25" s="150"/>
      <c r="BM25" s="150"/>
      <c r="BN25" s="150"/>
      <c r="BO25" s="150"/>
      <c r="BP25" s="150"/>
      <c r="BQ25" s="150"/>
      <c r="BR25" s="150"/>
      <c r="BS25" s="150"/>
      <c r="BT25" s="150"/>
      <c r="BU25" s="150"/>
      <c r="BV25" s="150"/>
      <c r="BW25" s="150"/>
      <c r="BX25" s="150"/>
      <c r="BY25" s="150"/>
      <c r="BZ25" s="150"/>
      <c r="CA25" s="150"/>
      <c r="CB25" s="150"/>
      <c r="CC25" s="150"/>
      <c r="CD25" s="150"/>
      <c r="CE25" s="150"/>
      <c r="CF25" s="150"/>
      <c r="CG25" s="150"/>
      <c r="CH25" s="150"/>
      <c r="CI25" s="150"/>
      <c r="CJ25" s="150"/>
      <c r="CK25" s="150"/>
      <c r="CL25" s="150"/>
      <c r="CM25" s="150"/>
      <c r="CN25" s="150"/>
      <c r="CO25" s="150"/>
      <c r="CP25" s="150"/>
    </row>
    <row r="26" spans="2:94" ht="12.75" customHeight="1" outlineLevel="1" x14ac:dyDescent="0.2">
      <c r="B26" s="3" t="s">
        <v>190</v>
      </c>
      <c r="J26" s="5" t="s">
        <v>5</v>
      </c>
      <c r="L26" s="145"/>
      <c r="N26" s="155">
        <v>932.85269649700956</v>
      </c>
      <c r="P26" s="127">
        <f>SUM(R26:CP26)</f>
        <v>1079.1195634186809</v>
      </c>
      <c r="R26" s="150">
        <f>'Manganese Mine'!R1085</f>
        <v>0</v>
      </c>
      <c r="S26" s="150">
        <f>'Manganese Mine'!S1085</f>
        <v>0</v>
      </c>
      <c r="T26" s="150">
        <f>'Manganese Mine'!T1085</f>
        <v>0</v>
      </c>
      <c r="U26" s="150">
        <f>'Manganese Mine'!U1085</f>
        <v>0</v>
      </c>
      <c r="V26" s="150">
        <f>'Manganese Mine'!V1085</f>
        <v>0</v>
      </c>
      <c r="W26" s="150">
        <f>'Manganese Mine'!W1085</f>
        <v>0</v>
      </c>
      <c r="X26" s="150">
        <f>'Manganese Mine'!X1085</f>
        <v>13.421358429503272</v>
      </c>
      <c r="Y26" s="150">
        <f>'Manganese Mine'!Y1085</f>
        <v>16.038496839296943</v>
      </c>
      <c r="Z26" s="150">
        <f>'Manganese Mine'!Z1085</f>
        <v>20.30747304414519</v>
      </c>
      <c r="AA26" s="150">
        <f>'Manganese Mine'!AA1085</f>
        <v>24.850589843966901</v>
      </c>
      <c r="AB26" s="150">
        <f>'Manganese Mine'!AB1085</f>
        <v>19.706007491770624</v>
      </c>
      <c r="AC26" s="150">
        <f>'Manganese Mine'!AC1085</f>
        <v>16.529350884642025</v>
      </c>
      <c r="AD26" s="150">
        <f>'Manganese Mine'!AD1085</f>
        <v>19.961031150518707</v>
      </c>
      <c r="AE26" s="150">
        <f>'Manganese Mine'!AE1085</f>
        <v>23.593654219757759</v>
      </c>
      <c r="AF26" s="150">
        <f>'Manganese Mine'!AF1085</f>
        <v>28.711324419501778</v>
      </c>
      <c r="AG26" s="150">
        <f>'Manganese Mine'!AG1085</f>
        <v>35.40694753855022</v>
      </c>
      <c r="AH26" s="150">
        <f>'Manganese Mine'!AH1085</f>
        <v>26.516849777546668</v>
      </c>
      <c r="AI26" s="150">
        <f>'Manganese Mine'!AI1085</f>
        <v>19.228180067727649</v>
      </c>
      <c r="AJ26" s="150">
        <f>'Manganese Mine'!AJ1085</f>
        <v>30.709103024859282</v>
      </c>
      <c r="AK26" s="150">
        <f>'Manganese Mine'!AK1085</f>
        <v>25.217870883660403</v>
      </c>
      <c r="AL26" s="150">
        <f>'Manganese Mine'!AL1085</f>
        <v>43.302449958753435</v>
      </c>
      <c r="AM26" s="150">
        <f>'Manganese Mine'!AM1085</f>
        <v>29.667789293997487</v>
      </c>
      <c r="AN26" s="150">
        <f>'Manganese Mine'!AN1085</f>
        <v>25.866704635950533</v>
      </c>
      <c r="AO26" s="150">
        <f>'Manganese Mine'!AO1085</f>
        <v>41.712497371043376</v>
      </c>
      <c r="AP26" s="150">
        <f>'Manganese Mine'!AP1085</f>
        <v>44.560339441486924</v>
      </c>
      <c r="AQ26" s="150">
        <f>'Manganese Mine'!AQ1085</f>
        <v>31.040482468859096</v>
      </c>
      <c r="AR26" s="150">
        <f>'Manganese Mine'!AR1085</f>
        <v>51.772692153771843</v>
      </c>
      <c r="AS26" s="150">
        <f>'Manganese Mine'!AS1085</f>
        <v>117.32515673846504</v>
      </c>
      <c r="AT26" s="150">
        <f>'Manganese Mine'!AT1085</f>
        <v>113.7614940398952</v>
      </c>
      <c r="AU26" s="150">
        <f>'Manganese Mine'!AU1085</f>
        <v>120.20199586353822</v>
      </c>
      <c r="AV26" s="150">
        <f>'Manganese Mine'!AV1085</f>
        <v>117.04269161443176</v>
      </c>
      <c r="AW26" s="150">
        <f>'Manganese Mine'!AW1085</f>
        <v>22.667032223040589</v>
      </c>
      <c r="AX26" s="150">
        <f>'Manganese Mine'!AX1085</f>
        <v>0</v>
      </c>
      <c r="AY26" s="150">
        <f>'Manganese Mine'!AY1085</f>
        <v>0</v>
      </c>
      <c r="AZ26" s="150">
        <f>'Manganese Mine'!AZ1085</f>
        <v>0</v>
      </c>
      <c r="BA26" s="150">
        <f>'Manganese Mine'!BA1085</f>
        <v>0</v>
      </c>
      <c r="BB26" s="150">
        <f>'Manganese Mine'!BB1085</f>
        <v>0</v>
      </c>
      <c r="BC26" s="150">
        <f>'Manganese Mine'!BC1085</f>
        <v>0</v>
      </c>
      <c r="BD26" s="150">
        <f>'Manganese Mine'!BD1085</f>
        <v>0</v>
      </c>
      <c r="BE26" s="150">
        <f>'Manganese Mine'!BE1085</f>
        <v>0</v>
      </c>
      <c r="BF26" s="150">
        <f>'Manganese Mine'!BF1085</f>
        <v>0</v>
      </c>
      <c r="BG26" s="150">
        <f>'Manganese Mine'!BG1085</f>
        <v>0</v>
      </c>
      <c r="BH26" s="150">
        <f>'Manganese Mine'!BH1085</f>
        <v>0</v>
      </c>
      <c r="BI26" s="150">
        <f>'Manganese Mine'!BI1085</f>
        <v>0</v>
      </c>
      <c r="BJ26" s="150">
        <f>'Manganese Mine'!BJ1085</f>
        <v>0</v>
      </c>
      <c r="BK26" s="150">
        <f>'Manganese Mine'!BK1085</f>
        <v>0</v>
      </c>
      <c r="BL26" s="150">
        <f>'Manganese Mine'!BL1085</f>
        <v>0</v>
      </c>
      <c r="BM26" s="150">
        <f>'Manganese Mine'!BM1085</f>
        <v>0</v>
      </c>
      <c r="BN26" s="150">
        <f>'Manganese Mine'!BN1085</f>
        <v>0</v>
      </c>
      <c r="BO26" s="150">
        <f>'Manganese Mine'!BO1085</f>
        <v>0</v>
      </c>
      <c r="BP26" s="150">
        <f>'Manganese Mine'!BP1085</f>
        <v>0</v>
      </c>
      <c r="BQ26" s="150">
        <f>'Manganese Mine'!BQ1085</f>
        <v>0</v>
      </c>
      <c r="BR26" s="150">
        <f>'Manganese Mine'!BR1085</f>
        <v>0</v>
      </c>
      <c r="BS26" s="150">
        <f>'Manganese Mine'!BS1085</f>
        <v>0</v>
      </c>
      <c r="BT26" s="150">
        <f>'Manganese Mine'!BT1085</f>
        <v>0</v>
      </c>
      <c r="BU26" s="150">
        <f>'Manganese Mine'!BU1085</f>
        <v>0</v>
      </c>
      <c r="BV26" s="150">
        <f>'Manganese Mine'!BV1085</f>
        <v>0</v>
      </c>
      <c r="BW26" s="150">
        <f>'Manganese Mine'!BW1085</f>
        <v>0</v>
      </c>
      <c r="BX26" s="150">
        <f>'Manganese Mine'!BX1085</f>
        <v>0</v>
      </c>
      <c r="BY26" s="150">
        <f>'Manganese Mine'!BY1085</f>
        <v>0</v>
      </c>
      <c r="BZ26" s="150">
        <f>'Manganese Mine'!BZ1085</f>
        <v>0</v>
      </c>
      <c r="CA26" s="150">
        <f>'Manganese Mine'!CA1085</f>
        <v>0</v>
      </c>
      <c r="CB26" s="150">
        <f>'Manganese Mine'!CB1085</f>
        <v>0</v>
      </c>
      <c r="CC26" s="150">
        <f>'Manganese Mine'!CC1085</f>
        <v>0</v>
      </c>
      <c r="CD26" s="150">
        <f>'Manganese Mine'!CD1085</f>
        <v>0</v>
      </c>
      <c r="CE26" s="150">
        <f>'Manganese Mine'!CE1085</f>
        <v>0</v>
      </c>
      <c r="CF26" s="150">
        <f>'Manganese Mine'!CF1085</f>
        <v>0</v>
      </c>
      <c r="CG26" s="150">
        <f>'Manganese Mine'!CG1085</f>
        <v>0</v>
      </c>
      <c r="CH26" s="150">
        <f>'Manganese Mine'!CH1085</f>
        <v>0</v>
      </c>
      <c r="CI26" s="150">
        <f>'Manganese Mine'!CI1085</f>
        <v>0</v>
      </c>
      <c r="CJ26" s="150">
        <f>'Manganese Mine'!CJ1085</f>
        <v>0</v>
      </c>
      <c r="CK26" s="150">
        <f>'Manganese Mine'!CK1085</f>
        <v>0</v>
      </c>
      <c r="CL26" s="150">
        <f>'Manganese Mine'!CL1085</f>
        <v>0</v>
      </c>
      <c r="CM26" s="150">
        <f>'Manganese Mine'!CM1085</f>
        <v>0</v>
      </c>
      <c r="CN26" s="150">
        <f>'Manganese Mine'!CN1085</f>
        <v>0</v>
      </c>
      <c r="CO26" s="150">
        <f>'Manganese Mine'!CO1085</f>
        <v>0</v>
      </c>
      <c r="CP26" s="150">
        <f>'Manganese Mine'!CP1085</f>
        <v>0</v>
      </c>
    </row>
    <row r="27" spans="2:94" ht="12.75" customHeight="1" outlineLevel="1" x14ac:dyDescent="0.2">
      <c r="L27" s="145"/>
      <c r="N27" s="155"/>
      <c r="P27" s="146"/>
      <c r="R27" s="150"/>
      <c r="S27" s="150"/>
      <c r="T27" s="150"/>
      <c r="U27" s="150"/>
      <c r="V27" s="150"/>
      <c r="W27" s="150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  <c r="AI27" s="150"/>
      <c r="AJ27" s="150"/>
      <c r="AK27" s="150"/>
      <c r="AL27" s="150"/>
      <c r="AM27" s="150"/>
      <c r="AN27" s="150"/>
      <c r="AO27" s="150"/>
      <c r="AP27" s="150"/>
      <c r="AQ27" s="150"/>
      <c r="AR27" s="150"/>
      <c r="AS27" s="150"/>
      <c r="AT27" s="150"/>
      <c r="AU27" s="150"/>
      <c r="AV27" s="150"/>
      <c r="AW27" s="150"/>
      <c r="AX27" s="150"/>
      <c r="AY27" s="150"/>
      <c r="AZ27" s="150"/>
      <c r="BA27" s="150"/>
      <c r="BB27" s="150"/>
      <c r="BC27" s="150"/>
      <c r="BD27" s="150"/>
      <c r="BE27" s="150"/>
      <c r="BF27" s="150"/>
      <c r="BG27" s="150"/>
      <c r="BH27" s="150"/>
      <c r="BI27" s="150"/>
      <c r="BJ27" s="150"/>
      <c r="BK27" s="150"/>
      <c r="BL27" s="150"/>
      <c r="BM27" s="150"/>
      <c r="BN27" s="150"/>
      <c r="BO27" s="150"/>
      <c r="BP27" s="150"/>
      <c r="BQ27" s="150"/>
      <c r="BR27" s="150"/>
      <c r="BS27" s="150"/>
      <c r="BT27" s="150"/>
      <c r="BU27" s="150"/>
      <c r="BV27" s="150"/>
      <c r="BW27" s="150"/>
      <c r="BX27" s="150"/>
      <c r="BY27" s="150"/>
      <c r="BZ27" s="150"/>
      <c r="CA27" s="150"/>
      <c r="CB27" s="150"/>
      <c r="CC27" s="150"/>
      <c r="CD27" s="150"/>
      <c r="CE27" s="150"/>
      <c r="CF27" s="150"/>
      <c r="CG27" s="150"/>
      <c r="CH27" s="150"/>
      <c r="CI27" s="150"/>
      <c r="CJ27" s="150"/>
      <c r="CK27" s="150"/>
      <c r="CL27" s="150"/>
      <c r="CM27" s="150"/>
      <c r="CN27" s="150"/>
      <c r="CO27" s="150"/>
      <c r="CP27" s="150"/>
    </row>
    <row r="28" spans="2:94" ht="12.75" customHeight="1" outlineLevel="1" x14ac:dyDescent="0.2">
      <c r="B28" s="12" t="s">
        <v>191</v>
      </c>
      <c r="C28" s="10"/>
      <c r="D28" s="10"/>
      <c r="E28" s="10"/>
      <c r="F28" s="10"/>
      <c r="G28" s="10"/>
      <c r="H28" s="10"/>
      <c r="I28" s="152"/>
      <c r="J28" s="11" t="s">
        <v>5</v>
      </c>
      <c r="K28" s="10"/>
      <c r="L28" s="153"/>
      <c r="M28" s="10"/>
      <c r="N28" s="557">
        <v>2176.6562918263562</v>
      </c>
      <c r="O28" s="10"/>
      <c r="P28" s="127">
        <f>SUM(R28:CP28)</f>
        <v>2517.9456479769219</v>
      </c>
      <c r="Q28" s="10"/>
      <c r="R28" s="154">
        <f t="shared" ref="R28:CC28" si="8">R24-R26</f>
        <v>0</v>
      </c>
      <c r="S28" s="154">
        <f t="shared" si="8"/>
        <v>0</v>
      </c>
      <c r="T28" s="154">
        <f t="shared" si="8"/>
        <v>0</v>
      </c>
      <c r="U28" s="154">
        <f t="shared" si="8"/>
        <v>0</v>
      </c>
      <c r="V28" s="154">
        <f t="shared" si="8"/>
        <v>0</v>
      </c>
      <c r="W28" s="154">
        <f t="shared" si="8"/>
        <v>0</v>
      </c>
      <c r="X28" s="154">
        <f t="shared" si="8"/>
        <v>31.316503002174301</v>
      </c>
      <c r="Y28" s="154">
        <f t="shared" si="8"/>
        <v>37.423159291692869</v>
      </c>
      <c r="Z28" s="154">
        <f t="shared" si="8"/>
        <v>47.384103769672116</v>
      </c>
      <c r="AA28" s="154">
        <f t="shared" si="8"/>
        <v>57.984709635922769</v>
      </c>
      <c r="AB28" s="154">
        <f t="shared" si="8"/>
        <v>45.9806841474648</v>
      </c>
      <c r="AC28" s="154">
        <f t="shared" si="8"/>
        <v>38.568485397498051</v>
      </c>
      <c r="AD28" s="154">
        <f t="shared" si="8"/>
        <v>46.575739351210316</v>
      </c>
      <c r="AE28" s="154">
        <f t="shared" si="8"/>
        <v>55.051859846101443</v>
      </c>
      <c r="AF28" s="154">
        <f t="shared" si="8"/>
        <v>66.993090312170821</v>
      </c>
      <c r="AG28" s="154">
        <f t="shared" si="8"/>
        <v>82.616210923283859</v>
      </c>
      <c r="AH28" s="154">
        <f t="shared" si="8"/>
        <v>61.872649480942229</v>
      </c>
      <c r="AI28" s="154">
        <f t="shared" si="8"/>
        <v>44.865753491364515</v>
      </c>
      <c r="AJ28" s="154">
        <f t="shared" si="8"/>
        <v>71.65457372467165</v>
      </c>
      <c r="AK28" s="154">
        <f t="shared" si="8"/>
        <v>58.841698728540941</v>
      </c>
      <c r="AL28" s="154">
        <f t="shared" si="8"/>
        <v>101.03904990375801</v>
      </c>
      <c r="AM28" s="154">
        <f t="shared" si="8"/>
        <v>69.224841685994136</v>
      </c>
      <c r="AN28" s="154">
        <f t="shared" si="8"/>
        <v>60.35564415055125</v>
      </c>
      <c r="AO28" s="154">
        <f t="shared" si="8"/>
        <v>97.329160532434543</v>
      </c>
      <c r="AP28" s="154">
        <f t="shared" si="8"/>
        <v>103.97412536346951</v>
      </c>
      <c r="AQ28" s="154">
        <f t="shared" si="8"/>
        <v>72.427792427337891</v>
      </c>
      <c r="AR28" s="154">
        <f t="shared" si="8"/>
        <v>120.80294835880098</v>
      </c>
      <c r="AS28" s="154">
        <f t="shared" si="8"/>
        <v>273.75869905641844</v>
      </c>
      <c r="AT28" s="154">
        <f t="shared" si="8"/>
        <v>265.44348609308884</v>
      </c>
      <c r="AU28" s="154">
        <f t="shared" si="8"/>
        <v>280.47132368158918</v>
      </c>
      <c r="AV28" s="154">
        <f t="shared" si="8"/>
        <v>273.09961376700744</v>
      </c>
      <c r="AW28" s="154">
        <f t="shared" si="8"/>
        <v>52.889741853761379</v>
      </c>
      <c r="AX28" s="154">
        <f t="shared" si="8"/>
        <v>0</v>
      </c>
      <c r="AY28" s="154">
        <f t="shared" si="8"/>
        <v>0</v>
      </c>
      <c r="AZ28" s="154">
        <f t="shared" si="8"/>
        <v>0</v>
      </c>
      <c r="BA28" s="154">
        <f t="shared" si="8"/>
        <v>0</v>
      </c>
      <c r="BB28" s="154">
        <f t="shared" si="8"/>
        <v>0</v>
      </c>
      <c r="BC28" s="154">
        <f t="shared" si="8"/>
        <v>0</v>
      </c>
      <c r="BD28" s="154">
        <f t="shared" si="8"/>
        <v>0</v>
      </c>
      <c r="BE28" s="154">
        <f t="shared" si="8"/>
        <v>0</v>
      </c>
      <c r="BF28" s="154">
        <f t="shared" si="8"/>
        <v>0</v>
      </c>
      <c r="BG28" s="154">
        <f t="shared" si="8"/>
        <v>0</v>
      </c>
      <c r="BH28" s="154">
        <f t="shared" si="8"/>
        <v>0</v>
      </c>
      <c r="BI28" s="154">
        <f t="shared" si="8"/>
        <v>0</v>
      </c>
      <c r="BJ28" s="154">
        <f t="shared" si="8"/>
        <v>0</v>
      </c>
      <c r="BK28" s="154">
        <f t="shared" si="8"/>
        <v>0</v>
      </c>
      <c r="BL28" s="154">
        <f t="shared" si="8"/>
        <v>0</v>
      </c>
      <c r="BM28" s="154">
        <f t="shared" si="8"/>
        <v>0</v>
      </c>
      <c r="BN28" s="154">
        <f t="shared" si="8"/>
        <v>0</v>
      </c>
      <c r="BO28" s="154">
        <f t="shared" si="8"/>
        <v>0</v>
      </c>
      <c r="BP28" s="154">
        <f t="shared" si="8"/>
        <v>0</v>
      </c>
      <c r="BQ28" s="154">
        <f t="shared" si="8"/>
        <v>0</v>
      </c>
      <c r="BR28" s="154">
        <f t="shared" si="8"/>
        <v>0</v>
      </c>
      <c r="BS28" s="154">
        <f t="shared" si="8"/>
        <v>0</v>
      </c>
      <c r="BT28" s="154">
        <f t="shared" si="8"/>
        <v>0</v>
      </c>
      <c r="BU28" s="154">
        <f t="shared" si="8"/>
        <v>0</v>
      </c>
      <c r="BV28" s="154">
        <f t="shared" si="8"/>
        <v>0</v>
      </c>
      <c r="BW28" s="154">
        <f t="shared" si="8"/>
        <v>0</v>
      </c>
      <c r="BX28" s="154">
        <f t="shared" si="8"/>
        <v>0</v>
      </c>
      <c r="BY28" s="154">
        <f t="shared" si="8"/>
        <v>0</v>
      </c>
      <c r="BZ28" s="154">
        <f t="shared" si="8"/>
        <v>0</v>
      </c>
      <c r="CA28" s="154">
        <f t="shared" si="8"/>
        <v>0</v>
      </c>
      <c r="CB28" s="154">
        <f t="shared" si="8"/>
        <v>0</v>
      </c>
      <c r="CC28" s="154">
        <f t="shared" si="8"/>
        <v>0</v>
      </c>
      <c r="CD28" s="154">
        <f t="shared" ref="CD28:CP28" si="9">CD24-CD26</f>
        <v>0</v>
      </c>
      <c r="CE28" s="154">
        <f t="shared" si="9"/>
        <v>0</v>
      </c>
      <c r="CF28" s="154">
        <f t="shared" si="9"/>
        <v>0</v>
      </c>
      <c r="CG28" s="154">
        <f t="shared" si="9"/>
        <v>0</v>
      </c>
      <c r="CH28" s="154">
        <f t="shared" si="9"/>
        <v>0</v>
      </c>
      <c r="CI28" s="154">
        <f t="shared" si="9"/>
        <v>0</v>
      </c>
      <c r="CJ28" s="154">
        <f t="shared" si="9"/>
        <v>0</v>
      </c>
      <c r="CK28" s="154">
        <f t="shared" si="9"/>
        <v>0</v>
      </c>
      <c r="CL28" s="154">
        <f t="shared" si="9"/>
        <v>0</v>
      </c>
      <c r="CM28" s="154">
        <f t="shared" si="9"/>
        <v>0</v>
      </c>
      <c r="CN28" s="154">
        <f t="shared" si="9"/>
        <v>0</v>
      </c>
      <c r="CO28" s="154">
        <f t="shared" si="9"/>
        <v>0</v>
      </c>
      <c r="CP28" s="154">
        <f t="shared" si="9"/>
        <v>0</v>
      </c>
    </row>
    <row r="29" spans="2:94" ht="12.75" customHeight="1" outlineLevel="1" x14ac:dyDescent="0.2">
      <c r="L29" s="145"/>
      <c r="N29" s="155"/>
      <c r="P29" s="146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50"/>
      <c r="AT29" s="150"/>
      <c r="AU29" s="150"/>
      <c r="AV29" s="150"/>
      <c r="AW29" s="150"/>
      <c r="AX29" s="150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</row>
    <row r="30" spans="2:94" ht="12.75" customHeight="1" outlineLevel="1" x14ac:dyDescent="0.2">
      <c r="B30" s="3" t="s">
        <v>192</v>
      </c>
      <c r="J30" s="5" t="s">
        <v>5</v>
      </c>
      <c r="L30" s="145"/>
      <c r="N30" s="155">
        <v>2176.6562918263562</v>
      </c>
      <c r="P30" s="127">
        <f ca="1">SUM(R30:CP30)</f>
        <v>2517.9456479769224</v>
      </c>
      <c r="R30" s="150">
        <f ca="1">'Manganese Mine'!R989</f>
        <v>0</v>
      </c>
      <c r="S30" s="150">
        <f ca="1">'Manganese Mine'!S989</f>
        <v>0</v>
      </c>
      <c r="T30" s="150">
        <f ca="1">'Manganese Mine'!T989</f>
        <v>0</v>
      </c>
      <c r="U30" s="150">
        <f ca="1">'Manganese Mine'!U989</f>
        <v>0</v>
      </c>
      <c r="V30" s="150">
        <f ca="1">'Manganese Mine'!V989</f>
        <v>0</v>
      </c>
      <c r="W30" s="150">
        <f ca="1">'Manganese Mine'!W989</f>
        <v>0</v>
      </c>
      <c r="X30" s="150">
        <f ca="1">'Manganese Mine'!X989</f>
        <v>0</v>
      </c>
      <c r="Y30" s="150">
        <f ca="1">'Manganese Mine'!Y989</f>
        <v>1.000409564538181</v>
      </c>
      <c r="Z30" s="150">
        <f ca="1">'Manganese Mine'!Z989</f>
        <v>13.636377736274561</v>
      </c>
      <c r="AA30" s="150">
        <f ca="1">'Manganese Mine'!AA989</f>
        <v>49.516298895731595</v>
      </c>
      <c r="AB30" s="150">
        <f ca="1">'Manganese Mine'!AB989</f>
        <v>37.947316212852584</v>
      </c>
      <c r="AC30" s="150">
        <f ca="1">'Manganese Mine'!AC989</f>
        <v>29.867564776367161</v>
      </c>
      <c r="AD30" s="150">
        <f ca="1">'Manganese Mine'!AD989</f>
        <v>42.173672447189595</v>
      </c>
      <c r="AE30" s="150">
        <f ca="1">'Manganese Mine'!AE989</f>
        <v>48.92329088341296</v>
      </c>
      <c r="AF30" s="150">
        <f ca="1">'Manganese Mine'!AF989</f>
        <v>57.190051098567203</v>
      </c>
      <c r="AG30" s="150">
        <f ca="1">'Manganese Mine'!AG989</f>
        <v>74.340611628852614</v>
      </c>
      <c r="AH30" s="150">
        <f ca="1">'Manganese Mine'!AH989</f>
        <v>55.843987953905312</v>
      </c>
      <c r="AI30" s="150">
        <f ca="1">'Manganese Mine'!AI989</f>
        <v>38.466735302896261</v>
      </c>
      <c r="AJ30" s="150">
        <f ca="1">'Manganese Mine'!AJ989</f>
        <v>62.181128708246156</v>
      </c>
      <c r="AK30" s="150">
        <f ca="1">'Manganese Mine'!AK989</f>
        <v>52.915968383608174</v>
      </c>
      <c r="AL30" s="150">
        <f ca="1">'Manganese Mine'!AL989</f>
        <v>90.687699936719241</v>
      </c>
      <c r="AM30" s="150">
        <f ca="1">'Manganese Mine'!AM989</f>
        <v>69.255451922005108</v>
      </c>
      <c r="AN30" s="150">
        <f ca="1">'Manganese Mine'!AN989</f>
        <v>60.921425386707817</v>
      </c>
      <c r="AO30" s="150">
        <f ca="1">'Manganese Mine'!AO989</f>
        <v>116.31824895024135</v>
      </c>
      <c r="AP30" s="150">
        <f ca="1">'Manganese Mine'!AP989</f>
        <v>121.42817602848082</v>
      </c>
      <c r="AQ30" s="150">
        <f ca="1">'Manganese Mine'!AQ989</f>
        <v>98.315197411027015</v>
      </c>
      <c r="AR30" s="150">
        <f ca="1">'Manganese Mine'!AR989</f>
        <v>138.16675260346582</v>
      </c>
      <c r="AS30" s="150">
        <f ca="1">'Manganese Mine'!AS989</f>
        <v>290.61933893215416</v>
      </c>
      <c r="AT30" s="150">
        <f ca="1">'Manganese Mine'!AT989</f>
        <v>294.47160367440154</v>
      </c>
      <c r="AU30" s="150">
        <f ca="1">'Manganese Mine'!AU989</f>
        <v>306.75843308060655</v>
      </c>
      <c r="AV30" s="150">
        <f ca="1">'Manganese Mine'!AV989</f>
        <v>302.01666300786621</v>
      </c>
      <c r="AW30" s="150">
        <f ca="1">'Manganese Mine'!AW989</f>
        <v>64.983243450804238</v>
      </c>
      <c r="AX30" s="150">
        <f ca="1">'Manganese Mine'!AX989</f>
        <v>0</v>
      </c>
      <c r="AY30" s="150">
        <f ca="1">'Manganese Mine'!AY989</f>
        <v>0</v>
      </c>
      <c r="AZ30" s="150">
        <f ca="1">'Manganese Mine'!AZ989</f>
        <v>0</v>
      </c>
      <c r="BA30" s="150">
        <f ca="1">'Manganese Mine'!BA989</f>
        <v>0</v>
      </c>
      <c r="BB30" s="150">
        <f ca="1">'Manganese Mine'!BB989</f>
        <v>0</v>
      </c>
      <c r="BC30" s="150">
        <f ca="1">'Manganese Mine'!BC989</f>
        <v>0</v>
      </c>
      <c r="BD30" s="150">
        <f ca="1">'Manganese Mine'!BD989</f>
        <v>0</v>
      </c>
      <c r="BE30" s="150">
        <f ca="1">'Manganese Mine'!BE989</f>
        <v>0</v>
      </c>
      <c r="BF30" s="150">
        <f ca="1">'Manganese Mine'!BF989</f>
        <v>0</v>
      </c>
      <c r="BG30" s="150">
        <f ca="1">'Manganese Mine'!BG989</f>
        <v>0</v>
      </c>
      <c r="BH30" s="150">
        <f ca="1">'Manganese Mine'!BH989</f>
        <v>0</v>
      </c>
      <c r="BI30" s="150">
        <f ca="1">'Manganese Mine'!BI989</f>
        <v>0</v>
      </c>
      <c r="BJ30" s="150">
        <f ca="1">'Manganese Mine'!BJ989</f>
        <v>0</v>
      </c>
      <c r="BK30" s="150">
        <f ca="1">'Manganese Mine'!BK989</f>
        <v>0</v>
      </c>
      <c r="BL30" s="150">
        <f ca="1">'Manganese Mine'!BL989</f>
        <v>0</v>
      </c>
      <c r="BM30" s="150">
        <f ca="1">'Manganese Mine'!BM989</f>
        <v>0</v>
      </c>
      <c r="BN30" s="150">
        <f ca="1">'Manganese Mine'!BN989</f>
        <v>0</v>
      </c>
      <c r="BO30" s="150">
        <f ca="1">'Manganese Mine'!BO989</f>
        <v>0</v>
      </c>
      <c r="BP30" s="150">
        <f ca="1">'Manganese Mine'!BP989</f>
        <v>0</v>
      </c>
      <c r="BQ30" s="150">
        <f ca="1">'Manganese Mine'!BQ989</f>
        <v>0</v>
      </c>
      <c r="BR30" s="150">
        <f ca="1">'Manganese Mine'!BR989</f>
        <v>0</v>
      </c>
      <c r="BS30" s="150">
        <f ca="1">'Manganese Mine'!BS989</f>
        <v>0</v>
      </c>
      <c r="BT30" s="150">
        <f ca="1">'Manganese Mine'!BT989</f>
        <v>0</v>
      </c>
      <c r="BU30" s="150">
        <f ca="1">'Manganese Mine'!BU989</f>
        <v>0</v>
      </c>
      <c r="BV30" s="150">
        <f ca="1">'Manganese Mine'!BV989</f>
        <v>0</v>
      </c>
      <c r="BW30" s="150">
        <f ca="1">'Manganese Mine'!BW989</f>
        <v>0</v>
      </c>
      <c r="BX30" s="150">
        <f ca="1">'Manganese Mine'!BX989</f>
        <v>0</v>
      </c>
      <c r="BY30" s="150">
        <f ca="1">'Manganese Mine'!BY989</f>
        <v>0</v>
      </c>
      <c r="BZ30" s="150">
        <f ca="1">'Manganese Mine'!BZ989</f>
        <v>0</v>
      </c>
      <c r="CA30" s="150">
        <f ca="1">'Manganese Mine'!CA989</f>
        <v>0</v>
      </c>
      <c r="CB30" s="150">
        <f ca="1">'Manganese Mine'!CB989</f>
        <v>0</v>
      </c>
      <c r="CC30" s="150">
        <f ca="1">'Manganese Mine'!CC989</f>
        <v>0</v>
      </c>
      <c r="CD30" s="150">
        <f ca="1">'Manganese Mine'!CD989</f>
        <v>0</v>
      </c>
      <c r="CE30" s="150">
        <f ca="1">'Manganese Mine'!CE989</f>
        <v>0</v>
      </c>
      <c r="CF30" s="150">
        <f ca="1">'Manganese Mine'!CF989</f>
        <v>0</v>
      </c>
      <c r="CG30" s="150">
        <f ca="1">'Manganese Mine'!CG989</f>
        <v>0</v>
      </c>
      <c r="CH30" s="150">
        <f ca="1">'Manganese Mine'!CH989</f>
        <v>0</v>
      </c>
      <c r="CI30" s="150">
        <f ca="1">'Manganese Mine'!CI989</f>
        <v>0</v>
      </c>
      <c r="CJ30" s="150">
        <f ca="1">'Manganese Mine'!CJ989</f>
        <v>0</v>
      </c>
      <c r="CK30" s="150">
        <f ca="1">'Manganese Mine'!CK989</f>
        <v>0</v>
      </c>
      <c r="CL30" s="150">
        <f ca="1">'Manganese Mine'!CL989</f>
        <v>0</v>
      </c>
      <c r="CM30" s="150">
        <f ca="1">'Manganese Mine'!CM989</f>
        <v>0</v>
      </c>
      <c r="CN30" s="150">
        <f ca="1">'Manganese Mine'!CN989</f>
        <v>0</v>
      </c>
      <c r="CO30" s="150">
        <f ca="1">'Manganese Mine'!CO989</f>
        <v>0</v>
      </c>
      <c r="CP30" s="150">
        <f ca="1">'Manganese Mine'!CP989</f>
        <v>0</v>
      </c>
    </row>
    <row r="31" spans="2:94" ht="12.75" customHeight="1" outlineLevel="1" x14ac:dyDescent="0.2">
      <c r="L31" s="145"/>
      <c r="N31" s="155"/>
      <c r="P31" s="146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150"/>
      <c r="AJ31" s="150"/>
      <c r="AK31" s="150"/>
      <c r="AL31" s="150"/>
      <c r="AM31" s="150"/>
      <c r="AN31" s="150"/>
      <c r="AO31" s="150"/>
      <c r="AP31" s="150"/>
      <c r="AQ31" s="150"/>
      <c r="AR31" s="150"/>
      <c r="AS31" s="150"/>
      <c r="AT31" s="150"/>
      <c r="AU31" s="150"/>
      <c r="AV31" s="150"/>
      <c r="AW31" s="150"/>
      <c r="AX31" s="150"/>
      <c r="AY31" s="150"/>
      <c r="AZ31" s="150"/>
      <c r="BA31" s="150"/>
      <c r="BB31" s="150"/>
      <c r="BC31" s="150"/>
      <c r="BD31" s="150"/>
      <c r="BE31" s="150"/>
      <c r="BF31" s="150"/>
      <c r="BG31" s="150"/>
      <c r="BH31" s="150"/>
      <c r="BI31" s="150"/>
      <c r="BJ31" s="150"/>
      <c r="BK31" s="150"/>
      <c r="BL31" s="150"/>
      <c r="BM31" s="150"/>
      <c r="BN31" s="150"/>
      <c r="BO31" s="150"/>
      <c r="BP31" s="150"/>
      <c r="BQ31" s="150"/>
      <c r="BR31" s="150"/>
      <c r="BS31" s="150"/>
      <c r="BT31" s="150"/>
      <c r="BU31" s="150"/>
      <c r="BV31" s="150"/>
      <c r="BW31" s="150"/>
      <c r="BX31" s="150"/>
      <c r="BY31" s="150"/>
      <c r="BZ31" s="150"/>
      <c r="CA31" s="150"/>
      <c r="CB31" s="150"/>
      <c r="CC31" s="150"/>
      <c r="CD31" s="150"/>
      <c r="CE31" s="150"/>
      <c r="CF31" s="150"/>
      <c r="CG31" s="150"/>
      <c r="CH31" s="150"/>
      <c r="CI31" s="150"/>
      <c r="CJ31" s="150"/>
      <c r="CK31" s="150"/>
      <c r="CL31" s="150"/>
      <c r="CM31" s="150"/>
      <c r="CN31" s="150"/>
      <c r="CO31" s="150"/>
      <c r="CP31" s="150"/>
    </row>
    <row r="32" spans="2:94" ht="12.75" customHeight="1" outlineLevel="1" x14ac:dyDescent="0.2">
      <c r="B32" s="3" t="s">
        <v>193</v>
      </c>
      <c r="J32" s="5" t="s">
        <v>5</v>
      </c>
      <c r="L32" s="145"/>
      <c r="N32" s="155">
        <v>7.1054273576010019E-15</v>
      </c>
      <c r="P32" s="127">
        <f ca="1">SUM(R32:CP32)</f>
        <v>4.2632564145606011E-14</v>
      </c>
      <c r="R32" s="150">
        <f t="shared" ref="R32:CC32" ca="1" si="10">R28-R30</f>
        <v>0</v>
      </c>
      <c r="S32" s="150">
        <f t="shared" ca="1" si="10"/>
        <v>0</v>
      </c>
      <c r="T32" s="150">
        <f t="shared" ca="1" si="10"/>
        <v>0</v>
      </c>
      <c r="U32" s="150">
        <f t="shared" ca="1" si="10"/>
        <v>0</v>
      </c>
      <c r="V32" s="150">
        <f t="shared" ca="1" si="10"/>
        <v>0</v>
      </c>
      <c r="W32" s="150">
        <f t="shared" ca="1" si="10"/>
        <v>0</v>
      </c>
      <c r="X32" s="150">
        <f t="shared" ca="1" si="10"/>
        <v>31.316503002174301</v>
      </c>
      <c r="Y32" s="150">
        <f t="shared" ca="1" si="10"/>
        <v>36.422749727154688</v>
      </c>
      <c r="Z32" s="150">
        <f t="shared" ca="1" si="10"/>
        <v>33.747726033397555</v>
      </c>
      <c r="AA32" s="150">
        <f t="shared" ca="1" si="10"/>
        <v>8.4684107401911746</v>
      </c>
      <c r="AB32" s="150">
        <f t="shared" ca="1" si="10"/>
        <v>8.0333679346122153</v>
      </c>
      <c r="AC32" s="150">
        <f t="shared" ca="1" si="10"/>
        <v>8.7009206211308907</v>
      </c>
      <c r="AD32" s="150">
        <f t="shared" ca="1" si="10"/>
        <v>4.402066904020721</v>
      </c>
      <c r="AE32" s="150">
        <f t="shared" ca="1" si="10"/>
        <v>6.1285689626884832</v>
      </c>
      <c r="AF32" s="150">
        <f t="shared" ca="1" si="10"/>
        <v>9.8030392136036184</v>
      </c>
      <c r="AG32" s="150">
        <f t="shared" ca="1" si="10"/>
        <v>8.2755992944312453</v>
      </c>
      <c r="AH32" s="150">
        <f t="shared" ca="1" si="10"/>
        <v>6.0286615270369168</v>
      </c>
      <c r="AI32" s="150">
        <f t="shared" ca="1" si="10"/>
        <v>6.3990181884682542</v>
      </c>
      <c r="AJ32" s="150">
        <f t="shared" ca="1" si="10"/>
        <v>9.4734450164254937</v>
      </c>
      <c r="AK32" s="150">
        <f t="shared" ca="1" si="10"/>
        <v>5.9257303449327665</v>
      </c>
      <c r="AL32" s="150">
        <f t="shared" ca="1" si="10"/>
        <v>10.351349967038772</v>
      </c>
      <c r="AM32" s="150">
        <f t="shared" ca="1" si="10"/>
        <v>-3.0610236010971903E-2</v>
      </c>
      <c r="AN32" s="150">
        <f t="shared" ca="1" si="10"/>
        <v>-0.5657812361565675</v>
      </c>
      <c r="AO32" s="150">
        <f t="shared" ca="1" si="10"/>
        <v>-18.989088417806812</v>
      </c>
      <c r="AP32" s="150">
        <f t="shared" ca="1" si="10"/>
        <v>-17.454050665011309</v>
      </c>
      <c r="AQ32" s="150">
        <f t="shared" ca="1" si="10"/>
        <v>-25.887404983689123</v>
      </c>
      <c r="AR32" s="150">
        <f t="shared" ca="1" si="10"/>
        <v>-17.363804244664848</v>
      </c>
      <c r="AS32" s="150">
        <f t="shared" ca="1" si="10"/>
        <v>-16.860639875735728</v>
      </c>
      <c r="AT32" s="150">
        <f t="shared" ca="1" si="10"/>
        <v>-29.028117581312699</v>
      </c>
      <c r="AU32" s="150">
        <f t="shared" ca="1" si="10"/>
        <v>-26.287109399017368</v>
      </c>
      <c r="AV32" s="150">
        <f t="shared" ca="1" si="10"/>
        <v>-28.917049240858773</v>
      </c>
      <c r="AW32" s="150">
        <f t="shared" ca="1" si="10"/>
        <v>-12.093501597042859</v>
      </c>
      <c r="AX32" s="150">
        <f t="shared" ca="1" si="10"/>
        <v>0</v>
      </c>
      <c r="AY32" s="150">
        <f t="shared" ca="1" si="10"/>
        <v>0</v>
      </c>
      <c r="AZ32" s="150">
        <f t="shared" ca="1" si="10"/>
        <v>0</v>
      </c>
      <c r="BA32" s="150">
        <f t="shared" ca="1" si="10"/>
        <v>0</v>
      </c>
      <c r="BB32" s="150">
        <f t="shared" ca="1" si="10"/>
        <v>0</v>
      </c>
      <c r="BC32" s="150">
        <f t="shared" ca="1" si="10"/>
        <v>0</v>
      </c>
      <c r="BD32" s="150">
        <f t="shared" ca="1" si="10"/>
        <v>0</v>
      </c>
      <c r="BE32" s="150">
        <f t="shared" ca="1" si="10"/>
        <v>0</v>
      </c>
      <c r="BF32" s="150">
        <f t="shared" ca="1" si="10"/>
        <v>0</v>
      </c>
      <c r="BG32" s="150">
        <f t="shared" ca="1" si="10"/>
        <v>0</v>
      </c>
      <c r="BH32" s="150">
        <f t="shared" ca="1" si="10"/>
        <v>0</v>
      </c>
      <c r="BI32" s="150">
        <f t="shared" ca="1" si="10"/>
        <v>0</v>
      </c>
      <c r="BJ32" s="150">
        <f t="shared" ca="1" si="10"/>
        <v>0</v>
      </c>
      <c r="BK32" s="150">
        <f t="shared" ca="1" si="10"/>
        <v>0</v>
      </c>
      <c r="BL32" s="150">
        <f t="shared" ca="1" si="10"/>
        <v>0</v>
      </c>
      <c r="BM32" s="150">
        <f t="shared" ca="1" si="10"/>
        <v>0</v>
      </c>
      <c r="BN32" s="150">
        <f t="shared" ca="1" si="10"/>
        <v>0</v>
      </c>
      <c r="BO32" s="150">
        <f t="shared" ca="1" si="10"/>
        <v>0</v>
      </c>
      <c r="BP32" s="150">
        <f t="shared" ca="1" si="10"/>
        <v>0</v>
      </c>
      <c r="BQ32" s="150">
        <f t="shared" ca="1" si="10"/>
        <v>0</v>
      </c>
      <c r="BR32" s="150">
        <f t="shared" ca="1" si="10"/>
        <v>0</v>
      </c>
      <c r="BS32" s="150">
        <f t="shared" ca="1" si="10"/>
        <v>0</v>
      </c>
      <c r="BT32" s="150">
        <f t="shared" ca="1" si="10"/>
        <v>0</v>
      </c>
      <c r="BU32" s="150">
        <f t="shared" ca="1" si="10"/>
        <v>0</v>
      </c>
      <c r="BV32" s="150">
        <f t="shared" ca="1" si="10"/>
        <v>0</v>
      </c>
      <c r="BW32" s="150">
        <f t="shared" ca="1" si="10"/>
        <v>0</v>
      </c>
      <c r="BX32" s="150">
        <f t="shared" ca="1" si="10"/>
        <v>0</v>
      </c>
      <c r="BY32" s="150">
        <f t="shared" ca="1" si="10"/>
        <v>0</v>
      </c>
      <c r="BZ32" s="150">
        <f t="shared" ca="1" si="10"/>
        <v>0</v>
      </c>
      <c r="CA32" s="150">
        <f t="shared" ca="1" si="10"/>
        <v>0</v>
      </c>
      <c r="CB32" s="150">
        <f t="shared" ca="1" si="10"/>
        <v>0</v>
      </c>
      <c r="CC32" s="150">
        <f t="shared" ca="1" si="10"/>
        <v>0</v>
      </c>
      <c r="CD32" s="150">
        <f t="shared" ref="CD32:CP32" ca="1" si="11">CD28-CD30</f>
        <v>0</v>
      </c>
      <c r="CE32" s="150">
        <f t="shared" ca="1" si="11"/>
        <v>0</v>
      </c>
      <c r="CF32" s="150">
        <f t="shared" ca="1" si="11"/>
        <v>0</v>
      </c>
      <c r="CG32" s="150">
        <f t="shared" ca="1" si="11"/>
        <v>0</v>
      </c>
      <c r="CH32" s="150">
        <f t="shared" ca="1" si="11"/>
        <v>0</v>
      </c>
      <c r="CI32" s="150">
        <f t="shared" ca="1" si="11"/>
        <v>0</v>
      </c>
      <c r="CJ32" s="150">
        <f t="shared" ca="1" si="11"/>
        <v>0</v>
      </c>
      <c r="CK32" s="150">
        <f t="shared" ca="1" si="11"/>
        <v>0</v>
      </c>
      <c r="CL32" s="150">
        <f t="shared" ca="1" si="11"/>
        <v>0</v>
      </c>
      <c r="CM32" s="150">
        <f t="shared" ca="1" si="11"/>
        <v>0</v>
      </c>
      <c r="CN32" s="150">
        <f t="shared" ca="1" si="11"/>
        <v>0</v>
      </c>
      <c r="CO32" s="150">
        <f t="shared" ca="1" si="11"/>
        <v>0</v>
      </c>
      <c r="CP32" s="150">
        <f t="shared" ca="1" si="11"/>
        <v>0</v>
      </c>
    </row>
    <row r="33" spans="1:94" ht="12.75" customHeight="1" outlineLevel="1" x14ac:dyDescent="0.2">
      <c r="L33" s="145"/>
      <c r="P33" s="146"/>
      <c r="R33" s="150"/>
      <c r="S33" s="150"/>
      <c r="T33" s="150"/>
      <c r="U33" s="150"/>
      <c r="V33" s="150"/>
      <c r="W33" s="150"/>
      <c r="X33" s="150"/>
      <c r="Y33" s="150"/>
      <c r="Z33" s="150"/>
      <c r="AA33" s="150"/>
      <c r="AB33" s="150"/>
      <c r="AC33" s="150"/>
      <c r="AD33" s="150"/>
      <c r="AE33" s="150"/>
      <c r="AF33" s="150"/>
      <c r="AG33" s="150"/>
      <c r="AH33" s="150"/>
      <c r="AI33" s="150"/>
      <c r="AJ33" s="150"/>
      <c r="AK33" s="150"/>
      <c r="AL33" s="150"/>
      <c r="AM33" s="150"/>
      <c r="AN33" s="150"/>
      <c r="AO33" s="150"/>
      <c r="AP33" s="150"/>
      <c r="AQ33" s="150"/>
      <c r="AR33" s="150"/>
      <c r="AS33" s="150"/>
      <c r="AT33" s="150"/>
      <c r="AU33" s="150"/>
      <c r="AV33" s="150"/>
      <c r="AW33" s="150"/>
      <c r="AX33" s="150"/>
      <c r="AY33" s="150"/>
      <c r="AZ33" s="150"/>
      <c r="BA33" s="150"/>
      <c r="BB33" s="150"/>
      <c r="BC33" s="150"/>
      <c r="BD33" s="150"/>
      <c r="BE33" s="150"/>
      <c r="BF33" s="150"/>
      <c r="BG33" s="150"/>
      <c r="BH33" s="150"/>
      <c r="BI33" s="150"/>
      <c r="BJ33" s="150"/>
      <c r="BK33" s="150"/>
      <c r="BL33" s="150"/>
      <c r="BM33" s="150"/>
      <c r="BN33" s="150"/>
      <c r="BO33" s="150"/>
      <c r="BP33" s="150"/>
      <c r="BQ33" s="150"/>
      <c r="BR33" s="150"/>
      <c r="BS33" s="150"/>
      <c r="BT33" s="150"/>
      <c r="BU33" s="150"/>
      <c r="BV33" s="150"/>
      <c r="BW33" s="150"/>
      <c r="BX33" s="150"/>
      <c r="BY33" s="150"/>
      <c r="BZ33" s="150"/>
      <c r="CA33" s="150"/>
      <c r="CB33" s="150"/>
      <c r="CC33" s="150"/>
      <c r="CD33" s="150"/>
      <c r="CE33" s="150"/>
      <c r="CF33" s="150"/>
      <c r="CG33" s="150"/>
      <c r="CH33" s="150"/>
      <c r="CI33" s="150"/>
      <c r="CJ33" s="150"/>
      <c r="CK33" s="150"/>
      <c r="CL33" s="150"/>
      <c r="CM33" s="150"/>
      <c r="CN33" s="150"/>
      <c r="CO33" s="150"/>
      <c r="CP33" s="150"/>
    </row>
    <row r="34" spans="1:94" ht="12.75" customHeight="1" x14ac:dyDescent="0.2">
      <c r="L34" s="145"/>
      <c r="P34" s="146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150"/>
      <c r="AJ34" s="150"/>
      <c r="AK34" s="150"/>
      <c r="AL34" s="150"/>
      <c r="AM34" s="150"/>
      <c r="AN34" s="150"/>
      <c r="AO34" s="150"/>
      <c r="AP34" s="150"/>
      <c r="AQ34" s="150"/>
      <c r="AR34" s="150"/>
      <c r="AS34" s="150"/>
      <c r="AT34" s="150"/>
      <c r="AU34" s="150"/>
      <c r="AV34" s="150"/>
      <c r="AW34" s="150"/>
      <c r="AX34" s="150"/>
      <c r="AY34" s="150"/>
      <c r="AZ34" s="150"/>
      <c r="BA34" s="150"/>
      <c r="BB34" s="150"/>
      <c r="BC34" s="150"/>
      <c r="BD34" s="150"/>
      <c r="BE34" s="150"/>
      <c r="BF34" s="150"/>
      <c r="BG34" s="150"/>
      <c r="BH34" s="150"/>
      <c r="BI34" s="150"/>
      <c r="BJ34" s="150"/>
      <c r="BK34" s="150"/>
      <c r="BL34" s="150"/>
      <c r="BM34" s="150"/>
      <c r="BN34" s="150"/>
      <c r="BO34" s="150"/>
      <c r="BP34" s="150"/>
      <c r="BQ34" s="150"/>
      <c r="BR34" s="150"/>
      <c r="BS34" s="150"/>
      <c r="BT34" s="150"/>
      <c r="BU34" s="150"/>
      <c r="BV34" s="150"/>
      <c r="BW34" s="150"/>
      <c r="BX34" s="150"/>
      <c r="BY34" s="150"/>
      <c r="BZ34" s="150"/>
      <c r="CA34" s="150"/>
      <c r="CB34" s="150"/>
      <c r="CC34" s="150"/>
      <c r="CD34" s="150"/>
      <c r="CE34" s="150"/>
      <c r="CF34" s="150"/>
      <c r="CG34" s="150"/>
      <c r="CH34" s="150"/>
      <c r="CI34" s="150"/>
      <c r="CJ34" s="150"/>
      <c r="CK34" s="150"/>
      <c r="CL34" s="150"/>
      <c r="CM34" s="150"/>
      <c r="CN34" s="150"/>
      <c r="CO34" s="150"/>
      <c r="CP34" s="150"/>
    </row>
    <row r="35" spans="1:94" s="380" customFormat="1" ht="12.75" customHeight="1" x14ac:dyDescent="0.2">
      <c r="A35" s="377" t="s">
        <v>194</v>
      </c>
      <c r="B35" s="377"/>
      <c r="C35" s="377"/>
      <c r="D35" s="377"/>
      <c r="E35" s="377"/>
      <c r="F35" s="377"/>
      <c r="G35" s="377"/>
      <c r="H35" s="377"/>
      <c r="I35" s="378"/>
      <c r="J35" s="379"/>
      <c r="K35" s="377"/>
      <c r="L35" s="377"/>
      <c r="M35" s="377"/>
      <c r="N35" s="377"/>
      <c r="O35" s="377"/>
      <c r="P35" s="377"/>
      <c r="Q35" s="377"/>
      <c r="R35" s="377"/>
      <c r="S35" s="377"/>
      <c r="T35" s="377"/>
      <c r="U35" s="377"/>
      <c r="V35" s="377"/>
      <c r="W35" s="377"/>
      <c r="X35" s="377"/>
      <c r="Y35" s="377"/>
      <c r="Z35" s="377"/>
      <c r="AA35" s="377"/>
      <c r="AB35" s="377"/>
      <c r="AC35" s="377"/>
      <c r="AD35" s="377"/>
      <c r="AE35" s="377"/>
      <c r="AF35" s="377"/>
      <c r="AG35" s="377"/>
      <c r="AH35" s="377"/>
      <c r="AI35" s="377"/>
      <c r="AJ35" s="377"/>
      <c r="AK35" s="377"/>
      <c r="AL35" s="377"/>
      <c r="AM35" s="377"/>
      <c r="AN35" s="377"/>
      <c r="AO35" s="377"/>
      <c r="AP35" s="377"/>
      <c r="AQ35" s="377"/>
      <c r="AR35" s="377"/>
      <c r="AS35" s="377"/>
      <c r="AT35" s="377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  <c r="BH35" s="377"/>
      <c r="BI35" s="377"/>
      <c r="BJ35" s="377"/>
      <c r="BK35" s="377"/>
      <c r="BL35" s="377"/>
      <c r="BM35" s="377"/>
      <c r="BN35" s="377"/>
      <c r="BO35" s="377"/>
      <c r="BP35" s="377"/>
      <c r="BQ35" s="377"/>
      <c r="BR35" s="377"/>
      <c r="BS35" s="377"/>
      <c r="BT35" s="377"/>
      <c r="BU35" s="377"/>
      <c r="BV35" s="377"/>
      <c r="BW35" s="377"/>
      <c r="BX35" s="377"/>
      <c r="BY35" s="377"/>
      <c r="BZ35" s="377"/>
      <c r="CA35" s="377"/>
      <c r="CB35" s="377"/>
      <c r="CC35" s="377"/>
      <c r="CD35" s="377"/>
      <c r="CE35" s="377"/>
      <c r="CF35" s="377"/>
      <c r="CG35" s="377"/>
      <c r="CH35" s="377"/>
      <c r="CI35" s="377"/>
      <c r="CJ35" s="377"/>
      <c r="CK35" s="377"/>
      <c r="CL35" s="377"/>
      <c r="CM35" s="377"/>
      <c r="CN35" s="377"/>
      <c r="CO35" s="377"/>
      <c r="CP35" s="377"/>
    </row>
    <row r="36" spans="1:94" ht="12.75" customHeight="1" outlineLevel="1" x14ac:dyDescent="0.2">
      <c r="L36" s="145"/>
      <c r="P36" s="146"/>
      <c r="R36" s="150"/>
      <c r="S36" s="150"/>
      <c r="T36" s="150"/>
      <c r="U36" s="150"/>
      <c r="V36" s="150"/>
      <c r="W36" s="150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50"/>
      <c r="AI36" s="150"/>
      <c r="AJ36" s="150"/>
      <c r="AK36" s="150"/>
      <c r="AL36" s="150"/>
      <c r="AM36" s="150"/>
      <c r="AN36" s="150"/>
      <c r="AO36" s="150"/>
      <c r="AP36" s="150"/>
      <c r="AQ36" s="150"/>
      <c r="AR36" s="150"/>
      <c r="AS36" s="150"/>
      <c r="AT36" s="150"/>
      <c r="AU36" s="150"/>
      <c r="AV36" s="150"/>
      <c r="AW36" s="150"/>
      <c r="AX36" s="150"/>
      <c r="AY36" s="150"/>
      <c r="AZ36" s="150"/>
      <c r="BA36" s="150"/>
      <c r="BB36" s="150"/>
      <c r="BC36" s="150"/>
      <c r="BD36" s="150"/>
      <c r="BE36" s="150"/>
      <c r="BF36" s="150"/>
      <c r="BG36" s="150"/>
      <c r="BH36" s="150"/>
      <c r="BI36" s="150"/>
      <c r="BJ36" s="150"/>
      <c r="BK36" s="150"/>
      <c r="BL36" s="150"/>
      <c r="BM36" s="150"/>
      <c r="BN36" s="150"/>
      <c r="BO36" s="150"/>
      <c r="BP36" s="150"/>
      <c r="BQ36" s="150"/>
      <c r="BR36" s="150"/>
      <c r="BS36" s="150"/>
      <c r="BT36" s="150"/>
      <c r="BU36" s="150"/>
      <c r="BV36" s="150"/>
      <c r="BW36" s="150"/>
      <c r="BX36" s="150"/>
      <c r="BY36" s="150"/>
      <c r="BZ36" s="150"/>
      <c r="CA36" s="150"/>
      <c r="CB36" s="150"/>
      <c r="CC36" s="150"/>
      <c r="CD36" s="150"/>
      <c r="CE36" s="150"/>
      <c r="CF36" s="150"/>
      <c r="CG36" s="150"/>
      <c r="CH36" s="150"/>
      <c r="CI36" s="150"/>
      <c r="CJ36" s="150"/>
      <c r="CK36" s="150"/>
      <c r="CL36" s="150"/>
      <c r="CM36" s="150"/>
      <c r="CN36" s="150"/>
      <c r="CO36" s="150"/>
      <c r="CP36" s="150"/>
    </row>
    <row r="37" spans="1:94" ht="12.75" customHeight="1" outlineLevel="1" x14ac:dyDescent="0.2">
      <c r="B37" s="12" t="s">
        <v>184</v>
      </c>
      <c r="C37" s="10"/>
      <c r="D37" s="10"/>
      <c r="E37" s="10"/>
      <c r="F37" s="10"/>
      <c r="G37" s="10"/>
      <c r="H37" s="10"/>
      <c r="I37" s="152"/>
      <c r="J37" s="11" t="s">
        <v>5</v>
      </c>
      <c r="K37" s="10"/>
      <c r="L37" s="153"/>
      <c r="M37" s="10"/>
      <c r="N37" s="10"/>
      <c r="O37" s="10"/>
      <c r="P37" s="127">
        <f>SUM(R37:CP37)</f>
        <v>4411.1442471105102</v>
      </c>
      <c r="Q37" s="10"/>
      <c r="R37" s="154">
        <f t="shared" ref="R37:CC37" si="12">R14</f>
        <v>0</v>
      </c>
      <c r="S37" s="154">
        <f t="shared" si="12"/>
        <v>0</v>
      </c>
      <c r="T37" s="154">
        <f t="shared" si="12"/>
        <v>0</v>
      </c>
      <c r="U37" s="154">
        <f t="shared" si="12"/>
        <v>0</v>
      </c>
      <c r="V37" s="154">
        <f t="shared" si="12"/>
        <v>0</v>
      </c>
      <c r="W37" s="154">
        <f t="shared" si="12"/>
        <v>0</v>
      </c>
      <c r="X37" s="154">
        <f t="shared" si="12"/>
        <v>93.79109623965067</v>
      </c>
      <c r="Y37" s="154">
        <f t="shared" si="12"/>
        <v>100.92718361204493</v>
      </c>
      <c r="Z37" s="154">
        <f t="shared" si="12"/>
        <v>109.15784807733954</v>
      </c>
      <c r="AA37" s="154">
        <f t="shared" si="12"/>
        <v>118.83322704658616</v>
      </c>
      <c r="AB37" s="154">
        <f t="shared" si="12"/>
        <v>100.78735360303955</v>
      </c>
      <c r="AC37" s="154">
        <f t="shared" si="12"/>
        <v>89.40338560985478</v>
      </c>
      <c r="AD37" s="154">
        <f t="shared" si="12"/>
        <v>99.97451538069754</v>
      </c>
      <c r="AE37" s="154">
        <f t="shared" si="12"/>
        <v>111.10297172286903</v>
      </c>
      <c r="AF37" s="154">
        <f t="shared" si="12"/>
        <v>127.31057041517008</v>
      </c>
      <c r="AG37" s="154">
        <f t="shared" si="12"/>
        <v>148.76450981573259</v>
      </c>
      <c r="AH37" s="154">
        <f t="shared" si="12"/>
        <v>118.29116590357339</v>
      </c>
      <c r="AI37" s="154">
        <f t="shared" si="12"/>
        <v>93.277155115946726</v>
      </c>
      <c r="AJ37" s="154">
        <f t="shared" si="12"/>
        <v>130.80838085247549</v>
      </c>
      <c r="AK37" s="154">
        <f t="shared" si="12"/>
        <v>111.83192672279023</v>
      </c>
      <c r="AL37" s="154">
        <f t="shared" si="12"/>
        <v>171.50664798926852</v>
      </c>
      <c r="AM37" s="154">
        <f t="shared" si="12"/>
        <v>125.36714305601353</v>
      </c>
      <c r="AN37" s="154">
        <f t="shared" si="12"/>
        <v>112.09513678018516</v>
      </c>
      <c r="AO37" s="154">
        <f t="shared" si="12"/>
        <v>164.56449244498219</v>
      </c>
      <c r="AP37" s="154">
        <f t="shared" si="12"/>
        <v>175.06696390167116</v>
      </c>
      <c r="AQ37" s="154">
        <f t="shared" si="12"/>
        <v>130.69271058534747</v>
      </c>
      <c r="AR37" s="154">
        <f t="shared" si="12"/>
        <v>200.6344716444832</v>
      </c>
      <c r="AS37" s="154">
        <f t="shared" si="12"/>
        <v>419.14268692679389</v>
      </c>
      <c r="AT37" s="154">
        <f t="shared" si="12"/>
        <v>407.2638112648944</v>
      </c>
      <c r="AU37" s="154">
        <f t="shared" si="12"/>
        <v>428.73215067703779</v>
      </c>
      <c r="AV37" s="154">
        <f t="shared" si="12"/>
        <v>418.20113651334958</v>
      </c>
      <c r="AW37" s="154">
        <f t="shared" si="12"/>
        <v>103.61560520871237</v>
      </c>
      <c r="AX37" s="154">
        <f t="shared" si="12"/>
        <v>0</v>
      </c>
      <c r="AY37" s="154">
        <f t="shared" si="12"/>
        <v>0</v>
      </c>
      <c r="AZ37" s="154">
        <f t="shared" si="12"/>
        <v>0</v>
      </c>
      <c r="BA37" s="154">
        <f t="shared" si="12"/>
        <v>0</v>
      </c>
      <c r="BB37" s="154">
        <f t="shared" si="12"/>
        <v>0</v>
      </c>
      <c r="BC37" s="154">
        <f t="shared" si="12"/>
        <v>0</v>
      </c>
      <c r="BD37" s="154">
        <f t="shared" si="12"/>
        <v>0</v>
      </c>
      <c r="BE37" s="154">
        <f t="shared" si="12"/>
        <v>0</v>
      </c>
      <c r="BF37" s="154">
        <f t="shared" si="12"/>
        <v>0</v>
      </c>
      <c r="BG37" s="154">
        <f t="shared" si="12"/>
        <v>0</v>
      </c>
      <c r="BH37" s="154">
        <f t="shared" si="12"/>
        <v>0</v>
      </c>
      <c r="BI37" s="154">
        <f t="shared" si="12"/>
        <v>0</v>
      </c>
      <c r="BJ37" s="154">
        <f t="shared" si="12"/>
        <v>0</v>
      </c>
      <c r="BK37" s="154">
        <f t="shared" si="12"/>
        <v>0</v>
      </c>
      <c r="BL37" s="154">
        <f t="shared" si="12"/>
        <v>0</v>
      </c>
      <c r="BM37" s="154">
        <f t="shared" si="12"/>
        <v>0</v>
      </c>
      <c r="BN37" s="154">
        <f t="shared" si="12"/>
        <v>0</v>
      </c>
      <c r="BO37" s="154">
        <f t="shared" si="12"/>
        <v>0</v>
      </c>
      <c r="BP37" s="154">
        <f t="shared" si="12"/>
        <v>0</v>
      </c>
      <c r="BQ37" s="154">
        <f t="shared" si="12"/>
        <v>0</v>
      </c>
      <c r="BR37" s="154">
        <f t="shared" si="12"/>
        <v>0</v>
      </c>
      <c r="BS37" s="154">
        <f t="shared" si="12"/>
        <v>0</v>
      </c>
      <c r="BT37" s="154">
        <f t="shared" si="12"/>
        <v>0</v>
      </c>
      <c r="BU37" s="154">
        <f t="shared" si="12"/>
        <v>0</v>
      </c>
      <c r="BV37" s="154">
        <f t="shared" si="12"/>
        <v>0</v>
      </c>
      <c r="BW37" s="154">
        <f t="shared" si="12"/>
        <v>0</v>
      </c>
      <c r="BX37" s="154">
        <f t="shared" si="12"/>
        <v>0</v>
      </c>
      <c r="BY37" s="154">
        <f t="shared" si="12"/>
        <v>0</v>
      </c>
      <c r="BZ37" s="154">
        <f t="shared" si="12"/>
        <v>0</v>
      </c>
      <c r="CA37" s="154">
        <f t="shared" si="12"/>
        <v>0</v>
      </c>
      <c r="CB37" s="154">
        <f t="shared" si="12"/>
        <v>0</v>
      </c>
      <c r="CC37" s="154">
        <f t="shared" si="12"/>
        <v>0</v>
      </c>
      <c r="CD37" s="154">
        <f t="shared" ref="CD37:CP37" si="13">CD14</f>
        <v>0</v>
      </c>
      <c r="CE37" s="154">
        <f t="shared" si="13"/>
        <v>0</v>
      </c>
      <c r="CF37" s="154">
        <f t="shared" si="13"/>
        <v>0</v>
      </c>
      <c r="CG37" s="154">
        <f t="shared" si="13"/>
        <v>0</v>
      </c>
      <c r="CH37" s="154">
        <f t="shared" si="13"/>
        <v>0</v>
      </c>
      <c r="CI37" s="154">
        <f t="shared" si="13"/>
        <v>0</v>
      </c>
      <c r="CJ37" s="154">
        <f t="shared" si="13"/>
        <v>0</v>
      </c>
      <c r="CK37" s="154">
        <f t="shared" si="13"/>
        <v>0</v>
      </c>
      <c r="CL37" s="154">
        <f t="shared" si="13"/>
        <v>0</v>
      </c>
      <c r="CM37" s="154">
        <f t="shared" si="13"/>
        <v>0</v>
      </c>
      <c r="CN37" s="154">
        <f t="shared" si="13"/>
        <v>0</v>
      </c>
      <c r="CO37" s="154">
        <f t="shared" si="13"/>
        <v>0</v>
      </c>
      <c r="CP37" s="154">
        <f t="shared" si="13"/>
        <v>0</v>
      </c>
    </row>
    <row r="38" spans="1:94" ht="12.75" customHeight="1" outlineLevel="1" x14ac:dyDescent="0.2">
      <c r="B38" s="44"/>
      <c r="L38" s="145"/>
      <c r="P38" s="146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  <c r="AI38" s="150"/>
      <c r="AJ38" s="150"/>
      <c r="AK38" s="150"/>
      <c r="AL38" s="150"/>
      <c r="AM38" s="150"/>
      <c r="AN38" s="150"/>
      <c r="AO38" s="150"/>
      <c r="AP38" s="150"/>
      <c r="AQ38" s="150"/>
      <c r="AR38" s="150"/>
      <c r="AS38" s="150"/>
      <c r="AT38" s="150"/>
      <c r="AU38" s="150"/>
      <c r="AV38" s="150"/>
      <c r="AW38" s="150"/>
      <c r="AX38" s="150"/>
      <c r="AY38" s="150"/>
      <c r="AZ38" s="150"/>
      <c r="BA38" s="150"/>
      <c r="BB38" s="150"/>
      <c r="BC38" s="150"/>
      <c r="BD38" s="150"/>
      <c r="BE38" s="150"/>
      <c r="BF38" s="150"/>
      <c r="BG38" s="150"/>
      <c r="BH38" s="150"/>
      <c r="BI38" s="150"/>
      <c r="BJ38" s="150"/>
      <c r="BK38" s="150"/>
      <c r="BL38" s="150"/>
      <c r="BM38" s="150"/>
      <c r="BN38" s="150"/>
      <c r="BO38" s="150"/>
      <c r="BP38" s="150"/>
      <c r="BQ38" s="150"/>
      <c r="BR38" s="150"/>
      <c r="BS38" s="150"/>
      <c r="BT38" s="150"/>
      <c r="BU38" s="150"/>
      <c r="BV38" s="150"/>
      <c r="BW38" s="150"/>
      <c r="BX38" s="150"/>
      <c r="BY38" s="150"/>
      <c r="BZ38" s="150"/>
      <c r="CA38" s="150"/>
      <c r="CB38" s="150"/>
      <c r="CC38" s="150"/>
      <c r="CD38" s="150"/>
      <c r="CE38" s="150"/>
      <c r="CF38" s="150"/>
      <c r="CG38" s="150"/>
      <c r="CH38" s="150"/>
      <c r="CI38" s="150"/>
      <c r="CJ38" s="150"/>
      <c r="CK38" s="150"/>
      <c r="CL38" s="150"/>
      <c r="CM38" s="150"/>
      <c r="CN38" s="150"/>
      <c r="CO38" s="150"/>
      <c r="CP38" s="150"/>
    </row>
    <row r="39" spans="1:94" ht="12.75" customHeight="1" outlineLevel="1" x14ac:dyDescent="0.2">
      <c r="B39" s="15" t="s">
        <v>195</v>
      </c>
      <c r="L39" s="145"/>
      <c r="P39" s="146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  <c r="AJ39" s="150"/>
      <c r="AK39" s="150"/>
      <c r="AL39" s="150"/>
      <c r="AM39" s="150"/>
      <c r="AN39" s="150"/>
      <c r="AO39" s="150"/>
      <c r="AP39" s="150"/>
      <c r="AQ39" s="150"/>
      <c r="AR39" s="150"/>
      <c r="AS39" s="150"/>
      <c r="AT39" s="150"/>
      <c r="AU39" s="150"/>
      <c r="AV39" s="150"/>
      <c r="AW39" s="150"/>
      <c r="AX39" s="150"/>
      <c r="AY39" s="150"/>
      <c r="AZ39" s="150"/>
      <c r="BA39" s="150"/>
      <c r="BB39" s="150"/>
      <c r="BC39" s="150"/>
      <c r="BD39" s="150"/>
      <c r="BE39" s="150"/>
      <c r="BF39" s="150"/>
      <c r="BG39" s="150"/>
      <c r="BH39" s="150"/>
      <c r="BI39" s="150"/>
      <c r="BJ39" s="150"/>
      <c r="BK39" s="150"/>
      <c r="BL39" s="150"/>
      <c r="BM39" s="150"/>
      <c r="BN39" s="150"/>
      <c r="BO39" s="150"/>
      <c r="BP39" s="150"/>
      <c r="BQ39" s="150"/>
      <c r="BR39" s="150"/>
      <c r="BS39" s="150"/>
      <c r="BT39" s="150"/>
      <c r="BU39" s="150"/>
      <c r="BV39" s="150"/>
      <c r="BW39" s="150"/>
      <c r="BX39" s="150"/>
      <c r="BY39" s="150"/>
      <c r="BZ39" s="150"/>
      <c r="CA39" s="150"/>
      <c r="CB39" s="150"/>
      <c r="CC39" s="150"/>
      <c r="CD39" s="150"/>
      <c r="CE39" s="150"/>
      <c r="CF39" s="150"/>
      <c r="CG39" s="150"/>
      <c r="CH39" s="150"/>
      <c r="CI39" s="150"/>
      <c r="CJ39" s="150"/>
      <c r="CK39" s="150"/>
      <c r="CL39" s="150"/>
      <c r="CM39" s="150"/>
      <c r="CN39" s="150"/>
      <c r="CO39" s="150"/>
      <c r="CP39" s="150"/>
    </row>
    <row r="40" spans="1:94" ht="12.75" customHeight="1" outlineLevel="1" x14ac:dyDescent="0.2">
      <c r="B40" s="3" t="s">
        <v>107</v>
      </c>
      <c r="J40" s="5" t="s">
        <v>5</v>
      </c>
      <c r="L40" s="145"/>
      <c r="P40" s="127">
        <f>SUM(R40:CP40)</f>
        <v>487.93500000000006</v>
      </c>
      <c r="R40" s="150">
        <f>'Manganese Mine'!R588</f>
        <v>0</v>
      </c>
      <c r="S40" s="150">
        <f>'Manganese Mine'!S588</f>
        <v>0</v>
      </c>
      <c r="T40" s="150">
        <f>'Manganese Mine'!T588</f>
        <v>0</v>
      </c>
      <c r="U40" s="150">
        <f>'Manganese Mine'!U588</f>
        <v>233.51999999999998</v>
      </c>
      <c r="V40" s="150">
        <f>'Manganese Mine'!V588</f>
        <v>108.35999999999999</v>
      </c>
      <c r="W40" s="150">
        <f>'Manganese Mine'!W588</f>
        <v>146.05500000000004</v>
      </c>
      <c r="X40" s="150">
        <f>'Manganese Mine'!X588</f>
        <v>0</v>
      </c>
      <c r="Y40" s="150">
        <f>'Manganese Mine'!Y588</f>
        <v>0</v>
      </c>
      <c r="Z40" s="150">
        <f>'Manganese Mine'!Z588</f>
        <v>0</v>
      </c>
      <c r="AA40" s="150">
        <f>'Manganese Mine'!AA588</f>
        <v>0</v>
      </c>
      <c r="AB40" s="150">
        <f>'Manganese Mine'!AB588</f>
        <v>0</v>
      </c>
      <c r="AC40" s="150">
        <f>'Manganese Mine'!AC588</f>
        <v>0</v>
      </c>
      <c r="AD40" s="150">
        <f>'Manganese Mine'!AD588</f>
        <v>0</v>
      </c>
      <c r="AE40" s="150">
        <f>'Manganese Mine'!AE588</f>
        <v>0</v>
      </c>
      <c r="AF40" s="150">
        <f>'Manganese Mine'!AF588</f>
        <v>0</v>
      </c>
      <c r="AG40" s="150">
        <f>'Manganese Mine'!AG588</f>
        <v>0</v>
      </c>
      <c r="AH40" s="150">
        <f>'Manganese Mine'!AH588</f>
        <v>0</v>
      </c>
      <c r="AI40" s="150">
        <f>'Manganese Mine'!AI588</f>
        <v>0</v>
      </c>
      <c r="AJ40" s="150">
        <f>'Manganese Mine'!AJ588</f>
        <v>0</v>
      </c>
      <c r="AK40" s="150">
        <f>'Manganese Mine'!AK588</f>
        <v>0</v>
      </c>
      <c r="AL40" s="150">
        <f>'Manganese Mine'!AL588</f>
        <v>0</v>
      </c>
      <c r="AM40" s="150">
        <f>'Manganese Mine'!AM588</f>
        <v>0</v>
      </c>
      <c r="AN40" s="150">
        <f>'Manganese Mine'!AN588</f>
        <v>0</v>
      </c>
      <c r="AO40" s="150">
        <f>'Manganese Mine'!AO588</f>
        <v>0</v>
      </c>
      <c r="AP40" s="150">
        <f>'Manganese Mine'!AP588</f>
        <v>0</v>
      </c>
      <c r="AQ40" s="150">
        <f>'Manganese Mine'!AQ588</f>
        <v>0</v>
      </c>
      <c r="AR40" s="150">
        <f>'Manganese Mine'!AR588</f>
        <v>0</v>
      </c>
      <c r="AS40" s="150">
        <f>'Manganese Mine'!AS588</f>
        <v>0</v>
      </c>
      <c r="AT40" s="150">
        <f>'Manganese Mine'!AT588</f>
        <v>0</v>
      </c>
      <c r="AU40" s="150">
        <f>'Manganese Mine'!AU588</f>
        <v>0</v>
      </c>
      <c r="AV40" s="150">
        <f>'Manganese Mine'!AV588</f>
        <v>0</v>
      </c>
      <c r="AW40" s="150">
        <f>'Manganese Mine'!AW588</f>
        <v>0</v>
      </c>
      <c r="AX40" s="150">
        <f>'Manganese Mine'!AX588</f>
        <v>0</v>
      </c>
      <c r="AY40" s="150">
        <f>'Manganese Mine'!AY588</f>
        <v>0</v>
      </c>
      <c r="AZ40" s="150">
        <f>'Manganese Mine'!AZ588</f>
        <v>0</v>
      </c>
      <c r="BA40" s="150">
        <f>'Manganese Mine'!BA588</f>
        <v>0</v>
      </c>
      <c r="BB40" s="150">
        <f>'Manganese Mine'!BB588</f>
        <v>0</v>
      </c>
      <c r="BC40" s="150">
        <f>'Manganese Mine'!BC588</f>
        <v>0</v>
      </c>
      <c r="BD40" s="150">
        <f>'Manganese Mine'!BD588</f>
        <v>0</v>
      </c>
      <c r="BE40" s="150">
        <f>'Manganese Mine'!BE588</f>
        <v>0</v>
      </c>
      <c r="BF40" s="150">
        <f>'Manganese Mine'!BF588</f>
        <v>0</v>
      </c>
      <c r="BG40" s="150">
        <f>'Manganese Mine'!BG588</f>
        <v>0</v>
      </c>
      <c r="BH40" s="150">
        <f>'Manganese Mine'!BH588</f>
        <v>0</v>
      </c>
      <c r="BI40" s="150">
        <f>'Manganese Mine'!BI588</f>
        <v>0</v>
      </c>
      <c r="BJ40" s="150">
        <f>'Manganese Mine'!BJ588</f>
        <v>0</v>
      </c>
      <c r="BK40" s="150">
        <f>'Manganese Mine'!BK588</f>
        <v>0</v>
      </c>
      <c r="BL40" s="150">
        <f>'Manganese Mine'!BL588</f>
        <v>0</v>
      </c>
      <c r="BM40" s="150">
        <f>'Manganese Mine'!BM588</f>
        <v>0</v>
      </c>
      <c r="BN40" s="150">
        <f>'Manganese Mine'!BN588</f>
        <v>0</v>
      </c>
      <c r="BO40" s="150">
        <f>'Manganese Mine'!BO588</f>
        <v>0</v>
      </c>
      <c r="BP40" s="150">
        <f>'Manganese Mine'!BP588</f>
        <v>0</v>
      </c>
      <c r="BQ40" s="150">
        <f>'Manganese Mine'!BQ588</f>
        <v>0</v>
      </c>
      <c r="BR40" s="150">
        <f>'Manganese Mine'!BR588</f>
        <v>0</v>
      </c>
      <c r="BS40" s="150">
        <f>'Manganese Mine'!BS588</f>
        <v>0</v>
      </c>
      <c r="BT40" s="150">
        <f>'Manganese Mine'!BT588</f>
        <v>0</v>
      </c>
      <c r="BU40" s="150">
        <f>'Manganese Mine'!BU588</f>
        <v>0</v>
      </c>
      <c r="BV40" s="150">
        <f>'Manganese Mine'!BV588</f>
        <v>0</v>
      </c>
      <c r="BW40" s="150">
        <f>'Manganese Mine'!BW588</f>
        <v>0</v>
      </c>
      <c r="BX40" s="150">
        <f>'Manganese Mine'!BX588</f>
        <v>0</v>
      </c>
      <c r="BY40" s="150">
        <f>'Manganese Mine'!BY588</f>
        <v>0</v>
      </c>
      <c r="BZ40" s="150">
        <f>'Manganese Mine'!BZ588</f>
        <v>0</v>
      </c>
      <c r="CA40" s="150">
        <f>'Manganese Mine'!CA588</f>
        <v>0</v>
      </c>
      <c r="CB40" s="150">
        <f>'Manganese Mine'!CB588</f>
        <v>0</v>
      </c>
      <c r="CC40" s="150">
        <f>'Manganese Mine'!CC588</f>
        <v>0</v>
      </c>
      <c r="CD40" s="150">
        <f>'Manganese Mine'!CD588</f>
        <v>0</v>
      </c>
      <c r="CE40" s="150">
        <f>'Manganese Mine'!CE588</f>
        <v>0</v>
      </c>
      <c r="CF40" s="150">
        <f>'Manganese Mine'!CF588</f>
        <v>0</v>
      </c>
      <c r="CG40" s="150">
        <f>'Manganese Mine'!CG588</f>
        <v>0</v>
      </c>
      <c r="CH40" s="150">
        <f>'Manganese Mine'!CH588</f>
        <v>0</v>
      </c>
      <c r="CI40" s="150">
        <f>'Manganese Mine'!CI588</f>
        <v>0</v>
      </c>
      <c r="CJ40" s="150">
        <f>'Manganese Mine'!CJ588</f>
        <v>0</v>
      </c>
      <c r="CK40" s="150">
        <f>'Manganese Mine'!CK588</f>
        <v>0</v>
      </c>
      <c r="CL40" s="150">
        <f>'Manganese Mine'!CL588</f>
        <v>0</v>
      </c>
      <c r="CM40" s="150">
        <f>'Manganese Mine'!CM588</f>
        <v>0</v>
      </c>
      <c r="CN40" s="150">
        <f>'Manganese Mine'!CN588</f>
        <v>0</v>
      </c>
      <c r="CO40" s="150">
        <f>'Manganese Mine'!CO588</f>
        <v>0</v>
      </c>
      <c r="CP40" s="150">
        <f>'Manganese Mine'!CP588</f>
        <v>0</v>
      </c>
    </row>
    <row r="41" spans="1:94" ht="12.75" customHeight="1" outlineLevel="1" x14ac:dyDescent="0.2">
      <c r="B41" s="3" t="s">
        <v>196</v>
      </c>
      <c r="J41" s="5" t="s">
        <v>5</v>
      </c>
      <c r="L41" s="145"/>
      <c r="P41" s="127">
        <f>SUM(R41:CP41)</f>
        <v>17.879324117879385</v>
      </c>
      <c r="R41" s="150">
        <f>'Manganese Mine'!R589</f>
        <v>0</v>
      </c>
      <c r="S41" s="150">
        <f>'Manganese Mine'!S589</f>
        <v>0</v>
      </c>
      <c r="T41" s="150">
        <f>'Manganese Mine'!T589</f>
        <v>0</v>
      </c>
      <c r="U41" s="150">
        <f>'Manganese Mine'!U589</f>
        <v>0</v>
      </c>
      <c r="V41" s="150">
        <f>'Manganese Mine'!V589</f>
        <v>6.3281461588530767</v>
      </c>
      <c r="W41" s="150">
        <f>'Manganese Mine'!W589</f>
        <v>11.551177959026306</v>
      </c>
      <c r="X41" s="150">
        <f>'Manganese Mine'!X589</f>
        <v>0</v>
      </c>
      <c r="Y41" s="150">
        <f>'Manganese Mine'!Y589</f>
        <v>0</v>
      </c>
      <c r="Z41" s="150">
        <f>'Manganese Mine'!Z589</f>
        <v>0</v>
      </c>
      <c r="AA41" s="150">
        <f>'Manganese Mine'!AA589</f>
        <v>0</v>
      </c>
      <c r="AB41" s="150">
        <f>'Manganese Mine'!AB589</f>
        <v>0</v>
      </c>
      <c r="AC41" s="150">
        <f>'Manganese Mine'!AC589</f>
        <v>0</v>
      </c>
      <c r="AD41" s="150">
        <f>'Manganese Mine'!AD589</f>
        <v>0</v>
      </c>
      <c r="AE41" s="150">
        <f>'Manganese Mine'!AE589</f>
        <v>0</v>
      </c>
      <c r="AF41" s="150">
        <f>'Manganese Mine'!AF589</f>
        <v>0</v>
      </c>
      <c r="AG41" s="150">
        <f>'Manganese Mine'!AG589</f>
        <v>0</v>
      </c>
      <c r="AH41" s="150">
        <f>'Manganese Mine'!AH589</f>
        <v>0</v>
      </c>
      <c r="AI41" s="150">
        <f>'Manganese Mine'!AI589</f>
        <v>0</v>
      </c>
      <c r="AJ41" s="150">
        <f>'Manganese Mine'!AJ589</f>
        <v>0</v>
      </c>
      <c r="AK41" s="150">
        <f>'Manganese Mine'!AK589</f>
        <v>0</v>
      </c>
      <c r="AL41" s="150">
        <f>'Manganese Mine'!AL589</f>
        <v>0</v>
      </c>
      <c r="AM41" s="150">
        <f>'Manganese Mine'!AM589</f>
        <v>0</v>
      </c>
      <c r="AN41" s="150">
        <f>'Manganese Mine'!AN589</f>
        <v>0</v>
      </c>
      <c r="AO41" s="150">
        <f>'Manganese Mine'!AO589</f>
        <v>0</v>
      </c>
      <c r="AP41" s="150">
        <f>'Manganese Mine'!AP589</f>
        <v>0</v>
      </c>
      <c r="AQ41" s="150">
        <f>'Manganese Mine'!AQ589</f>
        <v>0</v>
      </c>
      <c r="AR41" s="150">
        <f>'Manganese Mine'!AR589</f>
        <v>0</v>
      </c>
      <c r="AS41" s="150">
        <f>'Manganese Mine'!AS589</f>
        <v>0</v>
      </c>
      <c r="AT41" s="150">
        <f>'Manganese Mine'!AT589</f>
        <v>0</v>
      </c>
      <c r="AU41" s="150">
        <f>'Manganese Mine'!AU589</f>
        <v>0</v>
      </c>
      <c r="AV41" s="150">
        <f>'Manganese Mine'!AV589</f>
        <v>0</v>
      </c>
      <c r="AW41" s="150">
        <f>'Manganese Mine'!AW589</f>
        <v>0</v>
      </c>
      <c r="AX41" s="150">
        <f>'Manganese Mine'!AX589</f>
        <v>0</v>
      </c>
      <c r="AY41" s="150">
        <f>'Manganese Mine'!AY589</f>
        <v>0</v>
      </c>
      <c r="AZ41" s="150">
        <f>'Manganese Mine'!AZ589</f>
        <v>0</v>
      </c>
      <c r="BA41" s="150">
        <f>'Manganese Mine'!BA589</f>
        <v>0</v>
      </c>
      <c r="BB41" s="150">
        <f>'Manganese Mine'!BB589</f>
        <v>0</v>
      </c>
      <c r="BC41" s="150">
        <f>'Manganese Mine'!BC589</f>
        <v>0</v>
      </c>
      <c r="BD41" s="150">
        <f>'Manganese Mine'!BD589</f>
        <v>0</v>
      </c>
      <c r="BE41" s="150">
        <f>'Manganese Mine'!BE589</f>
        <v>0</v>
      </c>
      <c r="BF41" s="150">
        <f>'Manganese Mine'!BF589</f>
        <v>0</v>
      </c>
      <c r="BG41" s="150">
        <f>'Manganese Mine'!BG589</f>
        <v>0</v>
      </c>
      <c r="BH41" s="150">
        <f>'Manganese Mine'!BH589</f>
        <v>0</v>
      </c>
      <c r="BI41" s="150">
        <f>'Manganese Mine'!BI589</f>
        <v>0</v>
      </c>
      <c r="BJ41" s="150">
        <f>'Manganese Mine'!BJ589</f>
        <v>0</v>
      </c>
      <c r="BK41" s="150">
        <f>'Manganese Mine'!BK589</f>
        <v>0</v>
      </c>
      <c r="BL41" s="150">
        <f>'Manganese Mine'!BL589</f>
        <v>0</v>
      </c>
      <c r="BM41" s="150">
        <f>'Manganese Mine'!BM589</f>
        <v>0</v>
      </c>
      <c r="BN41" s="150">
        <f>'Manganese Mine'!BN589</f>
        <v>0</v>
      </c>
      <c r="BO41" s="150">
        <f>'Manganese Mine'!BO589</f>
        <v>0</v>
      </c>
      <c r="BP41" s="150">
        <f>'Manganese Mine'!BP589</f>
        <v>0</v>
      </c>
      <c r="BQ41" s="150">
        <f>'Manganese Mine'!BQ589</f>
        <v>0</v>
      </c>
      <c r="BR41" s="150">
        <f>'Manganese Mine'!BR589</f>
        <v>0</v>
      </c>
      <c r="BS41" s="150">
        <f>'Manganese Mine'!BS589</f>
        <v>0</v>
      </c>
      <c r="BT41" s="150">
        <f>'Manganese Mine'!BT589</f>
        <v>0</v>
      </c>
      <c r="BU41" s="150">
        <f>'Manganese Mine'!BU589</f>
        <v>0</v>
      </c>
      <c r="BV41" s="150">
        <f>'Manganese Mine'!BV589</f>
        <v>0</v>
      </c>
      <c r="BW41" s="150">
        <f>'Manganese Mine'!BW589</f>
        <v>0</v>
      </c>
      <c r="BX41" s="150">
        <f>'Manganese Mine'!BX589</f>
        <v>0</v>
      </c>
      <c r="BY41" s="150">
        <f>'Manganese Mine'!BY589</f>
        <v>0</v>
      </c>
      <c r="BZ41" s="150">
        <f>'Manganese Mine'!BZ589</f>
        <v>0</v>
      </c>
      <c r="CA41" s="150">
        <f>'Manganese Mine'!CA589</f>
        <v>0</v>
      </c>
      <c r="CB41" s="150">
        <f>'Manganese Mine'!CB589</f>
        <v>0</v>
      </c>
      <c r="CC41" s="150">
        <f>'Manganese Mine'!CC589</f>
        <v>0</v>
      </c>
      <c r="CD41" s="150">
        <f>'Manganese Mine'!CD589</f>
        <v>0</v>
      </c>
      <c r="CE41" s="150">
        <f>'Manganese Mine'!CE589</f>
        <v>0</v>
      </c>
      <c r="CF41" s="150">
        <f>'Manganese Mine'!CF589</f>
        <v>0</v>
      </c>
      <c r="CG41" s="150">
        <f>'Manganese Mine'!CG589</f>
        <v>0</v>
      </c>
      <c r="CH41" s="150">
        <f>'Manganese Mine'!CH589</f>
        <v>0</v>
      </c>
      <c r="CI41" s="150">
        <f>'Manganese Mine'!CI589</f>
        <v>0</v>
      </c>
      <c r="CJ41" s="150">
        <f>'Manganese Mine'!CJ589</f>
        <v>0</v>
      </c>
      <c r="CK41" s="150">
        <f>'Manganese Mine'!CK589</f>
        <v>0</v>
      </c>
      <c r="CL41" s="150">
        <f>'Manganese Mine'!CL589</f>
        <v>0</v>
      </c>
      <c r="CM41" s="150">
        <f>'Manganese Mine'!CM589</f>
        <v>0</v>
      </c>
      <c r="CN41" s="150">
        <f>'Manganese Mine'!CN589</f>
        <v>0</v>
      </c>
      <c r="CO41" s="150">
        <f>'Manganese Mine'!CO589</f>
        <v>0</v>
      </c>
      <c r="CP41" s="150">
        <f>'Manganese Mine'!CP589</f>
        <v>0</v>
      </c>
    </row>
    <row r="42" spans="1:94" ht="12.75" customHeight="1" outlineLevel="1" x14ac:dyDescent="0.2">
      <c r="B42" s="3" t="s">
        <v>197</v>
      </c>
      <c r="J42" s="5" t="s">
        <v>5</v>
      </c>
      <c r="L42" s="145"/>
      <c r="P42" s="127">
        <f>SUM(R42:CP42)</f>
        <v>17.414674457332847</v>
      </c>
      <c r="R42" s="150">
        <f>'Manganese Mine'!R590+'Manganese Mine'!R719</f>
        <v>0</v>
      </c>
      <c r="S42" s="150">
        <f>'Manganese Mine'!S590+'Manganese Mine'!S719</f>
        <v>0</v>
      </c>
      <c r="T42" s="150">
        <f>'Manganese Mine'!T590+'Manganese Mine'!T719</f>
        <v>0</v>
      </c>
      <c r="U42" s="150">
        <f>'Manganese Mine'!U590+'Manganese Mine'!U719</f>
        <v>10.680620400191366</v>
      </c>
      <c r="V42" s="150">
        <f>'Manganese Mine'!V590+'Manganese Mine'!V719</f>
        <v>1.37905405714148</v>
      </c>
      <c r="W42" s="150">
        <f>'Manganese Mine'!W590+'Manganese Mine'!W719</f>
        <v>0</v>
      </c>
      <c r="X42" s="150">
        <f>'Manganese Mine'!X590+'Manganese Mine'!X719</f>
        <v>0.315</v>
      </c>
      <c r="Y42" s="150">
        <f>'Manganese Mine'!Y590+'Manganese Mine'!Y719</f>
        <v>0.315</v>
      </c>
      <c r="Z42" s="150">
        <f>'Manganese Mine'!Z590+'Manganese Mine'!Z719</f>
        <v>0.315</v>
      </c>
      <c r="AA42" s="150">
        <f>'Manganese Mine'!AA590+'Manganese Mine'!AA719</f>
        <v>0.315</v>
      </c>
      <c r="AB42" s="150">
        <f>'Manganese Mine'!AB590+'Manganese Mine'!AB719</f>
        <v>0.315</v>
      </c>
      <c r="AC42" s="150">
        <f>'Manganese Mine'!AC590+'Manganese Mine'!AC719</f>
        <v>0.315</v>
      </c>
      <c r="AD42" s="150">
        <f>'Manganese Mine'!AD590+'Manganese Mine'!AD719</f>
        <v>0.315</v>
      </c>
      <c r="AE42" s="150">
        <f>'Manganese Mine'!AE590+'Manganese Mine'!AE719</f>
        <v>0.315</v>
      </c>
      <c r="AF42" s="150">
        <f>'Manganese Mine'!AF590+'Manganese Mine'!AF719</f>
        <v>0.315</v>
      </c>
      <c r="AG42" s="150">
        <f>'Manganese Mine'!AG590+'Manganese Mine'!AG719</f>
        <v>0.315</v>
      </c>
      <c r="AH42" s="150">
        <f>'Manganese Mine'!AH590+'Manganese Mine'!AH719</f>
        <v>0.315</v>
      </c>
      <c r="AI42" s="150">
        <f>'Manganese Mine'!AI590+'Manganese Mine'!AI719</f>
        <v>0.315</v>
      </c>
      <c r="AJ42" s="150">
        <f>'Manganese Mine'!AJ590+'Manganese Mine'!AJ719</f>
        <v>0.315</v>
      </c>
      <c r="AK42" s="150">
        <f>'Manganese Mine'!AK590+'Manganese Mine'!AK719</f>
        <v>0.315</v>
      </c>
      <c r="AL42" s="150">
        <f>'Manganese Mine'!AL590+'Manganese Mine'!AL719</f>
        <v>0.315</v>
      </c>
      <c r="AM42" s="150">
        <f>'Manganese Mine'!AM590+'Manganese Mine'!AM719</f>
        <v>0.315</v>
      </c>
      <c r="AN42" s="150">
        <f>'Manganese Mine'!AN590+'Manganese Mine'!AN719</f>
        <v>0.315</v>
      </c>
      <c r="AO42" s="150">
        <f>'Manganese Mine'!AO590+'Manganese Mine'!AO719</f>
        <v>0</v>
      </c>
      <c r="AP42" s="150">
        <f>'Manganese Mine'!AP590+'Manganese Mine'!AP719</f>
        <v>0</v>
      </c>
      <c r="AQ42" s="150">
        <f>'Manganese Mine'!AQ590+'Manganese Mine'!AQ719</f>
        <v>0</v>
      </c>
      <c r="AR42" s="150">
        <f>'Manganese Mine'!AR590+'Manganese Mine'!AR719</f>
        <v>0</v>
      </c>
      <c r="AS42" s="150">
        <f>'Manganese Mine'!AS590+'Manganese Mine'!AS719</f>
        <v>0</v>
      </c>
      <c r="AT42" s="150">
        <f>'Manganese Mine'!AT590+'Manganese Mine'!AT719</f>
        <v>0</v>
      </c>
      <c r="AU42" s="150">
        <f>'Manganese Mine'!AU590+'Manganese Mine'!AU719</f>
        <v>0</v>
      </c>
      <c r="AV42" s="150">
        <f>'Manganese Mine'!AV590+'Manganese Mine'!AV719</f>
        <v>0</v>
      </c>
      <c r="AW42" s="150">
        <f>'Manganese Mine'!AW590+'Manganese Mine'!AW719</f>
        <v>0</v>
      </c>
      <c r="AX42" s="150">
        <f>'Manganese Mine'!AX590+'Manganese Mine'!AX719</f>
        <v>0</v>
      </c>
      <c r="AY42" s="150">
        <f>'Manganese Mine'!AY590+'Manganese Mine'!AY719</f>
        <v>0</v>
      </c>
      <c r="AZ42" s="150">
        <f>'Manganese Mine'!AZ590+'Manganese Mine'!AZ719</f>
        <v>0</v>
      </c>
      <c r="BA42" s="150">
        <f>'Manganese Mine'!BA590+'Manganese Mine'!BA719</f>
        <v>0</v>
      </c>
      <c r="BB42" s="150">
        <f>'Manganese Mine'!BB590+'Manganese Mine'!BB719</f>
        <v>0</v>
      </c>
      <c r="BC42" s="150">
        <f>'Manganese Mine'!BC590+'Manganese Mine'!BC719</f>
        <v>0</v>
      </c>
      <c r="BD42" s="150">
        <f>'Manganese Mine'!BD590+'Manganese Mine'!BD719</f>
        <v>0</v>
      </c>
      <c r="BE42" s="150">
        <f>'Manganese Mine'!BE590+'Manganese Mine'!BE719</f>
        <v>0</v>
      </c>
      <c r="BF42" s="150">
        <f>'Manganese Mine'!BF590+'Manganese Mine'!BF719</f>
        <v>0</v>
      </c>
      <c r="BG42" s="150">
        <f>'Manganese Mine'!BG590+'Manganese Mine'!BG719</f>
        <v>0</v>
      </c>
      <c r="BH42" s="150">
        <f>'Manganese Mine'!BH590+'Manganese Mine'!BH719</f>
        <v>0</v>
      </c>
      <c r="BI42" s="150">
        <f>'Manganese Mine'!BI590+'Manganese Mine'!BI719</f>
        <v>0</v>
      </c>
      <c r="BJ42" s="150">
        <f>'Manganese Mine'!BJ590+'Manganese Mine'!BJ719</f>
        <v>0</v>
      </c>
      <c r="BK42" s="150">
        <f>'Manganese Mine'!BK590+'Manganese Mine'!BK719</f>
        <v>0</v>
      </c>
      <c r="BL42" s="150">
        <f>'Manganese Mine'!BL590+'Manganese Mine'!BL719</f>
        <v>0</v>
      </c>
      <c r="BM42" s="150">
        <f>'Manganese Mine'!BM590+'Manganese Mine'!BM719</f>
        <v>0</v>
      </c>
      <c r="BN42" s="150">
        <f>'Manganese Mine'!BN590+'Manganese Mine'!BN719</f>
        <v>0</v>
      </c>
      <c r="BO42" s="150">
        <f>'Manganese Mine'!BO590+'Manganese Mine'!BO719</f>
        <v>0</v>
      </c>
      <c r="BP42" s="150">
        <f>'Manganese Mine'!BP590+'Manganese Mine'!BP719</f>
        <v>0</v>
      </c>
      <c r="BQ42" s="150">
        <f>'Manganese Mine'!BQ590+'Manganese Mine'!BQ719</f>
        <v>0</v>
      </c>
      <c r="BR42" s="150">
        <f>'Manganese Mine'!BR590+'Manganese Mine'!BR719</f>
        <v>0</v>
      </c>
      <c r="BS42" s="150">
        <f>'Manganese Mine'!BS590+'Manganese Mine'!BS719</f>
        <v>0</v>
      </c>
      <c r="BT42" s="150">
        <f>'Manganese Mine'!BT590+'Manganese Mine'!BT719</f>
        <v>0</v>
      </c>
      <c r="BU42" s="150">
        <f>'Manganese Mine'!BU590+'Manganese Mine'!BU719</f>
        <v>0</v>
      </c>
      <c r="BV42" s="150">
        <f>'Manganese Mine'!BV590+'Manganese Mine'!BV719</f>
        <v>0</v>
      </c>
      <c r="BW42" s="150">
        <f>'Manganese Mine'!BW590+'Manganese Mine'!BW719</f>
        <v>0</v>
      </c>
      <c r="BX42" s="150">
        <f>'Manganese Mine'!BX590+'Manganese Mine'!BX719</f>
        <v>0</v>
      </c>
      <c r="BY42" s="150">
        <f>'Manganese Mine'!BY590+'Manganese Mine'!BY719</f>
        <v>0</v>
      </c>
      <c r="BZ42" s="150">
        <f>'Manganese Mine'!BZ590+'Manganese Mine'!BZ719</f>
        <v>0</v>
      </c>
      <c r="CA42" s="150">
        <f>'Manganese Mine'!CA590+'Manganese Mine'!CA719</f>
        <v>0</v>
      </c>
      <c r="CB42" s="150">
        <f>'Manganese Mine'!CB590+'Manganese Mine'!CB719</f>
        <v>0</v>
      </c>
      <c r="CC42" s="150">
        <f>'Manganese Mine'!CC590+'Manganese Mine'!CC719</f>
        <v>0</v>
      </c>
      <c r="CD42" s="150">
        <f>'Manganese Mine'!CD590+'Manganese Mine'!CD719</f>
        <v>0</v>
      </c>
      <c r="CE42" s="150">
        <f>'Manganese Mine'!CE590+'Manganese Mine'!CE719</f>
        <v>0</v>
      </c>
      <c r="CF42" s="150">
        <f>'Manganese Mine'!CF590+'Manganese Mine'!CF719</f>
        <v>0</v>
      </c>
      <c r="CG42" s="150">
        <f>'Manganese Mine'!CG590+'Manganese Mine'!CG719</f>
        <v>0</v>
      </c>
      <c r="CH42" s="150">
        <f>'Manganese Mine'!CH590+'Manganese Mine'!CH719</f>
        <v>0</v>
      </c>
      <c r="CI42" s="150">
        <f>'Manganese Mine'!CI590+'Manganese Mine'!CI719</f>
        <v>0</v>
      </c>
      <c r="CJ42" s="150">
        <f>'Manganese Mine'!CJ590+'Manganese Mine'!CJ719</f>
        <v>0</v>
      </c>
      <c r="CK42" s="150">
        <f>'Manganese Mine'!CK590+'Manganese Mine'!CK719</f>
        <v>0</v>
      </c>
      <c r="CL42" s="150">
        <f>'Manganese Mine'!CL590+'Manganese Mine'!CL719</f>
        <v>0</v>
      </c>
      <c r="CM42" s="150">
        <f>'Manganese Mine'!CM590+'Manganese Mine'!CM719</f>
        <v>0</v>
      </c>
      <c r="CN42" s="150">
        <f>'Manganese Mine'!CN590+'Manganese Mine'!CN719</f>
        <v>0</v>
      </c>
      <c r="CO42" s="150">
        <f>'Manganese Mine'!CO590+'Manganese Mine'!CO719</f>
        <v>0</v>
      </c>
      <c r="CP42" s="150">
        <f>'Manganese Mine'!CP590+'Manganese Mine'!CP719</f>
        <v>0</v>
      </c>
    </row>
    <row r="43" spans="1:94" ht="12.75" customHeight="1" outlineLevel="1" x14ac:dyDescent="0.2">
      <c r="L43" s="145"/>
      <c r="P43" s="146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  <c r="AI43" s="150"/>
      <c r="AJ43" s="150"/>
      <c r="AK43" s="150"/>
      <c r="AL43" s="150"/>
      <c r="AM43" s="150"/>
      <c r="AN43" s="150"/>
      <c r="AO43" s="150"/>
      <c r="AP43" s="150"/>
      <c r="AQ43" s="150"/>
      <c r="AR43" s="150"/>
      <c r="AS43" s="150"/>
      <c r="AT43" s="150"/>
      <c r="AU43" s="150"/>
      <c r="AV43" s="150"/>
      <c r="AW43" s="150"/>
      <c r="AX43" s="150"/>
      <c r="AY43" s="150"/>
      <c r="AZ43" s="150"/>
      <c r="BA43" s="150"/>
      <c r="BB43" s="150"/>
      <c r="BC43" s="150"/>
      <c r="BD43" s="150"/>
      <c r="BE43" s="150"/>
      <c r="BF43" s="150"/>
      <c r="BG43" s="150"/>
      <c r="BH43" s="150"/>
      <c r="BI43" s="150"/>
      <c r="BJ43" s="150"/>
      <c r="BK43" s="150"/>
      <c r="BL43" s="150"/>
      <c r="BM43" s="150"/>
      <c r="BN43" s="150"/>
      <c r="BO43" s="150"/>
      <c r="BP43" s="150"/>
      <c r="BQ43" s="150"/>
      <c r="BR43" s="150"/>
      <c r="BS43" s="150"/>
      <c r="BT43" s="150"/>
      <c r="BU43" s="150"/>
      <c r="BV43" s="150"/>
      <c r="BW43" s="150"/>
      <c r="BX43" s="150"/>
      <c r="BY43" s="150"/>
      <c r="BZ43" s="150"/>
      <c r="CA43" s="150"/>
      <c r="CB43" s="150"/>
      <c r="CC43" s="150"/>
      <c r="CD43" s="150"/>
      <c r="CE43" s="150"/>
      <c r="CF43" s="150"/>
      <c r="CG43" s="150"/>
      <c r="CH43" s="150"/>
      <c r="CI43" s="150"/>
      <c r="CJ43" s="150"/>
      <c r="CK43" s="150"/>
      <c r="CL43" s="150"/>
      <c r="CM43" s="150"/>
      <c r="CN43" s="150"/>
      <c r="CO43" s="150"/>
      <c r="CP43" s="150"/>
    </row>
    <row r="44" spans="1:94" ht="12.75" customHeight="1" outlineLevel="1" x14ac:dyDescent="0.2">
      <c r="B44" s="3" t="s">
        <v>198</v>
      </c>
      <c r="J44" s="5" t="s">
        <v>5</v>
      </c>
      <c r="L44" s="145"/>
      <c r="P44" s="127">
        <f>SUM(R44:CP44)</f>
        <v>98.411522423609057</v>
      </c>
      <c r="R44" s="150">
        <f>'Manganese Mine'!R60</f>
        <v>0</v>
      </c>
      <c r="S44" s="150">
        <f>'Manganese Mine'!S60</f>
        <v>0</v>
      </c>
      <c r="T44" s="150">
        <f>'Manganese Mine'!T60</f>
        <v>0</v>
      </c>
      <c r="U44" s="150">
        <f>'Manganese Mine'!U60</f>
        <v>0</v>
      </c>
      <c r="V44" s="150">
        <f>'Manganese Mine'!V60</f>
        <v>0</v>
      </c>
      <c r="W44" s="150">
        <f>'Manganese Mine'!W60</f>
        <v>0</v>
      </c>
      <c r="X44" s="150">
        <f>'Manganese Mine'!X60</f>
        <v>3.1705645065793755</v>
      </c>
      <c r="Y44" s="150">
        <f>'Manganese Mine'!Y60</f>
        <v>3.6934611754497273</v>
      </c>
      <c r="Z44" s="150">
        <f>'Manganese Mine'!Z60</f>
        <v>4.9596245079124337</v>
      </c>
      <c r="AA44" s="150">
        <f>'Manganese Mine'!AA60</f>
        <v>4.5628701718270754</v>
      </c>
      <c r="AB44" s="150">
        <f>'Manganese Mine'!AB60</f>
        <v>4.0719924346953054</v>
      </c>
      <c r="AC44" s="150">
        <f>'Manganese Mine'!AC60</f>
        <v>6.0177959905257614</v>
      </c>
      <c r="AD44" s="150">
        <f>'Manganese Mine'!AD60</f>
        <v>4.2623980235556704</v>
      </c>
      <c r="AE44" s="150">
        <f>'Manganese Mine'!AE60</f>
        <v>1.8963554313408746</v>
      </c>
      <c r="AF44" s="150">
        <f>'Manganese Mine'!AF60</f>
        <v>4.1017027754092492</v>
      </c>
      <c r="AG44" s="150">
        <f>'Manganese Mine'!AG60</f>
        <v>3.6267903455254697</v>
      </c>
      <c r="AH44" s="150">
        <f>'Manganese Mine'!AH60</f>
        <v>3.7968342577590199</v>
      </c>
      <c r="AI44" s="150">
        <f>'Manganese Mine'!AI60</f>
        <v>5.3584389254109723</v>
      </c>
      <c r="AJ44" s="150">
        <f>'Manganese Mine'!AJ60</f>
        <v>4.699196544195507</v>
      </c>
      <c r="AK44" s="150">
        <f>'Manganese Mine'!AK60</f>
        <v>5.2012556483881411</v>
      </c>
      <c r="AL44" s="150">
        <f>'Manganese Mine'!AL60</f>
        <v>5.5585843931057095</v>
      </c>
      <c r="AM44" s="150">
        <f>'Manganese Mine'!AM60</f>
        <v>4.1514212910770487</v>
      </c>
      <c r="AN44" s="150">
        <f>'Manganese Mine'!AN60</f>
        <v>4.6345026758544314</v>
      </c>
      <c r="AO44" s="150">
        <f>'Manganese Mine'!AO60</f>
        <v>6.7204880797039674</v>
      </c>
      <c r="AP44" s="150">
        <f>'Manganese Mine'!AP60</f>
        <v>8.0773164416835161</v>
      </c>
      <c r="AQ44" s="150">
        <f>'Manganese Mine'!AQ60</f>
        <v>4.8435561470503696</v>
      </c>
      <c r="AR44" s="150">
        <f>'Manganese Mine'!AR60</f>
        <v>5.0063726565594289</v>
      </c>
      <c r="AS44" s="150">
        <f>'Manganese Mine'!AS60</f>
        <v>0</v>
      </c>
      <c r="AT44" s="150">
        <f>'Manganese Mine'!AT60</f>
        <v>0</v>
      </c>
      <c r="AU44" s="150">
        <f>'Manganese Mine'!AU60</f>
        <v>0</v>
      </c>
      <c r="AV44" s="150">
        <f>'Manganese Mine'!AV60</f>
        <v>0</v>
      </c>
      <c r="AW44" s="150">
        <f>'Manganese Mine'!AW60</f>
        <v>0</v>
      </c>
      <c r="AX44" s="150">
        <f>'Manganese Mine'!AX60</f>
        <v>0</v>
      </c>
      <c r="AY44" s="150">
        <f>'Manganese Mine'!AY60</f>
        <v>0</v>
      </c>
      <c r="AZ44" s="150">
        <f>'Manganese Mine'!AZ60</f>
        <v>0</v>
      </c>
      <c r="BA44" s="150">
        <f>'Manganese Mine'!BA60</f>
        <v>0</v>
      </c>
      <c r="BB44" s="150">
        <f>'Manganese Mine'!BB60</f>
        <v>0</v>
      </c>
      <c r="BC44" s="150">
        <f>'Manganese Mine'!BC60</f>
        <v>0</v>
      </c>
      <c r="BD44" s="150">
        <f>'Manganese Mine'!BD60</f>
        <v>0</v>
      </c>
      <c r="BE44" s="150">
        <f>'Manganese Mine'!BE60</f>
        <v>0</v>
      </c>
      <c r="BF44" s="150">
        <f>'Manganese Mine'!BF60</f>
        <v>0</v>
      </c>
      <c r="BG44" s="150">
        <f>'Manganese Mine'!BG60</f>
        <v>0</v>
      </c>
      <c r="BH44" s="150">
        <f>'Manganese Mine'!BH60</f>
        <v>0</v>
      </c>
      <c r="BI44" s="150">
        <f>'Manganese Mine'!BI60</f>
        <v>0</v>
      </c>
      <c r="BJ44" s="150">
        <f>'Manganese Mine'!BJ60</f>
        <v>0</v>
      </c>
      <c r="BK44" s="150">
        <f>'Manganese Mine'!BK60</f>
        <v>0</v>
      </c>
      <c r="BL44" s="150">
        <f>'Manganese Mine'!BL60</f>
        <v>0</v>
      </c>
      <c r="BM44" s="150">
        <f>'Manganese Mine'!BM60</f>
        <v>0</v>
      </c>
      <c r="BN44" s="150">
        <f>'Manganese Mine'!BN60</f>
        <v>0</v>
      </c>
      <c r="BO44" s="150">
        <f>'Manganese Mine'!BO60</f>
        <v>0</v>
      </c>
      <c r="BP44" s="150">
        <f>'Manganese Mine'!BP60</f>
        <v>0</v>
      </c>
      <c r="BQ44" s="150">
        <f>'Manganese Mine'!BQ60</f>
        <v>0</v>
      </c>
      <c r="BR44" s="150">
        <f>'Manganese Mine'!BR60</f>
        <v>0</v>
      </c>
      <c r="BS44" s="150">
        <f>'Manganese Mine'!BS60</f>
        <v>0</v>
      </c>
      <c r="BT44" s="150">
        <f>'Manganese Mine'!BT60</f>
        <v>0</v>
      </c>
      <c r="BU44" s="150">
        <f>'Manganese Mine'!BU60</f>
        <v>0</v>
      </c>
      <c r="BV44" s="150">
        <f>'Manganese Mine'!BV60</f>
        <v>0</v>
      </c>
      <c r="BW44" s="150">
        <f>'Manganese Mine'!BW60</f>
        <v>0</v>
      </c>
      <c r="BX44" s="150">
        <f>'Manganese Mine'!BX60</f>
        <v>0</v>
      </c>
      <c r="BY44" s="150">
        <f>'Manganese Mine'!BY60</f>
        <v>0</v>
      </c>
      <c r="BZ44" s="150">
        <f>'Manganese Mine'!BZ60</f>
        <v>0</v>
      </c>
      <c r="CA44" s="150">
        <f>'Manganese Mine'!CA60</f>
        <v>0</v>
      </c>
      <c r="CB44" s="150">
        <f>'Manganese Mine'!CB60</f>
        <v>0</v>
      </c>
      <c r="CC44" s="150">
        <f>'Manganese Mine'!CC60</f>
        <v>0</v>
      </c>
      <c r="CD44" s="150">
        <f>'Manganese Mine'!CD60</f>
        <v>0</v>
      </c>
      <c r="CE44" s="150">
        <f>'Manganese Mine'!CE60</f>
        <v>0</v>
      </c>
      <c r="CF44" s="150">
        <f>'Manganese Mine'!CF60</f>
        <v>0</v>
      </c>
      <c r="CG44" s="150">
        <f>'Manganese Mine'!CG60</f>
        <v>0</v>
      </c>
      <c r="CH44" s="150">
        <f>'Manganese Mine'!CH60</f>
        <v>0</v>
      </c>
      <c r="CI44" s="150">
        <f>'Manganese Mine'!CI60</f>
        <v>0</v>
      </c>
      <c r="CJ44" s="150">
        <f>'Manganese Mine'!CJ60</f>
        <v>0</v>
      </c>
      <c r="CK44" s="150">
        <f>'Manganese Mine'!CK60</f>
        <v>0</v>
      </c>
      <c r="CL44" s="150">
        <f>'Manganese Mine'!CL60</f>
        <v>0</v>
      </c>
      <c r="CM44" s="150">
        <f>'Manganese Mine'!CM60</f>
        <v>0</v>
      </c>
      <c r="CN44" s="150">
        <f>'Manganese Mine'!CN60</f>
        <v>0</v>
      </c>
      <c r="CO44" s="150">
        <f>'Manganese Mine'!CO60</f>
        <v>0</v>
      </c>
      <c r="CP44" s="150">
        <f>'Manganese Mine'!CP60</f>
        <v>0</v>
      </c>
    </row>
    <row r="45" spans="1:94" ht="12.75" customHeight="1" outlineLevel="1" x14ac:dyDescent="0.2">
      <c r="B45" s="3" t="s">
        <v>370</v>
      </c>
      <c r="J45" s="5" t="s">
        <v>5</v>
      </c>
      <c r="L45" s="145"/>
      <c r="P45" s="127">
        <f>SUM(R45:CP45)</f>
        <v>1079.1195634186809</v>
      </c>
      <c r="R45" s="150">
        <f t="shared" ref="R45:CC45" si="14">R26</f>
        <v>0</v>
      </c>
      <c r="S45" s="150">
        <f t="shared" si="14"/>
        <v>0</v>
      </c>
      <c r="T45" s="150">
        <f t="shared" si="14"/>
        <v>0</v>
      </c>
      <c r="U45" s="150">
        <f t="shared" si="14"/>
        <v>0</v>
      </c>
      <c r="V45" s="150">
        <f t="shared" si="14"/>
        <v>0</v>
      </c>
      <c r="W45" s="150">
        <f t="shared" si="14"/>
        <v>0</v>
      </c>
      <c r="X45" s="150">
        <f t="shared" si="14"/>
        <v>13.421358429503272</v>
      </c>
      <c r="Y45" s="150">
        <f t="shared" si="14"/>
        <v>16.038496839296943</v>
      </c>
      <c r="Z45" s="150">
        <f t="shared" si="14"/>
        <v>20.30747304414519</v>
      </c>
      <c r="AA45" s="150">
        <f t="shared" si="14"/>
        <v>24.850589843966901</v>
      </c>
      <c r="AB45" s="150">
        <f t="shared" si="14"/>
        <v>19.706007491770624</v>
      </c>
      <c r="AC45" s="150">
        <f t="shared" si="14"/>
        <v>16.529350884642025</v>
      </c>
      <c r="AD45" s="150">
        <f t="shared" si="14"/>
        <v>19.961031150518707</v>
      </c>
      <c r="AE45" s="150">
        <f t="shared" si="14"/>
        <v>23.593654219757759</v>
      </c>
      <c r="AF45" s="150">
        <f t="shared" si="14"/>
        <v>28.711324419501778</v>
      </c>
      <c r="AG45" s="150">
        <f t="shared" si="14"/>
        <v>35.40694753855022</v>
      </c>
      <c r="AH45" s="150">
        <f t="shared" si="14"/>
        <v>26.516849777546668</v>
      </c>
      <c r="AI45" s="150">
        <f t="shared" si="14"/>
        <v>19.228180067727649</v>
      </c>
      <c r="AJ45" s="150">
        <f t="shared" si="14"/>
        <v>30.709103024859282</v>
      </c>
      <c r="AK45" s="150">
        <f t="shared" si="14"/>
        <v>25.217870883660403</v>
      </c>
      <c r="AL45" s="150">
        <f t="shared" si="14"/>
        <v>43.302449958753435</v>
      </c>
      <c r="AM45" s="150">
        <f t="shared" si="14"/>
        <v>29.667789293997487</v>
      </c>
      <c r="AN45" s="150">
        <f t="shared" si="14"/>
        <v>25.866704635950533</v>
      </c>
      <c r="AO45" s="150">
        <f t="shared" si="14"/>
        <v>41.712497371043376</v>
      </c>
      <c r="AP45" s="150">
        <f t="shared" si="14"/>
        <v>44.560339441486924</v>
      </c>
      <c r="AQ45" s="150">
        <f t="shared" si="14"/>
        <v>31.040482468859096</v>
      </c>
      <c r="AR45" s="150">
        <f t="shared" si="14"/>
        <v>51.772692153771843</v>
      </c>
      <c r="AS45" s="150">
        <f t="shared" si="14"/>
        <v>117.32515673846504</v>
      </c>
      <c r="AT45" s="150">
        <f t="shared" si="14"/>
        <v>113.7614940398952</v>
      </c>
      <c r="AU45" s="150">
        <f t="shared" si="14"/>
        <v>120.20199586353822</v>
      </c>
      <c r="AV45" s="150">
        <f t="shared" si="14"/>
        <v>117.04269161443176</v>
      </c>
      <c r="AW45" s="150">
        <f t="shared" si="14"/>
        <v>22.667032223040589</v>
      </c>
      <c r="AX45" s="150">
        <f t="shared" si="14"/>
        <v>0</v>
      </c>
      <c r="AY45" s="150">
        <f t="shared" si="14"/>
        <v>0</v>
      </c>
      <c r="AZ45" s="150">
        <f t="shared" si="14"/>
        <v>0</v>
      </c>
      <c r="BA45" s="150">
        <f t="shared" si="14"/>
        <v>0</v>
      </c>
      <c r="BB45" s="150">
        <f t="shared" si="14"/>
        <v>0</v>
      </c>
      <c r="BC45" s="150">
        <f t="shared" si="14"/>
        <v>0</v>
      </c>
      <c r="BD45" s="150">
        <f t="shared" si="14"/>
        <v>0</v>
      </c>
      <c r="BE45" s="150">
        <f t="shared" si="14"/>
        <v>0</v>
      </c>
      <c r="BF45" s="150">
        <f t="shared" si="14"/>
        <v>0</v>
      </c>
      <c r="BG45" s="150">
        <f t="shared" si="14"/>
        <v>0</v>
      </c>
      <c r="BH45" s="150">
        <f t="shared" si="14"/>
        <v>0</v>
      </c>
      <c r="BI45" s="150">
        <f t="shared" si="14"/>
        <v>0</v>
      </c>
      <c r="BJ45" s="150">
        <f t="shared" si="14"/>
        <v>0</v>
      </c>
      <c r="BK45" s="150">
        <f t="shared" si="14"/>
        <v>0</v>
      </c>
      <c r="BL45" s="150">
        <f t="shared" si="14"/>
        <v>0</v>
      </c>
      <c r="BM45" s="150">
        <f t="shared" si="14"/>
        <v>0</v>
      </c>
      <c r="BN45" s="150">
        <f t="shared" si="14"/>
        <v>0</v>
      </c>
      <c r="BO45" s="150">
        <f t="shared" si="14"/>
        <v>0</v>
      </c>
      <c r="BP45" s="150">
        <f t="shared" si="14"/>
        <v>0</v>
      </c>
      <c r="BQ45" s="150">
        <f t="shared" si="14"/>
        <v>0</v>
      </c>
      <c r="BR45" s="150">
        <f t="shared" si="14"/>
        <v>0</v>
      </c>
      <c r="BS45" s="150">
        <f t="shared" si="14"/>
        <v>0</v>
      </c>
      <c r="BT45" s="150">
        <f t="shared" si="14"/>
        <v>0</v>
      </c>
      <c r="BU45" s="150">
        <f t="shared" si="14"/>
        <v>0</v>
      </c>
      <c r="BV45" s="150">
        <f t="shared" si="14"/>
        <v>0</v>
      </c>
      <c r="BW45" s="150">
        <f t="shared" si="14"/>
        <v>0</v>
      </c>
      <c r="BX45" s="150">
        <f t="shared" si="14"/>
        <v>0</v>
      </c>
      <c r="BY45" s="150">
        <f t="shared" si="14"/>
        <v>0</v>
      </c>
      <c r="BZ45" s="150">
        <f t="shared" si="14"/>
        <v>0</v>
      </c>
      <c r="CA45" s="150">
        <f t="shared" si="14"/>
        <v>0</v>
      </c>
      <c r="CB45" s="150">
        <f t="shared" si="14"/>
        <v>0</v>
      </c>
      <c r="CC45" s="150">
        <f t="shared" si="14"/>
        <v>0</v>
      </c>
      <c r="CD45" s="150">
        <f t="shared" ref="CD45:CP45" si="15">CD26</f>
        <v>0</v>
      </c>
      <c r="CE45" s="150">
        <f t="shared" si="15"/>
        <v>0</v>
      </c>
      <c r="CF45" s="150">
        <f t="shared" si="15"/>
        <v>0</v>
      </c>
      <c r="CG45" s="150">
        <f t="shared" si="15"/>
        <v>0</v>
      </c>
      <c r="CH45" s="150">
        <f t="shared" si="15"/>
        <v>0</v>
      </c>
      <c r="CI45" s="150">
        <f t="shared" si="15"/>
        <v>0</v>
      </c>
      <c r="CJ45" s="150">
        <f t="shared" si="15"/>
        <v>0</v>
      </c>
      <c r="CK45" s="150">
        <f t="shared" si="15"/>
        <v>0</v>
      </c>
      <c r="CL45" s="150">
        <f t="shared" si="15"/>
        <v>0</v>
      </c>
      <c r="CM45" s="150">
        <f t="shared" si="15"/>
        <v>0</v>
      </c>
      <c r="CN45" s="150">
        <f t="shared" si="15"/>
        <v>0</v>
      </c>
      <c r="CO45" s="150">
        <f t="shared" si="15"/>
        <v>0</v>
      </c>
      <c r="CP45" s="150">
        <f t="shared" si="15"/>
        <v>0</v>
      </c>
    </row>
    <row r="46" spans="1:94" ht="12.75" customHeight="1" outlineLevel="1" x14ac:dyDescent="0.2">
      <c r="B46" s="3" t="s">
        <v>199</v>
      </c>
      <c r="J46" s="5" t="s">
        <v>5</v>
      </c>
      <c r="L46" s="145"/>
      <c r="P46" s="127">
        <f>SUM(R46:CP46)</f>
        <v>1.7763568394002505E-15</v>
      </c>
      <c r="R46" s="150">
        <f>'Manganese Mine'!R207</f>
        <v>0</v>
      </c>
      <c r="S46" s="150">
        <f>'Manganese Mine'!S207</f>
        <v>0</v>
      </c>
      <c r="T46" s="150">
        <f>'Manganese Mine'!T207</f>
        <v>0</v>
      </c>
      <c r="U46" s="150">
        <f>'Manganese Mine'!U207</f>
        <v>0</v>
      </c>
      <c r="V46" s="150">
        <f>'Manganese Mine'!V207</f>
        <v>0</v>
      </c>
      <c r="W46" s="150">
        <f>'Manganese Mine'!W207</f>
        <v>0</v>
      </c>
      <c r="X46" s="150">
        <f>'Manganese Mine'!X207</f>
        <v>12.39180655286836</v>
      </c>
      <c r="Y46" s="150">
        <f>'Manganese Mine'!Y207</f>
        <v>0.85552625084676492</v>
      </c>
      <c r="Z46" s="150">
        <f>'Manganese Mine'!Z207</f>
        <v>0.7468034820265359</v>
      </c>
      <c r="AA46" s="150">
        <f>'Manganese Mine'!AA207</f>
        <v>0.75211819992026108</v>
      </c>
      <c r="AB46" s="150">
        <f>'Manganese Mine'!AB207</f>
        <v>-1.3351960134111209</v>
      </c>
      <c r="AC46" s="150">
        <f>'Manganese Mine'!AC207</f>
        <v>-1.047364939050027</v>
      </c>
      <c r="AD46" s="150">
        <f>'Manganese Mine'!AD207</f>
        <v>0.94989536003294006</v>
      </c>
      <c r="AE46" s="150">
        <f>'Manganese Mine'!AE207</f>
        <v>1.1980818278423158</v>
      </c>
      <c r="AF46" s="150">
        <f>'Manganese Mine'!AF207</f>
        <v>1.0214469487696931</v>
      </c>
      <c r="AG46" s="150">
        <f>'Manganese Mine'!AG207</f>
        <v>2.2360929116409523</v>
      </c>
      <c r="AH46" s="150">
        <f>'Manganese Mine'!AH207</f>
        <v>-1.960416224412711</v>
      </c>
      <c r="AI46" s="150">
        <f>'Manganese Mine'!AI207</f>
        <v>-1.9441486754902542</v>
      </c>
      <c r="AJ46" s="150">
        <f>'Manganese Mine'!AJ207</f>
        <v>3.2072229931557388</v>
      </c>
      <c r="AK46" s="150">
        <f>'Manganese Mine'!AK207</f>
        <v>-1.4347945508943667</v>
      </c>
      <c r="AL46" s="150">
        <f>'Manganese Mine'!AL207</f>
        <v>5.0321838988075456</v>
      </c>
      <c r="AM46" s="150">
        <f>'Manganese Mine'!AM207</f>
        <v>-3.6623275430845297</v>
      </c>
      <c r="AN46" s="150">
        <f>'Manganese Mine'!AN207</f>
        <v>-0.9582900865962074</v>
      </c>
      <c r="AO46" s="150">
        <f>'Manganese Mine'!AO207</f>
        <v>4.4477607198479348</v>
      </c>
      <c r="AP46" s="150">
        <f>'Manganese Mine'!AP207</f>
        <v>1.0011319900198998</v>
      </c>
      <c r="AQ46" s="150">
        <f>'Manganese Mine'!AQ207</f>
        <v>-3.5065254415890195</v>
      </c>
      <c r="AR46" s="150">
        <f>'Manganese Mine'!AR207</f>
        <v>5.6886542306860974</v>
      </c>
      <c r="AS46" s="150">
        <f>'Manganese Mine'!AS207</f>
        <v>11.198191256174653</v>
      </c>
      <c r="AT46" s="150">
        <f>'Manganese Mine'!AT207</f>
        <v>-0.96928644940231123</v>
      </c>
      <c r="AU46" s="150">
        <f>'Manganese Mine'!AU207</f>
        <v>1.7717217328930133</v>
      </c>
      <c r="AV46" s="150">
        <f>'Manganese Mine'!AV207</f>
        <v>-0.85821810894842798</v>
      </c>
      <c r="AW46" s="150">
        <f>'Manganese Mine'!AW207</f>
        <v>-25.90334659641578</v>
      </c>
      <c r="AX46" s="150">
        <f>'Manganese Mine'!AX207</f>
        <v>-8.918723726237948</v>
      </c>
      <c r="AY46" s="150">
        <f>'Manganese Mine'!AY207</f>
        <v>0</v>
      </c>
      <c r="AZ46" s="150">
        <f>'Manganese Mine'!AZ207</f>
        <v>0</v>
      </c>
      <c r="BA46" s="150">
        <f>'Manganese Mine'!BA207</f>
        <v>0</v>
      </c>
      <c r="BB46" s="150">
        <f>'Manganese Mine'!BB207</f>
        <v>0</v>
      </c>
      <c r="BC46" s="150">
        <f>'Manganese Mine'!BC207</f>
        <v>0</v>
      </c>
      <c r="BD46" s="150">
        <f>'Manganese Mine'!BD207</f>
        <v>0</v>
      </c>
      <c r="BE46" s="150">
        <f>'Manganese Mine'!BE207</f>
        <v>0</v>
      </c>
      <c r="BF46" s="150">
        <f>'Manganese Mine'!BF207</f>
        <v>0</v>
      </c>
      <c r="BG46" s="150">
        <f>'Manganese Mine'!BG207</f>
        <v>0</v>
      </c>
      <c r="BH46" s="150">
        <f>'Manganese Mine'!BH207</f>
        <v>0</v>
      </c>
      <c r="BI46" s="150">
        <f>'Manganese Mine'!BI207</f>
        <v>0</v>
      </c>
      <c r="BJ46" s="150">
        <f>'Manganese Mine'!BJ207</f>
        <v>0</v>
      </c>
      <c r="BK46" s="150">
        <f>'Manganese Mine'!BK207</f>
        <v>0</v>
      </c>
      <c r="BL46" s="150">
        <f>'Manganese Mine'!BL207</f>
        <v>0</v>
      </c>
      <c r="BM46" s="150">
        <f>'Manganese Mine'!BM207</f>
        <v>0</v>
      </c>
      <c r="BN46" s="150">
        <f>'Manganese Mine'!BN207</f>
        <v>0</v>
      </c>
      <c r="BO46" s="150">
        <f>'Manganese Mine'!BO207</f>
        <v>0</v>
      </c>
      <c r="BP46" s="150">
        <f>'Manganese Mine'!BP207</f>
        <v>0</v>
      </c>
      <c r="BQ46" s="150">
        <f>'Manganese Mine'!BQ207</f>
        <v>0</v>
      </c>
      <c r="BR46" s="150">
        <f>'Manganese Mine'!BR207</f>
        <v>0</v>
      </c>
      <c r="BS46" s="150">
        <f>'Manganese Mine'!BS207</f>
        <v>0</v>
      </c>
      <c r="BT46" s="150">
        <f>'Manganese Mine'!BT207</f>
        <v>0</v>
      </c>
      <c r="BU46" s="150">
        <f>'Manganese Mine'!BU207</f>
        <v>0</v>
      </c>
      <c r="BV46" s="150">
        <f>'Manganese Mine'!BV207</f>
        <v>0</v>
      </c>
      <c r="BW46" s="150">
        <f>'Manganese Mine'!BW207</f>
        <v>0</v>
      </c>
      <c r="BX46" s="150">
        <f>'Manganese Mine'!BX207</f>
        <v>0</v>
      </c>
      <c r="BY46" s="150">
        <f>'Manganese Mine'!BY207</f>
        <v>0</v>
      </c>
      <c r="BZ46" s="150">
        <f>'Manganese Mine'!BZ207</f>
        <v>0</v>
      </c>
      <c r="CA46" s="150">
        <f>'Manganese Mine'!CA207</f>
        <v>0</v>
      </c>
      <c r="CB46" s="150">
        <f>'Manganese Mine'!CB207</f>
        <v>0</v>
      </c>
      <c r="CC46" s="150">
        <f>'Manganese Mine'!CC207</f>
        <v>0</v>
      </c>
      <c r="CD46" s="150">
        <f>'Manganese Mine'!CD207</f>
        <v>0</v>
      </c>
      <c r="CE46" s="150">
        <f>'Manganese Mine'!CE207</f>
        <v>0</v>
      </c>
      <c r="CF46" s="150">
        <f>'Manganese Mine'!CF207</f>
        <v>0</v>
      </c>
      <c r="CG46" s="150">
        <f>'Manganese Mine'!CG207</f>
        <v>0</v>
      </c>
      <c r="CH46" s="150">
        <f>'Manganese Mine'!CH207</f>
        <v>0</v>
      </c>
      <c r="CI46" s="150">
        <f>'Manganese Mine'!CI207</f>
        <v>0</v>
      </c>
      <c r="CJ46" s="150">
        <f>'Manganese Mine'!CJ207</f>
        <v>0</v>
      </c>
      <c r="CK46" s="150">
        <f>'Manganese Mine'!CK207</f>
        <v>0</v>
      </c>
      <c r="CL46" s="150">
        <f>'Manganese Mine'!CL207</f>
        <v>0</v>
      </c>
      <c r="CM46" s="150">
        <f>'Manganese Mine'!CM207</f>
        <v>0</v>
      </c>
      <c r="CN46" s="150">
        <f>'Manganese Mine'!CN207</f>
        <v>0</v>
      </c>
      <c r="CO46" s="150">
        <f>'Manganese Mine'!CO207</f>
        <v>0</v>
      </c>
      <c r="CP46" s="150">
        <f>'Manganese Mine'!CP207</f>
        <v>0</v>
      </c>
    </row>
    <row r="47" spans="1:94" ht="12.75" customHeight="1" outlineLevel="1" x14ac:dyDescent="0.2">
      <c r="L47" s="145"/>
      <c r="P47" s="146"/>
      <c r="R47" s="150"/>
      <c r="S47" s="150"/>
      <c r="T47" s="150"/>
      <c r="U47" s="150"/>
      <c r="V47" s="150"/>
      <c r="W47" s="150"/>
      <c r="X47" s="150"/>
      <c r="Y47" s="150"/>
      <c r="Z47" s="150"/>
      <c r="AA47" s="150"/>
      <c r="AB47" s="150"/>
      <c r="AC47" s="150"/>
      <c r="AD47" s="150"/>
      <c r="AE47" s="150"/>
      <c r="AF47" s="150"/>
      <c r="AG47" s="150"/>
      <c r="AH47" s="150"/>
      <c r="AI47" s="150"/>
      <c r="AJ47" s="150"/>
      <c r="AK47" s="150"/>
      <c r="AL47" s="150"/>
      <c r="AM47" s="150"/>
      <c r="AN47" s="150"/>
      <c r="AO47" s="150"/>
      <c r="AP47" s="150"/>
      <c r="AQ47" s="150"/>
      <c r="AR47" s="150"/>
      <c r="AS47" s="150"/>
      <c r="AT47" s="150"/>
      <c r="AU47" s="150"/>
      <c r="AV47" s="150"/>
      <c r="AW47" s="150"/>
      <c r="AX47" s="150"/>
      <c r="AY47" s="150"/>
      <c r="AZ47" s="150"/>
      <c r="BA47" s="150"/>
      <c r="BB47" s="150"/>
      <c r="BC47" s="150"/>
      <c r="BD47" s="150"/>
      <c r="BE47" s="150"/>
      <c r="BF47" s="150"/>
      <c r="BG47" s="150"/>
      <c r="BH47" s="150"/>
      <c r="BI47" s="150"/>
      <c r="BJ47" s="150"/>
      <c r="BK47" s="150"/>
      <c r="BL47" s="150"/>
      <c r="BM47" s="150"/>
      <c r="BN47" s="150"/>
      <c r="BO47" s="150"/>
      <c r="BP47" s="150"/>
      <c r="BQ47" s="150"/>
      <c r="BR47" s="150"/>
      <c r="BS47" s="150"/>
      <c r="BT47" s="150"/>
      <c r="BU47" s="150"/>
      <c r="BV47" s="150"/>
      <c r="BW47" s="150"/>
      <c r="BX47" s="150"/>
      <c r="BY47" s="150"/>
      <c r="BZ47" s="150"/>
      <c r="CA47" s="150"/>
      <c r="CB47" s="150"/>
      <c r="CC47" s="150"/>
      <c r="CD47" s="150"/>
      <c r="CE47" s="150"/>
      <c r="CF47" s="150"/>
      <c r="CG47" s="150"/>
      <c r="CH47" s="150"/>
      <c r="CI47" s="150"/>
      <c r="CJ47" s="150"/>
      <c r="CK47" s="150"/>
      <c r="CL47" s="150"/>
      <c r="CM47" s="150"/>
      <c r="CN47" s="150"/>
      <c r="CO47" s="150"/>
      <c r="CP47" s="150"/>
    </row>
    <row r="48" spans="1:94" ht="12.75" customHeight="1" outlineLevel="1" x14ac:dyDescent="0.2">
      <c r="B48" s="12" t="s">
        <v>200</v>
      </c>
      <c r="C48" s="10"/>
      <c r="D48" s="10"/>
      <c r="E48" s="10"/>
      <c r="F48" s="10"/>
      <c r="G48" s="10"/>
      <c r="H48" s="10"/>
      <c r="I48" s="152"/>
      <c r="J48" s="11" t="s">
        <v>5</v>
      </c>
      <c r="K48" s="10"/>
      <c r="L48" s="153"/>
      <c r="M48" s="10"/>
      <c r="N48" s="10"/>
      <c r="O48" s="10"/>
      <c r="P48" s="127">
        <f>SUM(R48:CP48)</f>
        <v>2710.384162693008</v>
      </c>
      <c r="Q48" s="10"/>
      <c r="R48" s="154">
        <f t="shared" ref="R48:CC48" si="16">R37-SUM(R40:R42)-SUM(R44:R46)</f>
        <v>0</v>
      </c>
      <c r="S48" s="154">
        <f t="shared" si="16"/>
        <v>0</v>
      </c>
      <c r="T48" s="154">
        <f t="shared" si="16"/>
        <v>0</v>
      </c>
      <c r="U48" s="154">
        <f t="shared" si="16"/>
        <v>-244.20062040019135</v>
      </c>
      <c r="V48" s="154">
        <f t="shared" si="16"/>
        <v>-116.06720021599453</v>
      </c>
      <c r="W48" s="154">
        <f t="shared" si="16"/>
        <v>-157.60617795902635</v>
      </c>
      <c r="X48" s="154">
        <f t="shared" si="16"/>
        <v>64.492366750699659</v>
      </c>
      <c r="Y48" s="154">
        <f t="shared" si="16"/>
        <v>80.024699346451499</v>
      </c>
      <c r="Z48" s="154">
        <f t="shared" si="16"/>
        <v>82.828947043255383</v>
      </c>
      <c r="AA48" s="154">
        <f t="shared" si="16"/>
        <v>88.352648830871928</v>
      </c>
      <c r="AB48" s="154">
        <f t="shared" si="16"/>
        <v>78.029549689984748</v>
      </c>
      <c r="AC48" s="154">
        <f t="shared" si="16"/>
        <v>67.588603673737026</v>
      </c>
      <c r="AD48" s="154">
        <f t="shared" si="16"/>
        <v>74.486190846590233</v>
      </c>
      <c r="AE48" s="154">
        <f t="shared" si="16"/>
        <v>84.099880243928084</v>
      </c>
      <c r="AF48" s="154">
        <f t="shared" si="16"/>
        <v>93.161096271489356</v>
      </c>
      <c r="AG48" s="154">
        <f t="shared" si="16"/>
        <v>107.17967902001595</v>
      </c>
      <c r="AH48" s="154">
        <f t="shared" si="16"/>
        <v>89.622898092680416</v>
      </c>
      <c r="AI48" s="154">
        <f t="shared" si="16"/>
        <v>70.319684798298368</v>
      </c>
      <c r="AJ48" s="154">
        <f t="shared" si="16"/>
        <v>91.877858290264967</v>
      </c>
      <c r="AK48" s="154">
        <f t="shared" si="16"/>
        <v>82.532594741636046</v>
      </c>
      <c r="AL48" s="154">
        <f t="shared" si="16"/>
        <v>117.29842973860183</v>
      </c>
      <c r="AM48" s="154">
        <f t="shared" si="16"/>
        <v>94.895260014023535</v>
      </c>
      <c r="AN48" s="154">
        <f t="shared" si="16"/>
        <v>82.237219554976406</v>
      </c>
      <c r="AO48" s="154">
        <f t="shared" si="16"/>
        <v>111.68374627438692</v>
      </c>
      <c r="AP48" s="154">
        <f t="shared" si="16"/>
        <v>121.42817602848082</v>
      </c>
      <c r="AQ48" s="154">
        <f t="shared" si="16"/>
        <v>98.315197411027015</v>
      </c>
      <c r="AR48" s="154">
        <f t="shared" si="16"/>
        <v>138.16675260346582</v>
      </c>
      <c r="AS48" s="154">
        <f t="shared" si="16"/>
        <v>290.61933893215416</v>
      </c>
      <c r="AT48" s="154">
        <f t="shared" si="16"/>
        <v>294.47160367440154</v>
      </c>
      <c r="AU48" s="154">
        <f t="shared" si="16"/>
        <v>306.75843308060655</v>
      </c>
      <c r="AV48" s="154">
        <f t="shared" si="16"/>
        <v>302.01666300786621</v>
      </c>
      <c r="AW48" s="154">
        <f t="shared" si="16"/>
        <v>106.85191958208756</v>
      </c>
      <c r="AX48" s="154">
        <f t="shared" si="16"/>
        <v>8.918723726237948</v>
      </c>
      <c r="AY48" s="154">
        <f t="shared" si="16"/>
        <v>0</v>
      </c>
      <c r="AZ48" s="154">
        <f t="shared" si="16"/>
        <v>0</v>
      </c>
      <c r="BA48" s="154">
        <f t="shared" si="16"/>
        <v>0</v>
      </c>
      <c r="BB48" s="154">
        <f t="shared" si="16"/>
        <v>0</v>
      </c>
      <c r="BC48" s="154">
        <f t="shared" si="16"/>
        <v>0</v>
      </c>
      <c r="BD48" s="154">
        <f t="shared" si="16"/>
        <v>0</v>
      </c>
      <c r="BE48" s="154">
        <f t="shared" si="16"/>
        <v>0</v>
      </c>
      <c r="BF48" s="154">
        <f t="shared" si="16"/>
        <v>0</v>
      </c>
      <c r="BG48" s="154">
        <f t="shared" si="16"/>
        <v>0</v>
      </c>
      <c r="BH48" s="154">
        <f t="shared" si="16"/>
        <v>0</v>
      </c>
      <c r="BI48" s="154">
        <f t="shared" si="16"/>
        <v>0</v>
      </c>
      <c r="BJ48" s="154">
        <f t="shared" si="16"/>
        <v>0</v>
      </c>
      <c r="BK48" s="154">
        <f t="shared" si="16"/>
        <v>0</v>
      </c>
      <c r="BL48" s="154">
        <f t="shared" si="16"/>
        <v>0</v>
      </c>
      <c r="BM48" s="154">
        <f t="shared" si="16"/>
        <v>0</v>
      </c>
      <c r="BN48" s="154">
        <f t="shared" si="16"/>
        <v>0</v>
      </c>
      <c r="BO48" s="154">
        <f t="shared" si="16"/>
        <v>0</v>
      </c>
      <c r="BP48" s="154">
        <f t="shared" si="16"/>
        <v>0</v>
      </c>
      <c r="BQ48" s="154">
        <f t="shared" si="16"/>
        <v>0</v>
      </c>
      <c r="BR48" s="154">
        <f t="shared" si="16"/>
        <v>0</v>
      </c>
      <c r="BS48" s="154">
        <f t="shared" si="16"/>
        <v>0</v>
      </c>
      <c r="BT48" s="154">
        <f t="shared" si="16"/>
        <v>0</v>
      </c>
      <c r="BU48" s="154">
        <f t="shared" si="16"/>
        <v>0</v>
      </c>
      <c r="BV48" s="154">
        <f t="shared" si="16"/>
        <v>0</v>
      </c>
      <c r="BW48" s="154">
        <f t="shared" si="16"/>
        <v>0</v>
      </c>
      <c r="BX48" s="154">
        <f t="shared" si="16"/>
        <v>0</v>
      </c>
      <c r="BY48" s="154">
        <f t="shared" si="16"/>
        <v>0</v>
      </c>
      <c r="BZ48" s="154">
        <f t="shared" si="16"/>
        <v>0</v>
      </c>
      <c r="CA48" s="154">
        <f t="shared" si="16"/>
        <v>0</v>
      </c>
      <c r="CB48" s="154">
        <f t="shared" si="16"/>
        <v>0</v>
      </c>
      <c r="CC48" s="154">
        <f t="shared" si="16"/>
        <v>0</v>
      </c>
      <c r="CD48" s="154">
        <f t="shared" ref="CD48:CP48" si="17">CD37-SUM(CD40:CD42)-SUM(CD44:CD46)</f>
        <v>0</v>
      </c>
      <c r="CE48" s="154">
        <f t="shared" si="17"/>
        <v>0</v>
      </c>
      <c r="CF48" s="154">
        <f t="shared" si="17"/>
        <v>0</v>
      </c>
      <c r="CG48" s="154">
        <f t="shared" si="17"/>
        <v>0</v>
      </c>
      <c r="CH48" s="154">
        <f t="shared" si="17"/>
        <v>0</v>
      </c>
      <c r="CI48" s="154">
        <f t="shared" si="17"/>
        <v>0</v>
      </c>
      <c r="CJ48" s="154">
        <f t="shared" si="17"/>
        <v>0</v>
      </c>
      <c r="CK48" s="154">
        <f t="shared" si="17"/>
        <v>0</v>
      </c>
      <c r="CL48" s="154">
        <f t="shared" si="17"/>
        <v>0</v>
      </c>
      <c r="CM48" s="154">
        <f t="shared" si="17"/>
        <v>0</v>
      </c>
      <c r="CN48" s="154">
        <f t="shared" si="17"/>
        <v>0</v>
      </c>
      <c r="CO48" s="154">
        <f t="shared" si="17"/>
        <v>0</v>
      </c>
      <c r="CP48" s="154">
        <f t="shared" si="17"/>
        <v>0</v>
      </c>
    </row>
    <row r="49" spans="2:94" ht="12.75" customHeight="1" outlineLevel="1" x14ac:dyDescent="0.2">
      <c r="L49" s="145"/>
      <c r="P49" s="146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  <c r="AC49" s="150"/>
      <c r="AD49" s="150"/>
      <c r="AE49" s="150"/>
      <c r="AF49" s="150"/>
      <c r="AG49" s="150"/>
      <c r="AH49" s="150"/>
      <c r="AI49" s="150"/>
      <c r="AJ49" s="150"/>
      <c r="AK49" s="150"/>
      <c r="AL49" s="150"/>
      <c r="AM49" s="150"/>
      <c r="AN49" s="150"/>
      <c r="AO49" s="150"/>
      <c r="AP49" s="150"/>
      <c r="AQ49" s="150"/>
      <c r="AR49" s="150"/>
      <c r="AS49" s="150"/>
      <c r="AT49" s="150"/>
      <c r="AU49" s="150"/>
      <c r="AV49" s="150"/>
      <c r="AW49" s="150"/>
      <c r="AX49" s="150"/>
      <c r="AY49" s="150"/>
      <c r="AZ49" s="150"/>
      <c r="BA49" s="150"/>
      <c r="BB49" s="150"/>
      <c r="BC49" s="150"/>
      <c r="BD49" s="150"/>
      <c r="BE49" s="150"/>
      <c r="BF49" s="150"/>
      <c r="BG49" s="150"/>
      <c r="BH49" s="150"/>
      <c r="BI49" s="150"/>
      <c r="BJ49" s="150"/>
      <c r="BK49" s="150"/>
      <c r="BL49" s="150"/>
      <c r="BM49" s="150"/>
      <c r="BN49" s="150"/>
      <c r="BO49" s="150"/>
      <c r="BP49" s="150"/>
      <c r="BQ49" s="150"/>
      <c r="BR49" s="150"/>
      <c r="BS49" s="150"/>
      <c r="BT49" s="150"/>
      <c r="BU49" s="150"/>
      <c r="BV49" s="150"/>
      <c r="BW49" s="150"/>
      <c r="BX49" s="150"/>
      <c r="BY49" s="150"/>
      <c r="BZ49" s="150"/>
      <c r="CA49" s="150"/>
      <c r="CB49" s="150"/>
      <c r="CC49" s="150"/>
      <c r="CD49" s="150"/>
      <c r="CE49" s="150"/>
      <c r="CF49" s="150"/>
      <c r="CG49" s="150"/>
      <c r="CH49" s="150"/>
      <c r="CI49" s="150"/>
      <c r="CJ49" s="150"/>
      <c r="CK49" s="150"/>
      <c r="CL49" s="150"/>
      <c r="CM49" s="150"/>
      <c r="CN49" s="150"/>
      <c r="CO49" s="150"/>
      <c r="CP49" s="150"/>
    </row>
    <row r="50" spans="2:94" ht="12.75" customHeight="1" outlineLevel="1" x14ac:dyDescent="0.2">
      <c r="B50" s="15" t="s">
        <v>201</v>
      </c>
      <c r="L50" s="145"/>
      <c r="P50" s="146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  <c r="AC50" s="150"/>
      <c r="AD50" s="150"/>
      <c r="AE50" s="150"/>
      <c r="AF50" s="150"/>
      <c r="AG50" s="150"/>
      <c r="AH50" s="150"/>
      <c r="AI50" s="150"/>
      <c r="AJ50" s="150"/>
      <c r="AK50" s="150"/>
      <c r="AL50" s="150"/>
      <c r="AM50" s="150"/>
      <c r="AN50" s="150"/>
      <c r="AO50" s="150"/>
      <c r="AP50" s="150"/>
      <c r="AQ50" s="150"/>
      <c r="AR50" s="150"/>
      <c r="AS50" s="150"/>
      <c r="AT50" s="150"/>
      <c r="AU50" s="150"/>
      <c r="AV50" s="150"/>
      <c r="AW50" s="150"/>
      <c r="AX50" s="150"/>
      <c r="AY50" s="150"/>
      <c r="AZ50" s="150"/>
      <c r="BA50" s="150"/>
      <c r="BB50" s="150"/>
      <c r="BC50" s="150"/>
      <c r="BD50" s="150"/>
      <c r="BE50" s="150"/>
      <c r="BF50" s="150"/>
      <c r="BG50" s="150"/>
      <c r="BH50" s="150"/>
      <c r="BI50" s="150"/>
      <c r="BJ50" s="150"/>
      <c r="BK50" s="150"/>
      <c r="BL50" s="150"/>
      <c r="BM50" s="150"/>
      <c r="BN50" s="150"/>
      <c r="BO50" s="150"/>
      <c r="BP50" s="150"/>
      <c r="BQ50" s="150"/>
      <c r="BR50" s="150"/>
      <c r="BS50" s="150"/>
      <c r="BT50" s="150"/>
      <c r="BU50" s="150"/>
      <c r="BV50" s="150"/>
      <c r="BW50" s="150"/>
      <c r="BX50" s="150"/>
      <c r="BY50" s="150"/>
      <c r="BZ50" s="150"/>
      <c r="CA50" s="150"/>
      <c r="CB50" s="150"/>
      <c r="CC50" s="150"/>
      <c r="CD50" s="150"/>
      <c r="CE50" s="150"/>
      <c r="CF50" s="150"/>
      <c r="CG50" s="150"/>
      <c r="CH50" s="150"/>
      <c r="CI50" s="150"/>
      <c r="CJ50" s="150"/>
      <c r="CK50" s="150"/>
      <c r="CL50" s="150"/>
      <c r="CM50" s="150"/>
      <c r="CN50" s="150"/>
      <c r="CO50" s="150"/>
      <c r="CP50" s="150"/>
    </row>
    <row r="51" spans="2:94" ht="12.75" customHeight="1" outlineLevel="1" x14ac:dyDescent="0.2">
      <c r="B51" s="3" t="str">
        <f>'Manganese Mine'!B595</f>
        <v>Share Capital</v>
      </c>
      <c r="J51" s="5" t="s">
        <v>5</v>
      </c>
      <c r="L51" s="145"/>
      <c r="P51" s="127">
        <f>SUM(R51:CP51)</f>
        <v>51.787399857521208</v>
      </c>
      <c r="R51" s="150">
        <f>'Manganese Mine'!R595</f>
        <v>0</v>
      </c>
      <c r="S51" s="150">
        <f>'Manganese Mine'!S595</f>
        <v>0</v>
      </c>
      <c r="T51" s="150">
        <f>'Manganese Mine'!T595</f>
        <v>0</v>
      </c>
      <c r="U51" s="150">
        <f>'Manganese Mine'!U595</f>
        <v>51.787399857521208</v>
      </c>
      <c r="V51" s="150">
        <f>'Manganese Mine'!V595</f>
        <v>0</v>
      </c>
      <c r="W51" s="150">
        <f>'Manganese Mine'!W595</f>
        <v>0</v>
      </c>
      <c r="X51" s="150">
        <f>'Manganese Mine'!X595</f>
        <v>0</v>
      </c>
      <c r="Y51" s="150">
        <f>'Manganese Mine'!Y595</f>
        <v>0</v>
      </c>
      <c r="Z51" s="150">
        <f>'Manganese Mine'!Z595</f>
        <v>0</v>
      </c>
      <c r="AA51" s="150">
        <f>'Manganese Mine'!AA595</f>
        <v>0</v>
      </c>
      <c r="AB51" s="150">
        <f>'Manganese Mine'!AB595</f>
        <v>0</v>
      </c>
      <c r="AC51" s="150">
        <f>'Manganese Mine'!AC595</f>
        <v>0</v>
      </c>
      <c r="AD51" s="150">
        <f>'Manganese Mine'!AD595</f>
        <v>0</v>
      </c>
      <c r="AE51" s="150">
        <f>'Manganese Mine'!AE595</f>
        <v>0</v>
      </c>
      <c r="AF51" s="150">
        <f>'Manganese Mine'!AF595</f>
        <v>0</v>
      </c>
      <c r="AG51" s="150">
        <f>'Manganese Mine'!AG595</f>
        <v>0</v>
      </c>
      <c r="AH51" s="150">
        <f>'Manganese Mine'!AH595</f>
        <v>0</v>
      </c>
      <c r="AI51" s="150">
        <f>'Manganese Mine'!AI595</f>
        <v>0</v>
      </c>
      <c r="AJ51" s="150">
        <f>'Manganese Mine'!AJ595</f>
        <v>0</v>
      </c>
      <c r="AK51" s="150">
        <f>'Manganese Mine'!AK595</f>
        <v>0</v>
      </c>
      <c r="AL51" s="150">
        <f>'Manganese Mine'!AL595</f>
        <v>0</v>
      </c>
      <c r="AM51" s="150">
        <f>'Manganese Mine'!AM595</f>
        <v>0</v>
      </c>
      <c r="AN51" s="150">
        <f>'Manganese Mine'!AN595</f>
        <v>0</v>
      </c>
      <c r="AO51" s="150">
        <f>'Manganese Mine'!AO595</f>
        <v>0</v>
      </c>
      <c r="AP51" s="150">
        <f>'Manganese Mine'!AP595</f>
        <v>0</v>
      </c>
      <c r="AQ51" s="150">
        <f>'Manganese Mine'!AQ595</f>
        <v>0</v>
      </c>
      <c r="AR51" s="150">
        <f>'Manganese Mine'!AR595</f>
        <v>0</v>
      </c>
      <c r="AS51" s="150">
        <f>'Manganese Mine'!AS595</f>
        <v>0</v>
      </c>
      <c r="AT51" s="150">
        <f>'Manganese Mine'!AT595</f>
        <v>0</v>
      </c>
      <c r="AU51" s="150">
        <f>'Manganese Mine'!AU595</f>
        <v>0</v>
      </c>
      <c r="AV51" s="150">
        <f>'Manganese Mine'!AV595</f>
        <v>0</v>
      </c>
      <c r="AW51" s="150">
        <f>'Manganese Mine'!AW595</f>
        <v>0</v>
      </c>
      <c r="AX51" s="150">
        <f>'Manganese Mine'!AX595</f>
        <v>0</v>
      </c>
      <c r="AY51" s="150">
        <f>'Manganese Mine'!AY595</f>
        <v>0</v>
      </c>
      <c r="AZ51" s="150">
        <f>'Manganese Mine'!AZ595</f>
        <v>0</v>
      </c>
      <c r="BA51" s="150">
        <f>'Manganese Mine'!BA595</f>
        <v>0</v>
      </c>
      <c r="BB51" s="150">
        <f>'Manganese Mine'!BB595</f>
        <v>0</v>
      </c>
      <c r="BC51" s="150">
        <f>'Manganese Mine'!BC595</f>
        <v>0</v>
      </c>
      <c r="BD51" s="150">
        <f>'Manganese Mine'!BD595</f>
        <v>0</v>
      </c>
      <c r="BE51" s="150">
        <f>'Manganese Mine'!BE595</f>
        <v>0</v>
      </c>
      <c r="BF51" s="150">
        <f>'Manganese Mine'!BF595</f>
        <v>0</v>
      </c>
      <c r="BG51" s="150">
        <f>'Manganese Mine'!BG595</f>
        <v>0</v>
      </c>
      <c r="BH51" s="150">
        <f>'Manganese Mine'!BH595</f>
        <v>0</v>
      </c>
      <c r="BI51" s="150">
        <f>'Manganese Mine'!BI595</f>
        <v>0</v>
      </c>
      <c r="BJ51" s="150">
        <f>'Manganese Mine'!BJ595</f>
        <v>0</v>
      </c>
      <c r="BK51" s="150">
        <f>'Manganese Mine'!BK595</f>
        <v>0</v>
      </c>
      <c r="BL51" s="150">
        <f>'Manganese Mine'!BL595</f>
        <v>0</v>
      </c>
      <c r="BM51" s="150">
        <f>'Manganese Mine'!BM595</f>
        <v>0</v>
      </c>
      <c r="BN51" s="150">
        <f>'Manganese Mine'!BN595</f>
        <v>0</v>
      </c>
      <c r="BO51" s="150">
        <f>'Manganese Mine'!BO595</f>
        <v>0</v>
      </c>
      <c r="BP51" s="150">
        <f>'Manganese Mine'!BP595</f>
        <v>0</v>
      </c>
      <c r="BQ51" s="150">
        <f>'Manganese Mine'!BQ595</f>
        <v>0</v>
      </c>
      <c r="BR51" s="150">
        <f>'Manganese Mine'!BR595</f>
        <v>0</v>
      </c>
      <c r="BS51" s="150">
        <f>'Manganese Mine'!BS595</f>
        <v>0</v>
      </c>
      <c r="BT51" s="150">
        <f>'Manganese Mine'!BT595</f>
        <v>0</v>
      </c>
      <c r="BU51" s="150">
        <f>'Manganese Mine'!BU595</f>
        <v>0</v>
      </c>
      <c r="BV51" s="150">
        <f>'Manganese Mine'!BV595</f>
        <v>0</v>
      </c>
      <c r="BW51" s="150">
        <f>'Manganese Mine'!BW595</f>
        <v>0</v>
      </c>
      <c r="BX51" s="150">
        <f>'Manganese Mine'!BX595</f>
        <v>0</v>
      </c>
      <c r="BY51" s="150">
        <f>'Manganese Mine'!BY595</f>
        <v>0</v>
      </c>
      <c r="BZ51" s="150">
        <f>'Manganese Mine'!BZ595</f>
        <v>0</v>
      </c>
      <c r="CA51" s="150">
        <f>'Manganese Mine'!CA595</f>
        <v>0</v>
      </c>
      <c r="CB51" s="150">
        <f>'Manganese Mine'!CB595</f>
        <v>0</v>
      </c>
      <c r="CC51" s="150">
        <f>'Manganese Mine'!CC595</f>
        <v>0</v>
      </c>
      <c r="CD51" s="150">
        <f>'Manganese Mine'!CD595</f>
        <v>0</v>
      </c>
      <c r="CE51" s="150">
        <f>'Manganese Mine'!CE595</f>
        <v>0</v>
      </c>
      <c r="CF51" s="150">
        <f>'Manganese Mine'!CF595</f>
        <v>0</v>
      </c>
      <c r="CG51" s="150">
        <f>'Manganese Mine'!CG595</f>
        <v>0</v>
      </c>
      <c r="CH51" s="150">
        <f>'Manganese Mine'!CH595</f>
        <v>0</v>
      </c>
      <c r="CI51" s="150">
        <f>'Manganese Mine'!CI595</f>
        <v>0</v>
      </c>
      <c r="CJ51" s="150">
        <f>'Manganese Mine'!CJ595</f>
        <v>0</v>
      </c>
      <c r="CK51" s="150">
        <f>'Manganese Mine'!CK595</f>
        <v>0</v>
      </c>
      <c r="CL51" s="150">
        <f>'Manganese Mine'!CL595</f>
        <v>0</v>
      </c>
      <c r="CM51" s="150">
        <f>'Manganese Mine'!CM595</f>
        <v>0</v>
      </c>
      <c r="CN51" s="150">
        <f>'Manganese Mine'!CN595</f>
        <v>0</v>
      </c>
      <c r="CO51" s="150">
        <f>'Manganese Mine'!CO595</f>
        <v>0</v>
      </c>
      <c r="CP51" s="150">
        <f>'Manganese Mine'!CP595</f>
        <v>0</v>
      </c>
    </row>
    <row r="52" spans="2:94" ht="12.75" customHeight="1" outlineLevel="1" x14ac:dyDescent="0.2">
      <c r="B52" s="3" t="str">
        <f>'Manganese Mine'!B596</f>
        <v>Shareholder Loan</v>
      </c>
      <c r="J52" s="5" t="s">
        <v>5</v>
      </c>
      <c r="L52" s="145"/>
      <c r="P52" s="127">
        <f>SUM(R52:CP52)</f>
        <v>51.787399857521208</v>
      </c>
      <c r="R52" s="150">
        <f>'Manganese Mine'!R596</f>
        <v>0</v>
      </c>
      <c r="S52" s="150">
        <f>'Manganese Mine'!S596</f>
        <v>0</v>
      </c>
      <c r="T52" s="150">
        <f>'Manganese Mine'!T596</f>
        <v>0</v>
      </c>
      <c r="U52" s="150">
        <f>'Manganese Mine'!U596</f>
        <v>51.787399857521208</v>
      </c>
      <c r="V52" s="150">
        <f>'Manganese Mine'!V596</f>
        <v>0</v>
      </c>
      <c r="W52" s="150">
        <f>'Manganese Mine'!W596</f>
        <v>0</v>
      </c>
      <c r="X52" s="150">
        <f>'Manganese Mine'!X596</f>
        <v>0</v>
      </c>
      <c r="Y52" s="150">
        <f>'Manganese Mine'!Y596</f>
        <v>0</v>
      </c>
      <c r="Z52" s="150">
        <f>'Manganese Mine'!Z596</f>
        <v>0</v>
      </c>
      <c r="AA52" s="150">
        <f>'Manganese Mine'!AA596</f>
        <v>0</v>
      </c>
      <c r="AB52" s="150">
        <f>'Manganese Mine'!AB596</f>
        <v>0</v>
      </c>
      <c r="AC52" s="150">
        <f>'Manganese Mine'!AC596</f>
        <v>0</v>
      </c>
      <c r="AD52" s="150">
        <f>'Manganese Mine'!AD596</f>
        <v>0</v>
      </c>
      <c r="AE52" s="150">
        <f>'Manganese Mine'!AE596</f>
        <v>0</v>
      </c>
      <c r="AF52" s="150">
        <f>'Manganese Mine'!AF596</f>
        <v>0</v>
      </c>
      <c r="AG52" s="150">
        <f>'Manganese Mine'!AG596</f>
        <v>0</v>
      </c>
      <c r="AH52" s="150">
        <f>'Manganese Mine'!AH596</f>
        <v>0</v>
      </c>
      <c r="AI52" s="150">
        <f>'Manganese Mine'!AI596</f>
        <v>0</v>
      </c>
      <c r="AJ52" s="150">
        <f>'Manganese Mine'!AJ596</f>
        <v>0</v>
      </c>
      <c r="AK52" s="150">
        <f>'Manganese Mine'!AK596</f>
        <v>0</v>
      </c>
      <c r="AL52" s="150">
        <f>'Manganese Mine'!AL596</f>
        <v>0</v>
      </c>
      <c r="AM52" s="150">
        <f>'Manganese Mine'!AM596</f>
        <v>0</v>
      </c>
      <c r="AN52" s="150">
        <f>'Manganese Mine'!AN596</f>
        <v>0</v>
      </c>
      <c r="AO52" s="150">
        <f>'Manganese Mine'!AO596</f>
        <v>0</v>
      </c>
      <c r="AP52" s="150">
        <f>'Manganese Mine'!AP596</f>
        <v>0</v>
      </c>
      <c r="AQ52" s="150">
        <f>'Manganese Mine'!AQ596</f>
        <v>0</v>
      </c>
      <c r="AR52" s="150">
        <f>'Manganese Mine'!AR596</f>
        <v>0</v>
      </c>
      <c r="AS52" s="150">
        <f>'Manganese Mine'!AS596</f>
        <v>0</v>
      </c>
      <c r="AT52" s="150">
        <f>'Manganese Mine'!AT596</f>
        <v>0</v>
      </c>
      <c r="AU52" s="150">
        <f>'Manganese Mine'!AU596</f>
        <v>0</v>
      </c>
      <c r="AV52" s="150">
        <f>'Manganese Mine'!AV596</f>
        <v>0</v>
      </c>
      <c r="AW52" s="150">
        <f>'Manganese Mine'!AW596</f>
        <v>0</v>
      </c>
      <c r="AX52" s="150">
        <f>'Manganese Mine'!AX596</f>
        <v>0</v>
      </c>
      <c r="AY52" s="150">
        <f>'Manganese Mine'!AY596</f>
        <v>0</v>
      </c>
      <c r="AZ52" s="150">
        <f>'Manganese Mine'!AZ596</f>
        <v>0</v>
      </c>
      <c r="BA52" s="150">
        <f>'Manganese Mine'!BA596</f>
        <v>0</v>
      </c>
      <c r="BB52" s="150">
        <f>'Manganese Mine'!BB596</f>
        <v>0</v>
      </c>
      <c r="BC52" s="150">
        <f>'Manganese Mine'!BC596</f>
        <v>0</v>
      </c>
      <c r="BD52" s="150">
        <f>'Manganese Mine'!BD596</f>
        <v>0</v>
      </c>
      <c r="BE52" s="150">
        <f>'Manganese Mine'!BE596</f>
        <v>0</v>
      </c>
      <c r="BF52" s="150">
        <f>'Manganese Mine'!BF596</f>
        <v>0</v>
      </c>
      <c r="BG52" s="150">
        <f>'Manganese Mine'!BG596</f>
        <v>0</v>
      </c>
      <c r="BH52" s="150">
        <f>'Manganese Mine'!BH596</f>
        <v>0</v>
      </c>
      <c r="BI52" s="150">
        <f>'Manganese Mine'!BI596</f>
        <v>0</v>
      </c>
      <c r="BJ52" s="150">
        <f>'Manganese Mine'!BJ596</f>
        <v>0</v>
      </c>
      <c r="BK52" s="150">
        <f>'Manganese Mine'!BK596</f>
        <v>0</v>
      </c>
      <c r="BL52" s="150">
        <f>'Manganese Mine'!BL596</f>
        <v>0</v>
      </c>
      <c r="BM52" s="150">
        <f>'Manganese Mine'!BM596</f>
        <v>0</v>
      </c>
      <c r="BN52" s="150">
        <f>'Manganese Mine'!BN596</f>
        <v>0</v>
      </c>
      <c r="BO52" s="150">
        <f>'Manganese Mine'!BO596</f>
        <v>0</v>
      </c>
      <c r="BP52" s="150">
        <f>'Manganese Mine'!BP596</f>
        <v>0</v>
      </c>
      <c r="BQ52" s="150">
        <f>'Manganese Mine'!BQ596</f>
        <v>0</v>
      </c>
      <c r="BR52" s="150">
        <f>'Manganese Mine'!BR596</f>
        <v>0</v>
      </c>
      <c r="BS52" s="150">
        <f>'Manganese Mine'!BS596</f>
        <v>0</v>
      </c>
      <c r="BT52" s="150">
        <f>'Manganese Mine'!BT596</f>
        <v>0</v>
      </c>
      <c r="BU52" s="150">
        <f>'Manganese Mine'!BU596</f>
        <v>0</v>
      </c>
      <c r="BV52" s="150">
        <f>'Manganese Mine'!BV596</f>
        <v>0</v>
      </c>
      <c r="BW52" s="150">
        <f>'Manganese Mine'!BW596</f>
        <v>0</v>
      </c>
      <c r="BX52" s="150">
        <f>'Manganese Mine'!BX596</f>
        <v>0</v>
      </c>
      <c r="BY52" s="150">
        <f>'Manganese Mine'!BY596</f>
        <v>0</v>
      </c>
      <c r="BZ52" s="150">
        <f>'Manganese Mine'!BZ596</f>
        <v>0</v>
      </c>
      <c r="CA52" s="150">
        <f>'Manganese Mine'!CA596</f>
        <v>0</v>
      </c>
      <c r="CB52" s="150">
        <f>'Manganese Mine'!CB596</f>
        <v>0</v>
      </c>
      <c r="CC52" s="150">
        <f>'Manganese Mine'!CC596</f>
        <v>0</v>
      </c>
      <c r="CD52" s="150">
        <f>'Manganese Mine'!CD596</f>
        <v>0</v>
      </c>
      <c r="CE52" s="150">
        <f>'Manganese Mine'!CE596</f>
        <v>0</v>
      </c>
      <c r="CF52" s="150">
        <f>'Manganese Mine'!CF596</f>
        <v>0</v>
      </c>
      <c r="CG52" s="150">
        <f>'Manganese Mine'!CG596</f>
        <v>0</v>
      </c>
      <c r="CH52" s="150">
        <f>'Manganese Mine'!CH596</f>
        <v>0</v>
      </c>
      <c r="CI52" s="150">
        <f>'Manganese Mine'!CI596</f>
        <v>0</v>
      </c>
      <c r="CJ52" s="150">
        <f>'Manganese Mine'!CJ596</f>
        <v>0</v>
      </c>
      <c r="CK52" s="150">
        <f>'Manganese Mine'!CK596</f>
        <v>0</v>
      </c>
      <c r="CL52" s="150">
        <f>'Manganese Mine'!CL596</f>
        <v>0</v>
      </c>
      <c r="CM52" s="150">
        <f>'Manganese Mine'!CM596</f>
        <v>0</v>
      </c>
      <c r="CN52" s="150">
        <f>'Manganese Mine'!CN596</f>
        <v>0</v>
      </c>
      <c r="CO52" s="150">
        <f>'Manganese Mine'!CO596</f>
        <v>0</v>
      </c>
      <c r="CP52" s="150">
        <f>'Manganese Mine'!CP596</f>
        <v>0</v>
      </c>
    </row>
    <row r="53" spans="2:94" ht="12.75" customHeight="1" outlineLevel="1" x14ac:dyDescent="0.2">
      <c r="B53" s="3" t="s">
        <v>79</v>
      </c>
      <c r="J53" s="5" t="s">
        <v>5</v>
      </c>
      <c r="L53" s="145"/>
      <c r="P53" s="127">
        <f>SUM(R53:CP53)</f>
        <v>414.29919886016984</v>
      </c>
      <c r="R53" s="150">
        <f>'Manganese Mine'!R597</f>
        <v>0</v>
      </c>
      <c r="S53" s="150">
        <f>'Manganese Mine'!S597</f>
        <v>0</v>
      </c>
      <c r="T53" s="150">
        <f>'Manganese Mine'!T597</f>
        <v>0</v>
      </c>
      <c r="U53" s="150">
        <f>'Manganese Mine'!U597</f>
        <v>140.62582068514894</v>
      </c>
      <c r="V53" s="150">
        <f>'Manganese Mine'!V597</f>
        <v>116.06720021599453</v>
      </c>
      <c r="W53" s="150">
        <f>'Manganese Mine'!W597</f>
        <v>157.60617795902635</v>
      </c>
      <c r="X53" s="150">
        <f>'Manganese Mine'!X597</f>
        <v>0</v>
      </c>
      <c r="Y53" s="150">
        <f>'Manganese Mine'!Y597</f>
        <v>0</v>
      </c>
      <c r="Z53" s="150">
        <f>'Manganese Mine'!Z597</f>
        <v>0</v>
      </c>
      <c r="AA53" s="150">
        <f>'Manganese Mine'!AA597</f>
        <v>0</v>
      </c>
      <c r="AB53" s="150">
        <f>'Manganese Mine'!AB597</f>
        <v>0</v>
      </c>
      <c r="AC53" s="150">
        <f>'Manganese Mine'!AC597</f>
        <v>0</v>
      </c>
      <c r="AD53" s="150">
        <f>'Manganese Mine'!AD597</f>
        <v>0</v>
      </c>
      <c r="AE53" s="150">
        <f>'Manganese Mine'!AE597</f>
        <v>0</v>
      </c>
      <c r="AF53" s="150">
        <f>'Manganese Mine'!AF597</f>
        <v>0</v>
      </c>
      <c r="AG53" s="150">
        <f>'Manganese Mine'!AG597</f>
        <v>0</v>
      </c>
      <c r="AH53" s="150">
        <f>'Manganese Mine'!AH597</f>
        <v>0</v>
      </c>
      <c r="AI53" s="150">
        <f>'Manganese Mine'!AI597</f>
        <v>0</v>
      </c>
      <c r="AJ53" s="150">
        <f>'Manganese Mine'!AJ597</f>
        <v>0</v>
      </c>
      <c r="AK53" s="150">
        <f>'Manganese Mine'!AK597</f>
        <v>0</v>
      </c>
      <c r="AL53" s="150">
        <f>'Manganese Mine'!AL597</f>
        <v>0</v>
      </c>
      <c r="AM53" s="150">
        <f>'Manganese Mine'!AM597</f>
        <v>0</v>
      </c>
      <c r="AN53" s="150">
        <f>'Manganese Mine'!AN597</f>
        <v>0</v>
      </c>
      <c r="AO53" s="150">
        <f>'Manganese Mine'!AO597</f>
        <v>0</v>
      </c>
      <c r="AP53" s="150">
        <f>'Manganese Mine'!AP597</f>
        <v>0</v>
      </c>
      <c r="AQ53" s="150">
        <f>'Manganese Mine'!AQ597</f>
        <v>0</v>
      </c>
      <c r="AR53" s="150">
        <f>'Manganese Mine'!AR597</f>
        <v>0</v>
      </c>
      <c r="AS53" s="150">
        <f>'Manganese Mine'!AS597</f>
        <v>0</v>
      </c>
      <c r="AT53" s="150">
        <f>'Manganese Mine'!AT597</f>
        <v>0</v>
      </c>
      <c r="AU53" s="150">
        <f>'Manganese Mine'!AU597</f>
        <v>0</v>
      </c>
      <c r="AV53" s="150">
        <f>'Manganese Mine'!AV597</f>
        <v>0</v>
      </c>
      <c r="AW53" s="150">
        <f>'Manganese Mine'!AW597</f>
        <v>0</v>
      </c>
      <c r="AX53" s="150">
        <f>'Manganese Mine'!AX597</f>
        <v>0</v>
      </c>
      <c r="AY53" s="150">
        <f>'Manganese Mine'!AY597</f>
        <v>0</v>
      </c>
      <c r="AZ53" s="150">
        <f>'Manganese Mine'!AZ597</f>
        <v>0</v>
      </c>
      <c r="BA53" s="150">
        <f>'Manganese Mine'!BA597</f>
        <v>0</v>
      </c>
      <c r="BB53" s="150">
        <f>'Manganese Mine'!BB597</f>
        <v>0</v>
      </c>
      <c r="BC53" s="150">
        <f>'Manganese Mine'!BC597</f>
        <v>0</v>
      </c>
      <c r="BD53" s="150">
        <f>'Manganese Mine'!BD597</f>
        <v>0</v>
      </c>
      <c r="BE53" s="150">
        <f>'Manganese Mine'!BE597</f>
        <v>0</v>
      </c>
      <c r="BF53" s="150">
        <f>'Manganese Mine'!BF597</f>
        <v>0</v>
      </c>
      <c r="BG53" s="150">
        <f>'Manganese Mine'!BG597</f>
        <v>0</v>
      </c>
      <c r="BH53" s="150">
        <f>'Manganese Mine'!BH597</f>
        <v>0</v>
      </c>
      <c r="BI53" s="150">
        <f>'Manganese Mine'!BI597</f>
        <v>0</v>
      </c>
      <c r="BJ53" s="150">
        <f>'Manganese Mine'!BJ597</f>
        <v>0</v>
      </c>
      <c r="BK53" s="150">
        <f>'Manganese Mine'!BK597</f>
        <v>0</v>
      </c>
      <c r="BL53" s="150">
        <f>'Manganese Mine'!BL597</f>
        <v>0</v>
      </c>
      <c r="BM53" s="150">
        <f>'Manganese Mine'!BM597</f>
        <v>0</v>
      </c>
      <c r="BN53" s="150">
        <f>'Manganese Mine'!BN597</f>
        <v>0</v>
      </c>
      <c r="BO53" s="150">
        <f>'Manganese Mine'!BO597</f>
        <v>0</v>
      </c>
      <c r="BP53" s="150">
        <f>'Manganese Mine'!BP597</f>
        <v>0</v>
      </c>
      <c r="BQ53" s="150">
        <f>'Manganese Mine'!BQ597</f>
        <v>0</v>
      </c>
      <c r="BR53" s="150">
        <f>'Manganese Mine'!BR597</f>
        <v>0</v>
      </c>
      <c r="BS53" s="150">
        <f>'Manganese Mine'!BS597</f>
        <v>0</v>
      </c>
      <c r="BT53" s="150">
        <f>'Manganese Mine'!BT597</f>
        <v>0</v>
      </c>
      <c r="BU53" s="150">
        <f>'Manganese Mine'!BU597</f>
        <v>0</v>
      </c>
      <c r="BV53" s="150">
        <f>'Manganese Mine'!BV597</f>
        <v>0</v>
      </c>
      <c r="BW53" s="150">
        <f>'Manganese Mine'!BW597</f>
        <v>0</v>
      </c>
      <c r="BX53" s="150">
        <f>'Manganese Mine'!BX597</f>
        <v>0</v>
      </c>
      <c r="BY53" s="150">
        <f>'Manganese Mine'!BY597</f>
        <v>0</v>
      </c>
      <c r="BZ53" s="150">
        <f>'Manganese Mine'!BZ597</f>
        <v>0</v>
      </c>
      <c r="CA53" s="150">
        <f>'Manganese Mine'!CA597</f>
        <v>0</v>
      </c>
      <c r="CB53" s="150">
        <f>'Manganese Mine'!CB597</f>
        <v>0</v>
      </c>
      <c r="CC53" s="150">
        <f>'Manganese Mine'!CC597</f>
        <v>0</v>
      </c>
      <c r="CD53" s="150">
        <f>'Manganese Mine'!CD597</f>
        <v>0</v>
      </c>
      <c r="CE53" s="150">
        <f>'Manganese Mine'!CE597</f>
        <v>0</v>
      </c>
      <c r="CF53" s="150">
        <f>'Manganese Mine'!CF597</f>
        <v>0</v>
      </c>
      <c r="CG53" s="150">
        <f>'Manganese Mine'!CG597</f>
        <v>0</v>
      </c>
      <c r="CH53" s="150">
        <f>'Manganese Mine'!CH597</f>
        <v>0</v>
      </c>
      <c r="CI53" s="150">
        <f>'Manganese Mine'!CI597</f>
        <v>0</v>
      </c>
      <c r="CJ53" s="150">
        <f>'Manganese Mine'!CJ597</f>
        <v>0</v>
      </c>
      <c r="CK53" s="150">
        <f>'Manganese Mine'!CK597</f>
        <v>0</v>
      </c>
      <c r="CL53" s="150">
        <f>'Manganese Mine'!CL597</f>
        <v>0</v>
      </c>
      <c r="CM53" s="150">
        <f>'Manganese Mine'!CM597</f>
        <v>0</v>
      </c>
      <c r="CN53" s="150">
        <f>'Manganese Mine'!CN597</f>
        <v>0</v>
      </c>
      <c r="CO53" s="150">
        <f>'Manganese Mine'!CO597</f>
        <v>0</v>
      </c>
      <c r="CP53" s="150">
        <f>'Manganese Mine'!CP597</f>
        <v>0</v>
      </c>
    </row>
    <row r="54" spans="2:94" ht="12.75" customHeight="1" outlineLevel="1" x14ac:dyDescent="0.2">
      <c r="L54" s="145"/>
      <c r="P54" s="146"/>
      <c r="R54" s="150"/>
      <c r="S54" s="150"/>
      <c r="T54" s="150"/>
      <c r="U54" s="150"/>
      <c r="V54" s="150"/>
      <c r="W54" s="150"/>
      <c r="X54" s="150"/>
      <c r="Y54" s="150"/>
      <c r="Z54" s="150"/>
      <c r="AA54" s="150"/>
      <c r="AB54" s="150"/>
      <c r="AC54" s="150"/>
      <c r="AD54" s="150"/>
      <c r="AE54" s="150"/>
      <c r="AF54" s="150"/>
      <c r="AG54" s="150"/>
      <c r="AH54" s="150"/>
      <c r="AI54" s="150"/>
      <c r="AJ54" s="150"/>
      <c r="AK54" s="150"/>
      <c r="AL54" s="150"/>
      <c r="AM54" s="150"/>
      <c r="AN54" s="150"/>
      <c r="AO54" s="150"/>
      <c r="AP54" s="150"/>
      <c r="AQ54" s="150"/>
      <c r="AR54" s="150"/>
      <c r="AS54" s="150"/>
      <c r="AT54" s="150"/>
      <c r="AU54" s="150"/>
      <c r="AV54" s="150"/>
      <c r="AW54" s="150"/>
      <c r="AX54" s="150"/>
      <c r="AY54" s="150"/>
      <c r="AZ54" s="150"/>
      <c r="BA54" s="150"/>
      <c r="BB54" s="150"/>
      <c r="BC54" s="150"/>
      <c r="BD54" s="150"/>
      <c r="BE54" s="150"/>
      <c r="BF54" s="150"/>
      <c r="BG54" s="150"/>
      <c r="BH54" s="150"/>
      <c r="BI54" s="150"/>
      <c r="BJ54" s="150"/>
      <c r="BK54" s="150"/>
      <c r="BL54" s="150"/>
      <c r="BM54" s="150"/>
      <c r="BN54" s="150"/>
      <c r="BO54" s="150"/>
      <c r="BP54" s="150"/>
      <c r="BQ54" s="150"/>
      <c r="BR54" s="150"/>
      <c r="BS54" s="150"/>
      <c r="BT54" s="150"/>
      <c r="BU54" s="150"/>
      <c r="BV54" s="150"/>
      <c r="BW54" s="150"/>
      <c r="BX54" s="150"/>
      <c r="BY54" s="150"/>
      <c r="BZ54" s="150"/>
      <c r="CA54" s="150"/>
      <c r="CB54" s="150"/>
      <c r="CC54" s="150"/>
      <c r="CD54" s="150"/>
      <c r="CE54" s="150"/>
      <c r="CF54" s="150"/>
      <c r="CG54" s="150"/>
      <c r="CH54" s="150"/>
      <c r="CI54" s="150"/>
      <c r="CJ54" s="150"/>
      <c r="CK54" s="150"/>
      <c r="CL54" s="150"/>
      <c r="CM54" s="150"/>
      <c r="CN54" s="150"/>
      <c r="CO54" s="150"/>
      <c r="CP54" s="150"/>
    </row>
    <row r="55" spans="2:94" ht="12.75" customHeight="1" outlineLevel="1" x14ac:dyDescent="0.2">
      <c r="B55" s="12" t="s">
        <v>202</v>
      </c>
      <c r="C55" s="10"/>
      <c r="D55" s="10"/>
      <c r="E55" s="10"/>
      <c r="F55" s="10"/>
      <c r="G55" s="10"/>
      <c r="H55" s="10"/>
      <c r="I55" s="152"/>
      <c r="J55" s="11" t="s">
        <v>5</v>
      </c>
      <c r="K55" s="10"/>
      <c r="L55" s="153"/>
      <c r="M55" s="10"/>
      <c r="N55" s="10"/>
      <c r="O55" s="10"/>
      <c r="P55" s="127">
        <f>SUM(R55:CP55)</f>
        <v>3228.2581612682202</v>
      </c>
      <c r="Q55" s="10"/>
      <c r="R55" s="154">
        <f t="shared" ref="R55:CC55" si="18">R48+SUM(R51:R53)</f>
        <v>0</v>
      </c>
      <c r="S55" s="154">
        <f t="shared" si="18"/>
        <v>0</v>
      </c>
      <c r="T55" s="154">
        <f t="shared" si="18"/>
        <v>0</v>
      </c>
      <c r="U55" s="154">
        <f t="shared" si="18"/>
        <v>0</v>
      </c>
      <c r="V55" s="154">
        <f t="shared" si="18"/>
        <v>0</v>
      </c>
      <c r="W55" s="154">
        <f t="shared" si="18"/>
        <v>0</v>
      </c>
      <c r="X55" s="154">
        <f t="shared" si="18"/>
        <v>64.492366750699659</v>
      </c>
      <c r="Y55" s="154">
        <f t="shared" si="18"/>
        <v>80.024699346451499</v>
      </c>
      <c r="Z55" s="154">
        <f t="shared" si="18"/>
        <v>82.828947043255383</v>
      </c>
      <c r="AA55" s="154">
        <f t="shared" si="18"/>
        <v>88.352648830871928</v>
      </c>
      <c r="AB55" s="154">
        <f t="shared" si="18"/>
        <v>78.029549689984748</v>
      </c>
      <c r="AC55" s="154">
        <f t="shared" si="18"/>
        <v>67.588603673737026</v>
      </c>
      <c r="AD55" s="154">
        <f t="shared" si="18"/>
        <v>74.486190846590233</v>
      </c>
      <c r="AE55" s="154">
        <f t="shared" si="18"/>
        <v>84.099880243928084</v>
      </c>
      <c r="AF55" s="154">
        <f t="shared" si="18"/>
        <v>93.161096271489356</v>
      </c>
      <c r="AG55" s="154">
        <f t="shared" si="18"/>
        <v>107.17967902001595</v>
      </c>
      <c r="AH55" s="154">
        <f t="shared" si="18"/>
        <v>89.622898092680416</v>
      </c>
      <c r="AI55" s="154">
        <f t="shared" si="18"/>
        <v>70.319684798298368</v>
      </c>
      <c r="AJ55" s="154">
        <f t="shared" si="18"/>
        <v>91.877858290264967</v>
      </c>
      <c r="AK55" s="154">
        <f t="shared" si="18"/>
        <v>82.532594741636046</v>
      </c>
      <c r="AL55" s="154">
        <f t="shared" si="18"/>
        <v>117.29842973860183</v>
      </c>
      <c r="AM55" s="154">
        <f t="shared" si="18"/>
        <v>94.895260014023535</v>
      </c>
      <c r="AN55" s="154">
        <f t="shared" si="18"/>
        <v>82.237219554976406</v>
      </c>
      <c r="AO55" s="154">
        <f t="shared" si="18"/>
        <v>111.68374627438692</v>
      </c>
      <c r="AP55" s="154">
        <f t="shared" si="18"/>
        <v>121.42817602848082</v>
      </c>
      <c r="AQ55" s="154">
        <f t="shared" si="18"/>
        <v>98.315197411027015</v>
      </c>
      <c r="AR55" s="154">
        <f t="shared" si="18"/>
        <v>138.16675260346582</v>
      </c>
      <c r="AS55" s="154">
        <f t="shared" si="18"/>
        <v>290.61933893215416</v>
      </c>
      <c r="AT55" s="154">
        <f t="shared" si="18"/>
        <v>294.47160367440154</v>
      </c>
      <c r="AU55" s="154">
        <f t="shared" si="18"/>
        <v>306.75843308060655</v>
      </c>
      <c r="AV55" s="154">
        <f t="shared" si="18"/>
        <v>302.01666300786621</v>
      </c>
      <c r="AW55" s="154">
        <f t="shared" si="18"/>
        <v>106.85191958208756</v>
      </c>
      <c r="AX55" s="154">
        <f t="shared" si="18"/>
        <v>8.918723726237948</v>
      </c>
      <c r="AY55" s="154">
        <f t="shared" si="18"/>
        <v>0</v>
      </c>
      <c r="AZ55" s="154">
        <f t="shared" si="18"/>
        <v>0</v>
      </c>
      <c r="BA55" s="154">
        <f t="shared" si="18"/>
        <v>0</v>
      </c>
      <c r="BB55" s="154">
        <f t="shared" si="18"/>
        <v>0</v>
      </c>
      <c r="BC55" s="154">
        <f t="shared" si="18"/>
        <v>0</v>
      </c>
      <c r="BD55" s="154">
        <f t="shared" si="18"/>
        <v>0</v>
      </c>
      <c r="BE55" s="154">
        <f t="shared" si="18"/>
        <v>0</v>
      </c>
      <c r="BF55" s="154">
        <f t="shared" si="18"/>
        <v>0</v>
      </c>
      <c r="BG55" s="154">
        <f t="shared" si="18"/>
        <v>0</v>
      </c>
      <c r="BH55" s="154">
        <f t="shared" si="18"/>
        <v>0</v>
      </c>
      <c r="BI55" s="154">
        <f t="shared" si="18"/>
        <v>0</v>
      </c>
      <c r="BJ55" s="154">
        <f t="shared" si="18"/>
        <v>0</v>
      </c>
      <c r="BK55" s="154">
        <f t="shared" si="18"/>
        <v>0</v>
      </c>
      <c r="BL55" s="154">
        <f t="shared" si="18"/>
        <v>0</v>
      </c>
      <c r="BM55" s="154">
        <f t="shared" si="18"/>
        <v>0</v>
      </c>
      <c r="BN55" s="154">
        <f t="shared" si="18"/>
        <v>0</v>
      </c>
      <c r="BO55" s="154">
        <f t="shared" si="18"/>
        <v>0</v>
      </c>
      <c r="BP55" s="154">
        <f t="shared" si="18"/>
        <v>0</v>
      </c>
      <c r="BQ55" s="154">
        <f t="shared" si="18"/>
        <v>0</v>
      </c>
      <c r="BR55" s="154">
        <f t="shared" si="18"/>
        <v>0</v>
      </c>
      <c r="BS55" s="154">
        <f t="shared" si="18"/>
        <v>0</v>
      </c>
      <c r="BT55" s="154">
        <f t="shared" si="18"/>
        <v>0</v>
      </c>
      <c r="BU55" s="154">
        <f t="shared" si="18"/>
        <v>0</v>
      </c>
      <c r="BV55" s="154">
        <f t="shared" si="18"/>
        <v>0</v>
      </c>
      <c r="BW55" s="154">
        <f t="shared" si="18"/>
        <v>0</v>
      </c>
      <c r="BX55" s="154">
        <f t="shared" si="18"/>
        <v>0</v>
      </c>
      <c r="BY55" s="154">
        <f t="shared" si="18"/>
        <v>0</v>
      </c>
      <c r="BZ55" s="154">
        <f t="shared" si="18"/>
        <v>0</v>
      </c>
      <c r="CA55" s="154">
        <f t="shared" si="18"/>
        <v>0</v>
      </c>
      <c r="CB55" s="154">
        <f t="shared" si="18"/>
        <v>0</v>
      </c>
      <c r="CC55" s="154">
        <f t="shared" si="18"/>
        <v>0</v>
      </c>
      <c r="CD55" s="154">
        <f t="shared" ref="CD55:CP55" si="19">CD48+SUM(CD51:CD53)</f>
        <v>0</v>
      </c>
      <c r="CE55" s="154">
        <f t="shared" si="19"/>
        <v>0</v>
      </c>
      <c r="CF55" s="154">
        <f t="shared" si="19"/>
        <v>0</v>
      </c>
      <c r="CG55" s="154">
        <f t="shared" si="19"/>
        <v>0</v>
      </c>
      <c r="CH55" s="154">
        <f t="shared" si="19"/>
        <v>0</v>
      </c>
      <c r="CI55" s="154">
        <f t="shared" si="19"/>
        <v>0</v>
      </c>
      <c r="CJ55" s="154">
        <f t="shared" si="19"/>
        <v>0</v>
      </c>
      <c r="CK55" s="154">
        <f t="shared" si="19"/>
        <v>0</v>
      </c>
      <c r="CL55" s="154">
        <f t="shared" si="19"/>
        <v>0</v>
      </c>
      <c r="CM55" s="154">
        <f t="shared" si="19"/>
        <v>0</v>
      </c>
      <c r="CN55" s="154">
        <f t="shared" si="19"/>
        <v>0</v>
      </c>
      <c r="CO55" s="154">
        <f t="shared" si="19"/>
        <v>0</v>
      </c>
      <c r="CP55" s="154">
        <f t="shared" si="19"/>
        <v>0</v>
      </c>
    </row>
    <row r="56" spans="2:94" ht="12.75" customHeight="1" outlineLevel="1" x14ac:dyDescent="0.2">
      <c r="L56" s="145"/>
      <c r="P56" s="146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  <c r="AC56" s="150"/>
      <c r="AD56" s="150"/>
      <c r="AE56" s="150"/>
      <c r="AF56" s="150"/>
      <c r="AG56" s="150"/>
      <c r="AH56" s="150"/>
      <c r="AI56" s="150"/>
      <c r="AJ56" s="150"/>
      <c r="AK56" s="150"/>
      <c r="AL56" s="150"/>
      <c r="AM56" s="150"/>
      <c r="AN56" s="150"/>
      <c r="AO56" s="150"/>
      <c r="AP56" s="150"/>
      <c r="AQ56" s="150"/>
      <c r="AR56" s="150"/>
      <c r="AS56" s="150"/>
      <c r="AT56" s="150"/>
      <c r="AU56" s="150"/>
      <c r="AV56" s="150"/>
      <c r="AW56" s="150"/>
      <c r="AX56" s="150"/>
      <c r="AY56" s="150"/>
      <c r="AZ56" s="150"/>
      <c r="BA56" s="150"/>
      <c r="BB56" s="150"/>
      <c r="BC56" s="150"/>
      <c r="BD56" s="150"/>
      <c r="BE56" s="150"/>
      <c r="BF56" s="150"/>
      <c r="BG56" s="150"/>
      <c r="BH56" s="150"/>
      <c r="BI56" s="150"/>
      <c r="BJ56" s="150"/>
      <c r="BK56" s="150"/>
      <c r="BL56" s="150"/>
      <c r="BM56" s="150"/>
      <c r="BN56" s="150"/>
      <c r="BO56" s="150"/>
      <c r="BP56" s="150"/>
      <c r="BQ56" s="150"/>
      <c r="BR56" s="150"/>
      <c r="BS56" s="150"/>
      <c r="BT56" s="150"/>
      <c r="BU56" s="150"/>
      <c r="BV56" s="150"/>
      <c r="BW56" s="150"/>
      <c r="BX56" s="150"/>
      <c r="BY56" s="150"/>
      <c r="BZ56" s="150"/>
      <c r="CA56" s="150"/>
      <c r="CB56" s="150"/>
      <c r="CC56" s="150"/>
      <c r="CD56" s="150"/>
      <c r="CE56" s="150"/>
      <c r="CF56" s="150"/>
      <c r="CG56" s="150"/>
      <c r="CH56" s="150"/>
      <c r="CI56" s="150"/>
      <c r="CJ56" s="150"/>
      <c r="CK56" s="150"/>
      <c r="CL56" s="150"/>
      <c r="CM56" s="150"/>
      <c r="CN56" s="150"/>
      <c r="CO56" s="150"/>
      <c r="CP56" s="150"/>
    </row>
    <row r="57" spans="2:94" ht="12.75" customHeight="1" outlineLevel="1" x14ac:dyDescent="0.2">
      <c r="B57" s="15" t="s">
        <v>56</v>
      </c>
      <c r="L57" s="145"/>
      <c r="P57" s="146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  <c r="AH57" s="150"/>
      <c r="AI57" s="150"/>
      <c r="AJ57" s="150"/>
      <c r="AK57" s="150"/>
      <c r="AL57" s="150"/>
      <c r="AM57" s="150"/>
      <c r="AN57" s="150"/>
      <c r="AO57" s="150"/>
      <c r="AP57" s="150"/>
      <c r="AQ57" s="150"/>
      <c r="AR57" s="150"/>
      <c r="AS57" s="150"/>
      <c r="AT57" s="150"/>
      <c r="AU57" s="150"/>
      <c r="AV57" s="150"/>
      <c r="AW57" s="150"/>
      <c r="AX57" s="150"/>
      <c r="AY57" s="150"/>
      <c r="AZ57" s="150"/>
      <c r="BA57" s="150"/>
      <c r="BB57" s="150"/>
      <c r="BC57" s="150"/>
      <c r="BD57" s="150"/>
      <c r="BE57" s="150"/>
      <c r="BF57" s="150"/>
      <c r="BG57" s="150"/>
      <c r="BH57" s="150"/>
      <c r="BI57" s="150"/>
      <c r="BJ57" s="150"/>
      <c r="BK57" s="150"/>
      <c r="BL57" s="150"/>
      <c r="BM57" s="150"/>
      <c r="BN57" s="150"/>
      <c r="BO57" s="150"/>
      <c r="BP57" s="150"/>
      <c r="BQ57" s="150"/>
      <c r="BR57" s="150"/>
      <c r="BS57" s="150"/>
      <c r="BT57" s="150"/>
      <c r="BU57" s="150"/>
      <c r="BV57" s="150"/>
      <c r="BW57" s="150"/>
      <c r="BX57" s="150"/>
      <c r="BY57" s="150"/>
      <c r="BZ57" s="150"/>
      <c r="CA57" s="150"/>
      <c r="CB57" s="150"/>
      <c r="CC57" s="150"/>
      <c r="CD57" s="150"/>
      <c r="CE57" s="150"/>
      <c r="CF57" s="150"/>
      <c r="CG57" s="150"/>
      <c r="CH57" s="150"/>
      <c r="CI57" s="150"/>
      <c r="CJ57" s="150"/>
      <c r="CK57" s="150"/>
      <c r="CL57" s="150"/>
      <c r="CM57" s="150"/>
      <c r="CN57" s="150"/>
      <c r="CO57" s="150"/>
      <c r="CP57" s="150"/>
    </row>
    <row r="58" spans="2:94" ht="12.75" customHeight="1" outlineLevel="1" x14ac:dyDescent="0.2">
      <c r="B58" s="3" t="s">
        <v>203</v>
      </c>
      <c r="J58" s="5" t="s">
        <v>5</v>
      </c>
      <c r="L58" s="145"/>
      <c r="P58" s="127">
        <f>SUM(R58:CP58)</f>
        <v>414.29919886016984</v>
      </c>
      <c r="R58" s="150">
        <f>'Manganese Mine'!R683</f>
        <v>0</v>
      </c>
      <c r="S58" s="150">
        <f>'Manganese Mine'!S683</f>
        <v>0</v>
      </c>
      <c r="T58" s="150">
        <f>'Manganese Mine'!T683</f>
        <v>0</v>
      </c>
      <c r="U58" s="150">
        <f>'Manganese Mine'!U683</f>
        <v>0</v>
      </c>
      <c r="V58" s="150">
        <f>'Manganese Mine'!V683</f>
        <v>0</v>
      </c>
      <c r="W58" s="150">
        <f>'Manganese Mine'!W683</f>
        <v>0</v>
      </c>
      <c r="X58" s="150">
        <f>'Manganese Mine'!X683</f>
        <v>24.370541109421755</v>
      </c>
      <c r="Y58" s="150">
        <f>'Manganese Mine'!Y683</f>
        <v>24.370541109421755</v>
      </c>
      <c r="Z58" s="150">
        <f>'Manganese Mine'!Z683</f>
        <v>24.370541109421755</v>
      </c>
      <c r="AA58" s="150">
        <f>'Manganese Mine'!AA683</f>
        <v>24.370541109421755</v>
      </c>
      <c r="AB58" s="150">
        <f>'Manganese Mine'!AB683</f>
        <v>24.370541109421755</v>
      </c>
      <c r="AC58" s="150">
        <f>'Manganese Mine'!AC683</f>
        <v>24.370541109421755</v>
      </c>
      <c r="AD58" s="150">
        <f>'Manganese Mine'!AD683</f>
        <v>24.370541109421755</v>
      </c>
      <c r="AE58" s="150">
        <f>'Manganese Mine'!AE683</f>
        <v>24.370541109421755</v>
      </c>
      <c r="AF58" s="150">
        <f>'Manganese Mine'!AF683</f>
        <v>24.370541109421755</v>
      </c>
      <c r="AG58" s="150">
        <f>'Manganese Mine'!AG683</f>
        <v>24.370541109421755</v>
      </c>
      <c r="AH58" s="150">
        <f>'Manganese Mine'!AH683</f>
        <v>24.370541109421755</v>
      </c>
      <c r="AI58" s="150">
        <f>'Manganese Mine'!AI683</f>
        <v>24.370541109421755</v>
      </c>
      <c r="AJ58" s="150">
        <f>'Manganese Mine'!AJ683</f>
        <v>24.370541109421755</v>
      </c>
      <c r="AK58" s="150">
        <f>'Manganese Mine'!AK683</f>
        <v>24.370541109421755</v>
      </c>
      <c r="AL58" s="150">
        <f>'Manganese Mine'!AL683</f>
        <v>24.370541109421755</v>
      </c>
      <c r="AM58" s="150">
        <f>'Manganese Mine'!AM683</f>
        <v>24.370541109421755</v>
      </c>
      <c r="AN58" s="150">
        <f>'Manganese Mine'!AN683</f>
        <v>24.370541109421662</v>
      </c>
      <c r="AO58" s="150">
        <f>'Manganese Mine'!AO683</f>
        <v>0</v>
      </c>
      <c r="AP58" s="150">
        <f>'Manganese Mine'!AP683</f>
        <v>0</v>
      </c>
      <c r="AQ58" s="150">
        <f>'Manganese Mine'!AQ683</f>
        <v>0</v>
      </c>
      <c r="AR58" s="150">
        <f>'Manganese Mine'!AR683</f>
        <v>0</v>
      </c>
      <c r="AS58" s="150">
        <f>'Manganese Mine'!AS683</f>
        <v>0</v>
      </c>
      <c r="AT58" s="150">
        <f>'Manganese Mine'!AT683</f>
        <v>0</v>
      </c>
      <c r="AU58" s="150">
        <f>'Manganese Mine'!AU683</f>
        <v>0</v>
      </c>
      <c r="AV58" s="150">
        <f>'Manganese Mine'!AV683</f>
        <v>0</v>
      </c>
      <c r="AW58" s="150">
        <f>'Manganese Mine'!AW683</f>
        <v>0</v>
      </c>
      <c r="AX58" s="150">
        <f>'Manganese Mine'!AX683</f>
        <v>0</v>
      </c>
      <c r="AY58" s="150">
        <f>'Manganese Mine'!AY683</f>
        <v>0</v>
      </c>
      <c r="AZ58" s="150">
        <f>'Manganese Mine'!AZ683</f>
        <v>0</v>
      </c>
      <c r="BA58" s="150">
        <f>'Manganese Mine'!BA683</f>
        <v>0</v>
      </c>
      <c r="BB58" s="150">
        <f>'Manganese Mine'!BB683</f>
        <v>0</v>
      </c>
      <c r="BC58" s="150">
        <f>'Manganese Mine'!BC683</f>
        <v>0</v>
      </c>
      <c r="BD58" s="150">
        <f>'Manganese Mine'!BD683</f>
        <v>0</v>
      </c>
      <c r="BE58" s="150">
        <f>'Manganese Mine'!BE683</f>
        <v>0</v>
      </c>
      <c r="BF58" s="150">
        <f>'Manganese Mine'!BF683</f>
        <v>0</v>
      </c>
      <c r="BG58" s="150">
        <f>'Manganese Mine'!BG683</f>
        <v>0</v>
      </c>
      <c r="BH58" s="150">
        <f>'Manganese Mine'!BH683</f>
        <v>0</v>
      </c>
      <c r="BI58" s="150">
        <f>'Manganese Mine'!BI683</f>
        <v>0</v>
      </c>
      <c r="BJ58" s="150">
        <f>'Manganese Mine'!BJ683</f>
        <v>0</v>
      </c>
      <c r="BK58" s="150">
        <f>'Manganese Mine'!BK683</f>
        <v>0</v>
      </c>
      <c r="BL58" s="150">
        <f>'Manganese Mine'!BL683</f>
        <v>0</v>
      </c>
      <c r="BM58" s="150">
        <f>'Manganese Mine'!BM683</f>
        <v>0</v>
      </c>
      <c r="BN58" s="150">
        <f>'Manganese Mine'!BN683</f>
        <v>0</v>
      </c>
      <c r="BO58" s="150">
        <f>'Manganese Mine'!BO683</f>
        <v>0</v>
      </c>
      <c r="BP58" s="150">
        <f>'Manganese Mine'!BP683</f>
        <v>0</v>
      </c>
      <c r="BQ58" s="150">
        <f>'Manganese Mine'!BQ683</f>
        <v>0</v>
      </c>
      <c r="BR58" s="150">
        <f>'Manganese Mine'!BR683</f>
        <v>0</v>
      </c>
      <c r="BS58" s="150">
        <f>'Manganese Mine'!BS683</f>
        <v>0</v>
      </c>
      <c r="BT58" s="150">
        <f>'Manganese Mine'!BT683</f>
        <v>0</v>
      </c>
      <c r="BU58" s="150">
        <f>'Manganese Mine'!BU683</f>
        <v>0</v>
      </c>
      <c r="BV58" s="150">
        <f>'Manganese Mine'!BV683</f>
        <v>0</v>
      </c>
      <c r="BW58" s="150">
        <f>'Manganese Mine'!BW683</f>
        <v>0</v>
      </c>
      <c r="BX58" s="150">
        <f>'Manganese Mine'!BX683</f>
        <v>0</v>
      </c>
      <c r="BY58" s="150">
        <f>'Manganese Mine'!BY683</f>
        <v>0</v>
      </c>
      <c r="BZ58" s="150">
        <f>'Manganese Mine'!BZ683</f>
        <v>0</v>
      </c>
      <c r="CA58" s="150">
        <f>'Manganese Mine'!CA683</f>
        <v>0</v>
      </c>
      <c r="CB58" s="150">
        <f>'Manganese Mine'!CB683</f>
        <v>0</v>
      </c>
      <c r="CC58" s="150">
        <f>'Manganese Mine'!CC683</f>
        <v>0</v>
      </c>
      <c r="CD58" s="150">
        <f>'Manganese Mine'!CD683</f>
        <v>0</v>
      </c>
      <c r="CE58" s="150">
        <f>'Manganese Mine'!CE683</f>
        <v>0</v>
      </c>
      <c r="CF58" s="150">
        <f>'Manganese Mine'!CF683</f>
        <v>0</v>
      </c>
      <c r="CG58" s="150">
        <f>'Manganese Mine'!CG683</f>
        <v>0</v>
      </c>
      <c r="CH58" s="150">
        <f>'Manganese Mine'!CH683</f>
        <v>0</v>
      </c>
      <c r="CI58" s="150">
        <f>'Manganese Mine'!CI683</f>
        <v>0</v>
      </c>
      <c r="CJ58" s="150">
        <f>'Manganese Mine'!CJ683</f>
        <v>0</v>
      </c>
      <c r="CK58" s="150">
        <f>'Manganese Mine'!CK683</f>
        <v>0</v>
      </c>
      <c r="CL58" s="150">
        <f>'Manganese Mine'!CL683</f>
        <v>0</v>
      </c>
      <c r="CM58" s="150">
        <f>'Manganese Mine'!CM683</f>
        <v>0</v>
      </c>
      <c r="CN58" s="150">
        <f>'Manganese Mine'!CN683</f>
        <v>0</v>
      </c>
      <c r="CO58" s="150">
        <f>'Manganese Mine'!CO683</f>
        <v>0</v>
      </c>
      <c r="CP58" s="150">
        <f>'Manganese Mine'!CP683</f>
        <v>0</v>
      </c>
    </row>
    <row r="59" spans="2:94" ht="12.75" customHeight="1" outlineLevel="1" x14ac:dyDescent="0.2">
      <c r="B59" s="3" t="s">
        <v>204</v>
      </c>
      <c r="J59" s="5" t="s">
        <v>5</v>
      </c>
      <c r="L59" s="145"/>
      <c r="P59" s="127">
        <f>SUM(R59:CP59)</f>
        <v>167.79117553836872</v>
      </c>
      <c r="R59" s="150">
        <f>'Manganese Mine'!R684</f>
        <v>0</v>
      </c>
      <c r="S59" s="150">
        <f>'Manganese Mine'!S684</f>
        <v>0</v>
      </c>
      <c r="T59" s="150">
        <f>'Manganese Mine'!T684</f>
        <v>0</v>
      </c>
      <c r="U59" s="150">
        <f>'Manganese Mine'!U684</f>
        <v>0</v>
      </c>
      <c r="V59" s="150">
        <f>'Manganese Mine'!V684</f>
        <v>0</v>
      </c>
      <c r="W59" s="150">
        <f>'Manganese Mine'!W684</f>
        <v>0</v>
      </c>
      <c r="X59" s="150">
        <f>'Manganese Mine'!X684</f>
        <v>18.643463948707641</v>
      </c>
      <c r="Y59" s="150">
        <f>'Manganese Mine'!Y684</f>
        <v>17.546789598783661</v>
      </c>
      <c r="Z59" s="150">
        <f>'Manganese Mine'!Z684</f>
        <v>16.450115248859682</v>
      </c>
      <c r="AA59" s="150">
        <f>'Manganese Mine'!AA684</f>
        <v>15.353440898935704</v>
      </c>
      <c r="AB59" s="150">
        <f>'Manganese Mine'!AB684</f>
        <v>14.256766549011724</v>
      </c>
      <c r="AC59" s="150">
        <f>'Manganese Mine'!AC684</f>
        <v>13.160092199087744</v>
      </c>
      <c r="AD59" s="150">
        <f>'Manganese Mine'!AD684</f>
        <v>12.063417849163766</v>
      </c>
      <c r="AE59" s="150">
        <f>'Manganese Mine'!AE684</f>
        <v>10.966743499239787</v>
      </c>
      <c r="AF59" s="150">
        <f>'Manganese Mine'!AF684</f>
        <v>9.8700691493158068</v>
      </c>
      <c r="AG59" s="150">
        <f>'Manganese Mine'!AG684</f>
        <v>8.7733947993918271</v>
      </c>
      <c r="AH59" s="150">
        <f>'Manganese Mine'!AH684</f>
        <v>7.6767204494678483</v>
      </c>
      <c r="AI59" s="150">
        <f>'Manganese Mine'!AI684</f>
        <v>6.5800460995438685</v>
      </c>
      <c r="AJ59" s="150">
        <f>'Manganese Mine'!AJ684</f>
        <v>5.4833717496198897</v>
      </c>
      <c r="AK59" s="150">
        <f>'Manganese Mine'!AK684</f>
        <v>4.3866973996959109</v>
      </c>
      <c r="AL59" s="150">
        <f>'Manganese Mine'!AL684</f>
        <v>3.2900230497719325</v>
      </c>
      <c r="AM59" s="150">
        <f>'Manganese Mine'!AM684</f>
        <v>2.1933486998479537</v>
      </c>
      <c r="AN59" s="150">
        <f>'Manganese Mine'!AN684</f>
        <v>1.0966743499239748</v>
      </c>
      <c r="AO59" s="150">
        <f>'Manganese Mine'!AO684</f>
        <v>0</v>
      </c>
      <c r="AP59" s="150">
        <f>'Manganese Mine'!AP684</f>
        <v>0</v>
      </c>
      <c r="AQ59" s="150">
        <f>'Manganese Mine'!AQ684</f>
        <v>0</v>
      </c>
      <c r="AR59" s="150">
        <f>'Manganese Mine'!AR684</f>
        <v>0</v>
      </c>
      <c r="AS59" s="150">
        <f>'Manganese Mine'!AS684</f>
        <v>0</v>
      </c>
      <c r="AT59" s="150">
        <f>'Manganese Mine'!AT684</f>
        <v>0</v>
      </c>
      <c r="AU59" s="150">
        <f>'Manganese Mine'!AU684</f>
        <v>0</v>
      </c>
      <c r="AV59" s="150">
        <f>'Manganese Mine'!AV684</f>
        <v>0</v>
      </c>
      <c r="AW59" s="150">
        <f>'Manganese Mine'!AW684</f>
        <v>0</v>
      </c>
      <c r="AX59" s="150">
        <f>'Manganese Mine'!AX684</f>
        <v>0</v>
      </c>
      <c r="AY59" s="150">
        <f>'Manganese Mine'!AY684</f>
        <v>0</v>
      </c>
      <c r="AZ59" s="150">
        <f>'Manganese Mine'!AZ684</f>
        <v>0</v>
      </c>
      <c r="BA59" s="150">
        <f>'Manganese Mine'!BA684</f>
        <v>0</v>
      </c>
      <c r="BB59" s="150">
        <f>'Manganese Mine'!BB684</f>
        <v>0</v>
      </c>
      <c r="BC59" s="150">
        <f>'Manganese Mine'!BC684</f>
        <v>0</v>
      </c>
      <c r="BD59" s="150">
        <f>'Manganese Mine'!BD684</f>
        <v>0</v>
      </c>
      <c r="BE59" s="150">
        <f>'Manganese Mine'!BE684</f>
        <v>0</v>
      </c>
      <c r="BF59" s="150">
        <f>'Manganese Mine'!BF684</f>
        <v>0</v>
      </c>
      <c r="BG59" s="150">
        <f>'Manganese Mine'!BG684</f>
        <v>0</v>
      </c>
      <c r="BH59" s="150">
        <f>'Manganese Mine'!BH684</f>
        <v>0</v>
      </c>
      <c r="BI59" s="150">
        <f>'Manganese Mine'!BI684</f>
        <v>0</v>
      </c>
      <c r="BJ59" s="150">
        <f>'Manganese Mine'!BJ684</f>
        <v>0</v>
      </c>
      <c r="BK59" s="150">
        <f>'Manganese Mine'!BK684</f>
        <v>0</v>
      </c>
      <c r="BL59" s="150">
        <f>'Manganese Mine'!BL684</f>
        <v>0</v>
      </c>
      <c r="BM59" s="150">
        <f>'Manganese Mine'!BM684</f>
        <v>0</v>
      </c>
      <c r="BN59" s="150">
        <f>'Manganese Mine'!BN684</f>
        <v>0</v>
      </c>
      <c r="BO59" s="150">
        <f>'Manganese Mine'!BO684</f>
        <v>0</v>
      </c>
      <c r="BP59" s="150">
        <f>'Manganese Mine'!BP684</f>
        <v>0</v>
      </c>
      <c r="BQ59" s="150">
        <f>'Manganese Mine'!BQ684</f>
        <v>0</v>
      </c>
      <c r="BR59" s="150">
        <f>'Manganese Mine'!BR684</f>
        <v>0</v>
      </c>
      <c r="BS59" s="150">
        <f>'Manganese Mine'!BS684</f>
        <v>0</v>
      </c>
      <c r="BT59" s="150">
        <f>'Manganese Mine'!BT684</f>
        <v>0</v>
      </c>
      <c r="BU59" s="150">
        <f>'Manganese Mine'!BU684</f>
        <v>0</v>
      </c>
      <c r="BV59" s="150">
        <f>'Manganese Mine'!BV684</f>
        <v>0</v>
      </c>
      <c r="BW59" s="150">
        <f>'Manganese Mine'!BW684</f>
        <v>0</v>
      </c>
      <c r="BX59" s="150">
        <f>'Manganese Mine'!BX684</f>
        <v>0</v>
      </c>
      <c r="BY59" s="150">
        <f>'Manganese Mine'!BY684</f>
        <v>0</v>
      </c>
      <c r="BZ59" s="150">
        <f>'Manganese Mine'!BZ684</f>
        <v>0</v>
      </c>
      <c r="CA59" s="150">
        <f>'Manganese Mine'!CA684</f>
        <v>0</v>
      </c>
      <c r="CB59" s="150">
        <f>'Manganese Mine'!CB684</f>
        <v>0</v>
      </c>
      <c r="CC59" s="150">
        <f>'Manganese Mine'!CC684</f>
        <v>0</v>
      </c>
      <c r="CD59" s="150">
        <f>'Manganese Mine'!CD684</f>
        <v>0</v>
      </c>
      <c r="CE59" s="150">
        <f>'Manganese Mine'!CE684</f>
        <v>0</v>
      </c>
      <c r="CF59" s="150">
        <f>'Manganese Mine'!CF684</f>
        <v>0</v>
      </c>
      <c r="CG59" s="150">
        <f>'Manganese Mine'!CG684</f>
        <v>0</v>
      </c>
      <c r="CH59" s="150">
        <f>'Manganese Mine'!CH684</f>
        <v>0</v>
      </c>
      <c r="CI59" s="150">
        <f>'Manganese Mine'!CI684</f>
        <v>0</v>
      </c>
      <c r="CJ59" s="150">
        <f>'Manganese Mine'!CJ684</f>
        <v>0</v>
      </c>
      <c r="CK59" s="150">
        <f>'Manganese Mine'!CK684</f>
        <v>0</v>
      </c>
      <c r="CL59" s="150">
        <f>'Manganese Mine'!CL684</f>
        <v>0</v>
      </c>
      <c r="CM59" s="150">
        <f>'Manganese Mine'!CM684</f>
        <v>0</v>
      </c>
      <c r="CN59" s="150">
        <f>'Manganese Mine'!CN684</f>
        <v>0</v>
      </c>
      <c r="CO59" s="150">
        <f>'Manganese Mine'!CO684</f>
        <v>0</v>
      </c>
      <c r="CP59" s="150">
        <f>'Manganese Mine'!CP684</f>
        <v>0</v>
      </c>
    </row>
    <row r="60" spans="2:94" ht="12.75" customHeight="1" outlineLevel="1" x14ac:dyDescent="0.2">
      <c r="B60" s="3" t="s">
        <v>40</v>
      </c>
      <c r="J60" s="5" t="s">
        <v>5</v>
      </c>
      <c r="L60" s="145"/>
      <c r="P60" s="127">
        <f>SUM(R60:CP60)</f>
        <v>0</v>
      </c>
      <c r="R60" s="150">
        <f>'Manganese Mine'!R670</f>
        <v>0</v>
      </c>
      <c r="S60" s="150">
        <f>'Manganese Mine'!S670</f>
        <v>0</v>
      </c>
      <c r="T60" s="150">
        <f>'Manganese Mine'!T670</f>
        <v>0</v>
      </c>
      <c r="U60" s="150">
        <f>'Manganese Mine'!U670</f>
        <v>0</v>
      </c>
      <c r="V60" s="150">
        <f>'Manganese Mine'!V670</f>
        <v>0</v>
      </c>
      <c r="W60" s="150">
        <f>'Manganese Mine'!W670</f>
        <v>0</v>
      </c>
      <c r="X60" s="150">
        <f>'Manganese Mine'!X670</f>
        <v>0</v>
      </c>
      <c r="Y60" s="150">
        <f>'Manganese Mine'!Y670</f>
        <v>0</v>
      </c>
      <c r="Z60" s="150">
        <f>'Manganese Mine'!Z670</f>
        <v>0</v>
      </c>
      <c r="AA60" s="150">
        <f>'Manganese Mine'!AA670</f>
        <v>0</v>
      </c>
      <c r="AB60" s="150">
        <f>'Manganese Mine'!AB670</f>
        <v>0</v>
      </c>
      <c r="AC60" s="150">
        <f>'Manganese Mine'!AC670</f>
        <v>0</v>
      </c>
      <c r="AD60" s="150">
        <f>'Manganese Mine'!AD670</f>
        <v>0</v>
      </c>
      <c r="AE60" s="150">
        <f>'Manganese Mine'!AE670</f>
        <v>0</v>
      </c>
      <c r="AF60" s="150">
        <f>'Manganese Mine'!AF670</f>
        <v>0</v>
      </c>
      <c r="AG60" s="150">
        <f>'Manganese Mine'!AG670</f>
        <v>0</v>
      </c>
      <c r="AH60" s="150">
        <f>'Manganese Mine'!AH670</f>
        <v>0</v>
      </c>
      <c r="AI60" s="150">
        <f>'Manganese Mine'!AI670</f>
        <v>0</v>
      </c>
      <c r="AJ60" s="150">
        <f>'Manganese Mine'!AJ670</f>
        <v>0</v>
      </c>
      <c r="AK60" s="150">
        <f>'Manganese Mine'!AK670</f>
        <v>0</v>
      </c>
      <c r="AL60" s="150">
        <f>'Manganese Mine'!AL670</f>
        <v>0</v>
      </c>
      <c r="AM60" s="150">
        <f>'Manganese Mine'!AM670</f>
        <v>0</v>
      </c>
      <c r="AN60" s="150">
        <f>'Manganese Mine'!AN670</f>
        <v>0</v>
      </c>
      <c r="AO60" s="150">
        <f>'Manganese Mine'!AO670</f>
        <v>0</v>
      </c>
      <c r="AP60" s="150">
        <f>'Manganese Mine'!AP670</f>
        <v>0</v>
      </c>
      <c r="AQ60" s="150">
        <f>'Manganese Mine'!AQ670</f>
        <v>0</v>
      </c>
      <c r="AR60" s="150">
        <f>'Manganese Mine'!AR670</f>
        <v>0</v>
      </c>
      <c r="AS60" s="150">
        <f>'Manganese Mine'!AS670</f>
        <v>0</v>
      </c>
      <c r="AT60" s="150">
        <f>'Manganese Mine'!AT670</f>
        <v>0</v>
      </c>
      <c r="AU60" s="150">
        <f>'Manganese Mine'!AU670</f>
        <v>0</v>
      </c>
      <c r="AV60" s="150">
        <f>'Manganese Mine'!AV670</f>
        <v>0</v>
      </c>
      <c r="AW60" s="150">
        <f>'Manganese Mine'!AW670</f>
        <v>0</v>
      </c>
      <c r="AX60" s="150">
        <f>'Manganese Mine'!AX670</f>
        <v>0</v>
      </c>
      <c r="AY60" s="150">
        <f>'Manganese Mine'!AY670</f>
        <v>0</v>
      </c>
      <c r="AZ60" s="150">
        <f>'Manganese Mine'!AZ670</f>
        <v>0</v>
      </c>
      <c r="BA60" s="150">
        <f>'Manganese Mine'!BA670</f>
        <v>0</v>
      </c>
      <c r="BB60" s="150">
        <f>'Manganese Mine'!BB670</f>
        <v>0</v>
      </c>
      <c r="BC60" s="150">
        <f>'Manganese Mine'!BC670</f>
        <v>0</v>
      </c>
      <c r="BD60" s="150">
        <f>'Manganese Mine'!BD670</f>
        <v>0</v>
      </c>
      <c r="BE60" s="150">
        <f>'Manganese Mine'!BE670</f>
        <v>0</v>
      </c>
      <c r="BF60" s="150">
        <f>'Manganese Mine'!BF670</f>
        <v>0</v>
      </c>
      <c r="BG60" s="150">
        <f>'Manganese Mine'!BG670</f>
        <v>0</v>
      </c>
      <c r="BH60" s="150">
        <f>'Manganese Mine'!BH670</f>
        <v>0</v>
      </c>
      <c r="BI60" s="150">
        <f>'Manganese Mine'!BI670</f>
        <v>0</v>
      </c>
      <c r="BJ60" s="150">
        <f>'Manganese Mine'!BJ670</f>
        <v>0</v>
      </c>
      <c r="BK60" s="150">
        <f>'Manganese Mine'!BK670</f>
        <v>0</v>
      </c>
      <c r="BL60" s="150">
        <f>'Manganese Mine'!BL670</f>
        <v>0</v>
      </c>
      <c r="BM60" s="150">
        <f>'Manganese Mine'!BM670</f>
        <v>0</v>
      </c>
      <c r="BN60" s="150">
        <f>'Manganese Mine'!BN670</f>
        <v>0</v>
      </c>
      <c r="BO60" s="150">
        <f>'Manganese Mine'!BO670</f>
        <v>0</v>
      </c>
      <c r="BP60" s="150">
        <f>'Manganese Mine'!BP670</f>
        <v>0</v>
      </c>
      <c r="BQ60" s="150">
        <f>'Manganese Mine'!BQ670</f>
        <v>0</v>
      </c>
      <c r="BR60" s="150">
        <f>'Manganese Mine'!BR670</f>
        <v>0</v>
      </c>
      <c r="BS60" s="150">
        <f>'Manganese Mine'!BS670</f>
        <v>0</v>
      </c>
      <c r="BT60" s="150">
        <f>'Manganese Mine'!BT670</f>
        <v>0</v>
      </c>
      <c r="BU60" s="150">
        <f>'Manganese Mine'!BU670</f>
        <v>0</v>
      </c>
      <c r="BV60" s="150">
        <f>'Manganese Mine'!BV670</f>
        <v>0</v>
      </c>
      <c r="BW60" s="150">
        <f>'Manganese Mine'!BW670</f>
        <v>0</v>
      </c>
      <c r="BX60" s="150">
        <f>'Manganese Mine'!BX670</f>
        <v>0</v>
      </c>
      <c r="BY60" s="150">
        <f>'Manganese Mine'!BY670</f>
        <v>0</v>
      </c>
      <c r="BZ60" s="150">
        <f>'Manganese Mine'!BZ670</f>
        <v>0</v>
      </c>
      <c r="CA60" s="150">
        <f>'Manganese Mine'!CA670</f>
        <v>0</v>
      </c>
      <c r="CB60" s="150">
        <f>'Manganese Mine'!CB670</f>
        <v>0</v>
      </c>
      <c r="CC60" s="150">
        <f>'Manganese Mine'!CC670</f>
        <v>0</v>
      </c>
      <c r="CD60" s="150">
        <f>'Manganese Mine'!CD670</f>
        <v>0</v>
      </c>
      <c r="CE60" s="150">
        <f>'Manganese Mine'!CE670</f>
        <v>0</v>
      </c>
      <c r="CF60" s="150">
        <f>'Manganese Mine'!CF670</f>
        <v>0</v>
      </c>
      <c r="CG60" s="150">
        <f>'Manganese Mine'!CG670</f>
        <v>0</v>
      </c>
      <c r="CH60" s="150">
        <f>'Manganese Mine'!CH670</f>
        <v>0</v>
      </c>
      <c r="CI60" s="150">
        <f>'Manganese Mine'!CI670</f>
        <v>0</v>
      </c>
      <c r="CJ60" s="150">
        <f>'Manganese Mine'!CJ670</f>
        <v>0</v>
      </c>
      <c r="CK60" s="150">
        <f>'Manganese Mine'!CK670</f>
        <v>0</v>
      </c>
      <c r="CL60" s="150">
        <f>'Manganese Mine'!CL670</f>
        <v>0</v>
      </c>
      <c r="CM60" s="150">
        <f>'Manganese Mine'!CM670</f>
        <v>0</v>
      </c>
      <c r="CN60" s="150">
        <f>'Manganese Mine'!CN670</f>
        <v>0</v>
      </c>
      <c r="CO60" s="150">
        <f>'Manganese Mine'!CO670</f>
        <v>0</v>
      </c>
      <c r="CP60" s="150">
        <f>'Manganese Mine'!CP670</f>
        <v>0</v>
      </c>
    </row>
    <row r="61" spans="2:94" ht="12.75" customHeight="1" outlineLevel="1" x14ac:dyDescent="0.2">
      <c r="L61" s="145"/>
      <c r="P61" s="146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  <c r="AC61" s="150"/>
      <c r="AD61" s="150"/>
      <c r="AE61" s="150"/>
      <c r="AF61" s="150"/>
      <c r="AG61" s="150"/>
      <c r="AH61" s="150"/>
      <c r="AI61" s="150"/>
      <c r="AJ61" s="150"/>
      <c r="AK61" s="150"/>
      <c r="AL61" s="150"/>
      <c r="AM61" s="150"/>
      <c r="AN61" s="150"/>
      <c r="AO61" s="150"/>
      <c r="AP61" s="150"/>
      <c r="AQ61" s="150"/>
      <c r="AR61" s="150"/>
      <c r="AS61" s="150"/>
      <c r="AT61" s="150"/>
      <c r="AU61" s="150"/>
      <c r="AV61" s="150"/>
      <c r="AW61" s="150"/>
      <c r="AX61" s="150"/>
      <c r="AY61" s="150"/>
      <c r="AZ61" s="150"/>
      <c r="BA61" s="150"/>
      <c r="BB61" s="150"/>
      <c r="BC61" s="150"/>
      <c r="BD61" s="150"/>
      <c r="BE61" s="150"/>
      <c r="BF61" s="150"/>
      <c r="BG61" s="150"/>
      <c r="BH61" s="150"/>
      <c r="BI61" s="150"/>
      <c r="BJ61" s="150"/>
      <c r="BK61" s="150"/>
      <c r="BL61" s="150"/>
      <c r="BM61" s="150"/>
      <c r="BN61" s="150"/>
      <c r="BO61" s="150"/>
      <c r="BP61" s="150"/>
      <c r="BQ61" s="150"/>
      <c r="BR61" s="150"/>
      <c r="BS61" s="150"/>
      <c r="BT61" s="150"/>
      <c r="BU61" s="150"/>
      <c r="BV61" s="150"/>
      <c r="BW61" s="150"/>
      <c r="BX61" s="150"/>
      <c r="BY61" s="150"/>
      <c r="BZ61" s="150"/>
      <c r="CA61" s="150"/>
      <c r="CB61" s="150"/>
      <c r="CC61" s="150"/>
      <c r="CD61" s="150"/>
      <c r="CE61" s="150"/>
      <c r="CF61" s="150"/>
      <c r="CG61" s="150"/>
      <c r="CH61" s="150"/>
      <c r="CI61" s="150"/>
      <c r="CJ61" s="150"/>
      <c r="CK61" s="150"/>
      <c r="CL61" s="150"/>
      <c r="CM61" s="150"/>
      <c r="CN61" s="150"/>
      <c r="CO61" s="150"/>
      <c r="CP61" s="150"/>
    </row>
    <row r="62" spans="2:94" ht="12.75" customHeight="1" outlineLevel="1" x14ac:dyDescent="0.2">
      <c r="B62" s="12" t="s">
        <v>448</v>
      </c>
      <c r="C62" s="10"/>
      <c r="D62" s="10"/>
      <c r="E62" s="10"/>
      <c r="F62" s="10"/>
      <c r="G62" s="10"/>
      <c r="H62" s="10"/>
      <c r="I62" s="152"/>
      <c r="J62" s="11" t="s">
        <v>5</v>
      </c>
      <c r="K62" s="10"/>
      <c r="L62" s="153"/>
      <c r="M62" s="10"/>
      <c r="N62" s="10"/>
      <c r="O62" s="10"/>
      <c r="P62" s="127">
        <f>SUM(R62:CP62)</f>
        <v>2646.1677868696815</v>
      </c>
      <c r="Q62" s="10"/>
      <c r="R62" s="154">
        <f t="shared" ref="R62:CC62" si="20">R55-SUM(R58:R60)</f>
        <v>0</v>
      </c>
      <c r="S62" s="154">
        <f t="shared" si="20"/>
        <v>0</v>
      </c>
      <c r="T62" s="154">
        <f t="shared" si="20"/>
        <v>0</v>
      </c>
      <c r="U62" s="154">
        <f t="shared" si="20"/>
        <v>0</v>
      </c>
      <c r="V62" s="154">
        <f t="shared" si="20"/>
        <v>0</v>
      </c>
      <c r="W62" s="154">
        <f t="shared" si="20"/>
        <v>0</v>
      </c>
      <c r="X62" s="154">
        <f t="shared" si="20"/>
        <v>21.47836169257026</v>
      </c>
      <c r="Y62" s="154">
        <f t="shared" si="20"/>
        <v>38.107368638246086</v>
      </c>
      <c r="Z62" s="154">
        <f t="shared" si="20"/>
        <v>42.008290684973943</v>
      </c>
      <c r="AA62" s="154">
        <f t="shared" si="20"/>
        <v>48.628666822514468</v>
      </c>
      <c r="AB62" s="154">
        <f t="shared" si="20"/>
        <v>39.402242031551268</v>
      </c>
      <c r="AC62" s="154">
        <f t="shared" si="20"/>
        <v>30.057970365227526</v>
      </c>
      <c r="AD62" s="154">
        <f t="shared" si="20"/>
        <v>38.052231888004712</v>
      </c>
      <c r="AE62" s="154">
        <f t="shared" si="20"/>
        <v>48.762595635266543</v>
      </c>
      <c r="AF62" s="154">
        <f t="shared" si="20"/>
        <v>58.920486012751795</v>
      </c>
      <c r="AG62" s="154">
        <f t="shared" si="20"/>
        <v>74.035743111202379</v>
      </c>
      <c r="AH62" s="154">
        <f t="shared" si="20"/>
        <v>57.575636533790814</v>
      </c>
      <c r="AI62" s="154">
        <f t="shared" si="20"/>
        <v>39.369097589332746</v>
      </c>
      <c r="AJ62" s="154">
        <f t="shared" si="20"/>
        <v>62.023945431223325</v>
      </c>
      <c r="AK62" s="154">
        <f t="shared" si="20"/>
        <v>53.775356232518376</v>
      </c>
      <c r="AL62" s="154">
        <f t="shared" si="20"/>
        <v>89.637865579408142</v>
      </c>
      <c r="AM62" s="154">
        <f t="shared" si="20"/>
        <v>68.331370204753824</v>
      </c>
      <c r="AN62" s="154">
        <f t="shared" si="20"/>
        <v>56.770004095630767</v>
      </c>
      <c r="AO62" s="154">
        <f t="shared" si="20"/>
        <v>111.68374627438692</v>
      </c>
      <c r="AP62" s="154">
        <f t="shared" si="20"/>
        <v>121.42817602848082</v>
      </c>
      <c r="AQ62" s="154">
        <f t="shared" si="20"/>
        <v>98.315197411027015</v>
      </c>
      <c r="AR62" s="154">
        <f t="shared" si="20"/>
        <v>138.16675260346582</v>
      </c>
      <c r="AS62" s="154">
        <f t="shared" si="20"/>
        <v>290.61933893215416</v>
      </c>
      <c r="AT62" s="154">
        <f t="shared" si="20"/>
        <v>294.47160367440154</v>
      </c>
      <c r="AU62" s="154">
        <f t="shared" si="20"/>
        <v>306.75843308060655</v>
      </c>
      <c r="AV62" s="154">
        <f t="shared" si="20"/>
        <v>302.01666300786621</v>
      </c>
      <c r="AW62" s="154">
        <f t="shared" si="20"/>
        <v>106.85191958208756</v>
      </c>
      <c r="AX62" s="154">
        <f t="shared" si="20"/>
        <v>8.918723726237948</v>
      </c>
      <c r="AY62" s="154">
        <f t="shared" si="20"/>
        <v>0</v>
      </c>
      <c r="AZ62" s="154">
        <f t="shared" si="20"/>
        <v>0</v>
      </c>
      <c r="BA62" s="154">
        <f t="shared" si="20"/>
        <v>0</v>
      </c>
      <c r="BB62" s="154">
        <f t="shared" si="20"/>
        <v>0</v>
      </c>
      <c r="BC62" s="154">
        <f t="shared" si="20"/>
        <v>0</v>
      </c>
      <c r="BD62" s="154">
        <f t="shared" si="20"/>
        <v>0</v>
      </c>
      <c r="BE62" s="154">
        <f t="shared" si="20"/>
        <v>0</v>
      </c>
      <c r="BF62" s="154">
        <f t="shared" si="20"/>
        <v>0</v>
      </c>
      <c r="BG62" s="154">
        <f t="shared" si="20"/>
        <v>0</v>
      </c>
      <c r="BH62" s="154">
        <f t="shared" si="20"/>
        <v>0</v>
      </c>
      <c r="BI62" s="154">
        <f t="shared" si="20"/>
        <v>0</v>
      </c>
      <c r="BJ62" s="154">
        <f t="shared" si="20"/>
        <v>0</v>
      </c>
      <c r="BK62" s="154">
        <f t="shared" si="20"/>
        <v>0</v>
      </c>
      <c r="BL62" s="154">
        <f t="shared" si="20"/>
        <v>0</v>
      </c>
      <c r="BM62" s="154">
        <f t="shared" si="20"/>
        <v>0</v>
      </c>
      <c r="BN62" s="154">
        <f t="shared" si="20"/>
        <v>0</v>
      </c>
      <c r="BO62" s="154">
        <f t="shared" si="20"/>
        <v>0</v>
      </c>
      <c r="BP62" s="154">
        <f t="shared" si="20"/>
        <v>0</v>
      </c>
      <c r="BQ62" s="154">
        <f t="shared" si="20"/>
        <v>0</v>
      </c>
      <c r="BR62" s="154">
        <f t="shared" si="20"/>
        <v>0</v>
      </c>
      <c r="BS62" s="154">
        <f t="shared" si="20"/>
        <v>0</v>
      </c>
      <c r="BT62" s="154">
        <f t="shared" si="20"/>
        <v>0</v>
      </c>
      <c r="BU62" s="154">
        <f t="shared" si="20"/>
        <v>0</v>
      </c>
      <c r="BV62" s="154">
        <f t="shared" si="20"/>
        <v>0</v>
      </c>
      <c r="BW62" s="154">
        <f t="shared" si="20"/>
        <v>0</v>
      </c>
      <c r="BX62" s="154">
        <f t="shared" si="20"/>
        <v>0</v>
      </c>
      <c r="BY62" s="154">
        <f t="shared" si="20"/>
        <v>0</v>
      </c>
      <c r="BZ62" s="154">
        <f t="shared" si="20"/>
        <v>0</v>
      </c>
      <c r="CA62" s="154">
        <f t="shared" si="20"/>
        <v>0</v>
      </c>
      <c r="CB62" s="154">
        <f t="shared" si="20"/>
        <v>0</v>
      </c>
      <c r="CC62" s="154">
        <f t="shared" si="20"/>
        <v>0</v>
      </c>
      <c r="CD62" s="154">
        <f t="shared" ref="CD62:CP62" si="21">CD55-SUM(CD58:CD60)</f>
        <v>0</v>
      </c>
      <c r="CE62" s="154">
        <f t="shared" si="21"/>
        <v>0</v>
      </c>
      <c r="CF62" s="154">
        <f t="shared" si="21"/>
        <v>0</v>
      </c>
      <c r="CG62" s="154">
        <f t="shared" si="21"/>
        <v>0</v>
      </c>
      <c r="CH62" s="154">
        <f t="shared" si="21"/>
        <v>0</v>
      </c>
      <c r="CI62" s="154">
        <f t="shared" si="21"/>
        <v>0</v>
      </c>
      <c r="CJ62" s="154">
        <f t="shared" si="21"/>
        <v>0</v>
      </c>
      <c r="CK62" s="154">
        <f t="shared" si="21"/>
        <v>0</v>
      </c>
      <c r="CL62" s="154">
        <f t="shared" si="21"/>
        <v>0</v>
      </c>
      <c r="CM62" s="154">
        <f t="shared" si="21"/>
        <v>0</v>
      </c>
      <c r="CN62" s="154">
        <f t="shared" si="21"/>
        <v>0</v>
      </c>
      <c r="CO62" s="154">
        <f t="shared" si="21"/>
        <v>0</v>
      </c>
      <c r="CP62" s="154">
        <f t="shared" si="21"/>
        <v>0</v>
      </c>
    </row>
    <row r="63" spans="2:94" ht="12.75" customHeight="1" outlineLevel="1" x14ac:dyDescent="0.2">
      <c r="L63" s="145"/>
      <c r="P63" s="146"/>
      <c r="R63" s="150"/>
      <c r="S63" s="150"/>
      <c r="T63" s="150"/>
      <c r="U63" s="150"/>
      <c r="V63" s="150"/>
      <c r="W63" s="150"/>
      <c r="X63" s="150"/>
      <c r="Y63" s="150"/>
      <c r="Z63" s="150"/>
      <c r="AA63" s="150"/>
      <c r="AB63" s="150"/>
      <c r="AC63" s="150"/>
      <c r="AD63" s="150"/>
      <c r="AE63" s="150"/>
      <c r="AF63" s="150"/>
      <c r="AG63" s="150"/>
      <c r="AH63" s="150"/>
      <c r="AI63" s="150"/>
      <c r="AJ63" s="150"/>
      <c r="AK63" s="150"/>
      <c r="AL63" s="150"/>
      <c r="AM63" s="150"/>
      <c r="AN63" s="150"/>
      <c r="AO63" s="150"/>
      <c r="AP63" s="150"/>
      <c r="AQ63" s="150"/>
      <c r="AR63" s="150"/>
      <c r="AS63" s="150"/>
      <c r="AT63" s="150"/>
      <c r="AU63" s="150"/>
      <c r="AV63" s="150"/>
      <c r="AW63" s="150"/>
      <c r="AX63" s="150"/>
      <c r="AY63" s="150"/>
      <c r="AZ63" s="150"/>
      <c r="BA63" s="150"/>
      <c r="BB63" s="150"/>
      <c r="BC63" s="150"/>
      <c r="BD63" s="150"/>
      <c r="BE63" s="150"/>
      <c r="BF63" s="150"/>
      <c r="BG63" s="150"/>
      <c r="BH63" s="150"/>
      <c r="BI63" s="150"/>
      <c r="BJ63" s="150"/>
      <c r="BK63" s="150"/>
      <c r="BL63" s="150"/>
      <c r="BM63" s="150"/>
      <c r="BN63" s="150"/>
      <c r="BO63" s="150"/>
      <c r="BP63" s="150"/>
      <c r="BQ63" s="150"/>
      <c r="BR63" s="150"/>
      <c r="BS63" s="150"/>
      <c r="BT63" s="150"/>
      <c r="BU63" s="150"/>
      <c r="BV63" s="150"/>
      <c r="BW63" s="150"/>
      <c r="BX63" s="150"/>
      <c r="BY63" s="150"/>
      <c r="BZ63" s="150"/>
      <c r="CA63" s="150"/>
      <c r="CB63" s="150"/>
      <c r="CC63" s="150"/>
      <c r="CD63" s="150"/>
      <c r="CE63" s="150"/>
      <c r="CF63" s="150"/>
      <c r="CG63" s="150"/>
      <c r="CH63" s="150"/>
      <c r="CI63" s="150"/>
      <c r="CJ63" s="150"/>
      <c r="CK63" s="150"/>
      <c r="CL63" s="150"/>
      <c r="CM63" s="150"/>
      <c r="CN63" s="150"/>
      <c r="CO63" s="150"/>
      <c r="CP63" s="150"/>
    </row>
    <row r="64" spans="2:94" ht="12.75" customHeight="1" outlineLevel="1" x14ac:dyDescent="0.2">
      <c r="B64" s="3" t="s">
        <v>450</v>
      </c>
      <c r="J64" s="5" t="s">
        <v>5</v>
      </c>
      <c r="L64" s="145"/>
      <c r="P64" s="127">
        <f>SUM(R64:CP64)</f>
        <v>0</v>
      </c>
      <c r="R64" s="150">
        <f>'Manganese Mine'!R701</f>
        <v>0</v>
      </c>
      <c r="S64" s="150">
        <f>'Manganese Mine'!S701</f>
        <v>0</v>
      </c>
      <c r="T64" s="150">
        <f>'Manganese Mine'!T701</f>
        <v>0</v>
      </c>
      <c r="U64" s="150">
        <f>'Manganese Mine'!U701</f>
        <v>0</v>
      </c>
      <c r="V64" s="150">
        <f>'Manganese Mine'!V701</f>
        <v>0</v>
      </c>
      <c r="W64" s="150">
        <f>'Manganese Mine'!W701</f>
        <v>0</v>
      </c>
      <c r="X64" s="150">
        <f>'Manganese Mine'!X701</f>
        <v>0</v>
      </c>
      <c r="Y64" s="150">
        <f>'Manganese Mine'!Y701</f>
        <v>0</v>
      </c>
      <c r="Z64" s="150">
        <f>'Manganese Mine'!Z701</f>
        <v>0</v>
      </c>
      <c r="AA64" s="150">
        <f>'Manganese Mine'!AA701</f>
        <v>0</v>
      </c>
      <c r="AB64" s="150">
        <f>'Manganese Mine'!AB701</f>
        <v>0</v>
      </c>
      <c r="AC64" s="150">
        <f>'Manganese Mine'!AC701</f>
        <v>0</v>
      </c>
      <c r="AD64" s="150">
        <f>'Manganese Mine'!AD701</f>
        <v>0</v>
      </c>
      <c r="AE64" s="150">
        <f>'Manganese Mine'!AE701</f>
        <v>0</v>
      </c>
      <c r="AF64" s="150">
        <f>'Manganese Mine'!AF701</f>
        <v>0</v>
      </c>
      <c r="AG64" s="150">
        <f>'Manganese Mine'!AG701</f>
        <v>0</v>
      </c>
      <c r="AH64" s="150">
        <f>'Manganese Mine'!AH701</f>
        <v>0</v>
      </c>
      <c r="AI64" s="150">
        <f>'Manganese Mine'!AI701</f>
        <v>0</v>
      </c>
      <c r="AJ64" s="150">
        <f>'Manganese Mine'!AJ701</f>
        <v>0</v>
      </c>
      <c r="AK64" s="150">
        <f>'Manganese Mine'!AK701</f>
        <v>0</v>
      </c>
      <c r="AL64" s="150">
        <f>'Manganese Mine'!AL701</f>
        <v>0</v>
      </c>
      <c r="AM64" s="150">
        <f>'Manganese Mine'!AM701</f>
        <v>0</v>
      </c>
      <c r="AN64" s="150">
        <f>'Manganese Mine'!AN701</f>
        <v>0</v>
      </c>
      <c r="AO64" s="150">
        <f>'Manganese Mine'!AO701</f>
        <v>0</v>
      </c>
      <c r="AP64" s="150">
        <f>'Manganese Mine'!AP701</f>
        <v>0</v>
      </c>
      <c r="AQ64" s="150">
        <f>'Manganese Mine'!AQ701</f>
        <v>0</v>
      </c>
      <c r="AR64" s="150">
        <f>'Manganese Mine'!AR701</f>
        <v>0</v>
      </c>
      <c r="AS64" s="150">
        <f>'Manganese Mine'!AS701</f>
        <v>0</v>
      </c>
      <c r="AT64" s="150">
        <f>'Manganese Mine'!AT701</f>
        <v>0</v>
      </c>
      <c r="AU64" s="150">
        <f>'Manganese Mine'!AU701</f>
        <v>0</v>
      </c>
      <c r="AV64" s="150">
        <f>'Manganese Mine'!AV701</f>
        <v>0</v>
      </c>
      <c r="AW64" s="150">
        <f>'Manganese Mine'!AW701</f>
        <v>0</v>
      </c>
      <c r="AX64" s="150">
        <f>'Manganese Mine'!AX701</f>
        <v>0</v>
      </c>
      <c r="AY64" s="150">
        <f>'Manganese Mine'!AY701</f>
        <v>0</v>
      </c>
      <c r="AZ64" s="150">
        <f>'Manganese Mine'!AZ701</f>
        <v>0</v>
      </c>
      <c r="BA64" s="150">
        <f>'Manganese Mine'!BA701</f>
        <v>0</v>
      </c>
      <c r="BB64" s="150">
        <f>'Manganese Mine'!BB701</f>
        <v>0</v>
      </c>
      <c r="BC64" s="150">
        <f>'Manganese Mine'!BC701</f>
        <v>0</v>
      </c>
      <c r="BD64" s="150">
        <f>'Manganese Mine'!BD701</f>
        <v>0</v>
      </c>
      <c r="BE64" s="150">
        <f>'Manganese Mine'!BE701</f>
        <v>0</v>
      </c>
      <c r="BF64" s="150">
        <f>'Manganese Mine'!BF701</f>
        <v>0</v>
      </c>
      <c r="BG64" s="150">
        <f>'Manganese Mine'!BG701</f>
        <v>0</v>
      </c>
      <c r="BH64" s="150">
        <f>'Manganese Mine'!BH701</f>
        <v>0</v>
      </c>
      <c r="BI64" s="150">
        <f>'Manganese Mine'!BI701</f>
        <v>0</v>
      </c>
      <c r="BJ64" s="150">
        <f>'Manganese Mine'!BJ701</f>
        <v>0</v>
      </c>
      <c r="BK64" s="150">
        <f>'Manganese Mine'!BK701</f>
        <v>0</v>
      </c>
      <c r="BL64" s="150">
        <f>'Manganese Mine'!BL701</f>
        <v>0</v>
      </c>
      <c r="BM64" s="150">
        <f>'Manganese Mine'!BM701</f>
        <v>0</v>
      </c>
      <c r="BN64" s="150">
        <f>'Manganese Mine'!BN701</f>
        <v>0</v>
      </c>
      <c r="BO64" s="150">
        <f>'Manganese Mine'!BO701</f>
        <v>0</v>
      </c>
      <c r="BP64" s="150">
        <f>'Manganese Mine'!BP701</f>
        <v>0</v>
      </c>
      <c r="BQ64" s="150">
        <f>'Manganese Mine'!BQ701</f>
        <v>0</v>
      </c>
      <c r="BR64" s="150">
        <f>'Manganese Mine'!BR701</f>
        <v>0</v>
      </c>
      <c r="BS64" s="150">
        <f>'Manganese Mine'!BS701</f>
        <v>0</v>
      </c>
      <c r="BT64" s="150">
        <f>'Manganese Mine'!BT701</f>
        <v>0</v>
      </c>
      <c r="BU64" s="150">
        <f>'Manganese Mine'!BU701</f>
        <v>0</v>
      </c>
      <c r="BV64" s="150">
        <f>'Manganese Mine'!BV701</f>
        <v>0</v>
      </c>
      <c r="BW64" s="150">
        <f>'Manganese Mine'!BW701</f>
        <v>0</v>
      </c>
      <c r="BX64" s="150">
        <f>'Manganese Mine'!BX701</f>
        <v>0</v>
      </c>
      <c r="BY64" s="150">
        <f>'Manganese Mine'!BY701</f>
        <v>0</v>
      </c>
      <c r="BZ64" s="150">
        <f>'Manganese Mine'!BZ701</f>
        <v>0</v>
      </c>
      <c r="CA64" s="150">
        <f>'Manganese Mine'!CA701</f>
        <v>0</v>
      </c>
      <c r="CB64" s="150">
        <f>'Manganese Mine'!CB701</f>
        <v>0</v>
      </c>
      <c r="CC64" s="150">
        <f>'Manganese Mine'!CC701</f>
        <v>0</v>
      </c>
      <c r="CD64" s="150">
        <f>'Manganese Mine'!CD701</f>
        <v>0</v>
      </c>
      <c r="CE64" s="150">
        <f>'Manganese Mine'!CE701</f>
        <v>0</v>
      </c>
      <c r="CF64" s="150">
        <f>'Manganese Mine'!CF701</f>
        <v>0</v>
      </c>
      <c r="CG64" s="150">
        <f>'Manganese Mine'!CG701</f>
        <v>0</v>
      </c>
      <c r="CH64" s="150">
        <f>'Manganese Mine'!CH701</f>
        <v>0</v>
      </c>
      <c r="CI64" s="150">
        <f>'Manganese Mine'!CI701</f>
        <v>0</v>
      </c>
      <c r="CJ64" s="150">
        <f>'Manganese Mine'!CJ701</f>
        <v>0</v>
      </c>
      <c r="CK64" s="150">
        <f>'Manganese Mine'!CK701</f>
        <v>0</v>
      </c>
      <c r="CL64" s="150">
        <f>'Manganese Mine'!CL701</f>
        <v>0</v>
      </c>
      <c r="CM64" s="150">
        <f>'Manganese Mine'!CM701</f>
        <v>0</v>
      </c>
      <c r="CN64" s="150">
        <f>'Manganese Mine'!CN701</f>
        <v>0</v>
      </c>
      <c r="CO64" s="150">
        <f>'Manganese Mine'!CO701</f>
        <v>0</v>
      </c>
      <c r="CP64" s="150">
        <f>'Manganese Mine'!CP701</f>
        <v>0</v>
      </c>
    </row>
    <row r="65" spans="2:94" ht="12.75" customHeight="1" outlineLevel="1" x14ac:dyDescent="0.2">
      <c r="B65" s="3" t="s">
        <v>451</v>
      </c>
      <c r="J65" s="5" t="s">
        <v>5</v>
      </c>
      <c r="L65" s="145"/>
      <c r="P65" s="127">
        <f>SUM(R65:CP65)</f>
        <v>0</v>
      </c>
      <c r="R65" s="150">
        <f>'Manganese Mine'!R702</f>
        <v>0</v>
      </c>
      <c r="S65" s="150">
        <f>'Manganese Mine'!S702</f>
        <v>0</v>
      </c>
      <c r="T65" s="150">
        <f>'Manganese Mine'!T702</f>
        <v>0</v>
      </c>
      <c r="U65" s="150">
        <f>'Manganese Mine'!U702</f>
        <v>0</v>
      </c>
      <c r="V65" s="150">
        <f>'Manganese Mine'!V702</f>
        <v>0</v>
      </c>
      <c r="W65" s="150">
        <f>'Manganese Mine'!W702</f>
        <v>0</v>
      </c>
      <c r="X65" s="150">
        <f>'Manganese Mine'!X702</f>
        <v>0</v>
      </c>
      <c r="Y65" s="150">
        <f>'Manganese Mine'!Y702</f>
        <v>0</v>
      </c>
      <c r="Z65" s="150">
        <f>'Manganese Mine'!Z702</f>
        <v>0</v>
      </c>
      <c r="AA65" s="150">
        <f>'Manganese Mine'!AA702</f>
        <v>0</v>
      </c>
      <c r="AB65" s="150">
        <f>'Manganese Mine'!AB702</f>
        <v>0</v>
      </c>
      <c r="AC65" s="150">
        <f>'Manganese Mine'!AC702</f>
        <v>0</v>
      </c>
      <c r="AD65" s="150">
        <f>'Manganese Mine'!AD702</f>
        <v>0</v>
      </c>
      <c r="AE65" s="150">
        <f>'Manganese Mine'!AE702</f>
        <v>0</v>
      </c>
      <c r="AF65" s="150">
        <f>'Manganese Mine'!AF702</f>
        <v>0</v>
      </c>
      <c r="AG65" s="150">
        <f>'Manganese Mine'!AG702</f>
        <v>0</v>
      </c>
      <c r="AH65" s="150">
        <f>'Manganese Mine'!AH702</f>
        <v>0</v>
      </c>
      <c r="AI65" s="150">
        <f>'Manganese Mine'!AI702</f>
        <v>0</v>
      </c>
      <c r="AJ65" s="150">
        <f>'Manganese Mine'!AJ702</f>
        <v>0</v>
      </c>
      <c r="AK65" s="150">
        <f>'Manganese Mine'!AK702</f>
        <v>0</v>
      </c>
      <c r="AL65" s="150">
        <f>'Manganese Mine'!AL702</f>
        <v>0</v>
      </c>
      <c r="AM65" s="150">
        <f>'Manganese Mine'!AM702</f>
        <v>0</v>
      </c>
      <c r="AN65" s="150">
        <f>'Manganese Mine'!AN702</f>
        <v>0</v>
      </c>
      <c r="AO65" s="150">
        <f>'Manganese Mine'!AO702</f>
        <v>0</v>
      </c>
      <c r="AP65" s="150">
        <f>'Manganese Mine'!AP702</f>
        <v>0</v>
      </c>
      <c r="AQ65" s="150">
        <f>'Manganese Mine'!AQ702</f>
        <v>0</v>
      </c>
      <c r="AR65" s="150">
        <f>'Manganese Mine'!AR702</f>
        <v>0</v>
      </c>
      <c r="AS65" s="150">
        <f>'Manganese Mine'!AS702</f>
        <v>0</v>
      </c>
      <c r="AT65" s="150">
        <f>'Manganese Mine'!AT702</f>
        <v>0</v>
      </c>
      <c r="AU65" s="150">
        <f>'Manganese Mine'!AU702</f>
        <v>0</v>
      </c>
      <c r="AV65" s="150">
        <f>'Manganese Mine'!AV702</f>
        <v>0</v>
      </c>
      <c r="AW65" s="150">
        <f>'Manganese Mine'!AW702</f>
        <v>0</v>
      </c>
      <c r="AX65" s="150">
        <f>'Manganese Mine'!AX702</f>
        <v>0</v>
      </c>
      <c r="AY65" s="150">
        <f>'Manganese Mine'!AY702</f>
        <v>0</v>
      </c>
      <c r="AZ65" s="150">
        <f>'Manganese Mine'!AZ702</f>
        <v>0</v>
      </c>
      <c r="BA65" s="150">
        <f>'Manganese Mine'!BA702</f>
        <v>0</v>
      </c>
      <c r="BB65" s="150">
        <f>'Manganese Mine'!BB702</f>
        <v>0</v>
      </c>
      <c r="BC65" s="150">
        <f>'Manganese Mine'!BC702</f>
        <v>0</v>
      </c>
      <c r="BD65" s="150">
        <f>'Manganese Mine'!BD702</f>
        <v>0</v>
      </c>
      <c r="BE65" s="150">
        <f>'Manganese Mine'!BE702</f>
        <v>0</v>
      </c>
      <c r="BF65" s="150">
        <f>'Manganese Mine'!BF702</f>
        <v>0</v>
      </c>
      <c r="BG65" s="150">
        <f>'Manganese Mine'!BG702</f>
        <v>0</v>
      </c>
      <c r="BH65" s="150">
        <f>'Manganese Mine'!BH702</f>
        <v>0</v>
      </c>
      <c r="BI65" s="150">
        <f>'Manganese Mine'!BI702</f>
        <v>0</v>
      </c>
      <c r="BJ65" s="150">
        <f>'Manganese Mine'!BJ702</f>
        <v>0</v>
      </c>
      <c r="BK65" s="150">
        <f>'Manganese Mine'!BK702</f>
        <v>0</v>
      </c>
      <c r="BL65" s="150">
        <f>'Manganese Mine'!BL702</f>
        <v>0</v>
      </c>
      <c r="BM65" s="150">
        <f>'Manganese Mine'!BM702</f>
        <v>0</v>
      </c>
      <c r="BN65" s="150">
        <f>'Manganese Mine'!BN702</f>
        <v>0</v>
      </c>
      <c r="BO65" s="150">
        <f>'Manganese Mine'!BO702</f>
        <v>0</v>
      </c>
      <c r="BP65" s="150">
        <f>'Manganese Mine'!BP702</f>
        <v>0</v>
      </c>
      <c r="BQ65" s="150">
        <f>'Manganese Mine'!BQ702</f>
        <v>0</v>
      </c>
      <c r="BR65" s="150">
        <f>'Manganese Mine'!BR702</f>
        <v>0</v>
      </c>
      <c r="BS65" s="150">
        <f>'Manganese Mine'!BS702</f>
        <v>0</v>
      </c>
      <c r="BT65" s="150">
        <f>'Manganese Mine'!BT702</f>
        <v>0</v>
      </c>
      <c r="BU65" s="150">
        <f>'Manganese Mine'!BU702</f>
        <v>0</v>
      </c>
      <c r="BV65" s="150">
        <f>'Manganese Mine'!BV702</f>
        <v>0</v>
      </c>
      <c r="BW65" s="150">
        <f>'Manganese Mine'!BW702</f>
        <v>0</v>
      </c>
      <c r="BX65" s="150">
        <f>'Manganese Mine'!BX702</f>
        <v>0</v>
      </c>
      <c r="BY65" s="150">
        <f>'Manganese Mine'!BY702</f>
        <v>0</v>
      </c>
      <c r="BZ65" s="150">
        <f>'Manganese Mine'!BZ702</f>
        <v>0</v>
      </c>
      <c r="CA65" s="150">
        <f>'Manganese Mine'!CA702</f>
        <v>0</v>
      </c>
      <c r="CB65" s="150">
        <f>'Manganese Mine'!CB702</f>
        <v>0</v>
      </c>
      <c r="CC65" s="150">
        <f>'Manganese Mine'!CC702</f>
        <v>0</v>
      </c>
      <c r="CD65" s="150">
        <f>'Manganese Mine'!CD702</f>
        <v>0</v>
      </c>
      <c r="CE65" s="150">
        <f>'Manganese Mine'!CE702</f>
        <v>0</v>
      </c>
      <c r="CF65" s="150">
        <f>'Manganese Mine'!CF702</f>
        <v>0</v>
      </c>
      <c r="CG65" s="150">
        <f>'Manganese Mine'!CG702</f>
        <v>0</v>
      </c>
      <c r="CH65" s="150">
        <f>'Manganese Mine'!CH702</f>
        <v>0</v>
      </c>
      <c r="CI65" s="150">
        <f>'Manganese Mine'!CI702</f>
        <v>0</v>
      </c>
      <c r="CJ65" s="150">
        <f>'Manganese Mine'!CJ702</f>
        <v>0</v>
      </c>
      <c r="CK65" s="150">
        <f>'Manganese Mine'!CK702</f>
        <v>0</v>
      </c>
      <c r="CL65" s="150">
        <f>'Manganese Mine'!CL702</f>
        <v>0</v>
      </c>
      <c r="CM65" s="150">
        <f>'Manganese Mine'!CM702</f>
        <v>0</v>
      </c>
      <c r="CN65" s="150">
        <f>'Manganese Mine'!CN702</f>
        <v>0</v>
      </c>
      <c r="CO65" s="150">
        <f>'Manganese Mine'!CO702</f>
        <v>0</v>
      </c>
      <c r="CP65" s="150">
        <f>'Manganese Mine'!CP702</f>
        <v>0</v>
      </c>
    </row>
    <row r="66" spans="2:94" ht="12.75" customHeight="1" outlineLevel="1" x14ac:dyDescent="0.2">
      <c r="B66" s="3" t="s">
        <v>463</v>
      </c>
      <c r="J66" s="5" t="s">
        <v>5</v>
      </c>
      <c r="L66" s="145"/>
      <c r="P66" s="127">
        <f>SUM(R66:CP66)</f>
        <v>0</v>
      </c>
      <c r="R66" s="150">
        <f t="shared" ref="R66:CC66" si="22">R21</f>
        <v>0</v>
      </c>
      <c r="S66" s="150">
        <f t="shared" si="22"/>
        <v>0</v>
      </c>
      <c r="T66" s="150">
        <f t="shared" si="22"/>
        <v>0</v>
      </c>
      <c r="U66" s="150">
        <f t="shared" si="22"/>
        <v>0</v>
      </c>
      <c r="V66" s="150">
        <f t="shared" si="22"/>
        <v>0</v>
      </c>
      <c r="W66" s="150">
        <f t="shared" si="22"/>
        <v>0</v>
      </c>
      <c r="X66" s="150">
        <f t="shared" si="22"/>
        <v>0</v>
      </c>
      <c r="Y66" s="150">
        <f t="shared" si="22"/>
        <v>0</v>
      </c>
      <c r="Z66" s="150">
        <f t="shared" si="22"/>
        <v>0</v>
      </c>
      <c r="AA66" s="150">
        <f t="shared" si="22"/>
        <v>0</v>
      </c>
      <c r="AB66" s="150">
        <f t="shared" si="22"/>
        <v>0</v>
      </c>
      <c r="AC66" s="150">
        <f t="shared" si="22"/>
        <v>0</v>
      </c>
      <c r="AD66" s="150">
        <f t="shared" si="22"/>
        <v>0</v>
      </c>
      <c r="AE66" s="150">
        <f t="shared" si="22"/>
        <v>0</v>
      </c>
      <c r="AF66" s="150">
        <f t="shared" si="22"/>
        <v>0</v>
      </c>
      <c r="AG66" s="150">
        <f t="shared" si="22"/>
        <v>0</v>
      </c>
      <c r="AH66" s="150">
        <f t="shared" si="22"/>
        <v>0</v>
      </c>
      <c r="AI66" s="150">
        <f t="shared" si="22"/>
        <v>0</v>
      </c>
      <c r="AJ66" s="150">
        <f t="shared" si="22"/>
        <v>0</v>
      </c>
      <c r="AK66" s="150">
        <f t="shared" si="22"/>
        <v>0</v>
      </c>
      <c r="AL66" s="150">
        <f t="shared" si="22"/>
        <v>0</v>
      </c>
      <c r="AM66" s="150">
        <f t="shared" si="22"/>
        <v>0</v>
      </c>
      <c r="AN66" s="150">
        <f t="shared" si="22"/>
        <v>0</v>
      </c>
      <c r="AO66" s="150">
        <f t="shared" si="22"/>
        <v>0</v>
      </c>
      <c r="AP66" s="150">
        <f t="shared" si="22"/>
        <v>0</v>
      </c>
      <c r="AQ66" s="150">
        <f t="shared" si="22"/>
        <v>0</v>
      </c>
      <c r="AR66" s="150">
        <f t="shared" si="22"/>
        <v>0</v>
      </c>
      <c r="AS66" s="150">
        <f t="shared" si="22"/>
        <v>0</v>
      </c>
      <c r="AT66" s="150">
        <f t="shared" si="22"/>
        <v>0</v>
      </c>
      <c r="AU66" s="150">
        <f t="shared" si="22"/>
        <v>0</v>
      </c>
      <c r="AV66" s="150">
        <f t="shared" si="22"/>
        <v>0</v>
      </c>
      <c r="AW66" s="150">
        <f t="shared" si="22"/>
        <v>0</v>
      </c>
      <c r="AX66" s="150">
        <f t="shared" si="22"/>
        <v>0</v>
      </c>
      <c r="AY66" s="150">
        <f t="shared" si="22"/>
        <v>0</v>
      </c>
      <c r="AZ66" s="150">
        <f t="shared" si="22"/>
        <v>0</v>
      </c>
      <c r="BA66" s="150">
        <f t="shared" si="22"/>
        <v>0</v>
      </c>
      <c r="BB66" s="150">
        <f t="shared" si="22"/>
        <v>0</v>
      </c>
      <c r="BC66" s="150">
        <f t="shared" si="22"/>
        <v>0</v>
      </c>
      <c r="BD66" s="150">
        <f t="shared" si="22"/>
        <v>0</v>
      </c>
      <c r="BE66" s="150">
        <f t="shared" si="22"/>
        <v>0</v>
      </c>
      <c r="BF66" s="150">
        <f t="shared" si="22"/>
        <v>0</v>
      </c>
      <c r="BG66" s="150">
        <f t="shared" si="22"/>
        <v>0</v>
      </c>
      <c r="BH66" s="150">
        <f t="shared" si="22"/>
        <v>0</v>
      </c>
      <c r="BI66" s="150">
        <f t="shared" si="22"/>
        <v>0</v>
      </c>
      <c r="BJ66" s="150">
        <f t="shared" si="22"/>
        <v>0</v>
      </c>
      <c r="BK66" s="150">
        <f t="shared" si="22"/>
        <v>0</v>
      </c>
      <c r="BL66" s="150">
        <f t="shared" si="22"/>
        <v>0</v>
      </c>
      <c r="BM66" s="150">
        <f t="shared" si="22"/>
        <v>0</v>
      </c>
      <c r="BN66" s="150">
        <f t="shared" si="22"/>
        <v>0</v>
      </c>
      <c r="BO66" s="150">
        <f t="shared" si="22"/>
        <v>0</v>
      </c>
      <c r="BP66" s="150">
        <f t="shared" si="22"/>
        <v>0</v>
      </c>
      <c r="BQ66" s="150">
        <f t="shared" si="22"/>
        <v>0</v>
      </c>
      <c r="BR66" s="150">
        <f t="shared" si="22"/>
        <v>0</v>
      </c>
      <c r="BS66" s="150">
        <f t="shared" si="22"/>
        <v>0</v>
      </c>
      <c r="BT66" s="150">
        <f t="shared" si="22"/>
        <v>0</v>
      </c>
      <c r="BU66" s="150">
        <f t="shared" si="22"/>
        <v>0</v>
      </c>
      <c r="BV66" s="150">
        <f t="shared" si="22"/>
        <v>0</v>
      </c>
      <c r="BW66" s="150">
        <f t="shared" si="22"/>
        <v>0</v>
      </c>
      <c r="BX66" s="150">
        <f t="shared" si="22"/>
        <v>0</v>
      </c>
      <c r="BY66" s="150">
        <f t="shared" si="22"/>
        <v>0</v>
      </c>
      <c r="BZ66" s="150">
        <f t="shared" si="22"/>
        <v>0</v>
      </c>
      <c r="CA66" s="150">
        <f t="shared" si="22"/>
        <v>0</v>
      </c>
      <c r="CB66" s="150">
        <f t="shared" si="22"/>
        <v>0</v>
      </c>
      <c r="CC66" s="150">
        <f t="shared" si="22"/>
        <v>0</v>
      </c>
      <c r="CD66" s="150">
        <f t="shared" ref="CD66:CP66" si="23">CD21</f>
        <v>0</v>
      </c>
      <c r="CE66" s="150">
        <f t="shared" si="23"/>
        <v>0</v>
      </c>
      <c r="CF66" s="150">
        <f t="shared" si="23"/>
        <v>0</v>
      </c>
      <c r="CG66" s="150">
        <f t="shared" si="23"/>
        <v>0</v>
      </c>
      <c r="CH66" s="150">
        <f t="shared" si="23"/>
        <v>0</v>
      </c>
      <c r="CI66" s="150">
        <f t="shared" si="23"/>
        <v>0</v>
      </c>
      <c r="CJ66" s="150">
        <f t="shared" si="23"/>
        <v>0</v>
      </c>
      <c r="CK66" s="150">
        <f t="shared" si="23"/>
        <v>0</v>
      </c>
      <c r="CL66" s="150">
        <f t="shared" si="23"/>
        <v>0</v>
      </c>
      <c r="CM66" s="150">
        <f t="shared" si="23"/>
        <v>0</v>
      </c>
      <c r="CN66" s="150">
        <f t="shared" si="23"/>
        <v>0</v>
      </c>
      <c r="CO66" s="150">
        <f t="shared" si="23"/>
        <v>0</v>
      </c>
      <c r="CP66" s="150">
        <f t="shared" si="23"/>
        <v>0</v>
      </c>
    </row>
    <row r="67" spans="2:94" ht="12.75" customHeight="1" outlineLevel="1" x14ac:dyDescent="0.2">
      <c r="L67" s="145"/>
      <c r="P67" s="146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0"/>
      <c r="AC67" s="150"/>
      <c r="AD67" s="150"/>
      <c r="AE67" s="150"/>
      <c r="AF67" s="150"/>
      <c r="AG67" s="150"/>
      <c r="AH67" s="150"/>
      <c r="AI67" s="150"/>
      <c r="AJ67" s="150"/>
      <c r="AK67" s="150"/>
      <c r="AL67" s="150"/>
      <c r="AM67" s="150"/>
      <c r="AN67" s="150"/>
      <c r="AO67" s="150"/>
      <c r="AP67" s="150"/>
      <c r="AQ67" s="150"/>
      <c r="AR67" s="150"/>
      <c r="AS67" s="150"/>
      <c r="AT67" s="150"/>
      <c r="AU67" s="150"/>
      <c r="AV67" s="150"/>
      <c r="AW67" s="150"/>
      <c r="AX67" s="150"/>
      <c r="AY67" s="150"/>
      <c r="AZ67" s="150"/>
      <c r="BA67" s="150"/>
      <c r="BB67" s="150"/>
      <c r="BC67" s="150"/>
      <c r="BD67" s="150"/>
      <c r="BE67" s="150"/>
      <c r="BF67" s="150"/>
      <c r="BG67" s="150"/>
      <c r="BH67" s="150"/>
      <c r="BI67" s="150"/>
      <c r="BJ67" s="150"/>
      <c r="BK67" s="150"/>
      <c r="BL67" s="150"/>
      <c r="BM67" s="150"/>
      <c r="BN67" s="150"/>
      <c r="BO67" s="150"/>
      <c r="BP67" s="150"/>
      <c r="BQ67" s="150"/>
      <c r="BR67" s="150"/>
      <c r="BS67" s="150"/>
      <c r="BT67" s="150"/>
      <c r="BU67" s="150"/>
      <c r="BV67" s="150"/>
      <c r="BW67" s="150"/>
      <c r="BX67" s="150"/>
      <c r="BY67" s="150"/>
      <c r="BZ67" s="150"/>
      <c r="CA67" s="150"/>
      <c r="CB67" s="150"/>
      <c r="CC67" s="150"/>
      <c r="CD67" s="150"/>
      <c r="CE67" s="150"/>
      <c r="CF67" s="150"/>
      <c r="CG67" s="150"/>
      <c r="CH67" s="150"/>
      <c r="CI67" s="150"/>
      <c r="CJ67" s="150"/>
      <c r="CK67" s="150"/>
      <c r="CL67" s="150"/>
      <c r="CM67" s="150"/>
      <c r="CN67" s="150"/>
      <c r="CO67" s="150"/>
      <c r="CP67" s="150"/>
    </row>
    <row r="68" spans="2:94" ht="12.75" customHeight="1" outlineLevel="1" x14ac:dyDescent="0.2">
      <c r="B68" s="12" t="s">
        <v>449</v>
      </c>
      <c r="C68" s="10"/>
      <c r="D68" s="10"/>
      <c r="E68" s="10"/>
      <c r="F68" s="10"/>
      <c r="G68" s="10"/>
      <c r="H68" s="10"/>
      <c r="I68" s="152"/>
      <c r="J68" s="11" t="s">
        <v>5</v>
      </c>
      <c r="K68" s="10"/>
      <c r="L68" s="153"/>
      <c r="M68" s="10"/>
      <c r="N68" s="10"/>
      <c r="O68" s="10"/>
      <c r="P68" s="127">
        <f>SUM(R68:CP68)</f>
        <v>2646.1677868696815</v>
      </c>
      <c r="Q68" s="10"/>
      <c r="R68" s="154">
        <f t="shared" ref="R68:CC68" si="24">R62+R64-R65-R66</f>
        <v>0</v>
      </c>
      <c r="S68" s="154">
        <f t="shared" si="24"/>
        <v>0</v>
      </c>
      <c r="T68" s="154">
        <f t="shared" si="24"/>
        <v>0</v>
      </c>
      <c r="U68" s="154">
        <f t="shared" si="24"/>
        <v>0</v>
      </c>
      <c r="V68" s="154">
        <f t="shared" si="24"/>
        <v>0</v>
      </c>
      <c r="W68" s="154">
        <f t="shared" si="24"/>
        <v>0</v>
      </c>
      <c r="X68" s="154">
        <f t="shared" si="24"/>
        <v>21.47836169257026</v>
      </c>
      <c r="Y68" s="154">
        <f t="shared" si="24"/>
        <v>38.107368638246086</v>
      </c>
      <c r="Z68" s="154">
        <f t="shared" si="24"/>
        <v>42.008290684973943</v>
      </c>
      <c r="AA68" s="154">
        <f t="shared" si="24"/>
        <v>48.628666822514468</v>
      </c>
      <c r="AB68" s="154">
        <f t="shared" si="24"/>
        <v>39.402242031551268</v>
      </c>
      <c r="AC68" s="154">
        <f t="shared" si="24"/>
        <v>30.057970365227526</v>
      </c>
      <c r="AD68" s="154">
        <f t="shared" si="24"/>
        <v>38.052231888004712</v>
      </c>
      <c r="AE68" s="154">
        <f t="shared" si="24"/>
        <v>48.762595635266543</v>
      </c>
      <c r="AF68" s="154">
        <f t="shared" si="24"/>
        <v>58.920486012751795</v>
      </c>
      <c r="AG68" s="154">
        <f t="shared" si="24"/>
        <v>74.035743111202379</v>
      </c>
      <c r="AH68" s="154">
        <f t="shared" si="24"/>
        <v>57.575636533790814</v>
      </c>
      <c r="AI68" s="154">
        <f t="shared" si="24"/>
        <v>39.369097589332746</v>
      </c>
      <c r="AJ68" s="154">
        <f t="shared" si="24"/>
        <v>62.023945431223325</v>
      </c>
      <c r="AK68" s="154">
        <f t="shared" si="24"/>
        <v>53.775356232518376</v>
      </c>
      <c r="AL68" s="154">
        <f t="shared" si="24"/>
        <v>89.637865579408142</v>
      </c>
      <c r="AM68" s="154">
        <f t="shared" si="24"/>
        <v>68.331370204753824</v>
      </c>
      <c r="AN68" s="154">
        <f t="shared" si="24"/>
        <v>56.770004095630767</v>
      </c>
      <c r="AO68" s="154">
        <f t="shared" si="24"/>
        <v>111.68374627438692</v>
      </c>
      <c r="AP68" s="154">
        <f t="shared" si="24"/>
        <v>121.42817602848082</v>
      </c>
      <c r="AQ68" s="154">
        <f t="shared" si="24"/>
        <v>98.315197411027015</v>
      </c>
      <c r="AR68" s="154">
        <f t="shared" si="24"/>
        <v>138.16675260346582</v>
      </c>
      <c r="AS68" s="154">
        <f t="shared" si="24"/>
        <v>290.61933893215416</v>
      </c>
      <c r="AT68" s="154">
        <f t="shared" si="24"/>
        <v>294.47160367440154</v>
      </c>
      <c r="AU68" s="154">
        <f t="shared" si="24"/>
        <v>306.75843308060655</v>
      </c>
      <c r="AV68" s="154">
        <f t="shared" si="24"/>
        <v>302.01666300786621</v>
      </c>
      <c r="AW68" s="154">
        <f t="shared" si="24"/>
        <v>106.85191958208756</v>
      </c>
      <c r="AX68" s="154">
        <f t="shared" si="24"/>
        <v>8.918723726237948</v>
      </c>
      <c r="AY68" s="154">
        <f t="shared" si="24"/>
        <v>0</v>
      </c>
      <c r="AZ68" s="154">
        <f t="shared" si="24"/>
        <v>0</v>
      </c>
      <c r="BA68" s="154">
        <f t="shared" si="24"/>
        <v>0</v>
      </c>
      <c r="BB68" s="154">
        <f t="shared" si="24"/>
        <v>0</v>
      </c>
      <c r="BC68" s="154">
        <f t="shared" si="24"/>
        <v>0</v>
      </c>
      <c r="BD68" s="154">
        <f t="shared" si="24"/>
        <v>0</v>
      </c>
      <c r="BE68" s="154">
        <f t="shared" si="24"/>
        <v>0</v>
      </c>
      <c r="BF68" s="154">
        <f t="shared" si="24"/>
        <v>0</v>
      </c>
      <c r="BG68" s="154">
        <f t="shared" si="24"/>
        <v>0</v>
      </c>
      <c r="BH68" s="154">
        <f t="shared" si="24"/>
        <v>0</v>
      </c>
      <c r="BI68" s="154">
        <f t="shared" si="24"/>
        <v>0</v>
      </c>
      <c r="BJ68" s="154">
        <f t="shared" si="24"/>
        <v>0</v>
      </c>
      <c r="BK68" s="154">
        <f t="shared" si="24"/>
        <v>0</v>
      </c>
      <c r="BL68" s="154">
        <f t="shared" si="24"/>
        <v>0</v>
      </c>
      <c r="BM68" s="154">
        <f t="shared" si="24"/>
        <v>0</v>
      </c>
      <c r="BN68" s="154">
        <f t="shared" si="24"/>
        <v>0</v>
      </c>
      <c r="BO68" s="154">
        <f t="shared" si="24"/>
        <v>0</v>
      </c>
      <c r="BP68" s="154">
        <f t="shared" si="24"/>
        <v>0</v>
      </c>
      <c r="BQ68" s="154">
        <f t="shared" si="24"/>
        <v>0</v>
      </c>
      <c r="BR68" s="154">
        <f t="shared" si="24"/>
        <v>0</v>
      </c>
      <c r="BS68" s="154">
        <f t="shared" si="24"/>
        <v>0</v>
      </c>
      <c r="BT68" s="154">
        <f t="shared" si="24"/>
        <v>0</v>
      </c>
      <c r="BU68" s="154">
        <f t="shared" si="24"/>
        <v>0</v>
      </c>
      <c r="BV68" s="154">
        <f t="shared" si="24"/>
        <v>0</v>
      </c>
      <c r="BW68" s="154">
        <f t="shared" si="24"/>
        <v>0</v>
      </c>
      <c r="BX68" s="154">
        <f t="shared" si="24"/>
        <v>0</v>
      </c>
      <c r="BY68" s="154">
        <f t="shared" si="24"/>
        <v>0</v>
      </c>
      <c r="BZ68" s="154">
        <f t="shared" si="24"/>
        <v>0</v>
      </c>
      <c r="CA68" s="154">
        <f t="shared" si="24"/>
        <v>0</v>
      </c>
      <c r="CB68" s="154">
        <f t="shared" si="24"/>
        <v>0</v>
      </c>
      <c r="CC68" s="154">
        <f t="shared" si="24"/>
        <v>0</v>
      </c>
      <c r="CD68" s="154">
        <f t="shared" ref="CD68:CP68" si="25">CD62+CD64-CD65-CD66</f>
        <v>0</v>
      </c>
      <c r="CE68" s="154">
        <f t="shared" si="25"/>
        <v>0</v>
      </c>
      <c r="CF68" s="154">
        <f t="shared" si="25"/>
        <v>0</v>
      </c>
      <c r="CG68" s="154">
        <f t="shared" si="25"/>
        <v>0</v>
      </c>
      <c r="CH68" s="154">
        <f t="shared" si="25"/>
        <v>0</v>
      </c>
      <c r="CI68" s="154">
        <f t="shared" si="25"/>
        <v>0</v>
      </c>
      <c r="CJ68" s="154">
        <f t="shared" si="25"/>
        <v>0</v>
      </c>
      <c r="CK68" s="154">
        <f t="shared" si="25"/>
        <v>0</v>
      </c>
      <c r="CL68" s="154">
        <f t="shared" si="25"/>
        <v>0</v>
      </c>
      <c r="CM68" s="154">
        <f t="shared" si="25"/>
        <v>0</v>
      </c>
      <c r="CN68" s="154">
        <f t="shared" si="25"/>
        <v>0</v>
      </c>
      <c r="CO68" s="154">
        <f t="shared" si="25"/>
        <v>0</v>
      </c>
      <c r="CP68" s="154">
        <f t="shared" si="25"/>
        <v>0</v>
      </c>
    </row>
    <row r="69" spans="2:94" ht="12.75" customHeight="1" outlineLevel="1" x14ac:dyDescent="0.2">
      <c r="L69" s="145"/>
      <c r="P69" s="146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150"/>
      <c r="AC69" s="150"/>
      <c r="AD69" s="150"/>
      <c r="AE69" s="150"/>
      <c r="AF69" s="150"/>
      <c r="AG69" s="150"/>
      <c r="AH69" s="150"/>
      <c r="AI69" s="150"/>
      <c r="AJ69" s="150"/>
      <c r="AK69" s="150"/>
      <c r="AL69" s="150"/>
      <c r="AM69" s="150"/>
      <c r="AN69" s="150"/>
      <c r="AO69" s="150"/>
      <c r="AP69" s="150"/>
      <c r="AQ69" s="150"/>
      <c r="AR69" s="150"/>
      <c r="AS69" s="150"/>
      <c r="AT69" s="150"/>
      <c r="AU69" s="150"/>
      <c r="AV69" s="150"/>
      <c r="AW69" s="150"/>
      <c r="AX69" s="150"/>
      <c r="AY69" s="150"/>
      <c r="AZ69" s="150"/>
      <c r="BA69" s="150"/>
      <c r="BB69" s="150"/>
      <c r="BC69" s="150"/>
      <c r="BD69" s="150"/>
      <c r="BE69" s="150"/>
      <c r="BF69" s="150"/>
      <c r="BG69" s="150"/>
      <c r="BH69" s="150"/>
      <c r="BI69" s="150"/>
      <c r="BJ69" s="150"/>
      <c r="BK69" s="150"/>
      <c r="BL69" s="150"/>
      <c r="BM69" s="150"/>
      <c r="BN69" s="150"/>
      <c r="BO69" s="150"/>
      <c r="BP69" s="150"/>
      <c r="BQ69" s="150"/>
      <c r="BR69" s="150"/>
      <c r="BS69" s="150"/>
      <c r="BT69" s="150"/>
      <c r="BU69" s="150"/>
      <c r="BV69" s="150"/>
      <c r="BW69" s="150"/>
      <c r="BX69" s="150"/>
      <c r="BY69" s="150"/>
      <c r="BZ69" s="150"/>
      <c r="CA69" s="150"/>
      <c r="CB69" s="150"/>
      <c r="CC69" s="150"/>
      <c r="CD69" s="150"/>
      <c r="CE69" s="150"/>
      <c r="CF69" s="150"/>
      <c r="CG69" s="150"/>
      <c r="CH69" s="150"/>
      <c r="CI69" s="150"/>
      <c r="CJ69" s="150"/>
      <c r="CK69" s="150"/>
      <c r="CL69" s="150"/>
      <c r="CM69" s="150"/>
      <c r="CN69" s="150"/>
      <c r="CO69" s="150"/>
      <c r="CP69" s="150"/>
    </row>
    <row r="70" spans="2:94" ht="12.75" customHeight="1" outlineLevel="1" x14ac:dyDescent="0.2">
      <c r="B70" s="15" t="s">
        <v>205</v>
      </c>
      <c r="L70" s="145"/>
      <c r="P70" s="146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  <c r="AD70" s="150"/>
      <c r="AE70" s="150"/>
      <c r="AF70" s="150"/>
      <c r="AG70" s="150"/>
      <c r="AH70" s="150"/>
      <c r="AI70" s="150"/>
      <c r="AJ70" s="150"/>
      <c r="AK70" s="150"/>
      <c r="AL70" s="150"/>
      <c r="AM70" s="150"/>
      <c r="AN70" s="150"/>
      <c r="AO70" s="150"/>
      <c r="AP70" s="150"/>
      <c r="AQ70" s="150"/>
      <c r="AR70" s="150"/>
      <c r="AS70" s="150"/>
      <c r="AT70" s="150"/>
      <c r="AU70" s="150"/>
      <c r="AV70" s="150"/>
      <c r="AW70" s="150"/>
      <c r="AX70" s="150"/>
      <c r="AY70" s="150"/>
      <c r="AZ70" s="150"/>
      <c r="BA70" s="150"/>
      <c r="BB70" s="150"/>
      <c r="BC70" s="150"/>
      <c r="BD70" s="150"/>
      <c r="BE70" s="150"/>
      <c r="BF70" s="150"/>
      <c r="BG70" s="150"/>
      <c r="BH70" s="150"/>
      <c r="BI70" s="150"/>
      <c r="BJ70" s="150"/>
      <c r="BK70" s="150"/>
      <c r="BL70" s="150"/>
      <c r="BM70" s="150"/>
      <c r="BN70" s="150"/>
      <c r="BO70" s="150"/>
      <c r="BP70" s="150"/>
      <c r="BQ70" s="150"/>
      <c r="BR70" s="150"/>
      <c r="BS70" s="150"/>
      <c r="BT70" s="150"/>
      <c r="BU70" s="150"/>
      <c r="BV70" s="150"/>
      <c r="BW70" s="150"/>
      <c r="BX70" s="150"/>
      <c r="BY70" s="150"/>
      <c r="BZ70" s="150"/>
      <c r="CA70" s="150"/>
      <c r="CB70" s="150"/>
      <c r="CC70" s="150"/>
      <c r="CD70" s="150"/>
      <c r="CE70" s="150"/>
      <c r="CF70" s="150"/>
      <c r="CG70" s="150"/>
      <c r="CH70" s="150"/>
      <c r="CI70" s="150"/>
      <c r="CJ70" s="150"/>
      <c r="CK70" s="150"/>
      <c r="CL70" s="150"/>
      <c r="CM70" s="150"/>
      <c r="CN70" s="150"/>
      <c r="CO70" s="150"/>
      <c r="CP70" s="150"/>
    </row>
    <row r="71" spans="2:94" ht="12.75" customHeight="1" outlineLevel="1" x14ac:dyDescent="0.2">
      <c r="B71" s="3" t="s">
        <v>206</v>
      </c>
      <c r="J71" s="5" t="s">
        <v>5</v>
      </c>
      <c r="L71" s="145"/>
      <c r="P71" s="127">
        <f ca="1">SUM(R71:CP71)</f>
        <v>16.391659716715345</v>
      </c>
      <c r="R71" s="150">
        <f ca="1">'Manganese Mine'!R1062</f>
        <v>0</v>
      </c>
      <c r="S71" s="150">
        <f ca="1">'Manganese Mine'!S1062</f>
        <v>0</v>
      </c>
      <c r="T71" s="150">
        <f ca="1">'Manganese Mine'!T1062</f>
        <v>0</v>
      </c>
      <c r="U71" s="150">
        <f ca="1">'Manganese Mine'!U1062</f>
        <v>0</v>
      </c>
      <c r="V71" s="150">
        <f ca="1">'Manganese Mine'!V1062</f>
        <v>0</v>
      </c>
      <c r="W71" s="150">
        <f ca="1">'Manganese Mine'!W1062</f>
        <v>0</v>
      </c>
      <c r="X71" s="150">
        <f ca="1">'Manganese Mine'!X1062</f>
        <v>6.8640256820291032</v>
      </c>
      <c r="Y71" s="150">
        <f ca="1">'Manganese Mine'!Y1062</f>
        <v>1.7890600013330573</v>
      </c>
      <c r="Z71" s="150">
        <f ca="1">'Manganese Mine'!Z1062</f>
        <v>0.86940899637734859</v>
      </c>
      <c r="AA71" s="150">
        <f ca="1">'Manganese Mine'!AA1062</f>
        <v>0</v>
      </c>
      <c r="AB71" s="150">
        <f ca="1">'Manganese Mine'!AB1062</f>
        <v>1.4549258186986851</v>
      </c>
      <c r="AC71" s="150">
        <f ca="1">'Manganese Mine'!AC1062</f>
        <v>0.19040558886036507</v>
      </c>
      <c r="AD71" s="150">
        <f ca="1">'Manganese Mine'!AD1062</f>
        <v>0</v>
      </c>
      <c r="AE71" s="150">
        <f ca="1">'Manganese Mine'!AE1062</f>
        <v>0</v>
      </c>
      <c r="AF71" s="150">
        <f ca="1">'Manganese Mine'!AF1062</f>
        <v>1.7304349141845945</v>
      </c>
      <c r="AG71" s="150">
        <f ca="1">'Manganese Mine'!AG1062</f>
        <v>0</v>
      </c>
      <c r="AH71" s="150">
        <f ca="1">'Manganese Mine'!AH1062</f>
        <v>1.731648579885503</v>
      </c>
      <c r="AI71" s="150">
        <f ca="1">'Manganese Mine'!AI1062</f>
        <v>0.90236228643648708</v>
      </c>
      <c r="AJ71" s="150">
        <f ca="1">'Manganese Mine'!AJ1062</f>
        <v>0</v>
      </c>
      <c r="AK71" s="150">
        <f ca="1">'Manganese Mine'!AK1062</f>
        <v>0.85938784891020248</v>
      </c>
      <c r="AL71" s="150">
        <f ca="1">'Manganese Mine'!AL1062</f>
        <v>0</v>
      </c>
      <c r="AM71" s="150">
        <f ca="1">'Manganese Mine'!AM1062</f>
        <v>0</v>
      </c>
      <c r="AN71" s="150">
        <f ca="1">'Manganese Mine'!AN1062</f>
        <v>0</v>
      </c>
      <c r="AO71" s="150">
        <f ca="1">'Manganese Mine'!AO1062</f>
        <v>0</v>
      </c>
      <c r="AP71" s="150">
        <f ca="1">'Manganese Mine'!AP1062</f>
        <v>0</v>
      </c>
      <c r="AQ71" s="150">
        <f ca="1">'Manganese Mine'!AQ1062</f>
        <v>0</v>
      </c>
      <c r="AR71" s="150">
        <f ca="1">'Manganese Mine'!AR1062</f>
        <v>0</v>
      </c>
      <c r="AS71" s="150">
        <f ca="1">'Manganese Mine'!AS1062</f>
        <v>0</v>
      </c>
      <c r="AT71" s="150">
        <f ca="1">'Manganese Mine'!AT1062</f>
        <v>0</v>
      </c>
      <c r="AU71" s="150">
        <f ca="1">'Manganese Mine'!AU1062</f>
        <v>0</v>
      </c>
      <c r="AV71" s="150">
        <f ca="1">'Manganese Mine'!AV1062</f>
        <v>0</v>
      </c>
      <c r="AW71" s="150">
        <f ca="1">'Manganese Mine'!AW1062</f>
        <v>0</v>
      </c>
      <c r="AX71" s="150">
        <f ca="1">'Manganese Mine'!AX1062</f>
        <v>0</v>
      </c>
      <c r="AY71" s="150">
        <f ca="1">'Manganese Mine'!AY1062</f>
        <v>0</v>
      </c>
      <c r="AZ71" s="150">
        <f ca="1">'Manganese Mine'!AZ1062</f>
        <v>0</v>
      </c>
      <c r="BA71" s="150">
        <f ca="1">'Manganese Mine'!BA1062</f>
        <v>0</v>
      </c>
      <c r="BB71" s="150">
        <f ca="1">'Manganese Mine'!BB1062</f>
        <v>0</v>
      </c>
      <c r="BC71" s="150">
        <f ca="1">'Manganese Mine'!BC1062</f>
        <v>0</v>
      </c>
      <c r="BD71" s="150">
        <f ca="1">'Manganese Mine'!BD1062</f>
        <v>0</v>
      </c>
      <c r="BE71" s="150">
        <f ca="1">'Manganese Mine'!BE1062</f>
        <v>0</v>
      </c>
      <c r="BF71" s="150">
        <f ca="1">'Manganese Mine'!BF1062</f>
        <v>0</v>
      </c>
      <c r="BG71" s="150">
        <f ca="1">'Manganese Mine'!BG1062</f>
        <v>0</v>
      </c>
      <c r="BH71" s="150">
        <f ca="1">'Manganese Mine'!BH1062</f>
        <v>0</v>
      </c>
      <c r="BI71" s="150">
        <f ca="1">'Manganese Mine'!BI1062</f>
        <v>0</v>
      </c>
      <c r="BJ71" s="150">
        <f ca="1">'Manganese Mine'!BJ1062</f>
        <v>0</v>
      </c>
      <c r="BK71" s="150">
        <f ca="1">'Manganese Mine'!BK1062</f>
        <v>0</v>
      </c>
      <c r="BL71" s="150">
        <f ca="1">'Manganese Mine'!BL1062</f>
        <v>0</v>
      </c>
      <c r="BM71" s="150">
        <f ca="1">'Manganese Mine'!BM1062</f>
        <v>0</v>
      </c>
      <c r="BN71" s="150">
        <f ca="1">'Manganese Mine'!BN1062</f>
        <v>0</v>
      </c>
      <c r="BO71" s="150">
        <f ca="1">'Manganese Mine'!BO1062</f>
        <v>0</v>
      </c>
      <c r="BP71" s="150">
        <f ca="1">'Manganese Mine'!BP1062</f>
        <v>0</v>
      </c>
      <c r="BQ71" s="150">
        <f ca="1">'Manganese Mine'!BQ1062</f>
        <v>0</v>
      </c>
      <c r="BR71" s="150">
        <f ca="1">'Manganese Mine'!BR1062</f>
        <v>0</v>
      </c>
      <c r="BS71" s="150">
        <f ca="1">'Manganese Mine'!BS1062</f>
        <v>0</v>
      </c>
      <c r="BT71" s="150">
        <f ca="1">'Manganese Mine'!BT1062</f>
        <v>0</v>
      </c>
      <c r="BU71" s="150">
        <f ca="1">'Manganese Mine'!BU1062</f>
        <v>0</v>
      </c>
      <c r="BV71" s="150">
        <f ca="1">'Manganese Mine'!BV1062</f>
        <v>0</v>
      </c>
      <c r="BW71" s="150">
        <f ca="1">'Manganese Mine'!BW1062</f>
        <v>0</v>
      </c>
      <c r="BX71" s="150">
        <f ca="1">'Manganese Mine'!BX1062</f>
        <v>0</v>
      </c>
      <c r="BY71" s="150">
        <f ca="1">'Manganese Mine'!BY1062</f>
        <v>0</v>
      </c>
      <c r="BZ71" s="150">
        <f ca="1">'Manganese Mine'!BZ1062</f>
        <v>0</v>
      </c>
      <c r="CA71" s="150">
        <f ca="1">'Manganese Mine'!CA1062</f>
        <v>0</v>
      </c>
      <c r="CB71" s="150">
        <f ca="1">'Manganese Mine'!CB1062</f>
        <v>0</v>
      </c>
      <c r="CC71" s="150">
        <f ca="1">'Manganese Mine'!CC1062</f>
        <v>0</v>
      </c>
      <c r="CD71" s="150">
        <f ca="1">'Manganese Mine'!CD1062</f>
        <v>0</v>
      </c>
      <c r="CE71" s="150">
        <f ca="1">'Manganese Mine'!CE1062</f>
        <v>0</v>
      </c>
      <c r="CF71" s="150">
        <f ca="1">'Manganese Mine'!CF1062</f>
        <v>0</v>
      </c>
      <c r="CG71" s="150">
        <f ca="1">'Manganese Mine'!CG1062</f>
        <v>0</v>
      </c>
      <c r="CH71" s="150">
        <f ca="1">'Manganese Mine'!CH1062</f>
        <v>0</v>
      </c>
      <c r="CI71" s="150">
        <f ca="1">'Manganese Mine'!CI1062</f>
        <v>0</v>
      </c>
      <c r="CJ71" s="150">
        <f ca="1">'Manganese Mine'!CJ1062</f>
        <v>0</v>
      </c>
      <c r="CK71" s="150">
        <f ca="1">'Manganese Mine'!CK1062</f>
        <v>0</v>
      </c>
      <c r="CL71" s="150">
        <f ca="1">'Manganese Mine'!CL1062</f>
        <v>0</v>
      </c>
      <c r="CM71" s="150">
        <f ca="1">'Manganese Mine'!CM1062</f>
        <v>0</v>
      </c>
      <c r="CN71" s="150">
        <f ca="1">'Manganese Mine'!CN1062</f>
        <v>0</v>
      </c>
      <c r="CO71" s="150">
        <f ca="1">'Manganese Mine'!CO1062</f>
        <v>0</v>
      </c>
      <c r="CP71" s="150">
        <f ca="1">'Manganese Mine'!CP1062</f>
        <v>0</v>
      </c>
    </row>
    <row r="72" spans="2:94" ht="12.75" customHeight="1" outlineLevel="1" x14ac:dyDescent="0.2">
      <c r="B72" s="3" t="s">
        <v>207</v>
      </c>
      <c r="J72" s="5" t="s">
        <v>5</v>
      </c>
      <c r="L72" s="145"/>
      <c r="P72" s="127">
        <f ca="1">SUM(R72:CP72)</f>
        <v>16.391659716715345</v>
      </c>
      <c r="R72" s="150">
        <f ca="1">'Manganese Mine'!R1063</f>
        <v>0</v>
      </c>
      <c r="S72" s="150">
        <f ca="1">'Manganese Mine'!S1063</f>
        <v>0</v>
      </c>
      <c r="T72" s="150">
        <f ca="1">'Manganese Mine'!T1063</f>
        <v>0</v>
      </c>
      <c r="U72" s="150">
        <f ca="1">'Manganese Mine'!U1063</f>
        <v>0</v>
      </c>
      <c r="V72" s="150">
        <f ca="1">'Manganese Mine'!V1063</f>
        <v>0</v>
      </c>
      <c r="W72" s="150">
        <f ca="1">'Manganese Mine'!W1063</f>
        <v>0</v>
      </c>
      <c r="X72" s="150">
        <f ca="1">'Manganese Mine'!X1063</f>
        <v>0</v>
      </c>
      <c r="Y72" s="150">
        <f ca="1">'Manganese Mine'!Y1063</f>
        <v>0</v>
      </c>
      <c r="Z72" s="150">
        <f ca="1">'Manganese Mine'!Z1063</f>
        <v>0</v>
      </c>
      <c r="AA72" s="150">
        <f ca="1">'Manganese Mine'!AA1063</f>
        <v>0.88763207321712834</v>
      </c>
      <c r="AB72" s="150">
        <f ca="1">'Manganese Mine'!AB1063</f>
        <v>0</v>
      </c>
      <c r="AC72" s="150">
        <f ca="1">'Manganese Mine'!AC1063</f>
        <v>0</v>
      </c>
      <c r="AD72" s="150">
        <f ca="1">'Manganese Mine'!AD1063</f>
        <v>4.1214405591848857</v>
      </c>
      <c r="AE72" s="150">
        <f ca="1">'Manganese Mine'!AE1063</f>
        <v>0.16069524814642122</v>
      </c>
      <c r="AF72" s="150">
        <f ca="1">'Manganese Mine'!AF1063</f>
        <v>0</v>
      </c>
      <c r="AG72" s="150">
        <f ca="1">'Manganese Mine'!AG1063</f>
        <v>0.30486851765022926</v>
      </c>
      <c r="AH72" s="150">
        <f ca="1">'Manganese Mine'!AH1063</f>
        <v>0</v>
      </c>
      <c r="AI72" s="150">
        <f ca="1">'Manganese Mine'!AI1063</f>
        <v>0</v>
      </c>
      <c r="AJ72" s="150">
        <f ca="1">'Manganese Mine'!AJ1063</f>
        <v>0.15718327702283119</v>
      </c>
      <c r="AK72" s="150">
        <f ca="1">'Manganese Mine'!AK1063</f>
        <v>0</v>
      </c>
      <c r="AL72" s="150">
        <f ca="1">'Manganese Mine'!AL1063</f>
        <v>1.0498343573110933</v>
      </c>
      <c r="AM72" s="150">
        <f ca="1">'Manganese Mine'!AM1063</f>
        <v>0.9240817172512763</v>
      </c>
      <c r="AN72" s="150">
        <f ca="1">'Manganese Mine'!AN1063</f>
        <v>4.1514212910770496</v>
      </c>
      <c r="AO72" s="150">
        <f ca="1">'Manganese Mine'!AO1063</f>
        <v>4.6345026758544314</v>
      </c>
      <c r="AP72" s="150">
        <f ca="1">'Manganese Mine'!AP1063</f>
        <v>0</v>
      </c>
      <c r="AQ72" s="150">
        <f ca="1">'Manganese Mine'!AQ1063</f>
        <v>0</v>
      </c>
      <c r="AR72" s="150">
        <f ca="1">'Manganese Mine'!AR1063</f>
        <v>0</v>
      </c>
      <c r="AS72" s="150">
        <f ca="1">'Manganese Mine'!AS1063</f>
        <v>0</v>
      </c>
      <c r="AT72" s="150">
        <f ca="1">'Manganese Mine'!AT1063</f>
        <v>0</v>
      </c>
      <c r="AU72" s="150">
        <f ca="1">'Manganese Mine'!AU1063</f>
        <v>0</v>
      </c>
      <c r="AV72" s="150">
        <f ca="1">'Manganese Mine'!AV1063</f>
        <v>0</v>
      </c>
      <c r="AW72" s="150">
        <f ca="1">'Manganese Mine'!AW1063</f>
        <v>0</v>
      </c>
      <c r="AX72" s="150">
        <f ca="1">'Manganese Mine'!AX1063</f>
        <v>0</v>
      </c>
      <c r="AY72" s="150">
        <f ca="1">'Manganese Mine'!AY1063</f>
        <v>0</v>
      </c>
      <c r="AZ72" s="150">
        <f ca="1">'Manganese Mine'!AZ1063</f>
        <v>0</v>
      </c>
      <c r="BA72" s="150">
        <f ca="1">'Manganese Mine'!BA1063</f>
        <v>0</v>
      </c>
      <c r="BB72" s="150">
        <f ca="1">'Manganese Mine'!BB1063</f>
        <v>0</v>
      </c>
      <c r="BC72" s="150">
        <f ca="1">'Manganese Mine'!BC1063</f>
        <v>0</v>
      </c>
      <c r="BD72" s="150">
        <f ca="1">'Manganese Mine'!BD1063</f>
        <v>0</v>
      </c>
      <c r="BE72" s="150">
        <f ca="1">'Manganese Mine'!BE1063</f>
        <v>0</v>
      </c>
      <c r="BF72" s="150">
        <f ca="1">'Manganese Mine'!BF1063</f>
        <v>0</v>
      </c>
      <c r="BG72" s="150">
        <f ca="1">'Manganese Mine'!BG1063</f>
        <v>0</v>
      </c>
      <c r="BH72" s="150">
        <f ca="1">'Manganese Mine'!BH1063</f>
        <v>0</v>
      </c>
      <c r="BI72" s="150">
        <f ca="1">'Manganese Mine'!BI1063</f>
        <v>0</v>
      </c>
      <c r="BJ72" s="150">
        <f ca="1">'Manganese Mine'!BJ1063</f>
        <v>0</v>
      </c>
      <c r="BK72" s="150">
        <f ca="1">'Manganese Mine'!BK1063</f>
        <v>0</v>
      </c>
      <c r="BL72" s="150">
        <f ca="1">'Manganese Mine'!BL1063</f>
        <v>0</v>
      </c>
      <c r="BM72" s="150">
        <f ca="1">'Manganese Mine'!BM1063</f>
        <v>0</v>
      </c>
      <c r="BN72" s="150">
        <f ca="1">'Manganese Mine'!BN1063</f>
        <v>0</v>
      </c>
      <c r="BO72" s="150">
        <f ca="1">'Manganese Mine'!BO1063</f>
        <v>0</v>
      </c>
      <c r="BP72" s="150">
        <f ca="1">'Manganese Mine'!BP1063</f>
        <v>0</v>
      </c>
      <c r="BQ72" s="150">
        <f ca="1">'Manganese Mine'!BQ1063</f>
        <v>0</v>
      </c>
      <c r="BR72" s="150">
        <f ca="1">'Manganese Mine'!BR1063</f>
        <v>0</v>
      </c>
      <c r="BS72" s="150">
        <f ca="1">'Manganese Mine'!BS1063</f>
        <v>0</v>
      </c>
      <c r="BT72" s="150">
        <f ca="1">'Manganese Mine'!BT1063</f>
        <v>0</v>
      </c>
      <c r="BU72" s="150">
        <f ca="1">'Manganese Mine'!BU1063</f>
        <v>0</v>
      </c>
      <c r="BV72" s="150">
        <f ca="1">'Manganese Mine'!BV1063</f>
        <v>0</v>
      </c>
      <c r="BW72" s="150">
        <f ca="1">'Manganese Mine'!BW1063</f>
        <v>0</v>
      </c>
      <c r="BX72" s="150">
        <f ca="1">'Manganese Mine'!BX1063</f>
        <v>0</v>
      </c>
      <c r="BY72" s="150">
        <f ca="1">'Manganese Mine'!BY1063</f>
        <v>0</v>
      </c>
      <c r="BZ72" s="150">
        <f ca="1">'Manganese Mine'!BZ1063</f>
        <v>0</v>
      </c>
      <c r="CA72" s="150">
        <f ca="1">'Manganese Mine'!CA1063</f>
        <v>0</v>
      </c>
      <c r="CB72" s="150">
        <f ca="1">'Manganese Mine'!CB1063</f>
        <v>0</v>
      </c>
      <c r="CC72" s="150">
        <f ca="1">'Manganese Mine'!CC1063</f>
        <v>0</v>
      </c>
      <c r="CD72" s="150">
        <f ca="1">'Manganese Mine'!CD1063</f>
        <v>0</v>
      </c>
      <c r="CE72" s="150">
        <f ca="1">'Manganese Mine'!CE1063</f>
        <v>0</v>
      </c>
      <c r="CF72" s="150">
        <f ca="1">'Manganese Mine'!CF1063</f>
        <v>0</v>
      </c>
      <c r="CG72" s="150">
        <f ca="1">'Manganese Mine'!CG1063</f>
        <v>0</v>
      </c>
      <c r="CH72" s="150">
        <f ca="1">'Manganese Mine'!CH1063</f>
        <v>0</v>
      </c>
      <c r="CI72" s="150">
        <f ca="1">'Manganese Mine'!CI1063</f>
        <v>0</v>
      </c>
      <c r="CJ72" s="150">
        <f ca="1">'Manganese Mine'!CJ1063</f>
        <v>0</v>
      </c>
      <c r="CK72" s="150">
        <f ca="1">'Manganese Mine'!CK1063</f>
        <v>0</v>
      </c>
      <c r="CL72" s="150">
        <f ca="1">'Manganese Mine'!CL1063</f>
        <v>0</v>
      </c>
      <c r="CM72" s="150">
        <f ca="1">'Manganese Mine'!CM1063</f>
        <v>0</v>
      </c>
      <c r="CN72" s="150">
        <f ca="1">'Manganese Mine'!CN1063</f>
        <v>0</v>
      </c>
      <c r="CO72" s="150">
        <f ca="1">'Manganese Mine'!CO1063</f>
        <v>0</v>
      </c>
      <c r="CP72" s="150">
        <f ca="1">'Manganese Mine'!CP1063</f>
        <v>0</v>
      </c>
    </row>
    <row r="73" spans="2:94" ht="12.75" customHeight="1" outlineLevel="1" x14ac:dyDescent="0.2">
      <c r="L73" s="145"/>
      <c r="P73" s="146"/>
      <c r="R73" s="150"/>
      <c r="S73" s="150"/>
      <c r="T73" s="150"/>
      <c r="U73" s="150"/>
      <c r="V73" s="150"/>
      <c r="W73" s="150"/>
      <c r="X73" s="150"/>
      <c r="Y73" s="150"/>
      <c r="Z73" s="150"/>
      <c r="AA73" s="150"/>
      <c r="AB73" s="150"/>
      <c r="AC73" s="150"/>
      <c r="AD73" s="150"/>
      <c r="AE73" s="150"/>
      <c r="AF73" s="150"/>
      <c r="AG73" s="150"/>
      <c r="AH73" s="150"/>
      <c r="AI73" s="150"/>
      <c r="AJ73" s="150"/>
      <c r="AK73" s="150"/>
      <c r="AL73" s="150"/>
      <c r="AM73" s="150"/>
      <c r="AN73" s="150"/>
      <c r="AO73" s="150"/>
      <c r="AP73" s="150"/>
      <c r="AQ73" s="150"/>
      <c r="AR73" s="150"/>
      <c r="AS73" s="150"/>
      <c r="AT73" s="150"/>
      <c r="AU73" s="150"/>
      <c r="AV73" s="150"/>
      <c r="AW73" s="150"/>
      <c r="AX73" s="150"/>
      <c r="AY73" s="150"/>
      <c r="AZ73" s="150"/>
      <c r="BA73" s="150"/>
      <c r="BB73" s="150"/>
      <c r="BC73" s="150"/>
      <c r="BD73" s="150"/>
      <c r="BE73" s="150"/>
      <c r="BF73" s="150"/>
      <c r="BG73" s="150"/>
      <c r="BH73" s="150"/>
      <c r="BI73" s="150"/>
      <c r="BJ73" s="150"/>
      <c r="BK73" s="150"/>
      <c r="BL73" s="150"/>
      <c r="BM73" s="150"/>
      <c r="BN73" s="150"/>
      <c r="BO73" s="150"/>
      <c r="BP73" s="150"/>
      <c r="BQ73" s="150"/>
      <c r="BR73" s="150"/>
      <c r="BS73" s="150"/>
      <c r="BT73" s="150"/>
      <c r="BU73" s="150"/>
      <c r="BV73" s="150"/>
      <c r="BW73" s="150"/>
      <c r="BX73" s="150"/>
      <c r="BY73" s="150"/>
      <c r="BZ73" s="150"/>
      <c r="CA73" s="150"/>
      <c r="CB73" s="150"/>
      <c r="CC73" s="150"/>
      <c r="CD73" s="150"/>
      <c r="CE73" s="150"/>
      <c r="CF73" s="150"/>
      <c r="CG73" s="150"/>
      <c r="CH73" s="150"/>
      <c r="CI73" s="150"/>
      <c r="CJ73" s="150"/>
      <c r="CK73" s="150"/>
      <c r="CL73" s="150"/>
      <c r="CM73" s="150"/>
      <c r="CN73" s="150"/>
      <c r="CO73" s="150"/>
      <c r="CP73" s="150"/>
    </row>
    <row r="74" spans="2:94" ht="12.75" customHeight="1" outlineLevel="1" x14ac:dyDescent="0.2">
      <c r="B74" s="12" t="s">
        <v>208</v>
      </c>
      <c r="C74" s="10"/>
      <c r="D74" s="10"/>
      <c r="E74" s="10"/>
      <c r="F74" s="10"/>
      <c r="G74" s="10"/>
      <c r="H74" s="10"/>
      <c r="I74" s="152"/>
      <c r="J74" s="11" t="s">
        <v>5</v>
      </c>
      <c r="K74" s="10"/>
      <c r="L74" s="153"/>
      <c r="M74" s="10"/>
      <c r="N74" s="10"/>
      <c r="O74" s="10"/>
      <c r="P74" s="127">
        <f ca="1">SUM(R74:CP74)</f>
        <v>2646.167786869682</v>
      </c>
      <c r="Q74" s="10"/>
      <c r="R74" s="154">
        <f ca="1">R68-R71+R72</f>
        <v>0</v>
      </c>
      <c r="S74" s="154">
        <f t="shared" ref="S74:CD74" ca="1" si="26">S68-S71+S72</f>
        <v>0</v>
      </c>
      <c r="T74" s="154">
        <f t="shared" ca="1" si="26"/>
        <v>0</v>
      </c>
      <c r="U74" s="154">
        <f t="shared" ca="1" si="26"/>
        <v>0</v>
      </c>
      <c r="V74" s="154">
        <f t="shared" ca="1" si="26"/>
        <v>0</v>
      </c>
      <c r="W74" s="154">
        <f t="shared" ca="1" si="26"/>
        <v>0</v>
      </c>
      <c r="X74" s="154">
        <f t="shared" ca="1" si="26"/>
        <v>14.614336010541157</v>
      </c>
      <c r="Y74" s="154">
        <f t="shared" ca="1" si="26"/>
        <v>36.318308636913031</v>
      </c>
      <c r="Z74" s="154">
        <f t="shared" ca="1" si="26"/>
        <v>41.138881688596598</v>
      </c>
      <c r="AA74" s="154">
        <f t="shared" ca="1" si="26"/>
        <v>49.516298895731595</v>
      </c>
      <c r="AB74" s="154">
        <f t="shared" ca="1" si="26"/>
        <v>37.947316212852584</v>
      </c>
      <c r="AC74" s="154">
        <f t="shared" ca="1" si="26"/>
        <v>29.867564776367161</v>
      </c>
      <c r="AD74" s="154">
        <f t="shared" ca="1" si="26"/>
        <v>42.173672447189595</v>
      </c>
      <c r="AE74" s="154">
        <f t="shared" ca="1" si="26"/>
        <v>48.92329088341296</v>
      </c>
      <c r="AF74" s="154">
        <f t="shared" ca="1" si="26"/>
        <v>57.190051098567203</v>
      </c>
      <c r="AG74" s="154">
        <f t="shared" ca="1" si="26"/>
        <v>74.340611628852614</v>
      </c>
      <c r="AH74" s="154">
        <f t="shared" ca="1" si="26"/>
        <v>55.843987953905312</v>
      </c>
      <c r="AI74" s="154">
        <f t="shared" ca="1" si="26"/>
        <v>38.466735302896261</v>
      </c>
      <c r="AJ74" s="154">
        <f t="shared" ca="1" si="26"/>
        <v>62.181128708246156</v>
      </c>
      <c r="AK74" s="154">
        <f t="shared" ca="1" si="26"/>
        <v>52.915968383608174</v>
      </c>
      <c r="AL74" s="154">
        <f t="shared" ca="1" si="26"/>
        <v>90.687699936719241</v>
      </c>
      <c r="AM74" s="154">
        <f t="shared" ca="1" si="26"/>
        <v>69.255451922005108</v>
      </c>
      <c r="AN74" s="154">
        <f t="shared" ca="1" si="26"/>
        <v>60.921425386707817</v>
      </c>
      <c r="AO74" s="154">
        <f t="shared" ca="1" si="26"/>
        <v>116.31824895024135</v>
      </c>
      <c r="AP74" s="154">
        <f t="shared" ca="1" si="26"/>
        <v>121.42817602848082</v>
      </c>
      <c r="AQ74" s="154">
        <f t="shared" ca="1" si="26"/>
        <v>98.315197411027015</v>
      </c>
      <c r="AR74" s="154">
        <f t="shared" ca="1" si="26"/>
        <v>138.16675260346582</v>
      </c>
      <c r="AS74" s="154">
        <f t="shared" ca="1" si="26"/>
        <v>290.61933893215416</v>
      </c>
      <c r="AT74" s="154">
        <f t="shared" ca="1" si="26"/>
        <v>294.47160367440154</v>
      </c>
      <c r="AU74" s="154">
        <f t="shared" ca="1" si="26"/>
        <v>306.75843308060655</v>
      </c>
      <c r="AV74" s="154">
        <f t="shared" ca="1" si="26"/>
        <v>302.01666300786621</v>
      </c>
      <c r="AW74" s="154">
        <f t="shared" ca="1" si="26"/>
        <v>106.85191958208756</v>
      </c>
      <c r="AX74" s="154">
        <f t="shared" ca="1" si="26"/>
        <v>8.918723726237948</v>
      </c>
      <c r="AY74" s="154">
        <f t="shared" ca="1" si="26"/>
        <v>0</v>
      </c>
      <c r="AZ74" s="154">
        <f t="shared" ca="1" si="26"/>
        <v>0</v>
      </c>
      <c r="BA74" s="154">
        <f t="shared" ca="1" si="26"/>
        <v>0</v>
      </c>
      <c r="BB74" s="154">
        <f t="shared" ca="1" si="26"/>
        <v>0</v>
      </c>
      <c r="BC74" s="154">
        <f t="shared" ca="1" si="26"/>
        <v>0</v>
      </c>
      <c r="BD74" s="154">
        <f t="shared" ca="1" si="26"/>
        <v>0</v>
      </c>
      <c r="BE74" s="154">
        <f t="shared" ca="1" si="26"/>
        <v>0</v>
      </c>
      <c r="BF74" s="154">
        <f t="shared" ca="1" si="26"/>
        <v>0</v>
      </c>
      <c r="BG74" s="154">
        <f t="shared" ca="1" si="26"/>
        <v>0</v>
      </c>
      <c r="BH74" s="154">
        <f t="shared" ca="1" si="26"/>
        <v>0</v>
      </c>
      <c r="BI74" s="154">
        <f t="shared" ca="1" si="26"/>
        <v>0</v>
      </c>
      <c r="BJ74" s="154">
        <f t="shared" ca="1" si="26"/>
        <v>0</v>
      </c>
      <c r="BK74" s="154">
        <f t="shared" ca="1" si="26"/>
        <v>0</v>
      </c>
      <c r="BL74" s="154">
        <f t="shared" ca="1" si="26"/>
        <v>0</v>
      </c>
      <c r="BM74" s="154">
        <f t="shared" ca="1" si="26"/>
        <v>0</v>
      </c>
      <c r="BN74" s="154">
        <f t="shared" ca="1" si="26"/>
        <v>0</v>
      </c>
      <c r="BO74" s="154">
        <f t="shared" ca="1" si="26"/>
        <v>0</v>
      </c>
      <c r="BP74" s="154">
        <f t="shared" ca="1" si="26"/>
        <v>0</v>
      </c>
      <c r="BQ74" s="154">
        <f t="shared" ca="1" si="26"/>
        <v>0</v>
      </c>
      <c r="BR74" s="154">
        <f t="shared" ca="1" si="26"/>
        <v>0</v>
      </c>
      <c r="BS74" s="154">
        <f t="shared" ca="1" si="26"/>
        <v>0</v>
      </c>
      <c r="BT74" s="154">
        <f t="shared" ca="1" si="26"/>
        <v>0</v>
      </c>
      <c r="BU74" s="154">
        <f t="shared" ca="1" si="26"/>
        <v>0</v>
      </c>
      <c r="BV74" s="154">
        <f t="shared" ca="1" si="26"/>
        <v>0</v>
      </c>
      <c r="BW74" s="154">
        <f t="shared" ca="1" si="26"/>
        <v>0</v>
      </c>
      <c r="BX74" s="154">
        <f t="shared" ca="1" si="26"/>
        <v>0</v>
      </c>
      <c r="BY74" s="154">
        <f t="shared" ca="1" si="26"/>
        <v>0</v>
      </c>
      <c r="BZ74" s="154">
        <f t="shared" ca="1" si="26"/>
        <v>0</v>
      </c>
      <c r="CA74" s="154">
        <f t="shared" ca="1" si="26"/>
        <v>0</v>
      </c>
      <c r="CB74" s="154">
        <f t="shared" ca="1" si="26"/>
        <v>0</v>
      </c>
      <c r="CC74" s="154">
        <f t="shared" ca="1" si="26"/>
        <v>0</v>
      </c>
      <c r="CD74" s="154">
        <f t="shared" ca="1" si="26"/>
        <v>0</v>
      </c>
      <c r="CE74" s="154">
        <f t="shared" ref="CE74:CP74" ca="1" si="27">CE68-CE71+CE72</f>
        <v>0</v>
      </c>
      <c r="CF74" s="154">
        <f t="shared" ca="1" si="27"/>
        <v>0</v>
      </c>
      <c r="CG74" s="154">
        <f t="shared" ca="1" si="27"/>
        <v>0</v>
      </c>
      <c r="CH74" s="154">
        <f t="shared" ca="1" si="27"/>
        <v>0</v>
      </c>
      <c r="CI74" s="154">
        <f t="shared" ca="1" si="27"/>
        <v>0</v>
      </c>
      <c r="CJ74" s="154">
        <f t="shared" ca="1" si="27"/>
        <v>0</v>
      </c>
      <c r="CK74" s="154">
        <f t="shared" ca="1" si="27"/>
        <v>0</v>
      </c>
      <c r="CL74" s="154">
        <f t="shared" ca="1" si="27"/>
        <v>0</v>
      </c>
      <c r="CM74" s="154">
        <f t="shared" ca="1" si="27"/>
        <v>0</v>
      </c>
      <c r="CN74" s="154">
        <f t="shared" ca="1" si="27"/>
        <v>0</v>
      </c>
      <c r="CO74" s="154">
        <f t="shared" ca="1" si="27"/>
        <v>0</v>
      </c>
      <c r="CP74" s="154">
        <f t="shared" ca="1" si="27"/>
        <v>0</v>
      </c>
    </row>
    <row r="75" spans="2:94" ht="12.75" customHeight="1" outlineLevel="1" x14ac:dyDescent="0.2">
      <c r="L75" s="145"/>
      <c r="P75" s="146"/>
      <c r="R75" s="150"/>
      <c r="S75" s="150"/>
      <c r="T75" s="150"/>
      <c r="U75" s="150"/>
      <c r="V75" s="150"/>
      <c r="W75" s="150"/>
      <c r="X75" s="150"/>
      <c r="Y75" s="150"/>
      <c r="Z75" s="150"/>
      <c r="AA75" s="150"/>
      <c r="AB75" s="150"/>
      <c r="AC75" s="150"/>
      <c r="AD75" s="150"/>
      <c r="AE75" s="150"/>
      <c r="AF75" s="150"/>
      <c r="AG75" s="150"/>
      <c r="AH75" s="150"/>
      <c r="AI75" s="150"/>
      <c r="AJ75" s="150"/>
      <c r="AK75" s="150"/>
      <c r="AL75" s="150"/>
      <c r="AM75" s="150"/>
      <c r="AN75" s="150"/>
      <c r="AO75" s="150"/>
      <c r="AP75" s="150"/>
      <c r="AQ75" s="150"/>
      <c r="AR75" s="150"/>
      <c r="AS75" s="150"/>
      <c r="AT75" s="150"/>
      <c r="AU75" s="150"/>
      <c r="AV75" s="150"/>
      <c r="AW75" s="150"/>
      <c r="AX75" s="150"/>
      <c r="AY75" s="150"/>
      <c r="AZ75" s="150"/>
      <c r="BA75" s="150"/>
      <c r="BB75" s="150"/>
      <c r="BC75" s="150"/>
      <c r="BD75" s="150"/>
      <c r="BE75" s="150"/>
      <c r="BF75" s="150"/>
      <c r="BG75" s="150"/>
      <c r="BH75" s="150"/>
      <c r="BI75" s="150"/>
      <c r="BJ75" s="150"/>
      <c r="BK75" s="150"/>
      <c r="BL75" s="150"/>
      <c r="BM75" s="150"/>
      <c r="BN75" s="150"/>
      <c r="BO75" s="150"/>
      <c r="BP75" s="150"/>
      <c r="BQ75" s="150"/>
      <c r="BR75" s="150"/>
      <c r="BS75" s="150"/>
      <c r="BT75" s="150"/>
      <c r="BU75" s="150"/>
      <c r="BV75" s="150"/>
      <c r="BW75" s="150"/>
      <c r="BX75" s="150"/>
      <c r="BY75" s="150"/>
      <c r="BZ75" s="150"/>
      <c r="CA75" s="150"/>
      <c r="CB75" s="150"/>
      <c r="CC75" s="150"/>
      <c r="CD75" s="150"/>
      <c r="CE75" s="150"/>
      <c r="CF75" s="150"/>
      <c r="CG75" s="150"/>
      <c r="CH75" s="150"/>
      <c r="CI75" s="150"/>
      <c r="CJ75" s="150"/>
      <c r="CK75" s="150"/>
      <c r="CL75" s="150"/>
      <c r="CM75" s="150"/>
      <c r="CN75" s="150"/>
      <c r="CO75" s="150"/>
      <c r="CP75" s="150"/>
    </row>
    <row r="76" spans="2:94" ht="12.75" customHeight="1" outlineLevel="1" x14ac:dyDescent="0.2">
      <c r="B76" s="3" t="s">
        <v>209</v>
      </c>
      <c r="J76" s="5" t="s">
        <v>5</v>
      </c>
      <c r="L76" s="145"/>
      <c r="P76" s="127">
        <f ca="1">SUM(R76:CP76)</f>
        <v>0</v>
      </c>
      <c r="R76" s="155">
        <f t="shared" ref="R76:AW76" ca="1" si="28">ABS(MIN(R74,0))</f>
        <v>0</v>
      </c>
      <c r="S76" s="155">
        <f t="shared" ca="1" si="28"/>
        <v>0</v>
      </c>
      <c r="T76" s="155">
        <f t="shared" ca="1" si="28"/>
        <v>0</v>
      </c>
      <c r="U76" s="155">
        <f t="shared" ca="1" si="28"/>
        <v>0</v>
      </c>
      <c r="V76" s="155">
        <f t="shared" ca="1" si="28"/>
        <v>0</v>
      </c>
      <c r="W76" s="155">
        <f t="shared" ca="1" si="28"/>
        <v>0</v>
      </c>
      <c r="X76" s="155">
        <f t="shared" ca="1" si="28"/>
        <v>0</v>
      </c>
      <c r="Y76" s="155">
        <f t="shared" ca="1" si="28"/>
        <v>0</v>
      </c>
      <c r="Z76" s="155">
        <f t="shared" ca="1" si="28"/>
        <v>0</v>
      </c>
      <c r="AA76" s="155">
        <f t="shared" ca="1" si="28"/>
        <v>0</v>
      </c>
      <c r="AB76" s="155">
        <f t="shared" ca="1" si="28"/>
        <v>0</v>
      </c>
      <c r="AC76" s="155">
        <f t="shared" ca="1" si="28"/>
        <v>0</v>
      </c>
      <c r="AD76" s="155">
        <f t="shared" ca="1" si="28"/>
        <v>0</v>
      </c>
      <c r="AE76" s="155">
        <f t="shared" ca="1" si="28"/>
        <v>0</v>
      </c>
      <c r="AF76" s="155">
        <f t="shared" ca="1" si="28"/>
        <v>0</v>
      </c>
      <c r="AG76" s="155">
        <f t="shared" ca="1" si="28"/>
        <v>0</v>
      </c>
      <c r="AH76" s="155">
        <f t="shared" ca="1" si="28"/>
        <v>0</v>
      </c>
      <c r="AI76" s="155">
        <f t="shared" ca="1" si="28"/>
        <v>0</v>
      </c>
      <c r="AJ76" s="155">
        <f t="shared" ca="1" si="28"/>
        <v>0</v>
      </c>
      <c r="AK76" s="155">
        <f t="shared" ca="1" si="28"/>
        <v>0</v>
      </c>
      <c r="AL76" s="155">
        <f t="shared" ca="1" si="28"/>
        <v>0</v>
      </c>
      <c r="AM76" s="155">
        <f t="shared" ca="1" si="28"/>
        <v>0</v>
      </c>
      <c r="AN76" s="155">
        <f t="shared" ca="1" si="28"/>
        <v>0</v>
      </c>
      <c r="AO76" s="155">
        <f t="shared" ca="1" si="28"/>
        <v>0</v>
      </c>
      <c r="AP76" s="155">
        <f t="shared" ca="1" si="28"/>
        <v>0</v>
      </c>
      <c r="AQ76" s="155">
        <f t="shared" ca="1" si="28"/>
        <v>0</v>
      </c>
      <c r="AR76" s="155">
        <f t="shared" ca="1" si="28"/>
        <v>0</v>
      </c>
      <c r="AS76" s="155">
        <f t="shared" ca="1" si="28"/>
        <v>0</v>
      </c>
      <c r="AT76" s="155">
        <f t="shared" ca="1" si="28"/>
        <v>0</v>
      </c>
      <c r="AU76" s="155">
        <f t="shared" ca="1" si="28"/>
        <v>0</v>
      </c>
      <c r="AV76" s="155">
        <f t="shared" ca="1" si="28"/>
        <v>0</v>
      </c>
      <c r="AW76" s="155">
        <f t="shared" ca="1" si="28"/>
        <v>0</v>
      </c>
      <c r="AX76" s="155">
        <f t="shared" ref="AX76:CC76" ca="1" si="29">ABS(MIN(AX74,0))</f>
        <v>0</v>
      </c>
      <c r="AY76" s="155">
        <f t="shared" ca="1" si="29"/>
        <v>0</v>
      </c>
      <c r="AZ76" s="155">
        <f t="shared" ca="1" si="29"/>
        <v>0</v>
      </c>
      <c r="BA76" s="155">
        <f t="shared" ca="1" si="29"/>
        <v>0</v>
      </c>
      <c r="BB76" s="155">
        <f t="shared" ca="1" si="29"/>
        <v>0</v>
      </c>
      <c r="BC76" s="155">
        <f t="shared" ca="1" si="29"/>
        <v>0</v>
      </c>
      <c r="BD76" s="155">
        <f t="shared" ca="1" si="29"/>
        <v>0</v>
      </c>
      <c r="BE76" s="155">
        <f t="shared" ca="1" si="29"/>
        <v>0</v>
      </c>
      <c r="BF76" s="155">
        <f t="shared" ca="1" si="29"/>
        <v>0</v>
      </c>
      <c r="BG76" s="155">
        <f t="shared" ca="1" si="29"/>
        <v>0</v>
      </c>
      <c r="BH76" s="155">
        <f t="shared" ca="1" si="29"/>
        <v>0</v>
      </c>
      <c r="BI76" s="155">
        <f t="shared" ca="1" si="29"/>
        <v>0</v>
      </c>
      <c r="BJ76" s="155">
        <f t="shared" ca="1" si="29"/>
        <v>0</v>
      </c>
      <c r="BK76" s="155">
        <f t="shared" ca="1" si="29"/>
        <v>0</v>
      </c>
      <c r="BL76" s="155">
        <f t="shared" ca="1" si="29"/>
        <v>0</v>
      </c>
      <c r="BM76" s="155">
        <f t="shared" ca="1" si="29"/>
        <v>0</v>
      </c>
      <c r="BN76" s="155">
        <f t="shared" ca="1" si="29"/>
        <v>0</v>
      </c>
      <c r="BO76" s="155">
        <f t="shared" ca="1" si="29"/>
        <v>0</v>
      </c>
      <c r="BP76" s="155">
        <f t="shared" ca="1" si="29"/>
        <v>0</v>
      </c>
      <c r="BQ76" s="155">
        <f t="shared" ca="1" si="29"/>
        <v>0</v>
      </c>
      <c r="BR76" s="155">
        <f t="shared" ca="1" si="29"/>
        <v>0</v>
      </c>
      <c r="BS76" s="155">
        <f t="shared" ca="1" si="29"/>
        <v>0</v>
      </c>
      <c r="BT76" s="155">
        <f t="shared" ca="1" si="29"/>
        <v>0</v>
      </c>
      <c r="BU76" s="155">
        <f t="shared" ca="1" si="29"/>
        <v>0</v>
      </c>
      <c r="BV76" s="155">
        <f t="shared" ca="1" si="29"/>
        <v>0</v>
      </c>
      <c r="BW76" s="155">
        <f t="shared" ca="1" si="29"/>
        <v>0</v>
      </c>
      <c r="BX76" s="155">
        <f t="shared" ca="1" si="29"/>
        <v>0</v>
      </c>
      <c r="BY76" s="155">
        <f t="shared" ca="1" si="29"/>
        <v>0</v>
      </c>
      <c r="BZ76" s="155">
        <f t="shared" ca="1" si="29"/>
        <v>0</v>
      </c>
      <c r="CA76" s="155">
        <f t="shared" ca="1" si="29"/>
        <v>0</v>
      </c>
      <c r="CB76" s="155">
        <f t="shared" ca="1" si="29"/>
        <v>0</v>
      </c>
      <c r="CC76" s="155">
        <f t="shared" ca="1" si="29"/>
        <v>0</v>
      </c>
      <c r="CD76" s="155">
        <f t="shared" ref="CD76:CP76" ca="1" si="30">ABS(MIN(CD74,0))</f>
        <v>0</v>
      </c>
      <c r="CE76" s="155">
        <f t="shared" ca="1" si="30"/>
        <v>0</v>
      </c>
      <c r="CF76" s="155">
        <f t="shared" ca="1" si="30"/>
        <v>0</v>
      </c>
      <c r="CG76" s="155">
        <f t="shared" ca="1" si="30"/>
        <v>0</v>
      </c>
      <c r="CH76" s="155">
        <f t="shared" ca="1" si="30"/>
        <v>0</v>
      </c>
      <c r="CI76" s="155">
        <f t="shared" ca="1" si="30"/>
        <v>0</v>
      </c>
      <c r="CJ76" s="155">
        <f t="shared" ca="1" si="30"/>
        <v>0</v>
      </c>
      <c r="CK76" s="155">
        <f t="shared" ca="1" si="30"/>
        <v>0</v>
      </c>
      <c r="CL76" s="155">
        <f t="shared" ca="1" si="30"/>
        <v>0</v>
      </c>
      <c r="CM76" s="155">
        <f t="shared" ca="1" si="30"/>
        <v>0</v>
      </c>
      <c r="CN76" s="155">
        <f t="shared" ca="1" si="30"/>
        <v>0</v>
      </c>
      <c r="CO76" s="155">
        <f t="shared" ca="1" si="30"/>
        <v>0</v>
      </c>
      <c r="CP76" s="155">
        <f t="shared" ca="1" si="30"/>
        <v>0</v>
      </c>
    </row>
    <row r="77" spans="2:94" ht="12.75" customHeight="1" outlineLevel="1" x14ac:dyDescent="0.2">
      <c r="L77" s="145"/>
      <c r="P77" s="146"/>
      <c r="R77" s="150"/>
      <c r="S77" s="150"/>
      <c r="T77" s="150"/>
      <c r="U77" s="150"/>
      <c r="V77" s="150"/>
      <c r="W77" s="150"/>
      <c r="X77" s="150"/>
      <c r="Y77" s="150"/>
      <c r="Z77" s="150"/>
      <c r="AA77" s="150"/>
      <c r="AB77" s="150"/>
      <c r="AC77" s="150"/>
      <c r="AD77" s="150"/>
      <c r="AE77" s="150"/>
      <c r="AF77" s="150"/>
      <c r="AG77" s="150"/>
      <c r="AH77" s="150"/>
      <c r="AI77" s="150"/>
      <c r="AJ77" s="150"/>
      <c r="AK77" s="150"/>
      <c r="AL77" s="150"/>
      <c r="AM77" s="150"/>
      <c r="AN77" s="150"/>
      <c r="AO77" s="150"/>
      <c r="AP77" s="150"/>
      <c r="AQ77" s="150"/>
      <c r="AR77" s="150"/>
      <c r="AS77" s="150"/>
      <c r="AT77" s="150"/>
      <c r="AU77" s="150"/>
      <c r="AV77" s="150"/>
      <c r="AW77" s="150"/>
      <c r="AX77" s="150"/>
      <c r="AY77" s="150"/>
      <c r="AZ77" s="150"/>
      <c r="BA77" s="150"/>
      <c r="BB77" s="150"/>
      <c r="BC77" s="150"/>
      <c r="BD77" s="150"/>
      <c r="BE77" s="150"/>
      <c r="BF77" s="150"/>
      <c r="BG77" s="150"/>
      <c r="BH77" s="150"/>
      <c r="BI77" s="150"/>
      <c r="BJ77" s="150"/>
      <c r="BK77" s="150"/>
      <c r="BL77" s="150"/>
      <c r="BM77" s="150"/>
      <c r="BN77" s="150"/>
      <c r="BO77" s="150"/>
      <c r="BP77" s="150"/>
      <c r="BQ77" s="150"/>
      <c r="BR77" s="150"/>
      <c r="BS77" s="150"/>
      <c r="BT77" s="150"/>
      <c r="BU77" s="150"/>
      <c r="BV77" s="150"/>
      <c r="BW77" s="150"/>
      <c r="BX77" s="150"/>
      <c r="BY77" s="150"/>
      <c r="BZ77" s="150"/>
      <c r="CA77" s="150"/>
      <c r="CB77" s="150"/>
      <c r="CC77" s="150"/>
      <c r="CD77" s="150"/>
      <c r="CE77" s="150"/>
      <c r="CF77" s="150"/>
      <c r="CG77" s="150"/>
      <c r="CH77" s="150"/>
      <c r="CI77" s="150"/>
      <c r="CJ77" s="150"/>
      <c r="CK77" s="150"/>
      <c r="CL77" s="150"/>
      <c r="CM77" s="150"/>
      <c r="CN77" s="150"/>
      <c r="CO77" s="150"/>
      <c r="CP77" s="150"/>
    </row>
    <row r="78" spans="2:94" ht="12.75" customHeight="1" outlineLevel="1" x14ac:dyDescent="0.2">
      <c r="B78" s="3" t="s">
        <v>210</v>
      </c>
      <c r="J78" s="5" t="s">
        <v>5</v>
      </c>
      <c r="L78" s="145"/>
      <c r="P78" s="127">
        <f>SUM(R78:CP78)</f>
        <v>24.64733917771683</v>
      </c>
      <c r="R78" s="150">
        <f>'Manganese Mine'!R958</f>
        <v>0</v>
      </c>
      <c r="S78" s="150">
        <f>'Manganese Mine'!S958</f>
        <v>0</v>
      </c>
      <c r="T78" s="150">
        <f>'Manganese Mine'!T958</f>
        <v>0</v>
      </c>
      <c r="U78" s="150">
        <f>'Manganese Mine'!U958</f>
        <v>0</v>
      </c>
      <c r="V78" s="150">
        <f>'Manganese Mine'!V958</f>
        <v>0</v>
      </c>
      <c r="W78" s="150">
        <f>'Manganese Mine'!W958</f>
        <v>0</v>
      </c>
      <c r="X78" s="150">
        <f>'Manganese Mine'!X958</f>
        <v>10.357479971504242</v>
      </c>
      <c r="Y78" s="150">
        <f>'Manganese Mine'!Y958</f>
        <v>9.7061085474922493</v>
      </c>
      <c r="Z78" s="150">
        <f>'Manganese Mine'!Z958</f>
        <v>4.5837506587203398</v>
      </c>
      <c r="AA78" s="150">
        <f>'Manganese Mine'!AA958</f>
        <v>0</v>
      </c>
      <c r="AB78" s="150">
        <f>'Manganese Mine'!AB958</f>
        <v>0</v>
      </c>
      <c r="AC78" s="150">
        <f>'Manganese Mine'!AC958</f>
        <v>0</v>
      </c>
      <c r="AD78" s="150">
        <f>'Manganese Mine'!AD958</f>
        <v>0</v>
      </c>
      <c r="AE78" s="150">
        <f>'Manganese Mine'!AE958</f>
        <v>0</v>
      </c>
      <c r="AF78" s="150">
        <f>'Manganese Mine'!AF958</f>
        <v>0</v>
      </c>
      <c r="AG78" s="150">
        <f>'Manganese Mine'!AG958</f>
        <v>0</v>
      </c>
      <c r="AH78" s="150">
        <f>'Manganese Mine'!AH958</f>
        <v>0</v>
      </c>
      <c r="AI78" s="150">
        <f>'Manganese Mine'!AI958</f>
        <v>0</v>
      </c>
      <c r="AJ78" s="150">
        <f>'Manganese Mine'!AJ958</f>
        <v>0</v>
      </c>
      <c r="AK78" s="150">
        <f>'Manganese Mine'!AK958</f>
        <v>0</v>
      </c>
      <c r="AL78" s="150">
        <f>'Manganese Mine'!AL958</f>
        <v>0</v>
      </c>
      <c r="AM78" s="150">
        <f>'Manganese Mine'!AM958</f>
        <v>0</v>
      </c>
      <c r="AN78" s="150">
        <f>'Manganese Mine'!AN958</f>
        <v>0</v>
      </c>
      <c r="AO78" s="150">
        <f>'Manganese Mine'!AO958</f>
        <v>0</v>
      </c>
      <c r="AP78" s="150">
        <f>'Manganese Mine'!AP958</f>
        <v>0</v>
      </c>
      <c r="AQ78" s="150">
        <f>'Manganese Mine'!AQ958</f>
        <v>0</v>
      </c>
      <c r="AR78" s="150">
        <f>'Manganese Mine'!AR958</f>
        <v>0</v>
      </c>
      <c r="AS78" s="150">
        <f>'Manganese Mine'!AS958</f>
        <v>0</v>
      </c>
      <c r="AT78" s="150">
        <f>'Manganese Mine'!AT958</f>
        <v>0</v>
      </c>
      <c r="AU78" s="150">
        <f>'Manganese Mine'!AU958</f>
        <v>0</v>
      </c>
      <c r="AV78" s="150">
        <f>'Manganese Mine'!AV958</f>
        <v>0</v>
      </c>
      <c r="AW78" s="150">
        <f>'Manganese Mine'!AW958</f>
        <v>0</v>
      </c>
      <c r="AX78" s="150">
        <f>'Manganese Mine'!AX958</f>
        <v>0</v>
      </c>
      <c r="AY78" s="150">
        <f>'Manganese Mine'!AY958</f>
        <v>0</v>
      </c>
      <c r="AZ78" s="150">
        <f>'Manganese Mine'!AZ958</f>
        <v>0</v>
      </c>
      <c r="BA78" s="150">
        <f>'Manganese Mine'!BA958</f>
        <v>0</v>
      </c>
      <c r="BB78" s="150">
        <f>'Manganese Mine'!BB958</f>
        <v>0</v>
      </c>
      <c r="BC78" s="150">
        <f>'Manganese Mine'!BC958</f>
        <v>0</v>
      </c>
      <c r="BD78" s="150">
        <f>'Manganese Mine'!BD958</f>
        <v>0</v>
      </c>
      <c r="BE78" s="150">
        <f>'Manganese Mine'!BE958</f>
        <v>0</v>
      </c>
      <c r="BF78" s="150">
        <f>'Manganese Mine'!BF958</f>
        <v>0</v>
      </c>
      <c r="BG78" s="150">
        <f>'Manganese Mine'!BG958</f>
        <v>0</v>
      </c>
      <c r="BH78" s="150">
        <f>'Manganese Mine'!BH958</f>
        <v>0</v>
      </c>
      <c r="BI78" s="150">
        <f>'Manganese Mine'!BI958</f>
        <v>0</v>
      </c>
      <c r="BJ78" s="150">
        <f>'Manganese Mine'!BJ958</f>
        <v>0</v>
      </c>
      <c r="BK78" s="150">
        <f>'Manganese Mine'!BK958</f>
        <v>0</v>
      </c>
      <c r="BL78" s="150">
        <f>'Manganese Mine'!BL958</f>
        <v>0</v>
      </c>
      <c r="BM78" s="150">
        <f>'Manganese Mine'!BM958</f>
        <v>0</v>
      </c>
      <c r="BN78" s="150">
        <f>'Manganese Mine'!BN958</f>
        <v>0</v>
      </c>
      <c r="BO78" s="150">
        <f>'Manganese Mine'!BO958</f>
        <v>0</v>
      </c>
      <c r="BP78" s="150">
        <f>'Manganese Mine'!BP958</f>
        <v>0</v>
      </c>
      <c r="BQ78" s="150">
        <f>'Manganese Mine'!BQ958</f>
        <v>0</v>
      </c>
      <c r="BR78" s="150">
        <f>'Manganese Mine'!BR958</f>
        <v>0</v>
      </c>
      <c r="BS78" s="150">
        <f>'Manganese Mine'!BS958</f>
        <v>0</v>
      </c>
      <c r="BT78" s="150">
        <f>'Manganese Mine'!BT958</f>
        <v>0</v>
      </c>
      <c r="BU78" s="150">
        <f>'Manganese Mine'!BU958</f>
        <v>0</v>
      </c>
      <c r="BV78" s="150">
        <f>'Manganese Mine'!BV958</f>
        <v>0</v>
      </c>
      <c r="BW78" s="150">
        <f>'Manganese Mine'!BW958</f>
        <v>0</v>
      </c>
      <c r="BX78" s="150">
        <f>'Manganese Mine'!BX958</f>
        <v>0</v>
      </c>
      <c r="BY78" s="150">
        <f>'Manganese Mine'!BY958</f>
        <v>0</v>
      </c>
      <c r="BZ78" s="150">
        <f>'Manganese Mine'!BZ958</f>
        <v>0</v>
      </c>
      <c r="CA78" s="150">
        <f>'Manganese Mine'!CA958</f>
        <v>0</v>
      </c>
      <c r="CB78" s="150">
        <f>'Manganese Mine'!CB958</f>
        <v>0</v>
      </c>
      <c r="CC78" s="150">
        <f>'Manganese Mine'!CC958</f>
        <v>0</v>
      </c>
      <c r="CD78" s="150">
        <f>'Manganese Mine'!CD958</f>
        <v>0</v>
      </c>
      <c r="CE78" s="150">
        <f>'Manganese Mine'!CE958</f>
        <v>0</v>
      </c>
      <c r="CF78" s="150">
        <f>'Manganese Mine'!CF958</f>
        <v>0</v>
      </c>
      <c r="CG78" s="150">
        <f>'Manganese Mine'!CG958</f>
        <v>0</v>
      </c>
      <c r="CH78" s="150">
        <f>'Manganese Mine'!CH958</f>
        <v>0</v>
      </c>
      <c r="CI78" s="150">
        <f>'Manganese Mine'!CI958</f>
        <v>0</v>
      </c>
      <c r="CJ78" s="150">
        <f>'Manganese Mine'!CJ958</f>
        <v>0</v>
      </c>
      <c r="CK78" s="150">
        <f>'Manganese Mine'!CK958</f>
        <v>0</v>
      </c>
      <c r="CL78" s="150">
        <f>'Manganese Mine'!CL958</f>
        <v>0</v>
      </c>
      <c r="CM78" s="150">
        <f>'Manganese Mine'!CM958</f>
        <v>0</v>
      </c>
      <c r="CN78" s="150">
        <f>'Manganese Mine'!CN958</f>
        <v>0</v>
      </c>
      <c r="CO78" s="150">
        <f>'Manganese Mine'!CO958</f>
        <v>0</v>
      </c>
      <c r="CP78" s="150">
        <f>'Manganese Mine'!CP958</f>
        <v>0</v>
      </c>
    </row>
    <row r="79" spans="2:94" ht="12.75" customHeight="1" outlineLevel="1" x14ac:dyDescent="0.2">
      <c r="B79" s="3" t="s">
        <v>211</v>
      </c>
      <c r="J79" s="5" t="s">
        <v>5</v>
      </c>
      <c r="L79" s="145"/>
      <c r="P79" s="127">
        <f>SUM(R79:CP79)</f>
        <v>51.787399857521208</v>
      </c>
      <c r="R79" s="150">
        <f>'Manganese Mine'!R945</f>
        <v>0</v>
      </c>
      <c r="S79" s="150">
        <f>'Manganese Mine'!S945</f>
        <v>0</v>
      </c>
      <c r="T79" s="150">
        <f>'Manganese Mine'!T945</f>
        <v>0</v>
      </c>
      <c r="U79" s="150">
        <f>'Manganese Mine'!U945</f>
        <v>0</v>
      </c>
      <c r="V79" s="150">
        <f>'Manganese Mine'!V945</f>
        <v>0</v>
      </c>
      <c r="W79" s="150">
        <f>'Manganese Mine'!W945</f>
        <v>0</v>
      </c>
      <c r="X79" s="150">
        <f>'Manganese Mine'!X945</f>
        <v>3.2568571200599656</v>
      </c>
      <c r="Y79" s="150">
        <f>'Manganese Mine'!Y945</f>
        <v>25.61178944385955</v>
      </c>
      <c r="Z79" s="150">
        <f>'Manganese Mine'!Z945</f>
        <v>22.918753293601696</v>
      </c>
      <c r="AA79" s="150">
        <f>'Manganese Mine'!AA945</f>
        <v>0</v>
      </c>
      <c r="AB79" s="150">
        <f>'Manganese Mine'!AB945</f>
        <v>0</v>
      </c>
      <c r="AC79" s="150">
        <f>'Manganese Mine'!AC945</f>
        <v>0</v>
      </c>
      <c r="AD79" s="150">
        <f>'Manganese Mine'!AD945</f>
        <v>0</v>
      </c>
      <c r="AE79" s="150">
        <f>'Manganese Mine'!AE945</f>
        <v>0</v>
      </c>
      <c r="AF79" s="150">
        <f>'Manganese Mine'!AF945</f>
        <v>0</v>
      </c>
      <c r="AG79" s="150">
        <f>'Manganese Mine'!AG945</f>
        <v>0</v>
      </c>
      <c r="AH79" s="150">
        <f>'Manganese Mine'!AH945</f>
        <v>0</v>
      </c>
      <c r="AI79" s="150">
        <f>'Manganese Mine'!AI945</f>
        <v>0</v>
      </c>
      <c r="AJ79" s="150">
        <f>'Manganese Mine'!AJ945</f>
        <v>0</v>
      </c>
      <c r="AK79" s="150">
        <f>'Manganese Mine'!AK945</f>
        <v>0</v>
      </c>
      <c r="AL79" s="150">
        <f>'Manganese Mine'!AL945</f>
        <v>0</v>
      </c>
      <c r="AM79" s="150">
        <f>'Manganese Mine'!AM945</f>
        <v>0</v>
      </c>
      <c r="AN79" s="150">
        <f>'Manganese Mine'!AN945</f>
        <v>0</v>
      </c>
      <c r="AO79" s="150">
        <f>'Manganese Mine'!AO945</f>
        <v>0</v>
      </c>
      <c r="AP79" s="150">
        <f>'Manganese Mine'!AP945</f>
        <v>0</v>
      </c>
      <c r="AQ79" s="150">
        <f>'Manganese Mine'!AQ945</f>
        <v>0</v>
      </c>
      <c r="AR79" s="150">
        <f>'Manganese Mine'!AR945</f>
        <v>0</v>
      </c>
      <c r="AS79" s="150">
        <f>'Manganese Mine'!AS945</f>
        <v>0</v>
      </c>
      <c r="AT79" s="150">
        <f>'Manganese Mine'!AT945</f>
        <v>0</v>
      </c>
      <c r="AU79" s="150">
        <f>'Manganese Mine'!AU945</f>
        <v>0</v>
      </c>
      <c r="AV79" s="150">
        <f>'Manganese Mine'!AV945</f>
        <v>0</v>
      </c>
      <c r="AW79" s="150">
        <f>'Manganese Mine'!AW945</f>
        <v>0</v>
      </c>
      <c r="AX79" s="150">
        <f>'Manganese Mine'!AX945</f>
        <v>0</v>
      </c>
      <c r="AY79" s="150">
        <f>'Manganese Mine'!AY945</f>
        <v>0</v>
      </c>
      <c r="AZ79" s="150">
        <f>'Manganese Mine'!AZ945</f>
        <v>0</v>
      </c>
      <c r="BA79" s="150">
        <f>'Manganese Mine'!BA945</f>
        <v>0</v>
      </c>
      <c r="BB79" s="150">
        <f>'Manganese Mine'!BB945</f>
        <v>0</v>
      </c>
      <c r="BC79" s="150">
        <f>'Manganese Mine'!BC945</f>
        <v>0</v>
      </c>
      <c r="BD79" s="150">
        <f>'Manganese Mine'!BD945</f>
        <v>0</v>
      </c>
      <c r="BE79" s="150">
        <f>'Manganese Mine'!BE945</f>
        <v>0</v>
      </c>
      <c r="BF79" s="150">
        <f>'Manganese Mine'!BF945</f>
        <v>0</v>
      </c>
      <c r="BG79" s="150">
        <f>'Manganese Mine'!BG945</f>
        <v>0</v>
      </c>
      <c r="BH79" s="150">
        <f>'Manganese Mine'!BH945</f>
        <v>0</v>
      </c>
      <c r="BI79" s="150">
        <f>'Manganese Mine'!BI945</f>
        <v>0</v>
      </c>
      <c r="BJ79" s="150">
        <f>'Manganese Mine'!BJ945</f>
        <v>0</v>
      </c>
      <c r="BK79" s="150">
        <f>'Manganese Mine'!BK945</f>
        <v>0</v>
      </c>
      <c r="BL79" s="150">
        <f>'Manganese Mine'!BL945</f>
        <v>0</v>
      </c>
      <c r="BM79" s="150">
        <f>'Manganese Mine'!BM945</f>
        <v>0</v>
      </c>
      <c r="BN79" s="150">
        <f>'Manganese Mine'!BN945</f>
        <v>0</v>
      </c>
      <c r="BO79" s="150">
        <f>'Manganese Mine'!BO945</f>
        <v>0</v>
      </c>
      <c r="BP79" s="150">
        <f>'Manganese Mine'!BP945</f>
        <v>0</v>
      </c>
      <c r="BQ79" s="150">
        <f>'Manganese Mine'!BQ945</f>
        <v>0</v>
      </c>
      <c r="BR79" s="150">
        <f>'Manganese Mine'!BR945</f>
        <v>0</v>
      </c>
      <c r="BS79" s="150">
        <f>'Manganese Mine'!BS945</f>
        <v>0</v>
      </c>
      <c r="BT79" s="150">
        <f>'Manganese Mine'!BT945</f>
        <v>0</v>
      </c>
      <c r="BU79" s="150">
        <f>'Manganese Mine'!BU945</f>
        <v>0</v>
      </c>
      <c r="BV79" s="150">
        <f>'Manganese Mine'!BV945</f>
        <v>0</v>
      </c>
      <c r="BW79" s="150">
        <f>'Manganese Mine'!BW945</f>
        <v>0</v>
      </c>
      <c r="BX79" s="150">
        <f>'Manganese Mine'!BX945</f>
        <v>0</v>
      </c>
      <c r="BY79" s="150">
        <f>'Manganese Mine'!BY945</f>
        <v>0</v>
      </c>
      <c r="BZ79" s="150">
        <f>'Manganese Mine'!BZ945</f>
        <v>0</v>
      </c>
      <c r="CA79" s="150">
        <f>'Manganese Mine'!CA945</f>
        <v>0</v>
      </c>
      <c r="CB79" s="150">
        <f>'Manganese Mine'!CB945</f>
        <v>0</v>
      </c>
      <c r="CC79" s="150">
        <f>'Manganese Mine'!CC945</f>
        <v>0</v>
      </c>
      <c r="CD79" s="150">
        <f>'Manganese Mine'!CD945</f>
        <v>0</v>
      </c>
      <c r="CE79" s="150">
        <f>'Manganese Mine'!CE945</f>
        <v>0</v>
      </c>
      <c r="CF79" s="150">
        <f>'Manganese Mine'!CF945</f>
        <v>0</v>
      </c>
      <c r="CG79" s="150">
        <f>'Manganese Mine'!CG945</f>
        <v>0</v>
      </c>
      <c r="CH79" s="150">
        <f>'Manganese Mine'!CH945</f>
        <v>0</v>
      </c>
      <c r="CI79" s="150">
        <f>'Manganese Mine'!CI945</f>
        <v>0</v>
      </c>
      <c r="CJ79" s="150">
        <f>'Manganese Mine'!CJ945</f>
        <v>0</v>
      </c>
      <c r="CK79" s="150">
        <f>'Manganese Mine'!CK945</f>
        <v>0</v>
      </c>
      <c r="CL79" s="150">
        <f>'Manganese Mine'!CL945</f>
        <v>0</v>
      </c>
      <c r="CM79" s="150">
        <f>'Manganese Mine'!CM945</f>
        <v>0</v>
      </c>
      <c r="CN79" s="150">
        <f>'Manganese Mine'!CN945</f>
        <v>0</v>
      </c>
      <c r="CO79" s="150">
        <f>'Manganese Mine'!CO945</f>
        <v>0</v>
      </c>
      <c r="CP79" s="150">
        <f>'Manganese Mine'!CP945</f>
        <v>0</v>
      </c>
    </row>
    <row r="80" spans="2:94" ht="12.75" customHeight="1" outlineLevel="1" x14ac:dyDescent="0.2">
      <c r="B80" s="3" t="s">
        <v>212</v>
      </c>
      <c r="J80" s="5" t="s">
        <v>5</v>
      </c>
      <c r="L80" s="145"/>
      <c r="P80" s="127">
        <f ca="1">SUM(R80:CP80)</f>
        <v>2517.9456479769224</v>
      </c>
      <c r="R80" s="150">
        <f ca="1">'Manganese Mine'!R989</f>
        <v>0</v>
      </c>
      <c r="S80" s="150">
        <f ca="1">'Manganese Mine'!S989</f>
        <v>0</v>
      </c>
      <c r="T80" s="150">
        <f ca="1">'Manganese Mine'!T989</f>
        <v>0</v>
      </c>
      <c r="U80" s="150">
        <f ca="1">'Manganese Mine'!U989</f>
        <v>0</v>
      </c>
      <c r="V80" s="150">
        <f ca="1">'Manganese Mine'!V989</f>
        <v>0</v>
      </c>
      <c r="W80" s="150">
        <f ca="1">'Manganese Mine'!W989</f>
        <v>0</v>
      </c>
      <c r="X80" s="150">
        <f ca="1">'Manganese Mine'!X989</f>
        <v>0</v>
      </c>
      <c r="Y80" s="150">
        <f ca="1">'Manganese Mine'!Y989</f>
        <v>1.000409564538181</v>
      </c>
      <c r="Z80" s="150">
        <f ca="1">'Manganese Mine'!Z989</f>
        <v>13.636377736274561</v>
      </c>
      <c r="AA80" s="150">
        <f ca="1">'Manganese Mine'!AA989</f>
        <v>49.516298895731595</v>
      </c>
      <c r="AB80" s="150">
        <f ca="1">'Manganese Mine'!AB989</f>
        <v>37.947316212852584</v>
      </c>
      <c r="AC80" s="150">
        <f ca="1">'Manganese Mine'!AC989</f>
        <v>29.867564776367161</v>
      </c>
      <c r="AD80" s="150">
        <f ca="1">'Manganese Mine'!AD989</f>
        <v>42.173672447189595</v>
      </c>
      <c r="AE80" s="150">
        <f ca="1">'Manganese Mine'!AE989</f>
        <v>48.92329088341296</v>
      </c>
      <c r="AF80" s="150">
        <f ca="1">'Manganese Mine'!AF989</f>
        <v>57.190051098567203</v>
      </c>
      <c r="AG80" s="150">
        <f ca="1">'Manganese Mine'!AG989</f>
        <v>74.340611628852614</v>
      </c>
      <c r="AH80" s="150">
        <f ca="1">'Manganese Mine'!AH989</f>
        <v>55.843987953905312</v>
      </c>
      <c r="AI80" s="150">
        <f ca="1">'Manganese Mine'!AI989</f>
        <v>38.466735302896261</v>
      </c>
      <c r="AJ80" s="150">
        <f ca="1">'Manganese Mine'!AJ989</f>
        <v>62.181128708246156</v>
      </c>
      <c r="AK80" s="150">
        <f ca="1">'Manganese Mine'!AK989</f>
        <v>52.915968383608174</v>
      </c>
      <c r="AL80" s="150">
        <f ca="1">'Manganese Mine'!AL989</f>
        <v>90.687699936719241</v>
      </c>
      <c r="AM80" s="150">
        <f ca="1">'Manganese Mine'!AM989</f>
        <v>69.255451922005108</v>
      </c>
      <c r="AN80" s="150">
        <f ca="1">'Manganese Mine'!AN989</f>
        <v>60.921425386707817</v>
      </c>
      <c r="AO80" s="150">
        <f ca="1">'Manganese Mine'!AO989</f>
        <v>116.31824895024135</v>
      </c>
      <c r="AP80" s="150">
        <f ca="1">'Manganese Mine'!AP989</f>
        <v>121.42817602848082</v>
      </c>
      <c r="AQ80" s="150">
        <f ca="1">'Manganese Mine'!AQ989</f>
        <v>98.315197411027015</v>
      </c>
      <c r="AR80" s="150">
        <f ca="1">'Manganese Mine'!AR989</f>
        <v>138.16675260346582</v>
      </c>
      <c r="AS80" s="150">
        <f ca="1">'Manganese Mine'!AS989</f>
        <v>290.61933893215416</v>
      </c>
      <c r="AT80" s="150">
        <f ca="1">'Manganese Mine'!AT989</f>
        <v>294.47160367440154</v>
      </c>
      <c r="AU80" s="150">
        <f ca="1">'Manganese Mine'!AU989</f>
        <v>306.75843308060655</v>
      </c>
      <c r="AV80" s="150">
        <f ca="1">'Manganese Mine'!AV989</f>
        <v>302.01666300786621</v>
      </c>
      <c r="AW80" s="150">
        <f ca="1">'Manganese Mine'!AW989</f>
        <v>64.983243450804238</v>
      </c>
      <c r="AX80" s="150">
        <f ca="1">'Manganese Mine'!AX989</f>
        <v>0</v>
      </c>
      <c r="AY80" s="150">
        <f ca="1">'Manganese Mine'!AY989</f>
        <v>0</v>
      </c>
      <c r="AZ80" s="150">
        <f ca="1">'Manganese Mine'!AZ989</f>
        <v>0</v>
      </c>
      <c r="BA80" s="150">
        <f ca="1">'Manganese Mine'!BA989</f>
        <v>0</v>
      </c>
      <c r="BB80" s="150">
        <f ca="1">'Manganese Mine'!BB989</f>
        <v>0</v>
      </c>
      <c r="BC80" s="150">
        <f ca="1">'Manganese Mine'!BC989</f>
        <v>0</v>
      </c>
      <c r="BD80" s="150">
        <f ca="1">'Manganese Mine'!BD989</f>
        <v>0</v>
      </c>
      <c r="BE80" s="150">
        <f ca="1">'Manganese Mine'!BE989</f>
        <v>0</v>
      </c>
      <c r="BF80" s="150">
        <f ca="1">'Manganese Mine'!BF989</f>
        <v>0</v>
      </c>
      <c r="BG80" s="150">
        <f ca="1">'Manganese Mine'!BG989</f>
        <v>0</v>
      </c>
      <c r="BH80" s="150">
        <f ca="1">'Manganese Mine'!BH989</f>
        <v>0</v>
      </c>
      <c r="BI80" s="150">
        <f ca="1">'Manganese Mine'!BI989</f>
        <v>0</v>
      </c>
      <c r="BJ80" s="150">
        <f ca="1">'Manganese Mine'!BJ989</f>
        <v>0</v>
      </c>
      <c r="BK80" s="150">
        <f ca="1">'Manganese Mine'!BK989</f>
        <v>0</v>
      </c>
      <c r="BL80" s="150">
        <f ca="1">'Manganese Mine'!BL989</f>
        <v>0</v>
      </c>
      <c r="BM80" s="150">
        <f ca="1">'Manganese Mine'!BM989</f>
        <v>0</v>
      </c>
      <c r="BN80" s="150">
        <f ca="1">'Manganese Mine'!BN989</f>
        <v>0</v>
      </c>
      <c r="BO80" s="150">
        <f ca="1">'Manganese Mine'!BO989</f>
        <v>0</v>
      </c>
      <c r="BP80" s="150">
        <f ca="1">'Manganese Mine'!BP989</f>
        <v>0</v>
      </c>
      <c r="BQ80" s="150">
        <f ca="1">'Manganese Mine'!BQ989</f>
        <v>0</v>
      </c>
      <c r="BR80" s="150">
        <f ca="1">'Manganese Mine'!BR989</f>
        <v>0</v>
      </c>
      <c r="BS80" s="150">
        <f ca="1">'Manganese Mine'!BS989</f>
        <v>0</v>
      </c>
      <c r="BT80" s="150">
        <f ca="1">'Manganese Mine'!BT989</f>
        <v>0</v>
      </c>
      <c r="BU80" s="150">
        <f ca="1">'Manganese Mine'!BU989</f>
        <v>0</v>
      </c>
      <c r="BV80" s="150">
        <f ca="1">'Manganese Mine'!BV989</f>
        <v>0</v>
      </c>
      <c r="BW80" s="150">
        <f ca="1">'Manganese Mine'!BW989</f>
        <v>0</v>
      </c>
      <c r="BX80" s="150">
        <f ca="1">'Manganese Mine'!BX989</f>
        <v>0</v>
      </c>
      <c r="BY80" s="150">
        <f ca="1">'Manganese Mine'!BY989</f>
        <v>0</v>
      </c>
      <c r="BZ80" s="150">
        <f ca="1">'Manganese Mine'!BZ989</f>
        <v>0</v>
      </c>
      <c r="CA80" s="150">
        <f ca="1">'Manganese Mine'!CA989</f>
        <v>0</v>
      </c>
      <c r="CB80" s="150">
        <f ca="1">'Manganese Mine'!CB989</f>
        <v>0</v>
      </c>
      <c r="CC80" s="150">
        <f ca="1">'Manganese Mine'!CC989</f>
        <v>0</v>
      </c>
      <c r="CD80" s="150">
        <f ca="1">'Manganese Mine'!CD989</f>
        <v>0</v>
      </c>
      <c r="CE80" s="150">
        <f ca="1">'Manganese Mine'!CE989</f>
        <v>0</v>
      </c>
      <c r="CF80" s="150">
        <f ca="1">'Manganese Mine'!CF989</f>
        <v>0</v>
      </c>
      <c r="CG80" s="150">
        <f ca="1">'Manganese Mine'!CG989</f>
        <v>0</v>
      </c>
      <c r="CH80" s="150">
        <f ca="1">'Manganese Mine'!CH989</f>
        <v>0</v>
      </c>
      <c r="CI80" s="150">
        <f ca="1">'Manganese Mine'!CI989</f>
        <v>0</v>
      </c>
      <c r="CJ80" s="150">
        <f ca="1">'Manganese Mine'!CJ989</f>
        <v>0</v>
      </c>
      <c r="CK80" s="150">
        <f ca="1">'Manganese Mine'!CK989</f>
        <v>0</v>
      </c>
      <c r="CL80" s="150">
        <f ca="1">'Manganese Mine'!CL989</f>
        <v>0</v>
      </c>
      <c r="CM80" s="150">
        <f ca="1">'Manganese Mine'!CM989</f>
        <v>0</v>
      </c>
      <c r="CN80" s="150">
        <f ca="1">'Manganese Mine'!CN989</f>
        <v>0</v>
      </c>
      <c r="CO80" s="150">
        <f ca="1">'Manganese Mine'!CO989</f>
        <v>0</v>
      </c>
      <c r="CP80" s="150">
        <f ca="1">'Manganese Mine'!CP989</f>
        <v>0</v>
      </c>
    </row>
    <row r="81" spans="1:94" ht="12.75" customHeight="1" outlineLevel="1" x14ac:dyDescent="0.2">
      <c r="B81" s="3" t="s">
        <v>560</v>
      </c>
      <c r="J81" s="5" t="s">
        <v>5</v>
      </c>
      <c r="L81" s="145"/>
      <c r="P81" s="127">
        <f ca="1">SUM(R81:CP81)</f>
        <v>48.787399857521272</v>
      </c>
      <c r="R81" s="150">
        <f ca="1">'Manganese Mine'!R1003</f>
        <v>0</v>
      </c>
      <c r="S81" s="150">
        <f ca="1">'Manganese Mine'!S1003</f>
        <v>0</v>
      </c>
      <c r="T81" s="150">
        <f ca="1">'Manganese Mine'!T1003</f>
        <v>0</v>
      </c>
      <c r="U81" s="150">
        <f ca="1">'Manganese Mine'!U1003</f>
        <v>0</v>
      </c>
      <c r="V81" s="150">
        <f ca="1">'Manganese Mine'!V1003</f>
        <v>0</v>
      </c>
      <c r="W81" s="150">
        <f ca="1">'Manganese Mine'!W1003</f>
        <v>0</v>
      </c>
      <c r="X81" s="150">
        <f ca="1">'Manganese Mine'!X1003</f>
        <v>0</v>
      </c>
      <c r="Y81" s="150">
        <f ca="1">'Manganese Mine'!Y1003</f>
        <v>0</v>
      </c>
      <c r="Z81" s="150">
        <f ca="1">'Manganese Mine'!Z1003</f>
        <v>0</v>
      </c>
      <c r="AA81" s="150">
        <f ca="1">'Manganese Mine'!AA1003</f>
        <v>0</v>
      </c>
      <c r="AB81" s="150">
        <f ca="1">'Manganese Mine'!AB1003</f>
        <v>0</v>
      </c>
      <c r="AC81" s="150">
        <f ca="1">'Manganese Mine'!AC1003</f>
        <v>0</v>
      </c>
      <c r="AD81" s="150">
        <f ca="1">'Manganese Mine'!AD1003</f>
        <v>0</v>
      </c>
      <c r="AE81" s="150">
        <f ca="1">'Manganese Mine'!AE1003</f>
        <v>0</v>
      </c>
      <c r="AF81" s="150">
        <f ca="1">'Manganese Mine'!AF1003</f>
        <v>0</v>
      </c>
      <c r="AG81" s="150">
        <f ca="1">'Manganese Mine'!AG1003</f>
        <v>0</v>
      </c>
      <c r="AH81" s="150">
        <f ca="1">'Manganese Mine'!AH1003</f>
        <v>0</v>
      </c>
      <c r="AI81" s="150">
        <f ca="1">'Manganese Mine'!AI1003</f>
        <v>0</v>
      </c>
      <c r="AJ81" s="150">
        <f ca="1">'Manganese Mine'!AJ1003</f>
        <v>0</v>
      </c>
      <c r="AK81" s="150">
        <f ca="1">'Manganese Mine'!AK1003</f>
        <v>0</v>
      </c>
      <c r="AL81" s="150">
        <f ca="1">'Manganese Mine'!AL1003</f>
        <v>0</v>
      </c>
      <c r="AM81" s="150">
        <f ca="1">'Manganese Mine'!AM1003</f>
        <v>0</v>
      </c>
      <c r="AN81" s="150">
        <f ca="1">'Manganese Mine'!AN1003</f>
        <v>0</v>
      </c>
      <c r="AO81" s="150">
        <f ca="1">'Manganese Mine'!AO1003</f>
        <v>0</v>
      </c>
      <c r="AP81" s="150">
        <f ca="1">'Manganese Mine'!AP1003</f>
        <v>0</v>
      </c>
      <c r="AQ81" s="150">
        <f ca="1">'Manganese Mine'!AQ1003</f>
        <v>0</v>
      </c>
      <c r="AR81" s="150">
        <f ca="1">'Manganese Mine'!AR1003</f>
        <v>0</v>
      </c>
      <c r="AS81" s="150">
        <f ca="1">'Manganese Mine'!AS1003</f>
        <v>0</v>
      </c>
      <c r="AT81" s="150">
        <f ca="1">'Manganese Mine'!AT1003</f>
        <v>0</v>
      </c>
      <c r="AU81" s="150">
        <f ca="1">'Manganese Mine'!AU1003</f>
        <v>0</v>
      </c>
      <c r="AV81" s="150">
        <f ca="1">'Manganese Mine'!AV1003</f>
        <v>0</v>
      </c>
      <c r="AW81" s="150">
        <f ca="1">'Manganese Mine'!AW1003</f>
        <v>40.868676131283323</v>
      </c>
      <c r="AX81" s="150">
        <f ca="1">'Manganese Mine'!AX1003</f>
        <v>7.918723726237948</v>
      </c>
      <c r="AY81" s="150">
        <f ca="1">'Manganese Mine'!AY1003</f>
        <v>0</v>
      </c>
      <c r="AZ81" s="150">
        <f ca="1">'Manganese Mine'!AZ1003</f>
        <v>0</v>
      </c>
      <c r="BA81" s="150">
        <f ca="1">'Manganese Mine'!BA1003</f>
        <v>0</v>
      </c>
      <c r="BB81" s="150">
        <f ca="1">'Manganese Mine'!BB1003</f>
        <v>0</v>
      </c>
      <c r="BC81" s="150">
        <f ca="1">'Manganese Mine'!BC1003</f>
        <v>0</v>
      </c>
      <c r="BD81" s="150">
        <f ca="1">'Manganese Mine'!BD1003</f>
        <v>0</v>
      </c>
      <c r="BE81" s="150">
        <f ca="1">'Manganese Mine'!BE1003</f>
        <v>0</v>
      </c>
      <c r="BF81" s="150">
        <f ca="1">'Manganese Mine'!BF1003</f>
        <v>0</v>
      </c>
      <c r="BG81" s="150">
        <f ca="1">'Manganese Mine'!BG1003</f>
        <v>0</v>
      </c>
      <c r="BH81" s="150">
        <f ca="1">'Manganese Mine'!BH1003</f>
        <v>0</v>
      </c>
      <c r="BI81" s="150">
        <f ca="1">'Manganese Mine'!BI1003</f>
        <v>0</v>
      </c>
      <c r="BJ81" s="150">
        <f ca="1">'Manganese Mine'!BJ1003</f>
        <v>0</v>
      </c>
      <c r="BK81" s="150">
        <f ca="1">'Manganese Mine'!BK1003</f>
        <v>0</v>
      </c>
      <c r="BL81" s="150">
        <f ca="1">'Manganese Mine'!BL1003</f>
        <v>0</v>
      </c>
      <c r="BM81" s="150">
        <f ca="1">'Manganese Mine'!BM1003</f>
        <v>0</v>
      </c>
      <c r="BN81" s="150">
        <f ca="1">'Manganese Mine'!BN1003</f>
        <v>0</v>
      </c>
      <c r="BO81" s="150">
        <f ca="1">'Manganese Mine'!BO1003</f>
        <v>0</v>
      </c>
      <c r="BP81" s="150">
        <f ca="1">'Manganese Mine'!BP1003</f>
        <v>0</v>
      </c>
      <c r="BQ81" s="150">
        <f ca="1">'Manganese Mine'!BQ1003</f>
        <v>0</v>
      </c>
      <c r="BR81" s="150">
        <f ca="1">'Manganese Mine'!BR1003</f>
        <v>0</v>
      </c>
      <c r="BS81" s="150">
        <f ca="1">'Manganese Mine'!BS1003</f>
        <v>0</v>
      </c>
      <c r="BT81" s="150">
        <f ca="1">'Manganese Mine'!BT1003</f>
        <v>0</v>
      </c>
      <c r="BU81" s="150">
        <f ca="1">'Manganese Mine'!BU1003</f>
        <v>0</v>
      </c>
      <c r="BV81" s="150">
        <f ca="1">'Manganese Mine'!BV1003</f>
        <v>0</v>
      </c>
      <c r="BW81" s="150">
        <f ca="1">'Manganese Mine'!BW1003</f>
        <v>0</v>
      </c>
      <c r="BX81" s="150">
        <f ca="1">'Manganese Mine'!BX1003</f>
        <v>0</v>
      </c>
      <c r="BY81" s="150">
        <f ca="1">'Manganese Mine'!BY1003</f>
        <v>0</v>
      </c>
      <c r="BZ81" s="150">
        <f ca="1">'Manganese Mine'!BZ1003</f>
        <v>0</v>
      </c>
      <c r="CA81" s="150">
        <f ca="1">'Manganese Mine'!CA1003</f>
        <v>0</v>
      </c>
      <c r="CB81" s="150">
        <f ca="1">'Manganese Mine'!CB1003</f>
        <v>0</v>
      </c>
      <c r="CC81" s="150">
        <f ca="1">'Manganese Mine'!CC1003</f>
        <v>0</v>
      </c>
      <c r="CD81" s="150">
        <f ca="1">'Manganese Mine'!CD1003</f>
        <v>0</v>
      </c>
      <c r="CE81" s="150">
        <f ca="1">'Manganese Mine'!CE1003</f>
        <v>0</v>
      </c>
      <c r="CF81" s="150">
        <f ca="1">'Manganese Mine'!CF1003</f>
        <v>0</v>
      </c>
      <c r="CG81" s="150">
        <f ca="1">'Manganese Mine'!CG1003</f>
        <v>0</v>
      </c>
      <c r="CH81" s="150">
        <f ca="1">'Manganese Mine'!CH1003</f>
        <v>0</v>
      </c>
      <c r="CI81" s="150">
        <f ca="1">'Manganese Mine'!CI1003</f>
        <v>0</v>
      </c>
      <c r="CJ81" s="150">
        <f ca="1">'Manganese Mine'!CJ1003</f>
        <v>0</v>
      </c>
      <c r="CK81" s="150">
        <f ca="1">'Manganese Mine'!CK1003</f>
        <v>0</v>
      </c>
      <c r="CL81" s="150">
        <f ca="1">'Manganese Mine'!CL1003</f>
        <v>0</v>
      </c>
      <c r="CM81" s="150">
        <f ca="1">'Manganese Mine'!CM1003</f>
        <v>0</v>
      </c>
      <c r="CN81" s="150">
        <f ca="1">'Manganese Mine'!CN1003</f>
        <v>0</v>
      </c>
      <c r="CO81" s="150">
        <f ca="1">'Manganese Mine'!CO1003</f>
        <v>0</v>
      </c>
      <c r="CP81" s="150">
        <f ca="1">'Manganese Mine'!CP1003</f>
        <v>0</v>
      </c>
    </row>
    <row r="82" spans="1:94" ht="12.75" customHeight="1" outlineLevel="1" x14ac:dyDescent="0.2">
      <c r="L82" s="145"/>
      <c r="P82" s="146"/>
      <c r="R82" s="150"/>
      <c r="S82" s="150"/>
      <c r="T82" s="150"/>
      <c r="U82" s="150"/>
      <c r="V82" s="150"/>
      <c r="W82" s="150"/>
      <c r="X82" s="150"/>
      <c r="Y82" s="150"/>
      <c r="Z82" s="150"/>
      <c r="AA82" s="150"/>
      <c r="AB82" s="150"/>
      <c r="AC82" s="150"/>
      <c r="AD82" s="150"/>
      <c r="AE82" s="150"/>
      <c r="AF82" s="150"/>
      <c r="AG82" s="150"/>
      <c r="AH82" s="150"/>
      <c r="AI82" s="150"/>
      <c r="AJ82" s="150"/>
      <c r="AK82" s="150"/>
      <c r="AL82" s="150"/>
      <c r="AM82" s="150"/>
      <c r="AN82" s="150"/>
      <c r="AO82" s="150"/>
      <c r="AP82" s="150"/>
      <c r="AQ82" s="150"/>
      <c r="AR82" s="150"/>
      <c r="AS82" s="150"/>
      <c r="AT82" s="150"/>
      <c r="AU82" s="150"/>
      <c r="AV82" s="150"/>
      <c r="AW82" s="150"/>
      <c r="AX82" s="150"/>
      <c r="AY82" s="150"/>
      <c r="AZ82" s="150"/>
      <c r="BA82" s="150"/>
      <c r="BB82" s="150"/>
      <c r="BC82" s="150"/>
      <c r="BD82" s="150"/>
      <c r="BE82" s="150"/>
      <c r="BF82" s="150"/>
      <c r="BG82" s="150"/>
      <c r="BH82" s="150"/>
      <c r="BI82" s="150"/>
      <c r="BJ82" s="150"/>
      <c r="BK82" s="150"/>
      <c r="BL82" s="150"/>
      <c r="BM82" s="150"/>
      <c r="BN82" s="150"/>
      <c r="BO82" s="150"/>
      <c r="BP82" s="150"/>
      <c r="BQ82" s="150"/>
      <c r="BR82" s="150"/>
      <c r="BS82" s="150"/>
      <c r="BT82" s="150"/>
      <c r="BU82" s="150"/>
      <c r="BV82" s="150"/>
      <c r="BW82" s="150"/>
      <c r="BX82" s="150"/>
      <c r="BY82" s="150"/>
      <c r="BZ82" s="150"/>
      <c r="CA82" s="150"/>
      <c r="CB82" s="150"/>
      <c r="CC82" s="150"/>
      <c r="CD82" s="150"/>
      <c r="CE82" s="150"/>
      <c r="CF82" s="150"/>
      <c r="CG82" s="150"/>
      <c r="CH82" s="150"/>
      <c r="CI82" s="150"/>
      <c r="CJ82" s="150"/>
      <c r="CK82" s="150"/>
      <c r="CL82" s="150"/>
      <c r="CM82" s="150"/>
      <c r="CN82" s="150"/>
      <c r="CO82" s="150"/>
      <c r="CP82" s="150"/>
    </row>
    <row r="83" spans="1:94" ht="12.75" customHeight="1" outlineLevel="1" x14ac:dyDescent="0.2">
      <c r="B83" s="12" t="s">
        <v>214</v>
      </c>
      <c r="C83" s="10"/>
      <c r="D83" s="10"/>
      <c r="E83" s="10"/>
      <c r="F83" s="10"/>
      <c r="G83" s="10"/>
      <c r="H83" s="10"/>
      <c r="I83" s="152"/>
      <c r="J83" s="11"/>
      <c r="K83" s="10"/>
      <c r="L83" s="153"/>
      <c r="M83" s="10"/>
      <c r="N83" s="10"/>
      <c r="O83" s="10"/>
      <c r="P83" s="127">
        <f ca="1">SUM(R83:CP83)</f>
        <v>3</v>
      </c>
      <c r="Q83" s="10"/>
      <c r="R83" s="154">
        <f t="shared" ref="R83:AW83" ca="1" si="31">R74+R76-SUM(R78:R81)</f>
        <v>0</v>
      </c>
      <c r="S83" s="154">
        <f t="shared" ca="1" si="31"/>
        <v>0</v>
      </c>
      <c r="T83" s="154">
        <f t="shared" ca="1" si="31"/>
        <v>0</v>
      </c>
      <c r="U83" s="154">
        <f t="shared" ca="1" si="31"/>
        <v>0</v>
      </c>
      <c r="V83" s="154">
        <f t="shared" ca="1" si="31"/>
        <v>0</v>
      </c>
      <c r="W83" s="154">
        <f t="shared" ca="1" si="31"/>
        <v>0</v>
      </c>
      <c r="X83" s="154">
        <f t="shared" ca="1" si="31"/>
        <v>0.99999891897694937</v>
      </c>
      <c r="Y83" s="154">
        <f t="shared" ca="1" si="31"/>
        <v>1.0810230506308471E-6</v>
      </c>
      <c r="Z83" s="154">
        <f t="shared" ca="1" si="31"/>
        <v>0</v>
      </c>
      <c r="AA83" s="154">
        <f t="shared" ca="1" si="31"/>
        <v>0</v>
      </c>
      <c r="AB83" s="154">
        <f t="shared" ca="1" si="31"/>
        <v>0</v>
      </c>
      <c r="AC83" s="154">
        <f t="shared" ca="1" si="31"/>
        <v>0</v>
      </c>
      <c r="AD83" s="154">
        <f t="shared" ca="1" si="31"/>
        <v>0</v>
      </c>
      <c r="AE83" s="154">
        <f t="shared" ca="1" si="31"/>
        <v>0</v>
      </c>
      <c r="AF83" s="154">
        <f t="shared" ca="1" si="31"/>
        <v>0</v>
      </c>
      <c r="AG83" s="154">
        <f t="shared" ca="1" si="31"/>
        <v>0</v>
      </c>
      <c r="AH83" s="154">
        <f t="shared" ca="1" si="31"/>
        <v>0</v>
      </c>
      <c r="AI83" s="154">
        <f t="shared" ca="1" si="31"/>
        <v>0</v>
      </c>
      <c r="AJ83" s="154">
        <f t="shared" ca="1" si="31"/>
        <v>0</v>
      </c>
      <c r="AK83" s="154">
        <f t="shared" ca="1" si="31"/>
        <v>0</v>
      </c>
      <c r="AL83" s="154">
        <f t="shared" ca="1" si="31"/>
        <v>0</v>
      </c>
      <c r="AM83" s="154">
        <f t="shared" ca="1" si="31"/>
        <v>0</v>
      </c>
      <c r="AN83" s="154">
        <f t="shared" ca="1" si="31"/>
        <v>0</v>
      </c>
      <c r="AO83" s="154">
        <f t="shared" ca="1" si="31"/>
        <v>0</v>
      </c>
      <c r="AP83" s="154">
        <f t="shared" ca="1" si="31"/>
        <v>0</v>
      </c>
      <c r="AQ83" s="154">
        <f t="shared" ca="1" si="31"/>
        <v>0</v>
      </c>
      <c r="AR83" s="154">
        <f t="shared" ca="1" si="31"/>
        <v>0</v>
      </c>
      <c r="AS83" s="154">
        <f t="shared" ca="1" si="31"/>
        <v>0</v>
      </c>
      <c r="AT83" s="154">
        <f t="shared" ca="1" si="31"/>
        <v>0</v>
      </c>
      <c r="AU83" s="154">
        <f t="shared" ca="1" si="31"/>
        <v>0</v>
      </c>
      <c r="AV83" s="154">
        <f t="shared" ca="1" si="31"/>
        <v>0</v>
      </c>
      <c r="AW83" s="154">
        <f t="shared" ca="1" si="31"/>
        <v>1</v>
      </c>
      <c r="AX83" s="154">
        <f t="shared" ref="AX83:CC83" ca="1" si="32">AX74+AX76-SUM(AX78:AX81)</f>
        <v>1</v>
      </c>
      <c r="AY83" s="154">
        <f t="shared" ca="1" si="32"/>
        <v>0</v>
      </c>
      <c r="AZ83" s="154">
        <f t="shared" ca="1" si="32"/>
        <v>0</v>
      </c>
      <c r="BA83" s="154">
        <f t="shared" ca="1" si="32"/>
        <v>0</v>
      </c>
      <c r="BB83" s="154">
        <f t="shared" ca="1" si="32"/>
        <v>0</v>
      </c>
      <c r="BC83" s="154">
        <f t="shared" ca="1" si="32"/>
        <v>0</v>
      </c>
      <c r="BD83" s="154">
        <f t="shared" ca="1" si="32"/>
        <v>0</v>
      </c>
      <c r="BE83" s="154">
        <f t="shared" ca="1" si="32"/>
        <v>0</v>
      </c>
      <c r="BF83" s="154">
        <f t="shared" ca="1" si="32"/>
        <v>0</v>
      </c>
      <c r="BG83" s="154">
        <f t="shared" ca="1" si="32"/>
        <v>0</v>
      </c>
      <c r="BH83" s="154">
        <f t="shared" ca="1" si="32"/>
        <v>0</v>
      </c>
      <c r="BI83" s="154">
        <f t="shared" ca="1" si="32"/>
        <v>0</v>
      </c>
      <c r="BJ83" s="154">
        <f t="shared" ca="1" si="32"/>
        <v>0</v>
      </c>
      <c r="BK83" s="154">
        <f t="shared" ca="1" si="32"/>
        <v>0</v>
      </c>
      <c r="BL83" s="154">
        <f t="shared" ca="1" si="32"/>
        <v>0</v>
      </c>
      <c r="BM83" s="154">
        <f t="shared" ca="1" si="32"/>
        <v>0</v>
      </c>
      <c r="BN83" s="154">
        <f t="shared" ca="1" si="32"/>
        <v>0</v>
      </c>
      <c r="BO83" s="154">
        <f t="shared" ca="1" si="32"/>
        <v>0</v>
      </c>
      <c r="BP83" s="154">
        <f t="shared" ca="1" si="32"/>
        <v>0</v>
      </c>
      <c r="BQ83" s="154">
        <f t="shared" ca="1" si="32"/>
        <v>0</v>
      </c>
      <c r="BR83" s="154">
        <f t="shared" ca="1" si="32"/>
        <v>0</v>
      </c>
      <c r="BS83" s="154">
        <f t="shared" ca="1" si="32"/>
        <v>0</v>
      </c>
      <c r="BT83" s="154">
        <f t="shared" ca="1" si="32"/>
        <v>0</v>
      </c>
      <c r="BU83" s="154">
        <f t="shared" ca="1" si="32"/>
        <v>0</v>
      </c>
      <c r="BV83" s="154">
        <f t="shared" ca="1" si="32"/>
        <v>0</v>
      </c>
      <c r="BW83" s="154">
        <f t="shared" ca="1" si="32"/>
        <v>0</v>
      </c>
      <c r="BX83" s="154">
        <f t="shared" ca="1" si="32"/>
        <v>0</v>
      </c>
      <c r="BY83" s="154">
        <f t="shared" ca="1" si="32"/>
        <v>0</v>
      </c>
      <c r="BZ83" s="154">
        <f t="shared" ca="1" si="32"/>
        <v>0</v>
      </c>
      <c r="CA83" s="154">
        <f t="shared" ca="1" si="32"/>
        <v>0</v>
      </c>
      <c r="CB83" s="154">
        <f t="shared" ca="1" si="32"/>
        <v>0</v>
      </c>
      <c r="CC83" s="154">
        <f t="shared" ca="1" si="32"/>
        <v>0</v>
      </c>
      <c r="CD83" s="154">
        <f t="shared" ref="CD83:CP83" ca="1" si="33">CD74+CD76-SUM(CD78:CD81)</f>
        <v>0</v>
      </c>
      <c r="CE83" s="154">
        <f t="shared" ca="1" si="33"/>
        <v>0</v>
      </c>
      <c r="CF83" s="154">
        <f t="shared" ca="1" si="33"/>
        <v>0</v>
      </c>
      <c r="CG83" s="154">
        <f t="shared" ca="1" si="33"/>
        <v>0</v>
      </c>
      <c r="CH83" s="154">
        <f t="shared" ca="1" si="33"/>
        <v>0</v>
      </c>
      <c r="CI83" s="154">
        <f t="shared" ca="1" si="33"/>
        <v>0</v>
      </c>
      <c r="CJ83" s="154">
        <f t="shared" ca="1" si="33"/>
        <v>0</v>
      </c>
      <c r="CK83" s="154">
        <f t="shared" ca="1" si="33"/>
        <v>0</v>
      </c>
      <c r="CL83" s="154">
        <f t="shared" ca="1" si="33"/>
        <v>0</v>
      </c>
      <c r="CM83" s="154">
        <f t="shared" ca="1" si="33"/>
        <v>0</v>
      </c>
      <c r="CN83" s="154">
        <f t="shared" ca="1" si="33"/>
        <v>0</v>
      </c>
      <c r="CO83" s="154">
        <f t="shared" ca="1" si="33"/>
        <v>0</v>
      </c>
      <c r="CP83" s="154">
        <f t="shared" ca="1" si="33"/>
        <v>0</v>
      </c>
    </row>
    <row r="84" spans="1:94" ht="12.75" customHeight="1" outlineLevel="1" x14ac:dyDescent="0.2">
      <c r="L84" s="145"/>
      <c r="P84" s="128"/>
      <c r="R84" s="156"/>
      <c r="S84" s="156"/>
      <c r="T84" s="156"/>
      <c r="U84" s="156"/>
      <c r="V84" s="156"/>
      <c r="W84" s="156"/>
      <c r="X84" s="156"/>
      <c r="Y84" s="156"/>
      <c r="Z84" s="156"/>
      <c r="AA84" s="156"/>
      <c r="AB84" s="156"/>
      <c r="AC84" s="156"/>
      <c r="AD84" s="156"/>
      <c r="AE84" s="156"/>
      <c r="AF84" s="156"/>
      <c r="AG84" s="156"/>
      <c r="AH84" s="156"/>
      <c r="AI84" s="156"/>
      <c r="AJ84" s="156"/>
      <c r="AK84" s="156"/>
      <c r="AL84" s="156"/>
      <c r="AM84" s="156"/>
      <c r="AN84" s="156"/>
      <c r="AO84" s="156"/>
      <c r="AP84" s="156"/>
      <c r="AQ84" s="156"/>
      <c r="AR84" s="156"/>
      <c r="AS84" s="156"/>
      <c r="AT84" s="156"/>
      <c r="AU84" s="156"/>
      <c r="AV84" s="156"/>
      <c r="AW84" s="156"/>
      <c r="AX84" s="156"/>
      <c r="AY84" s="156"/>
      <c r="AZ84" s="156"/>
      <c r="BA84" s="156"/>
      <c r="BB84" s="156"/>
      <c r="BC84" s="156"/>
      <c r="BD84" s="156"/>
      <c r="BE84" s="156"/>
      <c r="BF84" s="156"/>
      <c r="BG84" s="156"/>
      <c r="BH84" s="156"/>
      <c r="BI84" s="156"/>
      <c r="BJ84" s="156"/>
      <c r="BK84" s="156"/>
      <c r="BL84" s="156"/>
      <c r="BM84" s="156"/>
      <c r="BN84" s="156"/>
      <c r="BO84" s="156"/>
      <c r="BP84" s="156"/>
      <c r="BQ84" s="156"/>
      <c r="BR84" s="156"/>
      <c r="BS84" s="156"/>
      <c r="BT84" s="156"/>
      <c r="BU84" s="156"/>
      <c r="BV84" s="156"/>
      <c r="BW84" s="156"/>
      <c r="BX84" s="156"/>
      <c r="BY84" s="156"/>
      <c r="BZ84" s="156"/>
      <c r="CA84" s="156"/>
      <c r="CB84" s="156"/>
      <c r="CC84" s="156"/>
      <c r="CD84" s="156"/>
      <c r="CE84" s="156"/>
      <c r="CF84" s="156"/>
      <c r="CG84" s="156"/>
      <c r="CH84" s="156"/>
      <c r="CI84" s="156"/>
      <c r="CJ84" s="156"/>
      <c r="CK84" s="156"/>
      <c r="CL84" s="156"/>
      <c r="CM84" s="156"/>
      <c r="CN84" s="156"/>
      <c r="CO84" s="156"/>
      <c r="CP84" s="156"/>
    </row>
    <row r="85" spans="1:94" ht="12.75" customHeight="1" x14ac:dyDescent="0.2">
      <c r="B85" s="3" t="s">
        <v>238</v>
      </c>
      <c r="J85" s="5" t="s">
        <v>5</v>
      </c>
      <c r="L85" s="145"/>
      <c r="P85" s="128"/>
      <c r="R85" s="150">
        <f>Q87</f>
        <v>0</v>
      </c>
      <c r="S85" s="150">
        <f t="shared" ref="S85:CD85" ca="1" si="34">R87</f>
        <v>0</v>
      </c>
      <c r="T85" s="150">
        <f t="shared" ca="1" si="34"/>
        <v>0</v>
      </c>
      <c r="U85" s="150">
        <f t="shared" ca="1" si="34"/>
        <v>0</v>
      </c>
      <c r="V85" s="150">
        <f t="shared" ca="1" si="34"/>
        <v>0</v>
      </c>
      <c r="W85" s="150">
        <f t="shared" ca="1" si="34"/>
        <v>0</v>
      </c>
      <c r="X85" s="150">
        <f t="shared" ca="1" si="34"/>
        <v>0</v>
      </c>
      <c r="Y85" s="150">
        <f t="shared" ca="1" si="34"/>
        <v>0.99999891897694937</v>
      </c>
      <c r="Z85" s="150">
        <f t="shared" ca="1" si="34"/>
        <v>1</v>
      </c>
      <c r="AA85" s="150">
        <f t="shared" ca="1" si="34"/>
        <v>1</v>
      </c>
      <c r="AB85" s="150">
        <f t="shared" ca="1" si="34"/>
        <v>1</v>
      </c>
      <c r="AC85" s="150">
        <f t="shared" ca="1" si="34"/>
        <v>1</v>
      </c>
      <c r="AD85" s="150">
        <f t="shared" ca="1" si="34"/>
        <v>1</v>
      </c>
      <c r="AE85" s="150">
        <f t="shared" ca="1" si="34"/>
        <v>1</v>
      </c>
      <c r="AF85" s="150">
        <f t="shared" ca="1" si="34"/>
        <v>1</v>
      </c>
      <c r="AG85" s="150">
        <f t="shared" ca="1" si="34"/>
        <v>1</v>
      </c>
      <c r="AH85" s="150">
        <f t="shared" ca="1" si="34"/>
        <v>1</v>
      </c>
      <c r="AI85" s="150">
        <f t="shared" ca="1" si="34"/>
        <v>1</v>
      </c>
      <c r="AJ85" s="150">
        <f t="shared" ca="1" si="34"/>
        <v>1</v>
      </c>
      <c r="AK85" s="150">
        <f t="shared" ca="1" si="34"/>
        <v>1</v>
      </c>
      <c r="AL85" s="150">
        <f t="shared" ca="1" si="34"/>
        <v>1</v>
      </c>
      <c r="AM85" s="150">
        <f t="shared" ca="1" si="34"/>
        <v>1</v>
      </c>
      <c r="AN85" s="150">
        <f t="shared" ca="1" si="34"/>
        <v>1</v>
      </c>
      <c r="AO85" s="150">
        <f t="shared" ca="1" si="34"/>
        <v>1</v>
      </c>
      <c r="AP85" s="150">
        <f t="shared" ca="1" si="34"/>
        <v>1</v>
      </c>
      <c r="AQ85" s="150">
        <f t="shared" ca="1" si="34"/>
        <v>1</v>
      </c>
      <c r="AR85" s="150">
        <f t="shared" ca="1" si="34"/>
        <v>1</v>
      </c>
      <c r="AS85" s="150">
        <f t="shared" ca="1" si="34"/>
        <v>1</v>
      </c>
      <c r="AT85" s="150">
        <f t="shared" ca="1" si="34"/>
        <v>1</v>
      </c>
      <c r="AU85" s="150">
        <f t="shared" ca="1" si="34"/>
        <v>1</v>
      </c>
      <c r="AV85" s="150">
        <f t="shared" ca="1" si="34"/>
        <v>1</v>
      </c>
      <c r="AW85" s="150">
        <f t="shared" ca="1" si="34"/>
        <v>1</v>
      </c>
      <c r="AX85" s="150">
        <f t="shared" ca="1" si="34"/>
        <v>2</v>
      </c>
      <c r="AY85" s="150">
        <f t="shared" ca="1" si="34"/>
        <v>3</v>
      </c>
      <c r="AZ85" s="150">
        <f t="shared" ca="1" si="34"/>
        <v>3</v>
      </c>
      <c r="BA85" s="150">
        <f t="shared" ca="1" si="34"/>
        <v>3</v>
      </c>
      <c r="BB85" s="150">
        <f t="shared" ca="1" si="34"/>
        <v>3</v>
      </c>
      <c r="BC85" s="150">
        <f t="shared" ca="1" si="34"/>
        <v>3</v>
      </c>
      <c r="BD85" s="150">
        <f t="shared" ca="1" si="34"/>
        <v>3</v>
      </c>
      <c r="BE85" s="150">
        <f t="shared" ca="1" si="34"/>
        <v>3</v>
      </c>
      <c r="BF85" s="150">
        <f t="shared" ca="1" si="34"/>
        <v>3</v>
      </c>
      <c r="BG85" s="150">
        <f t="shared" ca="1" si="34"/>
        <v>3</v>
      </c>
      <c r="BH85" s="150">
        <f t="shared" ca="1" si="34"/>
        <v>3</v>
      </c>
      <c r="BI85" s="150">
        <f t="shared" ca="1" si="34"/>
        <v>3</v>
      </c>
      <c r="BJ85" s="150">
        <f t="shared" ca="1" si="34"/>
        <v>3</v>
      </c>
      <c r="BK85" s="150">
        <f t="shared" ca="1" si="34"/>
        <v>3</v>
      </c>
      <c r="BL85" s="150">
        <f t="shared" ca="1" si="34"/>
        <v>3</v>
      </c>
      <c r="BM85" s="150">
        <f t="shared" ca="1" si="34"/>
        <v>3</v>
      </c>
      <c r="BN85" s="150">
        <f t="shared" ca="1" si="34"/>
        <v>3</v>
      </c>
      <c r="BO85" s="150">
        <f t="shared" ca="1" si="34"/>
        <v>3</v>
      </c>
      <c r="BP85" s="150">
        <f t="shared" ca="1" si="34"/>
        <v>3</v>
      </c>
      <c r="BQ85" s="150">
        <f t="shared" ca="1" si="34"/>
        <v>3</v>
      </c>
      <c r="BR85" s="150">
        <f t="shared" ca="1" si="34"/>
        <v>3</v>
      </c>
      <c r="BS85" s="150">
        <f t="shared" ca="1" si="34"/>
        <v>3</v>
      </c>
      <c r="BT85" s="150">
        <f t="shared" ca="1" si="34"/>
        <v>3</v>
      </c>
      <c r="BU85" s="150">
        <f t="shared" ca="1" si="34"/>
        <v>3</v>
      </c>
      <c r="BV85" s="150">
        <f t="shared" ca="1" si="34"/>
        <v>3</v>
      </c>
      <c r="BW85" s="150">
        <f t="shared" ca="1" si="34"/>
        <v>3</v>
      </c>
      <c r="BX85" s="150">
        <f t="shared" ca="1" si="34"/>
        <v>3</v>
      </c>
      <c r="BY85" s="150">
        <f t="shared" ca="1" si="34"/>
        <v>3</v>
      </c>
      <c r="BZ85" s="150">
        <f t="shared" ca="1" si="34"/>
        <v>3</v>
      </c>
      <c r="CA85" s="150">
        <f t="shared" ca="1" si="34"/>
        <v>3</v>
      </c>
      <c r="CB85" s="150">
        <f t="shared" ca="1" si="34"/>
        <v>3</v>
      </c>
      <c r="CC85" s="150">
        <f t="shared" ca="1" si="34"/>
        <v>3</v>
      </c>
      <c r="CD85" s="150">
        <f t="shared" ca="1" si="34"/>
        <v>3</v>
      </c>
      <c r="CE85" s="150">
        <f t="shared" ref="CE85:CP85" ca="1" si="35">CD87</f>
        <v>3</v>
      </c>
      <c r="CF85" s="150">
        <f t="shared" ca="1" si="35"/>
        <v>3</v>
      </c>
      <c r="CG85" s="150">
        <f t="shared" ca="1" si="35"/>
        <v>3</v>
      </c>
      <c r="CH85" s="150">
        <f t="shared" ca="1" si="35"/>
        <v>3</v>
      </c>
      <c r="CI85" s="150">
        <f t="shared" ca="1" si="35"/>
        <v>3</v>
      </c>
      <c r="CJ85" s="150">
        <f t="shared" ca="1" si="35"/>
        <v>3</v>
      </c>
      <c r="CK85" s="150">
        <f t="shared" ca="1" si="35"/>
        <v>3</v>
      </c>
      <c r="CL85" s="150">
        <f t="shared" ca="1" si="35"/>
        <v>3</v>
      </c>
      <c r="CM85" s="150">
        <f t="shared" ca="1" si="35"/>
        <v>3</v>
      </c>
      <c r="CN85" s="150">
        <f t="shared" ca="1" si="35"/>
        <v>3</v>
      </c>
      <c r="CO85" s="150">
        <f t="shared" ca="1" si="35"/>
        <v>3</v>
      </c>
      <c r="CP85" s="150">
        <f t="shared" ca="1" si="35"/>
        <v>3</v>
      </c>
    </row>
    <row r="86" spans="1:94" ht="12.75" customHeight="1" x14ac:dyDescent="0.2">
      <c r="B86" s="3" t="s">
        <v>214</v>
      </c>
      <c r="J86" s="5" t="s">
        <v>5</v>
      </c>
      <c r="L86" s="145"/>
      <c r="P86" s="127">
        <f ca="1">SUM(R86:CP86)</f>
        <v>3</v>
      </c>
      <c r="R86" s="150">
        <f ca="1">R83</f>
        <v>0</v>
      </c>
      <c r="S86" s="150">
        <f t="shared" ref="S86:CD86" ca="1" si="36">S83</f>
        <v>0</v>
      </c>
      <c r="T86" s="150">
        <f t="shared" ca="1" si="36"/>
        <v>0</v>
      </c>
      <c r="U86" s="150">
        <f t="shared" ca="1" si="36"/>
        <v>0</v>
      </c>
      <c r="V86" s="150">
        <f t="shared" ca="1" si="36"/>
        <v>0</v>
      </c>
      <c r="W86" s="150">
        <f t="shared" ca="1" si="36"/>
        <v>0</v>
      </c>
      <c r="X86" s="150">
        <f t="shared" ca="1" si="36"/>
        <v>0.99999891897694937</v>
      </c>
      <c r="Y86" s="150">
        <f t="shared" ca="1" si="36"/>
        <v>1.0810230506308471E-6</v>
      </c>
      <c r="Z86" s="150">
        <f t="shared" ca="1" si="36"/>
        <v>0</v>
      </c>
      <c r="AA86" s="150">
        <f t="shared" ca="1" si="36"/>
        <v>0</v>
      </c>
      <c r="AB86" s="150">
        <f t="shared" ca="1" si="36"/>
        <v>0</v>
      </c>
      <c r="AC86" s="150">
        <f t="shared" ca="1" si="36"/>
        <v>0</v>
      </c>
      <c r="AD86" s="150">
        <f t="shared" ca="1" si="36"/>
        <v>0</v>
      </c>
      <c r="AE86" s="150">
        <f t="shared" ca="1" si="36"/>
        <v>0</v>
      </c>
      <c r="AF86" s="150">
        <f t="shared" ca="1" si="36"/>
        <v>0</v>
      </c>
      <c r="AG86" s="150">
        <f t="shared" ca="1" si="36"/>
        <v>0</v>
      </c>
      <c r="AH86" s="150">
        <f t="shared" ca="1" si="36"/>
        <v>0</v>
      </c>
      <c r="AI86" s="150">
        <f t="shared" ca="1" si="36"/>
        <v>0</v>
      </c>
      <c r="AJ86" s="150">
        <f t="shared" ca="1" si="36"/>
        <v>0</v>
      </c>
      <c r="AK86" s="150">
        <f t="shared" ca="1" si="36"/>
        <v>0</v>
      </c>
      <c r="AL86" s="150">
        <f t="shared" ca="1" si="36"/>
        <v>0</v>
      </c>
      <c r="AM86" s="150">
        <f t="shared" ca="1" si="36"/>
        <v>0</v>
      </c>
      <c r="AN86" s="150">
        <f t="shared" ca="1" si="36"/>
        <v>0</v>
      </c>
      <c r="AO86" s="150">
        <f t="shared" ca="1" si="36"/>
        <v>0</v>
      </c>
      <c r="AP86" s="150">
        <f t="shared" ca="1" si="36"/>
        <v>0</v>
      </c>
      <c r="AQ86" s="150">
        <f t="shared" ca="1" si="36"/>
        <v>0</v>
      </c>
      <c r="AR86" s="150">
        <f t="shared" ca="1" si="36"/>
        <v>0</v>
      </c>
      <c r="AS86" s="150">
        <f t="shared" ca="1" si="36"/>
        <v>0</v>
      </c>
      <c r="AT86" s="150">
        <f t="shared" ca="1" si="36"/>
        <v>0</v>
      </c>
      <c r="AU86" s="150">
        <f t="shared" ca="1" si="36"/>
        <v>0</v>
      </c>
      <c r="AV86" s="150">
        <f t="shared" ca="1" si="36"/>
        <v>0</v>
      </c>
      <c r="AW86" s="150">
        <f t="shared" ca="1" si="36"/>
        <v>1</v>
      </c>
      <c r="AX86" s="150">
        <f t="shared" ca="1" si="36"/>
        <v>1</v>
      </c>
      <c r="AY86" s="150">
        <f t="shared" ca="1" si="36"/>
        <v>0</v>
      </c>
      <c r="AZ86" s="150">
        <f t="shared" ca="1" si="36"/>
        <v>0</v>
      </c>
      <c r="BA86" s="150">
        <f t="shared" ca="1" si="36"/>
        <v>0</v>
      </c>
      <c r="BB86" s="150">
        <f t="shared" ca="1" si="36"/>
        <v>0</v>
      </c>
      <c r="BC86" s="150">
        <f t="shared" ca="1" si="36"/>
        <v>0</v>
      </c>
      <c r="BD86" s="150">
        <f t="shared" ca="1" si="36"/>
        <v>0</v>
      </c>
      <c r="BE86" s="150">
        <f t="shared" ca="1" si="36"/>
        <v>0</v>
      </c>
      <c r="BF86" s="150">
        <f t="shared" ca="1" si="36"/>
        <v>0</v>
      </c>
      <c r="BG86" s="150">
        <f t="shared" ca="1" si="36"/>
        <v>0</v>
      </c>
      <c r="BH86" s="150">
        <f t="shared" ca="1" si="36"/>
        <v>0</v>
      </c>
      <c r="BI86" s="150">
        <f t="shared" ca="1" si="36"/>
        <v>0</v>
      </c>
      <c r="BJ86" s="150">
        <f t="shared" ca="1" si="36"/>
        <v>0</v>
      </c>
      <c r="BK86" s="150">
        <f t="shared" ca="1" si="36"/>
        <v>0</v>
      </c>
      <c r="BL86" s="150">
        <f t="shared" ca="1" si="36"/>
        <v>0</v>
      </c>
      <c r="BM86" s="150">
        <f t="shared" ca="1" si="36"/>
        <v>0</v>
      </c>
      <c r="BN86" s="150">
        <f t="shared" ca="1" si="36"/>
        <v>0</v>
      </c>
      <c r="BO86" s="150">
        <f t="shared" ca="1" si="36"/>
        <v>0</v>
      </c>
      <c r="BP86" s="150">
        <f t="shared" ca="1" si="36"/>
        <v>0</v>
      </c>
      <c r="BQ86" s="150">
        <f t="shared" ca="1" si="36"/>
        <v>0</v>
      </c>
      <c r="BR86" s="150">
        <f t="shared" ca="1" si="36"/>
        <v>0</v>
      </c>
      <c r="BS86" s="150">
        <f t="shared" ca="1" si="36"/>
        <v>0</v>
      </c>
      <c r="BT86" s="150">
        <f t="shared" ca="1" si="36"/>
        <v>0</v>
      </c>
      <c r="BU86" s="150">
        <f t="shared" ca="1" si="36"/>
        <v>0</v>
      </c>
      <c r="BV86" s="150">
        <f t="shared" ca="1" si="36"/>
        <v>0</v>
      </c>
      <c r="BW86" s="150">
        <f t="shared" ca="1" si="36"/>
        <v>0</v>
      </c>
      <c r="BX86" s="150">
        <f t="shared" ca="1" si="36"/>
        <v>0</v>
      </c>
      <c r="BY86" s="150">
        <f t="shared" ca="1" si="36"/>
        <v>0</v>
      </c>
      <c r="BZ86" s="150">
        <f t="shared" ca="1" si="36"/>
        <v>0</v>
      </c>
      <c r="CA86" s="150">
        <f t="shared" ca="1" si="36"/>
        <v>0</v>
      </c>
      <c r="CB86" s="150">
        <f t="shared" ca="1" si="36"/>
        <v>0</v>
      </c>
      <c r="CC86" s="150">
        <f t="shared" ca="1" si="36"/>
        <v>0</v>
      </c>
      <c r="CD86" s="150">
        <f t="shared" ca="1" si="36"/>
        <v>0</v>
      </c>
      <c r="CE86" s="150">
        <f t="shared" ref="CE86:CP86" ca="1" si="37">CE83</f>
        <v>0</v>
      </c>
      <c r="CF86" s="150">
        <f t="shared" ca="1" si="37"/>
        <v>0</v>
      </c>
      <c r="CG86" s="150">
        <f t="shared" ca="1" si="37"/>
        <v>0</v>
      </c>
      <c r="CH86" s="150">
        <f t="shared" ca="1" si="37"/>
        <v>0</v>
      </c>
      <c r="CI86" s="150">
        <f t="shared" ca="1" si="37"/>
        <v>0</v>
      </c>
      <c r="CJ86" s="150">
        <f t="shared" ca="1" si="37"/>
        <v>0</v>
      </c>
      <c r="CK86" s="150">
        <f t="shared" ca="1" si="37"/>
        <v>0</v>
      </c>
      <c r="CL86" s="150">
        <f t="shared" ca="1" si="37"/>
        <v>0</v>
      </c>
      <c r="CM86" s="150">
        <f t="shared" ca="1" si="37"/>
        <v>0</v>
      </c>
      <c r="CN86" s="150">
        <f t="shared" ca="1" si="37"/>
        <v>0</v>
      </c>
      <c r="CO86" s="150">
        <f t="shared" ca="1" si="37"/>
        <v>0</v>
      </c>
      <c r="CP86" s="150">
        <f t="shared" ca="1" si="37"/>
        <v>0</v>
      </c>
    </row>
    <row r="87" spans="1:94" ht="12.75" customHeight="1" x14ac:dyDescent="0.2">
      <c r="B87" s="3" t="s">
        <v>307</v>
      </c>
      <c r="J87" s="5" t="s">
        <v>5</v>
      </c>
      <c r="L87" s="145"/>
      <c r="P87" s="146"/>
      <c r="R87" s="150">
        <f ca="1">SUM(R85:R86)</f>
        <v>0</v>
      </c>
      <c r="S87" s="150">
        <f t="shared" ref="S87:CD87" ca="1" si="38">SUM(S85:S86)</f>
        <v>0</v>
      </c>
      <c r="T87" s="150">
        <f t="shared" ca="1" si="38"/>
        <v>0</v>
      </c>
      <c r="U87" s="150">
        <f t="shared" ca="1" si="38"/>
        <v>0</v>
      </c>
      <c r="V87" s="150">
        <f t="shared" ca="1" si="38"/>
        <v>0</v>
      </c>
      <c r="W87" s="150">
        <f t="shared" ca="1" si="38"/>
        <v>0</v>
      </c>
      <c r="X87" s="150">
        <f t="shared" ca="1" si="38"/>
        <v>0.99999891897694937</v>
      </c>
      <c r="Y87" s="150">
        <f t="shared" ca="1" si="38"/>
        <v>1</v>
      </c>
      <c r="Z87" s="150">
        <f t="shared" ca="1" si="38"/>
        <v>1</v>
      </c>
      <c r="AA87" s="150">
        <f t="shared" ca="1" si="38"/>
        <v>1</v>
      </c>
      <c r="AB87" s="150">
        <f t="shared" ca="1" si="38"/>
        <v>1</v>
      </c>
      <c r="AC87" s="150">
        <f t="shared" ca="1" si="38"/>
        <v>1</v>
      </c>
      <c r="AD87" s="150">
        <f t="shared" ca="1" si="38"/>
        <v>1</v>
      </c>
      <c r="AE87" s="150">
        <f t="shared" ca="1" si="38"/>
        <v>1</v>
      </c>
      <c r="AF87" s="150">
        <f t="shared" ca="1" si="38"/>
        <v>1</v>
      </c>
      <c r="AG87" s="150">
        <f t="shared" ca="1" si="38"/>
        <v>1</v>
      </c>
      <c r="AH87" s="150">
        <f t="shared" ca="1" si="38"/>
        <v>1</v>
      </c>
      <c r="AI87" s="150">
        <f t="shared" ca="1" si="38"/>
        <v>1</v>
      </c>
      <c r="AJ87" s="150">
        <f t="shared" ca="1" si="38"/>
        <v>1</v>
      </c>
      <c r="AK87" s="150">
        <f t="shared" ca="1" si="38"/>
        <v>1</v>
      </c>
      <c r="AL87" s="150">
        <f t="shared" ca="1" si="38"/>
        <v>1</v>
      </c>
      <c r="AM87" s="150">
        <f t="shared" ca="1" si="38"/>
        <v>1</v>
      </c>
      <c r="AN87" s="150">
        <f t="shared" ca="1" si="38"/>
        <v>1</v>
      </c>
      <c r="AO87" s="150">
        <f t="shared" ca="1" si="38"/>
        <v>1</v>
      </c>
      <c r="AP87" s="150">
        <f t="shared" ca="1" si="38"/>
        <v>1</v>
      </c>
      <c r="AQ87" s="150">
        <f t="shared" ca="1" si="38"/>
        <v>1</v>
      </c>
      <c r="AR87" s="150">
        <f t="shared" ca="1" si="38"/>
        <v>1</v>
      </c>
      <c r="AS87" s="150">
        <f t="shared" ca="1" si="38"/>
        <v>1</v>
      </c>
      <c r="AT87" s="150">
        <f t="shared" ca="1" si="38"/>
        <v>1</v>
      </c>
      <c r="AU87" s="150">
        <f t="shared" ca="1" si="38"/>
        <v>1</v>
      </c>
      <c r="AV87" s="150">
        <f t="shared" ca="1" si="38"/>
        <v>1</v>
      </c>
      <c r="AW87" s="150">
        <f t="shared" ca="1" si="38"/>
        <v>2</v>
      </c>
      <c r="AX87" s="150">
        <f t="shared" ca="1" si="38"/>
        <v>3</v>
      </c>
      <c r="AY87" s="150">
        <f t="shared" ca="1" si="38"/>
        <v>3</v>
      </c>
      <c r="AZ87" s="150">
        <f t="shared" ca="1" si="38"/>
        <v>3</v>
      </c>
      <c r="BA87" s="150">
        <f t="shared" ca="1" si="38"/>
        <v>3</v>
      </c>
      <c r="BB87" s="150">
        <f t="shared" ca="1" si="38"/>
        <v>3</v>
      </c>
      <c r="BC87" s="150">
        <f t="shared" ca="1" si="38"/>
        <v>3</v>
      </c>
      <c r="BD87" s="150">
        <f t="shared" ca="1" si="38"/>
        <v>3</v>
      </c>
      <c r="BE87" s="150">
        <f t="shared" ca="1" si="38"/>
        <v>3</v>
      </c>
      <c r="BF87" s="150">
        <f t="shared" ca="1" si="38"/>
        <v>3</v>
      </c>
      <c r="BG87" s="150">
        <f t="shared" ca="1" si="38"/>
        <v>3</v>
      </c>
      <c r="BH87" s="150">
        <f t="shared" ca="1" si="38"/>
        <v>3</v>
      </c>
      <c r="BI87" s="150">
        <f t="shared" ca="1" si="38"/>
        <v>3</v>
      </c>
      <c r="BJ87" s="150">
        <f t="shared" ca="1" si="38"/>
        <v>3</v>
      </c>
      <c r="BK87" s="150">
        <f t="shared" ca="1" si="38"/>
        <v>3</v>
      </c>
      <c r="BL87" s="150">
        <f t="shared" ca="1" si="38"/>
        <v>3</v>
      </c>
      <c r="BM87" s="150">
        <f t="shared" ca="1" si="38"/>
        <v>3</v>
      </c>
      <c r="BN87" s="150">
        <f t="shared" ca="1" si="38"/>
        <v>3</v>
      </c>
      <c r="BO87" s="150">
        <f t="shared" ca="1" si="38"/>
        <v>3</v>
      </c>
      <c r="BP87" s="150">
        <f t="shared" ca="1" si="38"/>
        <v>3</v>
      </c>
      <c r="BQ87" s="150">
        <f t="shared" ca="1" si="38"/>
        <v>3</v>
      </c>
      <c r="BR87" s="150">
        <f t="shared" ca="1" si="38"/>
        <v>3</v>
      </c>
      <c r="BS87" s="150">
        <f t="shared" ca="1" si="38"/>
        <v>3</v>
      </c>
      <c r="BT87" s="150">
        <f t="shared" ca="1" si="38"/>
        <v>3</v>
      </c>
      <c r="BU87" s="150">
        <f t="shared" ca="1" si="38"/>
        <v>3</v>
      </c>
      <c r="BV87" s="150">
        <f t="shared" ca="1" si="38"/>
        <v>3</v>
      </c>
      <c r="BW87" s="150">
        <f t="shared" ca="1" si="38"/>
        <v>3</v>
      </c>
      <c r="BX87" s="150">
        <f t="shared" ca="1" si="38"/>
        <v>3</v>
      </c>
      <c r="BY87" s="150">
        <f t="shared" ca="1" si="38"/>
        <v>3</v>
      </c>
      <c r="BZ87" s="150">
        <f t="shared" ca="1" si="38"/>
        <v>3</v>
      </c>
      <c r="CA87" s="150">
        <f t="shared" ca="1" si="38"/>
        <v>3</v>
      </c>
      <c r="CB87" s="150">
        <f t="shared" ca="1" si="38"/>
        <v>3</v>
      </c>
      <c r="CC87" s="150">
        <f t="shared" ca="1" si="38"/>
        <v>3</v>
      </c>
      <c r="CD87" s="150">
        <f t="shared" ca="1" si="38"/>
        <v>3</v>
      </c>
      <c r="CE87" s="150">
        <f t="shared" ref="CE87:CP87" ca="1" si="39">SUM(CE85:CE86)</f>
        <v>3</v>
      </c>
      <c r="CF87" s="150">
        <f t="shared" ca="1" si="39"/>
        <v>3</v>
      </c>
      <c r="CG87" s="150">
        <f t="shared" ca="1" si="39"/>
        <v>3</v>
      </c>
      <c r="CH87" s="150">
        <f t="shared" ca="1" si="39"/>
        <v>3</v>
      </c>
      <c r="CI87" s="150">
        <f t="shared" ca="1" si="39"/>
        <v>3</v>
      </c>
      <c r="CJ87" s="150">
        <f t="shared" ca="1" si="39"/>
        <v>3</v>
      </c>
      <c r="CK87" s="150">
        <f t="shared" ca="1" si="39"/>
        <v>3</v>
      </c>
      <c r="CL87" s="150">
        <f t="shared" ca="1" si="39"/>
        <v>3</v>
      </c>
      <c r="CM87" s="150">
        <f t="shared" ca="1" si="39"/>
        <v>3</v>
      </c>
      <c r="CN87" s="150">
        <f t="shared" ca="1" si="39"/>
        <v>3</v>
      </c>
      <c r="CO87" s="150">
        <f t="shared" ca="1" si="39"/>
        <v>3</v>
      </c>
      <c r="CP87" s="150">
        <f t="shared" ca="1" si="39"/>
        <v>3</v>
      </c>
    </row>
    <row r="88" spans="1:94" ht="12.75" customHeight="1" x14ac:dyDescent="0.2">
      <c r="L88" s="145"/>
      <c r="P88" s="146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47"/>
      <c r="BA88" s="147"/>
      <c r="BB88" s="147"/>
      <c r="BC88" s="147"/>
      <c r="BD88" s="147"/>
      <c r="BE88" s="147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47"/>
      <c r="BW88" s="147"/>
      <c r="BX88" s="147"/>
      <c r="BY88" s="147"/>
      <c r="BZ88" s="147"/>
      <c r="CA88" s="147"/>
      <c r="CB88" s="147"/>
      <c r="CC88" s="147"/>
      <c r="CD88" s="147"/>
      <c r="CE88" s="147"/>
      <c r="CF88" s="147"/>
      <c r="CG88" s="147"/>
      <c r="CH88" s="147"/>
      <c r="CI88" s="147"/>
      <c r="CJ88" s="147"/>
      <c r="CK88" s="147"/>
      <c r="CL88" s="147"/>
      <c r="CM88" s="147"/>
      <c r="CN88" s="147"/>
      <c r="CO88" s="147"/>
      <c r="CP88" s="147"/>
    </row>
    <row r="89" spans="1:94" s="380" customFormat="1" ht="12.75" customHeight="1" x14ac:dyDescent="0.2">
      <c r="A89" s="377" t="s">
        <v>215</v>
      </c>
      <c r="B89" s="377"/>
      <c r="C89" s="377"/>
      <c r="D89" s="377"/>
      <c r="E89" s="377"/>
      <c r="F89" s="377"/>
      <c r="G89" s="377"/>
      <c r="H89" s="377"/>
      <c r="I89" s="378"/>
      <c r="J89" s="379"/>
      <c r="K89" s="377"/>
      <c r="L89" s="377"/>
      <c r="M89" s="377"/>
      <c r="N89" s="377"/>
      <c r="O89" s="377"/>
      <c r="P89" s="377"/>
      <c r="Q89" s="377"/>
      <c r="R89" s="377"/>
      <c r="S89" s="377"/>
      <c r="T89" s="377"/>
      <c r="U89" s="377"/>
      <c r="V89" s="377"/>
      <c r="W89" s="377"/>
      <c r="X89" s="377"/>
      <c r="Y89" s="377"/>
      <c r="Z89" s="377"/>
      <c r="AA89" s="377"/>
      <c r="AB89" s="377"/>
      <c r="AC89" s="377"/>
      <c r="AD89" s="377"/>
      <c r="AE89" s="377"/>
      <c r="AF89" s="377"/>
      <c r="AG89" s="377"/>
      <c r="AH89" s="377"/>
      <c r="AI89" s="377"/>
      <c r="AJ89" s="377"/>
      <c r="AK89" s="377"/>
      <c r="AL89" s="377"/>
      <c r="AM89" s="377"/>
      <c r="AN89" s="377"/>
      <c r="AO89" s="377"/>
      <c r="AP89" s="377"/>
      <c r="AQ89" s="377"/>
      <c r="AR89" s="377"/>
      <c r="AS89" s="377"/>
      <c r="AT89" s="377"/>
      <c r="AU89" s="377"/>
      <c r="AV89" s="377"/>
      <c r="AW89" s="377"/>
      <c r="AX89" s="377"/>
      <c r="AY89" s="377"/>
      <c r="AZ89" s="377"/>
      <c r="BA89" s="377"/>
      <c r="BB89" s="377"/>
      <c r="BC89" s="377"/>
      <c r="BD89" s="377"/>
      <c r="BE89" s="377"/>
      <c r="BF89" s="377"/>
      <c r="BG89" s="377"/>
      <c r="BH89" s="377"/>
      <c r="BI89" s="377"/>
      <c r="BJ89" s="377"/>
      <c r="BK89" s="377"/>
      <c r="BL89" s="377"/>
      <c r="BM89" s="377"/>
      <c r="BN89" s="377"/>
      <c r="BO89" s="377"/>
      <c r="BP89" s="377"/>
      <c r="BQ89" s="377"/>
      <c r="BR89" s="377"/>
      <c r="BS89" s="377"/>
      <c r="BT89" s="377"/>
      <c r="BU89" s="377"/>
      <c r="BV89" s="377"/>
      <c r="BW89" s="377"/>
      <c r="BX89" s="377"/>
      <c r="BY89" s="377"/>
      <c r="BZ89" s="377"/>
      <c r="CA89" s="377"/>
      <c r="CB89" s="377"/>
      <c r="CC89" s="377"/>
      <c r="CD89" s="377"/>
      <c r="CE89" s="377"/>
      <c r="CF89" s="377"/>
      <c r="CG89" s="377"/>
      <c r="CH89" s="377"/>
      <c r="CI89" s="377"/>
      <c r="CJ89" s="377"/>
      <c r="CK89" s="377"/>
      <c r="CL89" s="377"/>
      <c r="CM89" s="377"/>
      <c r="CN89" s="377"/>
      <c r="CO89" s="377"/>
      <c r="CP89" s="377"/>
    </row>
    <row r="90" spans="1:94" ht="12.75" customHeight="1" outlineLevel="1" x14ac:dyDescent="0.2">
      <c r="L90" s="145"/>
      <c r="P90" s="146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147"/>
      <c r="BE90" s="147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47"/>
      <c r="BW90" s="147"/>
      <c r="BX90" s="147"/>
      <c r="BY90" s="147"/>
      <c r="BZ90" s="147"/>
      <c r="CA90" s="147"/>
      <c r="CB90" s="147"/>
      <c r="CC90" s="147"/>
      <c r="CD90" s="147"/>
      <c r="CE90" s="147"/>
      <c r="CF90" s="147"/>
      <c r="CG90" s="147"/>
      <c r="CH90" s="147"/>
      <c r="CI90" s="147"/>
      <c r="CJ90" s="147"/>
      <c r="CK90" s="147"/>
      <c r="CL90" s="147"/>
      <c r="CM90" s="147"/>
      <c r="CN90" s="147"/>
      <c r="CO90" s="147"/>
      <c r="CP90" s="147"/>
    </row>
    <row r="91" spans="1:94" ht="12.75" customHeight="1" outlineLevel="1" x14ac:dyDescent="0.2">
      <c r="B91" s="41" t="s">
        <v>216</v>
      </c>
      <c r="L91" s="145"/>
      <c r="P91" s="146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47"/>
      <c r="BA91" s="147"/>
      <c r="BB91" s="147"/>
      <c r="BC91" s="147"/>
      <c r="BD91" s="147"/>
      <c r="BE91" s="147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47"/>
      <c r="BW91" s="147"/>
      <c r="BX91" s="147"/>
      <c r="BY91" s="147"/>
      <c r="BZ91" s="147"/>
      <c r="CA91" s="147"/>
      <c r="CB91" s="147"/>
      <c r="CC91" s="147"/>
      <c r="CD91" s="147"/>
      <c r="CE91" s="147"/>
      <c r="CF91" s="147"/>
      <c r="CG91" s="147"/>
      <c r="CH91" s="147"/>
      <c r="CI91" s="147"/>
      <c r="CJ91" s="147"/>
      <c r="CK91" s="147"/>
      <c r="CL91" s="147"/>
      <c r="CM91" s="147"/>
      <c r="CN91" s="147"/>
      <c r="CO91" s="147"/>
      <c r="CP91" s="147"/>
    </row>
    <row r="92" spans="1:94" ht="12.75" customHeight="1" outlineLevel="1" x14ac:dyDescent="0.2">
      <c r="L92" s="145"/>
      <c r="P92" s="146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47"/>
      <c r="BA92" s="147"/>
      <c r="BB92" s="147"/>
      <c r="BC92" s="147"/>
      <c r="BD92" s="147"/>
      <c r="BE92" s="147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47"/>
      <c r="BW92" s="147"/>
      <c r="BX92" s="147"/>
      <c r="BY92" s="147"/>
      <c r="BZ92" s="147"/>
      <c r="CA92" s="147"/>
      <c r="CB92" s="147"/>
      <c r="CC92" s="147"/>
      <c r="CD92" s="147"/>
      <c r="CE92" s="147"/>
      <c r="CF92" s="147"/>
      <c r="CG92" s="147"/>
      <c r="CH92" s="147"/>
      <c r="CI92" s="147"/>
      <c r="CJ92" s="147"/>
      <c r="CK92" s="147"/>
      <c r="CL92" s="147"/>
      <c r="CM92" s="147"/>
      <c r="CN92" s="147"/>
      <c r="CO92" s="147"/>
      <c r="CP92" s="147"/>
    </row>
    <row r="93" spans="1:94" ht="12.75" customHeight="1" outlineLevel="1" x14ac:dyDescent="0.2">
      <c r="B93" s="3" t="s">
        <v>217</v>
      </c>
      <c r="J93" s="5" t="s">
        <v>5</v>
      </c>
      <c r="L93" s="145"/>
      <c r="P93" s="146"/>
      <c r="R93" s="150">
        <f>'Manganese Mine'!R1043</f>
        <v>0</v>
      </c>
      <c r="S93" s="150">
        <f>'Manganese Mine'!S1043</f>
        <v>0</v>
      </c>
      <c r="T93" s="150">
        <f>'Manganese Mine'!T1043</f>
        <v>0</v>
      </c>
      <c r="U93" s="150">
        <f>'Manganese Mine'!U1043</f>
        <v>244.20062040019135</v>
      </c>
      <c r="V93" s="150">
        <f>'Manganese Mine'!V1043</f>
        <v>360.26782061618593</v>
      </c>
      <c r="W93" s="150">
        <f>'Manganese Mine'!W1043</f>
        <v>517.87399857521223</v>
      </c>
      <c r="X93" s="150">
        <f>'Manganese Mine'!X1043</f>
        <v>501.30727219403042</v>
      </c>
      <c r="Y93" s="150">
        <f>'Manganese Mine'!Y1043</f>
        <v>485.10310403470095</v>
      </c>
      <c r="Z93" s="150">
        <f>'Manganese Mine'!Z1043</f>
        <v>469.9453231866712</v>
      </c>
      <c r="AA93" s="150">
        <f>'Manganese Mine'!AA1043</f>
        <v>454.17870669073744</v>
      </c>
      <c r="AB93" s="150">
        <f>'Manganese Mine'!AB1043</f>
        <v>437.72180371064036</v>
      </c>
      <c r="AC93" s="150">
        <f>'Manganese Mine'!AC1043</f>
        <v>422.90914257253917</v>
      </c>
      <c r="AD93" s="150">
        <f>'Manganese Mine'!AD1043</f>
        <v>406.11221356629005</v>
      </c>
      <c r="AE93" s="150">
        <f>'Manganese Mine'!AE1043</f>
        <v>386.83285483986083</v>
      </c>
      <c r="AF93" s="150">
        <f>'Manganese Mine'!AF1043</f>
        <v>369.51347108108843</v>
      </c>
      <c r="AG93" s="150">
        <f>'Manganese Mine'!AG1043</f>
        <v>351.48730487210719</v>
      </c>
      <c r="AH93" s="150">
        <f>'Manganese Mine'!AH1043</f>
        <v>333.37419293424955</v>
      </c>
      <c r="AI93" s="150">
        <f>'Manganese Mine'!AI1043</f>
        <v>316.44445640234983</v>
      </c>
      <c r="AJ93" s="150">
        <f>'Manganese Mine'!AJ1043</f>
        <v>298.49732059322065</v>
      </c>
      <c r="AK93" s="150">
        <f>'Manganese Mine'!AK1043</f>
        <v>280.62791653071582</v>
      </c>
      <c r="AL93" s="150">
        <f>'Manganese Mine'!AL1043</f>
        <v>262.62637584683642</v>
      </c>
      <c r="AM93" s="150">
        <f>'Manganese Mine'!AM1043</f>
        <v>242.8116337617395</v>
      </c>
      <c r="AN93" s="150">
        <f>'Manganese Mine'!AN1043</f>
        <v>222.98502279383453</v>
      </c>
      <c r="AO93" s="150">
        <f>'Manganese Mine'!AO1043</f>
        <v>204.18267633203422</v>
      </c>
      <c r="AP93" s="150">
        <f>'Manganese Mine'!AP1043</f>
        <v>185.727493677003</v>
      </c>
      <c r="AQ93" s="150">
        <f>'Manganese Mine'!AQ1043</f>
        <v>163.34661413490289</v>
      </c>
      <c r="AR93" s="150">
        <f>'Manganese Mine'!AR1043</f>
        <v>140.29415565955193</v>
      </c>
      <c r="AS93" s="150">
        <f>'Manganese Mine'!AS1043</f>
        <v>112.23532452764155</v>
      </c>
      <c r="AT93" s="150">
        <f>'Manganese Mine'!AT1043</f>
        <v>84.176493395731171</v>
      </c>
      <c r="AU93" s="150">
        <f>'Manganese Mine'!AU1043</f>
        <v>56.117662263820783</v>
      </c>
      <c r="AV93" s="150">
        <f>'Manganese Mine'!AV1043</f>
        <v>28.058831131910392</v>
      </c>
      <c r="AW93" s="150">
        <f>'Manganese Mine'!AW1043</f>
        <v>0</v>
      </c>
      <c r="AX93" s="150">
        <f>'Manganese Mine'!AX1043</f>
        <v>0</v>
      </c>
      <c r="AY93" s="150">
        <f>'Manganese Mine'!AY1043</f>
        <v>0</v>
      </c>
      <c r="AZ93" s="150">
        <f>'Manganese Mine'!AZ1043</f>
        <v>0</v>
      </c>
      <c r="BA93" s="150">
        <f>'Manganese Mine'!BA1043</f>
        <v>0</v>
      </c>
      <c r="BB93" s="150">
        <f>'Manganese Mine'!BB1043</f>
        <v>0</v>
      </c>
      <c r="BC93" s="150">
        <f>'Manganese Mine'!BC1043</f>
        <v>0</v>
      </c>
      <c r="BD93" s="150">
        <f>'Manganese Mine'!BD1043</f>
        <v>0</v>
      </c>
      <c r="BE93" s="150">
        <f>'Manganese Mine'!BE1043</f>
        <v>0</v>
      </c>
      <c r="BF93" s="150">
        <f>'Manganese Mine'!BF1043</f>
        <v>0</v>
      </c>
      <c r="BG93" s="150">
        <f>'Manganese Mine'!BG1043</f>
        <v>0</v>
      </c>
      <c r="BH93" s="150">
        <f>'Manganese Mine'!BH1043</f>
        <v>0</v>
      </c>
      <c r="BI93" s="150">
        <f>'Manganese Mine'!BI1043</f>
        <v>0</v>
      </c>
      <c r="BJ93" s="150">
        <f>'Manganese Mine'!BJ1043</f>
        <v>0</v>
      </c>
      <c r="BK93" s="150">
        <f>'Manganese Mine'!BK1043</f>
        <v>0</v>
      </c>
      <c r="BL93" s="150">
        <f>'Manganese Mine'!BL1043</f>
        <v>0</v>
      </c>
      <c r="BM93" s="150">
        <f>'Manganese Mine'!BM1043</f>
        <v>0</v>
      </c>
      <c r="BN93" s="150">
        <f>'Manganese Mine'!BN1043</f>
        <v>0</v>
      </c>
      <c r="BO93" s="150">
        <f>'Manganese Mine'!BO1043</f>
        <v>0</v>
      </c>
      <c r="BP93" s="150">
        <f>'Manganese Mine'!BP1043</f>
        <v>0</v>
      </c>
      <c r="BQ93" s="150">
        <f>'Manganese Mine'!BQ1043</f>
        <v>0</v>
      </c>
      <c r="BR93" s="150">
        <f>'Manganese Mine'!BR1043</f>
        <v>0</v>
      </c>
      <c r="BS93" s="150">
        <f>'Manganese Mine'!BS1043</f>
        <v>0</v>
      </c>
      <c r="BT93" s="150">
        <f>'Manganese Mine'!BT1043</f>
        <v>0</v>
      </c>
      <c r="BU93" s="150">
        <f>'Manganese Mine'!BU1043</f>
        <v>0</v>
      </c>
      <c r="BV93" s="150">
        <f>'Manganese Mine'!BV1043</f>
        <v>0</v>
      </c>
      <c r="BW93" s="150">
        <f>'Manganese Mine'!BW1043</f>
        <v>0</v>
      </c>
      <c r="BX93" s="150">
        <f>'Manganese Mine'!BX1043</f>
        <v>0</v>
      </c>
      <c r="BY93" s="150">
        <f>'Manganese Mine'!BY1043</f>
        <v>0</v>
      </c>
      <c r="BZ93" s="150">
        <f>'Manganese Mine'!BZ1043</f>
        <v>0</v>
      </c>
      <c r="CA93" s="150">
        <f>'Manganese Mine'!CA1043</f>
        <v>0</v>
      </c>
      <c r="CB93" s="150">
        <f>'Manganese Mine'!CB1043</f>
        <v>0</v>
      </c>
      <c r="CC93" s="150">
        <f>'Manganese Mine'!CC1043</f>
        <v>0</v>
      </c>
      <c r="CD93" s="150">
        <f>'Manganese Mine'!CD1043</f>
        <v>0</v>
      </c>
      <c r="CE93" s="150">
        <f>'Manganese Mine'!CE1043</f>
        <v>0</v>
      </c>
      <c r="CF93" s="150">
        <f>'Manganese Mine'!CF1043</f>
        <v>0</v>
      </c>
      <c r="CG93" s="150">
        <f>'Manganese Mine'!CG1043</f>
        <v>0</v>
      </c>
      <c r="CH93" s="150">
        <f>'Manganese Mine'!CH1043</f>
        <v>0</v>
      </c>
      <c r="CI93" s="150">
        <f>'Manganese Mine'!CI1043</f>
        <v>0</v>
      </c>
      <c r="CJ93" s="150">
        <f>'Manganese Mine'!CJ1043</f>
        <v>0</v>
      </c>
      <c r="CK93" s="150">
        <f>'Manganese Mine'!CK1043</f>
        <v>0</v>
      </c>
      <c r="CL93" s="150">
        <f>'Manganese Mine'!CL1043</f>
        <v>0</v>
      </c>
      <c r="CM93" s="150">
        <f>'Manganese Mine'!CM1043</f>
        <v>0</v>
      </c>
      <c r="CN93" s="150">
        <f>'Manganese Mine'!CN1043</f>
        <v>0</v>
      </c>
      <c r="CO93" s="150">
        <f>'Manganese Mine'!CO1043</f>
        <v>0</v>
      </c>
      <c r="CP93" s="150">
        <f>'Manganese Mine'!CP1043</f>
        <v>0</v>
      </c>
    </row>
    <row r="94" spans="1:94" ht="12.75" customHeight="1" outlineLevel="1" x14ac:dyDescent="0.2">
      <c r="L94" s="145"/>
      <c r="P94" s="146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  <c r="AH94" s="150"/>
      <c r="AI94" s="150"/>
      <c r="AJ94" s="150"/>
      <c r="AK94" s="150"/>
      <c r="AL94" s="150"/>
      <c r="AM94" s="150"/>
      <c r="AN94" s="150"/>
      <c r="AO94" s="150"/>
      <c r="AP94" s="150"/>
      <c r="AQ94" s="150"/>
      <c r="AR94" s="150"/>
      <c r="AS94" s="150"/>
      <c r="AT94" s="150"/>
      <c r="AU94" s="150"/>
      <c r="AV94" s="150"/>
      <c r="AW94" s="150"/>
      <c r="AX94" s="150"/>
      <c r="AY94" s="150"/>
      <c r="AZ94" s="150"/>
      <c r="BA94" s="150"/>
      <c r="BB94" s="150"/>
      <c r="BC94" s="150"/>
      <c r="BD94" s="150"/>
      <c r="BE94" s="150"/>
      <c r="BF94" s="150"/>
      <c r="BG94" s="150"/>
      <c r="BH94" s="150"/>
      <c r="BI94" s="150"/>
      <c r="BJ94" s="150"/>
      <c r="BK94" s="150"/>
      <c r="BL94" s="150"/>
      <c r="BM94" s="150"/>
      <c r="BN94" s="150"/>
      <c r="BO94" s="150"/>
      <c r="BP94" s="150"/>
      <c r="BQ94" s="150"/>
      <c r="BR94" s="150"/>
      <c r="BS94" s="150"/>
      <c r="BT94" s="150"/>
      <c r="BU94" s="150"/>
      <c r="BV94" s="150"/>
      <c r="BW94" s="150"/>
      <c r="BX94" s="150"/>
      <c r="BY94" s="150"/>
      <c r="BZ94" s="150"/>
      <c r="CA94" s="150"/>
      <c r="CB94" s="150"/>
      <c r="CC94" s="150"/>
      <c r="CD94" s="150"/>
      <c r="CE94" s="150"/>
      <c r="CF94" s="150"/>
      <c r="CG94" s="150"/>
      <c r="CH94" s="150"/>
      <c r="CI94" s="150"/>
      <c r="CJ94" s="150"/>
      <c r="CK94" s="150"/>
      <c r="CL94" s="150"/>
      <c r="CM94" s="150"/>
      <c r="CN94" s="150"/>
      <c r="CO94" s="150"/>
      <c r="CP94" s="150"/>
    </row>
    <row r="95" spans="1:94" ht="12.75" customHeight="1" outlineLevel="1" x14ac:dyDescent="0.2">
      <c r="B95" s="44" t="s">
        <v>218</v>
      </c>
      <c r="L95" s="145"/>
      <c r="P95" s="146"/>
      <c r="R95" s="150"/>
      <c r="S95" s="150"/>
      <c r="T95" s="150"/>
      <c r="U95" s="150"/>
      <c r="V95" s="150"/>
      <c r="W95" s="150"/>
      <c r="X95" s="150"/>
      <c r="Y95" s="150"/>
      <c r="Z95" s="150"/>
      <c r="AA95" s="150"/>
      <c r="AB95" s="150"/>
      <c r="AC95" s="150"/>
      <c r="AD95" s="150"/>
      <c r="AE95" s="150"/>
      <c r="AF95" s="150"/>
      <c r="AG95" s="150"/>
      <c r="AH95" s="150"/>
      <c r="AI95" s="150"/>
      <c r="AJ95" s="150"/>
      <c r="AK95" s="150"/>
      <c r="AL95" s="150"/>
      <c r="AM95" s="150"/>
      <c r="AN95" s="150"/>
      <c r="AO95" s="150"/>
      <c r="AP95" s="150"/>
      <c r="AQ95" s="150"/>
      <c r="AR95" s="150"/>
      <c r="AS95" s="150"/>
      <c r="AT95" s="150"/>
      <c r="AU95" s="150"/>
      <c r="AV95" s="150"/>
      <c r="AW95" s="150"/>
      <c r="AX95" s="150"/>
      <c r="AY95" s="150"/>
      <c r="AZ95" s="150"/>
      <c r="BA95" s="150"/>
      <c r="BB95" s="150"/>
      <c r="BC95" s="150"/>
      <c r="BD95" s="150"/>
      <c r="BE95" s="150"/>
      <c r="BF95" s="150"/>
      <c r="BG95" s="150"/>
      <c r="BH95" s="150"/>
      <c r="BI95" s="150"/>
      <c r="BJ95" s="150"/>
      <c r="BK95" s="150"/>
      <c r="BL95" s="150"/>
      <c r="BM95" s="150"/>
      <c r="BN95" s="150"/>
      <c r="BO95" s="150"/>
      <c r="BP95" s="150"/>
      <c r="BQ95" s="150"/>
      <c r="BR95" s="150"/>
      <c r="BS95" s="150"/>
      <c r="BT95" s="150"/>
      <c r="BU95" s="150"/>
      <c r="BV95" s="150"/>
      <c r="BW95" s="150"/>
      <c r="BX95" s="150"/>
      <c r="BY95" s="150"/>
      <c r="BZ95" s="150"/>
      <c r="CA95" s="150"/>
      <c r="CB95" s="150"/>
      <c r="CC95" s="150"/>
      <c r="CD95" s="150"/>
      <c r="CE95" s="150"/>
      <c r="CF95" s="150"/>
      <c r="CG95" s="150"/>
      <c r="CH95" s="150"/>
      <c r="CI95" s="150"/>
      <c r="CJ95" s="150"/>
      <c r="CK95" s="150"/>
      <c r="CL95" s="150"/>
      <c r="CM95" s="150"/>
      <c r="CN95" s="150"/>
      <c r="CO95" s="150"/>
      <c r="CP95" s="150"/>
    </row>
    <row r="96" spans="1:94" ht="12.75" customHeight="1" outlineLevel="1" x14ac:dyDescent="0.2">
      <c r="L96" s="145"/>
      <c r="P96" s="146"/>
      <c r="R96" s="150"/>
      <c r="S96" s="150"/>
      <c r="T96" s="150"/>
      <c r="U96" s="150"/>
      <c r="V96" s="150"/>
      <c r="W96" s="150"/>
      <c r="X96" s="150"/>
      <c r="Y96" s="150"/>
      <c r="Z96" s="150"/>
      <c r="AA96" s="150"/>
      <c r="AB96" s="150"/>
      <c r="AC96" s="150"/>
      <c r="AD96" s="150"/>
      <c r="AE96" s="150"/>
      <c r="AF96" s="150"/>
      <c r="AG96" s="150"/>
      <c r="AH96" s="150"/>
      <c r="AI96" s="150"/>
      <c r="AJ96" s="150"/>
      <c r="AK96" s="150"/>
      <c r="AL96" s="150"/>
      <c r="AM96" s="150"/>
      <c r="AN96" s="150"/>
      <c r="AO96" s="150"/>
      <c r="AP96" s="150"/>
      <c r="AQ96" s="150"/>
      <c r="AR96" s="150"/>
      <c r="AS96" s="150"/>
      <c r="AT96" s="150"/>
      <c r="AU96" s="150"/>
      <c r="AV96" s="150"/>
      <c r="AW96" s="150"/>
      <c r="AX96" s="150"/>
      <c r="AY96" s="150"/>
      <c r="AZ96" s="150"/>
      <c r="BA96" s="150"/>
      <c r="BB96" s="150"/>
      <c r="BC96" s="150"/>
      <c r="BD96" s="150"/>
      <c r="BE96" s="150"/>
      <c r="BF96" s="150"/>
      <c r="BG96" s="150"/>
      <c r="BH96" s="150"/>
      <c r="BI96" s="150"/>
      <c r="BJ96" s="150"/>
      <c r="BK96" s="150"/>
      <c r="BL96" s="150"/>
      <c r="BM96" s="150"/>
      <c r="BN96" s="150"/>
      <c r="BO96" s="150"/>
      <c r="BP96" s="150"/>
      <c r="BQ96" s="150"/>
      <c r="BR96" s="150"/>
      <c r="BS96" s="150"/>
      <c r="BT96" s="150"/>
      <c r="BU96" s="150"/>
      <c r="BV96" s="150"/>
      <c r="BW96" s="150"/>
      <c r="BX96" s="150"/>
      <c r="BY96" s="150"/>
      <c r="BZ96" s="150"/>
      <c r="CA96" s="150"/>
      <c r="CB96" s="150"/>
      <c r="CC96" s="150"/>
      <c r="CD96" s="150"/>
      <c r="CE96" s="150"/>
      <c r="CF96" s="150"/>
      <c r="CG96" s="150"/>
      <c r="CH96" s="150"/>
      <c r="CI96" s="150"/>
      <c r="CJ96" s="150"/>
      <c r="CK96" s="150"/>
      <c r="CL96" s="150"/>
      <c r="CM96" s="150"/>
      <c r="CN96" s="150"/>
      <c r="CO96" s="150"/>
      <c r="CP96" s="150"/>
    </row>
    <row r="97" spans="2:94" ht="12.75" customHeight="1" outlineLevel="1" x14ac:dyDescent="0.2">
      <c r="B97" s="3" t="s">
        <v>219</v>
      </c>
      <c r="J97" s="5" t="s">
        <v>5</v>
      </c>
      <c r="L97" s="145"/>
      <c r="P97" s="146"/>
      <c r="R97" s="150">
        <f ca="1">'Manganese Mine'!R1019</f>
        <v>0</v>
      </c>
      <c r="S97" s="150">
        <f ca="1">'Manganese Mine'!S1019</f>
        <v>0</v>
      </c>
      <c r="T97" s="150">
        <f ca="1">'Manganese Mine'!T1019</f>
        <v>0</v>
      </c>
      <c r="U97" s="150">
        <f ca="1">'Manganese Mine'!U1019</f>
        <v>0</v>
      </c>
      <c r="V97" s="150">
        <f ca="1">'Manganese Mine'!V1019</f>
        <v>0</v>
      </c>
      <c r="W97" s="150">
        <f ca="1">'Manganese Mine'!W1019</f>
        <v>0</v>
      </c>
      <c r="X97" s="150">
        <f ca="1">'Manganese Mine'!X1019</f>
        <v>0.99999891897694937</v>
      </c>
      <c r="Y97" s="150">
        <f ca="1">'Manganese Mine'!Y1019</f>
        <v>1</v>
      </c>
      <c r="Z97" s="150">
        <f ca="1">'Manganese Mine'!Z1019</f>
        <v>1</v>
      </c>
      <c r="AA97" s="150">
        <f ca="1">'Manganese Mine'!AA1019</f>
        <v>1</v>
      </c>
      <c r="AB97" s="150">
        <f ca="1">'Manganese Mine'!AB1019</f>
        <v>1</v>
      </c>
      <c r="AC97" s="150">
        <f ca="1">'Manganese Mine'!AC1019</f>
        <v>1</v>
      </c>
      <c r="AD97" s="150">
        <f ca="1">'Manganese Mine'!AD1019</f>
        <v>1</v>
      </c>
      <c r="AE97" s="150">
        <f ca="1">'Manganese Mine'!AE1019</f>
        <v>1</v>
      </c>
      <c r="AF97" s="150">
        <f ca="1">'Manganese Mine'!AF1019</f>
        <v>1</v>
      </c>
      <c r="AG97" s="150">
        <f ca="1">'Manganese Mine'!AG1019</f>
        <v>1</v>
      </c>
      <c r="AH97" s="150">
        <f ca="1">'Manganese Mine'!AH1019</f>
        <v>1</v>
      </c>
      <c r="AI97" s="150">
        <f ca="1">'Manganese Mine'!AI1019</f>
        <v>1</v>
      </c>
      <c r="AJ97" s="150">
        <f ca="1">'Manganese Mine'!AJ1019</f>
        <v>1</v>
      </c>
      <c r="AK97" s="150">
        <f ca="1">'Manganese Mine'!AK1019</f>
        <v>1</v>
      </c>
      <c r="AL97" s="150">
        <f ca="1">'Manganese Mine'!AL1019</f>
        <v>1</v>
      </c>
      <c r="AM97" s="150">
        <f ca="1">'Manganese Mine'!AM1019</f>
        <v>1</v>
      </c>
      <c r="AN97" s="150">
        <f ca="1">'Manganese Mine'!AN1019</f>
        <v>1</v>
      </c>
      <c r="AO97" s="150">
        <f ca="1">'Manganese Mine'!AO1019</f>
        <v>1</v>
      </c>
      <c r="AP97" s="150">
        <f ca="1">'Manganese Mine'!AP1019</f>
        <v>1</v>
      </c>
      <c r="AQ97" s="150">
        <f ca="1">'Manganese Mine'!AQ1019</f>
        <v>1</v>
      </c>
      <c r="AR97" s="150">
        <f ca="1">'Manganese Mine'!AR1019</f>
        <v>1</v>
      </c>
      <c r="AS97" s="150">
        <f ca="1">'Manganese Mine'!AS1019</f>
        <v>1</v>
      </c>
      <c r="AT97" s="150">
        <f ca="1">'Manganese Mine'!AT1019</f>
        <v>1</v>
      </c>
      <c r="AU97" s="150">
        <f ca="1">'Manganese Mine'!AU1019</f>
        <v>1</v>
      </c>
      <c r="AV97" s="150">
        <f ca="1">'Manganese Mine'!AV1019</f>
        <v>1</v>
      </c>
      <c r="AW97" s="150">
        <f ca="1">'Manganese Mine'!AW1019</f>
        <v>2</v>
      </c>
      <c r="AX97" s="150">
        <f ca="1">'Manganese Mine'!AX1019</f>
        <v>3</v>
      </c>
      <c r="AY97" s="150">
        <f ca="1">'Manganese Mine'!AY1019</f>
        <v>3</v>
      </c>
      <c r="AZ97" s="150">
        <f ca="1">'Manganese Mine'!AZ1019</f>
        <v>3</v>
      </c>
      <c r="BA97" s="150">
        <f ca="1">'Manganese Mine'!BA1019</f>
        <v>3</v>
      </c>
      <c r="BB97" s="150">
        <f ca="1">'Manganese Mine'!BB1019</f>
        <v>3</v>
      </c>
      <c r="BC97" s="150">
        <f ca="1">'Manganese Mine'!BC1019</f>
        <v>3</v>
      </c>
      <c r="BD97" s="150">
        <f ca="1">'Manganese Mine'!BD1019</f>
        <v>3</v>
      </c>
      <c r="BE97" s="150">
        <f ca="1">'Manganese Mine'!BE1019</f>
        <v>3</v>
      </c>
      <c r="BF97" s="150">
        <f ca="1">'Manganese Mine'!BF1019</f>
        <v>3</v>
      </c>
      <c r="BG97" s="150">
        <f ca="1">'Manganese Mine'!BG1019</f>
        <v>3</v>
      </c>
      <c r="BH97" s="150">
        <f ca="1">'Manganese Mine'!BH1019</f>
        <v>3</v>
      </c>
      <c r="BI97" s="150">
        <f ca="1">'Manganese Mine'!BI1019</f>
        <v>3</v>
      </c>
      <c r="BJ97" s="150">
        <f ca="1">'Manganese Mine'!BJ1019</f>
        <v>3</v>
      </c>
      <c r="BK97" s="150">
        <f ca="1">'Manganese Mine'!BK1019</f>
        <v>3</v>
      </c>
      <c r="BL97" s="150">
        <f ca="1">'Manganese Mine'!BL1019</f>
        <v>3</v>
      </c>
      <c r="BM97" s="150">
        <f ca="1">'Manganese Mine'!BM1019</f>
        <v>3</v>
      </c>
      <c r="BN97" s="150">
        <f ca="1">'Manganese Mine'!BN1019</f>
        <v>3</v>
      </c>
      <c r="BO97" s="150">
        <f ca="1">'Manganese Mine'!BO1019</f>
        <v>3</v>
      </c>
      <c r="BP97" s="150">
        <f ca="1">'Manganese Mine'!BP1019</f>
        <v>3</v>
      </c>
      <c r="BQ97" s="150">
        <f ca="1">'Manganese Mine'!BQ1019</f>
        <v>3</v>
      </c>
      <c r="BR97" s="150">
        <f ca="1">'Manganese Mine'!BR1019</f>
        <v>3</v>
      </c>
      <c r="BS97" s="150">
        <f ca="1">'Manganese Mine'!BS1019</f>
        <v>3</v>
      </c>
      <c r="BT97" s="150">
        <f ca="1">'Manganese Mine'!BT1019</f>
        <v>3</v>
      </c>
      <c r="BU97" s="150">
        <f ca="1">'Manganese Mine'!BU1019</f>
        <v>3</v>
      </c>
      <c r="BV97" s="150">
        <f ca="1">'Manganese Mine'!BV1019</f>
        <v>3</v>
      </c>
      <c r="BW97" s="150">
        <f ca="1">'Manganese Mine'!BW1019</f>
        <v>3</v>
      </c>
      <c r="BX97" s="150">
        <f ca="1">'Manganese Mine'!BX1019</f>
        <v>3</v>
      </c>
      <c r="BY97" s="150">
        <f ca="1">'Manganese Mine'!BY1019</f>
        <v>3</v>
      </c>
      <c r="BZ97" s="150">
        <f ca="1">'Manganese Mine'!BZ1019</f>
        <v>3</v>
      </c>
      <c r="CA97" s="150">
        <f ca="1">'Manganese Mine'!CA1019</f>
        <v>3</v>
      </c>
      <c r="CB97" s="150">
        <f ca="1">'Manganese Mine'!CB1019</f>
        <v>3</v>
      </c>
      <c r="CC97" s="150">
        <f ca="1">'Manganese Mine'!CC1019</f>
        <v>3</v>
      </c>
      <c r="CD97" s="150">
        <f ca="1">'Manganese Mine'!CD1019</f>
        <v>3</v>
      </c>
      <c r="CE97" s="150">
        <f ca="1">'Manganese Mine'!CE1019</f>
        <v>3</v>
      </c>
      <c r="CF97" s="150">
        <f ca="1">'Manganese Mine'!CF1019</f>
        <v>3</v>
      </c>
      <c r="CG97" s="150">
        <f ca="1">'Manganese Mine'!CG1019</f>
        <v>3</v>
      </c>
      <c r="CH97" s="150">
        <f ca="1">'Manganese Mine'!CH1019</f>
        <v>3</v>
      </c>
      <c r="CI97" s="150">
        <f ca="1">'Manganese Mine'!CI1019</f>
        <v>3</v>
      </c>
      <c r="CJ97" s="150">
        <f ca="1">'Manganese Mine'!CJ1019</f>
        <v>3</v>
      </c>
      <c r="CK97" s="150">
        <f ca="1">'Manganese Mine'!CK1019</f>
        <v>3</v>
      </c>
      <c r="CL97" s="150">
        <f ca="1">'Manganese Mine'!CL1019</f>
        <v>3</v>
      </c>
      <c r="CM97" s="150">
        <f ca="1">'Manganese Mine'!CM1019</f>
        <v>3</v>
      </c>
      <c r="CN97" s="150">
        <f ca="1">'Manganese Mine'!CN1019</f>
        <v>3</v>
      </c>
      <c r="CO97" s="150">
        <f ca="1">'Manganese Mine'!CO1019</f>
        <v>3</v>
      </c>
      <c r="CP97" s="150">
        <f ca="1">'Manganese Mine'!CP1019</f>
        <v>3</v>
      </c>
    </row>
    <row r="98" spans="2:94" ht="12.75" customHeight="1" outlineLevel="1" x14ac:dyDescent="0.2">
      <c r="B98" s="3" t="s">
        <v>44</v>
      </c>
      <c r="J98" s="5" t="s">
        <v>5</v>
      </c>
      <c r="L98" s="145"/>
      <c r="P98" s="146"/>
      <c r="R98" s="150">
        <f ca="1">'Manganese Mine'!R1064</f>
        <v>0</v>
      </c>
      <c r="S98" s="150">
        <f ca="1">'Manganese Mine'!S1064</f>
        <v>0</v>
      </c>
      <c r="T98" s="150">
        <f ca="1">'Manganese Mine'!T1064</f>
        <v>0</v>
      </c>
      <c r="U98" s="150">
        <f ca="1">'Manganese Mine'!U1064</f>
        <v>0</v>
      </c>
      <c r="V98" s="150">
        <f ca="1">'Manganese Mine'!V1064</f>
        <v>0</v>
      </c>
      <c r="W98" s="150">
        <f ca="1">'Manganese Mine'!W1064</f>
        <v>0</v>
      </c>
      <c r="X98" s="150">
        <f ca="1">'Manganese Mine'!X1064</f>
        <v>6.8640256820291032</v>
      </c>
      <c r="Y98" s="150">
        <f ca="1">'Manganese Mine'!Y1064</f>
        <v>8.6530856833621606</v>
      </c>
      <c r="Z98" s="150">
        <f ca="1">'Manganese Mine'!Z1064</f>
        <v>9.5224946797395091</v>
      </c>
      <c r="AA98" s="150">
        <f ca="1">'Manganese Mine'!AA1064</f>
        <v>8.6348626065223808</v>
      </c>
      <c r="AB98" s="150">
        <f ca="1">'Manganese Mine'!AB1064</f>
        <v>10.089788425221066</v>
      </c>
      <c r="AC98" s="150">
        <f ca="1">'Manganese Mine'!AC1064</f>
        <v>10.280194014081431</v>
      </c>
      <c r="AD98" s="150">
        <f ca="1">'Manganese Mine'!AD1064</f>
        <v>6.1587534548965452</v>
      </c>
      <c r="AE98" s="150">
        <f ca="1">'Manganese Mine'!AE1064</f>
        <v>5.998058206750124</v>
      </c>
      <c r="AF98" s="150">
        <f ca="1">'Manganese Mine'!AF1064</f>
        <v>7.7284931209347185</v>
      </c>
      <c r="AG98" s="150">
        <f ca="1">'Manganese Mine'!AG1064</f>
        <v>7.4236246032844893</v>
      </c>
      <c r="AH98" s="150">
        <f ca="1">'Manganese Mine'!AH1064</f>
        <v>9.1552731831699923</v>
      </c>
      <c r="AI98" s="150">
        <f ca="1">'Manganese Mine'!AI1064</f>
        <v>10.057635469606479</v>
      </c>
      <c r="AJ98" s="150">
        <f ca="1">'Manganese Mine'!AJ1064</f>
        <v>9.9004521925836482</v>
      </c>
      <c r="AK98" s="150">
        <f ca="1">'Manganese Mine'!AK1064</f>
        <v>10.759840041493851</v>
      </c>
      <c r="AL98" s="150">
        <f ca="1">'Manganese Mine'!AL1064</f>
        <v>9.7100056841827573</v>
      </c>
      <c r="AM98" s="150">
        <f ca="1">'Manganese Mine'!AM1064</f>
        <v>8.785923966931481</v>
      </c>
      <c r="AN98" s="150">
        <f ca="1">'Manganese Mine'!AN1064</f>
        <v>4.6345026758544314</v>
      </c>
      <c r="AO98" s="150">
        <f ca="1">'Manganese Mine'!AO1064</f>
        <v>0</v>
      </c>
      <c r="AP98" s="150">
        <f ca="1">'Manganese Mine'!AP1064</f>
        <v>0</v>
      </c>
      <c r="AQ98" s="150">
        <f ca="1">'Manganese Mine'!AQ1064</f>
        <v>0</v>
      </c>
      <c r="AR98" s="150">
        <f ca="1">'Manganese Mine'!AR1064</f>
        <v>0</v>
      </c>
      <c r="AS98" s="150">
        <f ca="1">'Manganese Mine'!AS1064</f>
        <v>0</v>
      </c>
      <c r="AT98" s="150">
        <f ca="1">'Manganese Mine'!AT1064</f>
        <v>0</v>
      </c>
      <c r="AU98" s="150">
        <f ca="1">'Manganese Mine'!AU1064</f>
        <v>0</v>
      </c>
      <c r="AV98" s="150">
        <f ca="1">'Manganese Mine'!AV1064</f>
        <v>0</v>
      </c>
      <c r="AW98" s="150">
        <f ca="1">'Manganese Mine'!AW1064</f>
        <v>0</v>
      </c>
      <c r="AX98" s="150">
        <f ca="1">'Manganese Mine'!AX1064</f>
        <v>0</v>
      </c>
      <c r="AY98" s="150">
        <f ca="1">'Manganese Mine'!AY1064</f>
        <v>0</v>
      </c>
      <c r="AZ98" s="150">
        <f ca="1">'Manganese Mine'!AZ1064</f>
        <v>0</v>
      </c>
      <c r="BA98" s="150">
        <f ca="1">'Manganese Mine'!BA1064</f>
        <v>0</v>
      </c>
      <c r="BB98" s="150">
        <f ca="1">'Manganese Mine'!BB1064</f>
        <v>0</v>
      </c>
      <c r="BC98" s="150">
        <f ca="1">'Manganese Mine'!BC1064</f>
        <v>0</v>
      </c>
      <c r="BD98" s="150">
        <f ca="1">'Manganese Mine'!BD1064</f>
        <v>0</v>
      </c>
      <c r="BE98" s="150">
        <f ca="1">'Manganese Mine'!BE1064</f>
        <v>0</v>
      </c>
      <c r="BF98" s="150">
        <f ca="1">'Manganese Mine'!BF1064</f>
        <v>0</v>
      </c>
      <c r="BG98" s="150">
        <f ca="1">'Manganese Mine'!BG1064</f>
        <v>0</v>
      </c>
      <c r="BH98" s="150">
        <f ca="1">'Manganese Mine'!BH1064</f>
        <v>0</v>
      </c>
      <c r="BI98" s="150">
        <f ca="1">'Manganese Mine'!BI1064</f>
        <v>0</v>
      </c>
      <c r="BJ98" s="150">
        <f ca="1">'Manganese Mine'!BJ1064</f>
        <v>0</v>
      </c>
      <c r="BK98" s="150">
        <f ca="1">'Manganese Mine'!BK1064</f>
        <v>0</v>
      </c>
      <c r="BL98" s="150">
        <f ca="1">'Manganese Mine'!BL1064</f>
        <v>0</v>
      </c>
      <c r="BM98" s="150">
        <f ca="1">'Manganese Mine'!BM1064</f>
        <v>0</v>
      </c>
      <c r="BN98" s="150">
        <f ca="1">'Manganese Mine'!BN1064</f>
        <v>0</v>
      </c>
      <c r="BO98" s="150">
        <f ca="1">'Manganese Mine'!BO1064</f>
        <v>0</v>
      </c>
      <c r="BP98" s="150">
        <f ca="1">'Manganese Mine'!BP1064</f>
        <v>0</v>
      </c>
      <c r="BQ98" s="150">
        <f ca="1">'Manganese Mine'!BQ1064</f>
        <v>0</v>
      </c>
      <c r="BR98" s="150">
        <f ca="1">'Manganese Mine'!BR1064</f>
        <v>0</v>
      </c>
      <c r="BS98" s="150">
        <f ca="1">'Manganese Mine'!BS1064</f>
        <v>0</v>
      </c>
      <c r="BT98" s="150">
        <f ca="1">'Manganese Mine'!BT1064</f>
        <v>0</v>
      </c>
      <c r="BU98" s="150">
        <f ca="1">'Manganese Mine'!BU1064</f>
        <v>0</v>
      </c>
      <c r="BV98" s="150">
        <f ca="1">'Manganese Mine'!BV1064</f>
        <v>0</v>
      </c>
      <c r="BW98" s="150">
        <f ca="1">'Manganese Mine'!BW1064</f>
        <v>0</v>
      </c>
      <c r="BX98" s="150">
        <f ca="1">'Manganese Mine'!BX1064</f>
        <v>0</v>
      </c>
      <c r="BY98" s="150">
        <f ca="1">'Manganese Mine'!BY1064</f>
        <v>0</v>
      </c>
      <c r="BZ98" s="150">
        <f ca="1">'Manganese Mine'!BZ1064</f>
        <v>0</v>
      </c>
      <c r="CA98" s="150">
        <f ca="1">'Manganese Mine'!CA1064</f>
        <v>0</v>
      </c>
      <c r="CB98" s="150">
        <f ca="1">'Manganese Mine'!CB1064</f>
        <v>0</v>
      </c>
      <c r="CC98" s="150">
        <f ca="1">'Manganese Mine'!CC1064</f>
        <v>0</v>
      </c>
      <c r="CD98" s="150">
        <f ca="1">'Manganese Mine'!CD1064</f>
        <v>0</v>
      </c>
      <c r="CE98" s="150">
        <f ca="1">'Manganese Mine'!CE1064</f>
        <v>0</v>
      </c>
      <c r="CF98" s="150">
        <f ca="1">'Manganese Mine'!CF1064</f>
        <v>0</v>
      </c>
      <c r="CG98" s="150">
        <f ca="1">'Manganese Mine'!CG1064</f>
        <v>0</v>
      </c>
      <c r="CH98" s="150">
        <f ca="1">'Manganese Mine'!CH1064</f>
        <v>0</v>
      </c>
      <c r="CI98" s="150">
        <f ca="1">'Manganese Mine'!CI1064</f>
        <v>0</v>
      </c>
      <c r="CJ98" s="150">
        <f ca="1">'Manganese Mine'!CJ1064</f>
        <v>0</v>
      </c>
      <c r="CK98" s="150">
        <f ca="1">'Manganese Mine'!CK1064</f>
        <v>0</v>
      </c>
      <c r="CL98" s="150">
        <f ca="1">'Manganese Mine'!CL1064</f>
        <v>0</v>
      </c>
      <c r="CM98" s="150">
        <f ca="1">'Manganese Mine'!CM1064</f>
        <v>0</v>
      </c>
      <c r="CN98" s="150">
        <f ca="1">'Manganese Mine'!CN1064</f>
        <v>0</v>
      </c>
      <c r="CO98" s="150">
        <f ca="1">'Manganese Mine'!CO1064</f>
        <v>0</v>
      </c>
      <c r="CP98" s="150">
        <f ca="1">'Manganese Mine'!CP1064</f>
        <v>0</v>
      </c>
    </row>
    <row r="99" spans="2:94" ht="12.75" customHeight="1" outlineLevel="1" x14ac:dyDescent="0.2">
      <c r="B99" s="13" t="s">
        <v>220</v>
      </c>
      <c r="C99" s="13"/>
      <c r="D99" s="13"/>
      <c r="E99" s="13"/>
      <c r="F99" s="13"/>
      <c r="G99" s="13"/>
      <c r="H99" s="13"/>
      <c r="I99" s="157"/>
      <c r="J99" s="14" t="s">
        <v>5</v>
      </c>
      <c r="K99" s="13"/>
      <c r="L99" s="158"/>
      <c r="M99" s="13"/>
      <c r="N99" s="13"/>
      <c r="O99" s="13"/>
      <c r="P99" s="159"/>
      <c r="Q99" s="13"/>
      <c r="R99" s="160">
        <f>'Manganese Mine'!R190</f>
        <v>0</v>
      </c>
      <c r="S99" s="160">
        <f>'Manganese Mine'!S190</f>
        <v>0</v>
      </c>
      <c r="T99" s="160">
        <f>'Manganese Mine'!T190</f>
        <v>0</v>
      </c>
      <c r="U99" s="160">
        <f>'Manganese Mine'!U190</f>
        <v>0</v>
      </c>
      <c r="V99" s="160">
        <f>'Manganese Mine'!V190</f>
        <v>0</v>
      </c>
      <c r="W99" s="160">
        <f>'Manganese Mine'!W190</f>
        <v>0</v>
      </c>
      <c r="X99" s="160">
        <f>'Manganese Mine'!X190</f>
        <v>21.757705208251537</v>
      </c>
      <c r="Y99" s="160">
        <f>'Manganese Mine'!Y190</f>
        <v>23.15122850231603</v>
      </c>
      <c r="Z99" s="160">
        <f>'Manganese Mine'!Z190</f>
        <v>24.038653008895153</v>
      </c>
      <c r="AA99" s="160">
        <f>'Manganese Mine'!AA190</f>
        <v>24.704534353437339</v>
      </c>
      <c r="AB99" s="160">
        <f>'Manganese Mine'!AB190</f>
        <v>23.665391262828052</v>
      </c>
      <c r="AC99" s="160">
        <f>'Manganese Mine'!AC190</f>
        <v>22.394633650037179</v>
      </c>
      <c r="AD99" s="160">
        <f>'Manganese Mine'!AD190</f>
        <v>23.50659976780571</v>
      </c>
      <c r="AE99" s="160">
        <f>'Manganese Mine'!AE190</f>
        <v>25.27150996220854</v>
      </c>
      <c r="AF99" s="160">
        <f>'Manganese Mine'!AF190</f>
        <v>25.671588009783193</v>
      </c>
      <c r="AG99" s="160">
        <f>'Manganese Mine'!AG190</f>
        <v>28.853191774750542</v>
      </c>
      <c r="AH99" s="160">
        <f>'Manganese Mine'!AH190</f>
        <v>27.981259908990694</v>
      </c>
      <c r="AI99" s="160">
        <f>'Manganese Mine'!AI190</f>
        <v>26.260706066787236</v>
      </c>
      <c r="AJ99" s="160">
        <f>'Manganese Mine'!AJ190</f>
        <v>29.712858486825155</v>
      </c>
      <c r="AK99" s="160">
        <f>'Manganese Mine'!AK190</f>
        <v>28.527891951350568</v>
      </c>
      <c r="AL99" s="160">
        <f>'Manganese Mine'!AL190</f>
        <v>33.814900425886322</v>
      </c>
      <c r="AM99" s="160">
        <f>'Manganese Mine'!AM190</f>
        <v>30.412493950044563</v>
      </c>
      <c r="AN99" s="160">
        <f>'Manganese Mine'!AN190</f>
        <v>29.719323352035929</v>
      </c>
      <c r="AO99" s="160">
        <f>'Manganese Mine'!AO190</f>
        <v>34.437505950243235</v>
      </c>
      <c r="AP99" s="160">
        <f>'Manganese Mine'!AP190</f>
        <v>35.714468256189718</v>
      </c>
      <c r="AQ99" s="160">
        <f>'Manganese Mine'!AQ190</f>
        <v>32.489289736845762</v>
      </c>
      <c r="AR99" s="160">
        <f>'Manganese Mine'!AR190</f>
        <v>38.057976638361197</v>
      </c>
      <c r="AS99" s="160">
        <f>'Manganese Mine'!AS190</f>
        <v>35.733391730340884</v>
      </c>
      <c r="AT99" s="160">
        <f>'Manganese Mine'!AT190</f>
        <v>34.778224271761246</v>
      </c>
      <c r="AU99" s="160">
        <f>'Manganese Mine'!AU190</f>
        <v>36.56434737529338</v>
      </c>
      <c r="AV99" s="160">
        <f>'Manganese Mine'!AV190</f>
        <v>35.720818664396859</v>
      </c>
      <c r="AW99" s="160">
        <f>'Manganese Mine'!AW190</f>
        <v>9.7234689526241596</v>
      </c>
      <c r="AX99" s="160">
        <f>'Manganese Mine'!AX190</f>
        <v>0</v>
      </c>
      <c r="AY99" s="160">
        <f>'Manganese Mine'!AY190</f>
        <v>0</v>
      </c>
      <c r="AZ99" s="160">
        <f>'Manganese Mine'!AZ190</f>
        <v>0</v>
      </c>
      <c r="BA99" s="160">
        <f>'Manganese Mine'!BA190</f>
        <v>0</v>
      </c>
      <c r="BB99" s="160">
        <f>'Manganese Mine'!BB190</f>
        <v>0</v>
      </c>
      <c r="BC99" s="160">
        <f>'Manganese Mine'!BC190</f>
        <v>0</v>
      </c>
      <c r="BD99" s="160">
        <f>'Manganese Mine'!BD190</f>
        <v>0</v>
      </c>
      <c r="BE99" s="160">
        <f>'Manganese Mine'!BE190</f>
        <v>0</v>
      </c>
      <c r="BF99" s="160">
        <f>'Manganese Mine'!BF190</f>
        <v>0</v>
      </c>
      <c r="BG99" s="160">
        <f>'Manganese Mine'!BG190</f>
        <v>0</v>
      </c>
      <c r="BH99" s="160">
        <f>'Manganese Mine'!BH190</f>
        <v>0</v>
      </c>
      <c r="BI99" s="160">
        <f>'Manganese Mine'!BI190</f>
        <v>0</v>
      </c>
      <c r="BJ99" s="160">
        <f>'Manganese Mine'!BJ190</f>
        <v>0</v>
      </c>
      <c r="BK99" s="160">
        <f>'Manganese Mine'!BK190</f>
        <v>0</v>
      </c>
      <c r="BL99" s="160">
        <f>'Manganese Mine'!BL190</f>
        <v>0</v>
      </c>
      <c r="BM99" s="160">
        <f>'Manganese Mine'!BM190</f>
        <v>0</v>
      </c>
      <c r="BN99" s="160">
        <f>'Manganese Mine'!BN190</f>
        <v>0</v>
      </c>
      <c r="BO99" s="160">
        <f>'Manganese Mine'!BO190</f>
        <v>0</v>
      </c>
      <c r="BP99" s="160">
        <f>'Manganese Mine'!BP190</f>
        <v>0</v>
      </c>
      <c r="BQ99" s="160">
        <f>'Manganese Mine'!BQ190</f>
        <v>0</v>
      </c>
      <c r="BR99" s="160">
        <f>'Manganese Mine'!BR190</f>
        <v>0</v>
      </c>
      <c r="BS99" s="160">
        <f>'Manganese Mine'!BS190</f>
        <v>0</v>
      </c>
      <c r="BT99" s="160">
        <f>'Manganese Mine'!BT190</f>
        <v>0</v>
      </c>
      <c r="BU99" s="160">
        <f>'Manganese Mine'!BU190</f>
        <v>0</v>
      </c>
      <c r="BV99" s="160">
        <f>'Manganese Mine'!BV190</f>
        <v>0</v>
      </c>
      <c r="BW99" s="160">
        <f>'Manganese Mine'!BW190</f>
        <v>0</v>
      </c>
      <c r="BX99" s="160">
        <f>'Manganese Mine'!BX190</f>
        <v>0</v>
      </c>
      <c r="BY99" s="160">
        <f>'Manganese Mine'!BY190</f>
        <v>0</v>
      </c>
      <c r="BZ99" s="160">
        <f>'Manganese Mine'!BZ190</f>
        <v>0</v>
      </c>
      <c r="CA99" s="160">
        <f>'Manganese Mine'!CA190</f>
        <v>0</v>
      </c>
      <c r="CB99" s="160">
        <f>'Manganese Mine'!CB190</f>
        <v>0</v>
      </c>
      <c r="CC99" s="160">
        <f>'Manganese Mine'!CC190</f>
        <v>0</v>
      </c>
      <c r="CD99" s="160">
        <f>'Manganese Mine'!CD190</f>
        <v>0</v>
      </c>
      <c r="CE99" s="160">
        <f>'Manganese Mine'!CE190</f>
        <v>0</v>
      </c>
      <c r="CF99" s="160">
        <f>'Manganese Mine'!CF190</f>
        <v>0</v>
      </c>
      <c r="CG99" s="160">
        <f>'Manganese Mine'!CG190</f>
        <v>0</v>
      </c>
      <c r="CH99" s="160">
        <f>'Manganese Mine'!CH190</f>
        <v>0</v>
      </c>
      <c r="CI99" s="160">
        <f>'Manganese Mine'!CI190</f>
        <v>0</v>
      </c>
      <c r="CJ99" s="160">
        <f>'Manganese Mine'!CJ190</f>
        <v>0</v>
      </c>
      <c r="CK99" s="160">
        <f>'Manganese Mine'!CK190</f>
        <v>0</v>
      </c>
      <c r="CL99" s="160">
        <f>'Manganese Mine'!CL190</f>
        <v>0</v>
      </c>
      <c r="CM99" s="160">
        <f>'Manganese Mine'!CM190</f>
        <v>0</v>
      </c>
      <c r="CN99" s="160">
        <f>'Manganese Mine'!CN190</f>
        <v>0</v>
      </c>
      <c r="CO99" s="160">
        <f>'Manganese Mine'!CO190</f>
        <v>0</v>
      </c>
      <c r="CP99" s="160">
        <f>'Manganese Mine'!CP190</f>
        <v>0</v>
      </c>
    </row>
    <row r="100" spans="2:94" ht="12.75" customHeight="1" outlineLevel="1" x14ac:dyDescent="0.2">
      <c r="J100" s="5" t="s">
        <v>5</v>
      </c>
      <c r="L100" s="145"/>
      <c r="P100" s="146"/>
      <c r="R100" s="151">
        <f t="shared" ref="R100:CC100" ca="1" si="40">SUM(R97:R99)</f>
        <v>0</v>
      </c>
      <c r="S100" s="151">
        <f t="shared" ca="1" si="40"/>
        <v>0</v>
      </c>
      <c r="T100" s="151">
        <f t="shared" ca="1" si="40"/>
        <v>0</v>
      </c>
      <c r="U100" s="151">
        <f t="shared" ca="1" si="40"/>
        <v>0</v>
      </c>
      <c r="V100" s="151">
        <f t="shared" ca="1" si="40"/>
        <v>0</v>
      </c>
      <c r="W100" s="151">
        <f t="shared" ca="1" si="40"/>
        <v>0</v>
      </c>
      <c r="X100" s="151">
        <f t="shared" ca="1" si="40"/>
        <v>29.621729809257587</v>
      </c>
      <c r="Y100" s="151">
        <f t="shared" ca="1" si="40"/>
        <v>32.804314185678194</v>
      </c>
      <c r="Z100" s="151">
        <f t="shared" ca="1" si="40"/>
        <v>34.561147688634662</v>
      </c>
      <c r="AA100" s="151">
        <f t="shared" ca="1" si="40"/>
        <v>34.339396959959721</v>
      </c>
      <c r="AB100" s="151">
        <f t="shared" ca="1" si="40"/>
        <v>34.755179688049118</v>
      </c>
      <c r="AC100" s="151">
        <f t="shared" ca="1" si="40"/>
        <v>33.67482766411861</v>
      </c>
      <c r="AD100" s="151">
        <f t="shared" ca="1" si="40"/>
        <v>30.665353222702254</v>
      </c>
      <c r="AE100" s="151">
        <f t="shared" ca="1" si="40"/>
        <v>32.269568168958664</v>
      </c>
      <c r="AF100" s="151">
        <f t="shared" ca="1" si="40"/>
        <v>34.400081130717908</v>
      </c>
      <c r="AG100" s="151">
        <f t="shared" ca="1" si="40"/>
        <v>37.276816378035029</v>
      </c>
      <c r="AH100" s="151">
        <f t="shared" ca="1" si="40"/>
        <v>38.13653309216069</v>
      </c>
      <c r="AI100" s="151">
        <f t="shared" ca="1" si="40"/>
        <v>37.318341536393717</v>
      </c>
      <c r="AJ100" s="151">
        <f t="shared" ca="1" si="40"/>
        <v>40.613310679408805</v>
      </c>
      <c r="AK100" s="151">
        <f t="shared" ca="1" si="40"/>
        <v>40.287731992844421</v>
      </c>
      <c r="AL100" s="151">
        <f t="shared" ca="1" si="40"/>
        <v>44.524906110069082</v>
      </c>
      <c r="AM100" s="151">
        <f t="shared" ca="1" si="40"/>
        <v>40.198417916976041</v>
      </c>
      <c r="AN100" s="151">
        <f t="shared" ca="1" si="40"/>
        <v>35.353826027890364</v>
      </c>
      <c r="AO100" s="151">
        <f t="shared" ca="1" si="40"/>
        <v>35.437505950243235</v>
      </c>
      <c r="AP100" s="151">
        <f t="shared" ca="1" si="40"/>
        <v>36.714468256189718</v>
      </c>
      <c r="AQ100" s="151">
        <f t="shared" ca="1" si="40"/>
        <v>33.489289736845762</v>
      </c>
      <c r="AR100" s="151">
        <f t="shared" ca="1" si="40"/>
        <v>39.057976638361197</v>
      </c>
      <c r="AS100" s="151">
        <f t="shared" ca="1" si="40"/>
        <v>36.733391730340884</v>
      </c>
      <c r="AT100" s="151">
        <f t="shared" ca="1" si="40"/>
        <v>35.778224271761246</v>
      </c>
      <c r="AU100" s="151">
        <f t="shared" ca="1" si="40"/>
        <v>37.56434737529338</v>
      </c>
      <c r="AV100" s="151">
        <f t="shared" ca="1" si="40"/>
        <v>36.720818664396859</v>
      </c>
      <c r="AW100" s="151">
        <f t="shared" ca="1" si="40"/>
        <v>11.72346895262416</v>
      </c>
      <c r="AX100" s="151">
        <f t="shared" ca="1" si="40"/>
        <v>3</v>
      </c>
      <c r="AY100" s="151">
        <f t="shared" ca="1" si="40"/>
        <v>3</v>
      </c>
      <c r="AZ100" s="151">
        <f t="shared" ca="1" si="40"/>
        <v>3</v>
      </c>
      <c r="BA100" s="151">
        <f t="shared" ca="1" si="40"/>
        <v>3</v>
      </c>
      <c r="BB100" s="151">
        <f t="shared" ca="1" si="40"/>
        <v>3</v>
      </c>
      <c r="BC100" s="151">
        <f t="shared" ca="1" si="40"/>
        <v>3</v>
      </c>
      <c r="BD100" s="151">
        <f t="shared" ca="1" si="40"/>
        <v>3</v>
      </c>
      <c r="BE100" s="151">
        <f t="shared" ca="1" si="40"/>
        <v>3</v>
      </c>
      <c r="BF100" s="151">
        <f t="shared" ca="1" si="40"/>
        <v>3</v>
      </c>
      <c r="BG100" s="151">
        <f t="shared" ca="1" si="40"/>
        <v>3</v>
      </c>
      <c r="BH100" s="151">
        <f t="shared" ca="1" si="40"/>
        <v>3</v>
      </c>
      <c r="BI100" s="151">
        <f t="shared" ca="1" si="40"/>
        <v>3</v>
      </c>
      <c r="BJ100" s="151">
        <f t="shared" ca="1" si="40"/>
        <v>3</v>
      </c>
      <c r="BK100" s="151">
        <f t="shared" ca="1" si="40"/>
        <v>3</v>
      </c>
      <c r="BL100" s="151">
        <f t="shared" ca="1" si="40"/>
        <v>3</v>
      </c>
      <c r="BM100" s="151">
        <f t="shared" ca="1" si="40"/>
        <v>3</v>
      </c>
      <c r="BN100" s="151">
        <f t="shared" ca="1" si="40"/>
        <v>3</v>
      </c>
      <c r="BO100" s="151">
        <f t="shared" ca="1" si="40"/>
        <v>3</v>
      </c>
      <c r="BP100" s="151">
        <f t="shared" ca="1" si="40"/>
        <v>3</v>
      </c>
      <c r="BQ100" s="151">
        <f t="shared" ca="1" si="40"/>
        <v>3</v>
      </c>
      <c r="BR100" s="151">
        <f t="shared" ca="1" si="40"/>
        <v>3</v>
      </c>
      <c r="BS100" s="151">
        <f t="shared" ca="1" si="40"/>
        <v>3</v>
      </c>
      <c r="BT100" s="151">
        <f t="shared" ca="1" si="40"/>
        <v>3</v>
      </c>
      <c r="BU100" s="151">
        <f t="shared" ca="1" si="40"/>
        <v>3</v>
      </c>
      <c r="BV100" s="151">
        <f t="shared" ca="1" si="40"/>
        <v>3</v>
      </c>
      <c r="BW100" s="151">
        <f t="shared" ca="1" si="40"/>
        <v>3</v>
      </c>
      <c r="BX100" s="151">
        <f t="shared" ca="1" si="40"/>
        <v>3</v>
      </c>
      <c r="BY100" s="151">
        <f t="shared" ca="1" si="40"/>
        <v>3</v>
      </c>
      <c r="BZ100" s="151">
        <f t="shared" ca="1" si="40"/>
        <v>3</v>
      </c>
      <c r="CA100" s="151">
        <f t="shared" ca="1" si="40"/>
        <v>3</v>
      </c>
      <c r="CB100" s="151">
        <f t="shared" ca="1" si="40"/>
        <v>3</v>
      </c>
      <c r="CC100" s="151">
        <f t="shared" ca="1" si="40"/>
        <v>3</v>
      </c>
      <c r="CD100" s="151">
        <f t="shared" ref="CD100:CP100" ca="1" si="41">SUM(CD97:CD99)</f>
        <v>3</v>
      </c>
      <c r="CE100" s="151">
        <f t="shared" ca="1" si="41"/>
        <v>3</v>
      </c>
      <c r="CF100" s="151">
        <f t="shared" ca="1" si="41"/>
        <v>3</v>
      </c>
      <c r="CG100" s="151">
        <f t="shared" ca="1" si="41"/>
        <v>3</v>
      </c>
      <c r="CH100" s="151">
        <f t="shared" ca="1" si="41"/>
        <v>3</v>
      </c>
      <c r="CI100" s="151">
        <f t="shared" ca="1" si="41"/>
        <v>3</v>
      </c>
      <c r="CJ100" s="151">
        <f t="shared" ca="1" si="41"/>
        <v>3</v>
      </c>
      <c r="CK100" s="151">
        <f t="shared" ca="1" si="41"/>
        <v>3</v>
      </c>
      <c r="CL100" s="151">
        <f t="shared" ca="1" si="41"/>
        <v>3</v>
      </c>
      <c r="CM100" s="151">
        <f t="shared" ca="1" si="41"/>
        <v>3</v>
      </c>
      <c r="CN100" s="151">
        <f t="shared" ca="1" si="41"/>
        <v>3</v>
      </c>
      <c r="CO100" s="151">
        <f t="shared" ca="1" si="41"/>
        <v>3</v>
      </c>
      <c r="CP100" s="151">
        <f t="shared" ca="1" si="41"/>
        <v>3</v>
      </c>
    </row>
    <row r="101" spans="2:94" ht="12.75" customHeight="1" outlineLevel="1" x14ac:dyDescent="0.2">
      <c r="L101" s="145"/>
      <c r="P101" s="146"/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  <c r="AH101" s="150"/>
      <c r="AI101" s="150"/>
      <c r="AJ101" s="150"/>
      <c r="AK101" s="150"/>
      <c r="AL101" s="150"/>
      <c r="AM101" s="150"/>
      <c r="AN101" s="150"/>
      <c r="AO101" s="150"/>
      <c r="AP101" s="150"/>
      <c r="AQ101" s="150"/>
      <c r="AR101" s="150"/>
      <c r="AS101" s="150"/>
      <c r="AT101" s="150"/>
      <c r="AU101" s="150"/>
      <c r="AV101" s="150"/>
      <c r="AW101" s="150"/>
      <c r="AX101" s="150"/>
      <c r="AY101" s="150"/>
      <c r="AZ101" s="150"/>
      <c r="BA101" s="150"/>
      <c r="BB101" s="150"/>
      <c r="BC101" s="150"/>
      <c r="BD101" s="150"/>
      <c r="BE101" s="150"/>
      <c r="BF101" s="150"/>
      <c r="BG101" s="150"/>
      <c r="BH101" s="150"/>
      <c r="BI101" s="150"/>
      <c r="BJ101" s="150"/>
      <c r="BK101" s="150"/>
      <c r="BL101" s="150"/>
      <c r="BM101" s="150"/>
      <c r="BN101" s="150"/>
      <c r="BO101" s="150"/>
      <c r="BP101" s="150"/>
      <c r="BQ101" s="150"/>
      <c r="BR101" s="150"/>
      <c r="BS101" s="150"/>
      <c r="BT101" s="150"/>
      <c r="BU101" s="150"/>
      <c r="BV101" s="150"/>
      <c r="BW101" s="150"/>
      <c r="BX101" s="150"/>
      <c r="BY101" s="150"/>
      <c r="BZ101" s="150"/>
      <c r="CA101" s="150"/>
      <c r="CB101" s="150"/>
      <c r="CC101" s="150"/>
      <c r="CD101" s="150"/>
      <c r="CE101" s="150"/>
      <c r="CF101" s="150"/>
      <c r="CG101" s="150"/>
      <c r="CH101" s="150"/>
      <c r="CI101" s="150"/>
      <c r="CJ101" s="150"/>
      <c r="CK101" s="150"/>
      <c r="CL101" s="150"/>
      <c r="CM101" s="150"/>
      <c r="CN101" s="150"/>
      <c r="CO101" s="150"/>
      <c r="CP101" s="150"/>
    </row>
    <row r="102" spans="2:94" ht="12.75" customHeight="1" outlineLevel="1" x14ac:dyDescent="0.2">
      <c r="L102" s="145"/>
      <c r="P102" s="146"/>
      <c r="R102" s="150"/>
      <c r="S102" s="150"/>
      <c r="T102" s="150"/>
      <c r="U102" s="150"/>
      <c r="V102" s="150"/>
      <c r="W102" s="150"/>
      <c r="X102" s="150"/>
      <c r="Y102" s="150"/>
      <c r="Z102" s="150"/>
      <c r="AA102" s="150"/>
      <c r="AB102" s="150"/>
      <c r="AC102" s="150"/>
      <c r="AD102" s="150"/>
      <c r="AE102" s="150"/>
      <c r="AF102" s="150"/>
      <c r="AG102" s="150"/>
      <c r="AH102" s="150"/>
      <c r="AI102" s="150"/>
      <c r="AJ102" s="150"/>
      <c r="AK102" s="150"/>
      <c r="AL102" s="150"/>
      <c r="AM102" s="150"/>
      <c r="AN102" s="150"/>
      <c r="AO102" s="150"/>
      <c r="AP102" s="150"/>
      <c r="AQ102" s="150"/>
      <c r="AR102" s="150"/>
      <c r="AS102" s="150"/>
      <c r="AT102" s="150"/>
      <c r="AU102" s="150"/>
      <c r="AV102" s="150"/>
      <c r="AW102" s="150"/>
      <c r="AX102" s="150"/>
      <c r="AY102" s="150"/>
      <c r="AZ102" s="150"/>
      <c r="BA102" s="150"/>
      <c r="BB102" s="150"/>
      <c r="BC102" s="150"/>
      <c r="BD102" s="150"/>
      <c r="BE102" s="150"/>
      <c r="BF102" s="150"/>
      <c r="BG102" s="150"/>
      <c r="BH102" s="150"/>
      <c r="BI102" s="150"/>
      <c r="BJ102" s="150"/>
      <c r="BK102" s="150"/>
      <c r="BL102" s="150"/>
      <c r="BM102" s="150"/>
      <c r="BN102" s="150"/>
      <c r="BO102" s="150"/>
      <c r="BP102" s="150"/>
      <c r="BQ102" s="150"/>
      <c r="BR102" s="150"/>
      <c r="BS102" s="150"/>
      <c r="BT102" s="150"/>
      <c r="BU102" s="150"/>
      <c r="BV102" s="150"/>
      <c r="BW102" s="150"/>
      <c r="BX102" s="150"/>
      <c r="BY102" s="150"/>
      <c r="BZ102" s="150"/>
      <c r="CA102" s="150"/>
      <c r="CB102" s="150"/>
      <c r="CC102" s="150"/>
      <c r="CD102" s="150"/>
      <c r="CE102" s="150"/>
      <c r="CF102" s="150"/>
      <c r="CG102" s="150"/>
      <c r="CH102" s="150"/>
      <c r="CI102" s="150"/>
      <c r="CJ102" s="150"/>
      <c r="CK102" s="150"/>
      <c r="CL102" s="150"/>
      <c r="CM102" s="150"/>
      <c r="CN102" s="150"/>
      <c r="CO102" s="150"/>
      <c r="CP102" s="150"/>
    </row>
    <row r="103" spans="2:94" ht="12.75" customHeight="1" outlineLevel="1" thickBot="1" x14ac:dyDescent="0.25">
      <c r="B103" s="161" t="s">
        <v>221</v>
      </c>
      <c r="C103" s="162"/>
      <c r="D103" s="162"/>
      <c r="E103" s="162"/>
      <c r="F103" s="162"/>
      <c r="G103" s="162"/>
      <c r="H103" s="162"/>
      <c r="I103" s="163"/>
      <c r="J103" s="164" t="s">
        <v>5</v>
      </c>
      <c r="K103" s="162"/>
      <c r="L103" s="165"/>
      <c r="M103" s="162"/>
      <c r="N103" s="162"/>
      <c r="O103" s="162"/>
      <c r="P103" s="166"/>
      <c r="Q103" s="162"/>
      <c r="R103" s="167">
        <f t="shared" ref="R103:CC103" ca="1" si="42">R100+R93</f>
        <v>0</v>
      </c>
      <c r="S103" s="167">
        <f t="shared" ca="1" si="42"/>
        <v>0</v>
      </c>
      <c r="T103" s="167">
        <f t="shared" ca="1" si="42"/>
        <v>0</v>
      </c>
      <c r="U103" s="167">
        <f t="shared" ca="1" si="42"/>
        <v>244.20062040019135</v>
      </c>
      <c r="V103" s="167">
        <f t="shared" ca="1" si="42"/>
        <v>360.26782061618593</v>
      </c>
      <c r="W103" s="167">
        <f t="shared" ca="1" si="42"/>
        <v>517.87399857521223</v>
      </c>
      <c r="X103" s="167">
        <f t="shared" ca="1" si="42"/>
        <v>530.92900200328802</v>
      </c>
      <c r="Y103" s="167">
        <f t="shared" ca="1" si="42"/>
        <v>517.9074182203791</v>
      </c>
      <c r="Z103" s="167">
        <f t="shared" ca="1" si="42"/>
        <v>504.50647087530587</v>
      </c>
      <c r="AA103" s="167">
        <f t="shared" ca="1" si="42"/>
        <v>488.51810365069719</v>
      </c>
      <c r="AB103" s="167">
        <f t="shared" ca="1" si="42"/>
        <v>472.47698339868947</v>
      </c>
      <c r="AC103" s="167">
        <f t="shared" ca="1" si="42"/>
        <v>456.58397023665776</v>
      </c>
      <c r="AD103" s="167">
        <f t="shared" ca="1" si="42"/>
        <v>436.77756678899232</v>
      </c>
      <c r="AE103" s="167">
        <f t="shared" ca="1" si="42"/>
        <v>419.10242300881947</v>
      </c>
      <c r="AF103" s="167">
        <f t="shared" ca="1" si="42"/>
        <v>403.91355221180635</v>
      </c>
      <c r="AG103" s="167">
        <f t="shared" ca="1" si="42"/>
        <v>388.76412125014224</v>
      </c>
      <c r="AH103" s="167">
        <f t="shared" ca="1" si="42"/>
        <v>371.51072602641023</v>
      </c>
      <c r="AI103" s="167">
        <f t="shared" ca="1" si="42"/>
        <v>353.76279793874357</v>
      </c>
      <c r="AJ103" s="167">
        <f t="shared" ca="1" si="42"/>
        <v>339.11063127262946</v>
      </c>
      <c r="AK103" s="167">
        <f t="shared" ca="1" si="42"/>
        <v>320.91564852356026</v>
      </c>
      <c r="AL103" s="167">
        <f t="shared" ca="1" si="42"/>
        <v>307.15128195690551</v>
      </c>
      <c r="AM103" s="167">
        <f t="shared" ca="1" si="42"/>
        <v>283.01005167871551</v>
      </c>
      <c r="AN103" s="167">
        <f t="shared" ca="1" si="42"/>
        <v>258.33884882172492</v>
      </c>
      <c r="AO103" s="167">
        <f t="shared" ca="1" si="42"/>
        <v>239.62018228227745</v>
      </c>
      <c r="AP103" s="167">
        <f t="shared" ca="1" si="42"/>
        <v>222.44196193319272</v>
      </c>
      <c r="AQ103" s="167">
        <f t="shared" ca="1" si="42"/>
        <v>196.83590387174866</v>
      </c>
      <c r="AR103" s="167">
        <f t="shared" ca="1" si="42"/>
        <v>179.35213229791313</v>
      </c>
      <c r="AS103" s="167">
        <f t="shared" ca="1" si="42"/>
        <v>148.96871625798244</v>
      </c>
      <c r="AT103" s="167">
        <f t="shared" ca="1" si="42"/>
        <v>119.95471766749242</v>
      </c>
      <c r="AU103" s="167">
        <f t="shared" ca="1" si="42"/>
        <v>93.68200963911417</v>
      </c>
      <c r="AV103" s="167">
        <f t="shared" ca="1" si="42"/>
        <v>64.779649796307254</v>
      </c>
      <c r="AW103" s="167">
        <f t="shared" ca="1" si="42"/>
        <v>11.72346895262416</v>
      </c>
      <c r="AX103" s="167">
        <f t="shared" ca="1" si="42"/>
        <v>3</v>
      </c>
      <c r="AY103" s="167">
        <f t="shared" ca="1" si="42"/>
        <v>3</v>
      </c>
      <c r="AZ103" s="167">
        <f t="shared" ca="1" si="42"/>
        <v>3</v>
      </c>
      <c r="BA103" s="167">
        <f t="shared" ca="1" si="42"/>
        <v>3</v>
      </c>
      <c r="BB103" s="167">
        <f t="shared" ca="1" si="42"/>
        <v>3</v>
      </c>
      <c r="BC103" s="167">
        <f t="shared" ca="1" si="42"/>
        <v>3</v>
      </c>
      <c r="BD103" s="167">
        <f t="shared" ca="1" si="42"/>
        <v>3</v>
      </c>
      <c r="BE103" s="167">
        <f t="shared" ca="1" si="42"/>
        <v>3</v>
      </c>
      <c r="BF103" s="167">
        <f t="shared" ca="1" si="42"/>
        <v>3</v>
      </c>
      <c r="BG103" s="167">
        <f t="shared" ca="1" si="42"/>
        <v>3</v>
      </c>
      <c r="BH103" s="167">
        <f t="shared" ca="1" si="42"/>
        <v>3</v>
      </c>
      <c r="BI103" s="167">
        <f t="shared" ca="1" si="42"/>
        <v>3</v>
      </c>
      <c r="BJ103" s="167">
        <f t="shared" ca="1" si="42"/>
        <v>3</v>
      </c>
      <c r="BK103" s="167">
        <f t="shared" ca="1" si="42"/>
        <v>3</v>
      </c>
      <c r="BL103" s="167">
        <f t="shared" ca="1" si="42"/>
        <v>3</v>
      </c>
      <c r="BM103" s="167">
        <f t="shared" ca="1" si="42"/>
        <v>3</v>
      </c>
      <c r="BN103" s="167">
        <f t="shared" ca="1" si="42"/>
        <v>3</v>
      </c>
      <c r="BO103" s="167">
        <f t="shared" ca="1" si="42"/>
        <v>3</v>
      </c>
      <c r="BP103" s="167">
        <f t="shared" ca="1" si="42"/>
        <v>3</v>
      </c>
      <c r="BQ103" s="167">
        <f t="shared" ca="1" si="42"/>
        <v>3</v>
      </c>
      <c r="BR103" s="167">
        <f t="shared" ca="1" si="42"/>
        <v>3</v>
      </c>
      <c r="BS103" s="167">
        <f t="shared" ca="1" si="42"/>
        <v>3</v>
      </c>
      <c r="BT103" s="167">
        <f t="shared" ca="1" si="42"/>
        <v>3</v>
      </c>
      <c r="BU103" s="167">
        <f t="shared" ca="1" si="42"/>
        <v>3</v>
      </c>
      <c r="BV103" s="167">
        <f t="shared" ca="1" si="42"/>
        <v>3</v>
      </c>
      <c r="BW103" s="167">
        <f t="shared" ca="1" si="42"/>
        <v>3</v>
      </c>
      <c r="BX103" s="167">
        <f t="shared" ca="1" si="42"/>
        <v>3</v>
      </c>
      <c r="BY103" s="167">
        <f t="shared" ca="1" si="42"/>
        <v>3</v>
      </c>
      <c r="BZ103" s="167">
        <f t="shared" ca="1" si="42"/>
        <v>3</v>
      </c>
      <c r="CA103" s="167">
        <f t="shared" ca="1" si="42"/>
        <v>3</v>
      </c>
      <c r="CB103" s="167">
        <f t="shared" ca="1" si="42"/>
        <v>3</v>
      </c>
      <c r="CC103" s="167">
        <f t="shared" ca="1" si="42"/>
        <v>3</v>
      </c>
      <c r="CD103" s="167">
        <f t="shared" ref="CD103:CP103" ca="1" si="43">CD100+CD93</f>
        <v>3</v>
      </c>
      <c r="CE103" s="167">
        <f t="shared" ca="1" si="43"/>
        <v>3</v>
      </c>
      <c r="CF103" s="167">
        <f t="shared" ca="1" si="43"/>
        <v>3</v>
      </c>
      <c r="CG103" s="167">
        <f t="shared" ca="1" si="43"/>
        <v>3</v>
      </c>
      <c r="CH103" s="167">
        <f t="shared" ca="1" si="43"/>
        <v>3</v>
      </c>
      <c r="CI103" s="167">
        <f t="shared" ca="1" si="43"/>
        <v>3</v>
      </c>
      <c r="CJ103" s="167">
        <f t="shared" ca="1" si="43"/>
        <v>3</v>
      </c>
      <c r="CK103" s="167">
        <f t="shared" ca="1" si="43"/>
        <v>3</v>
      </c>
      <c r="CL103" s="167">
        <f t="shared" ca="1" si="43"/>
        <v>3</v>
      </c>
      <c r="CM103" s="167">
        <f t="shared" ca="1" si="43"/>
        <v>3</v>
      </c>
      <c r="CN103" s="167">
        <f t="shared" ca="1" si="43"/>
        <v>3</v>
      </c>
      <c r="CO103" s="167">
        <f t="shared" ca="1" si="43"/>
        <v>3</v>
      </c>
      <c r="CP103" s="167">
        <f t="shared" ca="1" si="43"/>
        <v>3</v>
      </c>
    </row>
    <row r="104" spans="2:94" ht="12.75" customHeight="1" outlineLevel="1" thickTop="1" x14ac:dyDescent="0.2">
      <c r="L104" s="145"/>
      <c r="P104" s="146"/>
      <c r="R104" s="150"/>
      <c r="S104" s="150"/>
      <c r="T104" s="150"/>
      <c r="U104" s="150"/>
      <c r="V104" s="150"/>
      <c r="W104" s="150"/>
      <c r="X104" s="150"/>
      <c r="Y104" s="150"/>
      <c r="Z104" s="150"/>
      <c r="AA104" s="150"/>
      <c r="AB104" s="150"/>
      <c r="AC104" s="150"/>
      <c r="AD104" s="150"/>
      <c r="AE104" s="150"/>
      <c r="AF104" s="150"/>
      <c r="AG104" s="150"/>
      <c r="AH104" s="150"/>
      <c r="AI104" s="150"/>
      <c r="AJ104" s="150"/>
      <c r="AK104" s="150"/>
      <c r="AL104" s="150"/>
      <c r="AM104" s="150"/>
      <c r="AN104" s="150"/>
      <c r="AO104" s="150"/>
      <c r="AP104" s="150"/>
      <c r="AQ104" s="150"/>
      <c r="AR104" s="150"/>
      <c r="AS104" s="150"/>
      <c r="AT104" s="150"/>
      <c r="AU104" s="150"/>
      <c r="AV104" s="150"/>
      <c r="AW104" s="150"/>
      <c r="AX104" s="150"/>
      <c r="AY104" s="150"/>
      <c r="AZ104" s="150"/>
      <c r="BA104" s="150"/>
      <c r="BB104" s="150"/>
      <c r="BC104" s="150"/>
      <c r="BD104" s="150"/>
      <c r="BE104" s="150"/>
      <c r="BF104" s="150"/>
      <c r="BG104" s="150"/>
      <c r="BH104" s="150"/>
      <c r="BI104" s="150"/>
      <c r="BJ104" s="150"/>
      <c r="BK104" s="150"/>
      <c r="BL104" s="150"/>
      <c r="BM104" s="150"/>
      <c r="BN104" s="150"/>
      <c r="BO104" s="150"/>
      <c r="BP104" s="150"/>
      <c r="BQ104" s="150"/>
      <c r="BR104" s="150"/>
      <c r="BS104" s="150"/>
      <c r="BT104" s="150"/>
      <c r="BU104" s="150"/>
      <c r="BV104" s="150"/>
      <c r="BW104" s="150"/>
      <c r="BX104" s="150"/>
      <c r="BY104" s="150"/>
      <c r="BZ104" s="150"/>
      <c r="CA104" s="150"/>
      <c r="CB104" s="150"/>
      <c r="CC104" s="150"/>
      <c r="CD104" s="150"/>
      <c r="CE104" s="150"/>
      <c r="CF104" s="150"/>
      <c r="CG104" s="150"/>
      <c r="CH104" s="150"/>
      <c r="CI104" s="150"/>
      <c r="CJ104" s="150"/>
      <c r="CK104" s="150"/>
      <c r="CL104" s="150"/>
      <c r="CM104" s="150"/>
      <c r="CN104" s="150"/>
      <c r="CO104" s="150"/>
      <c r="CP104" s="150"/>
    </row>
    <row r="105" spans="2:94" ht="12.75" customHeight="1" outlineLevel="1" x14ac:dyDescent="0.2">
      <c r="L105" s="145"/>
      <c r="P105" s="146"/>
      <c r="R105" s="150"/>
      <c r="S105" s="150"/>
      <c r="T105" s="150"/>
      <c r="U105" s="150"/>
      <c r="V105" s="150"/>
      <c r="W105" s="150"/>
      <c r="X105" s="150"/>
      <c r="Y105" s="150"/>
      <c r="Z105" s="150"/>
      <c r="AA105" s="150"/>
      <c r="AB105" s="150"/>
      <c r="AC105" s="150"/>
      <c r="AD105" s="150"/>
      <c r="AE105" s="150"/>
      <c r="AF105" s="150"/>
      <c r="AG105" s="150"/>
      <c r="AH105" s="150"/>
      <c r="AI105" s="150"/>
      <c r="AJ105" s="150"/>
      <c r="AK105" s="150"/>
      <c r="AL105" s="150"/>
      <c r="AM105" s="150"/>
      <c r="AN105" s="150"/>
      <c r="AO105" s="150"/>
      <c r="AP105" s="150"/>
      <c r="AQ105" s="150"/>
      <c r="AR105" s="150"/>
      <c r="AS105" s="150"/>
      <c r="AT105" s="150"/>
      <c r="AU105" s="150"/>
      <c r="AV105" s="150"/>
      <c r="AW105" s="150"/>
      <c r="AX105" s="150"/>
      <c r="AY105" s="150"/>
      <c r="AZ105" s="150"/>
      <c r="BA105" s="150"/>
      <c r="BB105" s="150"/>
      <c r="BC105" s="150"/>
      <c r="BD105" s="150"/>
      <c r="BE105" s="150"/>
      <c r="BF105" s="150"/>
      <c r="BG105" s="150"/>
      <c r="BH105" s="150"/>
      <c r="BI105" s="150"/>
      <c r="BJ105" s="150"/>
      <c r="BK105" s="150"/>
      <c r="BL105" s="150"/>
      <c r="BM105" s="150"/>
      <c r="BN105" s="150"/>
      <c r="BO105" s="150"/>
      <c r="BP105" s="150"/>
      <c r="BQ105" s="150"/>
      <c r="BR105" s="150"/>
      <c r="BS105" s="150"/>
      <c r="BT105" s="150"/>
      <c r="BU105" s="150"/>
      <c r="BV105" s="150"/>
      <c r="BW105" s="150"/>
      <c r="BX105" s="150"/>
      <c r="BY105" s="150"/>
      <c r="BZ105" s="150"/>
      <c r="CA105" s="150"/>
      <c r="CB105" s="150"/>
      <c r="CC105" s="150"/>
      <c r="CD105" s="150"/>
      <c r="CE105" s="150"/>
      <c r="CF105" s="150"/>
      <c r="CG105" s="150"/>
      <c r="CH105" s="150"/>
      <c r="CI105" s="150"/>
      <c r="CJ105" s="150"/>
      <c r="CK105" s="150"/>
      <c r="CL105" s="150"/>
      <c r="CM105" s="150"/>
      <c r="CN105" s="150"/>
      <c r="CO105" s="150"/>
      <c r="CP105" s="150"/>
    </row>
    <row r="106" spans="2:94" ht="12.75" customHeight="1" outlineLevel="1" x14ac:dyDescent="0.2">
      <c r="B106" s="44" t="s">
        <v>222</v>
      </c>
      <c r="L106" s="145"/>
      <c r="P106" s="146"/>
      <c r="R106" s="150"/>
      <c r="S106" s="150"/>
      <c r="T106" s="150"/>
      <c r="U106" s="150"/>
      <c r="V106" s="150"/>
      <c r="W106" s="150"/>
      <c r="X106" s="150"/>
      <c r="Y106" s="150"/>
      <c r="Z106" s="150"/>
      <c r="AA106" s="150"/>
      <c r="AB106" s="150"/>
      <c r="AC106" s="150"/>
      <c r="AD106" s="150"/>
      <c r="AE106" s="150"/>
      <c r="AF106" s="150"/>
      <c r="AG106" s="150"/>
      <c r="AH106" s="150"/>
      <c r="AI106" s="150"/>
      <c r="AJ106" s="150"/>
      <c r="AK106" s="150"/>
      <c r="AL106" s="150"/>
      <c r="AM106" s="150"/>
      <c r="AN106" s="150"/>
      <c r="AO106" s="150"/>
      <c r="AP106" s="150"/>
      <c r="AQ106" s="150"/>
      <c r="AR106" s="150"/>
      <c r="AS106" s="150"/>
      <c r="AT106" s="150"/>
      <c r="AU106" s="150"/>
      <c r="AV106" s="150"/>
      <c r="AW106" s="150"/>
      <c r="AX106" s="150"/>
      <c r="AY106" s="150"/>
      <c r="AZ106" s="150"/>
      <c r="BA106" s="150"/>
      <c r="BB106" s="150"/>
      <c r="BC106" s="150"/>
      <c r="BD106" s="150"/>
      <c r="BE106" s="150"/>
      <c r="BF106" s="150"/>
      <c r="BG106" s="150"/>
      <c r="BH106" s="150"/>
      <c r="BI106" s="150"/>
      <c r="BJ106" s="150"/>
      <c r="BK106" s="150"/>
      <c r="BL106" s="150"/>
      <c r="BM106" s="150"/>
      <c r="BN106" s="150"/>
      <c r="BO106" s="150"/>
      <c r="BP106" s="150"/>
      <c r="BQ106" s="150"/>
      <c r="BR106" s="150"/>
      <c r="BS106" s="150"/>
      <c r="BT106" s="150"/>
      <c r="BU106" s="150"/>
      <c r="BV106" s="150"/>
      <c r="BW106" s="150"/>
      <c r="BX106" s="150"/>
      <c r="BY106" s="150"/>
      <c r="BZ106" s="150"/>
      <c r="CA106" s="150"/>
      <c r="CB106" s="150"/>
      <c r="CC106" s="150"/>
      <c r="CD106" s="150"/>
      <c r="CE106" s="150"/>
      <c r="CF106" s="150"/>
      <c r="CG106" s="150"/>
      <c r="CH106" s="150"/>
      <c r="CI106" s="150"/>
      <c r="CJ106" s="150"/>
      <c r="CK106" s="150"/>
      <c r="CL106" s="150"/>
      <c r="CM106" s="150"/>
      <c r="CN106" s="150"/>
      <c r="CO106" s="150"/>
      <c r="CP106" s="150"/>
    </row>
    <row r="107" spans="2:94" ht="12.75" customHeight="1" outlineLevel="1" x14ac:dyDescent="0.2">
      <c r="L107" s="145"/>
      <c r="P107" s="146"/>
      <c r="R107" s="150"/>
      <c r="S107" s="150"/>
      <c r="T107" s="150"/>
      <c r="U107" s="150"/>
      <c r="V107" s="150"/>
      <c r="W107" s="150"/>
      <c r="X107" s="150"/>
      <c r="Y107" s="150"/>
      <c r="Z107" s="150"/>
      <c r="AA107" s="150"/>
      <c r="AB107" s="150"/>
      <c r="AC107" s="150"/>
      <c r="AD107" s="150"/>
      <c r="AE107" s="150"/>
      <c r="AF107" s="150"/>
      <c r="AG107" s="150"/>
      <c r="AH107" s="150"/>
      <c r="AI107" s="150"/>
      <c r="AJ107" s="150"/>
      <c r="AK107" s="150"/>
      <c r="AL107" s="150"/>
      <c r="AM107" s="150"/>
      <c r="AN107" s="150"/>
      <c r="AO107" s="150"/>
      <c r="AP107" s="150"/>
      <c r="AQ107" s="150"/>
      <c r="AR107" s="150"/>
      <c r="AS107" s="150"/>
      <c r="AT107" s="150"/>
      <c r="AU107" s="150"/>
      <c r="AV107" s="150"/>
      <c r="AW107" s="150"/>
      <c r="AX107" s="150"/>
      <c r="AY107" s="150"/>
      <c r="AZ107" s="150"/>
      <c r="BA107" s="150"/>
      <c r="BB107" s="150"/>
      <c r="BC107" s="150"/>
      <c r="BD107" s="150"/>
      <c r="BE107" s="150"/>
      <c r="BF107" s="150"/>
      <c r="BG107" s="150"/>
      <c r="BH107" s="150"/>
      <c r="BI107" s="150"/>
      <c r="BJ107" s="150"/>
      <c r="BK107" s="150"/>
      <c r="BL107" s="150"/>
      <c r="BM107" s="150"/>
      <c r="BN107" s="150"/>
      <c r="BO107" s="150"/>
      <c r="BP107" s="150"/>
      <c r="BQ107" s="150"/>
      <c r="BR107" s="150"/>
      <c r="BS107" s="150"/>
      <c r="BT107" s="150"/>
      <c r="BU107" s="150"/>
      <c r="BV107" s="150"/>
      <c r="BW107" s="150"/>
      <c r="BX107" s="150"/>
      <c r="BY107" s="150"/>
      <c r="BZ107" s="150"/>
      <c r="CA107" s="150"/>
      <c r="CB107" s="150"/>
      <c r="CC107" s="150"/>
      <c r="CD107" s="150"/>
      <c r="CE107" s="150"/>
      <c r="CF107" s="150"/>
      <c r="CG107" s="150"/>
      <c r="CH107" s="150"/>
      <c r="CI107" s="150"/>
      <c r="CJ107" s="150"/>
      <c r="CK107" s="150"/>
      <c r="CL107" s="150"/>
      <c r="CM107" s="150"/>
      <c r="CN107" s="150"/>
      <c r="CO107" s="150"/>
      <c r="CP107" s="150"/>
    </row>
    <row r="108" spans="2:94" ht="12.75" customHeight="1" outlineLevel="1" x14ac:dyDescent="0.2">
      <c r="B108" s="3" t="s">
        <v>461</v>
      </c>
      <c r="J108" s="5" t="s">
        <v>5</v>
      </c>
      <c r="L108" s="145"/>
      <c r="P108" s="146"/>
      <c r="R108" s="150">
        <f>'Manganese Mine'!R664</f>
        <v>0</v>
      </c>
      <c r="S108" s="150">
        <f>'Manganese Mine'!S664</f>
        <v>0</v>
      </c>
      <c r="T108" s="150">
        <f>'Manganese Mine'!T664</f>
        <v>0</v>
      </c>
      <c r="U108" s="150">
        <f>'Manganese Mine'!U664</f>
        <v>140.62582068514894</v>
      </c>
      <c r="V108" s="150">
        <f>'Manganese Mine'!V664</f>
        <v>256.69302090114348</v>
      </c>
      <c r="W108" s="150">
        <f>'Manganese Mine'!W664</f>
        <v>414.29919886016984</v>
      </c>
      <c r="X108" s="150">
        <f>'Manganese Mine'!X664</f>
        <v>389.92865775074807</v>
      </c>
      <c r="Y108" s="150">
        <f>'Manganese Mine'!Y664</f>
        <v>365.55811664132631</v>
      </c>
      <c r="Z108" s="150">
        <f>'Manganese Mine'!Z664</f>
        <v>341.18757553190454</v>
      </c>
      <c r="AA108" s="150">
        <f>'Manganese Mine'!AA664</f>
        <v>316.81703442248278</v>
      </c>
      <c r="AB108" s="150">
        <f>'Manganese Mine'!AB664</f>
        <v>292.44649331306101</v>
      </c>
      <c r="AC108" s="150">
        <f>'Manganese Mine'!AC664</f>
        <v>268.07595220363925</v>
      </c>
      <c r="AD108" s="150">
        <f>'Manganese Mine'!AD664</f>
        <v>243.70541109421748</v>
      </c>
      <c r="AE108" s="150">
        <f>'Manganese Mine'!AE664</f>
        <v>219.33486998479572</v>
      </c>
      <c r="AF108" s="150">
        <f>'Manganese Mine'!AF664</f>
        <v>194.96432887537395</v>
      </c>
      <c r="AG108" s="150">
        <f>'Manganese Mine'!AG664</f>
        <v>170.59378776595219</v>
      </c>
      <c r="AH108" s="150">
        <f>'Manganese Mine'!AH664</f>
        <v>146.22324665653042</v>
      </c>
      <c r="AI108" s="150">
        <f>'Manganese Mine'!AI664</f>
        <v>121.85270554710867</v>
      </c>
      <c r="AJ108" s="150">
        <f>'Manganese Mine'!AJ664</f>
        <v>97.482164437686919</v>
      </c>
      <c r="AK108" s="150">
        <f>'Manganese Mine'!AK664</f>
        <v>73.111623328265168</v>
      </c>
      <c r="AL108" s="150">
        <f>'Manganese Mine'!AL664</f>
        <v>48.741082218843417</v>
      </c>
      <c r="AM108" s="150">
        <f>'Manganese Mine'!AM664</f>
        <v>24.370541109421662</v>
      </c>
      <c r="AN108" s="150">
        <f>'Manganese Mine'!AN664</f>
        <v>0</v>
      </c>
      <c r="AO108" s="150">
        <f>'Manganese Mine'!AO664</f>
        <v>0</v>
      </c>
      <c r="AP108" s="150">
        <f>'Manganese Mine'!AP664</f>
        <v>0</v>
      </c>
      <c r="AQ108" s="150">
        <f>'Manganese Mine'!AQ664</f>
        <v>0</v>
      </c>
      <c r="AR108" s="150">
        <f>'Manganese Mine'!AR664</f>
        <v>0</v>
      </c>
      <c r="AS108" s="150">
        <f>'Manganese Mine'!AS664</f>
        <v>0</v>
      </c>
      <c r="AT108" s="150">
        <f>'Manganese Mine'!AT664</f>
        <v>0</v>
      </c>
      <c r="AU108" s="150">
        <f>'Manganese Mine'!AU664</f>
        <v>0</v>
      </c>
      <c r="AV108" s="150">
        <f>'Manganese Mine'!AV664</f>
        <v>0</v>
      </c>
      <c r="AW108" s="150">
        <f>'Manganese Mine'!AW664</f>
        <v>0</v>
      </c>
      <c r="AX108" s="150">
        <f>'Manganese Mine'!AX664</f>
        <v>0</v>
      </c>
      <c r="AY108" s="150">
        <f>'Manganese Mine'!AY664</f>
        <v>0</v>
      </c>
      <c r="AZ108" s="150">
        <f>'Manganese Mine'!AZ664</f>
        <v>0</v>
      </c>
      <c r="BA108" s="150">
        <f>'Manganese Mine'!BA664</f>
        <v>0</v>
      </c>
      <c r="BB108" s="150">
        <f>'Manganese Mine'!BB664</f>
        <v>0</v>
      </c>
      <c r="BC108" s="150">
        <f>'Manganese Mine'!BC664</f>
        <v>0</v>
      </c>
      <c r="BD108" s="150">
        <f>'Manganese Mine'!BD664</f>
        <v>0</v>
      </c>
      <c r="BE108" s="150">
        <f>'Manganese Mine'!BE664</f>
        <v>0</v>
      </c>
      <c r="BF108" s="150">
        <f>'Manganese Mine'!BF664</f>
        <v>0</v>
      </c>
      <c r="BG108" s="150">
        <f>'Manganese Mine'!BG664</f>
        <v>0</v>
      </c>
      <c r="BH108" s="150">
        <f>'Manganese Mine'!BH664</f>
        <v>0</v>
      </c>
      <c r="BI108" s="150">
        <f>'Manganese Mine'!BI664</f>
        <v>0</v>
      </c>
      <c r="BJ108" s="150">
        <f>'Manganese Mine'!BJ664</f>
        <v>0</v>
      </c>
      <c r="BK108" s="150">
        <f>'Manganese Mine'!BK664</f>
        <v>0</v>
      </c>
      <c r="BL108" s="150">
        <f>'Manganese Mine'!BL664</f>
        <v>0</v>
      </c>
      <c r="BM108" s="150">
        <f>'Manganese Mine'!BM664</f>
        <v>0</v>
      </c>
      <c r="BN108" s="150">
        <f>'Manganese Mine'!BN664</f>
        <v>0</v>
      </c>
      <c r="BO108" s="150">
        <f>'Manganese Mine'!BO664</f>
        <v>0</v>
      </c>
      <c r="BP108" s="150">
        <f>'Manganese Mine'!BP664</f>
        <v>0</v>
      </c>
      <c r="BQ108" s="150">
        <f>'Manganese Mine'!BQ664</f>
        <v>0</v>
      </c>
      <c r="BR108" s="150">
        <f>'Manganese Mine'!BR664</f>
        <v>0</v>
      </c>
      <c r="BS108" s="150">
        <f>'Manganese Mine'!BS664</f>
        <v>0</v>
      </c>
      <c r="BT108" s="150">
        <f>'Manganese Mine'!BT664</f>
        <v>0</v>
      </c>
      <c r="BU108" s="150">
        <f>'Manganese Mine'!BU664</f>
        <v>0</v>
      </c>
      <c r="BV108" s="150">
        <f>'Manganese Mine'!BV664</f>
        <v>0</v>
      </c>
      <c r="BW108" s="150">
        <f>'Manganese Mine'!BW664</f>
        <v>0</v>
      </c>
      <c r="BX108" s="150">
        <f>'Manganese Mine'!BX664</f>
        <v>0</v>
      </c>
      <c r="BY108" s="150">
        <f>'Manganese Mine'!BY664</f>
        <v>0</v>
      </c>
      <c r="BZ108" s="150">
        <f>'Manganese Mine'!BZ664</f>
        <v>0</v>
      </c>
      <c r="CA108" s="150">
        <f>'Manganese Mine'!CA664</f>
        <v>0</v>
      </c>
      <c r="CB108" s="150">
        <f>'Manganese Mine'!CB664</f>
        <v>0</v>
      </c>
      <c r="CC108" s="150">
        <f>'Manganese Mine'!CC664</f>
        <v>0</v>
      </c>
      <c r="CD108" s="150">
        <f>'Manganese Mine'!CD664</f>
        <v>0</v>
      </c>
      <c r="CE108" s="150">
        <f>'Manganese Mine'!CE664</f>
        <v>0</v>
      </c>
      <c r="CF108" s="150">
        <f>'Manganese Mine'!CF664</f>
        <v>0</v>
      </c>
      <c r="CG108" s="150">
        <f>'Manganese Mine'!CG664</f>
        <v>0</v>
      </c>
      <c r="CH108" s="150">
        <f>'Manganese Mine'!CH664</f>
        <v>0</v>
      </c>
      <c r="CI108" s="150">
        <f>'Manganese Mine'!CI664</f>
        <v>0</v>
      </c>
      <c r="CJ108" s="150">
        <f>'Manganese Mine'!CJ664</f>
        <v>0</v>
      </c>
      <c r="CK108" s="150">
        <f>'Manganese Mine'!CK664</f>
        <v>0</v>
      </c>
      <c r="CL108" s="150">
        <f>'Manganese Mine'!CL664</f>
        <v>0</v>
      </c>
      <c r="CM108" s="150">
        <f>'Manganese Mine'!CM664</f>
        <v>0</v>
      </c>
      <c r="CN108" s="150">
        <f>'Manganese Mine'!CN664</f>
        <v>0</v>
      </c>
      <c r="CO108" s="150">
        <f>'Manganese Mine'!CO664</f>
        <v>0</v>
      </c>
      <c r="CP108" s="150">
        <f>'Manganese Mine'!CP664</f>
        <v>0</v>
      </c>
    </row>
    <row r="109" spans="2:94" ht="12.75" customHeight="1" outlineLevel="1" x14ac:dyDescent="0.2">
      <c r="B109" s="3" t="s">
        <v>65</v>
      </c>
      <c r="J109" s="5" t="s">
        <v>5</v>
      </c>
      <c r="L109" s="145"/>
      <c r="P109" s="146"/>
      <c r="R109" s="150">
        <f>'Manganese Mine'!R703</f>
        <v>0</v>
      </c>
      <c r="S109" s="150">
        <f>'Manganese Mine'!S703</f>
        <v>0</v>
      </c>
      <c r="T109" s="150">
        <f>'Manganese Mine'!T703</f>
        <v>0</v>
      </c>
      <c r="U109" s="150">
        <f>'Manganese Mine'!U703</f>
        <v>0</v>
      </c>
      <c r="V109" s="150">
        <f>'Manganese Mine'!V703</f>
        <v>0</v>
      </c>
      <c r="W109" s="150">
        <f>'Manganese Mine'!W703</f>
        <v>0</v>
      </c>
      <c r="X109" s="150">
        <f>'Manganese Mine'!X703</f>
        <v>0</v>
      </c>
      <c r="Y109" s="150">
        <f>'Manganese Mine'!Y703</f>
        <v>0</v>
      </c>
      <c r="Z109" s="150">
        <f>'Manganese Mine'!Z703</f>
        <v>0</v>
      </c>
      <c r="AA109" s="150">
        <f>'Manganese Mine'!AA703</f>
        <v>0</v>
      </c>
      <c r="AB109" s="150">
        <f>'Manganese Mine'!AB703</f>
        <v>0</v>
      </c>
      <c r="AC109" s="150">
        <f>'Manganese Mine'!AC703</f>
        <v>0</v>
      </c>
      <c r="AD109" s="150">
        <f>'Manganese Mine'!AD703</f>
        <v>0</v>
      </c>
      <c r="AE109" s="150">
        <f>'Manganese Mine'!AE703</f>
        <v>0</v>
      </c>
      <c r="AF109" s="150">
        <f>'Manganese Mine'!AF703</f>
        <v>0</v>
      </c>
      <c r="AG109" s="150">
        <f>'Manganese Mine'!AG703</f>
        <v>0</v>
      </c>
      <c r="AH109" s="150">
        <f>'Manganese Mine'!AH703</f>
        <v>0</v>
      </c>
      <c r="AI109" s="150">
        <f>'Manganese Mine'!AI703</f>
        <v>0</v>
      </c>
      <c r="AJ109" s="150">
        <f>'Manganese Mine'!AJ703</f>
        <v>0</v>
      </c>
      <c r="AK109" s="150">
        <f>'Manganese Mine'!AK703</f>
        <v>0</v>
      </c>
      <c r="AL109" s="150">
        <f>'Manganese Mine'!AL703</f>
        <v>0</v>
      </c>
      <c r="AM109" s="150">
        <f>'Manganese Mine'!AM703</f>
        <v>0</v>
      </c>
      <c r="AN109" s="150">
        <f>'Manganese Mine'!AN703</f>
        <v>0</v>
      </c>
      <c r="AO109" s="150">
        <f>'Manganese Mine'!AO703</f>
        <v>0</v>
      </c>
      <c r="AP109" s="150">
        <f>'Manganese Mine'!AP703</f>
        <v>0</v>
      </c>
      <c r="AQ109" s="150">
        <f>'Manganese Mine'!AQ703</f>
        <v>0</v>
      </c>
      <c r="AR109" s="150">
        <f>'Manganese Mine'!AR703</f>
        <v>0</v>
      </c>
      <c r="AS109" s="150">
        <f>'Manganese Mine'!AS703</f>
        <v>0</v>
      </c>
      <c r="AT109" s="150">
        <f>'Manganese Mine'!AT703</f>
        <v>0</v>
      </c>
      <c r="AU109" s="150">
        <f>'Manganese Mine'!AU703</f>
        <v>0</v>
      </c>
      <c r="AV109" s="150">
        <f>'Manganese Mine'!AV703</f>
        <v>0</v>
      </c>
      <c r="AW109" s="150">
        <f>'Manganese Mine'!AW703</f>
        <v>0</v>
      </c>
      <c r="AX109" s="150">
        <f>'Manganese Mine'!AX703</f>
        <v>0</v>
      </c>
      <c r="AY109" s="150">
        <f>'Manganese Mine'!AY703</f>
        <v>0</v>
      </c>
      <c r="AZ109" s="150">
        <f>'Manganese Mine'!AZ703</f>
        <v>0</v>
      </c>
      <c r="BA109" s="150">
        <f>'Manganese Mine'!BA703</f>
        <v>0</v>
      </c>
      <c r="BB109" s="150">
        <f>'Manganese Mine'!BB703</f>
        <v>0</v>
      </c>
      <c r="BC109" s="150">
        <f>'Manganese Mine'!BC703</f>
        <v>0</v>
      </c>
      <c r="BD109" s="150">
        <f>'Manganese Mine'!BD703</f>
        <v>0</v>
      </c>
      <c r="BE109" s="150">
        <f>'Manganese Mine'!BE703</f>
        <v>0</v>
      </c>
      <c r="BF109" s="150">
        <f>'Manganese Mine'!BF703</f>
        <v>0</v>
      </c>
      <c r="BG109" s="150">
        <f>'Manganese Mine'!BG703</f>
        <v>0</v>
      </c>
      <c r="BH109" s="150">
        <f>'Manganese Mine'!BH703</f>
        <v>0</v>
      </c>
      <c r="BI109" s="150">
        <f>'Manganese Mine'!BI703</f>
        <v>0</v>
      </c>
      <c r="BJ109" s="150">
        <f>'Manganese Mine'!BJ703</f>
        <v>0</v>
      </c>
      <c r="BK109" s="150">
        <f>'Manganese Mine'!BK703</f>
        <v>0</v>
      </c>
      <c r="BL109" s="150">
        <f>'Manganese Mine'!BL703</f>
        <v>0</v>
      </c>
      <c r="BM109" s="150">
        <f>'Manganese Mine'!BM703</f>
        <v>0</v>
      </c>
      <c r="BN109" s="150">
        <f>'Manganese Mine'!BN703</f>
        <v>0</v>
      </c>
      <c r="BO109" s="150">
        <f>'Manganese Mine'!BO703</f>
        <v>0</v>
      </c>
      <c r="BP109" s="150">
        <f>'Manganese Mine'!BP703</f>
        <v>0</v>
      </c>
      <c r="BQ109" s="150">
        <f>'Manganese Mine'!BQ703</f>
        <v>0</v>
      </c>
      <c r="BR109" s="150">
        <f>'Manganese Mine'!BR703</f>
        <v>0</v>
      </c>
      <c r="BS109" s="150">
        <f>'Manganese Mine'!BS703</f>
        <v>0</v>
      </c>
      <c r="BT109" s="150">
        <f>'Manganese Mine'!BT703</f>
        <v>0</v>
      </c>
      <c r="BU109" s="150">
        <f>'Manganese Mine'!BU703</f>
        <v>0</v>
      </c>
      <c r="BV109" s="150">
        <f>'Manganese Mine'!BV703</f>
        <v>0</v>
      </c>
      <c r="BW109" s="150">
        <f>'Manganese Mine'!BW703</f>
        <v>0</v>
      </c>
      <c r="BX109" s="150">
        <f>'Manganese Mine'!BX703</f>
        <v>0</v>
      </c>
      <c r="BY109" s="150">
        <f>'Manganese Mine'!BY703</f>
        <v>0</v>
      </c>
      <c r="BZ109" s="150">
        <f>'Manganese Mine'!BZ703</f>
        <v>0</v>
      </c>
      <c r="CA109" s="150">
        <f>'Manganese Mine'!CA703</f>
        <v>0</v>
      </c>
      <c r="CB109" s="150">
        <f>'Manganese Mine'!CB703</f>
        <v>0</v>
      </c>
      <c r="CC109" s="150">
        <f>'Manganese Mine'!CC703</f>
        <v>0</v>
      </c>
      <c r="CD109" s="150">
        <f>'Manganese Mine'!CD703</f>
        <v>0</v>
      </c>
      <c r="CE109" s="150">
        <f>'Manganese Mine'!CE703</f>
        <v>0</v>
      </c>
      <c r="CF109" s="150">
        <f>'Manganese Mine'!CF703</f>
        <v>0</v>
      </c>
      <c r="CG109" s="150">
        <f>'Manganese Mine'!CG703</f>
        <v>0</v>
      </c>
      <c r="CH109" s="150">
        <f>'Manganese Mine'!CH703</f>
        <v>0</v>
      </c>
      <c r="CI109" s="150">
        <f>'Manganese Mine'!CI703</f>
        <v>0</v>
      </c>
      <c r="CJ109" s="150">
        <f>'Manganese Mine'!CJ703</f>
        <v>0</v>
      </c>
      <c r="CK109" s="150">
        <f>'Manganese Mine'!CK703</f>
        <v>0</v>
      </c>
      <c r="CL109" s="150">
        <f>'Manganese Mine'!CL703</f>
        <v>0</v>
      </c>
      <c r="CM109" s="150">
        <f>'Manganese Mine'!CM703</f>
        <v>0</v>
      </c>
      <c r="CN109" s="150">
        <f>'Manganese Mine'!CN703</f>
        <v>0</v>
      </c>
      <c r="CO109" s="150">
        <f>'Manganese Mine'!CO703</f>
        <v>0</v>
      </c>
      <c r="CP109" s="150">
        <f>'Manganese Mine'!CP703</f>
        <v>0</v>
      </c>
    </row>
    <row r="110" spans="2:94" ht="12.75" customHeight="1" outlineLevel="1" x14ac:dyDescent="0.2">
      <c r="B110" s="13" t="s">
        <v>223</v>
      </c>
      <c r="C110" s="13"/>
      <c r="D110" s="13"/>
      <c r="E110" s="13"/>
      <c r="F110" s="13"/>
      <c r="G110" s="13"/>
      <c r="H110" s="13"/>
      <c r="I110" s="157"/>
      <c r="J110" s="14" t="s">
        <v>5</v>
      </c>
      <c r="K110" s="13"/>
      <c r="L110" s="158"/>
      <c r="M110" s="13"/>
      <c r="N110" s="13"/>
      <c r="O110" s="13"/>
      <c r="P110" s="159"/>
      <c r="Q110" s="13"/>
      <c r="R110" s="160">
        <f>'Manganese Mine'!R198</f>
        <v>0</v>
      </c>
      <c r="S110" s="160">
        <f>'Manganese Mine'!S198</f>
        <v>0</v>
      </c>
      <c r="T110" s="160">
        <f>'Manganese Mine'!T198</f>
        <v>0</v>
      </c>
      <c r="U110" s="160">
        <f>'Manganese Mine'!U198</f>
        <v>0</v>
      </c>
      <c r="V110" s="160">
        <f>'Manganese Mine'!V198</f>
        <v>0</v>
      </c>
      <c r="W110" s="160">
        <f>'Manganese Mine'!W198</f>
        <v>0</v>
      </c>
      <c r="X110" s="160">
        <f>'Manganese Mine'!X198</f>
        <v>9.3658986553831767</v>
      </c>
      <c r="Y110" s="160">
        <f>'Manganese Mine'!Y198</f>
        <v>9.9038956986009055</v>
      </c>
      <c r="Z110" s="160">
        <f>'Manganese Mine'!Z198</f>
        <v>10.044516723153492</v>
      </c>
      <c r="AA110" s="160">
        <f>'Manganese Mine'!AA198</f>
        <v>9.958279867775417</v>
      </c>
      <c r="AB110" s="160">
        <f>'Manganese Mine'!AB198</f>
        <v>10.254332790577251</v>
      </c>
      <c r="AC110" s="160">
        <f>'Manganese Mine'!AC198</f>
        <v>10.030940116836405</v>
      </c>
      <c r="AD110" s="160">
        <f>'Manganese Mine'!AD198</f>
        <v>10.193010874571996</v>
      </c>
      <c r="AE110" s="160">
        <f>'Manganese Mine'!AE198</f>
        <v>10.759839241132511</v>
      </c>
      <c r="AF110" s="160">
        <f>'Manganese Mine'!AF198</f>
        <v>10.13847033993747</v>
      </c>
      <c r="AG110" s="160">
        <f>'Manganese Mine'!AG198</f>
        <v>11.083981193263867</v>
      </c>
      <c r="AH110" s="160">
        <f>'Manganese Mine'!AH198</f>
        <v>12.17246555191673</v>
      </c>
      <c r="AI110" s="160">
        <f>'Manganese Mine'!AI198</f>
        <v>12.396060385203526</v>
      </c>
      <c r="AJ110" s="160">
        <f>'Manganese Mine'!AJ198</f>
        <v>12.640989812085706</v>
      </c>
      <c r="AK110" s="160">
        <f>'Manganese Mine'!AK198</f>
        <v>12.890817827505487</v>
      </c>
      <c r="AL110" s="160">
        <f>'Manganese Mine'!AL198</f>
        <v>13.145642403233694</v>
      </c>
      <c r="AM110" s="160">
        <f>'Manganese Mine'!AM198</f>
        <v>13.405563470476466</v>
      </c>
      <c r="AN110" s="160">
        <f>'Manganese Mine'!AN198</f>
        <v>13.670682959064038</v>
      </c>
      <c r="AO110" s="160">
        <f>'Manganese Mine'!AO198</f>
        <v>13.94110483742341</v>
      </c>
      <c r="AP110" s="160">
        <f>'Manganese Mine'!AP198</f>
        <v>14.216935153349993</v>
      </c>
      <c r="AQ110" s="160">
        <f>'Manganese Mine'!AQ198</f>
        <v>14.498282075595057</v>
      </c>
      <c r="AR110" s="160">
        <f>'Manganese Mine'!AR198</f>
        <v>14.378314746424394</v>
      </c>
      <c r="AS110" s="160">
        <f>'Manganese Mine'!AS198</f>
        <v>0.85553858222942836</v>
      </c>
      <c r="AT110" s="160">
        <f>'Manganese Mine'!AT198</f>
        <v>0.86965757305210012</v>
      </c>
      <c r="AU110" s="160">
        <f>'Manganese Mine'!AU198</f>
        <v>0.88405894369122251</v>
      </c>
      <c r="AV110" s="160">
        <f>'Manganese Mine'!AV198</f>
        <v>0.89874834174312923</v>
      </c>
      <c r="AW110" s="160">
        <f>'Manganese Mine'!AW198</f>
        <v>0.8047452263862116</v>
      </c>
      <c r="AX110" s="160">
        <f>'Manganese Mine'!AX198</f>
        <v>0</v>
      </c>
      <c r="AY110" s="160">
        <f>'Manganese Mine'!AY198</f>
        <v>0</v>
      </c>
      <c r="AZ110" s="160">
        <f>'Manganese Mine'!AZ198</f>
        <v>0</v>
      </c>
      <c r="BA110" s="160">
        <f>'Manganese Mine'!BA198</f>
        <v>0</v>
      </c>
      <c r="BB110" s="160">
        <f>'Manganese Mine'!BB198</f>
        <v>0</v>
      </c>
      <c r="BC110" s="160">
        <f>'Manganese Mine'!BC198</f>
        <v>0</v>
      </c>
      <c r="BD110" s="160">
        <f>'Manganese Mine'!BD198</f>
        <v>0</v>
      </c>
      <c r="BE110" s="160">
        <f>'Manganese Mine'!BE198</f>
        <v>0</v>
      </c>
      <c r="BF110" s="160">
        <f>'Manganese Mine'!BF198</f>
        <v>0</v>
      </c>
      <c r="BG110" s="160">
        <f>'Manganese Mine'!BG198</f>
        <v>0</v>
      </c>
      <c r="BH110" s="160">
        <f>'Manganese Mine'!BH198</f>
        <v>0</v>
      </c>
      <c r="BI110" s="160">
        <f>'Manganese Mine'!BI198</f>
        <v>0</v>
      </c>
      <c r="BJ110" s="160">
        <f>'Manganese Mine'!BJ198</f>
        <v>0</v>
      </c>
      <c r="BK110" s="160">
        <f>'Manganese Mine'!BK198</f>
        <v>0</v>
      </c>
      <c r="BL110" s="160">
        <f>'Manganese Mine'!BL198</f>
        <v>0</v>
      </c>
      <c r="BM110" s="160">
        <f>'Manganese Mine'!BM198</f>
        <v>0</v>
      </c>
      <c r="BN110" s="160">
        <f>'Manganese Mine'!BN198</f>
        <v>0</v>
      </c>
      <c r="BO110" s="160">
        <f>'Manganese Mine'!BO198</f>
        <v>0</v>
      </c>
      <c r="BP110" s="160">
        <f>'Manganese Mine'!BP198</f>
        <v>0</v>
      </c>
      <c r="BQ110" s="160">
        <f>'Manganese Mine'!BQ198</f>
        <v>0</v>
      </c>
      <c r="BR110" s="160">
        <f>'Manganese Mine'!BR198</f>
        <v>0</v>
      </c>
      <c r="BS110" s="160">
        <f>'Manganese Mine'!BS198</f>
        <v>0</v>
      </c>
      <c r="BT110" s="160">
        <f>'Manganese Mine'!BT198</f>
        <v>0</v>
      </c>
      <c r="BU110" s="160">
        <f>'Manganese Mine'!BU198</f>
        <v>0</v>
      </c>
      <c r="BV110" s="160">
        <f>'Manganese Mine'!BV198</f>
        <v>0</v>
      </c>
      <c r="BW110" s="160">
        <f>'Manganese Mine'!BW198</f>
        <v>0</v>
      </c>
      <c r="BX110" s="160">
        <f>'Manganese Mine'!BX198</f>
        <v>0</v>
      </c>
      <c r="BY110" s="160">
        <f>'Manganese Mine'!BY198</f>
        <v>0</v>
      </c>
      <c r="BZ110" s="160">
        <f>'Manganese Mine'!BZ198</f>
        <v>0</v>
      </c>
      <c r="CA110" s="160">
        <f>'Manganese Mine'!CA198</f>
        <v>0</v>
      </c>
      <c r="CB110" s="160">
        <f>'Manganese Mine'!CB198</f>
        <v>0</v>
      </c>
      <c r="CC110" s="160">
        <f>'Manganese Mine'!CC198</f>
        <v>0</v>
      </c>
      <c r="CD110" s="160">
        <f>'Manganese Mine'!CD198</f>
        <v>0</v>
      </c>
      <c r="CE110" s="160">
        <f>'Manganese Mine'!CE198</f>
        <v>0</v>
      </c>
      <c r="CF110" s="160">
        <f>'Manganese Mine'!CF198</f>
        <v>0</v>
      </c>
      <c r="CG110" s="160">
        <f>'Manganese Mine'!CG198</f>
        <v>0</v>
      </c>
      <c r="CH110" s="160">
        <f>'Manganese Mine'!CH198</f>
        <v>0</v>
      </c>
      <c r="CI110" s="160">
        <f>'Manganese Mine'!CI198</f>
        <v>0</v>
      </c>
      <c r="CJ110" s="160">
        <f>'Manganese Mine'!CJ198</f>
        <v>0</v>
      </c>
      <c r="CK110" s="160">
        <f>'Manganese Mine'!CK198</f>
        <v>0</v>
      </c>
      <c r="CL110" s="160">
        <f>'Manganese Mine'!CL198</f>
        <v>0</v>
      </c>
      <c r="CM110" s="160">
        <f>'Manganese Mine'!CM198</f>
        <v>0</v>
      </c>
      <c r="CN110" s="160">
        <f>'Manganese Mine'!CN198</f>
        <v>0</v>
      </c>
      <c r="CO110" s="160">
        <f>'Manganese Mine'!CO198</f>
        <v>0</v>
      </c>
      <c r="CP110" s="160">
        <f>'Manganese Mine'!CP198</f>
        <v>0</v>
      </c>
    </row>
    <row r="111" spans="2:94" ht="12.75" customHeight="1" outlineLevel="1" x14ac:dyDescent="0.2">
      <c r="J111" s="5" t="s">
        <v>5</v>
      </c>
      <c r="L111" s="145"/>
      <c r="P111" s="146"/>
      <c r="R111" s="150">
        <f t="shared" ref="R111:CC111" si="44">SUM(R108:R110)</f>
        <v>0</v>
      </c>
      <c r="S111" s="150">
        <f t="shared" si="44"/>
        <v>0</v>
      </c>
      <c r="T111" s="150">
        <f t="shared" si="44"/>
        <v>0</v>
      </c>
      <c r="U111" s="150">
        <f t="shared" si="44"/>
        <v>140.62582068514894</v>
      </c>
      <c r="V111" s="150">
        <f t="shared" si="44"/>
        <v>256.69302090114348</v>
      </c>
      <c r="W111" s="150">
        <f t="shared" si="44"/>
        <v>414.29919886016984</v>
      </c>
      <c r="X111" s="150">
        <f t="shared" si="44"/>
        <v>399.29455640613128</v>
      </c>
      <c r="Y111" s="150">
        <f t="shared" si="44"/>
        <v>375.46201233992724</v>
      </c>
      <c r="Z111" s="150">
        <f t="shared" si="44"/>
        <v>351.23209225505803</v>
      </c>
      <c r="AA111" s="150">
        <f t="shared" si="44"/>
        <v>326.77531429025817</v>
      </c>
      <c r="AB111" s="150">
        <f t="shared" si="44"/>
        <v>302.70082610363829</v>
      </c>
      <c r="AC111" s="150">
        <f t="shared" si="44"/>
        <v>278.10689232047565</v>
      </c>
      <c r="AD111" s="150">
        <f t="shared" si="44"/>
        <v>253.89842196878948</v>
      </c>
      <c r="AE111" s="150">
        <f t="shared" si="44"/>
        <v>230.09470922592823</v>
      </c>
      <c r="AF111" s="150">
        <f t="shared" si="44"/>
        <v>205.10279921531142</v>
      </c>
      <c r="AG111" s="150">
        <f t="shared" si="44"/>
        <v>181.67776895921605</v>
      </c>
      <c r="AH111" s="150">
        <f t="shared" si="44"/>
        <v>158.39571220844715</v>
      </c>
      <c r="AI111" s="150">
        <f t="shared" si="44"/>
        <v>134.24876593231221</v>
      </c>
      <c r="AJ111" s="150">
        <f t="shared" si="44"/>
        <v>110.12315424977263</v>
      </c>
      <c r="AK111" s="150">
        <f t="shared" si="44"/>
        <v>86.002441155770654</v>
      </c>
      <c r="AL111" s="150">
        <f t="shared" si="44"/>
        <v>61.886724622077111</v>
      </c>
      <c r="AM111" s="150">
        <f t="shared" si="44"/>
        <v>37.776104579898131</v>
      </c>
      <c r="AN111" s="150">
        <f t="shared" si="44"/>
        <v>13.670682959064038</v>
      </c>
      <c r="AO111" s="150">
        <f t="shared" si="44"/>
        <v>13.94110483742341</v>
      </c>
      <c r="AP111" s="150">
        <f t="shared" si="44"/>
        <v>14.216935153349993</v>
      </c>
      <c r="AQ111" s="150">
        <f t="shared" si="44"/>
        <v>14.498282075595057</v>
      </c>
      <c r="AR111" s="150">
        <f t="shared" si="44"/>
        <v>14.378314746424394</v>
      </c>
      <c r="AS111" s="150">
        <f t="shared" si="44"/>
        <v>0.85553858222942836</v>
      </c>
      <c r="AT111" s="150">
        <f t="shared" si="44"/>
        <v>0.86965757305210012</v>
      </c>
      <c r="AU111" s="150">
        <f t="shared" si="44"/>
        <v>0.88405894369122251</v>
      </c>
      <c r="AV111" s="150">
        <f t="shared" si="44"/>
        <v>0.89874834174312923</v>
      </c>
      <c r="AW111" s="150">
        <f t="shared" si="44"/>
        <v>0.8047452263862116</v>
      </c>
      <c r="AX111" s="150">
        <f t="shared" si="44"/>
        <v>0</v>
      </c>
      <c r="AY111" s="150">
        <f t="shared" si="44"/>
        <v>0</v>
      </c>
      <c r="AZ111" s="150">
        <f t="shared" si="44"/>
        <v>0</v>
      </c>
      <c r="BA111" s="150">
        <f t="shared" si="44"/>
        <v>0</v>
      </c>
      <c r="BB111" s="150">
        <f t="shared" si="44"/>
        <v>0</v>
      </c>
      <c r="BC111" s="150">
        <f t="shared" si="44"/>
        <v>0</v>
      </c>
      <c r="BD111" s="150">
        <f t="shared" si="44"/>
        <v>0</v>
      </c>
      <c r="BE111" s="150">
        <f t="shared" si="44"/>
        <v>0</v>
      </c>
      <c r="BF111" s="150">
        <f t="shared" si="44"/>
        <v>0</v>
      </c>
      <c r="BG111" s="150">
        <f t="shared" si="44"/>
        <v>0</v>
      </c>
      <c r="BH111" s="150">
        <f t="shared" si="44"/>
        <v>0</v>
      </c>
      <c r="BI111" s="150">
        <f t="shared" si="44"/>
        <v>0</v>
      </c>
      <c r="BJ111" s="150">
        <f t="shared" si="44"/>
        <v>0</v>
      </c>
      <c r="BK111" s="150">
        <f t="shared" si="44"/>
        <v>0</v>
      </c>
      <c r="BL111" s="150">
        <f t="shared" si="44"/>
        <v>0</v>
      </c>
      <c r="BM111" s="150">
        <f t="shared" si="44"/>
        <v>0</v>
      </c>
      <c r="BN111" s="150">
        <f t="shared" si="44"/>
        <v>0</v>
      </c>
      <c r="BO111" s="150">
        <f t="shared" si="44"/>
        <v>0</v>
      </c>
      <c r="BP111" s="150">
        <f t="shared" si="44"/>
        <v>0</v>
      </c>
      <c r="BQ111" s="150">
        <f t="shared" si="44"/>
        <v>0</v>
      </c>
      <c r="BR111" s="150">
        <f t="shared" si="44"/>
        <v>0</v>
      </c>
      <c r="BS111" s="150">
        <f t="shared" si="44"/>
        <v>0</v>
      </c>
      <c r="BT111" s="150">
        <f t="shared" si="44"/>
        <v>0</v>
      </c>
      <c r="BU111" s="150">
        <f t="shared" si="44"/>
        <v>0</v>
      </c>
      <c r="BV111" s="150">
        <f t="shared" si="44"/>
        <v>0</v>
      </c>
      <c r="BW111" s="150">
        <f t="shared" si="44"/>
        <v>0</v>
      </c>
      <c r="BX111" s="150">
        <f t="shared" si="44"/>
        <v>0</v>
      </c>
      <c r="BY111" s="150">
        <f t="shared" si="44"/>
        <v>0</v>
      </c>
      <c r="BZ111" s="150">
        <f t="shared" si="44"/>
        <v>0</v>
      </c>
      <c r="CA111" s="150">
        <f t="shared" si="44"/>
        <v>0</v>
      </c>
      <c r="CB111" s="150">
        <f t="shared" si="44"/>
        <v>0</v>
      </c>
      <c r="CC111" s="150">
        <f t="shared" si="44"/>
        <v>0</v>
      </c>
      <c r="CD111" s="150">
        <f t="shared" ref="CD111:CP111" si="45">SUM(CD108:CD110)</f>
        <v>0</v>
      </c>
      <c r="CE111" s="150">
        <f t="shared" si="45"/>
        <v>0</v>
      </c>
      <c r="CF111" s="150">
        <f t="shared" si="45"/>
        <v>0</v>
      </c>
      <c r="CG111" s="150">
        <f t="shared" si="45"/>
        <v>0</v>
      </c>
      <c r="CH111" s="150">
        <f t="shared" si="45"/>
        <v>0</v>
      </c>
      <c r="CI111" s="150">
        <f t="shared" si="45"/>
        <v>0</v>
      </c>
      <c r="CJ111" s="150">
        <f t="shared" si="45"/>
        <v>0</v>
      </c>
      <c r="CK111" s="150">
        <f t="shared" si="45"/>
        <v>0</v>
      </c>
      <c r="CL111" s="150">
        <f t="shared" si="45"/>
        <v>0</v>
      </c>
      <c r="CM111" s="150">
        <f t="shared" si="45"/>
        <v>0</v>
      </c>
      <c r="CN111" s="150">
        <f t="shared" si="45"/>
        <v>0</v>
      </c>
      <c r="CO111" s="150">
        <f t="shared" si="45"/>
        <v>0</v>
      </c>
      <c r="CP111" s="150">
        <f t="shared" si="45"/>
        <v>0</v>
      </c>
    </row>
    <row r="112" spans="2:94" ht="12.75" customHeight="1" outlineLevel="1" x14ac:dyDescent="0.2">
      <c r="L112" s="145"/>
      <c r="P112" s="146"/>
      <c r="R112" s="150"/>
      <c r="S112" s="150"/>
      <c r="T112" s="150"/>
      <c r="U112" s="150"/>
      <c r="V112" s="150"/>
      <c r="W112" s="150"/>
      <c r="X112" s="150"/>
      <c r="Y112" s="150"/>
      <c r="Z112" s="150"/>
      <c r="AA112" s="150"/>
      <c r="AB112" s="150"/>
      <c r="AC112" s="150"/>
      <c r="AD112" s="150"/>
      <c r="AE112" s="150"/>
      <c r="AF112" s="150"/>
      <c r="AG112" s="150"/>
      <c r="AH112" s="150"/>
      <c r="AI112" s="150"/>
      <c r="AJ112" s="150"/>
      <c r="AK112" s="150"/>
      <c r="AL112" s="150"/>
      <c r="AM112" s="150"/>
      <c r="AN112" s="150"/>
      <c r="AO112" s="150"/>
      <c r="AP112" s="150"/>
      <c r="AQ112" s="150"/>
      <c r="AR112" s="150"/>
      <c r="AS112" s="150"/>
      <c r="AT112" s="150"/>
      <c r="AU112" s="150"/>
      <c r="AV112" s="150"/>
      <c r="AW112" s="150"/>
      <c r="AX112" s="150"/>
      <c r="AY112" s="150"/>
      <c r="AZ112" s="150"/>
      <c r="BA112" s="150"/>
      <c r="BB112" s="150"/>
      <c r="BC112" s="150"/>
      <c r="BD112" s="150"/>
      <c r="BE112" s="150"/>
      <c r="BF112" s="150"/>
      <c r="BG112" s="150"/>
      <c r="BH112" s="150"/>
      <c r="BI112" s="150"/>
      <c r="BJ112" s="150"/>
      <c r="BK112" s="150"/>
      <c r="BL112" s="150"/>
      <c r="BM112" s="150"/>
      <c r="BN112" s="150"/>
      <c r="BO112" s="150"/>
      <c r="BP112" s="150"/>
      <c r="BQ112" s="150"/>
      <c r="BR112" s="150"/>
      <c r="BS112" s="150"/>
      <c r="BT112" s="150"/>
      <c r="BU112" s="150"/>
      <c r="BV112" s="150"/>
      <c r="BW112" s="150"/>
      <c r="BX112" s="150"/>
      <c r="BY112" s="150"/>
      <c r="BZ112" s="150"/>
      <c r="CA112" s="150"/>
      <c r="CB112" s="150"/>
      <c r="CC112" s="150"/>
      <c r="CD112" s="150"/>
      <c r="CE112" s="150"/>
      <c r="CF112" s="150"/>
      <c r="CG112" s="150"/>
      <c r="CH112" s="150"/>
      <c r="CI112" s="150"/>
      <c r="CJ112" s="150"/>
      <c r="CK112" s="150"/>
      <c r="CL112" s="150"/>
      <c r="CM112" s="150"/>
      <c r="CN112" s="150"/>
      <c r="CO112" s="150"/>
      <c r="CP112" s="150"/>
    </row>
    <row r="113" spans="1:94" ht="12.75" customHeight="1" outlineLevel="1" x14ac:dyDescent="0.2">
      <c r="B113" s="44" t="s">
        <v>74</v>
      </c>
      <c r="L113" s="145"/>
      <c r="P113" s="146"/>
      <c r="R113" s="150"/>
      <c r="S113" s="150"/>
      <c r="T113" s="150"/>
      <c r="U113" s="150"/>
      <c r="V113" s="150"/>
      <c r="W113" s="150"/>
      <c r="X113" s="150"/>
      <c r="Y113" s="150"/>
      <c r="Z113" s="150"/>
      <c r="AA113" s="150"/>
      <c r="AB113" s="150"/>
      <c r="AC113" s="150"/>
      <c r="AD113" s="150"/>
      <c r="AE113" s="150"/>
      <c r="AF113" s="150"/>
      <c r="AG113" s="150"/>
      <c r="AH113" s="150"/>
      <c r="AI113" s="150"/>
      <c r="AJ113" s="150"/>
      <c r="AK113" s="150"/>
      <c r="AL113" s="150"/>
      <c r="AM113" s="150"/>
      <c r="AN113" s="150"/>
      <c r="AO113" s="150"/>
      <c r="AP113" s="150"/>
      <c r="AQ113" s="150"/>
      <c r="AR113" s="150"/>
      <c r="AS113" s="150"/>
      <c r="AT113" s="150"/>
      <c r="AU113" s="150"/>
      <c r="AV113" s="150"/>
      <c r="AW113" s="150"/>
      <c r="AX113" s="150"/>
      <c r="AY113" s="150"/>
      <c r="AZ113" s="150"/>
      <c r="BA113" s="150"/>
      <c r="BB113" s="150"/>
      <c r="BC113" s="150"/>
      <c r="BD113" s="150"/>
      <c r="BE113" s="150"/>
      <c r="BF113" s="150"/>
      <c r="BG113" s="150"/>
      <c r="BH113" s="150"/>
      <c r="BI113" s="150"/>
      <c r="BJ113" s="150"/>
      <c r="BK113" s="150"/>
      <c r="BL113" s="150"/>
      <c r="BM113" s="150"/>
      <c r="BN113" s="150"/>
      <c r="BO113" s="150"/>
      <c r="BP113" s="150"/>
      <c r="BQ113" s="150"/>
      <c r="BR113" s="150"/>
      <c r="BS113" s="150"/>
      <c r="BT113" s="150"/>
      <c r="BU113" s="150"/>
      <c r="BV113" s="150"/>
      <c r="BW113" s="150"/>
      <c r="BX113" s="150"/>
      <c r="BY113" s="150"/>
      <c r="BZ113" s="150"/>
      <c r="CA113" s="150"/>
      <c r="CB113" s="150"/>
      <c r="CC113" s="150"/>
      <c r="CD113" s="150"/>
      <c r="CE113" s="150"/>
      <c r="CF113" s="150"/>
      <c r="CG113" s="150"/>
      <c r="CH113" s="150"/>
      <c r="CI113" s="150"/>
      <c r="CJ113" s="150"/>
      <c r="CK113" s="150"/>
      <c r="CL113" s="150"/>
      <c r="CM113" s="150"/>
      <c r="CN113" s="150"/>
      <c r="CO113" s="150"/>
      <c r="CP113" s="150"/>
    </row>
    <row r="114" spans="1:94" ht="12.75" customHeight="1" outlineLevel="1" x14ac:dyDescent="0.2">
      <c r="L114" s="145"/>
      <c r="P114" s="146"/>
      <c r="R114" s="150"/>
      <c r="S114" s="150"/>
      <c r="T114" s="150"/>
      <c r="U114" s="150"/>
      <c r="V114" s="150"/>
      <c r="W114" s="150"/>
      <c r="X114" s="150"/>
      <c r="Y114" s="150"/>
      <c r="Z114" s="150"/>
      <c r="AA114" s="150"/>
      <c r="AB114" s="150"/>
      <c r="AC114" s="150"/>
      <c r="AD114" s="150"/>
      <c r="AE114" s="150"/>
      <c r="AF114" s="150"/>
      <c r="AG114" s="150"/>
      <c r="AH114" s="150"/>
      <c r="AI114" s="150"/>
      <c r="AJ114" s="150"/>
      <c r="AK114" s="150"/>
      <c r="AL114" s="150"/>
      <c r="AM114" s="150"/>
      <c r="AN114" s="150"/>
      <c r="AO114" s="150"/>
      <c r="AP114" s="150"/>
      <c r="AQ114" s="150"/>
      <c r="AR114" s="150"/>
      <c r="AS114" s="150"/>
      <c r="AT114" s="150"/>
      <c r="AU114" s="150"/>
      <c r="AV114" s="150"/>
      <c r="AW114" s="150"/>
      <c r="AX114" s="150"/>
      <c r="AY114" s="150"/>
      <c r="AZ114" s="150"/>
      <c r="BA114" s="150"/>
      <c r="BB114" s="150"/>
      <c r="BC114" s="150"/>
      <c r="BD114" s="150"/>
      <c r="BE114" s="150"/>
      <c r="BF114" s="150"/>
      <c r="BG114" s="150"/>
      <c r="BH114" s="150"/>
      <c r="BI114" s="150"/>
      <c r="BJ114" s="150"/>
      <c r="BK114" s="150"/>
      <c r="BL114" s="150"/>
      <c r="BM114" s="150"/>
      <c r="BN114" s="150"/>
      <c r="BO114" s="150"/>
      <c r="BP114" s="150"/>
      <c r="BQ114" s="150"/>
      <c r="BR114" s="150"/>
      <c r="BS114" s="150"/>
      <c r="BT114" s="150"/>
      <c r="BU114" s="150"/>
      <c r="BV114" s="150"/>
      <c r="BW114" s="150"/>
      <c r="BX114" s="150"/>
      <c r="BY114" s="150"/>
      <c r="BZ114" s="150"/>
      <c r="CA114" s="150"/>
      <c r="CB114" s="150"/>
      <c r="CC114" s="150"/>
      <c r="CD114" s="150"/>
      <c r="CE114" s="150"/>
      <c r="CF114" s="150"/>
      <c r="CG114" s="150"/>
      <c r="CH114" s="150"/>
      <c r="CI114" s="150"/>
      <c r="CJ114" s="150"/>
      <c r="CK114" s="150"/>
      <c r="CL114" s="150"/>
      <c r="CM114" s="150"/>
      <c r="CN114" s="150"/>
      <c r="CO114" s="150"/>
      <c r="CP114" s="150"/>
    </row>
    <row r="115" spans="1:94" ht="12.75" customHeight="1" outlineLevel="1" x14ac:dyDescent="0.2">
      <c r="B115" s="3" t="s">
        <v>76</v>
      </c>
      <c r="J115" s="5" t="s">
        <v>5</v>
      </c>
      <c r="L115" s="145"/>
      <c r="P115" s="146"/>
      <c r="R115" s="150">
        <f ca="1">'Manganese Mine'!R1027</f>
        <v>0</v>
      </c>
      <c r="S115" s="150">
        <f ca="1">'Manganese Mine'!S1027</f>
        <v>0</v>
      </c>
      <c r="T115" s="150">
        <f ca="1">'Manganese Mine'!T1027</f>
        <v>0</v>
      </c>
      <c r="U115" s="150">
        <f ca="1">'Manganese Mine'!U1027</f>
        <v>51.787399857521208</v>
      </c>
      <c r="V115" s="150">
        <f ca="1">'Manganese Mine'!V1027</f>
        <v>51.787399857521208</v>
      </c>
      <c r="W115" s="150">
        <f ca="1">'Manganese Mine'!W1027</f>
        <v>51.787399857521208</v>
      </c>
      <c r="X115" s="150">
        <f ca="1">'Manganese Mine'!X1027</f>
        <v>51.787399857521208</v>
      </c>
      <c r="Y115" s="150">
        <f ca="1">'Manganese Mine'!Y1027</f>
        <v>51.787399857521208</v>
      </c>
      <c r="Z115" s="150">
        <f ca="1">'Manganese Mine'!Z1027</f>
        <v>51.787399857521208</v>
      </c>
      <c r="AA115" s="150">
        <f ca="1">'Manganese Mine'!AA1027</f>
        <v>51.787399857521208</v>
      </c>
      <c r="AB115" s="150">
        <f ca="1">'Manganese Mine'!AB1027</f>
        <v>51.787399857521208</v>
      </c>
      <c r="AC115" s="150">
        <f ca="1">'Manganese Mine'!AC1027</f>
        <v>51.787399857521208</v>
      </c>
      <c r="AD115" s="150">
        <f ca="1">'Manganese Mine'!AD1027</f>
        <v>51.787399857521208</v>
      </c>
      <c r="AE115" s="150">
        <f ca="1">'Manganese Mine'!AE1027</f>
        <v>51.787399857521208</v>
      </c>
      <c r="AF115" s="150">
        <f ca="1">'Manganese Mine'!AF1027</f>
        <v>51.787399857521208</v>
      </c>
      <c r="AG115" s="150">
        <f ca="1">'Manganese Mine'!AG1027</f>
        <v>51.787399857521208</v>
      </c>
      <c r="AH115" s="150">
        <f ca="1">'Manganese Mine'!AH1027</f>
        <v>51.787399857521208</v>
      </c>
      <c r="AI115" s="150">
        <f ca="1">'Manganese Mine'!AI1027</f>
        <v>51.787399857521208</v>
      </c>
      <c r="AJ115" s="150">
        <f ca="1">'Manganese Mine'!AJ1027</f>
        <v>51.787399857521208</v>
      </c>
      <c r="AK115" s="150">
        <f ca="1">'Manganese Mine'!AK1027</f>
        <v>51.787399857521208</v>
      </c>
      <c r="AL115" s="150">
        <f ca="1">'Manganese Mine'!AL1027</f>
        <v>51.787399857521208</v>
      </c>
      <c r="AM115" s="150">
        <f ca="1">'Manganese Mine'!AM1027</f>
        <v>51.787399857521208</v>
      </c>
      <c r="AN115" s="150">
        <f ca="1">'Manganese Mine'!AN1027</f>
        <v>51.787399857521208</v>
      </c>
      <c r="AO115" s="150">
        <f ca="1">'Manganese Mine'!AO1027</f>
        <v>51.787399857521208</v>
      </c>
      <c r="AP115" s="150">
        <f ca="1">'Manganese Mine'!AP1027</f>
        <v>51.787399857521208</v>
      </c>
      <c r="AQ115" s="150">
        <f ca="1">'Manganese Mine'!AQ1027</f>
        <v>51.787399857521208</v>
      </c>
      <c r="AR115" s="150">
        <f ca="1">'Manganese Mine'!AR1027</f>
        <v>51.787399857521208</v>
      </c>
      <c r="AS115" s="150">
        <f ca="1">'Manganese Mine'!AS1027</f>
        <v>51.787399857521208</v>
      </c>
      <c r="AT115" s="150">
        <f ca="1">'Manganese Mine'!AT1027</f>
        <v>51.787399857521208</v>
      </c>
      <c r="AU115" s="150">
        <f ca="1">'Manganese Mine'!AU1027</f>
        <v>51.787399857521208</v>
      </c>
      <c r="AV115" s="150">
        <f ca="1">'Manganese Mine'!AV1027</f>
        <v>51.787399857521208</v>
      </c>
      <c r="AW115" s="150">
        <f ca="1">'Manganese Mine'!AW1027</f>
        <v>10.918723726237886</v>
      </c>
      <c r="AX115" s="150">
        <f ca="1">'Manganese Mine'!AX1027</f>
        <v>2.9999999999999378</v>
      </c>
      <c r="AY115" s="150">
        <f ca="1">'Manganese Mine'!AY1027</f>
        <v>2.9999999999999378</v>
      </c>
      <c r="AZ115" s="150">
        <f ca="1">'Manganese Mine'!AZ1027</f>
        <v>2.9999999999999378</v>
      </c>
      <c r="BA115" s="150">
        <f ca="1">'Manganese Mine'!BA1027</f>
        <v>2.9999999999999378</v>
      </c>
      <c r="BB115" s="150">
        <f ca="1">'Manganese Mine'!BB1027</f>
        <v>2.9999999999999378</v>
      </c>
      <c r="BC115" s="150">
        <f ca="1">'Manganese Mine'!BC1027</f>
        <v>2.9999999999999378</v>
      </c>
      <c r="BD115" s="150">
        <f ca="1">'Manganese Mine'!BD1027</f>
        <v>2.9999999999999378</v>
      </c>
      <c r="BE115" s="150">
        <f ca="1">'Manganese Mine'!BE1027</f>
        <v>2.9999999999999378</v>
      </c>
      <c r="BF115" s="150">
        <f ca="1">'Manganese Mine'!BF1027</f>
        <v>2.9999999999999378</v>
      </c>
      <c r="BG115" s="150">
        <f ca="1">'Manganese Mine'!BG1027</f>
        <v>2.9999999999999378</v>
      </c>
      <c r="BH115" s="150">
        <f ca="1">'Manganese Mine'!BH1027</f>
        <v>2.9999999999999378</v>
      </c>
      <c r="BI115" s="150">
        <f ca="1">'Manganese Mine'!BI1027</f>
        <v>2.9999999999999378</v>
      </c>
      <c r="BJ115" s="150">
        <f ca="1">'Manganese Mine'!BJ1027</f>
        <v>2.9999999999999378</v>
      </c>
      <c r="BK115" s="150">
        <f ca="1">'Manganese Mine'!BK1027</f>
        <v>2.9999999999999378</v>
      </c>
      <c r="BL115" s="150">
        <f ca="1">'Manganese Mine'!BL1027</f>
        <v>2.9999999999999378</v>
      </c>
      <c r="BM115" s="150">
        <f ca="1">'Manganese Mine'!BM1027</f>
        <v>2.9999999999999378</v>
      </c>
      <c r="BN115" s="150">
        <f ca="1">'Manganese Mine'!BN1027</f>
        <v>2.9999999999999378</v>
      </c>
      <c r="BO115" s="150">
        <f ca="1">'Manganese Mine'!BO1027</f>
        <v>2.9999999999999378</v>
      </c>
      <c r="BP115" s="150">
        <f ca="1">'Manganese Mine'!BP1027</f>
        <v>2.9999999999999378</v>
      </c>
      <c r="BQ115" s="150">
        <f ca="1">'Manganese Mine'!BQ1027</f>
        <v>2.9999999999999378</v>
      </c>
      <c r="BR115" s="150">
        <f ca="1">'Manganese Mine'!BR1027</f>
        <v>2.9999999999999378</v>
      </c>
      <c r="BS115" s="150">
        <f ca="1">'Manganese Mine'!BS1027</f>
        <v>2.9999999999999378</v>
      </c>
      <c r="BT115" s="150">
        <f ca="1">'Manganese Mine'!BT1027</f>
        <v>2.9999999999999378</v>
      </c>
      <c r="BU115" s="150">
        <f ca="1">'Manganese Mine'!BU1027</f>
        <v>2.9999999999999378</v>
      </c>
      <c r="BV115" s="150">
        <f ca="1">'Manganese Mine'!BV1027</f>
        <v>2.9999999999999378</v>
      </c>
      <c r="BW115" s="150">
        <f ca="1">'Manganese Mine'!BW1027</f>
        <v>2.9999999999999378</v>
      </c>
      <c r="BX115" s="150">
        <f ca="1">'Manganese Mine'!BX1027</f>
        <v>2.9999999999999378</v>
      </c>
      <c r="BY115" s="150">
        <f ca="1">'Manganese Mine'!BY1027</f>
        <v>2.9999999999999378</v>
      </c>
      <c r="BZ115" s="150">
        <f ca="1">'Manganese Mine'!BZ1027</f>
        <v>2.9999999999999378</v>
      </c>
      <c r="CA115" s="150">
        <f ca="1">'Manganese Mine'!CA1027</f>
        <v>2.9999999999999378</v>
      </c>
      <c r="CB115" s="150">
        <f ca="1">'Manganese Mine'!CB1027</f>
        <v>2.9999999999999378</v>
      </c>
      <c r="CC115" s="150">
        <f ca="1">'Manganese Mine'!CC1027</f>
        <v>2.9999999999999378</v>
      </c>
      <c r="CD115" s="150">
        <f ca="1">'Manganese Mine'!CD1027</f>
        <v>2.9999999999999378</v>
      </c>
      <c r="CE115" s="150">
        <f ca="1">'Manganese Mine'!CE1027</f>
        <v>2.9999999999999378</v>
      </c>
      <c r="CF115" s="150">
        <f ca="1">'Manganese Mine'!CF1027</f>
        <v>2.9999999999999378</v>
      </c>
      <c r="CG115" s="150">
        <f ca="1">'Manganese Mine'!CG1027</f>
        <v>2.9999999999999378</v>
      </c>
      <c r="CH115" s="150">
        <f ca="1">'Manganese Mine'!CH1027</f>
        <v>2.9999999999999378</v>
      </c>
      <c r="CI115" s="150">
        <f ca="1">'Manganese Mine'!CI1027</f>
        <v>2.9999999999999378</v>
      </c>
      <c r="CJ115" s="150">
        <f ca="1">'Manganese Mine'!CJ1027</f>
        <v>2.9999999999999378</v>
      </c>
      <c r="CK115" s="150">
        <f ca="1">'Manganese Mine'!CK1027</f>
        <v>2.9999999999999378</v>
      </c>
      <c r="CL115" s="150">
        <f ca="1">'Manganese Mine'!CL1027</f>
        <v>2.9999999999999378</v>
      </c>
      <c r="CM115" s="150">
        <f ca="1">'Manganese Mine'!CM1027</f>
        <v>2.9999999999999378</v>
      </c>
      <c r="CN115" s="150">
        <f ca="1">'Manganese Mine'!CN1027</f>
        <v>2.9999999999999378</v>
      </c>
      <c r="CO115" s="150">
        <f ca="1">'Manganese Mine'!CO1027</f>
        <v>2.9999999999999378</v>
      </c>
      <c r="CP115" s="150">
        <f ca="1">'Manganese Mine'!CP1027</f>
        <v>2.9999999999999378</v>
      </c>
    </row>
    <row r="116" spans="1:94" ht="12.75" customHeight="1" outlineLevel="1" x14ac:dyDescent="0.2">
      <c r="B116" s="3" t="s">
        <v>43</v>
      </c>
      <c r="J116" s="5" t="s">
        <v>5</v>
      </c>
      <c r="L116" s="145"/>
      <c r="P116" s="146"/>
      <c r="R116" s="150">
        <f>'Manganese Mine'!R946</f>
        <v>0</v>
      </c>
      <c r="S116" s="150">
        <f>'Manganese Mine'!S946</f>
        <v>0</v>
      </c>
      <c r="T116" s="150">
        <f>'Manganese Mine'!T946</f>
        <v>0</v>
      </c>
      <c r="U116" s="150">
        <f>'Manganese Mine'!U946</f>
        <v>51.787399857521208</v>
      </c>
      <c r="V116" s="150">
        <f>'Manganese Mine'!V946</f>
        <v>51.787399857521208</v>
      </c>
      <c r="W116" s="150">
        <f>'Manganese Mine'!W946</f>
        <v>51.787399857521208</v>
      </c>
      <c r="X116" s="150">
        <f>'Manganese Mine'!X946</f>
        <v>48.530542737461246</v>
      </c>
      <c r="Y116" s="150">
        <f>'Manganese Mine'!Y946</f>
        <v>22.918753293601696</v>
      </c>
      <c r="Z116" s="150">
        <f>'Manganese Mine'!Z946</f>
        <v>0</v>
      </c>
      <c r="AA116" s="150">
        <f>'Manganese Mine'!AA946</f>
        <v>0</v>
      </c>
      <c r="AB116" s="150">
        <f>'Manganese Mine'!AB946</f>
        <v>0</v>
      </c>
      <c r="AC116" s="150">
        <f>'Manganese Mine'!AC946</f>
        <v>0</v>
      </c>
      <c r="AD116" s="150">
        <f>'Manganese Mine'!AD946</f>
        <v>0</v>
      </c>
      <c r="AE116" s="150">
        <f>'Manganese Mine'!AE946</f>
        <v>0</v>
      </c>
      <c r="AF116" s="150">
        <f>'Manganese Mine'!AF946</f>
        <v>0</v>
      </c>
      <c r="AG116" s="150">
        <f>'Manganese Mine'!AG946</f>
        <v>0</v>
      </c>
      <c r="AH116" s="150">
        <f>'Manganese Mine'!AH946</f>
        <v>0</v>
      </c>
      <c r="AI116" s="150">
        <f>'Manganese Mine'!AI946</f>
        <v>0</v>
      </c>
      <c r="AJ116" s="150">
        <f>'Manganese Mine'!AJ946</f>
        <v>0</v>
      </c>
      <c r="AK116" s="150">
        <f>'Manganese Mine'!AK946</f>
        <v>0</v>
      </c>
      <c r="AL116" s="150">
        <f>'Manganese Mine'!AL946</f>
        <v>0</v>
      </c>
      <c r="AM116" s="150">
        <f>'Manganese Mine'!AM946</f>
        <v>0</v>
      </c>
      <c r="AN116" s="150">
        <f>'Manganese Mine'!AN946</f>
        <v>0</v>
      </c>
      <c r="AO116" s="150">
        <f>'Manganese Mine'!AO946</f>
        <v>0</v>
      </c>
      <c r="AP116" s="150">
        <f>'Manganese Mine'!AP946</f>
        <v>0</v>
      </c>
      <c r="AQ116" s="150">
        <f>'Manganese Mine'!AQ946</f>
        <v>0</v>
      </c>
      <c r="AR116" s="150">
        <f>'Manganese Mine'!AR946</f>
        <v>0</v>
      </c>
      <c r="AS116" s="150">
        <f>'Manganese Mine'!AS946</f>
        <v>0</v>
      </c>
      <c r="AT116" s="150">
        <f>'Manganese Mine'!AT946</f>
        <v>0</v>
      </c>
      <c r="AU116" s="150">
        <f>'Manganese Mine'!AU946</f>
        <v>0</v>
      </c>
      <c r="AV116" s="150">
        <f>'Manganese Mine'!AV946</f>
        <v>0</v>
      </c>
      <c r="AW116" s="150">
        <f>'Manganese Mine'!AW946</f>
        <v>0</v>
      </c>
      <c r="AX116" s="150">
        <f>'Manganese Mine'!AX946</f>
        <v>0</v>
      </c>
      <c r="AY116" s="150">
        <f>'Manganese Mine'!AY946</f>
        <v>0</v>
      </c>
      <c r="AZ116" s="150">
        <f>'Manganese Mine'!AZ946</f>
        <v>0</v>
      </c>
      <c r="BA116" s="150">
        <f>'Manganese Mine'!BA946</f>
        <v>0</v>
      </c>
      <c r="BB116" s="150">
        <f>'Manganese Mine'!BB946</f>
        <v>0</v>
      </c>
      <c r="BC116" s="150">
        <f>'Manganese Mine'!BC946</f>
        <v>0</v>
      </c>
      <c r="BD116" s="150">
        <f>'Manganese Mine'!BD946</f>
        <v>0</v>
      </c>
      <c r="BE116" s="150">
        <f>'Manganese Mine'!BE946</f>
        <v>0</v>
      </c>
      <c r="BF116" s="150">
        <f>'Manganese Mine'!BF946</f>
        <v>0</v>
      </c>
      <c r="BG116" s="150">
        <f>'Manganese Mine'!BG946</f>
        <v>0</v>
      </c>
      <c r="BH116" s="150">
        <f>'Manganese Mine'!BH946</f>
        <v>0</v>
      </c>
      <c r="BI116" s="150">
        <f>'Manganese Mine'!BI946</f>
        <v>0</v>
      </c>
      <c r="BJ116" s="150">
        <f>'Manganese Mine'!BJ946</f>
        <v>0</v>
      </c>
      <c r="BK116" s="150">
        <f>'Manganese Mine'!BK946</f>
        <v>0</v>
      </c>
      <c r="BL116" s="150">
        <f>'Manganese Mine'!BL946</f>
        <v>0</v>
      </c>
      <c r="BM116" s="150">
        <f>'Manganese Mine'!BM946</f>
        <v>0</v>
      </c>
      <c r="BN116" s="150">
        <f>'Manganese Mine'!BN946</f>
        <v>0</v>
      </c>
      <c r="BO116" s="150">
        <f>'Manganese Mine'!BO946</f>
        <v>0</v>
      </c>
      <c r="BP116" s="150">
        <f>'Manganese Mine'!BP946</f>
        <v>0</v>
      </c>
      <c r="BQ116" s="150">
        <f>'Manganese Mine'!BQ946</f>
        <v>0</v>
      </c>
      <c r="BR116" s="150">
        <f>'Manganese Mine'!BR946</f>
        <v>0</v>
      </c>
      <c r="BS116" s="150">
        <f>'Manganese Mine'!BS946</f>
        <v>0</v>
      </c>
      <c r="BT116" s="150">
        <f>'Manganese Mine'!BT946</f>
        <v>0</v>
      </c>
      <c r="BU116" s="150">
        <f>'Manganese Mine'!BU946</f>
        <v>0</v>
      </c>
      <c r="BV116" s="150">
        <f>'Manganese Mine'!BV946</f>
        <v>0</v>
      </c>
      <c r="BW116" s="150">
        <f>'Manganese Mine'!BW946</f>
        <v>0</v>
      </c>
      <c r="BX116" s="150">
        <f>'Manganese Mine'!BX946</f>
        <v>0</v>
      </c>
      <c r="BY116" s="150">
        <f>'Manganese Mine'!BY946</f>
        <v>0</v>
      </c>
      <c r="BZ116" s="150">
        <f>'Manganese Mine'!BZ946</f>
        <v>0</v>
      </c>
      <c r="CA116" s="150">
        <f>'Manganese Mine'!CA946</f>
        <v>0</v>
      </c>
      <c r="CB116" s="150">
        <f>'Manganese Mine'!CB946</f>
        <v>0</v>
      </c>
      <c r="CC116" s="150">
        <f>'Manganese Mine'!CC946</f>
        <v>0</v>
      </c>
      <c r="CD116" s="150">
        <f>'Manganese Mine'!CD946</f>
        <v>0</v>
      </c>
      <c r="CE116" s="150">
        <f>'Manganese Mine'!CE946</f>
        <v>0</v>
      </c>
      <c r="CF116" s="150">
        <f>'Manganese Mine'!CF946</f>
        <v>0</v>
      </c>
      <c r="CG116" s="150">
        <f>'Manganese Mine'!CG946</f>
        <v>0</v>
      </c>
      <c r="CH116" s="150">
        <f>'Manganese Mine'!CH946</f>
        <v>0</v>
      </c>
      <c r="CI116" s="150">
        <f>'Manganese Mine'!CI946</f>
        <v>0</v>
      </c>
      <c r="CJ116" s="150">
        <f>'Manganese Mine'!CJ946</f>
        <v>0</v>
      </c>
      <c r="CK116" s="150">
        <f>'Manganese Mine'!CK946</f>
        <v>0</v>
      </c>
      <c r="CL116" s="150">
        <f>'Manganese Mine'!CL946</f>
        <v>0</v>
      </c>
      <c r="CM116" s="150">
        <f>'Manganese Mine'!CM946</f>
        <v>0</v>
      </c>
      <c r="CN116" s="150">
        <f>'Manganese Mine'!CN946</f>
        <v>0</v>
      </c>
      <c r="CO116" s="150">
        <f>'Manganese Mine'!CO946</f>
        <v>0</v>
      </c>
      <c r="CP116" s="150">
        <f>'Manganese Mine'!CP946</f>
        <v>0</v>
      </c>
    </row>
    <row r="117" spans="1:94" ht="12.75" customHeight="1" outlineLevel="1" x14ac:dyDescent="0.2">
      <c r="B117" s="13" t="s">
        <v>193</v>
      </c>
      <c r="C117" s="13"/>
      <c r="D117" s="13"/>
      <c r="E117" s="13"/>
      <c r="F117" s="13"/>
      <c r="G117" s="13"/>
      <c r="H117" s="13"/>
      <c r="I117" s="157"/>
      <c r="J117" s="14" t="s">
        <v>5</v>
      </c>
      <c r="K117" s="13"/>
      <c r="L117" s="158"/>
      <c r="M117" s="13"/>
      <c r="N117" s="13"/>
      <c r="O117" s="13"/>
      <c r="P117" s="159"/>
      <c r="Q117" s="13"/>
      <c r="R117" s="160">
        <f ca="1">'Manganese Mine'!R1013</f>
        <v>0</v>
      </c>
      <c r="S117" s="160">
        <f ca="1">'Manganese Mine'!S1013</f>
        <v>0</v>
      </c>
      <c r="T117" s="160">
        <f ca="1">'Manganese Mine'!T1013</f>
        <v>0</v>
      </c>
      <c r="U117" s="160">
        <f ca="1">'Manganese Mine'!U1013</f>
        <v>0</v>
      </c>
      <c r="V117" s="160">
        <f ca="1">'Manganese Mine'!V1013</f>
        <v>0</v>
      </c>
      <c r="W117" s="160">
        <f ca="1">'Manganese Mine'!W1013</f>
        <v>0</v>
      </c>
      <c r="X117" s="160">
        <f ca="1">'Manganese Mine'!X1013</f>
        <v>31.316503002174301</v>
      </c>
      <c r="Y117" s="160">
        <f ca="1">'Manganese Mine'!Y1013</f>
        <v>67.739252729328996</v>
      </c>
      <c r="Z117" s="160">
        <f ca="1">'Manganese Mine'!Z1013</f>
        <v>101.48697876272655</v>
      </c>
      <c r="AA117" s="160">
        <f ca="1">'Manganese Mine'!AA1013</f>
        <v>109.95538950291773</v>
      </c>
      <c r="AB117" s="160">
        <f ca="1">'Manganese Mine'!AB1013</f>
        <v>117.98875743752994</v>
      </c>
      <c r="AC117" s="160">
        <f ca="1">'Manganese Mine'!AC1013</f>
        <v>126.68967805866083</v>
      </c>
      <c r="AD117" s="160">
        <f ca="1">'Manganese Mine'!AD1013</f>
        <v>131.09174496268156</v>
      </c>
      <c r="AE117" s="160">
        <f ca="1">'Manganese Mine'!AE1013</f>
        <v>137.22031392537005</v>
      </c>
      <c r="AF117" s="160">
        <f ca="1">'Manganese Mine'!AF1013</f>
        <v>147.02335313897368</v>
      </c>
      <c r="AG117" s="160">
        <f ca="1">'Manganese Mine'!AG1013</f>
        <v>155.29895243340491</v>
      </c>
      <c r="AH117" s="160">
        <f ca="1">'Manganese Mine'!AH1013</f>
        <v>161.32761396044182</v>
      </c>
      <c r="AI117" s="160">
        <f ca="1">'Manganese Mine'!AI1013</f>
        <v>167.72663214891008</v>
      </c>
      <c r="AJ117" s="160">
        <f ca="1">'Manganese Mine'!AJ1013</f>
        <v>177.20007716533559</v>
      </c>
      <c r="AK117" s="160">
        <f ca="1">'Manganese Mine'!AK1013</f>
        <v>183.12580751026834</v>
      </c>
      <c r="AL117" s="160">
        <f ca="1">'Manganese Mine'!AL1013</f>
        <v>193.47715747730712</v>
      </c>
      <c r="AM117" s="160">
        <f ca="1">'Manganese Mine'!AM1013</f>
        <v>193.44654724129614</v>
      </c>
      <c r="AN117" s="160">
        <f ca="1">'Manganese Mine'!AN1013</f>
        <v>192.88076600513958</v>
      </c>
      <c r="AO117" s="160">
        <f ca="1">'Manganese Mine'!AO1013</f>
        <v>173.89167758733277</v>
      </c>
      <c r="AP117" s="160">
        <f ca="1">'Manganese Mine'!AP1013</f>
        <v>156.43762692232144</v>
      </c>
      <c r="AQ117" s="160">
        <f ca="1">'Manganese Mine'!AQ1013</f>
        <v>130.55022193863232</v>
      </c>
      <c r="AR117" s="160">
        <f ca="1">'Manganese Mine'!AR1013</f>
        <v>113.18641769396747</v>
      </c>
      <c r="AS117" s="160">
        <f ca="1">'Manganese Mine'!AS1013</f>
        <v>96.325777818231742</v>
      </c>
      <c r="AT117" s="160">
        <f ca="1">'Manganese Mine'!AT1013</f>
        <v>67.297660236919043</v>
      </c>
      <c r="AU117" s="160">
        <f ca="1">'Manganese Mine'!AU1013</f>
        <v>41.010550837901675</v>
      </c>
      <c r="AV117" s="160">
        <f ca="1">'Manganese Mine'!AV1013</f>
        <v>12.093501597042902</v>
      </c>
      <c r="AW117" s="160">
        <f ca="1">'Manganese Mine'!AW1013</f>
        <v>4.2632564145606011E-14</v>
      </c>
      <c r="AX117" s="160">
        <f ca="1">'Manganese Mine'!AX1013</f>
        <v>4.2632564145606011E-14</v>
      </c>
      <c r="AY117" s="160">
        <f ca="1">'Manganese Mine'!AY1013</f>
        <v>4.2632564145606011E-14</v>
      </c>
      <c r="AZ117" s="160">
        <f ca="1">'Manganese Mine'!AZ1013</f>
        <v>4.2632564145606011E-14</v>
      </c>
      <c r="BA117" s="160">
        <f ca="1">'Manganese Mine'!BA1013</f>
        <v>4.2632564145606011E-14</v>
      </c>
      <c r="BB117" s="160">
        <f ca="1">'Manganese Mine'!BB1013</f>
        <v>4.2632564145606011E-14</v>
      </c>
      <c r="BC117" s="160">
        <f ca="1">'Manganese Mine'!BC1013</f>
        <v>4.2632564145606011E-14</v>
      </c>
      <c r="BD117" s="160">
        <f ca="1">'Manganese Mine'!BD1013</f>
        <v>4.2632564145606011E-14</v>
      </c>
      <c r="BE117" s="160">
        <f ca="1">'Manganese Mine'!BE1013</f>
        <v>4.2632564145606011E-14</v>
      </c>
      <c r="BF117" s="160">
        <f ca="1">'Manganese Mine'!BF1013</f>
        <v>4.2632564145606011E-14</v>
      </c>
      <c r="BG117" s="160">
        <f ca="1">'Manganese Mine'!BG1013</f>
        <v>4.2632564145606011E-14</v>
      </c>
      <c r="BH117" s="160">
        <f ca="1">'Manganese Mine'!BH1013</f>
        <v>4.2632564145606011E-14</v>
      </c>
      <c r="BI117" s="160">
        <f ca="1">'Manganese Mine'!BI1013</f>
        <v>4.2632564145606011E-14</v>
      </c>
      <c r="BJ117" s="160">
        <f ca="1">'Manganese Mine'!BJ1013</f>
        <v>4.2632564145606011E-14</v>
      </c>
      <c r="BK117" s="160">
        <f ca="1">'Manganese Mine'!BK1013</f>
        <v>4.2632564145606011E-14</v>
      </c>
      <c r="BL117" s="160">
        <f ca="1">'Manganese Mine'!BL1013</f>
        <v>4.2632564145606011E-14</v>
      </c>
      <c r="BM117" s="160">
        <f ca="1">'Manganese Mine'!BM1013</f>
        <v>4.2632564145606011E-14</v>
      </c>
      <c r="BN117" s="160">
        <f ca="1">'Manganese Mine'!BN1013</f>
        <v>4.2632564145606011E-14</v>
      </c>
      <c r="BO117" s="160">
        <f ca="1">'Manganese Mine'!BO1013</f>
        <v>4.2632564145606011E-14</v>
      </c>
      <c r="BP117" s="160">
        <f ca="1">'Manganese Mine'!BP1013</f>
        <v>4.2632564145606011E-14</v>
      </c>
      <c r="BQ117" s="160">
        <f ca="1">'Manganese Mine'!BQ1013</f>
        <v>4.2632564145606011E-14</v>
      </c>
      <c r="BR117" s="160">
        <f ca="1">'Manganese Mine'!BR1013</f>
        <v>4.2632564145606011E-14</v>
      </c>
      <c r="BS117" s="160">
        <f ca="1">'Manganese Mine'!BS1013</f>
        <v>4.2632564145606011E-14</v>
      </c>
      <c r="BT117" s="160">
        <f ca="1">'Manganese Mine'!BT1013</f>
        <v>4.2632564145606011E-14</v>
      </c>
      <c r="BU117" s="160">
        <f ca="1">'Manganese Mine'!BU1013</f>
        <v>4.2632564145606011E-14</v>
      </c>
      <c r="BV117" s="160">
        <f ca="1">'Manganese Mine'!BV1013</f>
        <v>4.2632564145606011E-14</v>
      </c>
      <c r="BW117" s="160">
        <f ca="1">'Manganese Mine'!BW1013</f>
        <v>4.2632564145606011E-14</v>
      </c>
      <c r="BX117" s="160">
        <f ca="1">'Manganese Mine'!BX1013</f>
        <v>4.2632564145606011E-14</v>
      </c>
      <c r="BY117" s="160">
        <f ca="1">'Manganese Mine'!BY1013</f>
        <v>4.2632564145606011E-14</v>
      </c>
      <c r="BZ117" s="160">
        <f ca="1">'Manganese Mine'!BZ1013</f>
        <v>4.2632564145606011E-14</v>
      </c>
      <c r="CA117" s="160">
        <f ca="1">'Manganese Mine'!CA1013</f>
        <v>4.2632564145606011E-14</v>
      </c>
      <c r="CB117" s="160">
        <f ca="1">'Manganese Mine'!CB1013</f>
        <v>4.2632564145606011E-14</v>
      </c>
      <c r="CC117" s="160">
        <f ca="1">'Manganese Mine'!CC1013</f>
        <v>4.2632564145606011E-14</v>
      </c>
      <c r="CD117" s="160">
        <f ca="1">'Manganese Mine'!CD1013</f>
        <v>4.2632564145606011E-14</v>
      </c>
      <c r="CE117" s="160">
        <f ca="1">'Manganese Mine'!CE1013</f>
        <v>4.2632564145606011E-14</v>
      </c>
      <c r="CF117" s="160">
        <f ca="1">'Manganese Mine'!CF1013</f>
        <v>4.2632564145606011E-14</v>
      </c>
      <c r="CG117" s="160">
        <f ca="1">'Manganese Mine'!CG1013</f>
        <v>4.2632564145606011E-14</v>
      </c>
      <c r="CH117" s="160">
        <f ca="1">'Manganese Mine'!CH1013</f>
        <v>4.2632564145606011E-14</v>
      </c>
      <c r="CI117" s="160">
        <f ca="1">'Manganese Mine'!CI1013</f>
        <v>4.2632564145606011E-14</v>
      </c>
      <c r="CJ117" s="160">
        <f ca="1">'Manganese Mine'!CJ1013</f>
        <v>4.2632564145606011E-14</v>
      </c>
      <c r="CK117" s="160">
        <f ca="1">'Manganese Mine'!CK1013</f>
        <v>4.2632564145606011E-14</v>
      </c>
      <c r="CL117" s="160">
        <f ca="1">'Manganese Mine'!CL1013</f>
        <v>4.2632564145606011E-14</v>
      </c>
      <c r="CM117" s="160">
        <f ca="1">'Manganese Mine'!CM1013</f>
        <v>4.2632564145606011E-14</v>
      </c>
      <c r="CN117" s="160">
        <f ca="1">'Manganese Mine'!CN1013</f>
        <v>4.2632564145606011E-14</v>
      </c>
      <c r="CO117" s="160">
        <f ca="1">'Manganese Mine'!CO1013</f>
        <v>4.2632564145606011E-14</v>
      </c>
      <c r="CP117" s="160">
        <f ca="1">'Manganese Mine'!CP1013</f>
        <v>4.2632564145606011E-14</v>
      </c>
    </row>
    <row r="118" spans="1:94" ht="12.75" customHeight="1" outlineLevel="1" x14ac:dyDescent="0.2">
      <c r="J118" s="5" t="s">
        <v>5</v>
      </c>
      <c r="L118" s="145"/>
      <c r="P118" s="146"/>
      <c r="R118" s="151">
        <f t="shared" ref="R118:CC118" ca="1" si="46">SUM(R115:R117)</f>
        <v>0</v>
      </c>
      <c r="S118" s="151">
        <f t="shared" ca="1" si="46"/>
        <v>0</v>
      </c>
      <c r="T118" s="151">
        <f t="shared" ca="1" si="46"/>
        <v>0</v>
      </c>
      <c r="U118" s="151">
        <f t="shared" ca="1" si="46"/>
        <v>103.57479971504242</v>
      </c>
      <c r="V118" s="151">
        <f t="shared" ca="1" si="46"/>
        <v>103.57479971504242</v>
      </c>
      <c r="W118" s="151">
        <f t="shared" ca="1" si="46"/>
        <v>103.57479971504242</v>
      </c>
      <c r="X118" s="151">
        <f t="shared" ca="1" si="46"/>
        <v>131.63444559715674</v>
      </c>
      <c r="Y118" s="151">
        <f t="shared" ca="1" si="46"/>
        <v>142.44540588045191</v>
      </c>
      <c r="Z118" s="151">
        <f t="shared" ca="1" si="46"/>
        <v>153.27437862024777</v>
      </c>
      <c r="AA118" s="151">
        <f t="shared" ca="1" si="46"/>
        <v>161.74278936043893</v>
      </c>
      <c r="AB118" s="151">
        <f t="shared" ca="1" si="46"/>
        <v>169.77615729505115</v>
      </c>
      <c r="AC118" s="151">
        <f t="shared" ca="1" si="46"/>
        <v>178.47707791618205</v>
      </c>
      <c r="AD118" s="151">
        <f t="shared" ca="1" si="46"/>
        <v>182.87914482020278</v>
      </c>
      <c r="AE118" s="151">
        <f t="shared" ca="1" si="46"/>
        <v>189.00771378289124</v>
      </c>
      <c r="AF118" s="151">
        <f t="shared" ca="1" si="46"/>
        <v>198.8107529964949</v>
      </c>
      <c r="AG118" s="151">
        <f t="shared" ca="1" si="46"/>
        <v>207.08635229092613</v>
      </c>
      <c r="AH118" s="151">
        <f t="shared" ca="1" si="46"/>
        <v>213.11501381796302</v>
      </c>
      <c r="AI118" s="151">
        <f t="shared" ca="1" si="46"/>
        <v>219.51403200643131</v>
      </c>
      <c r="AJ118" s="151">
        <f t="shared" ca="1" si="46"/>
        <v>228.98747702285681</v>
      </c>
      <c r="AK118" s="151">
        <f t="shared" ca="1" si="46"/>
        <v>234.91320736778954</v>
      </c>
      <c r="AL118" s="151">
        <f t="shared" ca="1" si="46"/>
        <v>245.26455733482834</v>
      </c>
      <c r="AM118" s="151">
        <f t="shared" ca="1" si="46"/>
        <v>245.23394709881734</v>
      </c>
      <c r="AN118" s="151">
        <f t="shared" ca="1" si="46"/>
        <v>244.66816586266077</v>
      </c>
      <c r="AO118" s="151">
        <f t="shared" ca="1" si="46"/>
        <v>225.67907744485399</v>
      </c>
      <c r="AP118" s="151">
        <f t="shared" ca="1" si="46"/>
        <v>208.22502677984266</v>
      </c>
      <c r="AQ118" s="151">
        <f t="shared" ca="1" si="46"/>
        <v>182.33762179615354</v>
      </c>
      <c r="AR118" s="151">
        <f t="shared" ca="1" si="46"/>
        <v>164.97381755148868</v>
      </c>
      <c r="AS118" s="151">
        <f t="shared" ca="1" si="46"/>
        <v>148.11317767575295</v>
      </c>
      <c r="AT118" s="151">
        <f t="shared" ca="1" si="46"/>
        <v>119.08506009444025</v>
      </c>
      <c r="AU118" s="151">
        <f t="shared" ca="1" si="46"/>
        <v>92.797950695422884</v>
      </c>
      <c r="AV118" s="151">
        <f t="shared" ca="1" si="46"/>
        <v>63.880901454564111</v>
      </c>
      <c r="AW118" s="151">
        <f t="shared" ca="1" si="46"/>
        <v>10.918723726237928</v>
      </c>
      <c r="AX118" s="151">
        <f t="shared" ca="1" si="46"/>
        <v>2.9999999999999805</v>
      </c>
      <c r="AY118" s="151">
        <f t="shared" ca="1" si="46"/>
        <v>2.9999999999999805</v>
      </c>
      <c r="AZ118" s="151">
        <f t="shared" ca="1" si="46"/>
        <v>2.9999999999999805</v>
      </c>
      <c r="BA118" s="151">
        <f t="shared" ca="1" si="46"/>
        <v>2.9999999999999805</v>
      </c>
      <c r="BB118" s="151">
        <f t="shared" ca="1" si="46"/>
        <v>2.9999999999999805</v>
      </c>
      <c r="BC118" s="151">
        <f t="shared" ca="1" si="46"/>
        <v>2.9999999999999805</v>
      </c>
      <c r="BD118" s="151">
        <f t="shared" ca="1" si="46"/>
        <v>2.9999999999999805</v>
      </c>
      <c r="BE118" s="151">
        <f t="shared" ca="1" si="46"/>
        <v>2.9999999999999805</v>
      </c>
      <c r="BF118" s="151">
        <f t="shared" ca="1" si="46"/>
        <v>2.9999999999999805</v>
      </c>
      <c r="BG118" s="151">
        <f t="shared" ca="1" si="46"/>
        <v>2.9999999999999805</v>
      </c>
      <c r="BH118" s="151">
        <f t="shared" ca="1" si="46"/>
        <v>2.9999999999999805</v>
      </c>
      <c r="BI118" s="151">
        <f t="shared" ca="1" si="46"/>
        <v>2.9999999999999805</v>
      </c>
      <c r="BJ118" s="151">
        <f t="shared" ca="1" si="46"/>
        <v>2.9999999999999805</v>
      </c>
      <c r="BK118" s="151">
        <f t="shared" ca="1" si="46"/>
        <v>2.9999999999999805</v>
      </c>
      <c r="BL118" s="151">
        <f t="shared" ca="1" si="46"/>
        <v>2.9999999999999805</v>
      </c>
      <c r="BM118" s="151">
        <f t="shared" ca="1" si="46"/>
        <v>2.9999999999999805</v>
      </c>
      <c r="BN118" s="151">
        <f t="shared" ca="1" si="46"/>
        <v>2.9999999999999805</v>
      </c>
      <c r="BO118" s="151">
        <f t="shared" ca="1" si="46"/>
        <v>2.9999999999999805</v>
      </c>
      <c r="BP118" s="151">
        <f t="shared" ca="1" si="46"/>
        <v>2.9999999999999805</v>
      </c>
      <c r="BQ118" s="151">
        <f t="shared" ca="1" si="46"/>
        <v>2.9999999999999805</v>
      </c>
      <c r="BR118" s="151">
        <f t="shared" ca="1" si="46"/>
        <v>2.9999999999999805</v>
      </c>
      <c r="BS118" s="151">
        <f t="shared" ca="1" si="46"/>
        <v>2.9999999999999805</v>
      </c>
      <c r="BT118" s="151">
        <f t="shared" ca="1" si="46"/>
        <v>2.9999999999999805</v>
      </c>
      <c r="BU118" s="151">
        <f t="shared" ca="1" si="46"/>
        <v>2.9999999999999805</v>
      </c>
      <c r="BV118" s="151">
        <f t="shared" ca="1" si="46"/>
        <v>2.9999999999999805</v>
      </c>
      <c r="BW118" s="151">
        <f t="shared" ca="1" si="46"/>
        <v>2.9999999999999805</v>
      </c>
      <c r="BX118" s="151">
        <f t="shared" ca="1" si="46"/>
        <v>2.9999999999999805</v>
      </c>
      <c r="BY118" s="151">
        <f t="shared" ca="1" si="46"/>
        <v>2.9999999999999805</v>
      </c>
      <c r="BZ118" s="151">
        <f t="shared" ca="1" si="46"/>
        <v>2.9999999999999805</v>
      </c>
      <c r="CA118" s="151">
        <f t="shared" ca="1" si="46"/>
        <v>2.9999999999999805</v>
      </c>
      <c r="CB118" s="151">
        <f t="shared" ca="1" si="46"/>
        <v>2.9999999999999805</v>
      </c>
      <c r="CC118" s="151">
        <f t="shared" ca="1" si="46"/>
        <v>2.9999999999999805</v>
      </c>
      <c r="CD118" s="151">
        <f t="shared" ref="CD118:CP118" ca="1" si="47">SUM(CD115:CD117)</f>
        <v>2.9999999999999805</v>
      </c>
      <c r="CE118" s="151">
        <f t="shared" ca="1" si="47"/>
        <v>2.9999999999999805</v>
      </c>
      <c r="CF118" s="151">
        <f t="shared" ca="1" si="47"/>
        <v>2.9999999999999805</v>
      </c>
      <c r="CG118" s="151">
        <f t="shared" ca="1" si="47"/>
        <v>2.9999999999999805</v>
      </c>
      <c r="CH118" s="151">
        <f t="shared" ca="1" si="47"/>
        <v>2.9999999999999805</v>
      </c>
      <c r="CI118" s="151">
        <f t="shared" ca="1" si="47"/>
        <v>2.9999999999999805</v>
      </c>
      <c r="CJ118" s="151">
        <f t="shared" ca="1" si="47"/>
        <v>2.9999999999999805</v>
      </c>
      <c r="CK118" s="151">
        <f t="shared" ca="1" si="47"/>
        <v>2.9999999999999805</v>
      </c>
      <c r="CL118" s="151">
        <f t="shared" ca="1" si="47"/>
        <v>2.9999999999999805</v>
      </c>
      <c r="CM118" s="151">
        <f t="shared" ca="1" si="47"/>
        <v>2.9999999999999805</v>
      </c>
      <c r="CN118" s="151">
        <f t="shared" ca="1" si="47"/>
        <v>2.9999999999999805</v>
      </c>
      <c r="CO118" s="151">
        <f t="shared" ca="1" si="47"/>
        <v>2.9999999999999805</v>
      </c>
      <c r="CP118" s="151">
        <f t="shared" ca="1" si="47"/>
        <v>2.9999999999999805</v>
      </c>
    </row>
    <row r="119" spans="1:94" ht="12.75" customHeight="1" outlineLevel="1" x14ac:dyDescent="0.2">
      <c r="L119" s="145"/>
      <c r="P119" s="146"/>
      <c r="R119" s="150"/>
      <c r="S119" s="150"/>
      <c r="T119" s="150"/>
      <c r="U119" s="150"/>
      <c r="V119" s="150"/>
      <c r="W119" s="150"/>
      <c r="X119" s="150"/>
      <c r="Y119" s="150"/>
      <c r="Z119" s="150"/>
      <c r="AA119" s="150"/>
      <c r="AB119" s="150"/>
      <c r="AC119" s="150"/>
      <c r="AD119" s="150"/>
      <c r="AE119" s="150"/>
      <c r="AF119" s="150"/>
      <c r="AG119" s="150"/>
      <c r="AH119" s="150"/>
      <c r="AI119" s="150"/>
      <c r="AJ119" s="150"/>
      <c r="AK119" s="150"/>
      <c r="AL119" s="150"/>
      <c r="AM119" s="150"/>
      <c r="AN119" s="150"/>
      <c r="AO119" s="150"/>
      <c r="AP119" s="150"/>
      <c r="AQ119" s="150"/>
      <c r="AR119" s="150"/>
      <c r="AS119" s="150"/>
      <c r="AT119" s="150"/>
      <c r="AU119" s="150"/>
      <c r="AV119" s="150"/>
      <c r="AW119" s="150"/>
      <c r="AX119" s="150"/>
      <c r="AY119" s="150"/>
      <c r="AZ119" s="150"/>
      <c r="BA119" s="150"/>
      <c r="BB119" s="150"/>
      <c r="BC119" s="150"/>
      <c r="BD119" s="150"/>
      <c r="BE119" s="150"/>
      <c r="BF119" s="150"/>
      <c r="BG119" s="150"/>
      <c r="BH119" s="150"/>
      <c r="BI119" s="150"/>
      <c r="BJ119" s="150"/>
      <c r="BK119" s="150"/>
      <c r="BL119" s="150"/>
      <c r="BM119" s="150"/>
      <c r="BN119" s="150"/>
      <c r="BO119" s="150"/>
      <c r="BP119" s="150"/>
      <c r="BQ119" s="150"/>
      <c r="BR119" s="150"/>
      <c r="BS119" s="150"/>
      <c r="BT119" s="150"/>
      <c r="BU119" s="150"/>
      <c r="BV119" s="150"/>
      <c r="BW119" s="150"/>
      <c r="BX119" s="150"/>
      <c r="BY119" s="150"/>
      <c r="BZ119" s="150"/>
      <c r="CA119" s="150"/>
      <c r="CB119" s="150"/>
      <c r="CC119" s="150"/>
      <c r="CD119" s="150"/>
      <c r="CE119" s="150"/>
      <c r="CF119" s="150"/>
      <c r="CG119" s="150"/>
      <c r="CH119" s="150"/>
      <c r="CI119" s="150"/>
      <c r="CJ119" s="150"/>
      <c r="CK119" s="150"/>
      <c r="CL119" s="150"/>
      <c r="CM119" s="150"/>
      <c r="CN119" s="150"/>
      <c r="CO119" s="150"/>
      <c r="CP119" s="150"/>
    </row>
    <row r="120" spans="1:94" ht="12.75" customHeight="1" outlineLevel="1" x14ac:dyDescent="0.2">
      <c r="L120" s="145"/>
      <c r="P120" s="146"/>
      <c r="R120" s="150"/>
      <c r="S120" s="150"/>
      <c r="T120" s="150"/>
      <c r="U120" s="150"/>
      <c r="V120" s="150"/>
      <c r="W120" s="150"/>
      <c r="X120" s="150"/>
      <c r="Y120" s="150"/>
      <c r="Z120" s="150"/>
      <c r="AA120" s="150"/>
      <c r="AB120" s="150"/>
      <c r="AC120" s="150"/>
      <c r="AD120" s="150"/>
      <c r="AE120" s="150"/>
      <c r="AF120" s="150"/>
      <c r="AG120" s="150"/>
      <c r="AH120" s="150"/>
      <c r="AI120" s="150"/>
      <c r="AJ120" s="150"/>
      <c r="AK120" s="150"/>
      <c r="AL120" s="150"/>
      <c r="AM120" s="150"/>
      <c r="AN120" s="150"/>
      <c r="AO120" s="150"/>
      <c r="AP120" s="150"/>
      <c r="AQ120" s="150"/>
      <c r="AR120" s="150"/>
      <c r="AS120" s="150"/>
      <c r="AT120" s="150"/>
      <c r="AU120" s="150"/>
      <c r="AV120" s="150"/>
      <c r="AW120" s="150"/>
      <c r="AX120" s="150"/>
      <c r="AY120" s="150"/>
      <c r="AZ120" s="150"/>
      <c r="BA120" s="150"/>
      <c r="BB120" s="150"/>
      <c r="BC120" s="150"/>
      <c r="BD120" s="150"/>
      <c r="BE120" s="150"/>
      <c r="BF120" s="150"/>
      <c r="BG120" s="150"/>
      <c r="BH120" s="150"/>
      <c r="BI120" s="150"/>
      <c r="BJ120" s="150"/>
      <c r="BK120" s="150"/>
      <c r="BL120" s="150"/>
      <c r="BM120" s="150"/>
      <c r="BN120" s="150"/>
      <c r="BO120" s="150"/>
      <c r="BP120" s="150"/>
      <c r="BQ120" s="150"/>
      <c r="BR120" s="150"/>
      <c r="BS120" s="150"/>
      <c r="BT120" s="150"/>
      <c r="BU120" s="150"/>
      <c r="BV120" s="150"/>
      <c r="BW120" s="150"/>
      <c r="BX120" s="150"/>
      <c r="BY120" s="150"/>
      <c r="BZ120" s="150"/>
      <c r="CA120" s="150"/>
      <c r="CB120" s="150"/>
      <c r="CC120" s="150"/>
      <c r="CD120" s="150"/>
      <c r="CE120" s="150"/>
      <c r="CF120" s="150"/>
      <c r="CG120" s="150"/>
      <c r="CH120" s="150"/>
      <c r="CI120" s="150"/>
      <c r="CJ120" s="150"/>
      <c r="CK120" s="150"/>
      <c r="CL120" s="150"/>
      <c r="CM120" s="150"/>
      <c r="CN120" s="150"/>
      <c r="CO120" s="150"/>
      <c r="CP120" s="150"/>
    </row>
    <row r="121" spans="1:94" ht="12.75" customHeight="1" outlineLevel="1" thickBot="1" x14ac:dyDescent="0.25">
      <c r="B121" s="161" t="s">
        <v>224</v>
      </c>
      <c r="C121" s="162"/>
      <c r="D121" s="162"/>
      <c r="E121" s="162"/>
      <c r="F121" s="162"/>
      <c r="G121" s="162"/>
      <c r="H121" s="162"/>
      <c r="I121" s="163"/>
      <c r="J121" s="164" t="s">
        <v>5</v>
      </c>
      <c r="K121" s="162"/>
      <c r="L121" s="165"/>
      <c r="M121" s="162"/>
      <c r="N121" s="162"/>
      <c r="O121" s="162"/>
      <c r="P121" s="166"/>
      <c r="Q121" s="162"/>
      <c r="R121" s="167">
        <f t="shared" ref="R121:CC121" ca="1" si="48">R118+R111</f>
        <v>0</v>
      </c>
      <c r="S121" s="167">
        <f t="shared" ca="1" si="48"/>
        <v>0</v>
      </c>
      <c r="T121" s="167">
        <f t="shared" ca="1" si="48"/>
        <v>0</v>
      </c>
      <c r="U121" s="167">
        <f t="shared" ca="1" si="48"/>
        <v>244.20062040019135</v>
      </c>
      <c r="V121" s="167">
        <f t="shared" ca="1" si="48"/>
        <v>360.26782061618587</v>
      </c>
      <c r="W121" s="167">
        <f t="shared" ca="1" si="48"/>
        <v>517.87399857521223</v>
      </c>
      <c r="X121" s="167">
        <f t="shared" ca="1" si="48"/>
        <v>530.92900200328802</v>
      </c>
      <c r="Y121" s="167">
        <f t="shared" ca="1" si="48"/>
        <v>517.90741822037921</v>
      </c>
      <c r="Z121" s="167">
        <f t="shared" ca="1" si="48"/>
        <v>504.50647087530581</v>
      </c>
      <c r="AA121" s="167">
        <f t="shared" ca="1" si="48"/>
        <v>488.51810365069707</v>
      </c>
      <c r="AB121" s="167">
        <f t="shared" ca="1" si="48"/>
        <v>472.47698339868941</v>
      </c>
      <c r="AC121" s="167">
        <f t="shared" ca="1" si="48"/>
        <v>456.58397023665771</v>
      </c>
      <c r="AD121" s="167">
        <f t="shared" ca="1" si="48"/>
        <v>436.77756678899226</v>
      </c>
      <c r="AE121" s="167">
        <f t="shared" ca="1" si="48"/>
        <v>419.10242300881947</v>
      </c>
      <c r="AF121" s="167">
        <f t="shared" ca="1" si="48"/>
        <v>403.91355221180629</v>
      </c>
      <c r="AG121" s="167">
        <f t="shared" ca="1" si="48"/>
        <v>388.76412125014218</v>
      </c>
      <c r="AH121" s="167">
        <f t="shared" ca="1" si="48"/>
        <v>371.51072602641017</v>
      </c>
      <c r="AI121" s="167">
        <f t="shared" ca="1" si="48"/>
        <v>353.76279793874352</v>
      </c>
      <c r="AJ121" s="167">
        <f t="shared" ca="1" si="48"/>
        <v>339.11063127262946</v>
      </c>
      <c r="AK121" s="167">
        <f t="shared" ca="1" si="48"/>
        <v>320.91564852356021</v>
      </c>
      <c r="AL121" s="167">
        <f t="shared" ca="1" si="48"/>
        <v>307.15128195690545</v>
      </c>
      <c r="AM121" s="167">
        <f t="shared" ca="1" si="48"/>
        <v>283.01005167871546</v>
      </c>
      <c r="AN121" s="167">
        <f t="shared" ca="1" si="48"/>
        <v>258.33884882172481</v>
      </c>
      <c r="AO121" s="167">
        <f t="shared" ca="1" si="48"/>
        <v>239.6201822822774</v>
      </c>
      <c r="AP121" s="167">
        <f t="shared" ca="1" si="48"/>
        <v>222.44196193319266</v>
      </c>
      <c r="AQ121" s="167">
        <f t="shared" ca="1" si="48"/>
        <v>196.8359038717486</v>
      </c>
      <c r="AR121" s="167">
        <f t="shared" ca="1" si="48"/>
        <v>179.35213229791307</v>
      </c>
      <c r="AS121" s="167">
        <f t="shared" ca="1" si="48"/>
        <v>148.96871625798238</v>
      </c>
      <c r="AT121" s="167">
        <f t="shared" ca="1" si="48"/>
        <v>119.95471766749235</v>
      </c>
      <c r="AU121" s="167">
        <f t="shared" ca="1" si="48"/>
        <v>93.682009639114113</v>
      </c>
      <c r="AV121" s="167">
        <f t="shared" ca="1" si="48"/>
        <v>64.77964979630724</v>
      </c>
      <c r="AW121" s="167">
        <f t="shared" ca="1" si="48"/>
        <v>11.72346895262414</v>
      </c>
      <c r="AX121" s="167">
        <f t="shared" ca="1" si="48"/>
        <v>2.9999999999999805</v>
      </c>
      <c r="AY121" s="167">
        <f t="shared" ca="1" si="48"/>
        <v>2.9999999999999805</v>
      </c>
      <c r="AZ121" s="167">
        <f t="shared" ca="1" si="48"/>
        <v>2.9999999999999805</v>
      </c>
      <c r="BA121" s="167">
        <f t="shared" ca="1" si="48"/>
        <v>2.9999999999999805</v>
      </c>
      <c r="BB121" s="167">
        <f t="shared" ca="1" si="48"/>
        <v>2.9999999999999805</v>
      </c>
      <c r="BC121" s="167">
        <f t="shared" ca="1" si="48"/>
        <v>2.9999999999999805</v>
      </c>
      <c r="BD121" s="167">
        <f t="shared" ca="1" si="48"/>
        <v>2.9999999999999805</v>
      </c>
      <c r="BE121" s="167">
        <f t="shared" ca="1" si="48"/>
        <v>2.9999999999999805</v>
      </c>
      <c r="BF121" s="167">
        <f t="shared" ca="1" si="48"/>
        <v>2.9999999999999805</v>
      </c>
      <c r="BG121" s="167">
        <f t="shared" ca="1" si="48"/>
        <v>2.9999999999999805</v>
      </c>
      <c r="BH121" s="167">
        <f t="shared" ca="1" si="48"/>
        <v>2.9999999999999805</v>
      </c>
      <c r="BI121" s="167">
        <f t="shared" ca="1" si="48"/>
        <v>2.9999999999999805</v>
      </c>
      <c r="BJ121" s="167">
        <f t="shared" ca="1" si="48"/>
        <v>2.9999999999999805</v>
      </c>
      <c r="BK121" s="167">
        <f t="shared" ca="1" si="48"/>
        <v>2.9999999999999805</v>
      </c>
      <c r="BL121" s="167">
        <f t="shared" ca="1" si="48"/>
        <v>2.9999999999999805</v>
      </c>
      <c r="BM121" s="167">
        <f t="shared" ca="1" si="48"/>
        <v>2.9999999999999805</v>
      </c>
      <c r="BN121" s="167">
        <f t="shared" ca="1" si="48"/>
        <v>2.9999999999999805</v>
      </c>
      <c r="BO121" s="167">
        <f t="shared" ca="1" si="48"/>
        <v>2.9999999999999805</v>
      </c>
      <c r="BP121" s="167">
        <f t="shared" ca="1" si="48"/>
        <v>2.9999999999999805</v>
      </c>
      <c r="BQ121" s="167">
        <f t="shared" ca="1" si="48"/>
        <v>2.9999999999999805</v>
      </c>
      <c r="BR121" s="167">
        <f t="shared" ca="1" si="48"/>
        <v>2.9999999999999805</v>
      </c>
      <c r="BS121" s="167">
        <f t="shared" ca="1" si="48"/>
        <v>2.9999999999999805</v>
      </c>
      <c r="BT121" s="167">
        <f t="shared" ca="1" si="48"/>
        <v>2.9999999999999805</v>
      </c>
      <c r="BU121" s="167">
        <f t="shared" ca="1" si="48"/>
        <v>2.9999999999999805</v>
      </c>
      <c r="BV121" s="167">
        <f t="shared" ca="1" si="48"/>
        <v>2.9999999999999805</v>
      </c>
      <c r="BW121" s="167">
        <f t="shared" ca="1" si="48"/>
        <v>2.9999999999999805</v>
      </c>
      <c r="BX121" s="167">
        <f t="shared" ca="1" si="48"/>
        <v>2.9999999999999805</v>
      </c>
      <c r="BY121" s="167">
        <f t="shared" ca="1" si="48"/>
        <v>2.9999999999999805</v>
      </c>
      <c r="BZ121" s="167">
        <f t="shared" ca="1" si="48"/>
        <v>2.9999999999999805</v>
      </c>
      <c r="CA121" s="167">
        <f t="shared" ca="1" si="48"/>
        <v>2.9999999999999805</v>
      </c>
      <c r="CB121" s="167">
        <f t="shared" ca="1" si="48"/>
        <v>2.9999999999999805</v>
      </c>
      <c r="CC121" s="167">
        <f t="shared" ca="1" si="48"/>
        <v>2.9999999999999805</v>
      </c>
      <c r="CD121" s="167">
        <f t="shared" ref="CD121:CP121" ca="1" si="49">CD118+CD111</f>
        <v>2.9999999999999805</v>
      </c>
      <c r="CE121" s="167">
        <f t="shared" ca="1" si="49"/>
        <v>2.9999999999999805</v>
      </c>
      <c r="CF121" s="167">
        <f t="shared" ca="1" si="49"/>
        <v>2.9999999999999805</v>
      </c>
      <c r="CG121" s="167">
        <f t="shared" ca="1" si="49"/>
        <v>2.9999999999999805</v>
      </c>
      <c r="CH121" s="167">
        <f t="shared" ca="1" si="49"/>
        <v>2.9999999999999805</v>
      </c>
      <c r="CI121" s="167">
        <f t="shared" ca="1" si="49"/>
        <v>2.9999999999999805</v>
      </c>
      <c r="CJ121" s="167">
        <f t="shared" ca="1" si="49"/>
        <v>2.9999999999999805</v>
      </c>
      <c r="CK121" s="167">
        <f t="shared" ca="1" si="49"/>
        <v>2.9999999999999805</v>
      </c>
      <c r="CL121" s="167">
        <f t="shared" ca="1" si="49"/>
        <v>2.9999999999999805</v>
      </c>
      <c r="CM121" s="167">
        <f t="shared" ca="1" si="49"/>
        <v>2.9999999999999805</v>
      </c>
      <c r="CN121" s="167">
        <f t="shared" ca="1" si="49"/>
        <v>2.9999999999999805</v>
      </c>
      <c r="CO121" s="167">
        <f t="shared" ca="1" si="49"/>
        <v>2.9999999999999805</v>
      </c>
      <c r="CP121" s="167">
        <f t="shared" ca="1" si="49"/>
        <v>2.9999999999999805</v>
      </c>
    </row>
    <row r="122" spans="1:94" ht="12.75" customHeight="1" outlineLevel="1" thickTop="1" x14ac:dyDescent="0.2">
      <c r="L122" s="145"/>
      <c r="P122" s="146"/>
      <c r="R122" s="150"/>
      <c r="S122" s="150"/>
      <c r="T122" s="150"/>
      <c r="U122" s="150"/>
      <c r="V122" s="150"/>
      <c r="W122" s="150"/>
      <c r="X122" s="150"/>
      <c r="Y122" s="150"/>
      <c r="Z122" s="150"/>
      <c r="AA122" s="150"/>
      <c r="AB122" s="150"/>
      <c r="AC122" s="150"/>
      <c r="AD122" s="150"/>
      <c r="AE122" s="150"/>
      <c r="AF122" s="150"/>
      <c r="AG122" s="150"/>
      <c r="AH122" s="150"/>
      <c r="AI122" s="150"/>
      <c r="AJ122" s="150"/>
      <c r="AK122" s="150"/>
      <c r="AL122" s="150"/>
      <c r="AM122" s="150"/>
      <c r="AN122" s="150"/>
      <c r="AO122" s="150"/>
      <c r="AP122" s="150"/>
      <c r="AQ122" s="150"/>
      <c r="AR122" s="150"/>
      <c r="AS122" s="150"/>
      <c r="AT122" s="150"/>
      <c r="AU122" s="150"/>
      <c r="AV122" s="150"/>
      <c r="AW122" s="150"/>
      <c r="AX122" s="150"/>
      <c r="AY122" s="150"/>
      <c r="AZ122" s="150"/>
      <c r="BA122" s="150"/>
      <c r="BB122" s="150"/>
      <c r="BC122" s="150"/>
      <c r="BD122" s="150"/>
      <c r="BE122" s="150"/>
      <c r="BF122" s="150"/>
      <c r="BG122" s="150"/>
      <c r="BH122" s="150"/>
      <c r="BI122" s="150"/>
      <c r="BJ122" s="150"/>
      <c r="BK122" s="150"/>
      <c r="BL122" s="150"/>
      <c r="BM122" s="150"/>
      <c r="BN122" s="150"/>
      <c r="BO122" s="150"/>
      <c r="BP122" s="150"/>
      <c r="BQ122" s="150"/>
      <c r="BR122" s="150"/>
      <c r="BS122" s="150"/>
      <c r="BT122" s="150"/>
      <c r="BU122" s="150"/>
      <c r="BV122" s="150"/>
      <c r="BW122" s="150"/>
      <c r="BX122" s="150"/>
      <c r="BY122" s="150"/>
      <c r="BZ122" s="150"/>
      <c r="CA122" s="150"/>
      <c r="CB122" s="150"/>
      <c r="CC122" s="150"/>
      <c r="CD122" s="150"/>
      <c r="CE122" s="150"/>
      <c r="CF122" s="150"/>
      <c r="CG122" s="150"/>
      <c r="CH122" s="150"/>
      <c r="CI122" s="150"/>
      <c r="CJ122" s="150"/>
      <c r="CK122" s="150"/>
      <c r="CL122" s="150"/>
      <c r="CM122" s="150"/>
      <c r="CN122" s="150"/>
      <c r="CO122" s="150"/>
      <c r="CP122" s="150"/>
    </row>
    <row r="123" spans="1:94" ht="12.75" customHeight="1" outlineLevel="1" x14ac:dyDescent="0.2">
      <c r="B123" s="3" t="s">
        <v>225</v>
      </c>
      <c r="L123" s="145"/>
      <c r="P123" s="127">
        <f ca="1">SUM(R123:CP123)</f>
        <v>0</v>
      </c>
      <c r="R123" s="150">
        <f t="shared" ref="R123:CC123" ca="1" si="50">ROUND(R121-R103,2)</f>
        <v>0</v>
      </c>
      <c r="S123" s="150">
        <f t="shared" ca="1" si="50"/>
        <v>0</v>
      </c>
      <c r="T123" s="150">
        <f t="shared" ca="1" si="50"/>
        <v>0</v>
      </c>
      <c r="U123" s="150">
        <f t="shared" ca="1" si="50"/>
        <v>0</v>
      </c>
      <c r="V123" s="150">
        <f t="shared" ca="1" si="50"/>
        <v>0</v>
      </c>
      <c r="W123" s="150">
        <f t="shared" ca="1" si="50"/>
        <v>0</v>
      </c>
      <c r="X123" s="150">
        <f t="shared" ca="1" si="50"/>
        <v>0</v>
      </c>
      <c r="Y123" s="150">
        <f t="shared" ca="1" si="50"/>
        <v>0</v>
      </c>
      <c r="Z123" s="150">
        <f t="shared" ca="1" si="50"/>
        <v>0</v>
      </c>
      <c r="AA123" s="150">
        <f t="shared" ca="1" si="50"/>
        <v>0</v>
      </c>
      <c r="AB123" s="150">
        <f t="shared" ca="1" si="50"/>
        <v>0</v>
      </c>
      <c r="AC123" s="150">
        <f t="shared" ca="1" si="50"/>
        <v>0</v>
      </c>
      <c r="AD123" s="150">
        <f t="shared" ca="1" si="50"/>
        <v>0</v>
      </c>
      <c r="AE123" s="150">
        <f t="shared" ca="1" si="50"/>
        <v>0</v>
      </c>
      <c r="AF123" s="150">
        <f t="shared" ca="1" si="50"/>
        <v>0</v>
      </c>
      <c r="AG123" s="150">
        <f t="shared" ca="1" si="50"/>
        <v>0</v>
      </c>
      <c r="AH123" s="150">
        <f t="shared" ca="1" si="50"/>
        <v>0</v>
      </c>
      <c r="AI123" s="150">
        <f t="shared" ca="1" si="50"/>
        <v>0</v>
      </c>
      <c r="AJ123" s="150">
        <f t="shared" ca="1" si="50"/>
        <v>0</v>
      </c>
      <c r="AK123" s="150">
        <f t="shared" ca="1" si="50"/>
        <v>0</v>
      </c>
      <c r="AL123" s="150">
        <f t="shared" ca="1" si="50"/>
        <v>0</v>
      </c>
      <c r="AM123" s="150">
        <f t="shared" ca="1" si="50"/>
        <v>0</v>
      </c>
      <c r="AN123" s="150">
        <f t="shared" ca="1" si="50"/>
        <v>0</v>
      </c>
      <c r="AO123" s="150">
        <f t="shared" ca="1" si="50"/>
        <v>0</v>
      </c>
      <c r="AP123" s="150">
        <f t="shared" ca="1" si="50"/>
        <v>0</v>
      </c>
      <c r="AQ123" s="150">
        <f t="shared" ca="1" si="50"/>
        <v>0</v>
      </c>
      <c r="AR123" s="150">
        <f t="shared" ca="1" si="50"/>
        <v>0</v>
      </c>
      <c r="AS123" s="150">
        <f t="shared" ca="1" si="50"/>
        <v>0</v>
      </c>
      <c r="AT123" s="150">
        <f t="shared" ca="1" si="50"/>
        <v>0</v>
      </c>
      <c r="AU123" s="150">
        <f t="shared" ca="1" si="50"/>
        <v>0</v>
      </c>
      <c r="AV123" s="150">
        <f t="shared" ca="1" si="50"/>
        <v>0</v>
      </c>
      <c r="AW123" s="150">
        <f t="shared" ca="1" si="50"/>
        <v>0</v>
      </c>
      <c r="AX123" s="150">
        <f t="shared" ca="1" si="50"/>
        <v>0</v>
      </c>
      <c r="AY123" s="150">
        <f t="shared" ca="1" si="50"/>
        <v>0</v>
      </c>
      <c r="AZ123" s="150">
        <f t="shared" ca="1" si="50"/>
        <v>0</v>
      </c>
      <c r="BA123" s="150">
        <f t="shared" ca="1" si="50"/>
        <v>0</v>
      </c>
      <c r="BB123" s="150">
        <f t="shared" ca="1" si="50"/>
        <v>0</v>
      </c>
      <c r="BC123" s="150">
        <f t="shared" ca="1" si="50"/>
        <v>0</v>
      </c>
      <c r="BD123" s="150">
        <f t="shared" ca="1" si="50"/>
        <v>0</v>
      </c>
      <c r="BE123" s="150">
        <f t="shared" ca="1" si="50"/>
        <v>0</v>
      </c>
      <c r="BF123" s="150">
        <f t="shared" ca="1" si="50"/>
        <v>0</v>
      </c>
      <c r="BG123" s="150">
        <f t="shared" ca="1" si="50"/>
        <v>0</v>
      </c>
      <c r="BH123" s="150">
        <f t="shared" ca="1" si="50"/>
        <v>0</v>
      </c>
      <c r="BI123" s="150">
        <f t="shared" ca="1" si="50"/>
        <v>0</v>
      </c>
      <c r="BJ123" s="150">
        <f t="shared" ca="1" si="50"/>
        <v>0</v>
      </c>
      <c r="BK123" s="150">
        <f t="shared" ca="1" si="50"/>
        <v>0</v>
      </c>
      <c r="BL123" s="150">
        <f t="shared" ca="1" si="50"/>
        <v>0</v>
      </c>
      <c r="BM123" s="150">
        <f t="shared" ca="1" si="50"/>
        <v>0</v>
      </c>
      <c r="BN123" s="150">
        <f t="shared" ca="1" si="50"/>
        <v>0</v>
      </c>
      <c r="BO123" s="150">
        <f t="shared" ca="1" si="50"/>
        <v>0</v>
      </c>
      <c r="BP123" s="150">
        <f t="shared" ca="1" si="50"/>
        <v>0</v>
      </c>
      <c r="BQ123" s="150">
        <f t="shared" ca="1" si="50"/>
        <v>0</v>
      </c>
      <c r="BR123" s="150">
        <f t="shared" ca="1" si="50"/>
        <v>0</v>
      </c>
      <c r="BS123" s="150">
        <f t="shared" ca="1" si="50"/>
        <v>0</v>
      </c>
      <c r="BT123" s="150">
        <f t="shared" ca="1" si="50"/>
        <v>0</v>
      </c>
      <c r="BU123" s="150">
        <f t="shared" ca="1" si="50"/>
        <v>0</v>
      </c>
      <c r="BV123" s="150">
        <f t="shared" ca="1" si="50"/>
        <v>0</v>
      </c>
      <c r="BW123" s="150">
        <f t="shared" ca="1" si="50"/>
        <v>0</v>
      </c>
      <c r="BX123" s="150">
        <f t="shared" ca="1" si="50"/>
        <v>0</v>
      </c>
      <c r="BY123" s="150">
        <f t="shared" ca="1" si="50"/>
        <v>0</v>
      </c>
      <c r="BZ123" s="150">
        <f t="shared" ca="1" si="50"/>
        <v>0</v>
      </c>
      <c r="CA123" s="150">
        <f t="shared" ca="1" si="50"/>
        <v>0</v>
      </c>
      <c r="CB123" s="150">
        <f t="shared" ca="1" si="50"/>
        <v>0</v>
      </c>
      <c r="CC123" s="150">
        <f t="shared" ca="1" si="50"/>
        <v>0</v>
      </c>
      <c r="CD123" s="150">
        <f t="shared" ref="CD123:CP123" ca="1" si="51">ROUND(CD121-CD103,2)</f>
        <v>0</v>
      </c>
      <c r="CE123" s="150">
        <f t="shared" ca="1" si="51"/>
        <v>0</v>
      </c>
      <c r="CF123" s="150">
        <f t="shared" ca="1" si="51"/>
        <v>0</v>
      </c>
      <c r="CG123" s="150">
        <f t="shared" ca="1" si="51"/>
        <v>0</v>
      </c>
      <c r="CH123" s="150">
        <f t="shared" ca="1" si="51"/>
        <v>0</v>
      </c>
      <c r="CI123" s="150">
        <f t="shared" ca="1" si="51"/>
        <v>0</v>
      </c>
      <c r="CJ123" s="150">
        <f t="shared" ca="1" si="51"/>
        <v>0</v>
      </c>
      <c r="CK123" s="150">
        <f t="shared" ca="1" si="51"/>
        <v>0</v>
      </c>
      <c r="CL123" s="150">
        <f t="shared" ca="1" si="51"/>
        <v>0</v>
      </c>
      <c r="CM123" s="150">
        <f t="shared" ca="1" si="51"/>
        <v>0</v>
      </c>
      <c r="CN123" s="150">
        <f t="shared" ca="1" si="51"/>
        <v>0</v>
      </c>
      <c r="CO123" s="150">
        <f t="shared" ca="1" si="51"/>
        <v>0</v>
      </c>
      <c r="CP123" s="150">
        <f t="shared" ca="1" si="51"/>
        <v>0</v>
      </c>
    </row>
    <row r="124" spans="1:94" ht="12.75" customHeight="1" outlineLevel="1" x14ac:dyDescent="0.2">
      <c r="L124" s="145"/>
      <c r="P124" s="146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</row>
    <row r="125" spans="1:94" ht="12.75" customHeight="1" outlineLevel="1" x14ac:dyDescent="0.2">
      <c r="B125" s="3" t="s">
        <v>226</v>
      </c>
      <c r="J125" s="5" t="s">
        <v>227</v>
      </c>
      <c r="L125" s="168" t="b">
        <f ca="1">AND(R125:CP125)</f>
        <v>1</v>
      </c>
      <c r="P125" s="146"/>
      <c r="R125" s="156" t="b">
        <f t="shared" ref="R125:CC125" ca="1" si="52">IF(R123=0,TRUE,FALSE)</f>
        <v>1</v>
      </c>
      <c r="S125" s="156" t="b">
        <f t="shared" ca="1" si="52"/>
        <v>1</v>
      </c>
      <c r="T125" s="156" t="b">
        <f t="shared" ca="1" si="52"/>
        <v>1</v>
      </c>
      <c r="U125" s="156" t="b">
        <f t="shared" ca="1" si="52"/>
        <v>1</v>
      </c>
      <c r="V125" s="156" t="b">
        <f t="shared" ca="1" si="52"/>
        <v>1</v>
      </c>
      <c r="W125" s="156" t="b">
        <f t="shared" ca="1" si="52"/>
        <v>1</v>
      </c>
      <c r="X125" s="156" t="b">
        <f t="shared" ca="1" si="52"/>
        <v>1</v>
      </c>
      <c r="Y125" s="156" t="b">
        <f t="shared" ca="1" si="52"/>
        <v>1</v>
      </c>
      <c r="Z125" s="156" t="b">
        <f t="shared" ca="1" si="52"/>
        <v>1</v>
      </c>
      <c r="AA125" s="156" t="b">
        <f t="shared" ca="1" si="52"/>
        <v>1</v>
      </c>
      <c r="AB125" s="156" t="b">
        <f t="shared" ca="1" si="52"/>
        <v>1</v>
      </c>
      <c r="AC125" s="156" t="b">
        <f t="shared" ca="1" si="52"/>
        <v>1</v>
      </c>
      <c r="AD125" s="156" t="b">
        <f t="shared" ca="1" si="52"/>
        <v>1</v>
      </c>
      <c r="AE125" s="156" t="b">
        <f t="shared" ca="1" si="52"/>
        <v>1</v>
      </c>
      <c r="AF125" s="156" t="b">
        <f t="shared" ca="1" si="52"/>
        <v>1</v>
      </c>
      <c r="AG125" s="156" t="b">
        <f t="shared" ca="1" si="52"/>
        <v>1</v>
      </c>
      <c r="AH125" s="156" t="b">
        <f t="shared" ca="1" si="52"/>
        <v>1</v>
      </c>
      <c r="AI125" s="156" t="b">
        <f t="shared" ca="1" si="52"/>
        <v>1</v>
      </c>
      <c r="AJ125" s="156" t="b">
        <f t="shared" ca="1" si="52"/>
        <v>1</v>
      </c>
      <c r="AK125" s="156" t="b">
        <f t="shared" ca="1" si="52"/>
        <v>1</v>
      </c>
      <c r="AL125" s="156" t="b">
        <f t="shared" ca="1" si="52"/>
        <v>1</v>
      </c>
      <c r="AM125" s="156" t="b">
        <f t="shared" ca="1" si="52"/>
        <v>1</v>
      </c>
      <c r="AN125" s="156" t="b">
        <f t="shared" ca="1" si="52"/>
        <v>1</v>
      </c>
      <c r="AO125" s="156" t="b">
        <f t="shared" ca="1" si="52"/>
        <v>1</v>
      </c>
      <c r="AP125" s="156" t="b">
        <f t="shared" ca="1" si="52"/>
        <v>1</v>
      </c>
      <c r="AQ125" s="156" t="b">
        <f t="shared" ca="1" si="52"/>
        <v>1</v>
      </c>
      <c r="AR125" s="156" t="b">
        <f t="shared" ca="1" si="52"/>
        <v>1</v>
      </c>
      <c r="AS125" s="156" t="b">
        <f t="shared" ca="1" si="52"/>
        <v>1</v>
      </c>
      <c r="AT125" s="156" t="b">
        <f t="shared" ca="1" si="52"/>
        <v>1</v>
      </c>
      <c r="AU125" s="156" t="b">
        <f t="shared" ca="1" si="52"/>
        <v>1</v>
      </c>
      <c r="AV125" s="156" t="b">
        <f t="shared" ca="1" si="52"/>
        <v>1</v>
      </c>
      <c r="AW125" s="156" t="b">
        <f t="shared" ca="1" si="52"/>
        <v>1</v>
      </c>
      <c r="AX125" s="156" t="b">
        <f t="shared" ca="1" si="52"/>
        <v>1</v>
      </c>
      <c r="AY125" s="156" t="b">
        <f t="shared" ca="1" si="52"/>
        <v>1</v>
      </c>
      <c r="AZ125" s="156" t="b">
        <f t="shared" ca="1" si="52"/>
        <v>1</v>
      </c>
      <c r="BA125" s="156" t="b">
        <f t="shared" ca="1" si="52"/>
        <v>1</v>
      </c>
      <c r="BB125" s="156" t="b">
        <f t="shared" ca="1" si="52"/>
        <v>1</v>
      </c>
      <c r="BC125" s="156" t="b">
        <f t="shared" ca="1" si="52"/>
        <v>1</v>
      </c>
      <c r="BD125" s="156" t="b">
        <f t="shared" ca="1" si="52"/>
        <v>1</v>
      </c>
      <c r="BE125" s="156" t="b">
        <f t="shared" ca="1" si="52"/>
        <v>1</v>
      </c>
      <c r="BF125" s="156" t="b">
        <f t="shared" ca="1" si="52"/>
        <v>1</v>
      </c>
      <c r="BG125" s="156" t="b">
        <f t="shared" ca="1" si="52"/>
        <v>1</v>
      </c>
      <c r="BH125" s="156" t="b">
        <f t="shared" ca="1" si="52"/>
        <v>1</v>
      </c>
      <c r="BI125" s="156" t="b">
        <f t="shared" ca="1" si="52"/>
        <v>1</v>
      </c>
      <c r="BJ125" s="156" t="b">
        <f t="shared" ca="1" si="52"/>
        <v>1</v>
      </c>
      <c r="BK125" s="156" t="b">
        <f t="shared" ca="1" si="52"/>
        <v>1</v>
      </c>
      <c r="BL125" s="156" t="b">
        <f t="shared" ca="1" si="52"/>
        <v>1</v>
      </c>
      <c r="BM125" s="156" t="b">
        <f t="shared" ca="1" si="52"/>
        <v>1</v>
      </c>
      <c r="BN125" s="156" t="b">
        <f t="shared" ca="1" si="52"/>
        <v>1</v>
      </c>
      <c r="BO125" s="156" t="b">
        <f t="shared" ca="1" si="52"/>
        <v>1</v>
      </c>
      <c r="BP125" s="156" t="b">
        <f t="shared" ca="1" si="52"/>
        <v>1</v>
      </c>
      <c r="BQ125" s="156" t="b">
        <f t="shared" ca="1" si="52"/>
        <v>1</v>
      </c>
      <c r="BR125" s="156" t="b">
        <f t="shared" ca="1" si="52"/>
        <v>1</v>
      </c>
      <c r="BS125" s="156" t="b">
        <f t="shared" ca="1" si="52"/>
        <v>1</v>
      </c>
      <c r="BT125" s="156" t="b">
        <f t="shared" ca="1" si="52"/>
        <v>1</v>
      </c>
      <c r="BU125" s="156" t="b">
        <f t="shared" ca="1" si="52"/>
        <v>1</v>
      </c>
      <c r="BV125" s="156" t="b">
        <f t="shared" ca="1" si="52"/>
        <v>1</v>
      </c>
      <c r="BW125" s="156" t="b">
        <f t="shared" ca="1" si="52"/>
        <v>1</v>
      </c>
      <c r="BX125" s="156" t="b">
        <f t="shared" ca="1" si="52"/>
        <v>1</v>
      </c>
      <c r="BY125" s="156" t="b">
        <f t="shared" ca="1" si="52"/>
        <v>1</v>
      </c>
      <c r="BZ125" s="156" t="b">
        <f t="shared" ca="1" si="52"/>
        <v>1</v>
      </c>
      <c r="CA125" s="156" t="b">
        <f t="shared" ca="1" si="52"/>
        <v>1</v>
      </c>
      <c r="CB125" s="156" t="b">
        <f t="shared" ca="1" si="52"/>
        <v>1</v>
      </c>
      <c r="CC125" s="156" t="b">
        <f t="shared" ca="1" si="52"/>
        <v>1</v>
      </c>
      <c r="CD125" s="156" t="b">
        <f t="shared" ref="CD125:CP125" ca="1" si="53">IF(CD123=0,TRUE,FALSE)</f>
        <v>1</v>
      </c>
      <c r="CE125" s="156" t="b">
        <f t="shared" ca="1" si="53"/>
        <v>1</v>
      </c>
      <c r="CF125" s="156" t="b">
        <f t="shared" ca="1" si="53"/>
        <v>1</v>
      </c>
      <c r="CG125" s="156" t="b">
        <f t="shared" ca="1" si="53"/>
        <v>1</v>
      </c>
      <c r="CH125" s="156" t="b">
        <f t="shared" ca="1" si="53"/>
        <v>1</v>
      </c>
      <c r="CI125" s="156" t="b">
        <f t="shared" ca="1" si="53"/>
        <v>1</v>
      </c>
      <c r="CJ125" s="156" t="b">
        <f t="shared" ca="1" si="53"/>
        <v>1</v>
      </c>
      <c r="CK125" s="156" t="b">
        <f t="shared" ca="1" si="53"/>
        <v>1</v>
      </c>
      <c r="CL125" s="156" t="b">
        <f t="shared" ca="1" si="53"/>
        <v>1</v>
      </c>
      <c r="CM125" s="156" t="b">
        <f t="shared" ca="1" si="53"/>
        <v>1</v>
      </c>
      <c r="CN125" s="156" t="b">
        <f t="shared" ca="1" si="53"/>
        <v>1</v>
      </c>
      <c r="CO125" s="156" t="b">
        <f t="shared" ca="1" si="53"/>
        <v>1</v>
      </c>
      <c r="CP125" s="156" t="b">
        <f t="shared" ca="1" si="53"/>
        <v>1</v>
      </c>
    </row>
    <row r="126" spans="1:94" ht="12.75" customHeight="1" outlineLevel="1" x14ac:dyDescent="0.2">
      <c r="L126" s="145"/>
      <c r="P126" s="146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</row>
    <row r="127" spans="1:94" ht="12.75" customHeight="1" x14ac:dyDescent="0.2">
      <c r="L127" s="145"/>
      <c r="P127" s="146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</row>
    <row r="128" spans="1:94" ht="12.75" customHeight="1" x14ac:dyDescent="0.2">
      <c r="A128" s="27" t="s">
        <v>57</v>
      </c>
      <c r="B128" s="1"/>
      <c r="C128" s="1"/>
      <c r="D128" s="1"/>
      <c r="E128" s="1"/>
      <c r="F128" s="1"/>
      <c r="G128" s="1"/>
      <c r="H128" s="1"/>
      <c r="I128" s="290"/>
      <c r="J128" s="2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</row>
  </sheetData>
  <mergeCells count="2">
    <mergeCell ref="B3:I6"/>
    <mergeCell ref="B7:F7"/>
  </mergeCells>
  <conditionalFormatting sqref="R7:CP7">
    <cfRule type="expression" dxfId="75" priority="9">
      <formula>R7="Actuals"</formula>
    </cfRule>
    <cfRule type="expression" dxfId="74" priority="57">
      <formula>R7="Ops"</formula>
    </cfRule>
  </conditionalFormatting>
  <conditionalFormatting sqref="R7:CP7">
    <cfRule type="expression" dxfId="73" priority="56">
      <formula>R7="Const"</formula>
    </cfRule>
  </conditionalFormatting>
  <conditionalFormatting sqref="W128:CP128 R90:CP127 R36:CP88 R10:CP34">
    <cfRule type="expression" dxfId="72" priority="8">
      <formula>R$7="Actuals"</formula>
    </cfRule>
  </conditionalFormatting>
  <conditionalFormatting sqref="R125:CP125">
    <cfRule type="cellIs" dxfId="71" priority="3" operator="equal">
      <formula>TRUE</formula>
    </cfRule>
    <cfRule type="cellIs" dxfId="70" priority="6" operator="equal">
      <formula>FALSE</formula>
    </cfRule>
  </conditionalFormatting>
  <conditionalFormatting sqref="L125">
    <cfRule type="cellIs" dxfId="69" priority="4" operator="equal">
      <formula>TRUE</formula>
    </cfRule>
    <cfRule type="cellIs" dxfId="68" priority="5" operator="equal">
      <formula>FALSE</formula>
    </cfRule>
  </conditionalFormatting>
  <conditionalFormatting sqref="G7">
    <cfRule type="cellIs" dxfId="67" priority="1" operator="equal">
      <formula>TRUE</formula>
    </cfRule>
    <cfRule type="cellIs" dxfId="66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Circular">
                <anchor moveWithCells="1">
                  <from>
                    <xdr:col>1</xdr:col>
                    <xdr:colOff>66675</xdr:colOff>
                    <xdr:row>1</xdr:row>
                    <xdr:rowOff>0</xdr:rowOff>
                  </from>
                  <to>
                    <xdr:col>5</xdr:col>
                    <xdr:colOff>152400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1ECCC-1557-43B6-9919-1A7872690E0B}">
  <sheetPr codeName="Sheet9">
    <tabColor theme="5" tint="0.39997558519241921"/>
  </sheetPr>
  <dimension ref="A1:OV1304"/>
  <sheetViews>
    <sheetView showGridLines="0" zoomScale="50" zoomScaleNormal="50" workbookViewId="0">
      <pane xSplit="16" ySplit="8" topLeftCell="R1150" activePane="bottomRight" state="frozen"/>
      <selection activeCell="R122" sqref="R122"/>
      <selection pane="topRight" activeCell="R122" sqref="R122"/>
      <selection pane="bottomLeft" activeCell="R122" sqref="R122"/>
      <selection pane="bottomRight" activeCell="N1159" sqref="N1159"/>
    </sheetView>
  </sheetViews>
  <sheetFormatPr defaultColWidth="0" defaultRowHeight="0" customHeight="1" zeroHeight="1" outlineLevelRow="1" x14ac:dyDescent="0.2"/>
  <cols>
    <col min="1" max="3" width="2.7109375" style="3" customWidth="1"/>
    <col min="4" max="8" width="9.140625" style="3" customWidth="1"/>
    <col min="9" max="9" width="10.5703125" style="6" customWidth="1"/>
    <col min="10" max="10" width="10.5703125" style="5" customWidth="1"/>
    <col min="11" max="11" width="10.5703125" style="3" customWidth="1"/>
    <col min="12" max="12" width="13.28515625" style="3" customWidth="1"/>
    <col min="13" max="15" width="13" style="3" customWidth="1"/>
    <col min="16" max="16" width="12.7109375" style="3" bestFit="1" customWidth="1"/>
    <col min="17" max="17" width="9.7109375" style="3" customWidth="1"/>
    <col min="18" max="19" width="13.7109375" style="3" customWidth="1"/>
    <col min="20" max="20" width="13.42578125" style="3" bestFit="1" customWidth="1"/>
    <col min="21" max="22" width="13.7109375" style="3" bestFit="1" customWidth="1"/>
    <col min="23" max="23" width="13.28515625" style="3" bestFit="1" customWidth="1"/>
    <col min="24" max="24" width="13" style="3" bestFit="1" customWidth="1"/>
    <col min="25" max="25" width="13.42578125" style="3" bestFit="1" customWidth="1"/>
    <col min="26" max="26" width="13.7109375" style="3" bestFit="1" customWidth="1"/>
    <col min="27" max="27" width="13" style="3" bestFit="1" customWidth="1"/>
    <col min="28" max="28" width="14" style="3" bestFit="1" customWidth="1"/>
    <col min="29" max="29" width="13.28515625" style="3" bestFit="1" customWidth="1"/>
    <col min="30" max="30" width="13" style="3" bestFit="1" customWidth="1"/>
    <col min="31" max="31" width="13.28515625" style="3" bestFit="1" customWidth="1"/>
    <col min="32" max="32" width="13" style="3" bestFit="1" customWidth="1"/>
    <col min="33" max="34" width="13.28515625" style="3" bestFit="1" customWidth="1"/>
    <col min="35" max="37" width="13" style="3" bestFit="1" customWidth="1"/>
    <col min="38" max="38" width="13.28515625" style="3" bestFit="1" customWidth="1"/>
    <col min="39" max="39" width="13" style="3" bestFit="1" customWidth="1"/>
    <col min="40" max="40" width="13.42578125" style="3" bestFit="1" customWidth="1"/>
    <col min="41" max="41" width="13" style="3" bestFit="1" customWidth="1"/>
    <col min="42" max="47" width="13.28515625" style="3" bestFit="1" customWidth="1"/>
    <col min="48" max="49" width="13" style="3" bestFit="1" customWidth="1"/>
    <col min="50" max="51" width="13.28515625" style="3" bestFit="1" customWidth="1"/>
    <col min="52" max="53" width="13" style="3" bestFit="1" customWidth="1"/>
    <col min="54" max="54" width="13.28515625" style="3" bestFit="1" customWidth="1"/>
    <col min="55" max="55" width="13.28515625" style="3" customWidth="1"/>
    <col min="56" max="59" width="13.28515625" style="3" bestFit="1" customWidth="1"/>
    <col min="60" max="61" width="12.7109375" style="3" bestFit="1" customWidth="1"/>
    <col min="62" max="63" width="13.28515625" style="3" bestFit="1" customWidth="1"/>
    <col min="64" max="64" width="13.28515625" style="3" customWidth="1"/>
    <col min="65" max="67" width="13.28515625" style="3" bestFit="1" customWidth="1"/>
    <col min="68" max="69" width="13" style="3" bestFit="1" customWidth="1"/>
    <col min="70" max="70" width="13.28515625" style="3" bestFit="1" customWidth="1"/>
    <col min="71" max="71" width="13.28515625" style="3" customWidth="1"/>
    <col min="72" max="73" width="13" style="3" bestFit="1" customWidth="1"/>
    <col min="74" max="74" width="13.28515625" style="3" bestFit="1" customWidth="1"/>
    <col min="75" max="75" width="13.28515625" style="3" customWidth="1"/>
    <col min="76" max="76" width="13.28515625" style="3" bestFit="1" customWidth="1"/>
    <col min="77" max="77" width="13.28515625" style="3" customWidth="1"/>
    <col min="78" max="78" width="13.28515625" style="3" bestFit="1" customWidth="1"/>
    <col min="79" max="79" width="13.28515625" style="3" customWidth="1"/>
    <col min="80" max="80" width="13" style="3" bestFit="1" customWidth="1"/>
    <col min="81" max="81" width="12.7109375" style="3" bestFit="1" customWidth="1"/>
    <col min="82" max="82" width="13.28515625" style="3" bestFit="1" customWidth="1"/>
    <col min="83" max="83" width="13.28515625" style="3" customWidth="1"/>
    <col min="84" max="84" width="13.28515625" style="3" bestFit="1" customWidth="1"/>
    <col min="85" max="85" width="13.28515625" style="3" customWidth="1"/>
    <col min="86" max="87" width="13.28515625" style="3" bestFit="1" customWidth="1"/>
    <col min="88" max="89" width="13" style="3" bestFit="1" customWidth="1"/>
    <col min="90" max="90" width="13.28515625" style="3" bestFit="1" customWidth="1"/>
    <col min="91" max="91" width="13.28515625" style="3" customWidth="1"/>
    <col min="92" max="93" width="13" style="3" bestFit="1" customWidth="1"/>
    <col min="94" max="94" width="13.28515625" style="3" bestFit="1" customWidth="1"/>
    <col min="95" max="16384" width="9.140625" style="3" hidden="1"/>
  </cols>
  <sheetData>
    <row r="1" spans="1:94" s="392" customFormat="1" ht="12.75" customHeight="1" x14ac:dyDescent="0.25">
      <c r="I1" s="393"/>
      <c r="J1" s="394"/>
    </row>
    <row r="2" spans="1:94" s="392" customFormat="1" ht="12.75" customHeight="1" x14ac:dyDescent="0.25">
      <c r="B2" s="395"/>
      <c r="C2" s="395"/>
      <c r="D2" s="395"/>
      <c r="E2" s="395"/>
      <c r="F2" s="395"/>
      <c r="G2" s="395"/>
      <c r="I2" s="393"/>
      <c r="J2" s="394"/>
      <c r="K2" s="399" t="s">
        <v>680</v>
      </c>
      <c r="L2" s="408">
        <f ca="1">$L$1299</f>
        <v>340.20233148374314</v>
      </c>
    </row>
    <row r="3" spans="1:94" s="392" customFormat="1" ht="12.75" customHeight="1" x14ac:dyDescent="0.25">
      <c r="B3" s="620"/>
      <c r="C3" s="620"/>
      <c r="D3" s="620"/>
      <c r="E3" s="620"/>
      <c r="F3" s="620"/>
      <c r="G3" s="620"/>
      <c r="H3" s="620"/>
      <c r="I3" s="620"/>
      <c r="J3" s="394"/>
      <c r="K3" s="399" t="s">
        <v>683</v>
      </c>
      <c r="L3" s="559">
        <f ca="1">$L$1217</f>
        <v>0.23527878193036367</v>
      </c>
      <c r="P3" s="396"/>
      <c r="R3" s="397"/>
      <c r="S3" s="397"/>
      <c r="T3" s="397"/>
      <c r="U3" s="397"/>
      <c r="V3" s="397"/>
      <c r="W3" s="397"/>
      <c r="X3" s="397"/>
      <c r="Y3" s="397"/>
      <c r="Z3" s="397"/>
      <c r="AA3" s="397"/>
      <c r="AB3" s="397"/>
      <c r="AC3" s="397"/>
      <c r="AD3" s="397"/>
      <c r="AE3" s="397"/>
      <c r="AF3" s="397"/>
      <c r="AG3" s="397"/>
      <c r="AH3" s="397"/>
      <c r="AI3" s="397"/>
      <c r="AJ3" s="397"/>
      <c r="AK3" s="397"/>
      <c r="AL3" s="397"/>
      <c r="AM3" s="397"/>
      <c r="AN3" s="397"/>
      <c r="AO3" s="397"/>
      <c r="AP3" s="397"/>
      <c r="AQ3" s="397"/>
      <c r="AR3" s="397"/>
      <c r="AS3" s="397"/>
      <c r="AT3" s="397"/>
      <c r="AU3" s="397"/>
      <c r="AV3" s="397"/>
      <c r="AW3" s="397"/>
      <c r="AX3" s="397"/>
      <c r="AY3" s="397"/>
      <c r="AZ3" s="397"/>
      <c r="BA3" s="397"/>
      <c r="BB3" s="397"/>
      <c r="BC3" s="397"/>
      <c r="BD3" s="397"/>
      <c r="BE3" s="397"/>
      <c r="BF3" s="397"/>
      <c r="BG3" s="397"/>
      <c r="BH3" s="397"/>
      <c r="BI3" s="397"/>
      <c r="BJ3" s="397"/>
      <c r="BK3" s="397"/>
      <c r="BL3" s="397"/>
      <c r="BM3" s="397"/>
      <c r="BN3" s="397"/>
      <c r="BO3" s="397"/>
      <c r="BP3" s="397"/>
      <c r="BQ3" s="397"/>
      <c r="BR3" s="397"/>
      <c r="BS3" s="397"/>
      <c r="BT3" s="397"/>
      <c r="BU3" s="397"/>
      <c r="BV3" s="397"/>
      <c r="BW3" s="397"/>
      <c r="BX3" s="397"/>
      <c r="BY3" s="397"/>
      <c r="BZ3" s="397"/>
      <c r="CA3" s="397"/>
      <c r="CB3" s="397"/>
      <c r="CC3" s="397"/>
      <c r="CD3" s="397"/>
      <c r="CE3" s="397"/>
      <c r="CF3" s="397"/>
      <c r="CG3" s="397"/>
      <c r="CH3" s="397"/>
      <c r="CI3" s="397"/>
      <c r="CJ3" s="397"/>
      <c r="CK3" s="397"/>
      <c r="CL3" s="397"/>
      <c r="CM3" s="397"/>
      <c r="CN3" s="397"/>
      <c r="CO3" s="397"/>
      <c r="CP3" s="397"/>
    </row>
    <row r="4" spans="1:94" s="392" customFormat="1" ht="12.75" customHeight="1" x14ac:dyDescent="0.25">
      <c r="B4" s="620"/>
      <c r="C4" s="620"/>
      <c r="D4" s="620"/>
      <c r="E4" s="620"/>
      <c r="F4" s="620"/>
      <c r="G4" s="620"/>
      <c r="H4" s="620"/>
      <c r="I4" s="620"/>
      <c r="J4" s="394"/>
      <c r="K4" s="561"/>
      <c r="P4" s="396"/>
      <c r="R4" s="397"/>
      <c r="S4" s="397"/>
      <c r="T4" s="397"/>
      <c r="U4" s="397"/>
      <c r="V4" s="397"/>
      <c r="W4" s="397"/>
      <c r="X4" s="397"/>
      <c r="Y4" s="397"/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7"/>
      <c r="AK4" s="397"/>
      <c r="AL4" s="397"/>
      <c r="AM4" s="397"/>
      <c r="AN4" s="397"/>
      <c r="AO4" s="397"/>
      <c r="AP4" s="397"/>
      <c r="AQ4" s="397"/>
      <c r="AR4" s="397"/>
      <c r="AS4" s="397"/>
      <c r="AT4" s="397"/>
      <c r="AU4" s="397"/>
      <c r="AV4" s="397"/>
      <c r="AW4" s="397"/>
      <c r="AX4" s="397"/>
      <c r="AY4" s="397"/>
      <c r="AZ4" s="397"/>
      <c r="BA4" s="397"/>
      <c r="BB4" s="397"/>
      <c r="BC4" s="397"/>
      <c r="BD4" s="397"/>
      <c r="BE4" s="397"/>
      <c r="BF4" s="397"/>
      <c r="BG4" s="397"/>
      <c r="BH4" s="397"/>
      <c r="BI4" s="397"/>
      <c r="BJ4" s="397"/>
      <c r="BK4" s="397"/>
      <c r="BL4" s="397"/>
      <c r="BM4" s="397"/>
      <c r="BN4" s="397"/>
      <c r="BO4" s="397"/>
      <c r="BP4" s="397"/>
      <c r="BQ4" s="397"/>
      <c r="BR4" s="397"/>
      <c r="BS4" s="397"/>
      <c r="BT4" s="397"/>
      <c r="BU4" s="397"/>
      <c r="BV4" s="397"/>
      <c r="BW4" s="397"/>
      <c r="BX4" s="397"/>
      <c r="BY4" s="397"/>
      <c r="BZ4" s="397"/>
      <c r="CA4" s="397"/>
      <c r="CB4" s="397"/>
      <c r="CC4" s="397"/>
      <c r="CD4" s="397"/>
      <c r="CE4" s="397"/>
      <c r="CF4" s="397"/>
      <c r="CG4" s="397"/>
      <c r="CH4" s="397"/>
      <c r="CI4" s="397"/>
      <c r="CJ4" s="397"/>
      <c r="CK4" s="397"/>
      <c r="CL4" s="397"/>
      <c r="CM4" s="397"/>
      <c r="CN4" s="397"/>
      <c r="CO4" s="397"/>
      <c r="CP4" s="397"/>
    </row>
    <row r="5" spans="1:94" s="392" customFormat="1" ht="12.75" customHeight="1" x14ac:dyDescent="0.25">
      <c r="B5" s="620"/>
      <c r="C5" s="620"/>
      <c r="D5" s="620"/>
      <c r="E5" s="620"/>
      <c r="F5" s="620"/>
      <c r="G5" s="620"/>
      <c r="H5" s="620"/>
      <c r="I5" s="620"/>
      <c r="J5" s="394"/>
      <c r="K5" s="399" t="s">
        <v>681</v>
      </c>
      <c r="L5" s="408">
        <f>$L$1274</f>
        <v>763.85402409376479</v>
      </c>
      <c r="P5" s="396" t="s">
        <v>174</v>
      </c>
      <c r="R5" s="398">
        <f>Time!P6</f>
        <v>2023</v>
      </c>
      <c r="S5" s="398">
        <f>Time!Q6</f>
        <v>2024</v>
      </c>
      <c r="T5" s="398">
        <f>Time!R6</f>
        <v>2025</v>
      </c>
      <c r="U5" s="398">
        <f>Time!S6</f>
        <v>2026</v>
      </c>
      <c r="V5" s="398">
        <f>Time!T6</f>
        <v>2027</v>
      </c>
      <c r="W5" s="398">
        <f>Time!U6</f>
        <v>2028</v>
      </c>
      <c r="X5" s="398">
        <f>Time!V6</f>
        <v>2029</v>
      </c>
      <c r="Y5" s="398">
        <f>Time!W6</f>
        <v>2030</v>
      </c>
      <c r="Z5" s="398">
        <f>Time!X6</f>
        <v>2031</v>
      </c>
      <c r="AA5" s="398">
        <f>Time!Y6</f>
        <v>2032</v>
      </c>
      <c r="AB5" s="398">
        <f>Time!Z6</f>
        <v>2033</v>
      </c>
      <c r="AC5" s="398">
        <f>Time!AA6</f>
        <v>2034</v>
      </c>
      <c r="AD5" s="398">
        <f>Time!AB6</f>
        <v>2035</v>
      </c>
      <c r="AE5" s="398">
        <f>Time!AC6</f>
        <v>2036</v>
      </c>
      <c r="AF5" s="398">
        <f>Time!AD6</f>
        <v>2037</v>
      </c>
      <c r="AG5" s="398">
        <f>Time!AE6</f>
        <v>2038</v>
      </c>
      <c r="AH5" s="398">
        <f>Time!AF6</f>
        <v>2039</v>
      </c>
      <c r="AI5" s="398">
        <f>Time!AG6</f>
        <v>2040</v>
      </c>
      <c r="AJ5" s="398">
        <f>Time!AH6</f>
        <v>2041</v>
      </c>
      <c r="AK5" s="398">
        <f>Time!AI6</f>
        <v>2042</v>
      </c>
      <c r="AL5" s="398">
        <f>Time!AJ6</f>
        <v>2043</v>
      </c>
      <c r="AM5" s="398">
        <f>Time!AK6</f>
        <v>2044</v>
      </c>
      <c r="AN5" s="398">
        <f>Time!AL6</f>
        <v>2045</v>
      </c>
      <c r="AO5" s="398">
        <f>Time!AM6</f>
        <v>2046</v>
      </c>
      <c r="AP5" s="398">
        <f>Time!AN6</f>
        <v>2047</v>
      </c>
      <c r="AQ5" s="398">
        <f>Time!AO6</f>
        <v>2048</v>
      </c>
      <c r="AR5" s="398">
        <f>Time!AP6</f>
        <v>2049</v>
      </c>
      <c r="AS5" s="398">
        <f>Time!AQ6</f>
        <v>2050</v>
      </c>
      <c r="AT5" s="398">
        <f>Time!AR6</f>
        <v>2051</v>
      </c>
      <c r="AU5" s="398">
        <f>Time!AS6</f>
        <v>2052</v>
      </c>
      <c r="AV5" s="398">
        <f>Time!AT6</f>
        <v>2053</v>
      </c>
      <c r="AW5" s="398">
        <f>Time!AU6</f>
        <v>2054</v>
      </c>
      <c r="AX5" s="398">
        <f>Time!AV6</f>
        <v>2055</v>
      </c>
      <c r="AY5" s="398">
        <f>Time!AW6</f>
        <v>2056</v>
      </c>
      <c r="AZ5" s="398">
        <f>Time!AX6</f>
        <v>2057</v>
      </c>
      <c r="BA5" s="398">
        <f>Time!AY6</f>
        <v>2058</v>
      </c>
      <c r="BB5" s="398">
        <f>Time!AZ6</f>
        <v>2059</v>
      </c>
      <c r="BC5" s="398">
        <f>Time!BA6</f>
        <v>2060</v>
      </c>
      <c r="BD5" s="398">
        <f>Time!BB6</f>
        <v>2061</v>
      </c>
      <c r="BE5" s="398">
        <f>Time!BC6</f>
        <v>2062</v>
      </c>
      <c r="BF5" s="398">
        <f>Time!BD6</f>
        <v>2063</v>
      </c>
      <c r="BG5" s="398">
        <f>Time!BE6</f>
        <v>2064</v>
      </c>
      <c r="BH5" s="398">
        <f>Time!BF6</f>
        <v>2065</v>
      </c>
      <c r="BI5" s="398">
        <f>Time!BG6</f>
        <v>2066</v>
      </c>
      <c r="BJ5" s="398">
        <f>Time!BH6</f>
        <v>2067</v>
      </c>
      <c r="BK5" s="398">
        <f>Time!BI6</f>
        <v>2068</v>
      </c>
      <c r="BL5" s="398">
        <f>Time!BJ6</f>
        <v>2069</v>
      </c>
      <c r="BM5" s="398">
        <f>Time!BK6</f>
        <v>2070</v>
      </c>
      <c r="BN5" s="398">
        <f>Time!BL6</f>
        <v>2071</v>
      </c>
      <c r="BO5" s="398">
        <f>Time!BM6</f>
        <v>2072</v>
      </c>
      <c r="BP5" s="398">
        <f>Time!BN6</f>
        <v>2073</v>
      </c>
      <c r="BQ5" s="398">
        <f>Time!BO6</f>
        <v>2074</v>
      </c>
      <c r="BR5" s="398">
        <f>Time!BP6</f>
        <v>2075</v>
      </c>
      <c r="BS5" s="398">
        <f>Time!BQ6</f>
        <v>2076</v>
      </c>
      <c r="BT5" s="398">
        <f>Time!BR6</f>
        <v>2077</v>
      </c>
      <c r="BU5" s="398">
        <f>Time!BS6</f>
        <v>2078</v>
      </c>
      <c r="BV5" s="398">
        <f>Time!BT6</f>
        <v>2079</v>
      </c>
      <c r="BW5" s="398">
        <f>Time!BU6</f>
        <v>2080</v>
      </c>
      <c r="BX5" s="398">
        <f>Time!BV6</f>
        <v>2081</v>
      </c>
      <c r="BY5" s="398">
        <f>Time!BW6</f>
        <v>2082</v>
      </c>
      <c r="BZ5" s="398">
        <f>Time!BX6</f>
        <v>2083</v>
      </c>
      <c r="CA5" s="398">
        <f>Time!BY6</f>
        <v>2084</v>
      </c>
      <c r="CB5" s="398">
        <f>Time!BZ6</f>
        <v>2085</v>
      </c>
      <c r="CC5" s="398">
        <f>Time!CA6</f>
        <v>2086</v>
      </c>
      <c r="CD5" s="398">
        <f>Time!CB6</f>
        <v>2087</v>
      </c>
      <c r="CE5" s="398">
        <f>Time!CC6</f>
        <v>2088</v>
      </c>
      <c r="CF5" s="398">
        <f>Time!CD6</f>
        <v>2089</v>
      </c>
      <c r="CG5" s="398">
        <f>Time!CE6</f>
        <v>2090</v>
      </c>
      <c r="CH5" s="398">
        <f>Time!CF6</f>
        <v>2091</v>
      </c>
      <c r="CI5" s="398">
        <f>Time!CG6</f>
        <v>2092</v>
      </c>
      <c r="CJ5" s="398">
        <f>Time!CH6</f>
        <v>2093</v>
      </c>
      <c r="CK5" s="398">
        <f>Time!CI6</f>
        <v>2094</v>
      </c>
      <c r="CL5" s="398">
        <f>Time!CJ6</f>
        <v>2095</v>
      </c>
      <c r="CM5" s="398">
        <f>Time!CK6</f>
        <v>2096</v>
      </c>
      <c r="CN5" s="398">
        <f>Time!CL6</f>
        <v>2097</v>
      </c>
      <c r="CO5" s="398">
        <f>Time!CM6</f>
        <v>2098</v>
      </c>
      <c r="CP5" s="398">
        <f>Time!CN6</f>
        <v>2099</v>
      </c>
    </row>
    <row r="6" spans="1:94" s="392" customFormat="1" ht="12.75" customHeight="1" x14ac:dyDescent="0.25">
      <c r="B6" s="620"/>
      <c r="C6" s="620"/>
      <c r="D6" s="620"/>
      <c r="E6" s="620"/>
      <c r="F6" s="620"/>
      <c r="G6" s="620"/>
      <c r="H6" s="620"/>
      <c r="I6" s="620"/>
      <c r="J6" s="394"/>
      <c r="K6" s="399" t="s">
        <v>682</v>
      </c>
      <c r="L6" s="559">
        <f>$L$1192</f>
        <v>0.14141703254251525</v>
      </c>
      <c r="P6" s="396" t="s">
        <v>175</v>
      </c>
      <c r="R6" s="399">
        <f>Time!P7</f>
        <v>1</v>
      </c>
      <c r="S6" s="399">
        <f>Time!Q7</f>
        <v>2</v>
      </c>
      <c r="T6" s="399">
        <f>Time!R7</f>
        <v>3</v>
      </c>
      <c r="U6" s="399">
        <f>Time!S7</f>
        <v>4</v>
      </c>
      <c r="V6" s="399">
        <f>Time!T7</f>
        <v>5</v>
      </c>
      <c r="W6" s="399">
        <f>Time!U7</f>
        <v>6</v>
      </c>
      <c r="X6" s="399">
        <f>Time!V7</f>
        <v>7</v>
      </c>
      <c r="Y6" s="399">
        <f>Time!W7</f>
        <v>8</v>
      </c>
      <c r="Z6" s="399">
        <f>Time!X7</f>
        <v>9</v>
      </c>
      <c r="AA6" s="399">
        <f>Time!Y7</f>
        <v>10</v>
      </c>
      <c r="AB6" s="399">
        <f>Time!Z7</f>
        <v>11</v>
      </c>
      <c r="AC6" s="399">
        <f>Time!AA7</f>
        <v>12</v>
      </c>
      <c r="AD6" s="399">
        <f>Time!AB7</f>
        <v>13</v>
      </c>
      <c r="AE6" s="399">
        <f>Time!AC7</f>
        <v>14</v>
      </c>
      <c r="AF6" s="399">
        <f>Time!AD7</f>
        <v>15</v>
      </c>
      <c r="AG6" s="399">
        <f>Time!AE7</f>
        <v>16</v>
      </c>
      <c r="AH6" s="399">
        <f>Time!AF7</f>
        <v>17</v>
      </c>
      <c r="AI6" s="399">
        <f>Time!AG7</f>
        <v>18</v>
      </c>
      <c r="AJ6" s="399">
        <f>Time!AH7</f>
        <v>19</v>
      </c>
      <c r="AK6" s="399">
        <f>Time!AI7</f>
        <v>20</v>
      </c>
      <c r="AL6" s="399">
        <f>Time!AJ7</f>
        <v>21</v>
      </c>
      <c r="AM6" s="399">
        <f>Time!AK7</f>
        <v>22</v>
      </c>
      <c r="AN6" s="399">
        <f>Time!AL7</f>
        <v>23</v>
      </c>
      <c r="AO6" s="399">
        <f>Time!AM7</f>
        <v>24</v>
      </c>
      <c r="AP6" s="399">
        <f>Time!AN7</f>
        <v>25</v>
      </c>
      <c r="AQ6" s="399">
        <f>Time!AO7</f>
        <v>26</v>
      </c>
      <c r="AR6" s="399">
        <f>Time!AP7</f>
        <v>27</v>
      </c>
      <c r="AS6" s="399">
        <f>Time!AQ7</f>
        <v>28</v>
      </c>
      <c r="AT6" s="399">
        <f>Time!AR7</f>
        <v>29</v>
      </c>
      <c r="AU6" s="399">
        <f>Time!AS7</f>
        <v>30</v>
      </c>
      <c r="AV6" s="399">
        <f>Time!AT7</f>
        <v>31</v>
      </c>
      <c r="AW6" s="399">
        <f>Time!AU7</f>
        <v>32</v>
      </c>
      <c r="AX6" s="399">
        <f>Time!AV7</f>
        <v>33</v>
      </c>
      <c r="AY6" s="399">
        <f>Time!AW7</f>
        <v>34</v>
      </c>
      <c r="AZ6" s="399">
        <f>Time!AX7</f>
        <v>35</v>
      </c>
      <c r="BA6" s="399">
        <f>Time!AY7</f>
        <v>36</v>
      </c>
      <c r="BB6" s="399">
        <f>Time!AZ7</f>
        <v>37</v>
      </c>
      <c r="BC6" s="399">
        <f>Time!BA7</f>
        <v>38</v>
      </c>
      <c r="BD6" s="399">
        <f>Time!BB7</f>
        <v>39</v>
      </c>
      <c r="BE6" s="399">
        <f>Time!BC7</f>
        <v>40</v>
      </c>
      <c r="BF6" s="399">
        <f>Time!BD7</f>
        <v>41</v>
      </c>
      <c r="BG6" s="399">
        <f>Time!BE7</f>
        <v>42</v>
      </c>
      <c r="BH6" s="399">
        <f>Time!BF7</f>
        <v>43</v>
      </c>
      <c r="BI6" s="399">
        <f>Time!BG7</f>
        <v>44</v>
      </c>
      <c r="BJ6" s="399">
        <f>Time!BH7</f>
        <v>45</v>
      </c>
      <c r="BK6" s="399">
        <f>Time!BI7</f>
        <v>46</v>
      </c>
      <c r="BL6" s="399">
        <f>Time!BJ7</f>
        <v>47</v>
      </c>
      <c r="BM6" s="399">
        <f>Time!BK7</f>
        <v>48</v>
      </c>
      <c r="BN6" s="399">
        <f>Time!BL7</f>
        <v>49</v>
      </c>
      <c r="BO6" s="399">
        <f>Time!BM7</f>
        <v>50</v>
      </c>
      <c r="BP6" s="399">
        <f>Time!BN7</f>
        <v>51</v>
      </c>
      <c r="BQ6" s="399">
        <f>Time!BO7</f>
        <v>52</v>
      </c>
      <c r="BR6" s="399">
        <f>Time!BP7</f>
        <v>53</v>
      </c>
      <c r="BS6" s="399">
        <f>Time!BQ7</f>
        <v>54</v>
      </c>
      <c r="BT6" s="399">
        <f>Time!BR7</f>
        <v>55</v>
      </c>
      <c r="BU6" s="399">
        <f>Time!BS7</f>
        <v>56</v>
      </c>
      <c r="BV6" s="399">
        <f>Time!BT7</f>
        <v>57</v>
      </c>
      <c r="BW6" s="399">
        <f>Time!BU7</f>
        <v>58</v>
      </c>
      <c r="BX6" s="399">
        <f>Time!BV7</f>
        <v>59</v>
      </c>
      <c r="BY6" s="399">
        <f>Time!BW7</f>
        <v>60</v>
      </c>
      <c r="BZ6" s="399">
        <f>Time!BX7</f>
        <v>61</v>
      </c>
      <c r="CA6" s="399">
        <f>Time!BY7</f>
        <v>62</v>
      </c>
      <c r="CB6" s="399">
        <f>Time!BZ7</f>
        <v>63</v>
      </c>
      <c r="CC6" s="399">
        <f>Time!CA7</f>
        <v>64</v>
      </c>
      <c r="CD6" s="399">
        <f>Time!CB7</f>
        <v>65</v>
      </c>
      <c r="CE6" s="399">
        <f>Time!CC7</f>
        <v>66</v>
      </c>
      <c r="CF6" s="399">
        <f>Time!CD7</f>
        <v>67</v>
      </c>
      <c r="CG6" s="399">
        <f>Time!CE7</f>
        <v>68</v>
      </c>
      <c r="CH6" s="399">
        <f>Time!CF7</f>
        <v>69</v>
      </c>
      <c r="CI6" s="399">
        <f>Time!CG7</f>
        <v>70</v>
      </c>
      <c r="CJ6" s="399">
        <f>Time!CH7</f>
        <v>71</v>
      </c>
      <c r="CK6" s="399">
        <f>Time!CI7</f>
        <v>72</v>
      </c>
      <c r="CL6" s="399">
        <f>Time!CJ7</f>
        <v>73</v>
      </c>
      <c r="CM6" s="399">
        <f>Time!CK7</f>
        <v>74</v>
      </c>
      <c r="CN6" s="399">
        <f>Time!CL7</f>
        <v>75</v>
      </c>
      <c r="CO6" s="399">
        <f>Time!CM7</f>
        <v>76</v>
      </c>
      <c r="CP6" s="399">
        <f>Time!CN7</f>
        <v>77</v>
      </c>
    </row>
    <row r="7" spans="1:94" s="392" customFormat="1" ht="12.75" customHeight="1" x14ac:dyDescent="0.2">
      <c r="B7" s="621" t="str">
        <f>"Live Case: "&amp;Input_Scen!J3</f>
        <v>Live Case: High Leverage</v>
      </c>
      <c r="C7" s="621"/>
      <c r="D7" s="621"/>
      <c r="E7" s="621"/>
      <c r="F7" s="621"/>
      <c r="G7" s="558" t="b">
        <f ca="1">Aggregate_Test</f>
        <v>1</v>
      </c>
      <c r="I7" s="393"/>
      <c r="J7" s="394"/>
      <c r="P7" s="396" t="s">
        <v>176</v>
      </c>
      <c r="R7" s="399" t="str">
        <f>Time!P29</f>
        <v>Actuals</v>
      </c>
      <c r="S7" s="399" t="str">
        <f>Time!Q29</f>
        <v>Actuals</v>
      </c>
      <c r="T7" s="399" t="str">
        <f>Time!R29</f>
        <v>Actuals</v>
      </c>
      <c r="U7" s="399" t="str">
        <f>Time!S29</f>
        <v>Const</v>
      </c>
      <c r="V7" s="399" t="str">
        <f>Time!T29</f>
        <v>Const</v>
      </c>
      <c r="W7" s="399" t="str">
        <f>Time!U29</f>
        <v>Const</v>
      </c>
      <c r="X7" s="399" t="str">
        <f>Time!V29</f>
        <v>Ops</v>
      </c>
      <c r="Y7" s="399" t="str">
        <f>Time!W29</f>
        <v>Ops</v>
      </c>
      <c r="Z7" s="399" t="str">
        <f>Time!X29</f>
        <v>Ops</v>
      </c>
      <c r="AA7" s="399" t="str">
        <f>Time!Y29</f>
        <v>Ops</v>
      </c>
      <c r="AB7" s="399" t="str">
        <f>Time!Z29</f>
        <v>Ops</v>
      </c>
      <c r="AC7" s="399" t="str">
        <f>Time!AA29</f>
        <v>Ops</v>
      </c>
      <c r="AD7" s="399" t="str">
        <f>Time!AB29</f>
        <v>Ops</v>
      </c>
      <c r="AE7" s="399" t="str">
        <f>Time!AC29</f>
        <v>Ops</v>
      </c>
      <c r="AF7" s="399" t="str">
        <f>Time!AD29</f>
        <v>Ops</v>
      </c>
      <c r="AG7" s="399" t="str">
        <f>Time!AE29</f>
        <v>Ops</v>
      </c>
      <c r="AH7" s="399" t="str">
        <f>Time!AF29</f>
        <v>Ops</v>
      </c>
      <c r="AI7" s="399" t="str">
        <f>Time!AG29</f>
        <v>Ops</v>
      </c>
      <c r="AJ7" s="399" t="str">
        <f>Time!AH29</f>
        <v>Ops</v>
      </c>
      <c r="AK7" s="399" t="str">
        <f>Time!AI29</f>
        <v>Ops</v>
      </c>
      <c r="AL7" s="399" t="str">
        <f>Time!AJ29</f>
        <v>Ops</v>
      </c>
      <c r="AM7" s="399" t="str">
        <f>Time!AK29</f>
        <v>Ops</v>
      </c>
      <c r="AN7" s="399" t="str">
        <f>Time!AL29</f>
        <v>Ops</v>
      </c>
      <c r="AO7" s="399" t="str">
        <f>Time!AM29</f>
        <v>Ops</v>
      </c>
      <c r="AP7" s="399" t="str">
        <f>Time!AN29</f>
        <v>Ops</v>
      </c>
      <c r="AQ7" s="399" t="str">
        <f>Time!AO29</f>
        <v>Ops</v>
      </c>
      <c r="AR7" s="399" t="str">
        <f>Time!AP29</f>
        <v>Ops</v>
      </c>
      <c r="AS7" s="399" t="str">
        <f>Time!AQ29</f>
        <v>Ops</v>
      </c>
      <c r="AT7" s="399" t="str">
        <f>Time!AR29</f>
        <v>Ops</v>
      </c>
      <c r="AU7" s="399" t="str">
        <f>Time!AS29</f>
        <v>Ops</v>
      </c>
      <c r="AV7" s="399" t="str">
        <f>Time!AT29</f>
        <v>Ops</v>
      </c>
      <c r="AW7" s="399" t="str">
        <f>Time!AU29</f>
        <v>Ops</v>
      </c>
      <c r="AX7" s="399" t="str">
        <f>Time!AV29</f>
        <v>Ops</v>
      </c>
      <c r="AY7" s="399" t="str">
        <f>Time!AW29</f>
        <v/>
      </c>
      <c r="AZ7" s="399" t="str">
        <f>Time!AX29</f>
        <v/>
      </c>
      <c r="BA7" s="399" t="str">
        <f>Time!AY29</f>
        <v/>
      </c>
      <c r="BB7" s="399" t="str">
        <f>Time!AZ29</f>
        <v/>
      </c>
      <c r="BC7" s="399" t="str">
        <f>Time!BA29</f>
        <v/>
      </c>
      <c r="BD7" s="399" t="str">
        <f>Time!BB29</f>
        <v/>
      </c>
      <c r="BE7" s="399" t="str">
        <f>Time!BC29</f>
        <v/>
      </c>
      <c r="BF7" s="399" t="str">
        <f>Time!BD29</f>
        <v/>
      </c>
      <c r="BG7" s="399" t="str">
        <f>Time!BE29</f>
        <v/>
      </c>
      <c r="BH7" s="399" t="str">
        <f>Time!BF29</f>
        <v/>
      </c>
      <c r="BI7" s="399" t="str">
        <f>Time!BG29</f>
        <v/>
      </c>
      <c r="BJ7" s="399" t="str">
        <f>Time!BH29</f>
        <v/>
      </c>
      <c r="BK7" s="399" t="str">
        <f>Time!BI29</f>
        <v/>
      </c>
      <c r="BL7" s="399" t="str">
        <f>Time!BJ29</f>
        <v/>
      </c>
      <c r="BM7" s="399" t="str">
        <f>Time!BK29</f>
        <v/>
      </c>
      <c r="BN7" s="399" t="str">
        <f>Time!BL29</f>
        <v/>
      </c>
      <c r="BO7" s="399" t="str">
        <f>Time!BM29</f>
        <v/>
      </c>
      <c r="BP7" s="399" t="str">
        <f>Time!BN29</f>
        <v/>
      </c>
      <c r="BQ7" s="399" t="str">
        <f>Time!BO29</f>
        <v/>
      </c>
      <c r="BR7" s="399" t="str">
        <f>Time!BP29</f>
        <v/>
      </c>
      <c r="BS7" s="399" t="str">
        <f>Time!BQ29</f>
        <v/>
      </c>
      <c r="BT7" s="399" t="str">
        <f>Time!BR29</f>
        <v/>
      </c>
      <c r="BU7" s="399" t="str">
        <f>Time!BS29</f>
        <v/>
      </c>
      <c r="BV7" s="399" t="str">
        <f>Time!BT29</f>
        <v/>
      </c>
      <c r="BW7" s="399" t="str">
        <f>Time!BU29</f>
        <v/>
      </c>
      <c r="BX7" s="399" t="str">
        <f>Time!BV29</f>
        <v/>
      </c>
      <c r="BY7" s="399" t="str">
        <f>Time!BW29</f>
        <v/>
      </c>
      <c r="BZ7" s="399" t="str">
        <f>Time!BX29</f>
        <v/>
      </c>
      <c r="CA7" s="399" t="str">
        <f>Time!BY29</f>
        <v/>
      </c>
      <c r="CB7" s="399" t="str">
        <f>Time!BZ29</f>
        <v/>
      </c>
      <c r="CC7" s="399" t="str">
        <f>Time!CA29</f>
        <v/>
      </c>
      <c r="CD7" s="399" t="str">
        <f>Time!CB29</f>
        <v/>
      </c>
      <c r="CE7" s="399" t="str">
        <f>Time!CC29</f>
        <v/>
      </c>
      <c r="CF7" s="399" t="str">
        <f>Time!CD29</f>
        <v/>
      </c>
      <c r="CG7" s="399" t="str">
        <f>Time!CE29</f>
        <v/>
      </c>
      <c r="CH7" s="399" t="str">
        <f>Time!CF29</f>
        <v/>
      </c>
      <c r="CI7" s="399" t="str">
        <f>Time!CG29</f>
        <v/>
      </c>
      <c r="CJ7" s="399" t="str">
        <f>Time!CH29</f>
        <v/>
      </c>
      <c r="CK7" s="399" t="str">
        <f>Time!CI29</f>
        <v/>
      </c>
      <c r="CL7" s="399" t="str">
        <f>Time!CJ29</f>
        <v/>
      </c>
      <c r="CM7" s="399" t="str">
        <f>Time!CK29</f>
        <v/>
      </c>
      <c r="CN7" s="399" t="str">
        <f>Time!CL29</f>
        <v/>
      </c>
      <c r="CO7" s="399" t="str">
        <f>Time!CM29</f>
        <v/>
      </c>
      <c r="CP7" s="399" t="str">
        <f>Time!CN29</f>
        <v/>
      </c>
    </row>
    <row r="8" spans="1:94" s="392" customFormat="1" ht="12.75" customHeight="1" x14ac:dyDescent="0.25">
      <c r="I8" s="393"/>
      <c r="J8" s="394"/>
      <c r="P8" s="396"/>
    </row>
    <row r="9" spans="1:94" s="380" customFormat="1" ht="12.75" customHeight="1" x14ac:dyDescent="0.2">
      <c r="A9" s="377" t="s">
        <v>177</v>
      </c>
      <c r="B9" s="377"/>
      <c r="C9" s="377"/>
      <c r="D9" s="377"/>
      <c r="E9" s="377"/>
      <c r="F9" s="377"/>
      <c r="G9" s="377"/>
      <c r="H9" s="377"/>
      <c r="I9" s="378"/>
      <c r="J9" s="379"/>
      <c r="K9" s="377"/>
      <c r="L9" s="377"/>
      <c r="M9" s="377"/>
      <c r="N9" s="377"/>
      <c r="O9" s="377"/>
      <c r="P9" s="377"/>
      <c r="Q9" s="377"/>
      <c r="R9" s="377"/>
      <c r="S9" s="377"/>
      <c r="T9" s="377"/>
      <c r="U9" s="377"/>
      <c r="V9" s="377"/>
      <c r="W9" s="377"/>
      <c r="X9" s="377"/>
      <c r="Y9" s="377"/>
      <c r="Z9" s="377"/>
      <c r="AA9" s="377"/>
      <c r="AB9" s="377"/>
      <c r="AC9" s="377"/>
      <c r="AD9" s="377"/>
      <c r="AE9" s="377"/>
      <c r="AF9" s="377"/>
      <c r="AG9" s="377"/>
      <c r="AH9" s="377"/>
      <c r="AI9" s="377"/>
      <c r="AJ9" s="377"/>
      <c r="AK9" s="377"/>
      <c r="AL9" s="377"/>
      <c r="AM9" s="377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377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  <c r="BL9" s="377"/>
      <c r="BM9" s="377"/>
      <c r="BN9" s="377"/>
      <c r="BO9" s="377"/>
      <c r="BP9" s="377"/>
      <c r="BQ9" s="377"/>
      <c r="BR9" s="377"/>
      <c r="BS9" s="377"/>
      <c r="BT9" s="377"/>
      <c r="BU9" s="377"/>
      <c r="BV9" s="377"/>
      <c r="BW9" s="377"/>
      <c r="BX9" s="377"/>
      <c r="BY9" s="377"/>
      <c r="BZ9" s="377"/>
      <c r="CA9" s="377"/>
      <c r="CB9" s="377"/>
      <c r="CC9" s="377"/>
      <c r="CD9" s="377"/>
      <c r="CE9" s="377"/>
      <c r="CF9" s="377"/>
      <c r="CG9" s="377"/>
      <c r="CH9" s="377"/>
      <c r="CI9" s="377"/>
      <c r="CJ9" s="377"/>
      <c r="CK9" s="377"/>
      <c r="CL9" s="377"/>
      <c r="CM9" s="377"/>
      <c r="CN9" s="377"/>
      <c r="CO9" s="377"/>
      <c r="CP9" s="377"/>
    </row>
    <row r="10" spans="1:94" ht="12.75" customHeight="1" outlineLevel="1" x14ac:dyDescent="0.2"/>
    <row r="11" spans="1:94" ht="12.75" customHeight="1" outlineLevel="1" x14ac:dyDescent="0.2">
      <c r="B11" s="3" t="s">
        <v>20</v>
      </c>
      <c r="P11" s="39">
        <f>SUM(R11:CP11)</f>
        <v>3</v>
      </c>
      <c r="R11" s="46">
        <f>Time!P18</f>
        <v>0</v>
      </c>
      <c r="S11" s="46">
        <f>Time!Q18</f>
        <v>0</v>
      </c>
      <c r="T11" s="46">
        <f>Time!R18</f>
        <v>0</v>
      </c>
      <c r="U11" s="46">
        <f>Time!S18</f>
        <v>1</v>
      </c>
      <c r="V11" s="46">
        <f>Time!T18</f>
        <v>1</v>
      </c>
      <c r="W11" s="46">
        <f>Time!U18</f>
        <v>1</v>
      </c>
      <c r="X11" s="46">
        <f>Time!V18</f>
        <v>0</v>
      </c>
      <c r="Y11" s="46">
        <f>Time!W18</f>
        <v>0</v>
      </c>
      <c r="Z11" s="46">
        <f>Time!X18</f>
        <v>0</v>
      </c>
      <c r="AA11" s="46">
        <f>Time!Y18</f>
        <v>0</v>
      </c>
      <c r="AB11" s="46">
        <f>Time!Z18</f>
        <v>0</v>
      </c>
      <c r="AC11" s="46">
        <f>Time!AA18</f>
        <v>0</v>
      </c>
      <c r="AD11" s="46">
        <f>Time!AB18</f>
        <v>0</v>
      </c>
      <c r="AE11" s="46">
        <f>Time!AC18</f>
        <v>0</v>
      </c>
      <c r="AF11" s="46">
        <f>Time!AD18</f>
        <v>0</v>
      </c>
      <c r="AG11" s="46">
        <f>Time!AE18</f>
        <v>0</v>
      </c>
      <c r="AH11" s="46">
        <f>Time!AF18</f>
        <v>0</v>
      </c>
      <c r="AI11" s="46">
        <f>Time!AG18</f>
        <v>0</v>
      </c>
      <c r="AJ11" s="46">
        <f>Time!AH18</f>
        <v>0</v>
      </c>
      <c r="AK11" s="46">
        <f>Time!AI18</f>
        <v>0</v>
      </c>
      <c r="AL11" s="46">
        <f>Time!AJ18</f>
        <v>0</v>
      </c>
      <c r="AM11" s="46">
        <f>Time!AK18</f>
        <v>0</v>
      </c>
      <c r="AN11" s="46">
        <f>Time!AL18</f>
        <v>0</v>
      </c>
      <c r="AO11" s="46">
        <f>Time!AM18</f>
        <v>0</v>
      </c>
      <c r="AP11" s="46">
        <f>Time!AN18</f>
        <v>0</v>
      </c>
      <c r="AQ11" s="46">
        <f>Time!AO18</f>
        <v>0</v>
      </c>
      <c r="AR11" s="46">
        <f>Time!AP18</f>
        <v>0</v>
      </c>
      <c r="AS11" s="46">
        <f>Time!AQ18</f>
        <v>0</v>
      </c>
      <c r="AT11" s="46">
        <f>Time!AR18</f>
        <v>0</v>
      </c>
      <c r="AU11" s="46">
        <f>Time!AS18</f>
        <v>0</v>
      </c>
      <c r="AV11" s="46">
        <f>Time!AT18</f>
        <v>0</v>
      </c>
      <c r="AW11" s="46">
        <f>Time!AU18</f>
        <v>0</v>
      </c>
      <c r="AX11" s="46">
        <f>Time!AV18</f>
        <v>0</v>
      </c>
      <c r="AY11" s="46">
        <f>Time!AW18</f>
        <v>0</v>
      </c>
      <c r="AZ11" s="46">
        <f>Time!AX18</f>
        <v>0</v>
      </c>
      <c r="BA11" s="46">
        <f>Time!AY18</f>
        <v>0</v>
      </c>
      <c r="BB11" s="46">
        <f>Time!AZ18</f>
        <v>0</v>
      </c>
      <c r="BC11" s="46">
        <f>Time!BA18</f>
        <v>0</v>
      </c>
      <c r="BD11" s="46">
        <f>Time!BB18</f>
        <v>0</v>
      </c>
      <c r="BE11" s="46">
        <f>Time!BC18</f>
        <v>0</v>
      </c>
      <c r="BF11" s="46">
        <f>Time!BD18</f>
        <v>0</v>
      </c>
      <c r="BG11" s="46">
        <f>Time!BE18</f>
        <v>0</v>
      </c>
      <c r="BH11" s="46">
        <f>Time!BF18</f>
        <v>0</v>
      </c>
      <c r="BI11" s="46">
        <f>Time!BG18</f>
        <v>0</v>
      </c>
      <c r="BJ11" s="46">
        <f>Time!BH18</f>
        <v>0</v>
      </c>
      <c r="BK11" s="46">
        <f>Time!BI18</f>
        <v>0</v>
      </c>
      <c r="BL11" s="46">
        <f>Time!BJ18</f>
        <v>0</v>
      </c>
      <c r="BM11" s="46">
        <f>Time!BK18</f>
        <v>0</v>
      </c>
      <c r="BN11" s="46">
        <f>Time!BL18</f>
        <v>0</v>
      </c>
      <c r="BO11" s="46">
        <f>Time!BM18</f>
        <v>0</v>
      </c>
      <c r="BP11" s="46">
        <f>Time!BN18</f>
        <v>0</v>
      </c>
      <c r="BQ11" s="46">
        <f>Time!BO18</f>
        <v>0</v>
      </c>
      <c r="BR11" s="46">
        <f>Time!BP18</f>
        <v>0</v>
      </c>
      <c r="BS11" s="46">
        <f>Time!BQ18</f>
        <v>0</v>
      </c>
      <c r="BT11" s="46">
        <f>Time!BR18</f>
        <v>0</v>
      </c>
      <c r="BU11" s="46">
        <f>Time!BS18</f>
        <v>0</v>
      </c>
      <c r="BV11" s="46">
        <f>Time!BT18</f>
        <v>0</v>
      </c>
      <c r="BW11" s="46">
        <f>Time!BU18</f>
        <v>0</v>
      </c>
      <c r="BX11" s="46">
        <f>Time!BV18</f>
        <v>0</v>
      </c>
      <c r="BY11" s="46">
        <f>Time!BW18</f>
        <v>0</v>
      </c>
      <c r="BZ11" s="46">
        <f>Time!BX18</f>
        <v>0</v>
      </c>
      <c r="CA11" s="46">
        <f>Time!BY18</f>
        <v>0</v>
      </c>
      <c r="CB11" s="46">
        <f>Time!BZ18</f>
        <v>0</v>
      </c>
      <c r="CC11" s="46">
        <f>Time!CA18</f>
        <v>0</v>
      </c>
      <c r="CD11" s="46">
        <f>Time!CB18</f>
        <v>0</v>
      </c>
      <c r="CE11" s="46">
        <f>Time!CC18</f>
        <v>0</v>
      </c>
      <c r="CF11" s="46">
        <f>Time!CD18</f>
        <v>0</v>
      </c>
      <c r="CG11" s="46">
        <f>Time!CE18</f>
        <v>0</v>
      </c>
      <c r="CH11" s="46">
        <f>Time!CF18</f>
        <v>0</v>
      </c>
      <c r="CI11" s="46">
        <f>Time!CG18</f>
        <v>0</v>
      </c>
      <c r="CJ11" s="46">
        <f>Time!CH18</f>
        <v>0</v>
      </c>
      <c r="CK11" s="46">
        <f>Time!CI18</f>
        <v>0</v>
      </c>
      <c r="CL11" s="46">
        <f>Time!CJ18</f>
        <v>0</v>
      </c>
      <c r="CM11" s="46">
        <f>Time!CK18</f>
        <v>0</v>
      </c>
      <c r="CN11" s="46">
        <f>Time!CL18</f>
        <v>0</v>
      </c>
      <c r="CO11" s="46">
        <f>Time!CM18</f>
        <v>0</v>
      </c>
      <c r="CP11" s="46">
        <f>Time!CN18</f>
        <v>0</v>
      </c>
    </row>
    <row r="12" spans="1:94" ht="12.75" customHeight="1" outlineLevel="1" x14ac:dyDescent="0.2">
      <c r="B12" s="3" t="s">
        <v>178</v>
      </c>
      <c r="J12" s="5" t="s">
        <v>18</v>
      </c>
      <c r="P12" s="39">
        <f>SUM(R12:CP12)</f>
        <v>27</v>
      </c>
      <c r="R12" s="144">
        <f>Time!P22</f>
        <v>0</v>
      </c>
      <c r="S12" s="144">
        <f>Time!Q22</f>
        <v>0</v>
      </c>
      <c r="T12" s="144">
        <f>Time!R22</f>
        <v>0</v>
      </c>
      <c r="U12" s="144">
        <f>Time!S22</f>
        <v>0</v>
      </c>
      <c r="V12" s="144">
        <f>Time!T22</f>
        <v>0</v>
      </c>
      <c r="W12" s="144">
        <f>Time!U22</f>
        <v>0</v>
      </c>
      <c r="X12" s="144">
        <f>Time!V22</f>
        <v>1</v>
      </c>
      <c r="Y12" s="144">
        <f>Time!W22</f>
        <v>1</v>
      </c>
      <c r="Z12" s="144">
        <f>Time!X22</f>
        <v>1</v>
      </c>
      <c r="AA12" s="144">
        <f>Time!Y22</f>
        <v>1</v>
      </c>
      <c r="AB12" s="144">
        <f>Time!Z22</f>
        <v>1</v>
      </c>
      <c r="AC12" s="144">
        <f>Time!AA22</f>
        <v>1</v>
      </c>
      <c r="AD12" s="144">
        <f>Time!AB22</f>
        <v>1</v>
      </c>
      <c r="AE12" s="144">
        <f>Time!AC22</f>
        <v>1</v>
      </c>
      <c r="AF12" s="144">
        <f>Time!AD22</f>
        <v>1</v>
      </c>
      <c r="AG12" s="144">
        <f>Time!AE22</f>
        <v>1</v>
      </c>
      <c r="AH12" s="144">
        <f>Time!AF22</f>
        <v>1</v>
      </c>
      <c r="AI12" s="144">
        <f>Time!AG22</f>
        <v>1</v>
      </c>
      <c r="AJ12" s="144">
        <f>Time!AH22</f>
        <v>1</v>
      </c>
      <c r="AK12" s="144">
        <f>Time!AI22</f>
        <v>1</v>
      </c>
      <c r="AL12" s="144">
        <f>Time!AJ22</f>
        <v>1</v>
      </c>
      <c r="AM12" s="144">
        <f>Time!AK22</f>
        <v>1</v>
      </c>
      <c r="AN12" s="144">
        <f>Time!AL22</f>
        <v>1</v>
      </c>
      <c r="AO12" s="144">
        <f>Time!AM22</f>
        <v>1</v>
      </c>
      <c r="AP12" s="144">
        <f>Time!AN22</f>
        <v>1</v>
      </c>
      <c r="AQ12" s="144">
        <f>Time!AO22</f>
        <v>1</v>
      </c>
      <c r="AR12" s="144">
        <f>Time!AP22</f>
        <v>1</v>
      </c>
      <c r="AS12" s="144">
        <f>Time!AQ22</f>
        <v>1</v>
      </c>
      <c r="AT12" s="144">
        <f>Time!AR22</f>
        <v>1</v>
      </c>
      <c r="AU12" s="144">
        <f>Time!AS22</f>
        <v>1</v>
      </c>
      <c r="AV12" s="144">
        <f>Time!AT22</f>
        <v>1</v>
      </c>
      <c r="AW12" s="144">
        <f>Time!AU22</f>
        <v>1</v>
      </c>
      <c r="AX12" s="144">
        <f>Time!AV22</f>
        <v>1</v>
      </c>
      <c r="AY12" s="144">
        <f>Time!AW22</f>
        <v>0</v>
      </c>
      <c r="AZ12" s="144">
        <f>Time!AX22</f>
        <v>0</v>
      </c>
      <c r="BA12" s="144">
        <f>Time!AY22</f>
        <v>0</v>
      </c>
      <c r="BB12" s="144">
        <f>Time!AZ22</f>
        <v>0</v>
      </c>
      <c r="BC12" s="144">
        <f>Time!BA22</f>
        <v>0</v>
      </c>
      <c r="BD12" s="144">
        <f>Time!BB22</f>
        <v>0</v>
      </c>
      <c r="BE12" s="144">
        <f>Time!BC22</f>
        <v>0</v>
      </c>
      <c r="BF12" s="144">
        <f>Time!BD22</f>
        <v>0</v>
      </c>
      <c r="BG12" s="144">
        <f>Time!BE22</f>
        <v>0</v>
      </c>
      <c r="BH12" s="144">
        <f>Time!BF22</f>
        <v>0</v>
      </c>
      <c r="BI12" s="144">
        <f>Time!BG22</f>
        <v>0</v>
      </c>
      <c r="BJ12" s="144">
        <f>Time!BH22</f>
        <v>0</v>
      </c>
      <c r="BK12" s="144">
        <f>Time!BI22</f>
        <v>0</v>
      </c>
      <c r="BL12" s="144">
        <f>Time!BJ22</f>
        <v>0</v>
      </c>
      <c r="BM12" s="144">
        <f>Time!BK22</f>
        <v>0</v>
      </c>
      <c r="BN12" s="144">
        <f>Time!BL22</f>
        <v>0</v>
      </c>
      <c r="BO12" s="144">
        <f>Time!BM22</f>
        <v>0</v>
      </c>
      <c r="BP12" s="144">
        <f>Time!BN22</f>
        <v>0</v>
      </c>
      <c r="BQ12" s="144">
        <f>Time!BO22</f>
        <v>0</v>
      </c>
      <c r="BR12" s="144">
        <f>Time!BP22</f>
        <v>0</v>
      </c>
      <c r="BS12" s="144">
        <f>Time!BQ22</f>
        <v>0</v>
      </c>
      <c r="BT12" s="144">
        <f>Time!BR22</f>
        <v>0</v>
      </c>
      <c r="BU12" s="144">
        <f>Time!BS22</f>
        <v>0</v>
      </c>
      <c r="BV12" s="144">
        <f>Time!BT22</f>
        <v>0</v>
      </c>
      <c r="BW12" s="144">
        <f>Time!BU22</f>
        <v>0</v>
      </c>
      <c r="BX12" s="144">
        <f>Time!BV22</f>
        <v>0</v>
      </c>
      <c r="BY12" s="144">
        <f>Time!BW22</f>
        <v>0</v>
      </c>
      <c r="BZ12" s="144">
        <f>Time!BX22</f>
        <v>0</v>
      </c>
      <c r="CA12" s="144">
        <f>Time!BY22</f>
        <v>0</v>
      </c>
      <c r="CB12" s="144">
        <f>Time!BZ22</f>
        <v>0</v>
      </c>
      <c r="CC12" s="144">
        <f>Time!CA22</f>
        <v>0</v>
      </c>
      <c r="CD12" s="144">
        <f>Time!CB22</f>
        <v>0</v>
      </c>
      <c r="CE12" s="144">
        <f>Time!CC22</f>
        <v>0</v>
      </c>
      <c r="CF12" s="144">
        <f>Time!CD22</f>
        <v>0</v>
      </c>
      <c r="CG12" s="144">
        <f>Time!CE22</f>
        <v>0</v>
      </c>
      <c r="CH12" s="144">
        <f>Time!CF22</f>
        <v>0</v>
      </c>
      <c r="CI12" s="144">
        <f>Time!CG22</f>
        <v>0</v>
      </c>
      <c r="CJ12" s="144">
        <f>Time!CH22</f>
        <v>0</v>
      </c>
      <c r="CK12" s="144">
        <f>Time!CI22</f>
        <v>0</v>
      </c>
      <c r="CL12" s="144">
        <f>Time!CJ22</f>
        <v>0</v>
      </c>
      <c r="CM12" s="144">
        <f>Time!CK22</f>
        <v>0</v>
      </c>
      <c r="CN12" s="144">
        <f>Time!CL22</f>
        <v>0</v>
      </c>
      <c r="CO12" s="144">
        <f>Time!CM22</f>
        <v>0</v>
      </c>
      <c r="CP12" s="144">
        <f>Time!CN22</f>
        <v>0</v>
      </c>
    </row>
    <row r="13" spans="1:94" ht="12.75" customHeight="1" outlineLevel="1" x14ac:dyDescent="0.2">
      <c r="B13" s="3" t="s">
        <v>26</v>
      </c>
      <c r="J13" s="5" t="s">
        <v>18</v>
      </c>
      <c r="P13" s="37">
        <f>SUM(R13:CP13)</f>
        <v>5</v>
      </c>
      <c r="R13" s="144">
        <f>Time!P26</f>
        <v>0</v>
      </c>
      <c r="S13" s="144">
        <f>Time!Q26</f>
        <v>0</v>
      </c>
      <c r="T13" s="144">
        <f>Time!R26</f>
        <v>0</v>
      </c>
      <c r="U13" s="144">
        <f>Time!S26</f>
        <v>0</v>
      </c>
      <c r="V13" s="144">
        <f>Time!T26</f>
        <v>0</v>
      </c>
      <c r="W13" s="144">
        <f>Time!U26</f>
        <v>0</v>
      </c>
      <c r="X13" s="144">
        <f>Time!V26</f>
        <v>0</v>
      </c>
      <c r="Y13" s="144">
        <f>Time!W26</f>
        <v>0</v>
      </c>
      <c r="Z13" s="144">
        <f>Time!X26</f>
        <v>0</v>
      </c>
      <c r="AA13" s="144">
        <f>Time!Y26</f>
        <v>0</v>
      </c>
      <c r="AB13" s="144">
        <f>Time!Z26</f>
        <v>0</v>
      </c>
      <c r="AC13" s="144">
        <f>Time!AA26</f>
        <v>0</v>
      </c>
      <c r="AD13" s="144">
        <f>Time!AB26</f>
        <v>0</v>
      </c>
      <c r="AE13" s="144">
        <f>Time!AC26</f>
        <v>0</v>
      </c>
      <c r="AF13" s="144">
        <f>Time!AD26</f>
        <v>0</v>
      </c>
      <c r="AG13" s="144">
        <f>Time!AE26</f>
        <v>0</v>
      </c>
      <c r="AH13" s="144">
        <f>Time!AF26</f>
        <v>0</v>
      </c>
      <c r="AI13" s="144">
        <f>Time!AG26</f>
        <v>0</v>
      </c>
      <c r="AJ13" s="144">
        <f>Time!AH26</f>
        <v>0</v>
      </c>
      <c r="AK13" s="144">
        <f>Time!AI26</f>
        <v>0</v>
      </c>
      <c r="AL13" s="144">
        <f>Time!AJ26</f>
        <v>0</v>
      </c>
      <c r="AM13" s="144">
        <f>Time!AK26</f>
        <v>0</v>
      </c>
      <c r="AN13" s="144">
        <f>Time!AL26</f>
        <v>0</v>
      </c>
      <c r="AO13" s="144">
        <f>Time!AM26</f>
        <v>0</v>
      </c>
      <c r="AP13" s="144">
        <f>Time!AN26</f>
        <v>0</v>
      </c>
      <c r="AQ13" s="144">
        <f>Time!AO26</f>
        <v>0</v>
      </c>
      <c r="AR13" s="144">
        <f>Time!AP26</f>
        <v>0</v>
      </c>
      <c r="AS13" s="144">
        <f>Time!AQ26</f>
        <v>0</v>
      </c>
      <c r="AT13" s="144">
        <f>Time!AR26</f>
        <v>1</v>
      </c>
      <c r="AU13" s="144">
        <f>Time!AS26</f>
        <v>1</v>
      </c>
      <c r="AV13" s="144">
        <f>Time!AT26</f>
        <v>1</v>
      </c>
      <c r="AW13" s="144">
        <f>Time!AU26</f>
        <v>1</v>
      </c>
      <c r="AX13" s="144">
        <f>Time!AV26</f>
        <v>1</v>
      </c>
      <c r="AY13" s="144">
        <f>Time!AW26</f>
        <v>0</v>
      </c>
      <c r="AZ13" s="144">
        <f>Time!AX26</f>
        <v>0</v>
      </c>
      <c r="BA13" s="144">
        <f>Time!AY26</f>
        <v>0</v>
      </c>
      <c r="BB13" s="144">
        <f>Time!AZ26</f>
        <v>0</v>
      </c>
      <c r="BC13" s="144">
        <f>Time!BA26</f>
        <v>0</v>
      </c>
      <c r="BD13" s="144">
        <f>Time!BB26</f>
        <v>0</v>
      </c>
      <c r="BE13" s="144">
        <f>Time!BC26</f>
        <v>0</v>
      </c>
      <c r="BF13" s="144">
        <f>Time!BD26</f>
        <v>0</v>
      </c>
      <c r="BG13" s="144">
        <f>Time!BE26</f>
        <v>0</v>
      </c>
      <c r="BH13" s="144">
        <f>Time!BF26</f>
        <v>0</v>
      </c>
      <c r="BI13" s="144">
        <f>Time!BG26</f>
        <v>0</v>
      </c>
      <c r="BJ13" s="144">
        <f>Time!BH26</f>
        <v>0</v>
      </c>
      <c r="BK13" s="144">
        <f>Time!BI26</f>
        <v>0</v>
      </c>
      <c r="BL13" s="144">
        <f>Time!BJ26</f>
        <v>0</v>
      </c>
      <c r="BM13" s="144">
        <f>Time!BK26</f>
        <v>0</v>
      </c>
      <c r="BN13" s="144">
        <f>Time!BL26</f>
        <v>0</v>
      </c>
      <c r="BO13" s="144">
        <f>Time!BM26</f>
        <v>0</v>
      </c>
      <c r="BP13" s="144">
        <f>Time!BN26</f>
        <v>0</v>
      </c>
      <c r="BQ13" s="144">
        <f>Time!BO26</f>
        <v>0</v>
      </c>
      <c r="BR13" s="144">
        <f>Time!BP26</f>
        <v>0</v>
      </c>
      <c r="BS13" s="144">
        <f>Time!BQ26</f>
        <v>0</v>
      </c>
      <c r="BT13" s="144">
        <f>Time!BR26</f>
        <v>0</v>
      </c>
      <c r="BU13" s="144">
        <f>Time!BS26</f>
        <v>0</v>
      </c>
      <c r="BV13" s="144">
        <f>Time!BT26</f>
        <v>0</v>
      </c>
      <c r="BW13" s="144">
        <f>Time!BU26</f>
        <v>0</v>
      </c>
      <c r="BX13" s="144">
        <f>Time!BV26</f>
        <v>0</v>
      </c>
      <c r="BY13" s="144">
        <f>Time!BW26</f>
        <v>0</v>
      </c>
      <c r="BZ13" s="144">
        <f>Time!BX26</f>
        <v>0</v>
      </c>
      <c r="CA13" s="144">
        <f>Time!BY26</f>
        <v>0</v>
      </c>
      <c r="CB13" s="144">
        <f>Time!BZ26</f>
        <v>0</v>
      </c>
      <c r="CC13" s="144">
        <f>Time!CA26</f>
        <v>0</v>
      </c>
      <c r="CD13" s="144">
        <f>Time!CB26</f>
        <v>0</v>
      </c>
      <c r="CE13" s="144">
        <f>Time!CC26</f>
        <v>0</v>
      </c>
      <c r="CF13" s="144">
        <f>Time!CD26</f>
        <v>0</v>
      </c>
      <c r="CG13" s="144">
        <f>Time!CE26</f>
        <v>0</v>
      </c>
      <c r="CH13" s="144">
        <f>Time!CF26</f>
        <v>0</v>
      </c>
      <c r="CI13" s="144">
        <f>Time!CG26</f>
        <v>0</v>
      </c>
      <c r="CJ13" s="144">
        <f>Time!CH26</f>
        <v>0</v>
      </c>
      <c r="CK13" s="144">
        <f>Time!CI26</f>
        <v>0</v>
      </c>
      <c r="CL13" s="144">
        <f>Time!CJ26</f>
        <v>0</v>
      </c>
      <c r="CM13" s="144">
        <f>Time!CK26</f>
        <v>0</v>
      </c>
      <c r="CN13" s="144">
        <f>Time!CL26</f>
        <v>0</v>
      </c>
      <c r="CO13" s="144">
        <f>Time!CM26</f>
        <v>0</v>
      </c>
      <c r="CP13" s="144">
        <f>Time!CN26</f>
        <v>0</v>
      </c>
    </row>
    <row r="14" spans="1:94" ht="12.75" customHeight="1" outlineLevel="1" x14ac:dyDescent="0.2"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</row>
    <row r="15" spans="1:94" ht="12.75" customHeight="1" outlineLevel="1" x14ac:dyDescent="0.2">
      <c r="B15" s="3" t="s">
        <v>17</v>
      </c>
      <c r="J15" s="5" t="s">
        <v>18</v>
      </c>
      <c r="P15" s="37">
        <f>SUM(R15:CP15)</f>
        <v>26</v>
      </c>
      <c r="R15" s="38">
        <f>IF(R139&lt;&gt;0,1,0)</f>
        <v>0</v>
      </c>
      <c r="S15" s="38">
        <f t="shared" ref="S15:CD15" si="0">IF(S139&lt;&gt;0,1,0)</f>
        <v>0</v>
      </c>
      <c r="T15" s="38">
        <f t="shared" si="0"/>
        <v>0</v>
      </c>
      <c r="U15" s="38">
        <f t="shared" si="0"/>
        <v>0</v>
      </c>
      <c r="V15" s="38">
        <f t="shared" si="0"/>
        <v>0</v>
      </c>
      <c r="W15" s="38">
        <f t="shared" si="0"/>
        <v>0</v>
      </c>
      <c r="X15" s="38">
        <f t="shared" si="0"/>
        <v>1</v>
      </c>
      <c r="Y15" s="38">
        <f t="shared" si="0"/>
        <v>1</v>
      </c>
      <c r="Z15" s="38">
        <f t="shared" si="0"/>
        <v>1</v>
      </c>
      <c r="AA15" s="38">
        <f t="shared" si="0"/>
        <v>1</v>
      </c>
      <c r="AB15" s="38">
        <f t="shared" si="0"/>
        <v>1</v>
      </c>
      <c r="AC15" s="38">
        <f t="shared" si="0"/>
        <v>1</v>
      </c>
      <c r="AD15" s="38">
        <f t="shared" si="0"/>
        <v>1</v>
      </c>
      <c r="AE15" s="38">
        <f t="shared" si="0"/>
        <v>1</v>
      </c>
      <c r="AF15" s="38">
        <f t="shared" si="0"/>
        <v>1</v>
      </c>
      <c r="AG15" s="38">
        <f t="shared" si="0"/>
        <v>1</v>
      </c>
      <c r="AH15" s="38">
        <f t="shared" si="0"/>
        <v>1</v>
      </c>
      <c r="AI15" s="38">
        <f t="shared" si="0"/>
        <v>1</v>
      </c>
      <c r="AJ15" s="38">
        <f t="shared" si="0"/>
        <v>1</v>
      </c>
      <c r="AK15" s="38">
        <f t="shared" si="0"/>
        <v>1</v>
      </c>
      <c r="AL15" s="38">
        <f t="shared" si="0"/>
        <v>1</v>
      </c>
      <c r="AM15" s="38">
        <f t="shared" si="0"/>
        <v>1</v>
      </c>
      <c r="AN15" s="38">
        <f t="shared" si="0"/>
        <v>1</v>
      </c>
      <c r="AO15" s="38">
        <f t="shared" si="0"/>
        <v>1</v>
      </c>
      <c r="AP15" s="38">
        <f t="shared" si="0"/>
        <v>1</v>
      </c>
      <c r="AQ15" s="38">
        <f t="shared" si="0"/>
        <v>1</v>
      </c>
      <c r="AR15" s="38">
        <f t="shared" si="0"/>
        <v>1</v>
      </c>
      <c r="AS15" s="38">
        <f t="shared" si="0"/>
        <v>1</v>
      </c>
      <c r="AT15" s="38">
        <f t="shared" si="0"/>
        <v>1</v>
      </c>
      <c r="AU15" s="38">
        <f t="shared" si="0"/>
        <v>1</v>
      </c>
      <c r="AV15" s="38">
        <f t="shared" si="0"/>
        <v>1</v>
      </c>
      <c r="AW15" s="38">
        <f t="shared" si="0"/>
        <v>1</v>
      </c>
      <c r="AX15" s="38">
        <f t="shared" si="0"/>
        <v>0</v>
      </c>
      <c r="AY15" s="38">
        <f t="shared" si="0"/>
        <v>0</v>
      </c>
      <c r="AZ15" s="38">
        <f t="shared" si="0"/>
        <v>0</v>
      </c>
      <c r="BA15" s="38">
        <f t="shared" si="0"/>
        <v>0</v>
      </c>
      <c r="BB15" s="38">
        <f t="shared" si="0"/>
        <v>0</v>
      </c>
      <c r="BC15" s="38">
        <f t="shared" si="0"/>
        <v>0</v>
      </c>
      <c r="BD15" s="38">
        <f t="shared" si="0"/>
        <v>0</v>
      </c>
      <c r="BE15" s="38">
        <f t="shared" si="0"/>
        <v>0</v>
      </c>
      <c r="BF15" s="38">
        <f t="shared" si="0"/>
        <v>0</v>
      </c>
      <c r="BG15" s="38">
        <f t="shared" si="0"/>
        <v>0</v>
      </c>
      <c r="BH15" s="38">
        <f t="shared" si="0"/>
        <v>0</v>
      </c>
      <c r="BI15" s="38">
        <f t="shared" si="0"/>
        <v>0</v>
      </c>
      <c r="BJ15" s="38">
        <f t="shared" si="0"/>
        <v>0</v>
      </c>
      <c r="BK15" s="38">
        <f t="shared" si="0"/>
        <v>0</v>
      </c>
      <c r="BL15" s="38">
        <f t="shared" si="0"/>
        <v>0</v>
      </c>
      <c r="BM15" s="38">
        <f t="shared" si="0"/>
        <v>0</v>
      </c>
      <c r="BN15" s="38">
        <f t="shared" si="0"/>
        <v>0</v>
      </c>
      <c r="BO15" s="38">
        <f t="shared" si="0"/>
        <v>0</v>
      </c>
      <c r="BP15" s="38">
        <f t="shared" si="0"/>
        <v>0</v>
      </c>
      <c r="BQ15" s="38">
        <f t="shared" si="0"/>
        <v>0</v>
      </c>
      <c r="BR15" s="38">
        <f t="shared" si="0"/>
        <v>0</v>
      </c>
      <c r="BS15" s="38">
        <f t="shared" si="0"/>
        <v>0</v>
      </c>
      <c r="BT15" s="38">
        <f t="shared" si="0"/>
        <v>0</v>
      </c>
      <c r="BU15" s="38">
        <f t="shared" si="0"/>
        <v>0</v>
      </c>
      <c r="BV15" s="38">
        <f t="shared" si="0"/>
        <v>0</v>
      </c>
      <c r="BW15" s="38">
        <f t="shared" si="0"/>
        <v>0</v>
      </c>
      <c r="BX15" s="38">
        <f t="shared" si="0"/>
        <v>0</v>
      </c>
      <c r="BY15" s="38">
        <f t="shared" si="0"/>
        <v>0</v>
      </c>
      <c r="BZ15" s="38">
        <f t="shared" si="0"/>
        <v>0</v>
      </c>
      <c r="CA15" s="38">
        <f t="shared" si="0"/>
        <v>0</v>
      </c>
      <c r="CB15" s="38">
        <f t="shared" si="0"/>
        <v>0</v>
      </c>
      <c r="CC15" s="38">
        <f t="shared" si="0"/>
        <v>0</v>
      </c>
      <c r="CD15" s="38">
        <f t="shared" si="0"/>
        <v>0</v>
      </c>
      <c r="CE15" s="38">
        <f t="shared" ref="CE15:CP15" si="1">IF(CE139&lt;&gt;0,1,0)</f>
        <v>0</v>
      </c>
      <c r="CF15" s="38">
        <f t="shared" si="1"/>
        <v>0</v>
      </c>
      <c r="CG15" s="38">
        <f t="shared" si="1"/>
        <v>0</v>
      </c>
      <c r="CH15" s="38">
        <f t="shared" si="1"/>
        <v>0</v>
      </c>
      <c r="CI15" s="38">
        <f t="shared" si="1"/>
        <v>0</v>
      </c>
      <c r="CJ15" s="38">
        <f t="shared" si="1"/>
        <v>0</v>
      </c>
      <c r="CK15" s="38">
        <f t="shared" si="1"/>
        <v>0</v>
      </c>
      <c r="CL15" s="38">
        <f t="shared" si="1"/>
        <v>0</v>
      </c>
      <c r="CM15" s="38">
        <f t="shared" si="1"/>
        <v>0</v>
      </c>
      <c r="CN15" s="38">
        <f t="shared" si="1"/>
        <v>0</v>
      </c>
      <c r="CO15" s="38">
        <f t="shared" si="1"/>
        <v>0</v>
      </c>
      <c r="CP15" s="38">
        <f t="shared" si="1"/>
        <v>0</v>
      </c>
    </row>
    <row r="16" spans="1:94" ht="12.75" customHeight="1" outlineLevel="1" x14ac:dyDescent="0.2"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</row>
    <row r="17" spans="1:94" ht="12.75" customHeight="1" outlineLevel="1" x14ac:dyDescent="0.2">
      <c r="B17" s="3" t="s">
        <v>29</v>
      </c>
      <c r="J17" s="5" t="s">
        <v>18</v>
      </c>
      <c r="L17" s="145"/>
      <c r="P17" s="37">
        <f>SUM(R17:CP17)</f>
        <v>1</v>
      </c>
      <c r="R17" s="38">
        <f>Time!P31</f>
        <v>0</v>
      </c>
      <c r="S17" s="38">
        <f>Time!Q31</f>
        <v>0</v>
      </c>
      <c r="T17" s="38">
        <f>Time!R31</f>
        <v>0</v>
      </c>
      <c r="U17" s="38">
        <f>Time!S31</f>
        <v>0</v>
      </c>
      <c r="V17" s="38">
        <f>Time!T31</f>
        <v>0</v>
      </c>
      <c r="W17" s="38">
        <f>Time!U31</f>
        <v>0</v>
      </c>
      <c r="X17" s="38">
        <f>Time!V31</f>
        <v>0</v>
      </c>
      <c r="Y17" s="38">
        <f>Time!W31</f>
        <v>0</v>
      </c>
      <c r="Z17" s="38">
        <f>Time!X31</f>
        <v>0</v>
      </c>
      <c r="AA17" s="38">
        <f>Time!Y31</f>
        <v>0</v>
      </c>
      <c r="AB17" s="38">
        <f>Time!Z31</f>
        <v>0</v>
      </c>
      <c r="AC17" s="38">
        <f>Time!AA31</f>
        <v>0</v>
      </c>
      <c r="AD17" s="38">
        <f>Time!AB31</f>
        <v>0</v>
      </c>
      <c r="AE17" s="38">
        <f>Time!AC31</f>
        <v>0</v>
      </c>
      <c r="AF17" s="38">
        <f>Time!AD31</f>
        <v>0</v>
      </c>
      <c r="AG17" s="38">
        <f>Time!AE31</f>
        <v>0</v>
      </c>
      <c r="AH17" s="38">
        <f>Time!AF31</f>
        <v>0</v>
      </c>
      <c r="AI17" s="38">
        <f>Time!AG31</f>
        <v>0</v>
      </c>
      <c r="AJ17" s="38">
        <f>Time!AH31</f>
        <v>0</v>
      </c>
      <c r="AK17" s="38">
        <f>Time!AI31</f>
        <v>0</v>
      </c>
      <c r="AL17" s="38">
        <f>Time!AJ31</f>
        <v>0</v>
      </c>
      <c r="AM17" s="38">
        <f>Time!AK31</f>
        <v>0</v>
      </c>
      <c r="AN17" s="38">
        <f>Time!AL31</f>
        <v>0</v>
      </c>
      <c r="AO17" s="38">
        <f>Time!AM31</f>
        <v>0</v>
      </c>
      <c r="AP17" s="38">
        <f>Time!AN31</f>
        <v>0</v>
      </c>
      <c r="AQ17" s="38">
        <f>Time!AO31</f>
        <v>0</v>
      </c>
      <c r="AR17" s="38">
        <f>Time!AP31</f>
        <v>0</v>
      </c>
      <c r="AS17" s="38">
        <f>Time!AQ31</f>
        <v>0</v>
      </c>
      <c r="AT17" s="38">
        <f>Time!AR31</f>
        <v>0</v>
      </c>
      <c r="AU17" s="38">
        <f>Time!AS31</f>
        <v>0</v>
      </c>
      <c r="AV17" s="38">
        <f>Time!AT31</f>
        <v>0</v>
      </c>
      <c r="AW17" s="38">
        <f>Time!AU31</f>
        <v>0</v>
      </c>
      <c r="AX17" s="38">
        <f>Time!AV31</f>
        <v>1</v>
      </c>
      <c r="AY17" s="38">
        <f>Time!AW31</f>
        <v>0</v>
      </c>
      <c r="AZ17" s="38">
        <f>Time!AX31</f>
        <v>0</v>
      </c>
      <c r="BA17" s="38">
        <f>Time!AY31</f>
        <v>0</v>
      </c>
      <c r="BB17" s="38">
        <f>Time!AZ31</f>
        <v>0</v>
      </c>
      <c r="BC17" s="38">
        <f>Time!BA31</f>
        <v>0</v>
      </c>
      <c r="BD17" s="38">
        <f>Time!BB31</f>
        <v>0</v>
      </c>
      <c r="BE17" s="38">
        <f>Time!BC31</f>
        <v>0</v>
      </c>
      <c r="BF17" s="38">
        <f>Time!BD31</f>
        <v>0</v>
      </c>
      <c r="BG17" s="38">
        <f>Time!BE31</f>
        <v>0</v>
      </c>
      <c r="BH17" s="38">
        <f>Time!BF31</f>
        <v>0</v>
      </c>
      <c r="BI17" s="38">
        <f>Time!BG31</f>
        <v>0</v>
      </c>
      <c r="BJ17" s="38">
        <f>Time!BH31</f>
        <v>0</v>
      </c>
      <c r="BK17" s="38">
        <f>Time!BI31</f>
        <v>0</v>
      </c>
      <c r="BL17" s="38">
        <f>Time!BJ31</f>
        <v>0</v>
      </c>
      <c r="BM17" s="38">
        <f>Time!BK31</f>
        <v>0</v>
      </c>
      <c r="BN17" s="38">
        <f>Time!BL31</f>
        <v>0</v>
      </c>
      <c r="BO17" s="38">
        <f>Time!BM31</f>
        <v>0</v>
      </c>
      <c r="BP17" s="38">
        <f>Time!BN31</f>
        <v>0</v>
      </c>
      <c r="BQ17" s="38">
        <f>Time!BO31</f>
        <v>0</v>
      </c>
      <c r="BR17" s="38">
        <f>Time!BP31</f>
        <v>0</v>
      </c>
      <c r="BS17" s="38">
        <f>Time!BQ31</f>
        <v>0</v>
      </c>
      <c r="BT17" s="38">
        <f>Time!BR31</f>
        <v>0</v>
      </c>
      <c r="BU17" s="38">
        <f>Time!BS31</f>
        <v>0</v>
      </c>
      <c r="BV17" s="38">
        <f>Time!BT31</f>
        <v>0</v>
      </c>
      <c r="BW17" s="38">
        <f>Time!BU31</f>
        <v>0</v>
      </c>
      <c r="BX17" s="38">
        <f>Time!BV31</f>
        <v>0</v>
      </c>
      <c r="BY17" s="38">
        <f>Time!BW31</f>
        <v>0</v>
      </c>
      <c r="BZ17" s="38">
        <f>Time!BX31</f>
        <v>0</v>
      </c>
      <c r="CA17" s="38">
        <f>Time!BY31</f>
        <v>0</v>
      </c>
      <c r="CB17" s="38">
        <f>Time!BZ31</f>
        <v>0</v>
      </c>
      <c r="CC17" s="38">
        <f>Time!CA31</f>
        <v>0</v>
      </c>
      <c r="CD17" s="38">
        <f>Time!CB31</f>
        <v>0</v>
      </c>
      <c r="CE17" s="38">
        <f>Time!CC31</f>
        <v>0</v>
      </c>
      <c r="CF17" s="38">
        <f>Time!CD31</f>
        <v>0</v>
      </c>
      <c r="CG17" s="38">
        <f>Time!CE31</f>
        <v>0</v>
      </c>
      <c r="CH17" s="38">
        <f>Time!CF31</f>
        <v>0</v>
      </c>
      <c r="CI17" s="38">
        <f>Time!CG31</f>
        <v>0</v>
      </c>
      <c r="CJ17" s="38">
        <f>Time!CH31</f>
        <v>0</v>
      </c>
      <c r="CK17" s="38">
        <f>Time!CI31</f>
        <v>0</v>
      </c>
      <c r="CL17" s="38">
        <f>Time!CJ31</f>
        <v>0</v>
      </c>
      <c r="CM17" s="38">
        <f>Time!CK31</f>
        <v>0</v>
      </c>
      <c r="CN17" s="38">
        <f>Time!CL31</f>
        <v>0</v>
      </c>
      <c r="CO17" s="38">
        <f>Time!CM31</f>
        <v>0</v>
      </c>
      <c r="CP17" s="38">
        <f>Time!CN31</f>
        <v>0</v>
      </c>
    </row>
    <row r="18" spans="1:94" ht="12.75" customHeight="1" outlineLevel="1" x14ac:dyDescent="0.2">
      <c r="L18" s="135" t="s">
        <v>179</v>
      </c>
      <c r="P18" s="146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147"/>
      <c r="AX18" s="147"/>
      <c r="AY18" s="147"/>
      <c r="AZ18" s="147"/>
      <c r="BA18" s="147"/>
      <c r="BB18" s="147"/>
      <c r="BC18" s="147"/>
      <c r="BD18" s="147"/>
      <c r="BE18" s="147"/>
      <c r="BF18" s="147"/>
      <c r="BG18" s="147"/>
      <c r="BH18" s="147"/>
      <c r="BI18" s="147"/>
      <c r="BJ18" s="147"/>
      <c r="BK18" s="147"/>
      <c r="BL18" s="147"/>
      <c r="BM18" s="147"/>
      <c r="BN18" s="147"/>
      <c r="BO18" s="147"/>
      <c r="BP18" s="147"/>
      <c r="BQ18" s="147"/>
      <c r="BR18" s="147"/>
      <c r="BS18" s="147"/>
      <c r="BT18" s="147"/>
      <c r="BU18" s="147"/>
      <c r="BV18" s="147"/>
      <c r="BW18" s="147"/>
      <c r="BX18" s="147"/>
      <c r="BY18" s="147"/>
      <c r="BZ18" s="147"/>
      <c r="CA18" s="147"/>
      <c r="CB18" s="147"/>
      <c r="CC18" s="147"/>
      <c r="CD18" s="147"/>
      <c r="CE18" s="147"/>
      <c r="CF18" s="147"/>
      <c r="CG18" s="147"/>
      <c r="CH18" s="147"/>
      <c r="CI18" s="147"/>
      <c r="CJ18" s="147"/>
      <c r="CK18" s="147"/>
      <c r="CL18" s="147"/>
      <c r="CM18" s="147"/>
      <c r="CN18" s="147"/>
      <c r="CO18" s="147"/>
      <c r="CP18" s="147"/>
    </row>
    <row r="19" spans="1:94" ht="12.75" customHeight="1" outlineLevel="1" x14ac:dyDescent="0.25">
      <c r="B19" s="3" t="s">
        <v>180</v>
      </c>
      <c r="J19" s="5" t="s">
        <v>62</v>
      </c>
      <c r="L19" s="148">
        <f>Sens!F19</f>
        <v>0</v>
      </c>
      <c r="P19" s="146"/>
      <c r="R19" s="320">
        <f>'Macroeconomic Inputs'!P22+$L$19</f>
        <v>0.02</v>
      </c>
      <c r="S19" s="320">
        <f>'Macroeconomic Inputs'!Q22+$L$19</f>
        <v>0.02</v>
      </c>
      <c r="T19" s="320">
        <f>'Macroeconomic Inputs'!R22+$L$19</f>
        <v>0.02</v>
      </c>
      <c r="U19" s="320">
        <f>'Macroeconomic Inputs'!S22+$L$19</f>
        <v>0.02</v>
      </c>
      <c r="V19" s="320">
        <f>'Macroeconomic Inputs'!T22+$L$19</f>
        <v>0.02</v>
      </c>
      <c r="W19" s="320">
        <f>'Macroeconomic Inputs'!U22+$L$19</f>
        <v>0.02</v>
      </c>
      <c r="X19" s="320">
        <f>'Macroeconomic Inputs'!V22+$L$19</f>
        <v>0.02</v>
      </c>
      <c r="Y19" s="320">
        <f>'Macroeconomic Inputs'!W22+$L$19</f>
        <v>0.02</v>
      </c>
      <c r="Z19" s="320">
        <f>'Macroeconomic Inputs'!X22+$L$19</f>
        <v>0.02</v>
      </c>
      <c r="AA19" s="320">
        <f>'Macroeconomic Inputs'!Y22+$L$19</f>
        <v>0.02</v>
      </c>
      <c r="AB19" s="320">
        <f>'Macroeconomic Inputs'!Z22+$L$19</f>
        <v>0.02</v>
      </c>
      <c r="AC19" s="320">
        <f>'Macroeconomic Inputs'!AA22+$L$19</f>
        <v>0.02</v>
      </c>
      <c r="AD19" s="320">
        <f>'Macroeconomic Inputs'!AB22+$L$19</f>
        <v>0.02</v>
      </c>
      <c r="AE19" s="320">
        <f>'Macroeconomic Inputs'!AC22+$L$19</f>
        <v>0.02</v>
      </c>
      <c r="AF19" s="320">
        <f>'Macroeconomic Inputs'!AD22+$L$19</f>
        <v>0.02</v>
      </c>
      <c r="AG19" s="320">
        <f>'Macroeconomic Inputs'!AE22+$L$19</f>
        <v>0.02</v>
      </c>
      <c r="AH19" s="320">
        <f>'Macroeconomic Inputs'!AF22+$L$19</f>
        <v>0.02</v>
      </c>
      <c r="AI19" s="320">
        <f>'Macroeconomic Inputs'!AG22+$L$19</f>
        <v>0.02</v>
      </c>
      <c r="AJ19" s="320">
        <f>'Macroeconomic Inputs'!AH22+$L$19</f>
        <v>0.02</v>
      </c>
      <c r="AK19" s="320">
        <f>'Macroeconomic Inputs'!AI22+$L$19</f>
        <v>0.02</v>
      </c>
      <c r="AL19" s="320">
        <f>'Macroeconomic Inputs'!AJ22+$L$19</f>
        <v>0.02</v>
      </c>
      <c r="AM19" s="320">
        <f>'Macroeconomic Inputs'!AK22+$L$19</f>
        <v>0.02</v>
      </c>
      <c r="AN19" s="320">
        <f>'Macroeconomic Inputs'!AL22+$L$19</f>
        <v>0.02</v>
      </c>
      <c r="AO19" s="320">
        <f>'Macroeconomic Inputs'!AM22+$L$19</f>
        <v>0.02</v>
      </c>
      <c r="AP19" s="320">
        <f>'Macroeconomic Inputs'!AN22+$L$19</f>
        <v>0.02</v>
      </c>
      <c r="AQ19" s="320">
        <f>'Macroeconomic Inputs'!AO22+$L$19</f>
        <v>0.02</v>
      </c>
      <c r="AR19" s="320">
        <f>'Macroeconomic Inputs'!AP22+$L$19</f>
        <v>0.02</v>
      </c>
      <c r="AS19" s="320">
        <f>'Macroeconomic Inputs'!AQ22+$L$19</f>
        <v>0.02</v>
      </c>
      <c r="AT19" s="320">
        <f>'Macroeconomic Inputs'!AR22+$L$19</f>
        <v>0.02</v>
      </c>
      <c r="AU19" s="320">
        <f>'Macroeconomic Inputs'!AS22+$L$19</f>
        <v>0.02</v>
      </c>
      <c r="AV19" s="320">
        <f>'Macroeconomic Inputs'!AT22+$L$19</f>
        <v>0.02</v>
      </c>
      <c r="AW19" s="320">
        <f>'Macroeconomic Inputs'!AU22+$L$19</f>
        <v>0.02</v>
      </c>
      <c r="AX19" s="320">
        <f>'Macroeconomic Inputs'!AV22+$L$19</f>
        <v>0.02</v>
      </c>
      <c r="AY19" s="320">
        <f>'Macroeconomic Inputs'!AW22+$L$19</f>
        <v>0.02</v>
      </c>
      <c r="AZ19" s="320">
        <f>'Macroeconomic Inputs'!AX22+$L$19</f>
        <v>0.02</v>
      </c>
      <c r="BA19" s="320">
        <f>'Macroeconomic Inputs'!AY22+$L$19</f>
        <v>0.02</v>
      </c>
      <c r="BB19" s="320">
        <f>'Macroeconomic Inputs'!AZ22+$L$19</f>
        <v>0.02</v>
      </c>
      <c r="BC19" s="320">
        <f>'Macroeconomic Inputs'!BA22+$L$19</f>
        <v>0.02</v>
      </c>
      <c r="BD19" s="320">
        <f>'Macroeconomic Inputs'!BB22+$L$19</f>
        <v>0.02</v>
      </c>
      <c r="BE19" s="320">
        <f>'Macroeconomic Inputs'!BC22+$L$19</f>
        <v>0.02</v>
      </c>
      <c r="BF19" s="320">
        <f>'Macroeconomic Inputs'!BD22+$L$19</f>
        <v>0.02</v>
      </c>
      <c r="BG19" s="320">
        <f>'Macroeconomic Inputs'!BE22+$L$19</f>
        <v>0.02</v>
      </c>
      <c r="BH19" s="320">
        <f>'Macroeconomic Inputs'!BF22+$L$19</f>
        <v>0.02</v>
      </c>
      <c r="BI19" s="320">
        <f>'Macroeconomic Inputs'!BG22+$L$19</f>
        <v>0.02</v>
      </c>
      <c r="BJ19" s="320">
        <f>'Macroeconomic Inputs'!BH22+$L$19</f>
        <v>0.02</v>
      </c>
      <c r="BK19" s="320">
        <f>'Macroeconomic Inputs'!BI22+$L$19</f>
        <v>0.02</v>
      </c>
      <c r="BL19" s="320">
        <f>'Macroeconomic Inputs'!BJ22+$L$19</f>
        <v>0.02</v>
      </c>
      <c r="BM19" s="320">
        <f>'Macroeconomic Inputs'!BK22+$L$19</f>
        <v>0.02</v>
      </c>
      <c r="BN19" s="320">
        <f>'Macroeconomic Inputs'!BL22+$L$19</f>
        <v>0.02</v>
      </c>
      <c r="BO19" s="320">
        <f>'Macroeconomic Inputs'!BM22+$L$19</f>
        <v>0.02</v>
      </c>
      <c r="BP19" s="320">
        <f>'Macroeconomic Inputs'!BN22+$L$19</f>
        <v>0.02</v>
      </c>
      <c r="BQ19" s="320">
        <f>'Macroeconomic Inputs'!BO22+$L$19</f>
        <v>0.02</v>
      </c>
      <c r="BR19" s="320">
        <f>'Macroeconomic Inputs'!BP22+$L$19</f>
        <v>0.02</v>
      </c>
      <c r="BS19" s="320">
        <f>'Macroeconomic Inputs'!BQ22+$L$19</f>
        <v>0.02</v>
      </c>
      <c r="BT19" s="320">
        <f>'Macroeconomic Inputs'!BR22+$L$19</f>
        <v>0.02</v>
      </c>
      <c r="BU19" s="320">
        <f>'Macroeconomic Inputs'!BS22+$L$19</f>
        <v>0.02</v>
      </c>
      <c r="BV19" s="320">
        <f>'Macroeconomic Inputs'!BT22+$L$19</f>
        <v>0.02</v>
      </c>
      <c r="BW19" s="320">
        <f>'Macroeconomic Inputs'!BU22+$L$19</f>
        <v>0.02</v>
      </c>
      <c r="BX19" s="320">
        <f>'Macroeconomic Inputs'!BV22+$L$19</f>
        <v>0.02</v>
      </c>
      <c r="BY19" s="320">
        <f>'Macroeconomic Inputs'!BW22+$L$19</f>
        <v>0.02</v>
      </c>
      <c r="BZ19" s="320">
        <f>'Macroeconomic Inputs'!BX22+$L$19</f>
        <v>0.02</v>
      </c>
      <c r="CA19" s="320">
        <f>'Macroeconomic Inputs'!BY22+$L$19</f>
        <v>0.02</v>
      </c>
      <c r="CB19" s="320">
        <f>'Macroeconomic Inputs'!BZ22+$L$19</f>
        <v>0.02</v>
      </c>
      <c r="CC19" s="320">
        <f>'Macroeconomic Inputs'!CA22+$L$19</f>
        <v>0.02</v>
      </c>
      <c r="CD19" s="320">
        <f>'Macroeconomic Inputs'!CB22+$L$19</f>
        <v>0.02</v>
      </c>
      <c r="CE19" s="320">
        <f>'Macroeconomic Inputs'!CC22+$L$19</f>
        <v>0.02</v>
      </c>
      <c r="CF19" s="320">
        <f>'Macroeconomic Inputs'!CD22+$L$19</f>
        <v>0.02</v>
      </c>
      <c r="CG19" s="320">
        <f>'Macroeconomic Inputs'!CE22+$L$19</f>
        <v>0.02</v>
      </c>
      <c r="CH19" s="320">
        <f>'Macroeconomic Inputs'!CF22+$L$19</f>
        <v>0.02</v>
      </c>
      <c r="CI19" s="320">
        <f>'Macroeconomic Inputs'!CG22+$L$19</f>
        <v>0.02</v>
      </c>
      <c r="CJ19" s="320">
        <f>'Macroeconomic Inputs'!CH22+$L$19</f>
        <v>0.02</v>
      </c>
      <c r="CK19" s="320">
        <f>'Macroeconomic Inputs'!CI22+$L$19</f>
        <v>0.02</v>
      </c>
      <c r="CL19" s="320">
        <f>'Macroeconomic Inputs'!CJ22+$L$19</f>
        <v>0.02</v>
      </c>
      <c r="CM19" s="320">
        <f>'Macroeconomic Inputs'!CK22+$L$19</f>
        <v>0.02</v>
      </c>
      <c r="CN19" s="320">
        <f>'Macroeconomic Inputs'!CL22+$L$19</f>
        <v>0.02</v>
      </c>
      <c r="CO19" s="320">
        <f>'Macroeconomic Inputs'!CM22+$L$19</f>
        <v>0.02</v>
      </c>
      <c r="CP19" s="320">
        <f>'Macroeconomic Inputs'!CN22+$L$19</f>
        <v>0.02</v>
      </c>
    </row>
    <row r="20" spans="1:94" ht="12.75" customHeight="1" outlineLevel="1" x14ac:dyDescent="0.2">
      <c r="B20" s="3" t="s">
        <v>181</v>
      </c>
      <c r="J20" s="5" t="s">
        <v>31</v>
      </c>
      <c r="L20" s="149">
        <v>1</v>
      </c>
      <c r="P20" s="146"/>
      <c r="R20" s="147">
        <f>L20*(1+R19)</f>
        <v>1.02</v>
      </c>
      <c r="S20" s="147">
        <f t="shared" ref="S20:CD20" si="2">R20*(1+S19)</f>
        <v>1.0404</v>
      </c>
      <c r="T20" s="147">
        <f t="shared" si="2"/>
        <v>1.0612079999999999</v>
      </c>
      <c r="U20" s="147">
        <f t="shared" si="2"/>
        <v>1.08243216</v>
      </c>
      <c r="V20" s="147">
        <f t="shared" si="2"/>
        <v>1.1040808032</v>
      </c>
      <c r="W20" s="147">
        <f t="shared" si="2"/>
        <v>1.1261624192640001</v>
      </c>
      <c r="X20" s="147">
        <f t="shared" si="2"/>
        <v>1.14868566764928</v>
      </c>
      <c r="Y20" s="147">
        <f t="shared" si="2"/>
        <v>1.1716593810022657</v>
      </c>
      <c r="Z20" s="147">
        <f t="shared" si="2"/>
        <v>1.1950925686223111</v>
      </c>
      <c r="AA20" s="147">
        <f t="shared" si="2"/>
        <v>1.2189944199947573</v>
      </c>
      <c r="AB20" s="147">
        <f t="shared" si="2"/>
        <v>1.2433743083946525</v>
      </c>
      <c r="AC20" s="147">
        <f t="shared" si="2"/>
        <v>1.2682417945625455</v>
      </c>
      <c r="AD20" s="147">
        <f t="shared" si="2"/>
        <v>1.2936066304537963</v>
      </c>
      <c r="AE20" s="147">
        <f t="shared" si="2"/>
        <v>1.3194787630628724</v>
      </c>
      <c r="AF20" s="147">
        <f t="shared" si="2"/>
        <v>1.3458683383241299</v>
      </c>
      <c r="AG20" s="147">
        <f t="shared" si="2"/>
        <v>1.3727857050906125</v>
      </c>
      <c r="AH20" s="147">
        <f t="shared" si="2"/>
        <v>1.4002414191924248</v>
      </c>
      <c r="AI20" s="147">
        <f t="shared" si="2"/>
        <v>1.4282462475762734</v>
      </c>
      <c r="AJ20" s="147">
        <f t="shared" si="2"/>
        <v>1.4568111725277988</v>
      </c>
      <c r="AK20" s="147">
        <f t="shared" si="2"/>
        <v>1.4859473959783549</v>
      </c>
      <c r="AL20" s="147">
        <f t="shared" si="2"/>
        <v>1.5156663438979221</v>
      </c>
      <c r="AM20" s="147">
        <f t="shared" si="2"/>
        <v>1.5459796707758806</v>
      </c>
      <c r="AN20" s="147">
        <f t="shared" si="2"/>
        <v>1.5768992641913981</v>
      </c>
      <c r="AO20" s="147">
        <f t="shared" si="2"/>
        <v>1.6084372494752261</v>
      </c>
      <c r="AP20" s="147">
        <f t="shared" si="2"/>
        <v>1.6406059944647307</v>
      </c>
      <c r="AQ20" s="147">
        <f t="shared" si="2"/>
        <v>1.6734181143540252</v>
      </c>
      <c r="AR20" s="147">
        <f t="shared" si="2"/>
        <v>1.7068864766411058</v>
      </c>
      <c r="AS20" s="147">
        <f t="shared" si="2"/>
        <v>1.7410242061739281</v>
      </c>
      <c r="AT20" s="147">
        <f t="shared" si="2"/>
        <v>1.7758446902974065</v>
      </c>
      <c r="AU20" s="147">
        <f t="shared" si="2"/>
        <v>1.8113615841033548</v>
      </c>
      <c r="AV20" s="147">
        <f t="shared" si="2"/>
        <v>1.8475888157854219</v>
      </c>
      <c r="AW20" s="147">
        <f t="shared" si="2"/>
        <v>1.8845405921011305</v>
      </c>
      <c r="AX20" s="147">
        <f t="shared" si="2"/>
        <v>1.9222314039431532</v>
      </c>
      <c r="AY20" s="147">
        <f t="shared" si="2"/>
        <v>1.9606760320220162</v>
      </c>
      <c r="AZ20" s="147">
        <f t="shared" si="2"/>
        <v>1.9998895526624565</v>
      </c>
      <c r="BA20" s="147">
        <f t="shared" si="2"/>
        <v>2.0398873437157055</v>
      </c>
      <c r="BB20" s="147">
        <f t="shared" si="2"/>
        <v>2.0806850905900198</v>
      </c>
      <c r="BC20" s="147">
        <f t="shared" si="2"/>
        <v>2.1222987924018204</v>
      </c>
      <c r="BD20" s="147">
        <f t="shared" si="2"/>
        <v>2.1647447682498568</v>
      </c>
      <c r="BE20" s="147">
        <f t="shared" si="2"/>
        <v>2.208039663614854</v>
      </c>
      <c r="BF20" s="147">
        <f t="shared" si="2"/>
        <v>2.252200456887151</v>
      </c>
      <c r="BG20" s="147">
        <f t="shared" si="2"/>
        <v>2.2972444660248938</v>
      </c>
      <c r="BH20" s="147">
        <f t="shared" si="2"/>
        <v>2.343189355345392</v>
      </c>
      <c r="BI20" s="147">
        <f t="shared" si="2"/>
        <v>2.3900531424522997</v>
      </c>
      <c r="BJ20" s="147">
        <f t="shared" si="2"/>
        <v>2.4378542053013459</v>
      </c>
      <c r="BK20" s="147">
        <f t="shared" si="2"/>
        <v>2.4866112894073726</v>
      </c>
      <c r="BL20" s="147">
        <f t="shared" si="2"/>
        <v>2.53634351519552</v>
      </c>
      <c r="BM20" s="147">
        <f t="shared" si="2"/>
        <v>2.5870703854994304</v>
      </c>
      <c r="BN20" s="147">
        <f t="shared" si="2"/>
        <v>2.6388117932094191</v>
      </c>
      <c r="BO20" s="147">
        <f t="shared" si="2"/>
        <v>2.6915880290736074</v>
      </c>
      <c r="BP20" s="147">
        <f t="shared" si="2"/>
        <v>2.7454197896550796</v>
      </c>
      <c r="BQ20" s="147">
        <f t="shared" si="2"/>
        <v>2.8003281854481812</v>
      </c>
      <c r="BR20" s="147">
        <f t="shared" si="2"/>
        <v>2.8563347491571447</v>
      </c>
      <c r="BS20" s="147">
        <f t="shared" si="2"/>
        <v>2.9134614441402875</v>
      </c>
      <c r="BT20" s="147">
        <f t="shared" si="2"/>
        <v>2.9717306730230932</v>
      </c>
      <c r="BU20" s="147">
        <f t="shared" si="2"/>
        <v>3.0311652864835552</v>
      </c>
      <c r="BV20" s="147">
        <f t="shared" si="2"/>
        <v>3.0917885922132262</v>
      </c>
      <c r="BW20" s="147">
        <f t="shared" si="2"/>
        <v>3.1536243640574906</v>
      </c>
      <c r="BX20" s="147">
        <f t="shared" si="2"/>
        <v>3.2166968513386403</v>
      </c>
      <c r="BY20" s="147">
        <f t="shared" si="2"/>
        <v>3.2810307883654133</v>
      </c>
      <c r="BZ20" s="147">
        <f t="shared" si="2"/>
        <v>3.3466514041327216</v>
      </c>
      <c r="CA20" s="147">
        <f t="shared" si="2"/>
        <v>3.4135844322153761</v>
      </c>
      <c r="CB20" s="147">
        <f t="shared" si="2"/>
        <v>3.4818561208596837</v>
      </c>
      <c r="CC20" s="147">
        <f t="shared" si="2"/>
        <v>3.5514932432768775</v>
      </c>
      <c r="CD20" s="147">
        <f t="shared" si="2"/>
        <v>3.6225231081424152</v>
      </c>
      <c r="CE20" s="147">
        <f t="shared" ref="CE20:CP20" si="3">CD20*(1+CE19)</f>
        <v>3.6949735703052635</v>
      </c>
      <c r="CF20" s="147">
        <f t="shared" si="3"/>
        <v>3.7688730417113687</v>
      </c>
      <c r="CG20" s="147">
        <f t="shared" si="3"/>
        <v>3.844250502545596</v>
      </c>
      <c r="CH20" s="147">
        <f t="shared" si="3"/>
        <v>3.9211355125965079</v>
      </c>
      <c r="CI20" s="147">
        <f t="shared" si="3"/>
        <v>3.9995582228484383</v>
      </c>
      <c r="CJ20" s="147">
        <f t="shared" si="3"/>
        <v>4.0795493873054074</v>
      </c>
      <c r="CK20" s="147">
        <f t="shared" si="3"/>
        <v>4.1611403750515157</v>
      </c>
      <c r="CL20" s="147">
        <f t="shared" si="3"/>
        <v>4.2443631825525463</v>
      </c>
      <c r="CM20" s="147">
        <f t="shared" si="3"/>
        <v>4.3292504462035977</v>
      </c>
      <c r="CN20" s="147">
        <f t="shared" si="3"/>
        <v>4.4158354551276693</v>
      </c>
      <c r="CO20" s="147">
        <f t="shared" si="3"/>
        <v>4.5041521642302227</v>
      </c>
      <c r="CP20" s="147">
        <f t="shared" si="3"/>
        <v>4.5942352075148269</v>
      </c>
    </row>
    <row r="21" spans="1:94" ht="12.75" customHeight="1" outlineLevel="1" x14ac:dyDescent="0.2">
      <c r="L21" s="145"/>
      <c r="P21" s="146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  <c r="BA21" s="147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7"/>
      <c r="BT21" s="147"/>
      <c r="BU21" s="147"/>
      <c r="BV21" s="147"/>
      <c r="BW21" s="147"/>
      <c r="BX21" s="147"/>
      <c r="BY21" s="147"/>
      <c r="BZ21" s="147"/>
      <c r="CA21" s="147"/>
      <c r="CB21" s="147"/>
      <c r="CC21" s="147"/>
      <c r="CD21" s="147"/>
      <c r="CE21" s="147"/>
      <c r="CF21" s="147"/>
      <c r="CG21" s="147"/>
      <c r="CH21" s="147"/>
      <c r="CI21" s="147"/>
      <c r="CJ21" s="147"/>
      <c r="CK21" s="147"/>
      <c r="CL21" s="147"/>
      <c r="CM21" s="147"/>
      <c r="CN21" s="147"/>
      <c r="CO21" s="147"/>
      <c r="CP21" s="147"/>
    </row>
    <row r="22" spans="1:94" ht="12.75" customHeight="1" outlineLevel="1" x14ac:dyDescent="0.2">
      <c r="L22" s="145"/>
      <c r="P22" s="146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  <c r="BA22" s="147"/>
      <c r="BB22" s="147"/>
      <c r="BC22" s="147"/>
      <c r="BD22" s="147"/>
      <c r="BE22" s="147"/>
      <c r="BF22" s="147"/>
      <c r="BG22" s="147"/>
      <c r="BH22" s="147"/>
      <c r="BI22" s="147"/>
      <c r="BJ22" s="147"/>
      <c r="BK22" s="147"/>
      <c r="BL22" s="147"/>
      <c r="BM22" s="147"/>
      <c r="BN22" s="147"/>
      <c r="BO22" s="147"/>
      <c r="BP22" s="147"/>
      <c r="BQ22" s="147"/>
      <c r="BR22" s="147"/>
      <c r="BS22" s="147"/>
      <c r="BT22" s="147"/>
      <c r="BU22" s="147"/>
      <c r="BV22" s="147"/>
      <c r="BW22" s="147"/>
      <c r="BX22" s="147"/>
      <c r="BY22" s="147"/>
      <c r="BZ22" s="147"/>
      <c r="CA22" s="147"/>
      <c r="CB22" s="147"/>
      <c r="CC22" s="147"/>
      <c r="CD22" s="147"/>
      <c r="CE22" s="147"/>
      <c r="CF22" s="147"/>
      <c r="CG22" s="147"/>
      <c r="CH22" s="147"/>
      <c r="CI22" s="147"/>
      <c r="CJ22" s="147"/>
      <c r="CK22" s="147"/>
      <c r="CL22" s="147"/>
      <c r="CM22" s="147"/>
      <c r="CN22" s="147"/>
      <c r="CO22" s="147"/>
      <c r="CP22" s="147"/>
    </row>
    <row r="23" spans="1:94" s="70" customFormat="1" ht="12.75" customHeight="1" x14ac:dyDescent="0.2">
      <c r="A23" s="29" t="s">
        <v>253</v>
      </c>
      <c r="B23" s="45"/>
      <c r="C23" s="45"/>
      <c r="D23" s="45"/>
      <c r="E23" s="45"/>
      <c r="F23" s="45"/>
      <c r="G23" s="45"/>
      <c r="H23" s="45"/>
      <c r="I23" s="142"/>
      <c r="J23" s="143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  <c r="CM23" s="45"/>
      <c r="CN23" s="45"/>
      <c r="CO23" s="45"/>
      <c r="CP23" s="45"/>
    </row>
    <row r="24" spans="1:94" s="385" customFormat="1" ht="12.75" customHeight="1" x14ac:dyDescent="0.2">
      <c r="A24" s="381" t="s">
        <v>107</v>
      </c>
      <c r="B24" s="382"/>
      <c r="C24" s="382"/>
      <c r="D24" s="382"/>
      <c r="E24" s="382"/>
      <c r="F24" s="382"/>
      <c r="G24" s="382"/>
      <c r="H24" s="382"/>
      <c r="I24" s="383"/>
      <c r="J24" s="383"/>
      <c r="K24" s="382"/>
      <c r="L24" s="382"/>
      <c r="M24" s="382"/>
      <c r="N24" s="382"/>
      <c r="O24" s="382"/>
      <c r="P24" s="384"/>
      <c r="Q24" s="382"/>
      <c r="R24" s="382"/>
      <c r="S24" s="382"/>
      <c r="T24" s="382"/>
      <c r="U24" s="382"/>
      <c r="V24" s="382"/>
      <c r="W24" s="382"/>
      <c r="X24" s="382"/>
      <c r="Y24" s="382"/>
      <c r="Z24" s="382"/>
      <c r="AA24" s="382"/>
      <c r="AB24" s="382"/>
      <c r="AC24" s="382"/>
      <c r="AD24" s="382"/>
      <c r="AE24" s="382"/>
      <c r="AF24" s="382"/>
      <c r="AG24" s="382"/>
      <c r="AH24" s="382"/>
      <c r="AI24" s="382"/>
      <c r="AJ24" s="382"/>
      <c r="AK24" s="382"/>
      <c r="AL24" s="382"/>
      <c r="AM24" s="382"/>
      <c r="AN24" s="382"/>
      <c r="AO24" s="382"/>
      <c r="AP24" s="382"/>
      <c r="AQ24" s="382"/>
      <c r="AR24" s="382"/>
      <c r="AS24" s="382"/>
      <c r="AT24" s="382"/>
      <c r="AU24" s="382"/>
      <c r="AV24" s="382"/>
      <c r="AW24" s="382"/>
      <c r="AX24" s="382"/>
      <c r="AY24" s="382"/>
      <c r="AZ24" s="382"/>
      <c r="BA24" s="382"/>
      <c r="BB24" s="382"/>
      <c r="BC24" s="382"/>
      <c r="BD24" s="382"/>
      <c r="BE24" s="382"/>
      <c r="BF24" s="382"/>
      <c r="BG24" s="382"/>
      <c r="BH24" s="382"/>
      <c r="BI24" s="382"/>
      <c r="BJ24" s="382"/>
      <c r="BK24" s="382"/>
      <c r="BL24" s="382"/>
      <c r="BM24" s="382"/>
      <c r="BN24" s="382"/>
      <c r="BO24" s="382"/>
      <c r="BP24" s="382"/>
      <c r="BQ24" s="382"/>
      <c r="BR24" s="382"/>
      <c r="BS24" s="382"/>
      <c r="BT24" s="382"/>
      <c r="BU24" s="382"/>
      <c r="BV24" s="382"/>
      <c r="BW24" s="382"/>
      <c r="BX24" s="382"/>
      <c r="BY24" s="382"/>
      <c r="BZ24" s="382"/>
      <c r="CA24" s="382"/>
      <c r="CB24" s="382"/>
      <c r="CC24" s="382"/>
      <c r="CD24" s="382"/>
      <c r="CE24" s="382"/>
      <c r="CF24" s="382"/>
      <c r="CG24" s="382"/>
      <c r="CH24" s="382"/>
      <c r="CI24" s="382"/>
      <c r="CJ24" s="382"/>
      <c r="CK24" s="382"/>
      <c r="CL24" s="382"/>
      <c r="CM24" s="382"/>
      <c r="CN24" s="382"/>
      <c r="CO24" s="382"/>
      <c r="CP24" s="382"/>
    </row>
    <row r="25" spans="1:94" ht="12.75" customHeight="1" outlineLevel="1" x14ac:dyDescent="0.2">
      <c r="L25" s="145"/>
      <c r="P25" s="146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  <c r="BC25" s="147"/>
      <c r="BD25" s="147"/>
      <c r="BE25" s="147"/>
      <c r="BF25" s="147"/>
      <c r="BG25" s="147"/>
      <c r="BH25" s="147"/>
      <c r="BI25" s="147"/>
      <c r="BJ25" s="147"/>
      <c r="BK25" s="147"/>
      <c r="BL25" s="147"/>
      <c r="BM25" s="147"/>
      <c r="BN25" s="147"/>
      <c r="BO25" s="147"/>
      <c r="BP25" s="147"/>
      <c r="BQ25" s="147"/>
      <c r="BR25" s="147"/>
      <c r="BS25" s="147"/>
      <c r="BT25" s="147"/>
      <c r="BU25" s="147"/>
      <c r="BV25" s="147"/>
      <c r="BW25" s="147"/>
      <c r="BX25" s="147"/>
      <c r="BY25" s="147"/>
      <c r="BZ25" s="147"/>
      <c r="CA25" s="147"/>
      <c r="CB25" s="147"/>
      <c r="CC25" s="147"/>
      <c r="CD25" s="147"/>
      <c r="CE25" s="147"/>
      <c r="CF25" s="147"/>
      <c r="CG25" s="147"/>
      <c r="CH25" s="147"/>
      <c r="CI25" s="147"/>
      <c r="CJ25" s="147"/>
      <c r="CK25" s="147"/>
      <c r="CL25" s="147"/>
      <c r="CM25" s="147"/>
      <c r="CN25" s="147"/>
      <c r="CO25" s="147"/>
      <c r="CP25" s="147"/>
    </row>
    <row r="26" spans="1:94" ht="12.75" customHeight="1" outlineLevel="1" x14ac:dyDescent="0.2">
      <c r="L26" s="135" t="s">
        <v>179</v>
      </c>
      <c r="P26" s="146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  <c r="BA26" s="147"/>
      <c r="BB26" s="147"/>
      <c r="BC26" s="147"/>
      <c r="BD26" s="147"/>
      <c r="BE26" s="147"/>
      <c r="BF26" s="147"/>
      <c r="BG26" s="147"/>
      <c r="BH26" s="147"/>
      <c r="BI26" s="147"/>
      <c r="BJ26" s="147"/>
      <c r="BK26" s="147"/>
      <c r="BL26" s="147"/>
      <c r="BM26" s="147"/>
      <c r="BN26" s="147"/>
      <c r="BO26" s="147"/>
      <c r="BP26" s="147"/>
      <c r="BQ26" s="147"/>
      <c r="BR26" s="147"/>
      <c r="BS26" s="147"/>
      <c r="BT26" s="147"/>
      <c r="BU26" s="147"/>
      <c r="BV26" s="147"/>
      <c r="BW26" s="147"/>
      <c r="BX26" s="147"/>
      <c r="BY26" s="147"/>
      <c r="BZ26" s="147"/>
      <c r="CA26" s="147"/>
      <c r="CB26" s="147"/>
      <c r="CC26" s="147"/>
      <c r="CD26" s="147"/>
      <c r="CE26" s="147"/>
      <c r="CF26" s="147"/>
      <c r="CG26" s="147"/>
      <c r="CH26" s="147"/>
      <c r="CI26" s="147"/>
      <c r="CJ26" s="147"/>
      <c r="CK26" s="147"/>
      <c r="CL26" s="147"/>
      <c r="CM26" s="147"/>
      <c r="CN26" s="147"/>
      <c r="CO26" s="147"/>
      <c r="CP26" s="147"/>
    </row>
    <row r="27" spans="1:94" ht="12.75" customHeight="1" outlineLevel="1" x14ac:dyDescent="0.2">
      <c r="B27" s="191" t="s">
        <v>108</v>
      </c>
      <c r="C27" s="61"/>
      <c r="D27" s="61"/>
      <c r="E27" s="61"/>
      <c r="F27" s="61"/>
      <c r="G27" s="61"/>
      <c r="L27" s="148">
        <f>1+Sens!F13</f>
        <v>1</v>
      </c>
      <c r="P27" s="146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7"/>
      <c r="BQ27" s="147"/>
      <c r="BR27" s="147"/>
      <c r="BS27" s="147"/>
      <c r="BT27" s="147"/>
      <c r="BU27" s="147"/>
      <c r="BV27" s="147"/>
      <c r="BW27" s="147"/>
      <c r="BX27" s="147"/>
      <c r="BY27" s="147"/>
      <c r="BZ27" s="147"/>
      <c r="CA27" s="147"/>
      <c r="CB27" s="147"/>
      <c r="CC27" s="147"/>
      <c r="CD27" s="147"/>
      <c r="CE27" s="147"/>
      <c r="CF27" s="147"/>
      <c r="CG27" s="147"/>
      <c r="CH27" s="147"/>
      <c r="CI27" s="147"/>
      <c r="CJ27" s="147"/>
      <c r="CK27" s="147"/>
      <c r="CL27" s="147"/>
      <c r="CM27" s="147"/>
      <c r="CN27" s="147"/>
      <c r="CO27" s="147"/>
      <c r="CP27" s="147"/>
    </row>
    <row r="28" spans="1:94" ht="12.75" customHeight="1" outlineLevel="1" x14ac:dyDescent="0.2">
      <c r="P28" s="146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147"/>
      <c r="BL28" s="147"/>
      <c r="BM28" s="147"/>
      <c r="BN28" s="147"/>
      <c r="BO28" s="147"/>
      <c r="BP28" s="147"/>
      <c r="BQ28" s="147"/>
      <c r="BR28" s="147"/>
      <c r="BS28" s="147"/>
      <c r="BT28" s="147"/>
      <c r="BU28" s="147"/>
      <c r="BV28" s="147"/>
      <c r="BW28" s="147"/>
      <c r="BX28" s="147"/>
      <c r="BY28" s="147"/>
      <c r="BZ28" s="147"/>
      <c r="CA28" s="147"/>
      <c r="CB28" s="147"/>
      <c r="CC28" s="147"/>
      <c r="CD28" s="147"/>
      <c r="CE28" s="147"/>
      <c r="CF28" s="147"/>
      <c r="CG28" s="147"/>
      <c r="CH28" s="147"/>
      <c r="CI28" s="147"/>
      <c r="CJ28" s="147"/>
      <c r="CK28" s="147"/>
      <c r="CL28" s="147"/>
      <c r="CM28" s="147"/>
      <c r="CN28" s="147"/>
      <c r="CO28" s="147"/>
      <c r="CP28" s="147"/>
    </row>
    <row r="29" spans="1:94" ht="12.75" customHeight="1" outlineLevel="1" x14ac:dyDescent="0.2">
      <c r="B29" s="3" t="str">
        <f>'Feasibility Study'!B14</f>
        <v>Mining</v>
      </c>
      <c r="J29" s="5" t="s">
        <v>5</v>
      </c>
      <c r="P29" s="127">
        <f t="shared" ref="P29:P40" si="4">SUM(R29:CP29)</f>
        <v>20</v>
      </c>
      <c r="R29" s="150">
        <f>'Feasibility Study'!P14*$L$27</f>
        <v>0</v>
      </c>
      <c r="S29" s="150">
        <f>'Feasibility Study'!Q14*$L$27</f>
        <v>0</v>
      </c>
      <c r="T29" s="150">
        <f>'Feasibility Study'!R14*$L$27</f>
        <v>0</v>
      </c>
      <c r="U29" s="150">
        <f>'Feasibility Study'!S14*$L$27</f>
        <v>10.5</v>
      </c>
      <c r="V29" s="150">
        <f>'Feasibility Study'!T14*$L$27</f>
        <v>0</v>
      </c>
      <c r="W29" s="150">
        <f>'Feasibility Study'!U14*$L$27</f>
        <v>9.5</v>
      </c>
      <c r="X29" s="150">
        <f>'Feasibility Study'!V14*$L$27</f>
        <v>0</v>
      </c>
      <c r="Y29" s="150">
        <f>'Feasibility Study'!W14*$L$27</f>
        <v>0</v>
      </c>
      <c r="Z29" s="150">
        <f>'Feasibility Study'!X14*$L$27</f>
        <v>0</v>
      </c>
      <c r="AA29" s="150">
        <f>'Feasibility Study'!Y14*$L$27</f>
        <v>0</v>
      </c>
      <c r="AB29" s="150">
        <f>'Feasibility Study'!Z14*$L$27</f>
        <v>0</v>
      </c>
      <c r="AC29" s="150">
        <f>'Feasibility Study'!AA14*$L$27</f>
        <v>0</v>
      </c>
      <c r="AD29" s="150">
        <f>'Feasibility Study'!AB14*$L$27</f>
        <v>0</v>
      </c>
      <c r="AE29" s="150">
        <f>'Feasibility Study'!AC14*$L$27</f>
        <v>0</v>
      </c>
      <c r="AF29" s="150">
        <f>'Feasibility Study'!AD14*$L$27</f>
        <v>0</v>
      </c>
      <c r="AG29" s="150">
        <f>'Feasibility Study'!AE14*$L$27</f>
        <v>0</v>
      </c>
      <c r="AH29" s="150">
        <f>'Feasibility Study'!AF14*$L$27</f>
        <v>0</v>
      </c>
      <c r="AI29" s="150">
        <f>'Feasibility Study'!AG14*$L$27</f>
        <v>0</v>
      </c>
      <c r="AJ29" s="150">
        <f>'Feasibility Study'!AH14*$L$27</f>
        <v>0</v>
      </c>
      <c r="AK29" s="150">
        <f>'Feasibility Study'!AI14*$L$27</f>
        <v>0</v>
      </c>
      <c r="AL29" s="150">
        <f>'Feasibility Study'!AJ14*$L$27</f>
        <v>0</v>
      </c>
      <c r="AM29" s="150">
        <f>'Feasibility Study'!AK14*$L$27</f>
        <v>0</v>
      </c>
      <c r="AN29" s="150">
        <f>'Feasibility Study'!AL14*$L$27</f>
        <v>0</v>
      </c>
      <c r="AO29" s="150">
        <f>'Feasibility Study'!AM14*$L$27</f>
        <v>0</v>
      </c>
      <c r="AP29" s="150">
        <f>'Feasibility Study'!AN14*$L$27</f>
        <v>0</v>
      </c>
      <c r="AQ29" s="150">
        <f>'Feasibility Study'!AO14*$L$27</f>
        <v>0</v>
      </c>
      <c r="AR29" s="150">
        <f>'Feasibility Study'!AP14*$L$27</f>
        <v>0</v>
      </c>
      <c r="AS29" s="150">
        <f>'Feasibility Study'!AQ14*$L$27</f>
        <v>0</v>
      </c>
      <c r="AT29" s="150">
        <f>'Feasibility Study'!AR14*$L$27</f>
        <v>0</v>
      </c>
      <c r="AU29" s="150">
        <f>'Feasibility Study'!AS14*$L$27</f>
        <v>0</v>
      </c>
      <c r="AV29" s="150">
        <f>'Feasibility Study'!AT14*$L$27</f>
        <v>0</v>
      </c>
      <c r="AW29" s="150">
        <f>'Feasibility Study'!AU14*$L$27</f>
        <v>0</v>
      </c>
      <c r="AX29" s="150">
        <f>'Feasibility Study'!AV14*$L$27</f>
        <v>0</v>
      </c>
      <c r="AY29" s="150">
        <f>'Feasibility Study'!AW14*$L$27</f>
        <v>0</v>
      </c>
      <c r="AZ29" s="150">
        <f>'Feasibility Study'!AX14*$L$27</f>
        <v>0</v>
      </c>
      <c r="BA29" s="150">
        <f>'Feasibility Study'!AY14*$L$27</f>
        <v>0</v>
      </c>
      <c r="BB29" s="150">
        <f>'Feasibility Study'!AZ14*$L$27</f>
        <v>0</v>
      </c>
      <c r="BC29" s="150">
        <f>'Feasibility Study'!BA14*$L$27</f>
        <v>0</v>
      </c>
      <c r="BD29" s="150">
        <f>'Feasibility Study'!BB14*$L$27</f>
        <v>0</v>
      </c>
      <c r="BE29" s="150">
        <f>'Feasibility Study'!BC14*$L$27</f>
        <v>0</v>
      </c>
      <c r="BF29" s="150">
        <f>'Feasibility Study'!BD14*$L$27</f>
        <v>0</v>
      </c>
      <c r="BG29" s="150">
        <f>'Feasibility Study'!BE14*$L$27</f>
        <v>0</v>
      </c>
      <c r="BH29" s="150">
        <f>'Feasibility Study'!BF14*$L$27</f>
        <v>0</v>
      </c>
      <c r="BI29" s="150">
        <f>'Feasibility Study'!BG14*$L$27</f>
        <v>0</v>
      </c>
      <c r="BJ29" s="150">
        <f>'Feasibility Study'!BH14*$L$27</f>
        <v>0</v>
      </c>
      <c r="BK29" s="150">
        <f>'Feasibility Study'!BI14*$L$27</f>
        <v>0</v>
      </c>
      <c r="BL29" s="150">
        <f>'Feasibility Study'!BJ14*$L$27</f>
        <v>0</v>
      </c>
      <c r="BM29" s="150">
        <f>'Feasibility Study'!BK14*$L$27</f>
        <v>0</v>
      </c>
      <c r="BN29" s="150">
        <f>'Feasibility Study'!BL14*$L$27</f>
        <v>0</v>
      </c>
      <c r="BO29" s="150">
        <f>'Feasibility Study'!BM14*$L$27</f>
        <v>0</v>
      </c>
      <c r="BP29" s="150">
        <f>'Feasibility Study'!BN14*$L$27</f>
        <v>0</v>
      </c>
      <c r="BQ29" s="150">
        <f>'Feasibility Study'!BO14*$L$27</f>
        <v>0</v>
      </c>
      <c r="BR29" s="150">
        <f>'Feasibility Study'!BP14*$L$27</f>
        <v>0</v>
      </c>
      <c r="BS29" s="150">
        <f>'Feasibility Study'!BQ14*$L$27</f>
        <v>0</v>
      </c>
      <c r="BT29" s="150">
        <f>'Feasibility Study'!BR14*$L$27</f>
        <v>0</v>
      </c>
      <c r="BU29" s="150">
        <f>'Feasibility Study'!BS14*$L$27</f>
        <v>0</v>
      </c>
      <c r="BV29" s="150">
        <f>'Feasibility Study'!BT14*$L$27</f>
        <v>0</v>
      </c>
      <c r="BW29" s="150">
        <f>'Feasibility Study'!BU14*$L$27</f>
        <v>0</v>
      </c>
      <c r="BX29" s="150">
        <f>'Feasibility Study'!BV14*$L$27</f>
        <v>0</v>
      </c>
      <c r="BY29" s="150">
        <f>'Feasibility Study'!BW14*$L$27</f>
        <v>0</v>
      </c>
      <c r="BZ29" s="150">
        <f>'Feasibility Study'!BX14*$L$27</f>
        <v>0</v>
      </c>
      <c r="CA29" s="150">
        <f>'Feasibility Study'!BY14*$L$27</f>
        <v>0</v>
      </c>
      <c r="CB29" s="150">
        <f>'Feasibility Study'!BZ14*$L$27</f>
        <v>0</v>
      </c>
      <c r="CC29" s="150">
        <f>'Feasibility Study'!CA14*$L$27</f>
        <v>0</v>
      </c>
      <c r="CD29" s="150">
        <f>'Feasibility Study'!CB14*$L$27</f>
        <v>0</v>
      </c>
      <c r="CE29" s="150">
        <f>'Feasibility Study'!CC14*$L$27</f>
        <v>0</v>
      </c>
      <c r="CF29" s="150">
        <f>'Feasibility Study'!CD14*$L$27</f>
        <v>0</v>
      </c>
      <c r="CG29" s="150">
        <f>'Feasibility Study'!CE14*$L$27</f>
        <v>0</v>
      </c>
      <c r="CH29" s="150">
        <f>'Feasibility Study'!CF14*$L$27</f>
        <v>0</v>
      </c>
      <c r="CI29" s="150">
        <f>'Feasibility Study'!CG14*$L$27</f>
        <v>0</v>
      </c>
      <c r="CJ29" s="150">
        <f>'Feasibility Study'!CH14*$L$27</f>
        <v>0</v>
      </c>
      <c r="CK29" s="150">
        <f>'Feasibility Study'!CI14*$L$27</f>
        <v>0</v>
      </c>
      <c r="CL29" s="150">
        <f>'Feasibility Study'!CJ14*$L$27</f>
        <v>0</v>
      </c>
      <c r="CM29" s="150">
        <f>'Feasibility Study'!CK14*$L$27</f>
        <v>0</v>
      </c>
      <c r="CN29" s="150">
        <f>'Feasibility Study'!CL14*$L$27</f>
        <v>0</v>
      </c>
      <c r="CO29" s="150">
        <f>'Feasibility Study'!CM14*$L$27</f>
        <v>0</v>
      </c>
      <c r="CP29" s="150">
        <f>'Feasibility Study'!CN14*$L$27</f>
        <v>0</v>
      </c>
    </row>
    <row r="30" spans="1:94" ht="12.75" customHeight="1" outlineLevel="1" x14ac:dyDescent="0.2">
      <c r="B30" s="3" t="str">
        <f>'Feasibility Study'!B15</f>
        <v>Processing</v>
      </c>
      <c r="J30" s="5" t="s">
        <v>5</v>
      </c>
      <c r="P30" s="127">
        <f t="shared" si="4"/>
        <v>196.09999999999997</v>
      </c>
      <c r="R30" s="150">
        <f>'Feasibility Study'!P15*$L$27</f>
        <v>0</v>
      </c>
      <c r="S30" s="150">
        <f>'Feasibility Study'!Q15*$L$27</f>
        <v>0</v>
      </c>
      <c r="T30" s="150">
        <f>'Feasibility Study'!R15*$L$27</f>
        <v>0</v>
      </c>
      <c r="U30" s="150">
        <f>'Feasibility Study'!S15*$L$27</f>
        <v>98.1</v>
      </c>
      <c r="V30" s="150">
        <f>'Feasibility Study'!T15*$L$27</f>
        <v>44.8</v>
      </c>
      <c r="W30" s="150">
        <f>'Feasibility Study'!U15*$L$27</f>
        <v>53.2</v>
      </c>
      <c r="X30" s="150">
        <f>'Feasibility Study'!V15*$L$27</f>
        <v>0</v>
      </c>
      <c r="Y30" s="150">
        <f>'Feasibility Study'!W15*$L$27</f>
        <v>0</v>
      </c>
      <c r="Z30" s="150">
        <f>'Feasibility Study'!X15*$L$27</f>
        <v>0</v>
      </c>
      <c r="AA30" s="150">
        <f>'Feasibility Study'!Y15*$L$27</f>
        <v>0</v>
      </c>
      <c r="AB30" s="150">
        <f>'Feasibility Study'!Z15*$L$27</f>
        <v>0</v>
      </c>
      <c r="AC30" s="150">
        <f>'Feasibility Study'!AA15*$L$27</f>
        <v>0</v>
      </c>
      <c r="AD30" s="150">
        <f>'Feasibility Study'!AB15*$L$27</f>
        <v>0</v>
      </c>
      <c r="AE30" s="150">
        <f>'Feasibility Study'!AC15*$L$27</f>
        <v>0</v>
      </c>
      <c r="AF30" s="150">
        <f>'Feasibility Study'!AD15*$L$27</f>
        <v>0</v>
      </c>
      <c r="AG30" s="150">
        <f>'Feasibility Study'!AE15*$L$27</f>
        <v>0</v>
      </c>
      <c r="AH30" s="150">
        <f>'Feasibility Study'!AF15*$L$27</f>
        <v>0</v>
      </c>
      <c r="AI30" s="150">
        <f>'Feasibility Study'!AG15*$L$27</f>
        <v>0</v>
      </c>
      <c r="AJ30" s="150">
        <f>'Feasibility Study'!AH15*$L$27</f>
        <v>0</v>
      </c>
      <c r="AK30" s="150">
        <f>'Feasibility Study'!AI15*$L$27</f>
        <v>0</v>
      </c>
      <c r="AL30" s="150">
        <f>'Feasibility Study'!AJ15*$L$27</f>
        <v>0</v>
      </c>
      <c r="AM30" s="150">
        <f>'Feasibility Study'!AK15*$L$27</f>
        <v>0</v>
      </c>
      <c r="AN30" s="150">
        <f>'Feasibility Study'!AL15*$L$27</f>
        <v>0</v>
      </c>
      <c r="AO30" s="150">
        <f>'Feasibility Study'!AM15*$L$27</f>
        <v>0</v>
      </c>
      <c r="AP30" s="150">
        <f>'Feasibility Study'!AN15*$L$27</f>
        <v>0</v>
      </c>
      <c r="AQ30" s="150">
        <f>'Feasibility Study'!AO15*$L$27</f>
        <v>0</v>
      </c>
      <c r="AR30" s="150">
        <f>'Feasibility Study'!AP15*$L$27</f>
        <v>0</v>
      </c>
      <c r="AS30" s="150">
        <f>'Feasibility Study'!AQ15*$L$27</f>
        <v>0</v>
      </c>
      <c r="AT30" s="150">
        <f>'Feasibility Study'!AR15*$L$27</f>
        <v>0</v>
      </c>
      <c r="AU30" s="150">
        <f>'Feasibility Study'!AS15*$L$27</f>
        <v>0</v>
      </c>
      <c r="AV30" s="150">
        <f>'Feasibility Study'!AT15*$L$27</f>
        <v>0</v>
      </c>
      <c r="AW30" s="150">
        <f>'Feasibility Study'!AU15*$L$27</f>
        <v>0</v>
      </c>
      <c r="AX30" s="150">
        <f>'Feasibility Study'!AV15*$L$27</f>
        <v>0</v>
      </c>
      <c r="AY30" s="150">
        <f>'Feasibility Study'!AW15*$L$27</f>
        <v>0</v>
      </c>
      <c r="AZ30" s="150">
        <f>'Feasibility Study'!AX15*$L$27</f>
        <v>0</v>
      </c>
      <c r="BA30" s="150">
        <f>'Feasibility Study'!AY15*$L$27</f>
        <v>0</v>
      </c>
      <c r="BB30" s="150">
        <f>'Feasibility Study'!AZ15*$L$27</f>
        <v>0</v>
      </c>
      <c r="BC30" s="150">
        <f>'Feasibility Study'!BA15*$L$27</f>
        <v>0</v>
      </c>
      <c r="BD30" s="150">
        <f>'Feasibility Study'!BB15*$L$27</f>
        <v>0</v>
      </c>
      <c r="BE30" s="150">
        <f>'Feasibility Study'!BC15*$L$27</f>
        <v>0</v>
      </c>
      <c r="BF30" s="150">
        <f>'Feasibility Study'!BD15*$L$27</f>
        <v>0</v>
      </c>
      <c r="BG30" s="150">
        <f>'Feasibility Study'!BE15*$L$27</f>
        <v>0</v>
      </c>
      <c r="BH30" s="150">
        <f>'Feasibility Study'!BF15*$L$27</f>
        <v>0</v>
      </c>
      <c r="BI30" s="150">
        <f>'Feasibility Study'!BG15*$L$27</f>
        <v>0</v>
      </c>
      <c r="BJ30" s="150">
        <f>'Feasibility Study'!BH15*$L$27</f>
        <v>0</v>
      </c>
      <c r="BK30" s="150">
        <f>'Feasibility Study'!BI15*$L$27</f>
        <v>0</v>
      </c>
      <c r="BL30" s="150">
        <f>'Feasibility Study'!BJ15*$L$27</f>
        <v>0</v>
      </c>
      <c r="BM30" s="150">
        <f>'Feasibility Study'!BK15*$L$27</f>
        <v>0</v>
      </c>
      <c r="BN30" s="150">
        <f>'Feasibility Study'!BL15*$L$27</f>
        <v>0</v>
      </c>
      <c r="BO30" s="150">
        <f>'Feasibility Study'!BM15*$L$27</f>
        <v>0</v>
      </c>
      <c r="BP30" s="150">
        <f>'Feasibility Study'!BN15*$L$27</f>
        <v>0</v>
      </c>
      <c r="BQ30" s="150">
        <f>'Feasibility Study'!BO15*$L$27</f>
        <v>0</v>
      </c>
      <c r="BR30" s="150">
        <f>'Feasibility Study'!BP15*$L$27</f>
        <v>0</v>
      </c>
      <c r="BS30" s="150">
        <f>'Feasibility Study'!BQ15*$L$27</f>
        <v>0</v>
      </c>
      <c r="BT30" s="150">
        <f>'Feasibility Study'!BR15*$L$27</f>
        <v>0</v>
      </c>
      <c r="BU30" s="150">
        <f>'Feasibility Study'!BS15*$L$27</f>
        <v>0</v>
      </c>
      <c r="BV30" s="150">
        <f>'Feasibility Study'!BT15*$L$27</f>
        <v>0</v>
      </c>
      <c r="BW30" s="150">
        <f>'Feasibility Study'!BU15*$L$27</f>
        <v>0</v>
      </c>
      <c r="BX30" s="150">
        <f>'Feasibility Study'!BV15*$L$27</f>
        <v>0</v>
      </c>
      <c r="BY30" s="150">
        <f>'Feasibility Study'!BW15*$L$27</f>
        <v>0</v>
      </c>
      <c r="BZ30" s="150">
        <f>'Feasibility Study'!BX15*$L$27</f>
        <v>0</v>
      </c>
      <c r="CA30" s="150">
        <f>'Feasibility Study'!BY15*$L$27</f>
        <v>0</v>
      </c>
      <c r="CB30" s="150">
        <f>'Feasibility Study'!BZ15*$L$27</f>
        <v>0</v>
      </c>
      <c r="CC30" s="150">
        <f>'Feasibility Study'!CA15*$L$27</f>
        <v>0</v>
      </c>
      <c r="CD30" s="150">
        <f>'Feasibility Study'!CB15*$L$27</f>
        <v>0</v>
      </c>
      <c r="CE30" s="150">
        <f>'Feasibility Study'!CC15*$L$27</f>
        <v>0</v>
      </c>
      <c r="CF30" s="150">
        <f>'Feasibility Study'!CD15*$L$27</f>
        <v>0</v>
      </c>
      <c r="CG30" s="150">
        <f>'Feasibility Study'!CE15*$L$27</f>
        <v>0</v>
      </c>
      <c r="CH30" s="150">
        <f>'Feasibility Study'!CF15*$L$27</f>
        <v>0</v>
      </c>
      <c r="CI30" s="150">
        <f>'Feasibility Study'!CG15*$L$27</f>
        <v>0</v>
      </c>
      <c r="CJ30" s="150">
        <f>'Feasibility Study'!CH15*$L$27</f>
        <v>0</v>
      </c>
      <c r="CK30" s="150">
        <f>'Feasibility Study'!CI15*$L$27</f>
        <v>0</v>
      </c>
      <c r="CL30" s="150">
        <f>'Feasibility Study'!CJ15*$L$27</f>
        <v>0</v>
      </c>
      <c r="CM30" s="150">
        <f>'Feasibility Study'!CK15*$L$27</f>
        <v>0</v>
      </c>
      <c r="CN30" s="150">
        <f>'Feasibility Study'!CL15*$L$27</f>
        <v>0</v>
      </c>
      <c r="CO30" s="150">
        <f>'Feasibility Study'!CM15*$L$27</f>
        <v>0</v>
      </c>
      <c r="CP30" s="150">
        <f>'Feasibility Study'!CN15*$L$27</f>
        <v>0</v>
      </c>
    </row>
    <row r="31" spans="1:94" ht="12.75" customHeight="1" outlineLevel="1" x14ac:dyDescent="0.2">
      <c r="B31" s="3" t="str">
        <f>'Feasibility Study'!B16</f>
        <v>Infrastructure &amp; Services</v>
      </c>
      <c r="J31" s="5" t="s">
        <v>5</v>
      </c>
      <c r="P31" s="127">
        <f t="shared" si="4"/>
        <v>62.3</v>
      </c>
      <c r="R31" s="150">
        <f>'Feasibility Study'!P16*$L$27</f>
        <v>0</v>
      </c>
      <c r="S31" s="150">
        <f>'Feasibility Study'!Q16*$L$27</f>
        <v>0</v>
      </c>
      <c r="T31" s="150">
        <f>'Feasibility Study'!R16*$L$27</f>
        <v>0</v>
      </c>
      <c r="U31" s="150">
        <f>'Feasibility Study'!S16*$L$27</f>
        <v>31.2</v>
      </c>
      <c r="V31" s="150">
        <f>'Feasibility Study'!T16*$L$27</f>
        <v>12.6</v>
      </c>
      <c r="W31" s="150">
        <f>'Feasibility Study'!U16*$L$27</f>
        <v>18.5</v>
      </c>
      <c r="X31" s="150">
        <f>'Feasibility Study'!V16*$L$27</f>
        <v>0</v>
      </c>
      <c r="Y31" s="150">
        <f>'Feasibility Study'!W16*$L$27</f>
        <v>0</v>
      </c>
      <c r="Z31" s="150">
        <f>'Feasibility Study'!X16*$L$27</f>
        <v>0</v>
      </c>
      <c r="AA31" s="150">
        <f>'Feasibility Study'!Y16*$L$27</f>
        <v>0</v>
      </c>
      <c r="AB31" s="150">
        <f>'Feasibility Study'!Z16*$L$27</f>
        <v>0</v>
      </c>
      <c r="AC31" s="150">
        <f>'Feasibility Study'!AA16*$L$27</f>
        <v>0</v>
      </c>
      <c r="AD31" s="150">
        <f>'Feasibility Study'!AB16*$L$27</f>
        <v>0</v>
      </c>
      <c r="AE31" s="150">
        <f>'Feasibility Study'!AC16*$L$27</f>
        <v>0</v>
      </c>
      <c r="AF31" s="150">
        <f>'Feasibility Study'!AD16*$L$27</f>
        <v>0</v>
      </c>
      <c r="AG31" s="150">
        <f>'Feasibility Study'!AE16*$L$27</f>
        <v>0</v>
      </c>
      <c r="AH31" s="150">
        <f>'Feasibility Study'!AF16*$L$27</f>
        <v>0</v>
      </c>
      <c r="AI31" s="150">
        <f>'Feasibility Study'!AG16*$L$27</f>
        <v>0</v>
      </c>
      <c r="AJ31" s="150">
        <f>'Feasibility Study'!AH16*$L$27</f>
        <v>0</v>
      </c>
      <c r="AK31" s="150">
        <f>'Feasibility Study'!AI16*$L$27</f>
        <v>0</v>
      </c>
      <c r="AL31" s="150">
        <f>'Feasibility Study'!AJ16*$L$27</f>
        <v>0</v>
      </c>
      <c r="AM31" s="150">
        <f>'Feasibility Study'!AK16*$L$27</f>
        <v>0</v>
      </c>
      <c r="AN31" s="150">
        <f>'Feasibility Study'!AL16*$L$27</f>
        <v>0</v>
      </c>
      <c r="AO31" s="150">
        <f>'Feasibility Study'!AM16*$L$27</f>
        <v>0</v>
      </c>
      <c r="AP31" s="150">
        <f>'Feasibility Study'!AN16*$L$27</f>
        <v>0</v>
      </c>
      <c r="AQ31" s="150">
        <f>'Feasibility Study'!AO16*$L$27</f>
        <v>0</v>
      </c>
      <c r="AR31" s="150">
        <f>'Feasibility Study'!AP16*$L$27</f>
        <v>0</v>
      </c>
      <c r="AS31" s="150">
        <f>'Feasibility Study'!AQ16*$L$27</f>
        <v>0</v>
      </c>
      <c r="AT31" s="150">
        <f>'Feasibility Study'!AR16*$L$27</f>
        <v>0</v>
      </c>
      <c r="AU31" s="150">
        <f>'Feasibility Study'!AS16*$L$27</f>
        <v>0</v>
      </c>
      <c r="AV31" s="150">
        <f>'Feasibility Study'!AT16*$L$27</f>
        <v>0</v>
      </c>
      <c r="AW31" s="150">
        <f>'Feasibility Study'!AU16*$L$27</f>
        <v>0</v>
      </c>
      <c r="AX31" s="150">
        <f>'Feasibility Study'!AV16*$L$27</f>
        <v>0</v>
      </c>
      <c r="AY31" s="150">
        <f>'Feasibility Study'!AW16*$L$27</f>
        <v>0</v>
      </c>
      <c r="AZ31" s="150">
        <f>'Feasibility Study'!AX16*$L$27</f>
        <v>0</v>
      </c>
      <c r="BA31" s="150">
        <f>'Feasibility Study'!AY16*$L$27</f>
        <v>0</v>
      </c>
      <c r="BB31" s="150">
        <f>'Feasibility Study'!AZ16*$L$27</f>
        <v>0</v>
      </c>
      <c r="BC31" s="150">
        <f>'Feasibility Study'!BA16*$L$27</f>
        <v>0</v>
      </c>
      <c r="BD31" s="150">
        <f>'Feasibility Study'!BB16*$L$27</f>
        <v>0</v>
      </c>
      <c r="BE31" s="150">
        <f>'Feasibility Study'!BC16*$L$27</f>
        <v>0</v>
      </c>
      <c r="BF31" s="150">
        <f>'Feasibility Study'!BD16*$L$27</f>
        <v>0</v>
      </c>
      <c r="BG31" s="150">
        <f>'Feasibility Study'!BE16*$L$27</f>
        <v>0</v>
      </c>
      <c r="BH31" s="150">
        <f>'Feasibility Study'!BF16*$L$27</f>
        <v>0</v>
      </c>
      <c r="BI31" s="150">
        <f>'Feasibility Study'!BG16*$L$27</f>
        <v>0</v>
      </c>
      <c r="BJ31" s="150">
        <f>'Feasibility Study'!BH16*$L$27</f>
        <v>0</v>
      </c>
      <c r="BK31" s="150">
        <f>'Feasibility Study'!BI16*$L$27</f>
        <v>0</v>
      </c>
      <c r="BL31" s="150">
        <f>'Feasibility Study'!BJ16*$L$27</f>
        <v>0</v>
      </c>
      <c r="BM31" s="150">
        <f>'Feasibility Study'!BK16*$L$27</f>
        <v>0</v>
      </c>
      <c r="BN31" s="150">
        <f>'Feasibility Study'!BL16*$L$27</f>
        <v>0</v>
      </c>
      <c r="BO31" s="150">
        <f>'Feasibility Study'!BM16*$L$27</f>
        <v>0</v>
      </c>
      <c r="BP31" s="150">
        <f>'Feasibility Study'!BN16*$L$27</f>
        <v>0</v>
      </c>
      <c r="BQ31" s="150">
        <f>'Feasibility Study'!BO16*$L$27</f>
        <v>0</v>
      </c>
      <c r="BR31" s="150">
        <f>'Feasibility Study'!BP16*$L$27</f>
        <v>0</v>
      </c>
      <c r="BS31" s="150">
        <f>'Feasibility Study'!BQ16*$L$27</f>
        <v>0</v>
      </c>
      <c r="BT31" s="150">
        <f>'Feasibility Study'!BR16*$L$27</f>
        <v>0</v>
      </c>
      <c r="BU31" s="150">
        <f>'Feasibility Study'!BS16*$L$27</f>
        <v>0</v>
      </c>
      <c r="BV31" s="150">
        <f>'Feasibility Study'!BT16*$L$27</f>
        <v>0</v>
      </c>
      <c r="BW31" s="150">
        <f>'Feasibility Study'!BU16*$L$27</f>
        <v>0</v>
      </c>
      <c r="BX31" s="150">
        <f>'Feasibility Study'!BV16*$L$27</f>
        <v>0</v>
      </c>
      <c r="BY31" s="150">
        <f>'Feasibility Study'!BW16*$L$27</f>
        <v>0</v>
      </c>
      <c r="BZ31" s="150">
        <f>'Feasibility Study'!BX16*$L$27</f>
        <v>0</v>
      </c>
      <c r="CA31" s="150">
        <f>'Feasibility Study'!BY16*$L$27</f>
        <v>0</v>
      </c>
      <c r="CB31" s="150">
        <f>'Feasibility Study'!BZ16*$L$27</f>
        <v>0</v>
      </c>
      <c r="CC31" s="150">
        <f>'Feasibility Study'!CA16*$L$27</f>
        <v>0</v>
      </c>
      <c r="CD31" s="150">
        <f>'Feasibility Study'!CB16*$L$27</f>
        <v>0</v>
      </c>
      <c r="CE31" s="150">
        <f>'Feasibility Study'!CC16*$L$27</f>
        <v>0</v>
      </c>
      <c r="CF31" s="150">
        <f>'Feasibility Study'!CD16*$L$27</f>
        <v>0</v>
      </c>
      <c r="CG31" s="150">
        <f>'Feasibility Study'!CE16*$L$27</f>
        <v>0</v>
      </c>
      <c r="CH31" s="150">
        <f>'Feasibility Study'!CF16*$L$27</f>
        <v>0</v>
      </c>
      <c r="CI31" s="150">
        <f>'Feasibility Study'!CG16*$L$27</f>
        <v>0</v>
      </c>
      <c r="CJ31" s="150">
        <f>'Feasibility Study'!CH16*$L$27</f>
        <v>0</v>
      </c>
      <c r="CK31" s="150">
        <f>'Feasibility Study'!CI16*$L$27</f>
        <v>0</v>
      </c>
      <c r="CL31" s="150">
        <f>'Feasibility Study'!CJ16*$L$27</f>
        <v>0</v>
      </c>
      <c r="CM31" s="150">
        <f>'Feasibility Study'!CK16*$L$27</f>
        <v>0</v>
      </c>
      <c r="CN31" s="150">
        <f>'Feasibility Study'!CL16*$L$27</f>
        <v>0</v>
      </c>
      <c r="CO31" s="150">
        <f>'Feasibility Study'!CM16*$L$27</f>
        <v>0</v>
      </c>
      <c r="CP31" s="150">
        <f>'Feasibility Study'!CN16*$L$27</f>
        <v>0</v>
      </c>
    </row>
    <row r="32" spans="1:94" ht="12.75" customHeight="1" outlineLevel="1" x14ac:dyDescent="0.2">
      <c r="B32" s="3" t="str">
        <f>'Feasibility Study'!B17</f>
        <v>Offsite infrastructure</v>
      </c>
      <c r="J32" s="5" t="s">
        <v>5</v>
      </c>
      <c r="P32" s="127">
        <f t="shared" si="4"/>
        <v>1</v>
      </c>
      <c r="R32" s="150">
        <f>'Feasibility Study'!P17*$L$27</f>
        <v>0</v>
      </c>
      <c r="S32" s="150">
        <f>'Feasibility Study'!Q17*$L$27</f>
        <v>0</v>
      </c>
      <c r="T32" s="150">
        <f>'Feasibility Study'!R17*$L$27</f>
        <v>0</v>
      </c>
      <c r="U32" s="150">
        <f>'Feasibility Study'!S17*$L$27</f>
        <v>0.4</v>
      </c>
      <c r="V32" s="150">
        <f>'Feasibility Study'!T17*$L$27</f>
        <v>0.3</v>
      </c>
      <c r="W32" s="150">
        <f>'Feasibility Study'!U17*$L$27</f>
        <v>0.3</v>
      </c>
      <c r="X32" s="150">
        <f>'Feasibility Study'!V17*$L$27</f>
        <v>0</v>
      </c>
      <c r="Y32" s="150">
        <f>'Feasibility Study'!W17*$L$27</f>
        <v>0</v>
      </c>
      <c r="Z32" s="150">
        <f>'Feasibility Study'!X17*$L$27</f>
        <v>0</v>
      </c>
      <c r="AA32" s="150">
        <f>'Feasibility Study'!Y17*$L$27</f>
        <v>0</v>
      </c>
      <c r="AB32" s="150">
        <f>'Feasibility Study'!Z17*$L$27</f>
        <v>0</v>
      </c>
      <c r="AC32" s="150">
        <f>'Feasibility Study'!AA17*$L$27</f>
        <v>0</v>
      </c>
      <c r="AD32" s="150">
        <f>'Feasibility Study'!AB17*$L$27</f>
        <v>0</v>
      </c>
      <c r="AE32" s="150">
        <f>'Feasibility Study'!AC17*$L$27</f>
        <v>0</v>
      </c>
      <c r="AF32" s="150">
        <f>'Feasibility Study'!AD17*$L$27</f>
        <v>0</v>
      </c>
      <c r="AG32" s="150">
        <f>'Feasibility Study'!AE17*$L$27</f>
        <v>0</v>
      </c>
      <c r="AH32" s="150">
        <f>'Feasibility Study'!AF17*$L$27</f>
        <v>0</v>
      </c>
      <c r="AI32" s="150">
        <f>'Feasibility Study'!AG17*$L$27</f>
        <v>0</v>
      </c>
      <c r="AJ32" s="150">
        <f>'Feasibility Study'!AH17*$L$27</f>
        <v>0</v>
      </c>
      <c r="AK32" s="150">
        <f>'Feasibility Study'!AI17*$L$27</f>
        <v>0</v>
      </c>
      <c r="AL32" s="150">
        <f>'Feasibility Study'!AJ17*$L$27</f>
        <v>0</v>
      </c>
      <c r="AM32" s="150">
        <f>'Feasibility Study'!AK17*$L$27</f>
        <v>0</v>
      </c>
      <c r="AN32" s="150">
        <f>'Feasibility Study'!AL17*$L$27</f>
        <v>0</v>
      </c>
      <c r="AO32" s="150">
        <f>'Feasibility Study'!AM17*$L$27</f>
        <v>0</v>
      </c>
      <c r="AP32" s="150">
        <f>'Feasibility Study'!AN17*$L$27</f>
        <v>0</v>
      </c>
      <c r="AQ32" s="150">
        <f>'Feasibility Study'!AO17*$L$27</f>
        <v>0</v>
      </c>
      <c r="AR32" s="150">
        <f>'Feasibility Study'!AP17*$L$27</f>
        <v>0</v>
      </c>
      <c r="AS32" s="150">
        <f>'Feasibility Study'!AQ17*$L$27</f>
        <v>0</v>
      </c>
      <c r="AT32" s="150">
        <f>'Feasibility Study'!AR17*$L$27</f>
        <v>0</v>
      </c>
      <c r="AU32" s="150">
        <f>'Feasibility Study'!AS17*$L$27</f>
        <v>0</v>
      </c>
      <c r="AV32" s="150">
        <f>'Feasibility Study'!AT17*$L$27</f>
        <v>0</v>
      </c>
      <c r="AW32" s="150">
        <f>'Feasibility Study'!AU17*$L$27</f>
        <v>0</v>
      </c>
      <c r="AX32" s="150">
        <f>'Feasibility Study'!AV17*$L$27</f>
        <v>0</v>
      </c>
      <c r="AY32" s="150">
        <f>'Feasibility Study'!AW17*$L$27</f>
        <v>0</v>
      </c>
      <c r="AZ32" s="150">
        <f>'Feasibility Study'!AX17*$L$27</f>
        <v>0</v>
      </c>
      <c r="BA32" s="150">
        <f>'Feasibility Study'!AY17*$L$27</f>
        <v>0</v>
      </c>
      <c r="BB32" s="150">
        <f>'Feasibility Study'!AZ17*$L$27</f>
        <v>0</v>
      </c>
      <c r="BC32" s="150">
        <f>'Feasibility Study'!BA17*$L$27</f>
        <v>0</v>
      </c>
      <c r="BD32" s="150">
        <f>'Feasibility Study'!BB17*$L$27</f>
        <v>0</v>
      </c>
      <c r="BE32" s="150">
        <f>'Feasibility Study'!BC17*$L$27</f>
        <v>0</v>
      </c>
      <c r="BF32" s="150">
        <f>'Feasibility Study'!BD17*$L$27</f>
        <v>0</v>
      </c>
      <c r="BG32" s="150">
        <f>'Feasibility Study'!BE17*$L$27</f>
        <v>0</v>
      </c>
      <c r="BH32" s="150">
        <f>'Feasibility Study'!BF17*$L$27</f>
        <v>0</v>
      </c>
      <c r="BI32" s="150">
        <f>'Feasibility Study'!BG17*$L$27</f>
        <v>0</v>
      </c>
      <c r="BJ32" s="150">
        <f>'Feasibility Study'!BH17*$L$27</f>
        <v>0</v>
      </c>
      <c r="BK32" s="150">
        <f>'Feasibility Study'!BI17*$L$27</f>
        <v>0</v>
      </c>
      <c r="BL32" s="150">
        <f>'Feasibility Study'!BJ17*$L$27</f>
        <v>0</v>
      </c>
      <c r="BM32" s="150">
        <f>'Feasibility Study'!BK17*$L$27</f>
        <v>0</v>
      </c>
      <c r="BN32" s="150">
        <f>'Feasibility Study'!BL17*$L$27</f>
        <v>0</v>
      </c>
      <c r="BO32" s="150">
        <f>'Feasibility Study'!BM17*$L$27</f>
        <v>0</v>
      </c>
      <c r="BP32" s="150">
        <f>'Feasibility Study'!BN17*$L$27</f>
        <v>0</v>
      </c>
      <c r="BQ32" s="150">
        <f>'Feasibility Study'!BO17*$L$27</f>
        <v>0</v>
      </c>
      <c r="BR32" s="150">
        <f>'Feasibility Study'!BP17*$L$27</f>
        <v>0</v>
      </c>
      <c r="BS32" s="150">
        <f>'Feasibility Study'!BQ17*$L$27</f>
        <v>0</v>
      </c>
      <c r="BT32" s="150">
        <f>'Feasibility Study'!BR17*$L$27</f>
        <v>0</v>
      </c>
      <c r="BU32" s="150">
        <f>'Feasibility Study'!BS17*$L$27</f>
        <v>0</v>
      </c>
      <c r="BV32" s="150">
        <f>'Feasibility Study'!BT17*$L$27</f>
        <v>0</v>
      </c>
      <c r="BW32" s="150">
        <f>'Feasibility Study'!BU17*$L$27</f>
        <v>0</v>
      </c>
      <c r="BX32" s="150">
        <f>'Feasibility Study'!BV17*$L$27</f>
        <v>0</v>
      </c>
      <c r="BY32" s="150">
        <f>'Feasibility Study'!BW17*$L$27</f>
        <v>0</v>
      </c>
      <c r="BZ32" s="150">
        <f>'Feasibility Study'!BX17*$L$27</f>
        <v>0</v>
      </c>
      <c r="CA32" s="150">
        <f>'Feasibility Study'!BY17*$L$27</f>
        <v>0</v>
      </c>
      <c r="CB32" s="150">
        <f>'Feasibility Study'!BZ17*$L$27</f>
        <v>0</v>
      </c>
      <c r="CC32" s="150">
        <f>'Feasibility Study'!CA17*$L$27</f>
        <v>0</v>
      </c>
      <c r="CD32" s="150">
        <f>'Feasibility Study'!CB17*$L$27</f>
        <v>0</v>
      </c>
      <c r="CE32" s="150">
        <f>'Feasibility Study'!CC17*$L$27</f>
        <v>0</v>
      </c>
      <c r="CF32" s="150">
        <f>'Feasibility Study'!CD17*$L$27</f>
        <v>0</v>
      </c>
      <c r="CG32" s="150">
        <f>'Feasibility Study'!CE17*$L$27</f>
        <v>0</v>
      </c>
      <c r="CH32" s="150">
        <f>'Feasibility Study'!CF17*$L$27</f>
        <v>0</v>
      </c>
      <c r="CI32" s="150">
        <f>'Feasibility Study'!CG17*$L$27</f>
        <v>0</v>
      </c>
      <c r="CJ32" s="150">
        <f>'Feasibility Study'!CH17*$L$27</f>
        <v>0</v>
      </c>
      <c r="CK32" s="150">
        <f>'Feasibility Study'!CI17*$L$27</f>
        <v>0</v>
      </c>
      <c r="CL32" s="150">
        <f>'Feasibility Study'!CJ17*$L$27</f>
        <v>0</v>
      </c>
      <c r="CM32" s="150">
        <f>'Feasibility Study'!CK17*$L$27</f>
        <v>0</v>
      </c>
      <c r="CN32" s="150">
        <f>'Feasibility Study'!CL17*$L$27</f>
        <v>0</v>
      </c>
      <c r="CO32" s="150">
        <f>'Feasibility Study'!CM17*$L$27</f>
        <v>0</v>
      </c>
      <c r="CP32" s="150">
        <f>'Feasibility Study'!CN17*$L$27</f>
        <v>0</v>
      </c>
    </row>
    <row r="33" spans="2:94" ht="12.75" customHeight="1" outlineLevel="1" x14ac:dyDescent="0.2">
      <c r="B33" s="3" t="str">
        <f>'Feasibility Study'!B18</f>
        <v>Indirect costs</v>
      </c>
      <c r="J33" s="5" t="s">
        <v>5</v>
      </c>
      <c r="P33" s="127">
        <f t="shared" si="4"/>
        <v>1</v>
      </c>
      <c r="R33" s="150">
        <f>'Feasibility Study'!P18*$L$27</f>
        <v>0</v>
      </c>
      <c r="S33" s="150">
        <f>'Feasibility Study'!Q18*$L$27</f>
        <v>0</v>
      </c>
      <c r="T33" s="150">
        <f>'Feasibility Study'!R18*$L$27</f>
        <v>0</v>
      </c>
      <c r="U33" s="150">
        <f>'Feasibility Study'!S18*$L$27</f>
        <v>0.4</v>
      </c>
      <c r="V33" s="150">
        <f>'Feasibility Study'!T18*$L$27</f>
        <v>0.3</v>
      </c>
      <c r="W33" s="150">
        <f>'Feasibility Study'!U18*$L$27</f>
        <v>0.3</v>
      </c>
      <c r="X33" s="150">
        <f>'Feasibility Study'!V18*$L$27</f>
        <v>0</v>
      </c>
      <c r="Y33" s="150">
        <f>'Feasibility Study'!W18*$L$27</f>
        <v>0</v>
      </c>
      <c r="Z33" s="150">
        <f>'Feasibility Study'!X18*$L$27</f>
        <v>0</v>
      </c>
      <c r="AA33" s="150">
        <f>'Feasibility Study'!Y18*$L$27</f>
        <v>0</v>
      </c>
      <c r="AB33" s="150">
        <f>'Feasibility Study'!Z18*$L$27</f>
        <v>0</v>
      </c>
      <c r="AC33" s="150">
        <f>'Feasibility Study'!AA18*$L$27</f>
        <v>0</v>
      </c>
      <c r="AD33" s="150">
        <f>'Feasibility Study'!AB18*$L$27</f>
        <v>0</v>
      </c>
      <c r="AE33" s="150">
        <f>'Feasibility Study'!AC18*$L$27</f>
        <v>0</v>
      </c>
      <c r="AF33" s="150">
        <f>'Feasibility Study'!AD18*$L$27</f>
        <v>0</v>
      </c>
      <c r="AG33" s="150">
        <f>'Feasibility Study'!AE18*$L$27</f>
        <v>0</v>
      </c>
      <c r="AH33" s="150">
        <f>'Feasibility Study'!AF18*$L$27</f>
        <v>0</v>
      </c>
      <c r="AI33" s="150">
        <f>'Feasibility Study'!AG18*$L$27</f>
        <v>0</v>
      </c>
      <c r="AJ33" s="150">
        <f>'Feasibility Study'!AH18*$L$27</f>
        <v>0</v>
      </c>
      <c r="AK33" s="150">
        <f>'Feasibility Study'!AI18*$L$27</f>
        <v>0</v>
      </c>
      <c r="AL33" s="150">
        <f>'Feasibility Study'!AJ18*$L$27</f>
        <v>0</v>
      </c>
      <c r="AM33" s="150">
        <f>'Feasibility Study'!AK18*$L$27</f>
        <v>0</v>
      </c>
      <c r="AN33" s="150">
        <f>'Feasibility Study'!AL18*$L$27</f>
        <v>0</v>
      </c>
      <c r="AO33" s="150">
        <f>'Feasibility Study'!AM18*$L$27</f>
        <v>0</v>
      </c>
      <c r="AP33" s="150">
        <f>'Feasibility Study'!AN18*$L$27</f>
        <v>0</v>
      </c>
      <c r="AQ33" s="150">
        <f>'Feasibility Study'!AO18*$L$27</f>
        <v>0</v>
      </c>
      <c r="AR33" s="150">
        <f>'Feasibility Study'!AP18*$L$27</f>
        <v>0</v>
      </c>
      <c r="AS33" s="150">
        <f>'Feasibility Study'!AQ18*$L$27</f>
        <v>0</v>
      </c>
      <c r="AT33" s="150">
        <f>'Feasibility Study'!AR18*$L$27</f>
        <v>0</v>
      </c>
      <c r="AU33" s="150">
        <f>'Feasibility Study'!AS18*$L$27</f>
        <v>0</v>
      </c>
      <c r="AV33" s="150">
        <f>'Feasibility Study'!AT18*$L$27</f>
        <v>0</v>
      </c>
      <c r="AW33" s="150">
        <f>'Feasibility Study'!AU18*$L$27</f>
        <v>0</v>
      </c>
      <c r="AX33" s="150">
        <f>'Feasibility Study'!AV18*$L$27</f>
        <v>0</v>
      </c>
      <c r="AY33" s="150">
        <f>'Feasibility Study'!AW18*$L$27</f>
        <v>0</v>
      </c>
      <c r="AZ33" s="150">
        <f>'Feasibility Study'!AX18*$L$27</f>
        <v>0</v>
      </c>
      <c r="BA33" s="150">
        <f>'Feasibility Study'!AY18*$L$27</f>
        <v>0</v>
      </c>
      <c r="BB33" s="150">
        <f>'Feasibility Study'!AZ18*$L$27</f>
        <v>0</v>
      </c>
      <c r="BC33" s="150">
        <f>'Feasibility Study'!BA18*$L$27</f>
        <v>0</v>
      </c>
      <c r="BD33" s="150">
        <f>'Feasibility Study'!BB18*$L$27</f>
        <v>0</v>
      </c>
      <c r="BE33" s="150">
        <f>'Feasibility Study'!BC18*$L$27</f>
        <v>0</v>
      </c>
      <c r="BF33" s="150">
        <f>'Feasibility Study'!BD18*$L$27</f>
        <v>0</v>
      </c>
      <c r="BG33" s="150">
        <f>'Feasibility Study'!BE18*$L$27</f>
        <v>0</v>
      </c>
      <c r="BH33" s="150">
        <f>'Feasibility Study'!BF18*$L$27</f>
        <v>0</v>
      </c>
      <c r="BI33" s="150">
        <f>'Feasibility Study'!BG18*$L$27</f>
        <v>0</v>
      </c>
      <c r="BJ33" s="150">
        <f>'Feasibility Study'!BH18*$L$27</f>
        <v>0</v>
      </c>
      <c r="BK33" s="150">
        <f>'Feasibility Study'!BI18*$L$27</f>
        <v>0</v>
      </c>
      <c r="BL33" s="150">
        <f>'Feasibility Study'!BJ18*$L$27</f>
        <v>0</v>
      </c>
      <c r="BM33" s="150">
        <f>'Feasibility Study'!BK18*$L$27</f>
        <v>0</v>
      </c>
      <c r="BN33" s="150">
        <f>'Feasibility Study'!BL18*$L$27</f>
        <v>0</v>
      </c>
      <c r="BO33" s="150">
        <f>'Feasibility Study'!BM18*$L$27</f>
        <v>0</v>
      </c>
      <c r="BP33" s="150">
        <f>'Feasibility Study'!BN18*$L$27</f>
        <v>0</v>
      </c>
      <c r="BQ33" s="150">
        <f>'Feasibility Study'!BO18*$L$27</f>
        <v>0</v>
      </c>
      <c r="BR33" s="150">
        <f>'Feasibility Study'!BP18*$L$27</f>
        <v>0</v>
      </c>
      <c r="BS33" s="150">
        <f>'Feasibility Study'!BQ18*$L$27</f>
        <v>0</v>
      </c>
      <c r="BT33" s="150">
        <f>'Feasibility Study'!BR18*$L$27</f>
        <v>0</v>
      </c>
      <c r="BU33" s="150">
        <f>'Feasibility Study'!BS18*$L$27</f>
        <v>0</v>
      </c>
      <c r="BV33" s="150">
        <f>'Feasibility Study'!BT18*$L$27</f>
        <v>0</v>
      </c>
      <c r="BW33" s="150">
        <f>'Feasibility Study'!BU18*$L$27</f>
        <v>0</v>
      </c>
      <c r="BX33" s="150">
        <f>'Feasibility Study'!BV18*$L$27</f>
        <v>0</v>
      </c>
      <c r="BY33" s="150">
        <f>'Feasibility Study'!BW18*$L$27</f>
        <v>0</v>
      </c>
      <c r="BZ33" s="150">
        <f>'Feasibility Study'!BX18*$L$27</f>
        <v>0</v>
      </c>
      <c r="CA33" s="150">
        <f>'Feasibility Study'!BY18*$L$27</f>
        <v>0</v>
      </c>
      <c r="CB33" s="150">
        <f>'Feasibility Study'!BZ18*$L$27</f>
        <v>0</v>
      </c>
      <c r="CC33" s="150">
        <f>'Feasibility Study'!CA18*$L$27</f>
        <v>0</v>
      </c>
      <c r="CD33" s="150">
        <f>'Feasibility Study'!CB18*$L$27</f>
        <v>0</v>
      </c>
      <c r="CE33" s="150">
        <f>'Feasibility Study'!CC18*$L$27</f>
        <v>0</v>
      </c>
      <c r="CF33" s="150">
        <f>'Feasibility Study'!CD18*$L$27</f>
        <v>0</v>
      </c>
      <c r="CG33" s="150">
        <f>'Feasibility Study'!CE18*$L$27</f>
        <v>0</v>
      </c>
      <c r="CH33" s="150">
        <f>'Feasibility Study'!CF18*$L$27</f>
        <v>0</v>
      </c>
      <c r="CI33" s="150">
        <f>'Feasibility Study'!CG18*$L$27</f>
        <v>0</v>
      </c>
      <c r="CJ33" s="150">
        <f>'Feasibility Study'!CH18*$L$27</f>
        <v>0</v>
      </c>
      <c r="CK33" s="150">
        <f>'Feasibility Study'!CI18*$L$27</f>
        <v>0</v>
      </c>
      <c r="CL33" s="150">
        <f>'Feasibility Study'!CJ18*$L$27</f>
        <v>0</v>
      </c>
      <c r="CM33" s="150">
        <f>'Feasibility Study'!CK18*$L$27</f>
        <v>0</v>
      </c>
      <c r="CN33" s="150">
        <f>'Feasibility Study'!CL18*$L$27</f>
        <v>0</v>
      </c>
      <c r="CO33" s="150">
        <f>'Feasibility Study'!CM18*$L$27</f>
        <v>0</v>
      </c>
      <c r="CP33" s="150">
        <f>'Feasibility Study'!CN18*$L$27</f>
        <v>0</v>
      </c>
    </row>
    <row r="34" spans="2:94" ht="12.75" customHeight="1" outlineLevel="1" x14ac:dyDescent="0.2">
      <c r="B34" s="3" t="str">
        <f>'Feasibility Study'!B19</f>
        <v>Construction overheads</v>
      </c>
      <c r="J34" s="5" t="s">
        <v>5</v>
      </c>
      <c r="P34" s="127">
        <f t="shared" si="4"/>
        <v>19.399999999999999</v>
      </c>
      <c r="R34" s="150">
        <f>'Feasibility Study'!P19*$L$27</f>
        <v>0</v>
      </c>
      <c r="S34" s="150">
        <f>'Feasibility Study'!Q19*$L$27</f>
        <v>0</v>
      </c>
      <c r="T34" s="150">
        <f>'Feasibility Study'!R19*$L$27</f>
        <v>0</v>
      </c>
      <c r="U34" s="150">
        <f>'Feasibility Study'!S19*$L$27</f>
        <v>9.6999999999999993</v>
      </c>
      <c r="V34" s="150">
        <f>'Feasibility Study'!T19*$L$27</f>
        <v>7.3</v>
      </c>
      <c r="W34" s="150">
        <f>'Feasibility Study'!U19*$L$27</f>
        <v>2.4</v>
      </c>
      <c r="X34" s="150">
        <f>'Feasibility Study'!V19*$L$27</f>
        <v>0</v>
      </c>
      <c r="Y34" s="150">
        <f>'Feasibility Study'!W19*$L$27</f>
        <v>0</v>
      </c>
      <c r="Z34" s="150">
        <f>'Feasibility Study'!X19*$L$27</f>
        <v>0</v>
      </c>
      <c r="AA34" s="150">
        <f>'Feasibility Study'!Y19*$L$27</f>
        <v>0</v>
      </c>
      <c r="AB34" s="150">
        <f>'Feasibility Study'!Z19*$L$27</f>
        <v>0</v>
      </c>
      <c r="AC34" s="150">
        <f>'Feasibility Study'!AA19*$L$27</f>
        <v>0</v>
      </c>
      <c r="AD34" s="150">
        <f>'Feasibility Study'!AB19*$L$27</f>
        <v>0</v>
      </c>
      <c r="AE34" s="150">
        <f>'Feasibility Study'!AC19*$L$27</f>
        <v>0</v>
      </c>
      <c r="AF34" s="150">
        <f>'Feasibility Study'!AD19*$L$27</f>
        <v>0</v>
      </c>
      <c r="AG34" s="150">
        <f>'Feasibility Study'!AE19*$L$27</f>
        <v>0</v>
      </c>
      <c r="AH34" s="150">
        <f>'Feasibility Study'!AF19*$L$27</f>
        <v>0</v>
      </c>
      <c r="AI34" s="150">
        <f>'Feasibility Study'!AG19*$L$27</f>
        <v>0</v>
      </c>
      <c r="AJ34" s="150">
        <f>'Feasibility Study'!AH19*$L$27</f>
        <v>0</v>
      </c>
      <c r="AK34" s="150">
        <f>'Feasibility Study'!AI19*$L$27</f>
        <v>0</v>
      </c>
      <c r="AL34" s="150">
        <f>'Feasibility Study'!AJ19*$L$27</f>
        <v>0</v>
      </c>
      <c r="AM34" s="150">
        <f>'Feasibility Study'!AK19*$L$27</f>
        <v>0</v>
      </c>
      <c r="AN34" s="150">
        <f>'Feasibility Study'!AL19*$L$27</f>
        <v>0</v>
      </c>
      <c r="AO34" s="150">
        <f>'Feasibility Study'!AM19*$L$27</f>
        <v>0</v>
      </c>
      <c r="AP34" s="150">
        <f>'Feasibility Study'!AN19*$L$27</f>
        <v>0</v>
      </c>
      <c r="AQ34" s="150">
        <f>'Feasibility Study'!AO19*$L$27</f>
        <v>0</v>
      </c>
      <c r="AR34" s="150">
        <f>'Feasibility Study'!AP19*$L$27</f>
        <v>0</v>
      </c>
      <c r="AS34" s="150">
        <f>'Feasibility Study'!AQ19*$L$27</f>
        <v>0</v>
      </c>
      <c r="AT34" s="150">
        <f>'Feasibility Study'!AR19*$L$27</f>
        <v>0</v>
      </c>
      <c r="AU34" s="150">
        <f>'Feasibility Study'!AS19*$L$27</f>
        <v>0</v>
      </c>
      <c r="AV34" s="150">
        <f>'Feasibility Study'!AT19*$L$27</f>
        <v>0</v>
      </c>
      <c r="AW34" s="150">
        <f>'Feasibility Study'!AU19*$L$27</f>
        <v>0</v>
      </c>
      <c r="AX34" s="150">
        <f>'Feasibility Study'!AV19*$L$27</f>
        <v>0</v>
      </c>
      <c r="AY34" s="150">
        <f>'Feasibility Study'!AW19*$L$27</f>
        <v>0</v>
      </c>
      <c r="AZ34" s="150">
        <f>'Feasibility Study'!AX19*$L$27</f>
        <v>0</v>
      </c>
      <c r="BA34" s="150">
        <f>'Feasibility Study'!AY19*$L$27</f>
        <v>0</v>
      </c>
      <c r="BB34" s="150">
        <f>'Feasibility Study'!AZ19*$L$27</f>
        <v>0</v>
      </c>
      <c r="BC34" s="150">
        <f>'Feasibility Study'!BA19*$L$27</f>
        <v>0</v>
      </c>
      <c r="BD34" s="150">
        <f>'Feasibility Study'!BB19*$L$27</f>
        <v>0</v>
      </c>
      <c r="BE34" s="150">
        <f>'Feasibility Study'!BC19*$L$27</f>
        <v>0</v>
      </c>
      <c r="BF34" s="150">
        <f>'Feasibility Study'!BD19*$L$27</f>
        <v>0</v>
      </c>
      <c r="BG34" s="150">
        <f>'Feasibility Study'!BE19*$L$27</f>
        <v>0</v>
      </c>
      <c r="BH34" s="150">
        <f>'Feasibility Study'!BF19*$L$27</f>
        <v>0</v>
      </c>
      <c r="BI34" s="150">
        <f>'Feasibility Study'!BG19*$L$27</f>
        <v>0</v>
      </c>
      <c r="BJ34" s="150">
        <f>'Feasibility Study'!BH19*$L$27</f>
        <v>0</v>
      </c>
      <c r="BK34" s="150">
        <f>'Feasibility Study'!BI19*$L$27</f>
        <v>0</v>
      </c>
      <c r="BL34" s="150">
        <f>'Feasibility Study'!BJ19*$L$27</f>
        <v>0</v>
      </c>
      <c r="BM34" s="150">
        <f>'Feasibility Study'!BK19*$L$27</f>
        <v>0</v>
      </c>
      <c r="BN34" s="150">
        <f>'Feasibility Study'!BL19*$L$27</f>
        <v>0</v>
      </c>
      <c r="BO34" s="150">
        <f>'Feasibility Study'!BM19*$L$27</f>
        <v>0</v>
      </c>
      <c r="BP34" s="150">
        <f>'Feasibility Study'!BN19*$L$27</f>
        <v>0</v>
      </c>
      <c r="BQ34" s="150">
        <f>'Feasibility Study'!BO19*$L$27</f>
        <v>0</v>
      </c>
      <c r="BR34" s="150">
        <f>'Feasibility Study'!BP19*$L$27</f>
        <v>0</v>
      </c>
      <c r="BS34" s="150">
        <f>'Feasibility Study'!BQ19*$L$27</f>
        <v>0</v>
      </c>
      <c r="BT34" s="150">
        <f>'Feasibility Study'!BR19*$L$27</f>
        <v>0</v>
      </c>
      <c r="BU34" s="150">
        <f>'Feasibility Study'!BS19*$L$27</f>
        <v>0</v>
      </c>
      <c r="BV34" s="150">
        <f>'Feasibility Study'!BT19*$L$27</f>
        <v>0</v>
      </c>
      <c r="BW34" s="150">
        <f>'Feasibility Study'!BU19*$L$27</f>
        <v>0</v>
      </c>
      <c r="BX34" s="150">
        <f>'Feasibility Study'!BV19*$L$27</f>
        <v>0</v>
      </c>
      <c r="BY34" s="150">
        <f>'Feasibility Study'!BW19*$L$27</f>
        <v>0</v>
      </c>
      <c r="BZ34" s="150">
        <f>'Feasibility Study'!BX19*$L$27</f>
        <v>0</v>
      </c>
      <c r="CA34" s="150">
        <f>'Feasibility Study'!BY19*$L$27</f>
        <v>0</v>
      </c>
      <c r="CB34" s="150">
        <f>'Feasibility Study'!BZ19*$L$27</f>
        <v>0</v>
      </c>
      <c r="CC34" s="150">
        <f>'Feasibility Study'!CA19*$L$27</f>
        <v>0</v>
      </c>
      <c r="CD34" s="150">
        <f>'Feasibility Study'!CB19*$L$27</f>
        <v>0</v>
      </c>
      <c r="CE34" s="150">
        <f>'Feasibility Study'!CC19*$L$27</f>
        <v>0</v>
      </c>
      <c r="CF34" s="150">
        <f>'Feasibility Study'!CD19*$L$27</f>
        <v>0</v>
      </c>
      <c r="CG34" s="150">
        <f>'Feasibility Study'!CE19*$L$27</f>
        <v>0</v>
      </c>
      <c r="CH34" s="150">
        <f>'Feasibility Study'!CF19*$L$27</f>
        <v>0</v>
      </c>
      <c r="CI34" s="150">
        <f>'Feasibility Study'!CG19*$L$27</f>
        <v>0</v>
      </c>
      <c r="CJ34" s="150">
        <f>'Feasibility Study'!CH19*$L$27</f>
        <v>0</v>
      </c>
      <c r="CK34" s="150">
        <f>'Feasibility Study'!CI19*$L$27</f>
        <v>0</v>
      </c>
      <c r="CL34" s="150">
        <f>'Feasibility Study'!CJ19*$L$27</f>
        <v>0</v>
      </c>
      <c r="CM34" s="150">
        <f>'Feasibility Study'!CK19*$L$27</f>
        <v>0</v>
      </c>
      <c r="CN34" s="150">
        <f>'Feasibility Study'!CL19*$L$27</f>
        <v>0</v>
      </c>
      <c r="CO34" s="150">
        <f>'Feasibility Study'!CM19*$L$27</f>
        <v>0</v>
      </c>
      <c r="CP34" s="150">
        <f>'Feasibility Study'!CN19*$L$27</f>
        <v>0</v>
      </c>
    </row>
    <row r="35" spans="2:94" ht="12.75" customHeight="1" outlineLevel="1" x14ac:dyDescent="0.2">
      <c r="B35" s="3" t="str">
        <f>'Feasibility Study'!B20</f>
        <v>Owner’s costs</v>
      </c>
      <c r="J35" s="5" t="s">
        <v>5</v>
      </c>
      <c r="P35" s="127">
        <f t="shared" si="4"/>
        <v>110.6</v>
      </c>
      <c r="R35" s="150">
        <f>'Feasibility Study'!P20*$L$27</f>
        <v>0</v>
      </c>
      <c r="S35" s="150">
        <f>'Feasibility Study'!Q20*$L$27</f>
        <v>0</v>
      </c>
      <c r="T35" s="150">
        <f>'Feasibility Study'!R20*$L$27</f>
        <v>0</v>
      </c>
      <c r="U35" s="150">
        <f>'Feasibility Study'!S20*$L$27</f>
        <v>45</v>
      </c>
      <c r="V35" s="150">
        <f>'Feasibility Study'!T20*$L$27</f>
        <v>24.3</v>
      </c>
      <c r="W35" s="150">
        <f>'Feasibility Study'!U20*$L$27</f>
        <v>41.3</v>
      </c>
      <c r="X35" s="150">
        <f>'Feasibility Study'!V20*$L$27</f>
        <v>0</v>
      </c>
      <c r="Y35" s="150">
        <f>'Feasibility Study'!W20*$L$27</f>
        <v>0</v>
      </c>
      <c r="Z35" s="150">
        <f>'Feasibility Study'!X20*$L$27</f>
        <v>0</v>
      </c>
      <c r="AA35" s="150">
        <f>'Feasibility Study'!Y20*$L$27</f>
        <v>0</v>
      </c>
      <c r="AB35" s="150">
        <f>'Feasibility Study'!Z20*$L$27</f>
        <v>0</v>
      </c>
      <c r="AC35" s="150">
        <f>'Feasibility Study'!AA20*$L$27</f>
        <v>0</v>
      </c>
      <c r="AD35" s="150">
        <f>'Feasibility Study'!AB20*$L$27</f>
        <v>0</v>
      </c>
      <c r="AE35" s="150">
        <f>'Feasibility Study'!AC20*$L$27</f>
        <v>0</v>
      </c>
      <c r="AF35" s="150">
        <f>'Feasibility Study'!AD20*$L$27</f>
        <v>0</v>
      </c>
      <c r="AG35" s="150">
        <f>'Feasibility Study'!AE20*$L$27</f>
        <v>0</v>
      </c>
      <c r="AH35" s="150">
        <f>'Feasibility Study'!AF20*$L$27</f>
        <v>0</v>
      </c>
      <c r="AI35" s="150">
        <f>'Feasibility Study'!AG20*$L$27</f>
        <v>0</v>
      </c>
      <c r="AJ35" s="150">
        <f>'Feasibility Study'!AH20*$L$27</f>
        <v>0</v>
      </c>
      <c r="AK35" s="150">
        <f>'Feasibility Study'!AI20*$L$27</f>
        <v>0</v>
      </c>
      <c r="AL35" s="150">
        <f>'Feasibility Study'!AJ20*$L$27</f>
        <v>0</v>
      </c>
      <c r="AM35" s="150">
        <f>'Feasibility Study'!AK20*$L$27</f>
        <v>0</v>
      </c>
      <c r="AN35" s="150">
        <f>'Feasibility Study'!AL20*$L$27</f>
        <v>0</v>
      </c>
      <c r="AO35" s="150">
        <f>'Feasibility Study'!AM20*$L$27</f>
        <v>0</v>
      </c>
      <c r="AP35" s="150">
        <f>'Feasibility Study'!AN20*$L$27</f>
        <v>0</v>
      </c>
      <c r="AQ35" s="150">
        <f>'Feasibility Study'!AO20*$L$27</f>
        <v>0</v>
      </c>
      <c r="AR35" s="150">
        <f>'Feasibility Study'!AP20*$L$27</f>
        <v>0</v>
      </c>
      <c r="AS35" s="150">
        <f>'Feasibility Study'!AQ20*$L$27</f>
        <v>0</v>
      </c>
      <c r="AT35" s="150">
        <f>'Feasibility Study'!AR20*$L$27</f>
        <v>0</v>
      </c>
      <c r="AU35" s="150">
        <f>'Feasibility Study'!AS20*$L$27</f>
        <v>0</v>
      </c>
      <c r="AV35" s="150">
        <f>'Feasibility Study'!AT20*$L$27</f>
        <v>0</v>
      </c>
      <c r="AW35" s="150">
        <f>'Feasibility Study'!AU20*$L$27</f>
        <v>0</v>
      </c>
      <c r="AX35" s="150">
        <f>'Feasibility Study'!AV20*$L$27</f>
        <v>0</v>
      </c>
      <c r="AY35" s="150">
        <f>'Feasibility Study'!AW20*$L$27</f>
        <v>0</v>
      </c>
      <c r="AZ35" s="150">
        <f>'Feasibility Study'!AX20*$L$27</f>
        <v>0</v>
      </c>
      <c r="BA35" s="150">
        <f>'Feasibility Study'!AY20*$L$27</f>
        <v>0</v>
      </c>
      <c r="BB35" s="150">
        <f>'Feasibility Study'!AZ20*$L$27</f>
        <v>0</v>
      </c>
      <c r="BC35" s="150">
        <f>'Feasibility Study'!BA20*$L$27</f>
        <v>0</v>
      </c>
      <c r="BD35" s="150">
        <f>'Feasibility Study'!BB20*$L$27</f>
        <v>0</v>
      </c>
      <c r="BE35" s="150">
        <f>'Feasibility Study'!BC20*$L$27</f>
        <v>0</v>
      </c>
      <c r="BF35" s="150">
        <f>'Feasibility Study'!BD20*$L$27</f>
        <v>0</v>
      </c>
      <c r="BG35" s="150">
        <f>'Feasibility Study'!BE20*$L$27</f>
        <v>0</v>
      </c>
      <c r="BH35" s="150">
        <f>'Feasibility Study'!BF20*$L$27</f>
        <v>0</v>
      </c>
      <c r="BI35" s="150">
        <f>'Feasibility Study'!BG20*$L$27</f>
        <v>0</v>
      </c>
      <c r="BJ35" s="150">
        <f>'Feasibility Study'!BH20*$L$27</f>
        <v>0</v>
      </c>
      <c r="BK35" s="150">
        <f>'Feasibility Study'!BI20*$L$27</f>
        <v>0</v>
      </c>
      <c r="BL35" s="150">
        <f>'Feasibility Study'!BJ20*$L$27</f>
        <v>0</v>
      </c>
      <c r="BM35" s="150">
        <f>'Feasibility Study'!BK20*$L$27</f>
        <v>0</v>
      </c>
      <c r="BN35" s="150">
        <f>'Feasibility Study'!BL20*$L$27</f>
        <v>0</v>
      </c>
      <c r="BO35" s="150">
        <f>'Feasibility Study'!BM20*$L$27</f>
        <v>0</v>
      </c>
      <c r="BP35" s="150">
        <f>'Feasibility Study'!BN20*$L$27</f>
        <v>0</v>
      </c>
      <c r="BQ35" s="150">
        <f>'Feasibility Study'!BO20*$L$27</f>
        <v>0</v>
      </c>
      <c r="BR35" s="150">
        <f>'Feasibility Study'!BP20*$L$27</f>
        <v>0</v>
      </c>
      <c r="BS35" s="150">
        <f>'Feasibility Study'!BQ20*$L$27</f>
        <v>0</v>
      </c>
      <c r="BT35" s="150">
        <f>'Feasibility Study'!BR20*$L$27</f>
        <v>0</v>
      </c>
      <c r="BU35" s="150">
        <f>'Feasibility Study'!BS20*$L$27</f>
        <v>0</v>
      </c>
      <c r="BV35" s="150">
        <f>'Feasibility Study'!BT20*$L$27</f>
        <v>0</v>
      </c>
      <c r="BW35" s="150">
        <f>'Feasibility Study'!BU20*$L$27</f>
        <v>0</v>
      </c>
      <c r="BX35" s="150">
        <f>'Feasibility Study'!BV20*$L$27</f>
        <v>0</v>
      </c>
      <c r="BY35" s="150">
        <f>'Feasibility Study'!BW20*$L$27</f>
        <v>0</v>
      </c>
      <c r="BZ35" s="150">
        <f>'Feasibility Study'!BX20*$L$27</f>
        <v>0</v>
      </c>
      <c r="CA35" s="150">
        <f>'Feasibility Study'!BY20*$L$27</f>
        <v>0</v>
      </c>
      <c r="CB35" s="150">
        <f>'Feasibility Study'!BZ20*$L$27</f>
        <v>0</v>
      </c>
      <c r="CC35" s="150">
        <f>'Feasibility Study'!CA20*$L$27</f>
        <v>0</v>
      </c>
      <c r="CD35" s="150">
        <f>'Feasibility Study'!CB20*$L$27</f>
        <v>0</v>
      </c>
      <c r="CE35" s="150">
        <f>'Feasibility Study'!CC20*$L$27</f>
        <v>0</v>
      </c>
      <c r="CF35" s="150">
        <f>'Feasibility Study'!CD20*$L$27</f>
        <v>0</v>
      </c>
      <c r="CG35" s="150">
        <f>'Feasibility Study'!CE20*$L$27</f>
        <v>0</v>
      </c>
      <c r="CH35" s="150">
        <f>'Feasibility Study'!CF20*$L$27</f>
        <v>0</v>
      </c>
      <c r="CI35" s="150">
        <f>'Feasibility Study'!CG20*$L$27</f>
        <v>0</v>
      </c>
      <c r="CJ35" s="150">
        <f>'Feasibility Study'!CH20*$L$27</f>
        <v>0</v>
      </c>
      <c r="CK35" s="150">
        <f>'Feasibility Study'!CI20*$L$27</f>
        <v>0</v>
      </c>
      <c r="CL35" s="150">
        <f>'Feasibility Study'!CJ20*$L$27</f>
        <v>0</v>
      </c>
      <c r="CM35" s="150">
        <f>'Feasibility Study'!CK20*$L$27</f>
        <v>0</v>
      </c>
      <c r="CN35" s="150">
        <f>'Feasibility Study'!CL20*$L$27</f>
        <v>0</v>
      </c>
      <c r="CO35" s="150">
        <f>'Feasibility Study'!CM20*$L$27</f>
        <v>0</v>
      </c>
      <c r="CP35" s="150">
        <f>'Feasibility Study'!CN20*$L$27</f>
        <v>0</v>
      </c>
    </row>
    <row r="36" spans="2:94" ht="12.75" customHeight="1" outlineLevel="1" x14ac:dyDescent="0.2">
      <c r="B36" s="3" t="str">
        <f>'Feasibility Study'!B21</f>
        <v>Tailings</v>
      </c>
      <c r="J36" s="5" t="s">
        <v>5</v>
      </c>
      <c r="P36" s="127">
        <f t="shared" si="4"/>
        <v>43.2</v>
      </c>
      <c r="R36" s="150">
        <f>'Feasibility Study'!P21*$L$27</f>
        <v>0</v>
      </c>
      <c r="S36" s="150">
        <f>'Feasibility Study'!Q21*$L$27</f>
        <v>0</v>
      </c>
      <c r="T36" s="150">
        <f>'Feasibility Study'!R21*$L$27</f>
        <v>0</v>
      </c>
      <c r="U36" s="150">
        <f>'Feasibility Study'!S21*$L$27</f>
        <v>21.6</v>
      </c>
      <c r="V36" s="150">
        <f>'Feasibility Study'!T21*$L$27</f>
        <v>10.8</v>
      </c>
      <c r="W36" s="150">
        <f>'Feasibility Study'!U21*$L$27</f>
        <v>10.8</v>
      </c>
      <c r="X36" s="150">
        <f>'Feasibility Study'!V21*$L$27</f>
        <v>0</v>
      </c>
      <c r="Y36" s="150">
        <f>'Feasibility Study'!W21*$L$27</f>
        <v>0</v>
      </c>
      <c r="Z36" s="150">
        <f>'Feasibility Study'!X21*$L$27</f>
        <v>0</v>
      </c>
      <c r="AA36" s="150">
        <f>'Feasibility Study'!Y21*$L$27</f>
        <v>0</v>
      </c>
      <c r="AB36" s="150">
        <f>'Feasibility Study'!Z21*$L$27</f>
        <v>0</v>
      </c>
      <c r="AC36" s="150">
        <f>'Feasibility Study'!AA21*$L$27</f>
        <v>0</v>
      </c>
      <c r="AD36" s="150">
        <f>'Feasibility Study'!AB21*$L$27</f>
        <v>0</v>
      </c>
      <c r="AE36" s="150">
        <f>'Feasibility Study'!AC21*$L$27</f>
        <v>0</v>
      </c>
      <c r="AF36" s="150">
        <f>'Feasibility Study'!AD21*$L$27</f>
        <v>0</v>
      </c>
      <c r="AG36" s="150">
        <f>'Feasibility Study'!AE21*$L$27</f>
        <v>0</v>
      </c>
      <c r="AH36" s="150">
        <f>'Feasibility Study'!AF21*$L$27</f>
        <v>0</v>
      </c>
      <c r="AI36" s="150">
        <f>'Feasibility Study'!AG21*$L$27</f>
        <v>0</v>
      </c>
      <c r="AJ36" s="150">
        <f>'Feasibility Study'!AH21*$L$27</f>
        <v>0</v>
      </c>
      <c r="AK36" s="150">
        <f>'Feasibility Study'!AI21*$L$27</f>
        <v>0</v>
      </c>
      <c r="AL36" s="150">
        <f>'Feasibility Study'!AJ21*$L$27</f>
        <v>0</v>
      </c>
      <c r="AM36" s="150">
        <f>'Feasibility Study'!AK21*$L$27</f>
        <v>0</v>
      </c>
      <c r="AN36" s="150">
        <f>'Feasibility Study'!AL21*$L$27</f>
        <v>0</v>
      </c>
      <c r="AO36" s="150">
        <f>'Feasibility Study'!AM21*$L$27</f>
        <v>0</v>
      </c>
      <c r="AP36" s="150">
        <f>'Feasibility Study'!AN21*$L$27</f>
        <v>0</v>
      </c>
      <c r="AQ36" s="150">
        <f>'Feasibility Study'!AO21*$L$27</f>
        <v>0</v>
      </c>
      <c r="AR36" s="150">
        <f>'Feasibility Study'!AP21*$L$27</f>
        <v>0</v>
      </c>
      <c r="AS36" s="150">
        <f>'Feasibility Study'!AQ21*$L$27</f>
        <v>0</v>
      </c>
      <c r="AT36" s="150">
        <f>'Feasibility Study'!AR21*$L$27</f>
        <v>0</v>
      </c>
      <c r="AU36" s="150">
        <f>'Feasibility Study'!AS21*$L$27</f>
        <v>0</v>
      </c>
      <c r="AV36" s="150">
        <f>'Feasibility Study'!AT21*$L$27</f>
        <v>0</v>
      </c>
      <c r="AW36" s="150">
        <f>'Feasibility Study'!AU21*$L$27</f>
        <v>0</v>
      </c>
      <c r="AX36" s="150">
        <f>'Feasibility Study'!AV21*$L$27</f>
        <v>0</v>
      </c>
      <c r="AY36" s="150">
        <f>'Feasibility Study'!AW21*$L$27</f>
        <v>0</v>
      </c>
      <c r="AZ36" s="150">
        <f>'Feasibility Study'!AX21*$L$27</f>
        <v>0</v>
      </c>
      <c r="BA36" s="150">
        <f>'Feasibility Study'!AY21*$L$27</f>
        <v>0</v>
      </c>
      <c r="BB36" s="150">
        <f>'Feasibility Study'!AZ21*$L$27</f>
        <v>0</v>
      </c>
      <c r="BC36" s="150">
        <f>'Feasibility Study'!BA21*$L$27</f>
        <v>0</v>
      </c>
      <c r="BD36" s="150">
        <f>'Feasibility Study'!BB21*$L$27</f>
        <v>0</v>
      </c>
      <c r="BE36" s="150">
        <f>'Feasibility Study'!BC21*$L$27</f>
        <v>0</v>
      </c>
      <c r="BF36" s="150">
        <f>'Feasibility Study'!BD21*$L$27</f>
        <v>0</v>
      </c>
      <c r="BG36" s="150">
        <f>'Feasibility Study'!BE21*$L$27</f>
        <v>0</v>
      </c>
      <c r="BH36" s="150">
        <f>'Feasibility Study'!BF21*$L$27</f>
        <v>0</v>
      </c>
      <c r="BI36" s="150">
        <f>'Feasibility Study'!BG21*$L$27</f>
        <v>0</v>
      </c>
      <c r="BJ36" s="150">
        <f>'Feasibility Study'!BH21*$L$27</f>
        <v>0</v>
      </c>
      <c r="BK36" s="150">
        <f>'Feasibility Study'!BI21*$L$27</f>
        <v>0</v>
      </c>
      <c r="BL36" s="150">
        <f>'Feasibility Study'!BJ21*$L$27</f>
        <v>0</v>
      </c>
      <c r="BM36" s="150">
        <f>'Feasibility Study'!BK21*$L$27</f>
        <v>0</v>
      </c>
      <c r="BN36" s="150">
        <f>'Feasibility Study'!BL21*$L$27</f>
        <v>0</v>
      </c>
      <c r="BO36" s="150">
        <f>'Feasibility Study'!BM21*$L$27</f>
        <v>0</v>
      </c>
      <c r="BP36" s="150">
        <f>'Feasibility Study'!BN21*$L$27</f>
        <v>0</v>
      </c>
      <c r="BQ36" s="150">
        <f>'Feasibility Study'!BO21*$L$27</f>
        <v>0</v>
      </c>
      <c r="BR36" s="150">
        <f>'Feasibility Study'!BP21*$L$27</f>
        <v>0</v>
      </c>
      <c r="BS36" s="150">
        <f>'Feasibility Study'!BQ21*$L$27</f>
        <v>0</v>
      </c>
      <c r="BT36" s="150">
        <f>'Feasibility Study'!BR21*$L$27</f>
        <v>0</v>
      </c>
      <c r="BU36" s="150">
        <f>'Feasibility Study'!BS21*$L$27</f>
        <v>0</v>
      </c>
      <c r="BV36" s="150">
        <f>'Feasibility Study'!BT21*$L$27</f>
        <v>0</v>
      </c>
      <c r="BW36" s="150">
        <f>'Feasibility Study'!BU21*$L$27</f>
        <v>0</v>
      </c>
      <c r="BX36" s="150">
        <f>'Feasibility Study'!BV21*$L$27</f>
        <v>0</v>
      </c>
      <c r="BY36" s="150">
        <f>'Feasibility Study'!BW21*$L$27</f>
        <v>0</v>
      </c>
      <c r="BZ36" s="150">
        <f>'Feasibility Study'!BX21*$L$27</f>
        <v>0</v>
      </c>
      <c r="CA36" s="150">
        <f>'Feasibility Study'!BY21*$L$27</f>
        <v>0</v>
      </c>
      <c r="CB36" s="150">
        <f>'Feasibility Study'!BZ21*$L$27</f>
        <v>0</v>
      </c>
      <c r="CC36" s="150">
        <f>'Feasibility Study'!CA21*$L$27</f>
        <v>0</v>
      </c>
      <c r="CD36" s="150">
        <f>'Feasibility Study'!CB21*$L$27</f>
        <v>0</v>
      </c>
      <c r="CE36" s="150">
        <f>'Feasibility Study'!CC21*$L$27</f>
        <v>0</v>
      </c>
      <c r="CF36" s="150">
        <f>'Feasibility Study'!CD21*$L$27</f>
        <v>0</v>
      </c>
      <c r="CG36" s="150">
        <f>'Feasibility Study'!CE21*$L$27</f>
        <v>0</v>
      </c>
      <c r="CH36" s="150">
        <f>'Feasibility Study'!CF21*$L$27</f>
        <v>0</v>
      </c>
      <c r="CI36" s="150">
        <f>'Feasibility Study'!CG21*$L$27</f>
        <v>0</v>
      </c>
      <c r="CJ36" s="150">
        <f>'Feasibility Study'!CH21*$L$27</f>
        <v>0</v>
      </c>
      <c r="CK36" s="150">
        <f>'Feasibility Study'!CI21*$L$27</f>
        <v>0</v>
      </c>
      <c r="CL36" s="150">
        <f>'Feasibility Study'!CJ21*$L$27</f>
        <v>0</v>
      </c>
      <c r="CM36" s="150">
        <f>'Feasibility Study'!CK21*$L$27</f>
        <v>0</v>
      </c>
      <c r="CN36" s="150">
        <f>'Feasibility Study'!CL21*$L$27</f>
        <v>0</v>
      </c>
      <c r="CO36" s="150">
        <f>'Feasibility Study'!CM21*$L$27</f>
        <v>0</v>
      </c>
      <c r="CP36" s="150">
        <f>'Feasibility Study'!CN21*$L$27</f>
        <v>0</v>
      </c>
    </row>
    <row r="37" spans="2:94" ht="12.75" customHeight="1" outlineLevel="1" x14ac:dyDescent="0.2">
      <c r="B37" s="3" t="str">
        <f>'Feasibility Study'!B22</f>
        <v>Project Management</v>
      </c>
      <c r="J37" s="5" t="s">
        <v>5</v>
      </c>
      <c r="P37" s="127">
        <f t="shared" si="4"/>
        <v>11.100000000000001</v>
      </c>
      <c r="R37" s="150">
        <f>'Feasibility Study'!P22*$L$27</f>
        <v>0</v>
      </c>
      <c r="S37" s="150">
        <f>'Feasibility Study'!Q22*$L$27</f>
        <v>0</v>
      </c>
      <c r="T37" s="150">
        <f>'Feasibility Study'!R22*$L$27</f>
        <v>0</v>
      </c>
      <c r="U37" s="150">
        <f>'Feasibility Study'!S22*$L$27</f>
        <v>5.5</v>
      </c>
      <c r="V37" s="150">
        <f>'Feasibility Study'!T22*$L$27</f>
        <v>2.8</v>
      </c>
      <c r="W37" s="150">
        <f>'Feasibility Study'!U22*$L$27</f>
        <v>2.8</v>
      </c>
      <c r="X37" s="150">
        <f>'Feasibility Study'!V22*$L$27</f>
        <v>0</v>
      </c>
      <c r="Y37" s="150">
        <f>'Feasibility Study'!W22*$L$27</f>
        <v>0</v>
      </c>
      <c r="Z37" s="150">
        <f>'Feasibility Study'!X22*$L$27</f>
        <v>0</v>
      </c>
      <c r="AA37" s="150">
        <f>'Feasibility Study'!Y22*$L$27</f>
        <v>0</v>
      </c>
      <c r="AB37" s="150">
        <f>'Feasibility Study'!Z22*$L$27</f>
        <v>0</v>
      </c>
      <c r="AC37" s="150">
        <f>'Feasibility Study'!AA22*$L$27</f>
        <v>0</v>
      </c>
      <c r="AD37" s="150">
        <f>'Feasibility Study'!AB22*$L$27</f>
        <v>0</v>
      </c>
      <c r="AE37" s="150">
        <f>'Feasibility Study'!AC22*$L$27</f>
        <v>0</v>
      </c>
      <c r="AF37" s="150">
        <f>'Feasibility Study'!AD22*$L$27</f>
        <v>0</v>
      </c>
      <c r="AG37" s="150">
        <f>'Feasibility Study'!AE22*$L$27</f>
        <v>0</v>
      </c>
      <c r="AH37" s="150">
        <f>'Feasibility Study'!AF22*$L$27</f>
        <v>0</v>
      </c>
      <c r="AI37" s="150">
        <f>'Feasibility Study'!AG22*$L$27</f>
        <v>0</v>
      </c>
      <c r="AJ37" s="150">
        <f>'Feasibility Study'!AH22*$L$27</f>
        <v>0</v>
      </c>
      <c r="AK37" s="150">
        <f>'Feasibility Study'!AI22*$L$27</f>
        <v>0</v>
      </c>
      <c r="AL37" s="150">
        <f>'Feasibility Study'!AJ22*$L$27</f>
        <v>0</v>
      </c>
      <c r="AM37" s="150">
        <f>'Feasibility Study'!AK22*$L$27</f>
        <v>0</v>
      </c>
      <c r="AN37" s="150">
        <f>'Feasibility Study'!AL22*$L$27</f>
        <v>0</v>
      </c>
      <c r="AO37" s="150">
        <f>'Feasibility Study'!AM22*$L$27</f>
        <v>0</v>
      </c>
      <c r="AP37" s="150">
        <f>'Feasibility Study'!AN22*$L$27</f>
        <v>0</v>
      </c>
      <c r="AQ37" s="150">
        <f>'Feasibility Study'!AO22*$L$27</f>
        <v>0</v>
      </c>
      <c r="AR37" s="150">
        <f>'Feasibility Study'!AP22*$L$27</f>
        <v>0</v>
      </c>
      <c r="AS37" s="150">
        <f>'Feasibility Study'!AQ22*$L$27</f>
        <v>0</v>
      </c>
      <c r="AT37" s="150">
        <f>'Feasibility Study'!AR22*$L$27</f>
        <v>0</v>
      </c>
      <c r="AU37" s="150">
        <f>'Feasibility Study'!AS22*$L$27</f>
        <v>0</v>
      </c>
      <c r="AV37" s="150">
        <f>'Feasibility Study'!AT22*$L$27</f>
        <v>0</v>
      </c>
      <c r="AW37" s="150">
        <f>'Feasibility Study'!AU22*$L$27</f>
        <v>0</v>
      </c>
      <c r="AX37" s="150">
        <f>'Feasibility Study'!AV22*$L$27</f>
        <v>0</v>
      </c>
      <c r="AY37" s="150">
        <f>'Feasibility Study'!AW22*$L$27</f>
        <v>0</v>
      </c>
      <c r="AZ37" s="150">
        <f>'Feasibility Study'!AX22*$L$27</f>
        <v>0</v>
      </c>
      <c r="BA37" s="150">
        <f>'Feasibility Study'!AY22*$L$27</f>
        <v>0</v>
      </c>
      <c r="BB37" s="150">
        <f>'Feasibility Study'!AZ22*$L$27</f>
        <v>0</v>
      </c>
      <c r="BC37" s="150">
        <f>'Feasibility Study'!BA22*$L$27</f>
        <v>0</v>
      </c>
      <c r="BD37" s="150">
        <f>'Feasibility Study'!BB22*$L$27</f>
        <v>0</v>
      </c>
      <c r="BE37" s="150">
        <f>'Feasibility Study'!BC22*$L$27</f>
        <v>0</v>
      </c>
      <c r="BF37" s="150">
        <f>'Feasibility Study'!BD22*$L$27</f>
        <v>0</v>
      </c>
      <c r="BG37" s="150">
        <f>'Feasibility Study'!BE22*$L$27</f>
        <v>0</v>
      </c>
      <c r="BH37" s="150">
        <f>'Feasibility Study'!BF22*$L$27</f>
        <v>0</v>
      </c>
      <c r="BI37" s="150">
        <f>'Feasibility Study'!BG22*$L$27</f>
        <v>0</v>
      </c>
      <c r="BJ37" s="150">
        <f>'Feasibility Study'!BH22*$L$27</f>
        <v>0</v>
      </c>
      <c r="BK37" s="150">
        <f>'Feasibility Study'!BI22*$L$27</f>
        <v>0</v>
      </c>
      <c r="BL37" s="150">
        <f>'Feasibility Study'!BJ22*$L$27</f>
        <v>0</v>
      </c>
      <c r="BM37" s="150">
        <f>'Feasibility Study'!BK22*$L$27</f>
        <v>0</v>
      </c>
      <c r="BN37" s="150">
        <f>'Feasibility Study'!BL22*$L$27</f>
        <v>0</v>
      </c>
      <c r="BO37" s="150">
        <f>'Feasibility Study'!BM22*$L$27</f>
        <v>0</v>
      </c>
      <c r="BP37" s="150">
        <f>'Feasibility Study'!BN22*$L$27</f>
        <v>0</v>
      </c>
      <c r="BQ37" s="150">
        <f>'Feasibility Study'!BO22*$L$27</f>
        <v>0</v>
      </c>
      <c r="BR37" s="150">
        <f>'Feasibility Study'!BP22*$L$27</f>
        <v>0</v>
      </c>
      <c r="BS37" s="150">
        <f>'Feasibility Study'!BQ22*$L$27</f>
        <v>0</v>
      </c>
      <c r="BT37" s="150">
        <f>'Feasibility Study'!BR22*$L$27</f>
        <v>0</v>
      </c>
      <c r="BU37" s="150">
        <f>'Feasibility Study'!BS22*$L$27</f>
        <v>0</v>
      </c>
      <c r="BV37" s="150">
        <f>'Feasibility Study'!BT22*$L$27</f>
        <v>0</v>
      </c>
      <c r="BW37" s="150">
        <f>'Feasibility Study'!BU22*$L$27</f>
        <v>0</v>
      </c>
      <c r="BX37" s="150">
        <f>'Feasibility Study'!BV22*$L$27</f>
        <v>0</v>
      </c>
      <c r="BY37" s="150">
        <f>'Feasibility Study'!BW22*$L$27</f>
        <v>0</v>
      </c>
      <c r="BZ37" s="150">
        <f>'Feasibility Study'!BX22*$L$27</f>
        <v>0</v>
      </c>
      <c r="CA37" s="150">
        <f>'Feasibility Study'!BY22*$L$27</f>
        <v>0</v>
      </c>
      <c r="CB37" s="150">
        <f>'Feasibility Study'!BZ22*$L$27</f>
        <v>0</v>
      </c>
      <c r="CC37" s="150">
        <f>'Feasibility Study'!CA22*$L$27</f>
        <v>0</v>
      </c>
      <c r="CD37" s="150">
        <f>'Feasibility Study'!CB22*$L$27</f>
        <v>0</v>
      </c>
      <c r="CE37" s="150">
        <f>'Feasibility Study'!CC22*$L$27</f>
        <v>0</v>
      </c>
      <c r="CF37" s="150">
        <f>'Feasibility Study'!CD22*$L$27</f>
        <v>0</v>
      </c>
      <c r="CG37" s="150">
        <f>'Feasibility Study'!CE22*$L$27</f>
        <v>0</v>
      </c>
      <c r="CH37" s="150">
        <f>'Feasibility Study'!CF22*$L$27</f>
        <v>0</v>
      </c>
      <c r="CI37" s="150">
        <f>'Feasibility Study'!CG22*$L$27</f>
        <v>0</v>
      </c>
      <c r="CJ37" s="150">
        <f>'Feasibility Study'!CH22*$L$27</f>
        <v>0</v>
      </c>
      <c r="CK37" s="150">
        <f>'Feasibility Study'!CI22*$L$27</f>
        <v>0</v>
      </c>
      <c r="CL37" s="150">
        <f>'Feasibility Study'!CJ22*$L$27</f>
        <v>0</v>
      </c>
      <c r="CM37" s="150">
        <f>'Feasibility Study'!CK22*$L$27</f>
        <v>0</v>
      </c>
      <c r="CN37" s="150">
        <f>'Feasibility Study'!CL22*$L$27</f>
        <v>0</v>
      </c>
      <c r="CO37" s="150">
        <f>'Feasibility Study'!CM22*$L$27</f>
        <v>0</v>
      </c>
      <c r="CP37" s="150">
        <f>'Feasibility Study'!CN22*$L$27</f>
        <v>0</v>
      </c>
    </row>
    <row r="38" spans="2:94" ht="12.75" customHeight="1" outlineLevel="1" x14ac:dyDescent="0.2">
      <c r="B38" s="3" t="str">
        <f>'Feasibility Study'!B23</f>
        <v>[Spare]</v>
      </c>
      <c r="J38" s="5" t="s">
        <v>5</v>
      </c>
      <c r="P38" s="127">
        <f t="shared" si="4"/>
        <v>0</v>
      </c>
      <c r="R38" s="150">
        <f>'Feasibility Study'!P23*$L$27</f>
        <v>0</v>
      </c>
      <c r="S38" s="150">
        <f>'Feasibility Study'!Q23*$L$27</f>
        <v>0</v>
      </c>
      <c r="T38" s="150">
        <f>'Feasibility Study'!R23*$L$27</f>
        <v>0</v>
      </c>
      <c r="U38" s="150">
        <f>'Feasibility Study'!S23*$L$27</f>
        <v>0</v>
      </c>
      <c r="V38" s="150">
        <f>'Feasibility Study'!T23*$L$27</f>
        <v>0</v>
      </c>
      <c r="W38" s="150">
        <f>'Feasibility Study'!U23*$L$27</f>
        <v>0</v>
      </c>
      <c r="X38" s="150">
        <f>'Feasibility Study'!V23*$L$27</f>
        <v>0</v>
      </c>
      <c r="Y38" s="150">
        <f>'Feasibility Study'!W23*$L$27</f>
        <v>0</v>
      </c>
      <c r="Z38" s="150">
        <f>'Feasibility Study'!X23*$L$27</f>
        <v>0</v>
      </c>
      <c r="AA38" s="150">
        <f>'Feasibility Study'!Y23*$L$27</f>
        <v>0</v>
      </c>
      <c r="AB38" s="150">
        <f>'Feasibility Study'!Z23*$L$27</f>
        <v>0</v>
      </c>
      <c r="AC38" s="150">
        <f>'Feasibility Study'!AA23*$L$27</f>
        <v>0</v>
      </c>
      <c r="AD38" s="150">
        <f>'Feasibility Study'!AB23*$L$27</f>
        <v>0</v>
      </c>
      <c r="AE38" s="150">
        <f>'Feasibility Study'!AC23*$L$27</f>
        <v>0</v>
      </c>
      <c r="AF38" s="150">
        <f>'Feasibility Study'!AD23*$L$27</f>
        <v>0</v>
      </c>
      <c r="AG38" s="150">
        <f>'Feasibility Study'!AE23*$L$27</f>
        <v>0</v>
      </c>
      <c r="AH38" s="150">
        <f>'Feasibility Study'!AF23*$L$27</f>
        <v>0</v>
      </c>
      <c r="AI38" s="150">
        <f>'Feasibility Study'!AG23*$L$27</f>
        <v>0</v>
      </c>
      <c r="AJ38" s="150">
        <f>'Feasibility Study'!AH23*$L$27</f>
        <v>0</v>
      </c>
      <c r="AK38" s="150">
        <f>'Feasibility Study'!AI23*$L$27</f>
        <v>0</v>
      </c>
      <c r="AL38" s="150">
        <f>'Feasibility Study'!AJ23*$L$27</f>
        <v>0</v>
      </c>
      <c r="AM38" s="150">
        <f>'Feasibility Study'!AK23*$L$27</f>
        <v>0</v>
      </c>
      <c r="AN38" s="150">
        <f>'Feasibility Study'!AL23*$L$27</f>
        <v>0</v>
      </c>
      <c r="AO38" s="150">
        <f>'Feasibility Study'!AM23*$L$27</f>
        <v>0</v>
      </c>
      <c r="AP38" s="150">
        <f>'Feasibility Study'!AN23*$L$27</f>
        <v>0</v>
      </c>
      <c r="AQ38" s="150">
        <f>'Feasibility Study'!AO23*$L$27</f>
        <v>0</v>
      </c>
      <c r="AR38" s="150">
        <f>'Feasibility Study'!AP23*$L$27</f>
        <v>0</v>
      </c>
      <c r="AS38" s="150">
        <f>'Feasibility Study'!AQ23*$L$27</f>
        <v>0</v>
      </c>
      <c r="AT38" s="150">
        <f>'Feasibility Study'!AR23*$L$27</f>
        <v>0</v>
      </c>
      <c r="AU38" s="150">
        <f>'Feasibility Study'!AS23*$L$27</f>
        <v>0</v>
      </c>
      <c r="AV38" s="150">
        <f>'Feasibility Study'!AT23*$L$27</f>
        <v>0</v>
      </c>
      <c r="AW38" s="150">
        <f>'Feasibility Study'!AU23*$L$27</f>
        <v>0</v>
      </c>
      <c r="AX38" s="150">
        <f>'Feasibility Study'!AV23*$L$27</f>
        <v>0</v>
      </c>
      <c r="AY38" s="150">
        <f>'Feasibility Study'!AW23*$L$27</f>
        <v>0</v>
      </c>
      <c r="AZ38" s="150">
        <f>'Feasibility Study'!AX23*$L$27</f>
        <v>0</v>
      </c>
      <c r="BA38" s="150">
        <f>'Feasibility Study'!AY23*$L$27</f>
        <v>0</v>
      </c>
      <c r="BB38" s="150">
        <f>'Feasibility Study'!AZ23*$L$27</f>
        <v>0</v>
      </c>
      <c r="BC38" s="150">
        <f>'Feasibility Study'!BA23*$L$27</f>
        <v>0</v>
      </c>
      <c r="BD38" s="150">
        <f>'Feasibility Study'!BB23*$L$27</f>
        <v>0</v>
      </c>
      <c r="BE38" s="150">
        <f>'Feasibility Study'!BC23*$L$27</f>
        <v>0</v>
      </c>
      <c r="BF38" s="150">
        <f>'Feasibility Study'!BD23*$L$27</f>
        <v>0</v>
      </c>
      <c r="BG38" s="150">
        <f>'Feasibility Study'!BE23*$L$27</f>
        <v>0</v>
      </c>
      <c r="BH38" s="150">
        <f>'Feasibility Study'!BF23*$L$27</f>
        <v>0</v>
      </c>
      <c r="BI38" s="150">
        <f>'Feasibility Study'!BG23*$L$27</f>
        <v>0</v>
      </c>
      <c r="BJ38" s="150">
        <f>'Feasibility Study'!BH23*$L$27</f>
        <v>0</v>
      </c>
      <c r="BK38" s="150">
        <f>'Feasibility Study'!BI23*$L$27</f>
        <v>0</v>
      </c>
      <c r="BL38" s="150">
        <f>'Feasibility Study'!BJ23*$L$27</f>
        <v>0</v>
      </c>
      <c r="BM38" s="150">
        <f>'Feasibility Study'!BK23*$L$27</f>
        <v>0</v>
      </c>
      <c r="BN38" s="150">
        <f>'Feasibility Study'!BL23*$L$27</f>
        <v>0</v>
      </c>
      <c r="BO38" s="150">
        <f>'Feasibility Study'!BM23*$L$27</f>
        <v>0</v>
      </c>
      <c r="BP38" s="150">
        <f>'Feasibility Study'!BN23*$L$27</f>
        <v>0</v>
      </c>
      <c r="BQ38" s="150">
        <f>'Feasibility Study'!BO23*$L$27</f>
        <v>0</v>
      </c>
      <c r="BR38" s="150">
        <f>'Feasibility Study'!BP23*$L$27</f>
        <v>0</v>
      </c>
      <c r="BS38" s="150">
        <f>'Feasibility Study'!BQ23*$L$27</f>
        <v>0</v>
      </c>
      <c r="BT38" s="150">
        <f>'Feasibility Study'!BR23*$L$27</f>
        <v>0</v>
      </c>
      <c r="BU38" s="150">
        <f>'Feasibility Study'!BS23*$L$27</f>
        <v>0</v>
      </c>
      <c r="BV38" s="150">
        <f>'Feasibility Study'!BT23*$L$27</f>
        <v>0</v>
      </c>
      <c r="BW38" s="150">
        <f>'Feasibility Study'!BU23*$L$27</f>
        <v>0</v>
      </c>
      <c r="BX38" s="150">
        <f>'Feasibility Study'!BV23*$L$27</f>
        <v>0</v>
      </c>
      <c r="BY38" s="150">
        <f>'Feasibility Study'!BW23*$L$27</f>
        <v>0</v>
      </c>
      <c r="BZ38" s="150">
        <f>'Feasibility Study'!BX23*$L$27</f>
        <v>0</v>
      </c>
      <c r="CA38" s="150">
        <f>'Feasibility Study'!BY23*$L$27</f>
        <v>0</v>
      </c>
      <c r="CB38" s="150">
        <f>'Feasibility Study'!BZ23*$L$27</f>
        <v>0</v>
      </c>
      <c r="CC38" s="150">
        <f>'Feasibility Study'!CA23*$L$27</f>
        <v>0</v>
      </c>
      <c r="CD38" s="150">
        <f>'Feasibility Study'!CB23*$L$27</f>
        <v>0</v>
      </c>
      <c r="CE38" s="150">
        <f>'Feasibility Study'!CC23*$L$27</f>
        <v>0</v>
      </c>
      <c r="CF38" s="150">
        <f>'Feasibility Study'!CD23*$L$27</f>
        <v>0</v>
      </c>
      <c r="CG38" s="150">
        <f>'Feasibility Study'!CE23*$L$27</f>
        <v>0</v>
      </c>
      <c r="CH38" s="150">
        <f>'Feasibility Study'!CF23*$L$27</f>
        <v>0</v>
      </c>
      <c r="CI38" s="150">
        <f>'Feasibility Study'!CG23*$L$27</f>
        <v>0</v>
      </c>
      <c r="CJ38" s="150">
        <f>'Feasibility Study'!CH23*$L$27</f>
        <v>0</v>
      </c>
      <c r="CK38" s="150">
        <f>'Feasibility Study'!CI23*$L$27</f>
        <v>0</v>
      </c>
      <c r="CL38" s="150">
        <f>'Feasibility Study'!CJ23*$L$27</f>
        <v>0</v>
      </c>
      <c r="CM38" s="150">
        <f>'Feasibility Study'!CK23*$L$27</f>
        <v>0</v>
      </c>
      <c r="CN38" s="150">
        <f>'Feasibility Study'!CL23*$L$27</f>
        <v>0</v>
      </c>
      <c r="CO38" s="150">
        <f>'Feasibility Study'!CM23*$L$27</f>
        <v>0</v>
      </c>
      <c r="CP38" s="150">
        <f>'Feasibility Study'!CN23*$L$27</f>
        <v>0</v>
      </c>
    </row>
    <row r="39" spans="2:94" ht="12.75" customHeight="1" outlineLevel="1" x14ac:dyDescent="0.2">
      <c r="B39" s="13" t="str">
        <f>'Feasibility Study'!B24</f>
        <v>[Spare]</v>
      </c>
      <c r="C39" s="13"/>
      <c r="D39" s="13"/>
      <c r="E39" s="13"/>
      <c r="F39" s="13"/>
      <c r="G39" s="13"/>
      <c r="H39" s="13"/>
      <c r="I39" s="157"/>
      <c r="J39" s="14" t="s">
        <v>5</v>
      </c>
      <c r="K39" s="13"/>
      <c r="L39" s="13"/>
      <c r="M39" s="13"/>
      <c r="N39" s="13"/>
      <c r="O39" s="13"/>
      <c r="P39" s="177">
        <f t="shared" si="4"/>
        <v>0</v>
      </c>
      <c r="Q39" s="13"/>
      <c r="R39" s="160">
        <f>'Feasibility Study'!P24*$L$27</f>
        <v>0</v>
      </c>
      <c r="S39" s="160">
        <f>'Feasibility Study'!Q24*$L$27</f>
        <v>0</v>
      </c>
      <c r="T39" s="160">
        <f>'Feasibility Study'!R24*$L$27</f>
        <v>0</v>
      </c>
      <c r="U39" s="160">
        <f>'Feasibility Study'!S24*$L$27</f>
        <v>0</v>
      </c>
      <c r="V39" s="160">
        <f>'Feasibility Study'!T24*$L$27</f>
        <v>0</v>
      </c>
      <c r="W39" s="160">
        <f>'Feasibility Study'!U24*$L$27</f>
        <v>0</v>
      </c>
      <c r="X39" s="160">
        <f>'Feasibility Study'!V24*$L$27</f>
        <v>0</v>
      </c>
      <c r="Y39" s="160">
        <f>'Feasibility Study'!W24*$L$27</f>
        <v>0</v>
      </c>
      <c r="Z39" s="160">
        <f>'Feasibility Study'!X24*$L$27</f>
        <v>0</v>
      </c>
      <c r="AA39" s="160">
        <f>'Feasibility Study'!Y24*$L$27</f>
        <v>0</v>
      </c>
      <c r="AB39" s="160">
        <f>'Feasibility Study'!Z24*$L$27</f>
        <v>0</v>
      </c>
      <c r="AC39" s="160">
        <f>'Feasibility Study'!AA24*$L$27</f>
        <v>0</v>
      </c>
      <c r="AD39" s="160">
        <f>'Feasibility Study'!AB24*$L$27</f>
        <v>0</v>
      </c>
      <c r="AE39" s="160">
        <f>'Feasibility Study'!AC24*$L$27</f>
        <v>0</v>
      </c>
      <c r="AF39" s="160">
        <f>'Feasibility Study'!AD24*$L$27</f>
        <v>0</v>
      </c>
      <c r="AG39" s="160">
        <f>'Feasibility Study'!AE24*$L$27</f>
        <v>0</v>
      </c>
      <c r="AH39" s="160">
        <f>'Feasibility Study'!AF24*$L$27</f>
        <v>0</v>
      </c>
      <c r="AI39" s="160">
        <f>'Feasibility Study'!AG24*$L$27</f>
        <v>0</v>
      </c>
      <c r="AJ39" s="160">
        <f>'Feasibility Study'!AH24*$L$27</f>
        <v>0</v>
      </c>
      <c r="AK39" s="160">
        <f>'Feasibility Study'!AI24*$L$27</f>
        <v>0</v>
      </c>
      <c r="AL39" s="160">
        <f>'Feasibility Study'!AJ24*$L$27</f>
        <v>0</v>
      </c>
      <c r="AM39" s="160">
        <f>'Feasibility Study'!AK24*$L$27</f>
        <v>0</v>
      </c>
      <c r="AN39" s="160">
        <f>'Feasibility Study'!AL24*$L$27</f>
        <v>0</v>
      </c>
      <c r="AO39" s="160">
        <f>'Feasibility Study'!AM24*$L$27</f>
        <v>0</v>
      </c>
      <c r="AP39" s="160">
        <f>'Feasibility Study'!AN24*$L$27</f>
        <v>0</v>
      </c>
      <c r="AQ39" s="160">
        <f>'Feasibility Study'!AO24*$L$27</f>
        <v>0</v>
      </c>
      <c r="AR39" s="160">
        <f>'Feasibility Study'!AP24*$L$27</f>
        <v>0</v>
      </c>
      <c r="AS39" s="160">
        <f>'Feasibility Study'!AQ24*$L$27</f>
        <v>0</v>
      </c>
      <c r="AT39" s="160">
        <f>'Feasibility Study'!AR24*$L$27</f>
        <v>0</v>
      </c>
      <c r="AU39" s="160">
        <f>'Feasibility Study'!AS24*$L$27</f>
        <v>0</v>
      </c>
      <c r="AV39" s="160">
        <f>'Feasibility Study'!AT24*$L$27</f>
        <v>0</v>
      </c>
      <c r="AW39" s="160">
        <f>'Feasibility Study'!AU24*$L$27</f>
        <v>0</v>
      </c>
      <c r="AX39" s="160">
        <f>'Feasibility Study'!AV24*$L$27</f>
        <v>0</v>
      </c>
      <c r="AY39" s="160">
        <f>'Feasibility Study'!AW24*$L$27</f>
        <v>0</v>
      </c>
      <c r="AZ39" s="160">
        <f>'Feasibility Study'!AX24*$L$27</f>
        <v>0</v>
      </c>
      <c r="BA39" s="160">
        <f>'Feasibility Study'!AY24*$L$27</f>
        <v>0</v>
      </c>
      <c r="BB39" s="160">
        <f>'Feasibility Study'!AZ24*$L$27</f>
        <v>0</v>
      </c>
      <c r="BC39" s="160">
        <f>'Feasibility Study'!BA24*$L$27</f>
        <v>0</v>
      </c>
      <c r="BD39" s="160">
        <f>'Feasibility Study'!BB24*$L$27</f>
        <v>0</v>
      </c>
      <c r="BE39" s="160">
        <f>'Feasibility Study'!BC24*$L$27</f>
        <v>0</v>
      </c>
      <c r="BF39" s="160">
        <f>'Feasibility Study'!BD24*$L$27</f>
        <v>0</v>
      </c>
      <c r="BG39" s="160">
        <f>'Feasibility Study'!BE24*$L$27</f>
        <v>0</v>
      </c>
      <c r="BH39" s="160">
        <f>'Feasibility Study'!BF24*$L$27</f>
        <v>0</v>
      </c>
      <c r="BI39" s="160">
        <f>'Feasibility Study'!BG24*$L$27</f>
        <v>0</v>
      </c>
      <c r="BJ39" s="160">
        <f>'Feasibility Study'!BH24*$L$27</f>
        <v>0</v>
      </c>
      <c r="BK39" s="160">
        <f>'Feasibility Study'!BI24*$L$27</f>
        <v>0</v>
      </c>
      <c r="BL39" s="160">
        <f>'Feasibility Study'!BJ24*$L$27</f>
        <v>0</v>
      </c>
      <c r="BM39" s="160">
        <f>'Feasibility Study'!BK24*$L$27</f>
        <v>0</v>
      </c>
      <c r="BN39" s="160">
        <f>'Feasibility Study'!BL24*$L$27</f>
        <v>0</v>
      </c>
      <c r="BO39" s="160">
        <f>'Feasibility Study'!BM24*$L$27</f>
        <v>0</v>
      </c>
      <c r="BP39" s="160">
        <f>'Feasibility Study'!BN24*$L$27</f>
        <v>0</v>
      </c>
      <c r="BQ39" s="160">
        <f>'Feasibility Study'!BO24*$L$27</f>
        <v>0</v>
      </c>
      <c r="BR39" s="160">
        <f>'Feasibility Study'!BP24*$L$27</f>
        <v>0</v>
      </c>
      <c r="BS39" s="160">
        <f>'Feasibility Study'!BQ24*$L$27</f>
        <v>0</v>
      </c>
      <c r="BT39" s="160">
        <f>'Feasibility Study'!BR24*$L$27</f>
        <v>0</v>
      </c>
      <c r="BU39" s="160">
        <f>'Feasibility Study'!BS24*$L$27</f>
        <v>0</v>
      </c>
      <c r="BV39" s="160">
        <f>'Feasibility Study'!BT24*$L$27</f>
        <v>0</v>
      </c>
      <c r="BW39" s="160">
        <f>'Feasibility Study'!BU24*$L$27</f>
        <v>0</v>
      </c>
      <c r="BX39" s="160">
        <f>'Feasibility Study'!BV24*$L$27</f>
        <v>0</v>
      </c>
      <c r="BY39" s="160">
        <f>'Feasibility Study'!BW24*$L$27</f>
        <v>0</v>
      </c>
      <c r="BZ39" s="160">
        <f>'Feasibility Study'!BX24*$L$27</f>
        <v>0</v>
      </c>
      <c r="CA39" s="160">
        <f>'Feasibility Study'!BY24*$L$27</f>
        <v>0</v>
      </c>
      <c r="CB39" s="160">
        <f>'Feasibility Study'!BZ24*$L$27</f>
        <v>0</v>
      </c>
      <c r="CC39" s="160">
        <f>'Feasibility Study'!CA24*$L$27</f>
        <v>0</v>
      </c>
      <c r="CD39" s="160">
        <f>'Feasibility Study'!CB24*$L$27</f>
        <v>0</v>
      </c>
      <c r="CE39" s="160">
        <f>'Feasibility Study'!CC24*$L$27</f>
        <v>0</v>
      </c>
      <c r="CF39" s="160">
        <f>'Feasibility Study'!CD24*$L$27</f>
        <v>0</v>
      </c>
      <c r="CG39" s="160">
        <f>'Feasibility Study'!CE24*$L$27</f>
        <v>0</v>
      </c>
      <c r="CH39" s="160">
        <f>'Feasibility Study'!CF24*$L$27</f>
        <v>0</v>
      </c>
      <c r="CI39" s="160">
        <f>'Feasibility Study'!CG24*$L$27</f>
        <v>0</v>
      </c>
      <c r="CJ39" s="160">
        <f>'Feasibility Study'!CH24*$L$27</f>
        <v>0</v>
      </c>
      <c r="CK39" s="160">
        <f>'Feasibility Study'!CI24*$L$27</f>
        <v>0</v>
      </c>
      <c r="CL39" s="160">
        <f>'Feasibility Study'!CJ24*$L$27</f>
        <v>0</v>
      </c>
      <c r="CM39" s="160">
        <f>'Feasibility Study'!CK24*$L$27</f>
        <v>0</v>
      </c>
      <c r="CN39" s="160">
        <f>'Feasibility Study'!CL24*$L$27</f>
        <v>0</v>
      </c>
      <c r="CO39" s="160">
        <f>'Feasibility Study'!CM24*$L$27</f>
        <v>0</v>
      </c>
      <c r="CP39" s="160">
        <f>'Feasibility Study'!CN24*$L$27</f>
        <v>0</v>
      </c>
    </row>
    <row r="40" spans="2:94" ht="12.75" customHeight="1" outlineLevel="1" x14ac:dyDescent="0.2">
      <c r="B40" s="44" t="str">
        <f>'Feasibility Study'!B25</f>
        <v>Total</v>
      </c>
      <c r="J40" s="5" t="s">
        <v>5</v>
      </c>
      <c r="P40" s="411">
        <f t="shared" si="4"/>
        <v>464.7</v>
      </c>
      <c r="R40" s="156">
        <f>SUM(R29:R39)</f>
        <v>0</v>
      </c>
      <c r="S40" s="156">
        <f t="shared" ref="S40:CD40" si="5">SUM(S29:S39)</f>
        <v>0</v>
      </c>
      <c r="T40" s="156">
        <f t="shared" si="5"/>
        <v>0</v>
      </c>
      <c r="U40" s="156">
        <f t="shared" si="5"/>
        <v>222.39999999999998</v>
      </c>
      <c r="V40" s="156">
        <f t="shared" si="5"/>
        <v>103.19999999999999</v>
      </c>
      <c r="W40" s="156">
        <f t="shared" si="5"/>
        <v>139.10000000000002</v>
      </c>
      <c r="X40" s="156">
        <f t="shared" si="5"/>
        <v>0</v>
      </c>
      <c r="Y40" s="156">
        <f t="shared" si="5"/>
        <v>0</v>
      </c>
      <c r="Z40" s="156">
        <f t="shared" si="5"/>
        <v>0</v>
      </c>
      <c r="AA40" s="156">
        <f t="shared" si="5"/>
        <v>0</v>
      </c>
      <c r="AB40" s="156">
        <f t="shared" si="5"/>
        <v>0</v>
      </c>
      <c r="AC40" s="156">
        <f t="shared" si="5"/>
        <v>0</v>
      </c>
      <c r="AD40" s="156">
        <f t="shared" si="5"/>
        <v>0</v>
      </c>
      <c r="AE40" s="156">
        <f t="shared" si="5"/>
        <v>0</v>
      </c>
      <c r="AF40" s="156">
        <f t="shared" si="5"/>
        <v>0</v>
      </c>
      <c r="AG40" s="156">
        <f t="shared" si="5"/>
        <v>0</v>
      </c>
      <c r="AH40" s="156">
        <f t="shared" si="5"/>
        <v>0</v>
      </c>
      <c r="AI40" s="156">
        <f t="shared" si="5"/>
        <v>0</v>
      </c>
      <c r="AJ40" s="156">
        <f t="shared" si="5"/>
        <v>0</v>
      </c>
      <c r="AK40" s="156">
        <f t="shared" si="5"/>
        <v>0</v>
      </c>
      <c r="AL40" s="156">
        <f t="shared" si="5"/>
        <v>0</v>
      </c>
      <c r="AM40" s="156">
        <f t="shared" si="5"/>
        <v>0</v>
      </c>
      <c r="AN40" s="156">
        <f t="shared" si="5"/>
        <v>0</v>
      </c>
      <c r="AO40" s="156">
        <f t="shared" si="5"/>
        <v>0</v>
      </c>
      <c r="AP40" s="156">
        <f t="shared" si="5"/>
        <v>0</v>
      </c>
      <c r="AQ40" s="156">
        <f t="shared" si="5"/>
        <v>0</v>
      </c>
      <c r="AR40" s="156">
        <f t="shared" si="5"/>
        <v>0</v>
      </c>
      <c r="AS40" s="156">
        <f t="shared" si="5"/>
        <v>0</v>
      </c>
      <c r="AT40" s="156">
        <f t="shared" si="5"/>
        <v>0</v>
      </c>
      <c r="AU40" s="156">
        <f t="shared" si="5"/>
        <v>0</v>
      </c>
      <c r="AV40" s="156">
        <f t="shared" si="5"/>
        <v>0</v>
      </c>
      <c r="AW40" s="156">
        <f t="shared" si="5"/>
        <v>0</v>
      </c>
      <c r="AX40" s="156">
        <f t="shared" si="5"/>
        <v>0</v>
      </c>
      <c r="AY40" s="156">
        <f t="shared" si="5"/>
        <v>0</v>
      </c>
      <c r="AZ40" s="156">
        <f t="shared" si="5"/>
        <v>0</v>
      </c>
      <c r="BA40" s="156">
        <f t="shared" si="5"/>
        <v>0</v>
      </c>
      <c r="BB40" s="156">
        <f t="shared" si="5"/>
        <v>0</v>
      </c>
      <c r="BC40" s="156">
        <f t="shared" si="5"/>
        <v>0</v>
      </c>
      <c r="BD40" s="156">
        <f t="shared" si="5"/>
        <v>0</v>
      </c>
      <c r="BE40" s="156">
        <f t="shared" si="5"/>
        <v>0</v>
      </c>
      <c r="BF40" s="156">
        <f t="shared" si="5"/>
        <v>0</v>
      </c>
      <c r="BG40" s="156">
        <f t="shared" si="5"/>
        <v>0</v>
      </c>
      <c r="BH40" s="156">
        <f t="shared" si="5"/>
        <v>0</v>
      </c>
      <c r="BI40" s="156">
        <f t="shared" si="5"/>
        <v>0</v>
      </c>
      <c r="BJ40" s="156">
        <f t="shared" si="5"/>
        <v>0</v>
      </c>
      <c r="BK40" s="156">
        <f t="shared" si="5"/>
        <v>0</v>
      </c>
      <c r="BL40" s="156">
        <f t="shared" si="5"/>
        <v>0</v>
      </c>
      <c r="BM40" s="156">
        <f t="shared" si="5"/>
        <v>0</v>
      </c>
      <c r="BN40" s="156">
        <f t="shared" si="5"/>
        <v>0</v>
      </c>
      <c r="BO40" s="156">
        <f t="shared" si="5"/>
        <v>0</v>
      </c>
      <c r="BP40" s="156">
        <f t="shared" si="5"/>
        <v>0</v>
      </c>
      <c r="BQ40" s="156">
        <f t="shared" si="5"/>
        <v>0</v>
      </c>
      <c r="BR40" s="156">
        <f t="shared" si="5"/>
        <v>0</v>
      </c>
      <c r="BS40" s="156">
        <f t="shared" si="5"/>
        <v>0</v>
      </c>
      <c r="BT40" s="156">
        <f t="shared" si="5"/>
        <v>0</v>
      </c>
      <c r="BU40" s="156">
        <f t="shared" si="5"/>
        <v>0</v>
      </c>
      <c r="BV40" s="156">
        <f t="shared" si="5"/>
        <v>0</v>
      </c>
      <c r="BW40" s="156">
        <f t="shared" si="5"/>
        <v>0</v>
      </c>
      <c r="BX40" s="156">
        <f t="shared" si="5"/>
        <v>0</v>
      </c>
      <c r="BY40" s="156">
        <f t="shared" si="5"/>
        <v>0</v>
      </c>
      <c r="BZ40" s="156">
        <f t="shared" si="5"/>
        <v>0</v>
      </c>
      <c r="CA40" s="156">
        <f t="shared" si="5"/>
        <v>0</v>
      </c>
      <c r="CB40" s="156">
        <f t="shared" si="5"/>
        <v>0</v>
      </c>
      <c r="CC40" s="156">
        <f t="shared" si="5"/>
        <v>0</v>
      </c>
      <c r="CD40" s="156">
        <f t="shared" si="5"/>
        <v>0</v>
      </c>
      <c r="CE40" s="156">
        <f t="shared" ref="CE40:CP40" si="6">SUM(CE29:CE39)</f>
        <v>0</v>
      </c>
      <c r="CF40" s="156">
        <f t="shared" si="6"/>
        <v>0</v>
      </c>
      <c r="CG40" s="156">
        <f t="shared" si="6"/>
        <v>0</v>
      </c>
      <c r="CH40" s="156">
        <f t="shared" si="6"/>
        <v>0</v>
      </c>
      <c r="CI40" s="156">
        <f t="shared" si="6"/>
        <v>0</v>
      </c>
      <c r="CJ40" s="156">
        <f t="shared" si="6"/>
        <v>0</v>
      </c>
      <c r="CK40" s="156">
        <f t="shared" si="6"/>
        <v>0</v>
      </c>
      <c r="CL40" s="156">
        <f t="shared" si="6"/>
        <v>0</v>
      </c>
      <c r="CM40" s="156">
        <f t="shared" si="6"/>
        <v>0</v>
      </c>
      <c r="CN40" s="156">
        <f t="shared" si="6"/>
        <v>0</v>
      </c>
      <c r="CO40" s="156">
        <f t="shared" si="6"/>
        <v>0</v>
      </c>
      <c r="CP40" s="156">
        <f t="shared" si="6"/>
        <v>0</v>
      </c>
    </row>
    <row r="41" spans="2:94" ht="12.75" customHeight="1" outlineLevel="1" x14ac:dyDescent="0.2">
      <c r="L41" s="145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  <c r="BA41" s="147"/>
      <c r="BB41" s="147"/>
      <c r="BC41" s="147"/>
      <c r="BD41" s="147"/>
      <c r="BE41" s="147"/>
      <c r="BF41" s="147"/>
      <c r="BG41" s="147"/>
      <c r="BH41" s="147"/>
      <c r="BI41" s="147"/>
      <c r="BJ41" s="147"/>
      <c r="BK41" s="147"/>
      <c r="BL41" s="147"/>
      <c r="BM41" s="147"/>
      <c r="BN41" s="147"/>
      <c r="BO41" s="147"/>
      <c r="BP41" s="147"/>
      <c r="BQ41" s="147"/>
      <c r="BR41" s="147"/>
      <c r="BS41" s="147"/>
      <c r="BT41" s="147"/>
      <c r="BU41" s="147"/>
      <c r="BV41" s="147"/>
      <c r="BW41" s="147"/>
      <c r="BX41" s="147"/>
      <c r="BY41" s="147"/>
      <c r="BZ41" s="147"/>
      <c r="CA41" s="147"/>
      <c r="CB41" s="147"/>
      <c r="CC41" s="147"/>
      <c r="CD41" s="147"/>
      <c r="CE41" s="147"/>
      <c r="CF41" s="147"/>
      <c r="CG41" s="147"/>
      <c r="CH41" s="147"/>
      <c r="CI41" s="147"/>
      <c r="CJ41" s="147"/>
      <c r="CK41" s="147"/>
      <c r="CL41" s="147"/>
      <c r="CM41" s="147"/>
      <c r="CN41" s="147"/>
      <c r="CO41" s="147"/>
      <c r="CP41" s="147"/>
    </row>
    <row r="42" spans="2:94" ht="12.75" customHeight="1" outlineLevel="1" x14ac:dyDescent="0.2">
      <c r="B42" s="3" t="s">
        <v>114</v>
      </c>
      <c r="J42" s="5" t="s">
        <v>5</v>
      </c>
      <c r="L42" s="194">
        <f>'Feasibility Study'!K27</f>
        <v>0.05</v>
      </c>
      <c r="P42" s="127">
        <f>SUM(R42:CP42)</f>
        <v>23.235000000000003</v>
      </c>
      <c r="R42" s="147">
        <f t="shared" ref="R42:AW42" si="7">$L42*R40</f>
        <v>0</v>
      </c>
      <c r="S42" s="147">
        <f t="shared" si="7"/>
        <v>0</v>
      </c>
      <c r="T42" s="147">
        <f t="shared" si="7"/>
        <v>0</v>
      </c>
      <c r="U42" s="147">
        <f t="shared" si="7"/>
        <v>11.12</v>
      </c>
      <c r="V42" s="147">
        <f t="shared" si="7"/>
        <v>5.16</v>
      </c>
      <c r="W42" s="147">
        <f t="shared" si="7"/>
        <v>6.9550000000000018</v>
      </c>
      <c r="X42" s="147">
        <f t="shared" si="7"/>
        <v>0</v>
      </c>
      <c r="Y42" s="147">
        <f t="shared" si="7"/>
        <v>0</v>
      </c>
      <c r="Z42" s="147">
        <f t="shared" si="7"/>
        <v>0</v>
      </c>
      <c r="AA42" s="147">
        <f t="shared" si="7"/>
        <v>0</v>
      </c>
      <c r="AB42" s="147">
        <f t="shared" si="7"/>
        <v>0</v>
      </c>
      <c r="AC42" s="147">
        <f t="shared" si="7"/>
        <v>0</v>
      </c>
      <c r="AD42" s="147">
        <f t="shared" si="7"/>
        <v>0</v>
      </c>
      <c r="AE42" s="147">
        <f t="shared" si="7"/>
        <v>0</v>
      </c>
      <c r="AF42" s="147">
        <f t="shared" si="7"/>
        <v>0</v>
      </c>
      <c r="AG42" s="147">
        <f t="shared" si="7"/>
        <v>0</v>
      </c>
      <c r="AH42" s="147">
        <f t="shared" si="7"/>
        <v>0</v>
      </c>
      <c r="AI42" s="147">
        <f t="shared" si="7"/>
        <v>0</v>
      </c>
      <c r="AJ42" s="147">
        <f t="shared" si="7"/>
        <v>0</v>
      </c>
      <c r="AK42" s="147">
        <f t="shared" si="7"/>
        <v>0</v>
      </c>
      <c r="AL42" s="147">
        <f t="shared" si="7"/>
        <v>0</v>
      </c>
      <c r="AM42" s="147">
        <f t="shared" si="7"/>
        <v>0</v>
      </c>
      <c r="AN42" s="147">
        <f t="shared" si="7"/>
        <v>0</v>
      </c>
      <c r="AO42" s="147">
        <f t="shared" si="7"/>
        <v>0</v>
      </c>
      <c r="AP42" s="147">
        <f t="shared" si="7"/>
        <v>0</v>
      </c>
      <c r="AQ42" s="147">
        <f t="shared" si="7"/>
        <v>0</v>
      </c>
      <c r="AR42" s="147">
        <f t="shared" si="7"/>
        <v>0</v>
      </c>
      <c r="AS42" s="147">
        <f t="shared" si="7"/>
        <v>0</v>
      </c>
      <c r="AT42" s="147">
        <f t="shared" si="7"/>
        <v>0</v>
      </c>
      <c r="AU42" s="147">
        <f t="shared" si="7"/>
        <v>0</v>
      </c>
      <c r="AV42" s="147">
        <f t="shared" si="7"/>
        <v>0</v>
      </c>
      <c r="AW42" s="147">
        <f t="shared" si="7"/>
        <v>0</v>
      </c>
      <c r="AX42" s="147">
        <f t="shared" ref="AX42:CC42" si="8">$L42*AX40</f>
        <v>0</v>
      </c>
      <c r="AY42" s="147">
        <f t="shared" si="8"/>
        <v>0</v>
      </c>
      <c r="AZ42" s="147">
        <f t="shared" si="8"/>
        <v>0</v>
      </c>
      <c r="BA42" s="147">
        <f t="shared" si="8"/>
        <v>0</v>
      </c>
      <c r="BB42" s="147">
        <f t="shared" si="8"/>
        <v>0</v>
      </c>
      <c r="BC42" s="147">
        <f t="shared" si="8"/>
        <v>0</v>
      </c>
      <c r="BD42" s="147">
        <f t="shared" si="8"/>
        <v>0</v>
      </c>
      <c r="BE42" s="147">
        <f t="shared" si="8"/>
        <v>0</v>
      </c>
      <c r="BF42" s="147">
        <f t="shared" si="8"/>
        <v>0</v>
      </c>
      <c r="BG42" s="147">
        <f t="shared" si="8"/>
        <v>0</v>
      </c>
      <c r="BH42" s="147">
        <f t="shared" si="8"/>
        <v>0</v>
      </c>
      <c r="BI42" s="147">
        <f t="shared" si="8"/>
        <v>0</v>
      </c>
      <c r="BJ42" s="147">
        <f t="shared" si="8"/>
        <v>0</v>
      </c>
      <c r="BK42" s="147">
        <f t="shared" si="8"/>
        <v>0</v>
      </c>
      <c r="BL42" s="147">
        <f t="shared" si="8"/>
        <v>0</v>
      </c>
      <c r="BM42" s="147">
        <f t="shared" si="8"/>
        <v>0</v>
      </c>
      <c r="BN42" s="147">
        <f t="shared" si="8"/>
        <v>0</v>
      </c>
      <c r="BO42" s="147">
        <f t="shared" si="8"/>
        <v>0</v>
      </c>
      <c r="BP42" s="147">
        <f t="shared" si="8"/>
        <v>0</v>
      </c>
      <c r="BQ42" s="147">
        <f t="shared" si="8"/>
        <v>0</v>
      </c>
      <c r="BR42" s="147">
        <f t="shared" si="8"/>
        <v>0</v>
      </c>
      <c r="BS42" s="147">
        <f t="shared" si="8"/>
        <v>0</v>
      </c>
      <c r="BT42" s="147">
        <f t="shared" si="8"/>
        <v>0</v>
      </c>
      <c r="BU42" s="147">
        <f t="shared" si="8"/>
        <v>0</v>
      </c>
      <c r="BV42" s="147">
        <f t="shared" si="8"/>
        <v>0</v>
      </c>
      <c r="BW42" s="147">
        <f t="shared" si="8"/>
        <v>0</v>
      </c>
      <c r="BX42" s="147">
        <f t="shared" si="8"/>
        <v>0</v>
      </c>
      <c r="BY42" s="147">
        <f t="shared" si="8"/>
        <v>0</v>
      </c>
      <c r="BZ42" s="147">
        <f t="shared" si="8"/>
        <v>0</v>
      </c>
      <c r="CA42" s="147">
        <f t="shared" si="8"/>
        <v>0</v>
      </c>
      <c r="CB42" s="147">
        <f t="shared" si="8"/>
        <v>0</v>
      </c>
      <c r="CC42" s="147">
        <f t="shared" si="8"/>
        <v>0</v>
      </c>
      <c r="CD42" s="147">
        <f t="shared" ref="CD42:CP42" si="9">$L42*CD40</f>
        <v>0</v>
      </c>
      <c r="CE42" s="147">
        <f t="shared" si="9"/>
        <v>0</v>
      </c>
      <c r="CF42" s="147">
        <f t="shared" si="9"/>
        <v>0</v>
      </c>
      <c r="CG42" s="147">
        <f t="shared" si="9"/>
        <v>0</v>
      </c>
      <c r="CH42" s="147">
        <f t="shared" si="9"/>
        <v>0</v>
      </c>
      <c r="CI42" s="147">
        <f t="shared" si="9"/>
        <v>0</v>
      </c>
      <c r="CJ42" s="147">
        <f t="shared" si="9"/>
        <v>0</v>
      </c>
      <c r="CK42" s="147">
        <f t="shared" si="9"/>
        <v>0</v>
      </c>
      <c r="CL42" s="147">
        <f t="shared" si="9"/>
        <v>0</v>
      </c>
      <c r="CM42" s="147">
        <f t="shared" si="9"/>
        <v>0</v>
      </c>
      <c r="CN42" s="147">
        <f t="shared" si="9"/>
        <v>0</v>
      </c>
      <c r="CO42" s="147">
        <f t="shared" si="9"/>
        <v>0</v>
      </c>
      <c r="CP42" s="147">
        <f t="shared" si="9"/>
        <v>0</v>
      </c>
    </row>
    <row r="43" spans="2:94" ht="12.75" customHeight="1" outlineLevel="1" x14ac:dyDescent="0.2">
      <c r="L43" s="145"/>
      <c r="P43" s="146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  <c r="BA43" s="147"/>
      <c r="BB43" s="147"/>
      <c r="BC43" s="147"/>
      <c r="BD43" s="147"/>
      <c r="BE43" s="147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147"/>
      <c r="BQ43" s="147"/>
      <c r="BR43" s="147"/>
      <c r="BS43" s="147"/>
      <c r="BT43" s="147"/>
      <c r="BU43" s="147"/>
      <c r="BV43" s="147"/>
      <c r="BW43" s="147"/>
      <c r="BX43" s="147"/>
      <c r="BY43" s="147"/>
      <c r="BZ43" s="147"/>
      <c r="CA43" s="147"/>
      <c r="CB43" s="147"/>
      <c r="CC43" s="147"/>
      <c r="CD43" s="147"/>
      <c r="CE43" s="147"/>
      <c r="CF43" s="147"/>
      <c r="CG43" s="147"/>
      <c r="CH43" s="147"/>
      <c r="CI43" s="147"/>
      <c r="CJ43" s="147"/>
      <c r="CK43" s="147"/>
      <c r="CL43" s="147"/>
      <c r="CM43" s="147"/>
      <c r="CN43" s="147"/>
      <c r="CO43" s="147"/>
      <c r="CP43" s="147"/>
    </row>
    <row r="44" spans="2:94" ht="12.75" customHeight="1" outlineLevel="1" x14ac:dyDescent="0.2">
      <c r="L44" s="145"/>
      <c r="P44" s="146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  <c r="BA44" s="147"/>
      <c r="BB44" s="147"/>
      <c r="BC44" s="147"/>
      <c r="BD44" s="147"/>
      <c r="BE44" s="147"/>
      <c r="BF44" s="147"/>
      <c r="BG44" s="147"/>
      <c r="BH44" s="147"/>
      <c r="BI44" s="147"/>
      <c r="BJ44" s="147"/>
      <c r="BK44" s="147"/>
      <c r="BL44" s="147"/>
      <c r="BM44" s="147"/>
      <c r="BN44" s="147"/>
      <c r="BO44" s="147"/>
      <c r="BP44" s="147"/>
      <c r="BQ44" s="147"/>
      <c r="BR44" s="147"/>
      <c r="BS44" s="147"/>
      <c r="BT44" s="147"/>
      <c r="BU44" s="147"/>
      <c r="BV44" s="147"/>
      <c r="BW44" s="147"/>
      <c r="BX44" s="147"/>
      <c r="BY44" s="147"/>
      <c r="BZ44" s="147"/>
      <c r="CA44" s="147"/>
      <c r="CB44" s="147"/>
      <c r="CC44" s="147"/>
      <c r="CD44" s="147"/>
      <c r="CE44" s="147"/>
      <c r="CF44" s="147"/>
      <c r="CG44" s="147"/>
      <c r="CH44" s="147"/>
      <c r="CI44" s="147"/>
      <c r="CJ44" s="147"/>
      <c r="CK44" s="147"/>
      <c r="CL44" s="147"/>
      <c r="CM44" s="147"/>
      <c r="CN44" s="147"/>
      <c r="CO44" s="147"/>
      <c r="CP44" s="147"/>
    </row>
    <row r="45" spans="2:94" ht="12.75" customHeight="1" outlineLevel="1" x14ac:dyDescent="0.2">
      <c r="B45" s="191" t="s">
        <v>198</v>
      </c>
      <c r="C45" s="195"/>
      <c r="D45" s="195"/>
      <c r="E45" s="195"/>
      <c r="F45" s="195"/>
      <c r="G45" s="195"/>
      <c r="L45" s="145"/>
      <c r="P45" s="146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  <c r="BA45" s="147"/>
      <c r="BB45" s="147"/>
      <c r="BC45" s="147"/>
      <c r="BD45" s="147"/>
      <c r="BE45" s="147"/>
      <c r="BF45" s="147"/>
      <c r="BG45" s="147"/>
      <c r="BH45" s="147"/>
      <c r="BI45" s="147"/>
      <c r="BJ45" s="147"/>
      <c r="BK45" s="147"/>
      <c r="BL45" s="147"/>
      <c r="BM45" s="147"/>
      <c r="BN45" s="147"/>
      <c r="BO45" s="147"/>
      <c r="BP45" s="147"/>
      <c r="BQ45" s="147"/>
      <c r="BR45" s="147"/>
      <c r="BS45" s="147"/>
      <c r="BT45" s="147"/>
      <c r="BU45" s="147"/>
      <c r="BV45" s="147"/>
      <c r="BW45" s="147"/>
      <c r="BX45" s="147"/>
      <c r="BY45" s="147"/>
      <c r="BZ45" s="147"/>
      <c r="CA45" s="147"/>
      <c r="CB45" s="147"/>
      <c r="CC45" s="147"/>
      <c r="CD45" s="147"/>
      <c r="CE45" s="147"/>
      <c r="CF45" s="147"/>
      <c r="CG45" s="147"/>
      <c r="CH45" s="147"/>
      <c r="CI45" s="147"/>
      <c r="CJ45" s="147"/>
      <c r="CK45" s="147"/>
      <c r="CL45" s="147"/>
      <c r="CM45" s="147"/>
      <c r="CN45" s="147"/>
      <c r="CO45" s="147"/>
      <c r="CP45" s="147"/>
    </row>
    <row r="46" spans="2:94" ht="12.75" customHeight="1" outlineLevel="1" x14ac:dyDescent="0.2">
      <c r="L46" s="196"/>
      <c r="P46" s="146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  <c r="BA46" s="147"/>
      <c r="BB46" s="147"/>
      <c r="BC46" s="147"/>
      <c r="BD46" s="147"/>
      <c r="BE46" s="147"/>
      <c r="BF46" s="147"/>
      <c r="BG46" s="147"/>
      <c r="BH46" s="147"/>
      <c r="BI46" s="147"/>
      <c r="BJ46" s="147"/>
      <c r="BK46" s="147"/>
      <c r="BL46" s="147"/>
      <c r="BM46" s="147"/>
      <c r="BN46" s="147"/>
      <c r="BO46" s="147"/>
      <c r="BP46" s="147"/>
      <c r="BQ46" s="147"/>
      <c r="BR46" s="147"/>
      <c r="BS46" s="147"/>
      <c r="BT46" s="147"/>
      <c r="BU46" s="147"/>
      <c r="BV46" s="147"/>
      <c r="BW46" s="147"/>
      <c r="BX46" s="147"/>
      <c r="BY46" s="147"/>
      <c r="BZ46" s="147"/>
      <c r="CA46" s="147"/>
      <c r="CB46" s="147"/>
      <c r="CC46" s="147"/>
      <c r="CD46" s="147"/>
      <c r="CE46" s="147"/>
      <c r="CF46" s="147"/>
      <c r="CG46" s="147"/>
      <c r="CH46" s="147"/>
      <c r="CI46" s="147"/>
      <c r="CJ46" s="147"/>
      <c r="CK46" s="147"/>
      <c r="CL46" s="147"/>
      <c r="CM46" s="147"/>
      <c r="CN46" s="147"/>
      <c r="CO46" s="147"/>
      <c r="CP46" s="147"/>
    </row>
    <row r="47" spans="2:94" ht="12.75" customHeight="1" outlineLevel="1" x14ac:dyDescent="0.2">
      <c r="B47" s="3" t="s">
        <v>17</v>
      </c>
      <c r="J47" s="5" t="s">
        <v>18</v>
      </c>
      <c r="L47" s="135" t="s">
        <v>179</v>
      </c>
      <c r="P47" s="146"/>
      <c r="R47" s="38">
        <f>IF(R101&lt;&gt;0,1,0)</f>
        <v>0</v>
      </c>
      <c r="S47" s="38">
        <f t="shared" ref="S47:CD47" si="10">IF(S101&lt;&gt;0,1,0)</f>
        <v>0</v>
      </c>
      <c r="T47" s="38">
        <f t="shared" si="10"/>
        <v>0</v>
      </c>
      <c r="U47" s="38">
        <f t="shared" si="10"/>
        <v>0</v>
      </c>
      <c r="V47" s="38">
        <f t="shared" si="10"/>
        <v>0</v>
      </c>
      <c r="W47" s="38">
        <f t="shared" si="10"/>
        <v>0</v>
      </c>
      <c r="X47" s="38">
        <f t="shared" si="10"/>
        <v>1</v>
      </c>
      <c r="Y47" s="38">
        <f t="shared" si="10"/>
        <v>1</v>
      </c>
      <c r="Z47" s="38">
        <f t="shared" si="10"/>
        <v>1</v>
      </c>
      <c r="AA47" s="38">
        <f t="shared" si="10"/>
        <v>1</v>
      </c>
      <c r="AB47" s="38">
        <f t="shared" si="10"/>
        <v>1</v>
      </c>
      <c r="AC47" s="38">
        <f t="shared" si="10"/>
        <v>1</v>
      </c>
      <c r="AD47" s="38">
        <f t="shared" si="10"/>
        <v>1</v>
      </c>
      <c r="AE47" s="38">
        <f t="shared" si="10"/>
        <v>1</v>
      </c>
      <c r="AF47" s="38">
        <f t="shared" si="10"/>
        <v>1</v>
      </c>
      <c r="AG47" s="38">
        <f t="shared" si="10"/>
        <v>1</v>
      </c>
      <c r="AH47" s="38">
        <f t="shared" si="10"/>
        <v>1</v>
      </c>
      <c r="AI47" s="38">
        <f t="shared" si="10"/>
        <v>1</v>
      </c>
      <c r="AJ47" s="38">
        <f t="shared" si="10"/>
        <v>1</v>
      </c>
      <c r="AK47" s="38">
        <f t="shared" si="10"/>
        <v>1</v>
      </c>
      <c r="AL47" s="38">
        <f t="shared" si="10"/>
        <v>1</v>
      </c>
      <c r="AM47" s="38">
        <f t="shared" si="10"/>
        <v>1</v>
      </c>
      <c r="AN47" s="38">
        <f t="shared" si="10"/>
        <v>1</v>
      </c>
      <c r="AO47" s="38">
        <f t="shared" si="10"/>
        <v>1</v>
      </c>
      <c r="AP47" s="38">
        <f t="shared" si="10"/>
        <v>1</v>
      </c>
      <c r="AQ47" s="38">
        <f t="shared" si="10"/>
        <v>1</v>
      </c>
      <c r="AR47" s="38">
        <f t="shared" si="10"/>
        <v>1</v>
      </c>
      <c r="AS47" s="38">
        <f t="shared" si="10"/>
        <v>0</v>
      </c>
      <c r="AT47" s="38">
        <f t="shared" si="10"/>
        <v>0</v>
      </c>
      <c r="AU47" s="38">
        <f t="shared" si="10"/>
        <v>0</v>
      </c>
      <c r="AV47" s="38">
        <f t="shared" si="10"/>
        <v>0</v>
      </c>
      <c r="AW47" s="38">
        <f t="shared" si="10"/>
        <v>0</v>
      </c>
      <c r="AX47" s="38">
        <f t="shared" si="10"/>
        <v>0</v>
      </c>
      <c r="AY47" s="38">
        <f t="shared" si="10"/>
        <v>0</v>
      </c>
      <c r="AZ47" s="38">
        <f t="shared" si="10"/>
        <v>0</v>
      </c>
      <c r="BA47" s="38">
        <f t="shared" si="10"/>
        <v>0</v>
      </c>
      <c r="BB47" s="38">
        <f t="shared" si="10"/>
        <v>0</v>
      </c>
      <c r="BC47" s="38">
        <f t="shared" si="10"/>
        <v>0</v>
      </c>
      <c r="BD47" s="38">
        <f t="shared" si="10"/>
        <v>0</v>
      </c>
      <c r="BE47" s="38">
        <f t="shared" si="10"/>
        <v>0</v>
      </c>
      <c r="BF47" s="38">
        <f t="shared" si="10"/>
        <v>0</v>
      </c>
      <c r="BG47" s="38">
        <f t="shared" si="10"/>
        <v>0</v>
      </c>
      <c r="BH47" s="38">
        <f t="shared" si="10"/>
        <v>0</v>
      </c>
      <c r="BI47" s="38">
        <f t="shared" si="10"/>
        <v>0</v>
      </c>
      <c r="BJ47" s="38">
        <f t="shared" si="10"/>
        <v>0</v>
      </c>
      <c r="BK47" s="38">
        <f t="shared" si="10"/>
        <v>0</v>
      </c>
      <c r="BL47" s="38">
        <f t="shared" si="10"/>
        <v>0</v>
      </c>
      <c r="BM47" s="38">
        <f t="shared" si="10"/>
        <v>0</v>
      </c>
      <c r="BN47" s="38">
        <f t="shared" si="10"/>
        <v>0</v>
      </c>
      <c r="BO47" s="38">
        <f t="shared" si="10"/>
        <v>0</v>
      </c>
      <c r="BP47" s="38">
        <f t="shared" si="10"/>
        <v>0</v>
      </c>
      <c r="BQ47" s="38">
        <f t="shared" si="10"/>
        <v>0</v>
      </c>
      <c r="BR47" s="38">
        <f t="shared" si="10"/>
        <v>0</v>
      </c>
      <c r="BS47" s="38">
        <f t="shared" si="10"/>
        <v>0</v>
      </c>
      <c r="BT47" s="38">
        <f t="shared" si="10"/>
        <v>0</v>
      </c>
      <c r="BU47" s="38">
        <f t="shared" si="10"/>
        <v>0</v>
      </c>
      <c r="BV47" s="38">
        <f t="shared" si="10"/>
        <v>0</v>
      </c>
      <c r="BW47" s="38">
        <f t="shared" si="10"/>
        <v>0</v>
      </c>
      <c r="BX47" s="38">
        <f t="shared" si="10"/>
        <v>0</v>
      </c>
      <c r="BY47" s="38">
        <f t="shared" si="10"/>
        <v>0</v>
      </c>
      <c r="BZ47" s="38">
        <f t="shared" si="10"/>
        <v>0</v>
      </c>
      <c r="CA47" s="38">
        <f t="shared" si="10"/>
        <v>0</v>
      </c>
      <c r="CB47" s="38">
        <f t="shared" si="10"/>
        <v>0</v>
      </c>
      <c r="CC47" s="38">
        <f t="shared" si="10"/>
        <v>0</v>
      </c>
      <c r="CD47" s="38">
        <f t="shared" si="10"/>
        <v>0</v>
      </c>
      <c r="CE47" s="38">
        <f t="shared" ref="CE47:CP47" si="11">IF(CE101&lt;&gt;0,1,0)</f>
        <v>0</v>
      </c>
      <c r="CF47" s="38">
        <f t="shared" si="11"/>
        <v>0</v>
      </c>
      <c r="CG47" s="38">
        <f t="shared" si="11"/>
        <v>0</v>
      </c>
      <c r="CH47" s="38">
        <f t="shared" si="11"/>
        <v>0</v>
      </c>
      <c r="CI47" s="38">
        <f t="shared" si="11"/>
        <v>0</v>
      </c>
      <c r="CJ47" s="38">
        <f t="shared" si="11"/>
        <v>0</v>
      </c>
      <c r="CK47" s="38">
        <f t="shared" si="11"/>
        <v>0</v>
      </c>
      <c r="CL47" s="38">
        <f t="shared" si="11"/>
        <v>0</v>
      </c>
      <c r="CM47" s="38">
        <f t="shared" si="11"/>
        <v>0</v>
      </c>
      <c r="CN47" s="38">
        <f t="shared" si="11"/>
        <v>0</v>
      </c>
      <c r="CO47" s="38">
        <f t="shared" si="11"/>
        <v>0</v>
      </c>
      <c r="CP47" s="38">
        <f t="shared" si="11"/>
        <v>0</v>
      </c>
    </row>
    <row r="48" spans="2:94" ht="12.75" customHeight="1" outlineLevel="1" x14ac:dyDescent="0.2">
      <c r="L48" s="148">
        <f>1+Sens!F20</f>
        <v>1</v>
      </c>
      <c r="P48" s="146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</row>
    <row r="49" spans="1:94" ht="12.75" customHeight="1" outlineLevel="1" x14ac:dyDescent="0.2">
      <c r="B49" s="3" t="str">
        <f>'Feasibility Study'!B34</f>
        <v>Clearing &amp; Topsoil Removal</v>
      </c>
      <c r="J49" s="5" t="s">
        <v>5</v>
      </c>
      <c r="L49" s="9"/>
      <c r="P49" s="127">
        <f t="shared" ref="P49:P60" si="12">SUM(R49:CP49)</f>
        <v>11.660273768372788</v>
      </c>
      <c r="R49" s="150">
        <f>'Feasibility Study'!P34*'Manganese Mine'!R$20*R$47*$L$48</f>
        <v>0</v>
      </c>
      <c r="S49" s="150">
        <f>'Feasibility Study'!Q34*'Manganese Mine'!S$20*S$47*$L$48</f>
        <v>0</v>
      </c>
      <c r="T49" s="150">
        <f>'Feasibility Study'!R34*'Manganese Mine'!T$20*T$47*$L$48</f>
        <v>0</v>
      </c>
      <c r="U49" s="150">
        <f>'Feasibility Study'!S34*'Manganese Mine'!U$20*U$47*$L$48</f>
        <v>0</v>
      </c>
      <c r="V49" s="150">
        <f>'Feasibility Study'!T34*'Manganese Mine'!V$20*V$47*$L$48</f>
        <v>0</v>
      </c>
      <c r="W49" s="150">
        <f>'Feasibility Study'!U34*'Manganese Mine'!W$20*W$47*$L$48</f>
        <v>0</v>
      </c>
      <c r="X49" s="150">
        <f>'Feasibility Study'!V34*'Manganese Mine'!X$20*X$47*$L$48</f>
        <v>9.7660052384513057E-2</v>
      </c>
      <c r="Y49" s="150">
        <f>'Feasibility Study'!W34*'Manganese Mine'!Y$20*Y$47*$L$48</f>
        <v>0.85788989621812373</v>
      </c>
      <c r="Z49" s="150">
        <f>'Feasibility Study'!X34*'Manganese Mine'!Z$20*Z$47*$L$48</f>
        <v>0.14751261456273931</v>
      </c>
      <c r="AA49" s="150">
        <f>'Feasibility Study'!Y34*'Manganese Mine'!AA$20*AA$47*$L$48</f>
        <v>0.39125776829844211</v>
      </c>
      <c r="AB49" s="150">
        <f>'Feasibility Study'!Z34*'Manganese Mine'!AB$20*AB$47*$L$48</f>
        <v>5.1190394225427358E-2</v>
      </c>
      <c r="AC49" s="150">
        <f>'Feasibility Study'!AA34*'Manganese Mine'!AC$20*AC$47*$L$48</f>
        <v>0.75906757952876058</v>
      </c>
      <c r="AD49" s="150">
        <f>'Feasibility Study'!AB34*'Manganese Mine'!AD$20*AD$47*$L$48</f>
        <v>0.5866873451245237</v>
      </c>
      <c r="AE49" s="150">
        <f>'Feasibility Study'!AC34*'Manganese Mine'!AE$20*AE$47*$L$48</f>
        <v>0.72481731735142996</v>
      </c>
      <c r="AF49" s="150">
        <f>'Feasibility Study'!AD34*'Manganese Mine'!AF$20*AF$47*$L$48</f>
        <v>1.0820692021469553</v>
      </c>
      <c r="AG49" s="150">
        <f>'Feasibility Study'!AE34*'Manganese Mine'!AG$20*AG$47*$L$48</f>
        <v>0.44450907730867811</v>
      </c>
      <c r="AH49" s="150">
        <f>'Feasibility Study'!AF34*'Manganese Mine'!AH$20*AH$47*$L$48</f>
        <v>0.38912413636007481</v>
      </c>
      <c r="AI49" s="150">
        <f>'Feasibility Study'!AG34*'Manganese Mine'!AI$20*AI$47*$L$48</f>
        <v>1.2994984150460884</v>
      </c>
      <c r="AJ49" s="150">
        <f>'Feasibility Study'!AH34*'Manganese Mine'!AJ$20*AJ$47*$L$48</f>
        <v>0.14777521533493185</v>
      </c>
      <c r="AK49" s="150">
        <f>'Feasibility Study'!AI34*'Manganese Mine'!AK$20*AK$47*$L$48</f>
        <v>0.41253502798892705</v>
      </c>
      <c r="AL49" s="150">
        <f>'Feasibility Study'!AJ34*'Manganese Mine'!AL$20*AL$47*$L$48</f>
        <v>0.19998190821443435</v>
      </c>
      <c r="AM49" s="150">
        <f>'Feasibility Study'!AK34*'Manganese Mine'!AM$20*AM$47*$L$48</f>
        <v>0.38968046603992046</v>
      </c>
      <c r="AN49" s="150">
        <f>'Feasibility Study'!AL34*'Manganese Mine'!AN$20*AN$47*$L$48</f>
        <v>1.283059866657432</v>
      </c>
      <c r="AO49" s="150">
        <f>'Feasibility Study'!AM34*'Manganese Mine'!AO$20*AO$47*$L$48</f>
        <v>4.412080409626918E-2</v>
      </c>
      <c r="AP49" s="150">
        <f>'Feasibility Study'!AN34*'Manganese Mine'!AP$20*AP$47*$L$48</f>
        <v>0.67306690836858252</v>
      </c>
      <c r="AQ49" s="150">
        <f>'Feasibility Study'!AO34*'Manganese Mine'!AQ$20*AQ$47*$L$48</f>
        <v>1.1327211608023684</v>
      </c>
      <c r="AR49" s="150">
        <f>'Feasibility Study'!AP34*'Manganese Mine'!AR$20*AR$47*$L$48</f>
        <v>0.54604861231416457</v>
      </c>
      <c r="AS49" s="150">
        <f>'Feasibility Study'!AQ34*'Manganese Mine'!AS$20*AS$47*$L$48</f>
        <v>0</v>
      </c>
      <c r="AT49" s="150">
        <f>'Feasibility Study'!AR34*'Manganese Mine'!AT$20*AT$47*$L$48</f>
        <v>0</v>
      </c>
      <c r="AU49" s="150">
        <f>'Feasibility Study'!AS34*'Manganese Mine'!AU$20*AU$47*$L$48</f>
        <v>0</v>
      </c>
      <c r="AV49" s="150">
        <f>'Feasibility Study'!AT34*'Manganese Mine'!AV$20*AV$47*$L$48</f>
        <v>0</v>
      </c>
      <c r="AW49" s="150">
        <f>'Feasibility Study'!AU34*'Manganese Mine'!AW$20*AW$47*$L$48</f>
        <v>0</v>
      </c>
      <c r="AX49" s="150">
        <f>'Feasibility Study'!AV34*'Manganese Mine'!AX$20*AX$47*$L$48</f>
        <v>0</v>
      </c>
      <c r="AY49" s="150">
        <f>'Feasibility Study'!AW34*'Manganese Mine'!AY$20*AY$47*$L$48</f>
        <v>0</v>
      </c>
      <c r="AZ49" s="150">
        <f>'Feasibility Study'!AX34*'Manganese Mine'!AZ$20*AZ$47*$L$48</f>
        <v>0</v>
      </c>
      <c r="BA49" s="150">
        <f>'Feasibility Study'!AY34*'Manganese Mine'!BA$20*BA$47*$L$48</f>
        <v>0</v>
      </c>
      <c r="BB49" s="150">
        <f>'Feasibility Study'!AZ34*'Manganese Mine'!BB$20*BB$47*$L$48</f>
        <v>0</v>
      </c>
      <c r="BC49" s="150">
        <f>'Feasibility Study'!BA34*'Manganese Mine'!BC$20*BC$47*$L$48</f>
        <v>0</v>
      </c>
      <c r="BD49" s="150">
        <f>'Feasibility Study'!BB34*'Manganese Mine'!BD$20*BD$47*$L$48</f>
        <v>0</v>
      </c>
      <c r="BE49" s="150">
        <f>'Feasibility Study'!BC34*'Manganese Mine'!BE$20*BE$47*$L$48</f>
        <v>0</v>
      </c>
      <c r="BF49" s="150">
        <f>'Feasibility Study'!BD34*'Manganese Mine'!BF$20*BF$47*$L$48</f>
        <v>0</v>
      </c>
      <c r="BG49" s="150">
        <f>'Feasibility Study'!BE34*'Manganese Mine'!BG$20*BG$47*$L$48</f>
        <v>0</v>
      </c>
      <c r="BH49" s="150">
        <f>'Feasibility Study'!BF34*'Manganese Mine'!BH$20*BH$47*$L$48</f>
        <v>0</v>
      </c>
      <c r="BI49" s="150">
        <f>'Feasibility Study'!BG34*'Manganese Mine'!BI$20*BI$47*$L$48</f>
        <v>0</v>
      </c>
      <c r="BJ49" s="150">
        <f>'Feasibility Study'!BH34*'Manganese Mine'!BJ$20*BJ$47*$L$48</f>
        <v>0</v>
      </c>
      <c r="BK49" s="150">
        <f>'Feasibility Study'!BI34*'Manganese Mine'!BK$20*BK$47*$L$48</f>
        <v>0</v>
      </c>
      <c r="BL49" s="150">
        <f>'Feasibility Study'!BJ34*'Manganese Mine'!BL$20*BL$47*$L$48</f>
        <v>0</v>
      </c>
      <c r="BM49" s="150">
        <f>'Feasibility Study'!BK34*'Manganese Mine'!BM$20*BM$47*$L$48</f>
        <v>0</v>
      </c>
      <c r="BN49" s="150">
        <f>'Feasibility Study'!BL34*'Manganese Mine'!BN$20*BN$47*$L$48</f>
        <v>0</v>
      </c>
      <c r="BO49" s="150">
        <f>'Feasibility Study'!BM34*'Manganese Mine'!BO$20*BO$47*$L$48</f>
        <v>0</v>
      </c>
      <c r="BP49" s="150">
        <f>'Feasibility Study'!BN34*'Manganese Mine'!BP$20*BP$47*$L$48</f>
        <v>0</v>
      </c>
      <c r="BQ49" s="150">
        <f>'Feasibility Study'!BO34*'Manganese Mine'!BQ$20*BQ$47*$L$48</f>
        <v>0</v>
      </c>
      <c r="BR49" s="150">
        <f>'Feasibility Study'!BP34*'Manganese Mine'!BR$20*BR$47*$L$48</f>
        <v>0</v>
      </c>
      <c r="BS49" s="150">
        <f>'Feasibility Study'!BQ34*'Manganese Mine'!BS$20*BS$47*$L$48</f>
        <v>0</v>
      </c>
      <c r="BT49" s="150">
        <f>'Feasibility Study'!BR34*'Manganese Mine'!BT$20*BT$47*$L$48</f>
        <v>0</v>
      </c>
      <c r="BU49" s="150">
        <f>'Feasibility Study'!BS34*'Manganese Mine'!BU$20*BU$47*$L$48</f>
        <v>0</v>
      </c>
      <c r="BV49" s="150">
        <f>'Feasibility Study'!BT34*'Manganese Mine'!BV$20*BV$47*$L$48</f>
        <v>0</v>
      </c>
      <c r="BW49" s="150">
        <f>'Feasibility Study'!BU34*'Manganese Mine'!BW$20*BW$47*$L$48</f>
        <v>0</v>
      </c>
      <c r="BX49" s="150">
        <f>'Feasibility Study'!BV34*'Manganese Mine'!BX$20*BX$47*$L$48</f>
        <v>0</v>
      </c>
      <c r="BY49" s="150">
        <f>'Feasibility Study'!BW34*'Manganese Mine'!BY$20*BY$47*$L$48</f>
        <v>0</v>
      </c>
      <c r="BZ49" s="150">
        <f>'Feasibility Study'!BX34*'Manganese Mine'!BZ$20*BZ$47*$L$48</f>
        <v>0</v>
      </c>
      <c r="CA49" s="150">
        <f>'Feasibility Study'!BY34*'Manganese Mine'!CA$20*CA$47*$L$48</f>
        <v>0</v>
      </c>
      <c r="CB49" s="150">
        <f>'Feasibility Study'!BZ34*'Manganese Mine'!CB$20*CB$47*$L$48</f>
        <v>0</v>
      </c>
      <c r="CC49" s="150">
        <f>'Feasibility Study'!CA34*'Manganese Mine'!CC$20*CC$47*$L$48</f>
        <v>0</v>
      </c>
      <c r="CD49" s="150">
        <f>'Feasibility Study'!CB34*'Manganese Mine'!CD$20*CD$47*$L$48</f>
        <v>0</v>
      </c>
      <c r="CE49" s="150">
        <f>'Feasibility Study'!CC34*'Manganese Mine'!CE$20*CE$47*$L$48</f>
        <v>0</v>
      </c>
      <c r="CF49" s="150">
        <f>'Feasibility Study'!CD34*'Manganese Mine'!CF$20*CF$47*$L$48</f>
        <v>0</v>
      </c>
      <c r="CG49" s="150">
        <f>'Feasibility Study'!CE34*'Manganese Mine'!CG$20*CG$47*$L$48</f>
        <v>0</v>
      </c>
      <c r="CH49" s="150">
        <f>'Feasibility Study'!CF34*'Manganese Mine'!CH$20*CH$47*$L$48</f>
        <v>0</v>
      </c>
      <c r="CI49" s="150">
        <f>'Feasibility Study'!CG34*'Manganese Mine'!CI$20*CI$47*$L$48</f>
        <v>0</v>
      </c>
      <c r="CJ49" s="150">
        <f>'Feasibility Study'!CH34*'Manganese Mine'!CJ$20*CJ$47*$L$48</f>
        <v>0</v>
      </c>
      <c r="CK49" s="150">
        <f>'Feasibility Study'!CI34*'Manganese Mine'!CK$20*CK$47*$L$48</f>
        <v>0</v>
      </c>
      <c r="CL49" s="150">
        <f>'Feasibility Study'!CJ34*'Manganese Mine'!CL$20*CL$47*$L$48</f>
        <v>0</v>
      </c>
      <c r="CM49" s="150">
        <f>'Feasibility Study'!CK34*'Manganese Mine'!CM$20*CM$47*$L$48</f>
        <v>0</v>
      </c>
      <c r="CN49" s="150">
        <f>'Feasibility Study'!CL34*'Manganese Mine'!CN$20*CN$47*$L$48</f>
        <v>0</v>
      </c>
      <c r="CO49" s="150">
        <f>'Feasibility Study'!CM34*'Manganese Mine'!CO$20*CO$47*$L$48</f>
        <v>0</v>
      </c>
      <c r="CP49" s="150">
        <f>'Feasibility Study'!CN34*'Manganese Mine'!CP$20*CP$47*$L$48</f>
        <v>0</v>
      </c>
    </row>
    <row r="50" spans="1:94" ht="12.75" customHeight="1" outlineLevel="1" x14ac:dyDescent="0.2">
      <c r="B50" s="3" t="str">
        <f>'Feasibility Study'!B35</f>
        <v>Haul Road Construction</v>
      </c>
      <c r="J50" s="5" t="s">
        <v>5</v>
      </c>
      <c r="L50" s="9"/>
      <c r="P50" s="127">
        <f t="shared" si="12"/>
        <v>13.700563217658107</v>
      </c>
      <c r="R50" s="150">
        <f>'Feasibility Study'!P35*'Manganese Mine'!R$20*R$47*$L$48</f>
        <v>0</v>
      </c>
      <c r="S50" s="150">
        <f>'Feasibility Study'!Q35*'Manganese Mine'!S$20*S$47*$L$48</f>
        <v>0</v>
      </c>
      <c r="T50" s="150">
        <f>'Feasibility Study'!R35*'Manganese Mine'!T$20*T$47*$L$48</f>
        <v>0</v>
      </c>
      <c r="U50" s="150">
        <f>'Feasibility Study'!S35*'Manganese Mine'!U$20*U$47*$L$48</f>
        <v>0</v>
      </c>
      <c r="V50" s="150">
        <f>'Feasibility Study'!T35*'Manganese Mine'!V$20*V$47*$L$48</f>
        <v>0</v>
      </c>
      <c r="W50" s="150">
        <f>'Feasibility Study'!U35*'Manganese Mine'!W$20*W$47*$L$48</f>
        <v>0</v>
      </c>
      <c r="X50" s="150">
        <f>'Feasibility Study'!V35*'Manganese Mine'!X$20*X$47*$L$48</f>
        <v>0.54729751380301739</v>
      </c>
      <c r="Y50" s="150">
        <f>'Feasibility Study'!W35*'Manganese Mine'!Y$20*Y$47*$L$48</f>
        <v>0.94807550164934706</v>
      </c>
      <c r="Z50" s="150">
        <f>'Feasibility Study'!X35*'Manganese Mine'!Z$20*Z$47*$L$48</f>
        <v>0.41867678856786184</v>
      </c>
      <c r="AA50" s="150">
        <f>'Feasibility Study'!Y35*'Manganese Mine'!AA$20*AA$47*$L$48</f>
        <v>0.615010547087947</v>
      </c>
      <c r="AB50" s="150">
        <f>'Feasibility Study'!Z35*'Manganese Mine'!AB$20*AB$47*$L$48</f>
        <v>3.0224947062646602E-2</v>
      </c>
      <c r="AC50" s="150">
        <f>'Feasibility Study'!AA35*'Manganese Mine'!AC$20*AC$47*$L$48</f>
        <v>0.38463296364930005</v>
      </c>
      <c r="AD50" s="150">
        <f>'Feasibility Study'!AB35*'Manganese Mine'!AD$20*AD$47*$L$48</f>
        <v>0.10905116049013876</v>
      </c>
      <c r="AE50" s="150">
        <f>'Feasibility Study'!AC35*'Manganese Mine'!AE$20*AE$47*$L$48</f>
        <v>3.4476519055162885E-2</v>
      </c>
      <c r="AF50" s="150">
        <f>'Feasibility Study'!AD35*'Manganese Mine'!AF$20*AF$47*$L$48</f>
        <v>1.1548927646680789</v>
      </c>
      <c r="AG50" s="150">
        <f>'Feasibility Study'!AE35*'Manganese Mine'!AG$20*AG$47*$L$48</f>
        <v>7.5092176186192724E-2</v>
      </c>
      <c r="AH50" s="150">
        <f>'Feasibility Study'!AF35*'Manganese Mine'!AH$20*AH$47*$L$48</f>
        <v>0.68529368277153513</v>
      </c>
      <c r="AI50" s="150">
        <f>'Feasibility Study'!AG35*'Manganese Mine'!AI$20*AI$47*$L$48</f>
        <v>0.4439813722694253</v>
      </c>
      <c r="AJ50" s="150">
        <f>'Feasibility Study'!AH35*'Manganese Mine'!AJ$20*AJ$47*$L$48</f>
        <v>0.88890831248163205</v>
      </c>
      <c r="AK50" s="150">
        <f>'Feasibility Study'!AI35*'Manganese Mine'!AK$20*AK$47*$L$48</f>
        <v>1.2684280327571082</v>
      </c>
      <c r="AL50" s="150">
        <f>'Feasibility Study'!AJ35*'Manganese Mine'!AL$20*AL$47*$L$48</f>
        <v>1.0350028767538983</v>
      </c>
      <c r="AM50" s="150">
        <f>'Feasibility Study'!AK35*'Manganese Mine'!AM$20*AM$47*$L$48</f>
        <v>0.36622905945269746</v>
      </c>
      <c r="AN50" s="150">
        <f>'Feasibility Study'!AL35*'Manganese Mine'!AN$20*AN$47*$L$48</f>
        <v>0.91670842889646398</v>
      </c>
      <c r="AO50" s="150">
        <f>'Feasibility Study'!AM35*'Manganese Mine'!AO$20*AO$47*$L$48</f>
        <v>1.1886455436476511</v>
      </c>
      <c r="AP50" s="150">
        <f>'Feasibility Study'!AN35*'Manganese Mine'!AP$20*AP$47*$L$48</f>
        <v>1.6015813275986204</v>
      </c>
      <c r="AQ50" s="150">
        <f>'Feasibility Study'!AO35*'Manganese Mine'!AQ$20*AQ$47*$L$48</f>
        <v>0.37649934014698683</v>
      </c>
      <c r="AR50" s="150">
        <f>'Feasibility Study'!AP35*'Manganese Mine'!AR$20*AR$47*$L$48</f>
        <v>0.61185435866239468</v>
      </c>
      <c r="AS50" s="150">
        <f>'Feasibility Study'!AQ35*'Manganese Mine'!AS$20*AS$47*$L$48</f>
        <v>0</v>
      </c>
      <c r="AT50" s="150">
        <f>'Feasibility Study'!AR35*'Manganese Mine'!AT$20*AT$47*$L$48</f>
        <v>0</v>
      </c>
      <c r="AU50" s="150">
        <f>'Feasibility Study'!AS35*'Manganese Mine'!AU$20*AU$47*$L$48</f>
        <v>0</v>
      </c>
      <c r="AV50" s="150">
        <f>'Feasibility Study'!AT35*'Manganese Mine'!AV$20*AV$47*$L$48</f>
        <v>0</v>
      </c>
      <c r="AW50" s="150">
        <f>'Feasibility Study'!AU35*'Manganese Mine'!AW$20*AW$47*$L$48</f>
        <v>0</v>
      </c>
      <c r="AX50" s="150">
        <f>'Feasibility Study'!AV35*'Manganese Mine'!AX$20*AX$47*$L$48</f>
        <v>0</v>
      </c>
      <c r="AY50" s="150">
        <f>'Feasibility Study'!AW35*'Manganese Mine'!AY$20*AY$47*$L$48</f>
        <v>0</v>
      </c>
      <c r="AZ50" s="150">
        <f>'Feasibility Study'!AX35*'Manganese Mine'!AZ$20*AZ$47*$L$48</f>
        <v>0</v>
      </c>
      <c r="BA50" s="150">
        <f>'Feasibility Study'!AY35*'Manganese Mine'!BA$20*BA$47*$L$48</f>
        <v>0</v>
      </c>
      <c r="BB50" s="150">
        <f>'Feasibility Study'!AZ35*'Manganese Mine'!BB$20*BB$47*$L$48</f>
        <v>0</v>
      </c>
      <c r="BC50" s="150">
        <f>'Feasibility Study'!BA35*'Manganese Mine'!BC$20*BC$47*$L$48</f>
        <v>0</v>
      </c>
      <c r="BD50" s="150">
        <f>'Feasibility Study'!BB35*'Manganese Mine'!BD$20*BD$47*$L$48</f>
        <v>0</v>
      </c>
      <c r="BE50" s="150">
        <f>'Feasibility Study'!BC35*'Manganese Mine'!BE$20*BE$47*$L$48</f>
        <v>0</v>
      </c>
      <c r="BF50" s="150">
        <f>'Feasibility Study'!BD35*'Manganese Mine'!BF$20*BF$47*$L$48</f>
        <v>0</v>
      </c>
      <c r="BG50" s="150">
        <f>'Feasibility Study'!BE35*'Manganese Mine'!BG$20*BG$47*$L$48</f>
        <v>0</v>
      </c>
      <c r="BH50" s="150">
        <f>'Feasibility Study'!BF35*'Manganese Mine'!BH$20*BH$47*$L$48</f>
        <v>0</v>
      </c>
      <c r="BI50" s="150">
        <f>'Feasibility Study'!BG35*'Manganese Mine'!BI$20*BI$47*$L$48</f>
        <v>0</v>
      </c>
      <c r="BJ50" s="150">
        <f>'Feasibility Study'!BH35*'Manganese Mine'!BJ$20*BJ$47*$L$48</f>
        <v>0</v>
      </c>
      <c r="BK50" s="150">
        <f>'Feasibility Study'!BI35*'Manganese Mine'!BK$20*BK$47*$L$48</f>
        <v>0</v>
      </c>
      <c r="BL50" s="150">
        <f>'Feasibility Study'!BJ35*'Manganese Mine'!BL$20*BL$47*$L$48</f>
        <v>0</v>
      </c>
      <c r="BM50" s="150">
        <f>'Feasibility Study'!BK35*'Manganese Mine'!BM$20*BM$47*$L$48</f>
        <v>0</v>
      </c>
      <c r="BN50" s="150">
        <f>'Feasibility Study'!BL35*'Manganese Mine'!BN$20*BN$47*$L$48</f>
        <v>0</v>
      </c>
      <c r="BO50" s="150">
        <f>'Feasibility Study'!BM35*'Manganese Mine'!BO$20*BO$47*$L$48</f>
        <v>0</v>
      </c>
      <c r="BP50" s="150">
        <f>'Feasibility Study'!BN35*'Manganese Mine'!BP$20*BP$47*$L$48</f>
        <v>0</v>
      </c>
      <c r="BQ50" s="150">
        <f>'Feasibility Study'!BO35*'Manganese Mine'!BQ$20*BQ$47*$L$48</f>
        <v>0</v>
      </c>
      <c r="BR50" s="150">
        <f>'Feasibility Study'!BP35*'Manganese Mine'!BR$20*BR$47*$L$48</f>
        <v>0</v>
      </c>
      <c r="BS50" s="150">
        <f>'Feasibility Study'!BQ35*'Manganese Mine'!BS$20*BS$47*$L$48</f>
        <v>0</v>
      </c>
      <c r="BT50" s="150">
        <f>'Feasibility Study'!BR35*'Manganese Mine'!BT$20*BT$47*$L$48</f>
        <v>0</v>
      </c>
      <c r="BU50" s="150">
        <f>'Feasibility Study'!BS35*'Manganese Mine'!BU$20*BU$47*$L$48</f>
        <v>0</v>
      </c>
      <c r="BV50" s="150">
        <f>'Feasibility Study'!BT35*'Manganese Mine'!BV$20*BV$47*$L$48</f>
        <v>0</v>
      </c>
      <c r="BW50" s="150">
        <f>'Feasibility Study'!BU35*'Manganese Mine'!BW$20*BW$47*$L$48</f>
        <v>0</v>
      </c>
      <c r="BX50" s="150">
        <f>'Feasibility Study'!BV35*'Manganese Mine'!BX$20*BX$47*$L$48</f>
        <v>0</v>
      </c>
      <c r="BY50" s="150">
        <f>'Feasibility Study'!BW35*'Manganese Mine'!BY$20*BY$47*$L$48</f>
        <v>0</v>
      </c>
      <c r="BZ50" s="150">
        <f>'Feasibility Study'!BX35*'Manganese Mine'!BZ$20*BZ$47*$L$48</f>
        <v>0</v>
      </c>
      <c r="CA50" s="150">
        <f>'Feasibility Study'!BY35*'Manganese Mine'!CA$20*CA$47*$L$48</f>
        <v>0</v>
      </c>
      <c r="CB50" s="150">
        <f>'Feasibility Study'!BZ35*'Manganese Mine'!CB$20*CB$47*$L$48</f>
        <v>0</v>
      </c>
      <c r="CC50" s="150">
        <f>'Feasibility Study'!CA35*'Manganese Mine'!CC$20*CC$47*$L$48</f>
        <v>0</v>
      </c>
      <c r="CD50" s="150">
        <f>'Feasibility Study'!CB35*'Manganese Mine'!CD$20*CD$47*$L$48</f>
        <v>0</v>
      </c>
      <c r="CE50" s="150">
        <f>'Feasibility Study'!CC35*'Manganese Mine'!CE$20*CE$47*$L$48</f>
        <v>0</v>
      </c>
      <c r="CF50" s="150">
        <f>'Feasibility Study'!CD35*'Manganese Mine'!CF$20*CF$47*$L$48</f>
        <v>0</v>
      </c>
      <c r="CG50" s="150">
        <f>'Feasibility Study'!CE35*'Manganese Mine'!CG$20*CG$47*$L$48</f>
        <v>0</v>
      </c>
      <c r="CH50" s="150">
        <f>'Feasibility Study'!CF35*'Manganese Mine'!CH$20*CH$47*$L$48</f>
        <v>0</v>
      </c>
      <c r="CI50" s="150">
        <f>'Feasibility Study'!CG35*'Manganese Mine'!CI$20*CI$47*$L$48</f>
        <v>0</v>
      </c>
      <c r="CJ50" s="150">
        <f>'Feasibility Study'!CH35*'Manganese Mine'!CJ$20*CJ$47*$L$48</f>
        <v>0</v>
      </c>
      <c r="CK50" s="150">
        <f>'Feasibility Study'!CI35*'Manganese Mine'!CK$20*CK$47*$L$48</f>
        <v>0</v>
      </c>
      <c r="CL50" s="150">
        <f>'Feasibility Study'!CJ35*'Manganese Mine'!CL$20*CL$47*$L$48</f>
        <v>0</v>
      </c>
      <c r="CM50" s="150">
        <f>'Feasibility Study'!CK35*'Manganese Mine'!CM$20*CM$47*$L$48</f>
        <v>0</v>
      </c>
      <c r="CN50" s="150">
        <f>'Feasibility Study'!CL35*'Manganese Mine'!CN$20*CN$47*$L$48</f>
        <v>0</v>
      </c>
      <c r="CO50" s="150">
        <f>'Feasibility Study'!CM35*'Manganese Mine'!CO$20*CO$47*$L$48</f>
        <v>0</v>
      </c>
      <c r="CP50" s="150">
        <f>'Feasibility Study'!CN35*'Manganese Mine'!CP$20*CP$47*$L$48</f>
        <v>0</v>
      </c>
    </row>
    <row r="51" spans="1:94" ht="12.75" customHeight="1" outlineLevel="1" x14ac:dyDescent="0.2">
      <c r="B51" s="3" t="str">
        <f>'Feasibility Study'!B36</f>
        <v>Tailings Dam Lift</v>
      </c>
      <c r="J51" s="5" t="s">
        <v>5</v>
      </c>
      <c r="L51" s="9"/>
      <c r="P51" s="127">
        <f t="shared" si="12"/>
        <v>17.046228783404917</v>
      </c>
      <c r="R51" s="150">
        <f>'Feasibility Study'!P36*'Manganese Mine'!R$20*R$47*$L$48</f>
        <v>0</v>
      </c>
      <c r="S51" s="150">
        <f>'Feasibility Study'!Q36*'Manganese Mine'!S$20*S$47*$L$48</f>
        <v>0</v>
      </c>
      <c r="T51" s="150">
        <f>'Feasibility Study'!R36*'Manganese Mine'!T$20*T$47*$L$48</f>
        <v>0</v>
      </c>
      <c r="U51" s="150">
        <f>'Feasibility Study'!S36*'Manganese Mine'!U$20*U$47*$L$48</f>
        <v>0</v>
      </c>
      <c r="V51" s="150">
        <f>'Feasibility Study'!T36*'Manganese Mine'!V$20*V$47*$L$48</f>
        <v>0</v>
      </c>
      <c r="W51" s="150">
        <f>'Feasibility Study'!U36*'Manganese Mine'!W$20*W$47*$L$48</f>
        <v>0</v>
      </c>
      <c r="X51" s="150">
        <f>'Feasibility Study'!V36*'Manganese Mine'!X$20*X$47*$L$48</f>
        <v>0.81796192279783175</v>
      </c>
      <c r="Y51" s="150">
        <f>'Feasibility Study'!W36*'Manganese Mine'!Y$20*Y$47*$L$48</f>
        <v>0.36758140132620853</v>
      </c>
      <c r="Z51" s="150">
        <f>'Feasibility Study'!X36*'Manganese Mine'!Z$20*Z$47*$L$48</f>
        <v>1.1218661477439023</v>
      </c>
      <c r="AA51" s="150">
        <f>'Feasibility Study'!Y36*'Manganese Mine'!AA$20*AA$47*$L$48</f>
        <v>1.0141079872435421</v>
      </c>
      <c r="AB51" s="150">
        <f>'Feasibility Study'!Z36*'Manganese Mine'!AB$20*AB$47*$L$48</f>
        <v>0.8391120253808082</v>
      </c>
      <c r="AC51" s="150">
        <f>'Feasibility Study'!AA36*'Manganese Mine'!AC$20*AC$47*$L$48</f>
        <v>1.0945906521327722</v>
      </c>
      <c r="AD51" s="150">
        <f>'Feasibility Study'!AB36*'Manganese Mine'!AD$20*AD$47*$L$48</f>
        <v>0.80077608934177313</v>
      </c>
      <c r="AE51" s="150">
        <f>'Feasibility Study'!AC36*'Manganese Mine'!AE$20*AE$47*$L$48</f>
        <v>0.59304340461464566</v>
      </c>
      <c r="AF51" s="150">
        <f>'Feasibility Study'!AD36*'Manganese Mine'!AF$20*AF$47*$L$48</f>
        <v>5.3394325030908874E-3</v>
      </c>
      <c r="AG51" s="150">
        <f>'Feasibility Study'!AE36*'Manganese Mine'!AG$20*AG$47*$L$48</f>
        <v>0.88892533531449291</v>
      </c>
      <c r="AH51" s="150">
        <f>'Feasibility Study'!AF36*'Manganese Mine'!AH$20*AH$47*$L$48</f>
        <v>1.0969348072059542</v>
      </c>
      <c r="AI51" s="150">
        <f>'Feasibility Study'!AG36*'Manganese Mine'!AI$20*AI$47*$L$48</f>
        <v>1.2619069371955127</v>
      </c>
      <c r="AJ51" s="150">
        <f>'Feasibility Study'!AH36*'Manganese Mine'!AJ$20*AJ$47*$L$48</f>
        <v>0.74379268974755708</v>
      </c>
      <c r="AK51" s="150">
        <f>'Feasibility Study'!AI36*'Manganese Mine'!AK$20*AK$47*$L$48</f>
        <v>0.55285500716651781</v>
      </c>
      <c r="AL51" s="150">
        <f>'Feasibility Study'!AJ36*'Manganese Mine'!AL$20*AL$47*$L$48</f>
        <v>1.1558500206090292</v>
      </c>
      <c r="AM51" s="150">
        <f>'Feasibility Study'!AK36*'Manganese Mine'!AM$20*AM$47*$L$48</f>
        <v>1.1928228728210646</v>
      </c>
      <c r="AN51" s="150">
        <f>'Feasibility Study'!AL36*'Manganese Mine'!AN$20*AN$47*$L$48</f>
        <v>0.67420051672862302</v>
      </c>
      <c r="AO51" s="150">
        <f>'Feasibility Study'!AM36*'Manganese Mine'!AO$20*AO$47*$L$48</f>
        <v>1.5495737386821489</v>
      </c>
      <c r="AP51" s="150">
        <f>'Feasibility Study'!AN36*'Manganese Mine'!AP$20*AP$47*$L$48</f>
        <v>0.85931090563669976</v>
      </c>
      <c r="AQ51" s="150">
        <f>'Feasibility Study'!AO36*'Manganese Mine'!AQ$20*AQ$47*$L$48</f>
        <v>0.33808618043554867</v>
      </c>
      <c r="AR51" s="150">
        <f>'Feasibility Study'!AP36*'Manganese Mine'!AR$20*AR$47*$L$48</f>
        <v>7.7590708777193249E-2</v>
      </c>
      <c r="AS51" s="150">
        <f>'Feasibility Study'!AQ36*'Manganese Mine'!AS$20*AS$47*$L$48</f>
        <v>0</v>
      </c>
      <c r="AT51" s="150">
        <f>'Feasibility Study'!AR36*'Manganese Mine'!AT$20*AT$47*$L$48</f>
        <v>0</v>
      </c>
      <c r="AU51" s="150">
        <f>'Feasibility Study'!AS36*'Manganese Mine'!AU$20*AU$47*$L$48</f>
        <v>0</v>
      </c>
      <c r="AV51" s="150">
        <f>'Feasibility Study'!AT36*'Manganese Mine'!AV$20*AV$47*$L$48</f>
        <v>0</v>
      </c>
      <c r="AW51" s="150">
        <f>'Feasibility Study'!AU36*'Manganese Mine'!AW$20*AW$47*$L$48</f>
        <v>0</v>
      </c>
      <c r="AX51" s="150">
        <f>'Feasibility Study'!AV36*'Manganese Mine'!AX$20*AX$47*$L$48</f>
        <v>0</v>
      </c>
      <c r="AY51" s="150">
        <f>'Feasibility Study'!AW36*'Manganese Mine'!AY$20*AY$47*$L$48</f>
        <v>0</v>
      </c>
      <c r="AZ51" s="150">
        <f>'Feasibility Study'!AX36*'Manganese Mine'!AZ$20*AZ$47*$L$48</f>
        <v>0</v>
      </c>
      <c r="BA51" s="150">
        <f>'Feasibility Study'!AY36*'Manganese Mine'!BA$20*BA$47*$L$48</f>
        <v>0</v>
      </c>
      <c r="BB51" s="150">
        <f>'Feasibility Study'!AZ36*'Manganese Mine'!BB$20*BB$47*$L$48</f>
        <v>0</v>
      </c>
      <c r="BC51" s="150">
        <f>'Feasibility Study'!BA36*'Manganese Mine'!BC$20*BC$47*$L$48</f>
        <v>0</v>
      </c>
      <c r="BD51" s="150">
        <f>'Feasibility Study'!BB36*'Manganese Mine'!BD$20*BD$47*$L$48</f>
        <v>0</v>
      </c>
      <c r="BE51" s="150">
        <f>'Feasibility Study'!BC36*'Manganese Mine'!BE$20*BE$47*$L$48</f>
        <v>0</v>
      </c>
      <c r="BF51" s="150">
        <f>'Feasibility Study'!BD36*'Manganese Mine'!BF$20*BF$47*$L$48</f>
        <v>0</v>
      </c>
      <c r="BG51" s="150">
        <f>'Feasibility Study'!BE36*'Manganese Mine'!BG$20*BG$47*$L$48</f>
        <v>0</v>
      </c>
      <c r="BH51" s="150">
        <f>'Feasibility Study'!BF36*'Manganese Mine'!BH$20*BH$47*$L$48</f>
        <v>0</v>
      </c>
      <c r="BI51" s="150">
        <f>'Feasibility Study'!BG36*'Manganese Mine'!BI$20*BI$47*$L$48</f>
        <v>0</v>
      </c>
      <c r="BJ51" s="150">
        <f>'Feasibility Study'!BH36*'Manganese Mine'!BJ$20*BJ$47*$L$48</f>
        <v>0</v>
      </c>
      <c r="BK51" s="150">
        <f>'Feasibility Study'!BI36*'Manganese Mine'!BK$20*BK$47*$L$48</f>
        <v>0</v>
      </c>
      <c r="BL51" s="150">
        <f>'Feasibility Study'!BJ36*'Manganese Mine'!BL$20*BL$47*$L$48</f>
        <v>0</v>
      </c>
      <c r="BM51" s="150">
        <f>'Feasibility Study'!BK36*'Manganese Mine'!BM$20*BM$47*$L$48</f>
        <v>0</v>
      </c>
      <c r="BN51" s="150">
        <f>'Feasibility Study'!BL36*'Manganese Mine'!BN$20*BN$47*$L$48</f>
        <v>0</v>
      </c>
      <c r="BO51" s="150">
        <f>'Feasibility Study'!BM36*'Manganese Mine'!BO$20*BO$47*$L$48</f>
        <v>0</v>
      </c>
      <c r="BP51" s="150">
        <f>'Feasibility Study'!BN36*'Manganese Mine'!BP$20*BP$47*$L$48</f>
        <v>0</v>
      </c>
      <c r="BQ51" s="150">
        <f>'Feasibility Study'!BO36*'Manganese Mine'!BQ$20*BQ$47*$L$48</f>
        <v>0</v>
      </c>
      <c r="BR51" s="150">
        <f>'Feasibility Study'!BP36*'Manganese Mine'!BR$20*BR$47*$L$48</f>
        <v>0</v>
      </c>
      <c r="BS51" s="150">
        <f>'Feasibility Study'!BQ36*'Manganese Mine'!BS$20*BS$47*$L$48</f>
        <v>0</v>
      </c>
      <c r="BT51" s="150">
        <f>'Feasibility Study'!BR36*'Manganese Mine'!BT$20*BT$47*$L$48</f>
        <v>0</v>
      </c>
      <c r="BU51" s="150">
        <f>'Feasibility Study'!BS36*'Manganese Mine'!BU$20*BU$47*$L$48</f>
        <v>0</v>
      </c>
      <c r="BV51" s="150">
        <f>'Feasibility Study'!BT36*'Manganese Mine'!BV$20*BV$47*$L$48</f>
        <v>0</v>
      </c>
      <c r="BW51" s="150">
        <f>'Feasibility Study'!BU36*'Manganese Mine'!BW$20*BW$47*$L$48</f>
        <v>0</v>
      </c>
      <c r="BX51" s="150">
        <f>'Feasibility Study'!BV36*'Manganese Mine'!BX$20*BX$47*$L$48</f>
        <v>0</v>
      </c>
      <c r="BY51" s="150">
        <f>'Feasibility Study'!BW36*'Manganese Mine'!BY$20*BY$47*$L$48</f>
        <v>0</v>
      </c>
      <c r="BZ51" s="150">
        <f>'Feasibility Study'!BX36*'Manganese Mine'!BZ$20*BZ$47*$L$48</f>
        <v>0</v>
      </c>
      <c r="CA51" s="150">
        <f>'Feasibility Study'!BY36*'Manganese Mine'!CA$20*CA$47*$L$48</f>
        <v>0</v>
      </c>
      <c r="CB51" s="150">
        <f>'Feasibility Study'!BZ36*'Manganese Mine'!CB$20*CB$47*$L$48</f>
        <v>0</v>
      </c>
      <c r="CC51" s="150">
        <f>'Feasibility Study'!CA36*'Manganese Mine'!CC$20*CC$47*$L$48</f>
        <v>0</v>
      </c>
      <c r="CD51" s="150">
        <f>'Feasibility Study'!CB36*'Manganese Mine'!CD$20*CD$47*$L$48</f>
        <v>0</v>
      </c>
      <c r="CE51" s="150">
        <f>'Feasibility Study'!CC36*'Manganese Mine'!CE$20*CE$47*$L$48</f>
        <v>0</v>
      </c>
      <c r="CF51" s="150">
        <f>'Feasibility Study'!CD36*'Manganese Mine'!CF$20*CF$47*$L$48</f>
        <v>0</v>
      </c>
      <c r="CG51" s="150">
        <f>'Feasibility Study'!CE36*'Manganese Mine'!CG$20*CG$47*$L$48</f>
        <v>0</v>
      </c>
      <c r="CH51" s="150">
        <f>'Feasibility Study'!CF36*'Manganese Mine'!CH$20*CH$47*$L$48</f>
        <v>0</v>
      </c>
      <c r="CI51" s="150">
        <f>'Feasibility Study'!CG36*'Manganese Mine'!CI$20*CI$47*$L$48</f>
        <v>0</v>
      </c>
      <c r="CJ51" s="150">
        <f>'Feasibility Study'!CH36*'Manganese Mine'!CJ$20*CJ$47*$L$48</f>
        <v>0</v>
      </c>
      <c r="CK51" s="150">
        <f>'Feasibility Study'!CI36*'Manganese Mine'!CK$20*CK$47*$L$48</f>
        <v>0</v>
      </c>
      <c r="CL51" s="150">
        <f>'Feasibility Study'!CJ36*'Manganese Mine'!CL$20*CL$47*$L$48</f>
        <v>0</v>
      </c>
      <c r="CM51" s="150">
        <f>'Feasibility Study'!CK36*'Manganese Mine'!CM$20*CM$47*$L$48</f>
        <v>0</v>
      </c>
      <c r="CN51" s="150">
        <f>'Feasibility Study'!CL36*'Manganese Mine'!CN$20*CN$47*$L$48</f>
        <v>0</v>
      </c>
      <c r="CO51" s="150">
        <f>'Feasibility Study'!CM36*'Manganese Mine'!CO$20*CO$47*$L$48</f>
        <v>0</v>
      </c>
      <c r="CP51" s="150">
        <f>'Feasibility Study'!CN36*'Manganese Mine'!CP$20*CP$47*$L$48</f>
        <v>0</v>
      </c>
    </row>
    <row r="52" spans="1:94" ht="12.75" customHeight="1" outlineLevel="1" x14ac:dyDescent="0.2">
      <c r="B52" s="3" t="str">
        <f>'Feasibility Study'!B37</f>
        <v>Mine Sediment Control</v>
      </c>
      <c r="J52" s="5" t="s">
        <v>5</v>
      </c>
      <c r="L52" s="9"/>
      <c r="P52" s="127">
        <f t="shared" si="12"/>
        <v>11.638249857349688</v>
      </c>
      <c r="R52" s="150">
        <f>'Feasibility Study'!P37*'Manganese Mine'!R$20*R$47*$L$48</f>
        <v>0</v>
      </c>
      <c r="S52" s="150">
        <f>'Feasibility Study'!Q37*'Manganese Mine'!S$20*S$47*$L$48</f>
        <v>0</v>
      </c>
      <c r="T52" s="150">
        <f>'Feasibility Study'!R37*'Manganese Mine'!T$20*T$47*$L$48</f>
        <v>0</v>
      </c>
      <c r="U52" s="150">
        <f>'Feasibility Study'!S37*'Manganese Mine'!U$20*U$47*$L$48</f>
        <v>0</v>
      </c>
      <c r="V52" s="150">
        <f>'Feasibility Study'!T37*'Manganese Mine'!V$20*V$47*$L$48</f>
        <v>0</v>
      </c>
      <c r="W52" s="150">
        <f>'Feasibility Study'!U37*'Manganese Mine'!W$20*W$47*$L$48</f>
        <v>0</v>
      </c>
      <c r="X52" s="150">
        <f>'Feasibility Study'!V37*'Manganese Mine'!X$20*X$47*$L$48</f>
        <v>0.31118782434084535</v>
      </c>
      <c r="Y52" s="150">
        <f>'Feasibility Study'!W37*'Manganese Mine'!Y$20*Y$47*$L$48</f>
        <v>2.830515394324205E-2</v>
      </c>
      <c r="Z52" s="150">
        <f>'Feasibility Study'!X37*'Manganese Mine'!Z$20*Z$47*$L$48</f>
        <v>1.1546788402839574</v>
      </c>
      <c r="AA52" s="150">
        <f>'Feasibility Study'!Y37*'Manganese Mine'!AA$20*AA$47*$L$48</f>
        <v>0.35859650636323587</v>
      </c>
      <c r="AB52" s="150">
        <f>'Feasibility Study'!Z37*'Manganese Mine'!AB$20*AB$47*$L$48</f>
        <v>0.20779650285721246</v>
      </c>
      <c r="AC52" s="150">
        <f>'Feasibility Study'!AA37*'Manganese Mine'!AC$20*AC$47*$L$48</f>
        <v>0.96219274102459562</v>
      </c>
      <c r="AD52" s="150">
        <f>'Feasibility Study'!AB37*'Manganese Mine'!AD$20*AD$47*$L$48</f>
        <v>0.41308390819846719</v>
      </c>
      <c r="AE52" s="150">
        <f>'Feasibility Study'!AC37*'Manganese Mine'!AE$20*AE$47*$L$48</f>
        <v>0.22386903315842865</v>
      </c>
      <c r="AF52" s="150">
        <f>'Feasibility Study'!AD37*'Manganese Mine'!AF$20*AF$47*$L$48</f>
        <v>0.67573840383244232</v>
      </c>
      <c r="AG52" s="150">
        <f>'Feasibility Study'!AE37*'Manganese Mine'!AG$20*AG$47*$L$48</f>
        <v>2.9996206966237723E-2</v>
      </c>
      <c r="AH52" s="150">
        <f>'Feasibility Study'!AF37*'Manganese Mine'!AH$20*AH$47*$L$48</f>
        <v>0.24885772857622004</v>
      </c>
      <c r="AI52" s="150">
        <f>'Feasibility Study'!AG37*'Manganese Mine'!AI$20*AI$47*$L$48</f>
        <v>8.0160336632403711E-2</v>
      </c>
      <c r="AJ52" s="150">
        <f>'Feasibility Study'!AH37*'Manganese Mine'!AJ$20*AJ$47*$L$48</f>
        <v>0.26408190962794287</v>
      </c>
      <c r="AK52" s="150">
        <f>'Feasibility Study'!AI37*'Manganese Mine'!AK$20*AK$47*$L$48</f>
        <v>0.42261614027012212</v>
      </c>
      <c r="AL52" s="150">
        <f>'Feasibility Study'!AJ37*'Manganese Mine'!AL$20*AL$47*$L$48</f>
        <v>1.1715890338619446</v>
      </c>
      <c r="AM52" s="150">
        <f>'Feasibility Study'!AK37*'Manganese Mine'!AM$20*AM$47*$L$48</f>
        <v>1.2245941397966305</v>
      </c>
      <c r="AN52" s="150">
        <f>'Feasibility Study'!AL37*'Manganese Mine'!AN$20*AN$47*$L$48</f>
        <v>6.9362449726901573E-2</v>
      </c>
      <c r="AO52" s="150">
        <f>'Feasibility Study'!AM37*'Manganese Mine'!AO$20*AO$47*$L$48</f>
        <v>1.2653066115441711</v>
      </c>
      <c r="AP52" s="150">
        <f>'Feasibility Study'!AN37*'Manganese Mine'!AP$20*AP$47*$L$48</f>
        <v>1.4956254517987546</v>
      </c>
      <c r="AQ52" s="150">
        <f>'Feasibility Study'!AO37*'Manganese Mine'!AQ$20*AQ$47*$L$48</f>
        <v>0.56079776904587164</v>
      </c>
      <c r="AR52" s="150">
        <f>'Feasibility Study'!AP37*'Manganese Mine'!AR$20*AR$47*$L$48</f>
        <v>0.46981316550006069</v>
      </c>
      <c r="AS52" s="150">
        <f>'Feasibility Study'!AQ37*'Manganese Mine'!AS$20*AS$47*$L$48</f>
        <v>0</v>
      </c>
      <c r="AT52" s="150">
        <f>'Feasibility Study'!AR37*'Manganese Mine'!AT$20*AT$47*$L$48</f>
        <v>0</v>
      </c>
      <c r="AU52" s="150">
        <f>'Feasibility Study'!AS37*'Manganese Mine'!AU$20*AU$47*$L$48</f>
        <v>0</v>
      </c>
      <c r="AV52" s="150">
        <f>'Feasibility Study'!AT37*'Manganese Mine'!AV$20*AV$47*$L$48</f>
        <v>0</v>
      </c>
      <c r="AW52" s="150">
        <f>'Feasibility Study'!AU37*'Manganese Mine'!AW$20*AW$47*$L$48</f>
        <v>0</v>
      </c>
      <c r="AX52" s="150">
        <f>'Feasibility Study'!AV37*'Manganese Mine'!AX$20*AX$47*$L$48</f>
        <v>0</v>
      </c>
      <c r="AY52" s="150">
        <f>'Feasibility Study'!AW37*'Manganese Mine'!AY$20*AY$47*$L$48</f>
        <v>0</v>
      </c>
      <c r="AZ52" s="150">
        <f>'Feasibility Study'!AX37*'Manganese Mine'!AZ$20*AZ$47*$L$48</f>
        <v>0</v>
      </c>
      <c r="BA52" s="150">
        <f>'Feasibility Study'!AY37*'Manganese Mine'!BA$20*BA$47*$L$48</f>
        <v>0</v>
      </c>
      <c r="BB52" s="150">
        <f>'Feasibility Study'!AZ37*'Manganese Mine'!BB$20*BB$47*$L$48</f>
        <v>0</v>
      </c>
      <c r="BC52" s="150">
        <f>'Feasibility Study'!BA37*'Manganese Mine'!BC$20*BC$47*$L$48</f>
        <v>0</v>
      </c>
      <c r="BD52" s="150">
        <f>'Feasibility Study'!BB37*'Manganese Mine'!BD$20*BD$47*$L$48</f>
        <v>0</v>
      </c>
      <c r="BE52" s="150">
        <f>'Feasibility Study'!BC37*'Manganese Mine'!BE$20*BE$47*$L$48</f>
        <v>0</v>
      </c>
      <c r="BF52" s="150">
        <f>'Feasibility Study'!BD37*'Manganese Mine'!BF$20*BF$47*$L$48</f>
        <v>0</v>
      </c>
      <c r="BG52" s="150">
        <f>'Feasibility Study'!BE37*'Manganese Mine'!BG$20*BG$47*$L$48</f>
        <v>0</v>
      </c>
      <c r="BH52" s="150">
        <f>'Feasibility Study'!BF37*'Manganese Mine'!BH$20*BH$47*$L$48</f>
        <v>0</v>
      </c>
      <c r="BI52" s="150">
        <f>'Feasibility Study'!BG37*'Manganese Mine'!BI$20*BI$47*$L$48</f>
        <v>0</v>
      </c>
      <c r="BJ52" s="150">
        <f>'Feasibility Study'!BH37*'Manganese Mine'!BJ$20*BJ$47*$L$48</f>
        <v>0</v>
      </c>
      <c r="BK52" s="150">
        <f>'Feasibility Study'!BI37*'Manganese Mine'!BK$20*BK$47*$L$48</f>
        <v>0</v>
      </c>
      <c r="BL52" s="150">
        <f>'Feasibility Study'!BJ37*'Manganese Mine'!BL$20*BL$47*$L$48</f>
        <v>0</v>
      </c>
      <c r="BM52" s="150">
        <f>'Feasibility Study'!BK37*'Manganese Mine'!BM$20*BM$47*$L$48</f>
        <v>0</v>
      </c>
      <c r="BN52" s="150">
        <f>'Feasibility Study'!BL37*'Manganese Mine'!BN$20*BN$47*$L$48</f>
        <v>0</v>
      </c>
      <c r="BO52" s="150">
        <f>'Feasibility Study'!BM37*'Manganese Mine'!BO$20*BO$47*$L$48</f>
        <v>0</v>
      </c>
      <c r="BP52" s="150">
        <f>'Feasibility Study'!BN37*'Manganese Mine'!BP$20*BP$47*$L$48</f>
        <v>0</v>
      </c>
      <c r="BQ52" s="150">
        <f>'Feasibility Study'!BO37*'Manganese Mine'!BQ$20*BQ$47*$L$48</f>
        <v>0</v>
      </c>
      <c r="BR52" s="150">
        <f>'Feasibility Study'!BP37*'Manganese Mine'!BR$20*BR$47*$L$48</f>
        <v>0</v>
      </c>
      <c r="BS52" s="150">
        <f>'Feasibility Study'!BQ37*'Manganese Mine'!BS$20*BS$47*$L$48</f>
        <v>0</v>
      </c>
      <c r="BT52" s="150">
        <f>'Feasibility Study'!BR37*'Manganese Mine'!BT$20*BT$47*$L$48</f>
        <v>0</v>
      </c>
      <c r="BU52" s="150">
        <f>'Feasibility Study'!BS37*'Manganese Mine'!BU$20*BU$47*$L$48</f>
        <v>0</v>
      </c>
      <c r="BV52" s="150">
        <f>'Feasibility Study'!BT37*'Manganese Mine'!BV$20*BV$47*$L$48</f>
        <v>0</v>
      </c>
      <c r="BW52" s="150">
        <f>'Feasibility Study'!BU37*'Manganese Mine'!BW$20*BW$47*$L$48</f>
        <v>0</v>
      </c>
      <c r="BX52" s="150">
        <f>'Feasibility Study'!BV37*'Manganese Mine'!BX$20*BX$47*$L$48</f>
        <v>0</v>
      </c>
      <c r="BY52" s="150">
        <f>'Feasibility Study'!BW37*'Manganese Mine'!BY$20*BY$47*$L$48</f>
        <v>0</v>
      </c>
      <c r="BZ52" s="150">
        <f>'Feasibility Study'!BX37*'Manganese Mine'!BZ$20*BZ$47*$L$48</f>
        <v>0</v>
      </c>
      <c r="CA52" s="150">
        <f>'Feasibility Study'!BY37*'Manganese Mine'!CA$20*CA$47*$L$48</f>
        <v>0</v>
      </c>
      <c r="CB52" s="150">
        <f>'Feasibility Study'!BZ37*'Manganese Mine'!CB$20*CB$47*$L$48</f>
        <v>0</v>
      </c>
      <c r="CC52" s="150">
        <f>'Feasibility Study'!CA37*'Manganese Mine'!CC$20*CC$47*$L$48</f>
        <v>0</v>
      </c>
      <c r="CD52" s="150">
        <f>'Feasibility Study'!CB37*'Manganese Mine'!CD$20*CD$47*$L$48</f>
        <v>0</v>
      </c>
      <c r="CE52" s="150">
        <f>'Feasibility Study'!CC37*'Manganese Mine'!CE$20*CE$47*$L$48</f>
        <v>0</v>
      </c>
      <c r="CF52" s="150">
        <f>'Feasibility Study'!CD37*'Manganese Mine'!CF$20*CF$47*$L$48</f>
        <v>0</v>
      </c>
      <c r="CG52" s="150">
        <f>'Feasibility Study'!CE37*'Manganese Mine'!CG$20*CG$47*$L$48</f>
        <v>0</v>
      </c>
      <c r="CH52" s="150">
        <f>'Feasibility Study'!CF37*'Manganese Mine'!CH$20*CH$47*$L$48</f>
        <v>0</v>
      </c>
      <c r="CI52" s="150">
        <f>'Feasibility Study'!CG37*'Manganese Mine'!CI$20*CI$47*$L$48</f>
        <v>0</v>
      </c>
      <c r="CJ52" s="150">
        <f>'Feasibility Study'!CH37*'Manganese Mine'!CJ$20*CJ$47*$L$48</f>
        <v>0</v>
      </c>
      <c r="CK52" s="150">
        <f>'Feasibility Study'!CI37*'Manganese Mine'!CK$20*CK$47*$L$48</f>
        <v>0</v>
      </c>
      <c r="CL52" s="150">
        <f>'Feasibility Study'!CJ37*'Manganese Mine'!CL$20*CL$47*$L$48</f>
        <v>0</v>
      </c>
      <c r="CM52" s="150">
        <f>'Feasibility Study'!CK37*'Manganese Mine'!CM$20*CM$47*$L$48</f>
        <v>0</v>
      </c>
      <c r="CN52" s="150">
        <f>'Feasibility Study'!CL37*'Manganese Mine'!CN$20*CN$47*$L$48</f>
        <v>0</v>
      </c>
      <c r="CO52" s="150">
        <f>'Feasibility Study'!CM37*'Manganese Mine'!CO$20*CO$47*$L$48</f>
        <v>0</v>
      </c>
      <c r="CP52" s="150">
        <f>'Feasibility Study'!CN37*'Manganese Mine'!CP$20*CP$47*$L$48</f>
        <v>0</v>
      </c>
    </row>
    <row r="53" spans="1:94" ht="12.75" customHeight="1" outlineLevel="1" x14ac:dyDescent="0.2">
      <c r="B53" s="3" t="str">
        <f>'Feasibility Study'!B38</f>
        <v>Potable Water</v>
      </c>
      <c r="J53" s="5" t="s">
        <v>5</v>
      </c>
      <c r="L53" s="9"/>
      <c r="P53" s="127">
        <f t="shared" si="12"/>
        <v>15.445613463758475</v>
      </c>
      <c r="R53" s="150">
        <f>'Feasibility Study'!P38*'Manganese Mine'!R$20*R$47*$L$48</f>
        <v>0</v>
      </c>
      <c r="S53" s="150">
        <f>'Feasibility Study'!Q38*'Manganese Mine'!S$20*S$47*$L$48</f>
        <v>0</v>
      </c>
      <c r="T53" s="150">
        <f>'Feasibility Study'!R38*'Manganese Mine'!T$20*T$47*$L$48</f>
        <v>0</v>
      </c>
      <c r="U53" s="150">
        <f>'Feasibility Study'!S38*'Manganese Mine'!U$20*U$47*$L$48</f>
        <v>0</v>
      </c>
      <c r="V53" s="150">
        <f>'Feasibility Study'!T38*'Manganese Mine'!V$20*V$47*$L$48</f>
        <v>0</v>
      </c>
      <c r="W53" s="150">
        <f>'Feasibility Study'!U38*'Manganese Mine'!W$20*W$47*$L$48</f>
        <v>0</v>
      </c>
      <c r="X53" s="150">
        <f>'Feasibility Study'!V38*'Manganese Mine'!X$20*X$47*$L$48</f>
        <v>0.56493570363724444</v>
      </c>
      <c r="Y53" s="150">
        <f>'Feasibility Study'!W38*'Manganese Mine'!Y$20*Y$47*$L$48</f>
        <v>0.24060771783799334</v>
      </c>
      <c r="Z53" s="150">
        <f>'Feasibility Study'!X38*'Manganese Mine'!Z$20*Z$47*$L$48</f>
        <v>0.74707003315084064</v>
      </c>
      <c r="AA53" s="150">
        <f>'Feasibility Study'!Y38*'Manganese Mine'!AA$20*AA$47*$L$48</f>
        <v>0.58883838280485956</v>
      </c>
      <c r="AB53" s="150">
        <f>'Feasibility Study'!Z38*'Manganese Mine'!AB$20*AB$47*$L$48</f>
        <v>0.95820150918889901</v>
      </c>
      <c r="AC53" s="150">
        <f>'Feasibility Study'!AA38*'Manganese Mine'!AC$20*AC$47*$L$48</f>
        <v>1.079664907259086</v>
      </c>
      <c r="AD53" s="150">
        <f>'Feasibility Study'!AB38*'Manganese Mine'!AD$20*AD$47*$L$48</f>
        <v>0.95609696619478535</v>
      </c>
      <c r="AE53" s="150">
        <f>'Feasibility Study'!AC38*'Manganese Mine'!AE$20*AE$47*$L$48</f>
        <v>0.25710397093264581</v>
      </c>
      <c r="AF53" s="150">
        <f>'Feasibility Study'!AD38*'Manganese Mine'!AF$20*AF$47*$L$48</f>
        <v>0.41506244888696914</v>
      </c>
      <c r="AG53" s="150">
        <f>'Feasibility Study'!AE38*'Manganese Mine'!AG$20*AG$47*$L$48</f>
        <v>1.342893748643899</v>
      </c>
      <c r="AH53" s="150">
        <f>'Feasibility Study'!AF38*'Manganese Mine'!AH$20*AH$47*$L$48</f>
        <v>1.0243997745703476E-2</v>
      </c>
      <c r="AI53" s="150">
        <f>'Feasibility Study'!AG38*'Manganese Mine'!AI$20*AI$47*$L$48</f>
        <v>4.3906928517473721E-2</v>
      </c>
      <c r="AJ53" s="150">
        <f>'Feasibility Study'!AH38*'Manganese Mine'!AJ$20*AJ$47*$L$48</f>
        <v>1.3090460648783713</v>
      </c>
      <c r="AK53" s="150">
        <f>'Feasibility Study'!AI38*'Manganese Mine'!AK$20*AK$47*$L$48</f>
        <v>1.4492751769778205</v>
      </c>
      <c r="AL53" s="150">
        <f>'Feasibility Study'!AJ38*'Manganese Mine'!AL$20*AL$47*$L$48</f>
        <v>1.1398606778409779</v>
      </c>
      <c r="AM53" s="150">
        <f>'Feasibility Study'!AK38*'Manganese Mine'!AM$20*AM$47*$L$48</f>
        <v>0.29664782976502552</v>
      </c>
      <c r="AN53" s="150">
        <f>'Feasibility Study'!AL38*'Manganese Mine'!AN$20*AN$47*$L$48</f>
        <v>1.116707821605289</v>
      </c>
      <c r="AO53" s="150">
        <f>'Feasibility Study'!AM38*'Manganese Mine'!AO$20*AO$47*$L$48</f>
        <v>0.68414375788199489</v>
      </c>
      <c r="AP53" s="150">
        <f>'Feasibility Study'!AN38*'Manganese Mine'!AP$20*AP$47*$L$48</f>
        <v>1.3338628967464992</v>
      </c>
      <c r="AQ53" s="150">
        <f>'Feasibility Study'!AO38*'Manganese Mine'!AQ$20*AQ$47*$L$48</f>
        <v>0.77638934628018574</v>
      </c>
      <c r="AR53" s="150">
        <f>'Feasibility Study'!AP38*'Manganese Mine'!AR$20*AR$47*$L$48</f>
        <v>0.13505357698191436</v>
      </c>
      <c r="AS53" s="150">
        <f>'Feasibility Study'!AQ38*'Manganese Mine'!AS$20*AS$47*$L$48</f>
        <v>0</v>
      </c>
      <c r="AT53" s="150">
        <f>'Feasibility Study'!AR38*'Manganese Mine'!AT$20*AT$47*$L$48</f>
        <v>0</v>
      </c>
      <c r="AU53" s="150">
        <f>'Feasibility Study'!AS38*'Manganese Mine'!AU$20*AU$47*$L$48</f>
        <v>0</v>
      </c>
      <c r="AV53" s="150">
        <f>'Feasibility Study'!AT38*'Manganese Mine'!AV$20*AV$47*$L$48</f>
        <v>0</v>
      </c>
      <c r="AW53" s="150">
        <f>'Feasibility Study'!AU38*'Manganese Mine'!AW$20*AW$47*$L$48</f>
        <v>0</v>
      </c>
      <c r="AX53" s="150">
        <f>'Feasibility Study'!AV38*'Manganese Mine'!AX$20*AX$47*$L$48</f>
        <v>0</v>
      </c>
      <c r="AY53" s="150">
        <f>'Feasibility Study'!AW38*'Manganese Mine'!AY$20*AY$47*$L$48</f>
        <v>0</v>
      </c>
      <c r="AZ53" s="150">
        <f>'Feasibility Study'!AX38*'Manganese Mine'!AZ$20*AZ$47*$L$48</f>
        <v>0</v>
      </c>
      <c r="BA53" s="150">
        <f>'Feasibility Study'!AY38*'Manganese Mine'!BA$20*BA$47*$L$48</f>
        <v>0</v>
      </c>
      <c r="BB53" s="150">
        <f>'Feasibility Study'!AZ38*'Manganese Mine'!BB$20*BB$47*$L$48</f>
        <v>0</v>
      </c>
      <c r="BC53" s="150">
        <f>'Feasibility Study'!BA38*'Manganese Mine'!BC$20*BC$47*$L$48</f>
        <v>0</v>
      </c>
      <c r="BD53" s="150">
        <f>'Feasibility Study'!BB38*'Manganese Mine'!BD$20*BD$47*$L$48</f>
        <v>0</v>
      </c>
      <c r="BE53" s="150">
        <f>'Feasibility Study'!BC38*'Manganese Mine'!BE$20*BE$47*$L$48</f>
        <v>0</v>
      </c>
      <c r="BF53" s="150">
        <f>'Feasibility Study'!BD38*'Manganese Mine'!BF$20*BF$47*$L$48</f>
        <v>0</v>
      </c>
      <c r="BG53" s="150">
        <f>'Feasibility Study'!BE38*'Manganese Mine'!BG$20*BG$47*$L$48</f>
        <v>0</v>
      </c>
      <c r="BH53" s="150">
        <f>'Feasibility Study'!BF38*'Manganese Mine'!BH$20*BH$47*$L$48</f>
        <v>0</v>
      </c>
      <c r="BI53" s="150">
        <f>'Feasibility Study'!BG38*'Manganese Mine'!BI$20*BI$47*$L$48</f>
        <v>0</v>
      </c>
      <c r="BJ53" s="150">
        <f>'Feasibility Study'!BH38*'Manganese Mine'!BJ$20*BJ$47*$L$48</f>
        <v>0</v>
      </c>
      <c r="BK53" s="150">
        <f>'Feasibility Study'!BI38*'Manganese Mine'!BK$20*BK$47*$L$48</f>
        <v>0</v>
      </c>
      <c r="BL53" s="150">
        <f>'Feasibility Study'!BJ38*'Manganese Mine'!BL$20*BL$47*$L$48</f>
        <v>0</v>
      </c>
      <c r="BM53" s="150">
        <f>'Feasibility Study'!BK38*'Manganese Mine'!BM$20*BM$47*$L$48</f>
        <v>0</v>
      </c>
      <c r="BN53" s="150">
        <f>'Feasibility Study'!BL38*'Manganese Mine'!BN$20*BN$47*$L$48</f>
        <v>0</v>
      </c>
      <c r="BO53" s="150">
        <f>'Feasibility Study'!BM38*'Manganese Mine'!BO$20*BO$47*$L$48</f>
        <v>0</v>
      </c>
      <c r="BP53" s="150">
        <f>'Feasibility Study'!BN38*'Manganese Mine'!BP$20*BP$47*$L$48</f>
        <v>0</v>
      </c>
      <c r="BQ53" s="150">
        <f>'Feasibility Study'!BO38*'Manganese Mine'!BQ$20*BQ$47*$L$48</f>
        <v>0</v>
      </c>
      <c r="BR53" s="150">
        <f>'Feasibility Study'!BP38*'Manganese Mine'!BR$20*BR$47*$L$48</f>
        <v>0</v>
      </c>
      <c r="BS53" s="150">
        <f>'Feasibility Study'!BQ38*'Manganese Mine'!BS$20*BS$47*$L$48</f>
        <v>0</v>
      </c>
      <c r="BT53" s="150">
        <f>'Feasibility Study'!BR38*'Manganese Mine'!BT$20*BT$47*$L$48</f>
        <v>0</v>
      </c>
      <c r="BU53" s="150">
        <f>'Feasibility Study'!BS38*'Manganese Mine'!BU$20*BU$47*$L$48</f>
        <v>0</v>
      </c>
      <c r="BV53" s="150">
        <f>'Feasibility Study'!BT38*'Manganese Mine'!BV$20*BV$47*$L$48</f>
        <v>0</v>
      </c>
      <c r="BW53" s="150">
        <f>'Feasibility Study'!BU38*'Manganese Mine'!BW$20*BW$47*$L$48</f>
        <v>0</v>
      </c>
      <c r="BX53" s="150">
        <f>'Feasibility Study'!BV38*'Manganese Mine'!BX$20*BX$47*$L$48</f>
        <v>0</v>
      </c>
      <c r="BY53" s="150">
        <f>'Feasibility Study'!BW38*'Manganese Mine'!BY$20*BY$47*$L$48</f>
        <v>0</v>
      </c>
      <c r="BZ53" s="150">
        <f>'Feasibility Study'!BX38*'Manganese Mine'!BZ$20*BZ$47*$L$48</f>
        <v>0</v>
      </c>
      <c r="CA53" s="150">
        <f>'Feasibility Study'!BY38*'Manganese Mine'!CA$20*CA$47*$L$48</f>
        <v>0</v>
      </c>
      <c r="CB53" s="150">
        <f>'Feasibility Study'!BZ38*'Manganese Mine'!CB$20*CB$47*$L$48</f>
        <v>0</v>
      </c>
      <c r="CC53" s="150">
        <f>'Feasibility Study'!CA38*'Manganese Mine'!CC$20*CC$47*$L$48</f>
        <v>0</v>
      </c>
      <c r="CD53" s="150">
        <f>'Feasibility Study'!CB38*'Manganese Mine'!CD$20*CD$47*$L$48</f>
        <v>0</v>
      </c>
      <c r="CE53" s="150">
        <f>'Feasibility Study'!CC38*'Manganese Mine'!CE$20*CE$47*$L$48</f>
        <v>0</v>
      </c>
      <c r="CF53" s="150">
        <f>'Feasibility Study'!CD38*'Manganese Mine'!CF$20*CF$47*$L$48</f>
        <v>0</v>
      </c>
      <c r="CG53" s="150">
        <f>'Feasibility Study'!CE38*'Manganese Mine'!CG$20*CG$47*$L$48</f>
        <v>0</v>
      </c>
      <c r="CH53" s="150">
        <f>'Feasibility Study'!CF38*'Manganese Mine'!CH$20*CH$47*$L$48</f>
        <v>0</v>
      </c>
      <c r="CI53" s="150">
        <f>'Feasibility Study'!CG38*'Manganese Mine'!CI$20*CI$47*$L$48</f>
        <v>0</v>
      </c>
      <c r="CJ53" s="150">
        <f>'Feasibility Study'!CH38*'Manganese Mine'!CJ$20*CJ$47*$L$48</f>
        <v>0</v>
      </c>
      <c r="CK53" s="150">
        <f>'Feasibility Study'!CI38*'Manganese Mine'!CK$20*CK$47*$L$48</f>
        <v>0</v>
      </c>
      <c r="CL53" s="150">
        <f>'Feasibility Study'!CJ38*'Manganese Mine'!CL$20*CL$47*$L$48</f>
        <v>0</v>
      </c>
      <c r="CM53" s="150">
        <f>'Feasibility Study'!CK38*'Manganese Mine'!CM$20*CM$47*$L$48</f>
        <v>0</v>
      </c>
      <c r="CN53" s="150">
        <f>'Feasibility Study'!CL38*'Manganese Mine'!CN$20*CN$47*$L$48</f>
        <v>0</v>
      </c>
      <c r="CO53" s="150">
        <f>'Feasibility Study'!CM38*'Manganese Mine'!CO$20*CO$47*$L$48</f>
        <v>0</v>
      </c>
      <c r="CP53" s="150">
        <f>'Feasibility Study'!CN38*'Manganese Mine'!CP$20*CP$47*$L$48</f>
        <v>0</v>
      </c>
    </row>
    <row r="54" spans="1:94" ht="12.75" customHeight="1" outlineLevel="1" x14ac:dyDescent="0.2">
      <c r="B54" s="3" t="str">
        <f>'Feasibility Study'!B39</f>
        <v>Resettlement</v>
      </c>
      <c r="J54" s="5" t="s">
        <v>5</v>
      </c>
      <c r="L54" s="9"/>
      <c r="P54" s="127">
        <f t="shared" si="12"/>
        <v>13.015991311447976</v>
      </c>
      <c r="R54" s="150">
        <f>'Feasibility Study'!P39*'Manganese Mine'!R$20*R$47*$L$48</f>
        <v>0</v>
      </c>
      <c r="S54" s="150">
        <f>'Feasibility Study'!Q39*'Manganese Mine'!S$20*S$47*$L$48</f>
        <v>0</v>
      </c>
      <c r="T54" s="150">
        <f>'Feasibility Study'!R39*'Manganese Mine'!T$20*T$47*$L$48</f>
        <v>0</v>
      </c>
      <c r="U54" s="150">
        <f>'Feasibility Study'!S39*'Manganese Mine'!U$20*U$47*$L$48</f>
        <v>0</v>
      </c>
      <c r="V54" s="150">
        <f>'Feasibility Study'!T39*'Manganese Mine'!V$20*V$47*$L$48</f>
        <v>0</v>
      </c>
      <c r="W54" s="150">
        <f>'Feasibility Study'!U39*'Manganese Mine'!W$20*W$47*$L$48</f>
        <v>0</v>
      </c>
      <c r="X54" s="150">
        <f>'Feasibility Study'!V39*'Manganese Mine'!X$20*X$47*$L$48</f>
        <v>0.28613142509208517</v>
      </c>
      <c r="Y54" s="150">
        <f>'Feasibility Study'!W39*'Manganese Mine'!Y$20*Y$47*$L$48</f>
        <v>0.61346659037888229</v>
      </c>
      <c r="Z54" s="150">
        <f>'Feasibility Study'!X39*'Manganese Mine'!Z$20*Z$47*$L$48</f>
        <v>0.72398227008318361</v>
      </c>
      <c r="AA54" s="150">
        <f>'Feasibility Study'!Y39*'Manganese Mine'!AA$20*AA$47*$L$48</f>
        <v>0.68065534784827553</v>
      </c>
      <c r="AB54" s="150">
        <f>'Feasibility Study'!Z39*'Manganese Mine'!AB$20*AB$47*$L$48</f>
        <v>0.91038332307837622</v>
      </c>
      <c r="AC54" s="150">
        <f>'Feasibility Study'!AA39*'Manganese Mine'!AC$20*AC$47*$L$48</f>
        <v>0.87466996002179209</v>
      </c>
      <c r="AD54" s="150">
        <f>'Feasibility Study'!AB39*'Manganese Mine'!AD$20*AD$47*$L$48</f>
        <v>0.62681233922095769</v>
      </c>
      <c r="AE54" s="150">
        <f>'Feasibility Study'!AC39*'Manganese Mine'!AE$20*AE$47*$L$48</f>
        <v>2.1973489803283515E-2</v>
      </c>
      <c r="AF54" s="150">
        <f>'Feasibility Study'!AD39*'Manganese Mine'!AF$20*AF$47*$L$48</f>
        <v>0.28239511283859164</v>
      </c>
      <c r="AG54" s="150">
        <f>'Feasibility Study'!AE39*'Manganese Mine'!AG$20*AG$47*$L$48</f>
        <v>0.14955531136009964</v>
      </c>
      <c r="AH54" s="150">
        <f>'Feasibility Study'!AF39*'Manganese Mine'!AH$20*AH$47*$L$48</f>
        <v>0.87100835912744856</v>
      </c>
      <c r="AI54" s="150">
        <f>'Feasibility Study'!AG39*'Manganese Mine'!AI$20*AI$47*$L$48</f>
        <v>0.87505220108750981</v>
      </c>
      <c r="AJ54" s="150">
        <f>'Feasibility Study'!AH39*'Manganese Mine'!AJ$20*AJ$47*$L$48</f>
        <v>1.0771364380241462</v>
      </c>
      <c r="AK54" s="150">
        <f>'Feasibility Study'!AI39*'Manganese Mine'!AK$20*AK$47*$L$48</f>
        <v>8.9427484935747523E-2</v>
      </c>
      <c r="AL54" s="150">
        <f>'Feasibility Study'!AJ39*'Manganese Mine'!AL$20*AL$47*$L$48</f>
        <v>0.5325807505453739</v>
      </c>
      <c r="AM54" s="150">
        <f>'Feasibility Study'!AK39*'Manganese Mine'!AM$20*AM$47*$L$48</f>
        <v>0.66396916920743843</v>
      </c>
      <c r="AN54" s="150">
        <f>'Feasibility Study'!AL39*'Manganese Mine'!AN$20*AN$47*$L$48</f>
        <v>0.14860390552538635</v>
      </c>
      <c r="AO54" s="150">
        <f>'Feasibility Study'!AM39*'Manganese Mine'!AO$20*AO$47*$L$48</f>
        <v>0.79547765441581419</v>
      </c>
      <c r="AP54" s="150">
        <f>'Feasibility Study'!AN39*'Manganese Mine'!AP$20*AP$47*$L$48</f>
        <v>0.558632257354019</v>
      </c>
      <c r="AQ54" s="150">
        <f>'Feasibility Study'!AO39*'Manganese Mine'!AQ$20*AQ$47*$L$48</f>
        <v>0.65860078391251753</v>
      </c>
      <c r="AR54" s="150">
        <f>'Feasibility Study'!AP39*'Manganese Mine'!AR$20*AR$47*$L$48</f>
        <v>1.5754771375870478</v>
      </c>
      <c r="AS54" s="150">
        <f>'Feasibility Study'!AQ39*'Manganese Mine'!AS$20*AS$47*$L$48</f>
        <v>0</v>
      </c>
      <c r="AT54" s="150">
        <f>'Feasibility Study'!AR39*'Manganese Mine'!AT$20*AT$47*$L$48</f>
        <v>0</v>
      </c>
      <c r="AU54" s="150">
        <f>'Feasibility Study'!AS39*'Manganese Mine'!AU$20*AU$47*$L$48</f>
        <v>0</v>
      </c>
      <c r="AV54" s="150">
        <f>'Feasibility Study'!AT39*'Manganese Mine'!AV$20*AV$47*$L$48</f>
        <v>0</v>
      </c>
      <c r="AW54" s="150">
        <f>'Feasibility Study'!AU39*'Manganese Mine'!AW$20*AW$47*$L$48</f>
        <v>0</v>
      </c>
      <c r="AX54" s="150">
        <f>'Feasibility Study'!AV39*'Manganese Mine'!AX$20*AX$47*$L$48</f>
        <v>0</v>
      </c>
      <c r="AY54" s="150">
        <f>'Feasibility Study'!AW39*'Manganese Mine'!AY$20*AY$47*$L$48</f>
        <v>0</v>
      </c>
      <c r="AZ54" s="150">
        <f>'Feasibility Study'!AX39*'Manganese Mine'!AZ$20*AZ$47*$L$48</f>
        <v>0</v>
      </c>
      <c r="BA54" s="150">
        <f>'Feasibility Study'!AY39*'Manganese Mine'!BA$20*BA$47*$L$48</f>
        <v>0</v>
      </c>
      <c r="BB54" s="150">
        <f>'Feasibility Study'!AZ39*'Manganese Mine'!BB$20*BB$47*$L$48</f>
        <v>0</v>
      </c>
      <c r="BC54" s="150">
        <f>'Feasibility Study'!BA39*'Manganese Mine'!BC$20*BC$47*$L$48</f>
        <v>0</v>
      </c>
      <c r="BD54" s="150">
        <f>'Feasibility Study'!BB39*'Manganese Mine'!BD$20*BD$47*$L$48</f>
        <v>0</v>
      </c>
      <c r="BE54" s="150">
        <f>'Feasibility Study'!BC39*'Manganese Mine'!BE$20*BE$47*$L$48</f>
        <v>0</v>
      </c>
      <c r="BF54" s="150">
        <f>'Feasibility Study'!BD39*'Manganese Mine'!BF$20*BF$47*$L$48</f>
        <v>0</v>
      </c>
      <c r="BG54" s="150">
        <f>'Feasibility Study'!BE39*'Manganese Mine'!BG$20*BG$47*$L$48</f>
        <v>0</v>
      </c>
      <c r="BH54" s="150">
        <f>'Feasibility Study'!BF39*'Manganese Mine'!BH$20*BH$47*$L$48</f>
        <v>0</v>
      </c>
      <c r="BI54" s="150">
        <f>'Feasibility Study'!BG39*'Manganese Mine'!BI$20*BI$47*$L$48</f>
        <v>0</v>
      </c>
      <c r="BJ54" s="150">
        <f>'Feasibility Study'!BH39*'Manganese Mine'!BJ$20*BJ$47*$L$48</f>
        <v>0</v>
      </c>
      <c r="BK54" s="150">
        <f>'Feasibility Study'!BI39*'Manganese Mine'!BK$20*BK$47*$L$48</f>
        <v>0</v>
      </c>
      <c r="BL54" s="150">
        <f>'Feasibility Study'!BJ39*'Manganese Mine'!BL$20*BL$47*$L$48</f>
        <v>0</v>
      </c>
      <c r="BM54" s="150">
        <f>'Feasibility Study'!BK39*'Manganese Mine'!BM$20*BM$47*$L$48</f>
        <v>0</v>
      </c>
      <c r="BN54" s="150">
        <f>'Feasibility Study'!BL39*'Manganese Mine'!BN$20*BN$47*$L$48</f>
        <v>0</v>
      </c>
      <c r="BO54" s="150">
        <f>'Feasibility Study'!BM39*'Manganese Mine'!BO$20*BO$47*$L$48</f>
        <v>0</v>
      </c>
      <c r="BP54" s="150">
        <f>'Feasibility Study'!BN39*'Manganese Mine'!BP$20*BP$47*$L$48</f>
        <v>0</v>
      </c>
      <c r="BQ54" s="150">
        <f>'Feasibility Study'!BO39*'Manganese Mine'!BQ$20*BQ$47*$L$48</f>
        <v>0</v>
      </c>
      <c r="BR54" s="150">
        <f>'Feasibility Study'!BP39*'Manganese Mine'!BR$20*BR$47*$L$48</f>
        <v>0</v>
      </c>
      <c r="BS54" s="150">
        <f>'Feasibility Study'!BQ39*'Manganese Mine'!BS$20*BS$47*$L$48</f>
        <v>0</v>
      </c>
      <c r="BT54" s="150">
        <f>'Feasibility Study'!BR39*'Manganese Mine'!BT$20*BT$47*$L$48</f>
        <v>0</v>
      </c>
      <c r="BU54" s="150">
        <f>'Feasibility Study'!BS39*'Manganese Mine'!BU$20*BU$47*$L$48</f>
        <v>0</v>
      </c>
      <c r="BV54" s="150">
        <f>'Feasibility Study'!BT39*'Manganese Mine'!BV$20*BV$47*$L$48</f>
        <v>0</v>
      </c>
      <c r="BW54" s="150">
        <f>'Feasibility Study'!BU39*'Manganese Mine'!BW$20*BW$47*$L$48</f>
        <v>0</v>
      </c>
      <c r="BX54" s="150">
        <f>'Feasibility Study'!BV39*'Manganese Mine'!BX$20*BX$47*$L$48</f>
        <v>0</v>
      </c>
      <c r="BY54" s="150">
        <f>'Feasibility Study'!BW39*'Manganese Mine'!BY$20*BY$47*$L$48</f>
        <v>0</v>
      </c>
      <c r="BZ54" s="150">
        <f>'Feasibility Study'!BX39*'Manganese Mine'!BZ$20*BZ$47*$L$48</f>
        <v>0</v>
      </c>
      <c r="CA54" s="150">
        <f>'Feasibility Study'!BY39*'Manganese Mine'!CA$20*CA$47*$L$48</f>
        <v>0</v>
      </c>
      <c r="CB54" s="150">
        <f>'Feasibility Study'!BZ39*'Manganese Mine'!CB$20*CB$47*$L$48</f>
        <v>0</v>
      </c>
      <c r="CC54" s="150">
        <f>'Feasibility Study'!CA39*'Manganese Mine'!CC$20*CC$47*$L$48</f>
        <v>0</v>
      </c>
      <c r="CD54" s="150">
        <f>'Feasibility Study'!CB39*'Manganese Mine'!CD$20*CD$47*$L$48</f>
        <v>0</v>
      </c>
      <c r="CE54" s="150">
        <f>'Feasibility Study'!CC39*'Manganese Mine'!CE$20*CE$47*$L$48</f>
        <v>0</v>
      </c>
      <c r="CF54" s="150">
        <f>'Feasibility Study'!CD39*'Manganese Mine'!CF$20*CF$47*$L$48</f>
        <v>0</v>
      </c>
      <c r="CG54" s="150">
        <f>'Feasibility Study'!CE39*'Manganese Mine'!CG$20*CG$47*$L$48</f>
        <v>0</v>
      </c>
      <c r="CH54" s="150">
        <f>'Feasibility Study'!CF39*'Manganese Mine'!CH$20*CH$47*$L$48</f>
        <v>0</v>
      </c>
      <c r="CI54" s="150">
        <f>'Feasibility Study'!CG39*'Manganese Mine'!CI$20*CI$47*$L$48</f>
        <v>0</v>
      </c>
      <c r="CJ54" s="150">
        <f>'Feasibility Study'!CH39*'Manganese Mine'!CJ$20*CJ$47*$L$48</f>
        <v>0</v>
      </c>
      <c r="CK54" s="150">
        <f>'Feasibility Study'!CI39*'Manganese Mine'!CK$20*CK$47*$L$48</f>
        <v>0</v>
      </c>
      <c r="CL54" s="150">
        <f>'Feasibility Study'!CJ39*'Manganese Mine'!CL$20*CL$47*$L$48</f>
        <v>0</v>
      </c>
      <c r="CM54" s="150">
        <f>'Feasibility Study'!CK39*'Manganese Mine'!CM$20*CM$47*$L$48</f>
        <v>0</v>
      </c>
      <c r="CN54" s="150">
        <f>'Feasibility Study'!CL39*'Manganese Mine'!CN$20*CN$47*$L$48</f>
        <v>0</v>
      </c>
      <c r="CO54" s="150">
        <f>'Feasibility Study'!CM39*'Manganese Mine'!CO$20*CO$47*$L$48</f>
        <v>0</v>
      </c>
      <c r="CP54" s="150">
        <f>'Feasibility Study'!CN39*'Manganese Mine'!CP$20*CP$47*$L$48</f>
        <v>0</v>
      </c>
    </row>
    <row r="55" spans="1:94" ht="12.75" customHeight="1" outlineLevel="1" x14ac:dyDescent="0.2">
      <c r="B55" s="3" t="str">
        <f>'Feasibility Study'!B40</f>
        <v>Mining Establishment</v>
      </c>
      <c r="J55" s="5" t="s">
        <v>5</v>
      </c>
      <c r="L55" s="9"/>
      <c r="P55" s="127">
        <f t="shared" si="12"/>
        <v>15.904602021617105</v>
      </c>
      <c r="R55" s="150">
        <f>'Feasibility Study'!P40*'Manganese Mine'!R$20*R$47*$L$48</f>
        <v>0</v>
      </c>
      <c r="S55" s="150">
        <f>'Feasibility Study'!Q40*'Manganese Mine'!S$20*S$47*$L$48</f>
        <v>0</v>
      </c>
      <c r="T55" s="150">
        <f>'Feasibility Study'!R40*'Manganese Mine'!T$20*T$47*$L$48</f>
        <v>0</v>
      </c>
      <c r="U55" s="150">
        <f>'Feasibility Study'!S40*'Manganese Mine'!U$20*U$47*$L$48</f>
        <v>0</v>
      </c>
      <c r="V55" s="150">
        <f>'Feasibility Study'!T40*'Manganese Mine'!V$20*V$47*$L$48</f>
        <v>0</v>
      </c>
      <c r="W55" s="150">
        <f>'Feasibility Study'!U40*'Manganese Mine'!W$20*W$47*$L$48</f>
        <v>0</v>
      </c>
      <c r="X55" s="150">
        <f>'Feasibility Study'!V40*'Manganese Mine'!X$20*X$47*$L$48</f>
        <v>0.54539006452383798</v>
      </c>
      <c r="Y55" s="150">
        <f>'Feasibility Study'!W40*'Manganese Mine'!Y$20*Y$47*$L$48</f>
        <v>0.63753491409593066</v>
      </c>
      <c r="Z55" s="150">
        <f>'Feasibility Study'!X40*'Manganese Mine'!Z$20*Z$47*$L$48</f>
        <v>0.64583781351994851</v>
      </c>
      <c r="AA55" s="150">
        <f>'Feasibility Study'!Y40*'Manganese Mine'!AA$20*AA$47*$L$48</f>
        <v>0.91440363218077358</v>
      </c>
      <c r="AB55" s="150">
        <f>'Feasibility Study'!Z40*'Manganese Mine'!AB$20*AB$47*$L$48</f>
        <v>1.075083732901936</v>
      </c>
      <c r="AC55" s="150">
        <f>'Feasibility Study'!AA40*'Manganese Mine'!AC$20*AC$47*$L$48</f>
        <v>0.86297718690945568</v>
      </c>
      <c r="AD55" s="150">
        <f>'Feasibility Study'!AB40*'Manganese Mine'!AD$20*AD$47*$L$48</f>
        <v>0.76989021498502452</v>
      </c>
      <c r="AE55" s="150">
        <f>'Feasibility Study'!AC40*'Manganese Mine'!AE$20*AE$47*$L$48</f>
        <v>4.1071696425278435E-2</v>
      </c>
      <c r="AF55" s="150">
        <f>'Feasibility Study'!AD40*'Manganese Mine'!AF$20*AF$47*$L$48</f>
        <v>0.48620541053312072</v>
      </c>
      <c r="AG55" s="150">
        <f>'Feasibility Study'!AE40*'Manganese Mine'!AG$20*AG$47*$L$48</f>
        <v>0.69581848974586968</v>
      </c>
      <c r="AH55" s="150">
        <f>'Feasibility Study'!AF40*'Manganese Mine'!AH$20*AH$47*$L$48</f>
        <v>0.49537154597208405</v>
      </c>
      <c r="AI55" s="150">
        <f>'Feasibility Study'!AG40*'Manganese Mine'!AI$20*AI$47*$L$48</f>
        <v>1.3539327346625589</v>
      </c>
      <c r="AJ55" s="150">
        <f>'Feasibility Study'!AH40*'Manganese Mine'!AJ$20*AJ$47*$L$48</f>
        <v>0.2684559141009259</v>
      </c>
      <c r="AK55" s="150">
        <f>'Feasibility Study'!AI40*'Manganese Mine'!AK$20*AK$47*$L$48</f>
        <v>1.0061187782918972</v>
      </c>
      <c r="AL55" s="150">
        <f>'Feasibility Study'!AJ40*'Manganese Mine'!AL$20*AL$47*$L$48</f>
        <v>0.32371912528005164</v>
      </c>
      <c r="AM55" s="150">
        <f>'Feasibility Study'!AK40*'Manganese Mine'!AM$20*AM$47*$L$48</f>
        <v>1.7477753994272281E-2</v>
      </c>
      <c r="AN55" s="150">
        <f>'Feasibility Study'!AL40*'Manganese Mine'!AN$20*AN$47*$L$48</f>
        <v>0.42585968671433472</v>
      </c>
      <c r="AO55" s="150">
        <f>'Feasibility Study'!AM40*'Manganese Mine'!AO$20*AO$47*$L$48</f>
        <v>1.1932199694359187</v>
      </c>
      <c r="AP55" s="150">
        <f>'Feasibility Study'!AN40*'Manganese Mine'!AP$20*AP$47*$L$48</f>
        <v>1.5552366941803406</v>
      </c>
      <c r="AQ55" s="150">
        <f>'Feasibility Study'!AO40*'Manganese Mine'!AQ$20*AQ$47*$L$48</f>
        <v>1.0004615664268903</v>
      </c>
      <c r="AR55" s="150">
        <f>'Feasibility Study'!AP40*'Manganese Mine'!AR$20*AR$47*$L$48</f>
        <v>1.5905350967366538</v>
      </c>
      <c r="AS55" s="150">
        <f>'Feasibility Study'!AQ40*'Manganese Mine'!AS$20*AS$47*$L$48</f>
        <v>0</v>
      </c>
      <c r="AT55" s="150">
        <f>'Feasibility Study'!AR40*'Manganese Mine'!AT$20*AT$47*$L$48</f>
        <v>0</v>
      </c>
      <c r="AU55" s="150">
        <f>'Feasibility Study'!AS40*'Manganese Mine'!AU$20*AU$47*$L$48</f>
        <v>0</v>
      </c>
      <c r="AV55" s="150">
        <f>'Feasibility Study'!AT40*'Manganese Mine'!AV$20*AV$47*$L$48</f>
        <v>0</v>
      </c>
      <c r="AW55" s="150">
        <f>'Feasibility Study'!AU40*'Manganese Mine'!AW$20*AW$47*$L$48</f>
        <v>0</v>
      </c>
      <c r="AX55" s="150">
        <f>'Feasibility Study'!AV40*'Manganese Mine'!AX$20*AX$47*$L$48</f>
        <v>0</v>
      </c>
      <c r="AY55" s="150">
        <f>'Feasibility Study'!AW40*'Manganese Mine'!AY$20*AY$47*$L$48</f>
        <v>0</v>
      </c>
      <c r="AZ55" s="150">
        <f>'Feasibility Study'!AX40*'Manganese Mine'!AZ$20*AZ$47*$L$48</f>
        <v>0</v>
      </c>
      <c r="BA55" s="150">
        <f>'Feasibility Study'!AY40*'Manganese Mine'!BA$20*BA$47*$L$48</f>
        <v>0</v>
      </c>
      <c r="BB55" s="150">
        <f>'Feasibility Study'!AZ40*'Manganese Mine'!BB$20*BB$47*$L$48</f>
        <v>0</v>
      </c>
      <c r="BC55" s="150">
        <f>'Feasibility Study'!BA40*'Manganese Mine'!BC$20*BC$47*$L$48</f>
        <v>0</v>
      </c>
      <c r="BD55" s="150">
        <f>'Feasibility Study'!BB40*'Manganese Mine'!BD$20*BD$47*$L$48</f>
        <v>0</v>
      </c>
      <c r="BE55" s="150">
        <f>'Feasibility Study'!BC40*'Manganese Mine'!BE$20*BE$47*$L$48</f>
        <v>0</v>
      </c>
      <c r="BF55" s="150">
        <f>'Feasibility Study'!BD40*'Manganese Mine'!BF$20*BF$47*$L$48</f>
        <v>0</v>
      </c>
      <c r="BG55" s="150">
        <f>'Feasibility Study'!BE40*'Manganese Mine'!BG$20*BG$47*$L$48</f>
        <v>0</v>
      </c>
      <c r="BH55" s="150">
        <f>'Feasibility Study'!BF40*'Manganese Mine'!BH$20*BH$47*$L$48</f>
        <v>0</v>
      </c>
      <c r="BI55" s="150">
        <f>'Feasibility Study'!BG40*'Manganese Mine'!BI$20*BI$47*$L$48</f>
        <v>0</v>
      </c>
      <c r="BJ55" s="150">
        <f>'Feasibility Study'!BH40*'Manganese Mine'!BJ$20*BJ$47*$L$48</f>
        <v>0</v>
      </c>
      <c r="BK55" s="150">
        <f>'Feasibility Study'!BI40*'Manganese Mine'!BK$20*BK$47*$L$48</f>
        <v>0</v>
      </c>
      <c r="BL55" s="150">
        <f>'Feasibility Study'!BJ40*'Manganese Mine'!BL$20*BL$47*$L$48</f>
        <v>0</v>
      </c>
      <c r="BM55" s="150">
        <f>'Feasibility Study'!BK40*'Manganese Mine'!BM$20*BM$47*$L$48</f>
        <v>0</v>
      </c>
      <c r="BN55" s="150">
        <f>'Feasibility Study'!BL40*'Manganese Mine'!BN$20*BN$47*$L$48</f>
        <v>0</v>
      </c>
      <c r="BO55" s="150">
        <f>'Feasibility Study'!BM40*'Manganese Mine'!BO$20*BO$47*$L$48</f>
        <v>0</v>
      </c>
      <c r="BP55" s="150">
        <f>'Feasibility Study'!BN40*'Manganese Mine'!BP$20*BP$47*$L$48</f>
        <v>0</v>
      </c>
      <c r="BQ55" s="150">
        <f>'Feasibility Study'!BO40*'Manganese Mine'!BQ$20*BQ$47*$L$48</f>
        <v>0</v>
      </c>
      <c r="BR55" s="150">
        <f>'Feasibility Study'!BP40*'Manganese Mine'!BR$20*BR$47*$L$48</f>
        <v>0</v>
      </c>
      <c r="BS55" s="150">
        <f>'Feasibility Study'!BQ40*'Manganese Mine'!BS$20*BS$47*$L$48</f>
        <v>0</v>
      </c>
      <c r="BT55" s="150">
        <f>'Feasibility Study'!BR40*'Manganese Mine'!BT$20*BT$47*$L$48</f>
        <v>0</v>
      </c>
      <c r="BU55" s="150">
        <f>'Feasibility Study'!BS40*'Manganese Mine'!BU$20*BU$47*$L$48</f>
        <v>0</v>
      </c>
      <c r="BV55" s="150">
        <f>'Feasibility Study'!BT40*'Manganese Mine'!BV$20*BV$47*$L$48</f>
        <v>0</v>
      </c>
      <c r="BW55" s="150">
        <f>'Feasibility Study'!BU40*'Manganese Mine'!BW$20*BW$47*$L$48</f>
        <v>0</v>
      </c>
      <c r="BX55" s="150">
        <f>'Feasibility Study'!BV40*'Manganese Mine'!BX$20*BX$47*$L$48</f>
        <v>0</v>
      </c>
      <c r="BY55" s="150">
        <f>'Feasibility Study'!BW40*'Manganese Mine'!BY$20*BY$47*$L$48</f>
        <v>0</v>
      </c>
      <c r="BZ55" s="150">
        <f>'Feasibility Study'!BX40*'Manganese Mine'!BZ$20*BZ$47*$L$48</f>
        <v>0</v>
      </c>
      <c r="CA55" s="150">
        <f>'Feasibility Study'!BY40*'Manganese Mine'!CA$20*CA$47*$L$48</f>
        <v>0</v>
      </c>
      <c r="CB55" s="150">
        <f>'Feasibility Study'!BZ40*'Manganese Mine'!CB$20*CB$47*$L$48</f>
        <v>0</v>
      </c>
      <c r="CC55" s="150">
        <f>'Feasibility Study'!CA40*'Manganese Mine'!CC$20*CC$47*$L$48</f>
        <v>0</v>
      </c>
      <c r="CD55" s="150">
        <f>'Feasibility Study'!CB40*'Manganese Mine'!CD$20*CD$47*$L$48</f>
        <v>0</v>
      </c>
      <c r="CE55" s="150">
        <f>'Feasibility Study'!CC40*'Manganese Mine'!CE$20*CE$47*$L$48</f>
        <v>0</v>
      </c>
      <c r="CF55" s="150">
        <f>'Feasibility Study'!CD40*'Manganese Mine'!CF$20*CF$47*$L$48</f>
        <v>0</v>
      </c>
      <c r="CG55" s="150">
        <f>'Feasibility Study'!CE40*'Manganese Mine'!CG$20*CG$47*$L$48</f>
        <v>0</v>
      </c>
      <c r="CH55" s="150">
        <f>'Feasibility Study'!CF40*'Manganese Mine'!CH$20*CH$47*$L$48</f>
        <v>0</v>
      </c>
      <c r="CI55" s="150">
        <f>'Feasibility Study'!CG40*'Manganese Mine'!CI$20*CI$47*$L$48</f>
        <v>0</v>
      </c>
      <c r="CJ55" s="150">
        <f>'Feasibility Study'!CH40*'Manganese Mine'!CJ$20*CJ$47*$L$48</f>
        <v>0</v>
      </c>
      <c r="CK55" s="150">
        <f>'Feasibility Study'!CI40*'Manganese Mine'!CK$20*CK$47*$L$48</f>
        <v>0</v>
      </c>
      <c r="CL55" s="150">
        <f>'Feasibility Study'!CJ40*'Manganese Mine'!CL$20*CL$47*$L$48</f>
        <v>0</v>
      </c>
      <c r="CM55" s="150">
        <f>'Feasibility Study'!CK40*'Manganese Mine'!CM$20*CM$47*$L$48</f>
        <v>0</v>
      </c>
      <c r="CN55" s="150">
        <f>'Feasibility Study'!CL40*'Manganese Mine'!CN$20*CN$47*$L$48</f>
        <v>0</v>
      </c>
      <c r="CO55" s="150">
        <f>'Feasibility Study'!CM40*'Manganese Mine'!CO$20*CO$47*$L$48</f>
        <v>0</v>
      </c>
      <c r="CP55" s="150">
        <f>'Feasibility Study'!CN40*'Manganese Mine'!CP$20*CP$47*$L$48</f>
        <v>0</v>
      </c>
    </row>
    <row r="56" spans="1:94" ht="12.75" customHeight="1" outlineLevel="1" x14ac:dyDescent="0.2">
      <c r="B56" s="3" t="str">
        <f>'Feasibility Study'!B41</f>
        <v>[Spare]</v>
      </c>
      <c r="J56" s="5" t="s">
        <v>5</v>
      </c>
      <c r="L56" s="9"/>
      <c r="P56" s="127">
        <f t="shared" si="12"/>
        <v>0</v>
      </c>
      <c r="R56" s="150">
        <f>'Feasibility Study'!P41*'Manganese Mine'!R$20*R$47*$L$48</f>
        <v>0</v>
      </c>
      <c r="S56" s="150">
        <f>'Feasibility Study'!Q41*'Manganese Mine'!S$20*S$47*$L$48</f>
        <v>0</v>
      </c>
      <c r="T56" s="150">
        <f>'Feasibility Study'!R41*'Manganese Mine'!T$20*T$47*$L$48</f>
        <v>0</v>
      </c>
      <c r="U56" s="150">
        <f>'Feasibility Study'!S41*'Manganese Mine'!U$20*U$47*$L$48</f>
        <v>0</v>
      </c>
      <c r="V56" s="150">
        <f>'Feasibility Study'!T41*'Manganese Mine'!V$20*V$47*$L$48</f>
        <v>0</v>
      </c>
      <c r="W56" s="150">
        <f>'Feasibility Study'!U41*'Manganese Mine'!W$20*W$47*$L$48</f>
        <v>0</v>
      </c>
      <c r="X56" s="150">
        <f>'Feasibility Study'!V41*'Manganese Mine'!X$20*X$47*$L$48</f>
        <v>0</v>
      </c>
      <c r="Y56" s="150">
        <f>'Feasibility Study'!W41*'Manganese Mine'!Y$20*Y$47*$L$48</f>
        <v>0</v>
      </c>
      <c r="Z56" s="150">
        <f>'Feasibility Study'!X41*'Manganese Mine'!Z$20*Z$47*$L$48</f>
        <v>0</v>
      </c>
      <c r="AA56" s="150">
        <f>'Feasibility Study'!Y41*'Manganese Mine'!AA$20*AA$47*$L$48</f>
        <v>0</v>
      </c>
      <c r="AB56" s="150">
        <f>'Feasibility Study'!Z41*'Manganese Mine'!AB$20*AB$47*$L$48</f>
        <v>0</v>
      </c>
      <c r="AC56" s="150">
        <f>'Feasibility Study'!AA41*'Manganese Mine'!AC$20*AC$47*$L$48</f>
        <v>0</v>
      </c>
      <c r="AD56" s="150">
        <f>'Feasibility Study'!AB41*'Manganese Mine'!AD$20*AD$47*$L$48</f>
        <v>0</v>
      </c>
      <c r="AE56" s="150">
        <f>'Feasibility Study'!AC41*'Manganese Mine'!AE$20*AE$47*$L$48</f>
        <v>0</v>
      </c>
      <c r="AF56" s="150">
        <f>'Feasibility Study'!AD41*'Manganese Mine'!AF$20*AF$47*$L$48</f>
        <v>0</v>
      </c>
      <c r="AG56" s="150">
        <f>'Feasibility Study'!AE41*'Manganese Mine'!AG$20*AG$47*$L$48</f>
        <v>0</v>
      </c>
      <c r="AH56" s="150">
        <f>'Feasibility Study'!AF41*'Manganese Mine'!AH$20*AH$47*$L$48</f>
        <v>0</v>
      </c>
      <c r="AI56" s="150">
        <f>'Feasibility Study'!AG41*'Manganese Mine'!AI$20*AI$47*$L$48</f>
        <v>0</v>
      </c>
      <c r="AJ56" s="150">
        <f>'Feasibility Study'!AH41*'Manganese Mine'!AJ$20*AJ$47*$L$48</f>
        <v>0</v>
      </c>
      <c r="AK56" s="150">
        <f>'Feasibility Study'!AI41*'Manganese Mine'!AK$20*AK$47*$L$48</f>
        <v>0</v>
      </c>
      <c r="AL56" s="150">
        <f>'Feasibility Study'!AJ41*'Manganese Mine'!AL$20*AL$47*$L$48</f>
        <v>0</v>
      </c>
      <c r="AM56" s="150">
        <f>'Feasibility Study'!AK41*'Manganese Mine'!AM$20*AM$47*$L$48</f>
        <v>0</v>
      </c>
      <c r="AN56" s="150">
        <f>'Feasibility Study'!AL41*'Manganese Mine'!AN$20*AN$47*$L$48</f>
        <v>0</v>
      </c>
      <c r="AO56" s="150">
        <f>'Feasibility Study'!AM41*'Manganese Mine'!AO$20*AO$47*$L$48</f>
        <v>0</v>
      </c>
      <c r="AP56" s="150">
        <f>'Feasibility Study'!AN41*'Manganese Mine'!AP$20*AP$47*$L$48</f>
        <v>0</v>
      </c>
      <c r="AQ56" s="150">
        <f>'Feasibility Study'!AO41*'Manganese Mine'!AQ$20*AQ$47*$L$48</f>
        <v>0</v>
      </c>
      <c r="AR56" s="150">
        <f>'Feasibility Study'!AP41*'Manganese Mine'!AR$20*AR$47*$L$48</f>
        <v>0</v>
      </c>
      <c r="AS56" s="150">
        <f>'Feasibility Study'!AQ41*'Manganese Mine'!AS$20*AS$47*$L$48</f>
        <v>0</v>
      </c>
      <c r="AT56" s="150">
        <f>'Feasibility Study'!AR41*'Manganese Mine'!AT$20*AT$47*$L$48</f>
        <v>0</v>
      </c>
      <c r="AU56" s="150">
        <f>'Feasibility Study'!AS41*'Manganese Mine'!AU$20*AU$47*$L$48</f>
        <v>0</v>
      </c>
      <c r="AV56" s="150">
        <f>'Feasibility Study'!AT41*'Manganese Mine'!AV$20*AV$47*$L$48</f>
        <v>0</v>
      </c>
      <c r="AW56" s="150">
        <f>'Feasibility Study'!AU41*'Manganese Mine'!AW$20*AW$47*$L$48</f>
        <v>0</v>
      </c>
      <c r="AX56" s="150">
        <f>'Feasibility Study'!AV41*'Manganese Mine'!AX$20*AX$47*$L$48</f>
        <v>0</v>
      </c>
      <c r="AY56" s="150">
        <f>'Feasibility Study'!AW41*'Manganese Mine'!AY$20*AY$47*$L$48</f>
        <v>0</v>
      </c>
      <c r="AZ56" s="150">
        <f>'Feasibility Study'!AX41*'Manganese Mine'!AZ$20*AZ$47*$L$48</f>
        <v>0</v>
      </c>
      <c r="BA56" s="150">
        <f>'Feasibility Study'!AY41*'Manganese Mine'!BA$20*BA$47*$L$48</f>
        <v>0</v>
      </c>
      <c r="BB56" s="150">
        <f>'Feasibility Study'!AZ41*'Manganese Mine'!BB$20*BB$47*$L$48</f>
        <v>0</v>
      </c>
      <c r="BC56" s="150">
        <f>'Feasibility Study'!BA41*'Manganese Mine'!BC$20*BC$47*$L$48</f>
        <v>0</v>
      </c>
      <c r="BD56" s="150">
        <f>'Feasibility Study'!BB41*'Manganese Mine'!BD$20*BD$47*$L$48</f>
        <v>0</v>
      </c>
      <c r="BE56" s="150">
        <f>'Feasibility Study'!BC41*'Manganese Mine'!BE$20*BE$47*$L$48</f>
        <v>0</v>
      </c>
      <c r="BF56" s="150">
        <f>'Feasibility Study'!BD41*'Manganese Mine'!BF$20*BF$47*$L$48</f>
        <v>0</v>
      </c>
      <c r="BG56" s="150">
        <f>'Feasibility Study'!BE41*'Manganese Mine'!BG$20*BG$47*$L$48</f>
        <v>0</v>
      </c>
      <c r="BH56" s="150">
        <f>'Feasibility Study'!BF41*'Manganese Mine'!BH$20*BH$47*$L$48</f>
        <v>0</v>
      </c>
      <c r="BI56" s="150">
        <f>'Feasibility Study'!BG41*'Manganese Mine'!BI$20*BI$47*$L$48</f>
        <v>0</v>
      </c>
      <c r="BJ56" s="150">
        <f>'Feasibility Study'!BH41*'Manganese Mine'!BJ$20*BJ$47*$L$48</f>
        <v>0</v>
      </c>
      <c r="BK56" s="150">
        <f>'Feasibility Study'!BI41*'Manganese Mine'!BK$20*BK$47*$L$48</f>
        <v>0</v>
      </c>
      <c r="BL56" s="150">
        <f>'Feasibility Study'!BJ41*'Manganese Mine'!BL$20*BL$47*$L$48</f>
        <v>0</v>
      </c>
      <c r="BM56" s="150">
        <f>'Feasibility Study'!BK41*'Manganese Mine'!BM$20*BM$47*$L$48</f>
        <v>0</v>
      </c>
      <c r="BN56" s="150">
        <f>'Feasibility Study'!BL41*'Manganese Mine'!BN$20*BN$47*$L$48</f>
        <v>0</v>
      </c>
      <c r="BO56" s="150">
        <f>'Feasibility Study'!BM41*'Manganese Mine'!BO$20*BO$47*$L$48</f>
        <v>0</v>
      </c>
      <c r="BP56" s="150">
        <f>'Feasibility Study'!BN41*'Manganese Mine'!BP$20*BP$47*$L$48</f>
        <v>0</v>
      </c>
      <c r="BQ56" s="150">
        <f>'Feasibility Study'!BO41*'Manganese Mine'!BQ$20*BQ$47*$L$48</f>
        <v>0</v>
      </c>
      <c r="BR56" s="150">
        <f>'Feasibility Study'!BP41*'Manganese Mine'!BR$20*BR$47*$L$48</f>
        <v>0</v>
      </c>
      <c r="BS56" s="150">
        <f>'Feasibility Study'!BQ41*'Manganese Mine'!BS$20*BS$47*$L$48</f>
        <v>0</v>
      </c>
      <c r="BT56" s="150">
        <f>'Feasibility Study'!BR41*'Manganese Mine'!BT$20*BT$47*$L$48</f>
        <v>0</v>
      </c>
      <c r="BU56" s="150">
        <f>'Feasibility Study'!BS41*'Manganese Mine'!BU$20*BU$47*$L$48</f>
        <v>0</v>
      </c>
      <c r="BV56" s="150">
        <f>'Feasibility Study'!BT41*'Manganese Mine'!BV$20*BV$47*$L$48</f>
        <v>0</v>
      </c>
      <c r="BW56" s="150">
        <f>'Feasibility Study'!BU41*'Manganese Mine'!BW$20*BW$47*$L$48</f>
        <v>0</v>
      </c>
      <c r="BX56" s="150">
        <f>'Feasibility Study'!BV41*'Manganese Mine'!BX$20*BX$47*$L$48</f>
        <v>0</v>
      </c>
      <c r="BY56" s="150">
        <f>'Feasibility Study'!BW41*'Manganese Mine'!BY$20*BY$47*$L$48</f>
        <v>0</v>
      </c>
      <c r="BZ56" s="150">
        <f>'Feasibility Study'!BX41*'Manganese Mine'!BZ$20*BZ$47*$L$48</f>
        <v>0</v>
      </c>
      <c r="CA56" s="150">
        <f>'Feasibility Study'!BY41*'Manganese Mine'!CA$20*CA$47*$L$48</f>
        <v>0</v>
      </c>
      <c r="CB56" s="150">
        <f>'Feasibility Study'!BZ41*'Manganese Mine'!CB$20*CB$47*$L$48</f>
        <v>0</v>
      </c>
      <c r="CC56" s="150">
        <f>'Feasibility Study'!CA41*'Manganese Mine'!CC$20*CC$47*$L$48</f>
        <v>0</v>
      </c>
      <c r="CD56" s="150">
        <f>'Feasibility Study'!CB41*'Manganese Mine'!CD$20*CD$47*$L$48</f>
        <v>0</v>
      </c>
      <c r="CE56" s="150">
        <f>'Feasibility Study'!CC41*'Manganese Mine'!CE$20*CE$47*$L$48</f>
        <v>0</v>
      </c>
      <c r="CF56" s="150">
        <f>'Feasibility Study'!CD41*'Manganese Mine'!CF$20*CF$47*$L$48</f>
        <v>0</v>
      </c>
      <c r="CG56" s="150">
        <f>'Feasibility Study'!CE41*'Manganese Mine'!CG$20*CG$47*$L$48</f>
        <v>0</v>
      </c>
      <c r="CH56" s="150">
        <f>'Feasibility Study'!CF41*'Manganese Mine'!CH$20*CH$47*$L$48</f>
        <v>0</v>
      </c>
      <c r="CI56" s="150">
        <f>'Feasibility Study'!CG41*'Manganese Mine'!CI$20*CI$47*$L$48</f>
        <v>0</v>
      </c>
      <c r="CJ56" s="150">
        <f>'Feasibility Study'!CH41*'Manganese Mine'!CJ$20*CJ$47*$L$48</f>
        <v>0</v>
      </c>
      <c r="CK56" s="150">
        <f>'Feasibility Study'!CI41*'Manganese Mine'!CK$20*CK$47*$L$48</f>
        <v>0</v>
      </c>
      <c r="CL56" s="150">
        <f>'Feasibility Study'!CJ41*'Manganese Mine'!CL$20*CL$47*$L$48</f>
        <v>0</v>
      </c>
      <c r="CM56" s="150">
        <f>'Feasibility Study'!CK41*'Manganese Mine'!CM$20*CM$47*$L$48</f>
        <v>0</v>
      </c>
      <c r="CN56" s="150">
        <f>'Feasibility Study'!CL41*'Manganese Mine'!CN$20*CN$47*$L$48</f>
        <v>0</v>
      </c>
      <c r="CO56" s="150">
        <f>'Feasibility Study'!CM41*'Manganese Mine'!CO$20*CO$47*$L$48</f>
        <v>0</v>
      </c>
      <c r="CP56" s="150">
        <f>'Feasibility Study'!CN41*'Manganese Mine'!CP$20*CP$47*$L$48</f>
        <v>0</v>
      </c>
    </row>
    <row r="57" spans="1:94" ht="12.75" customHeight="1" outlineLevel="1" x14ac:dyDescent="0.2">
      <c r="B57" s="3" t="str">
        <f>'Feasibility Study'!B42</f>
        <v>[Spare]</v>
      </c>
      <c r="J57" s="5" t="s">
        <v>5</v>
      </c>
      <c r="L57" s="9"/>
      <c r="P57" s="127">
        <f t="shared" si="12"/>
        <v>0</v>
      </c>
      <c r="R57" s="150">
        <f>'Feasibility Study'!P42*'Manganese Mine'!R$20*R$47*$L$48</f>
        <v>0</v>
      </c>
      <c r="S57" s="150">
        <f>'Feasibility Study'!Q42*'Manganese Mine'!S$20*S$47*$L$48</f>
        <v>0</v>
      </c>
      <c r="T57" s="150">
        <f>'Feasibility Study'!R42*'Manganese Mine'!T$20*T$47*$L$48</f>
        <v>0</v>
      </c>
      <c r="U57" s="150">
        <f>'Feasibility Study'!S42*'Manganese Mine'!U$20*U$47*$L$48</f>
        <v>0</v>
      </c>
      <c r="V57" s="150">
        <f>'Feasibility Study'!T42*'Manganese Mine'!V$20*V$47*$L$48</f>
        <v>0</v>
      </c>
      <c r="W57" s="150">
        <f>'Feasibility Study'!U42*'Manganese Mine'!W$20*W$47*$L$48</f>
        <v>0</v>
      </c>
      <c r="X57" s="150">
        <f>'Feasibility Study'!V42*'Manganese Mine'!X$20*X$47*$L$48</f>
        <v>0</v>
      </c>
      <c r="Y57" s="150">
        <f>'Feasibility Study'!W42*'Manganese Mine'!Y$20*Y$47*$L$48</f>
        <v>0</v>
      </c>
      <c r="Z57" s="150">
        <f>'Feasibility Study'!X42*'Manganese Mine'!Z$20*Z$47*$L$48</f>
        <v>0</v>
      </c>
      <c r="AA57" s="150">
        <f>'Feasibility Study'!Y42*'Manganese Mine'!AA$20*AA$47*$L$48</f>
        <v>0</v>
      </c>
      <c r="AB57" s="150">
        <f>'Feasibility Study'!Z42*'Manganese Mine'!AB$20*AB$47*$L$48</f>
        <v>0</v>
      </c>
      <c r="AC57" s="150">
        <f>'Feasibility Study'!AA42*'Manganese Mine'!AC$20*AC$47*$L$48</f>
        <v>0</v>
      </c>
      <c r="AD57" s="150">
        <f>'Feasibility Study'!AB42*'Manganese Mine'!AD$20*AD$47*$L$48</f>
        <v>0</v>
      </c>
      <c r="AE57" s="150">
        <f>'Feasibility Study'!AC42*'Manganese Mine'!AE$20*AE$47*$L$48</f>
        <v>0</v>
      </c>
      <c r="AF57" s="150">
        <f>'Feasibility Study'!AD42*'Manganese Mine'!AF$20*AF$47*$L$48</f>
        <v>0</v>
      </c>
      <c r="AG57" s="150">
        <f>'Feasibility Study'!AE42*'Manganese Mine'!AG$20*AG$47*$L$48</f>
        <v>0</v>
      </c>
      <c r="AH57" s="150">
        <f>'Feasibility Study'!AF42*'Manganese Mine'!AH$20*AH$47*$L$48</f>
        <v>0</v>
      </c>
      <c r="AI57" s="150">
        <f>'Feasibility Study'!AG42*'Manganese Mine'!AI$20*AI$47*$L$48</f>
        <v>0</v>
      </c>
      <c r="AJ57" s="150">
        <f>'Feasibility Study'!AH42*'Manganese Mine'!AJ$20*AJ$47*$L$48</f>
        <v>0</v>
      </c>
      <c r="AK57" s="150">
        <f>'Feasibility Study'!AI42*'Manganese Mine'!AK$20*AK$47*$L$48</f>
        <v>0</v>
      </c>
      <c r="AL57" s="150">
        <f>'Feasibility Study'!AJ42*'Manganese Mine'!AL$20*AL$47*$L$48</f>
        <v>0</v>
      </c>
      <c r="AM57" s="150">
        <f>'Feasibility Study'!AK42*'Manganese Mine'!AM$20*AM$47*$L$48</f>
        <v>0</v>
      </c>
      <c r="AN57" s="150">
        <f>'Feasibility Study'!AL42*'Manganese Mine'!AN$20*AN$47*$L$48</f>
        <v>0</v>
      </c>
      <c r="AO57" s="150">
        <f>'Feasibility Study'!AM42*'Manganese Mine'!AO$20*AO$47*$L$48</f>
        <v>0</v>
      </c>
      <c r="AP57" s="150">
        <f>'Feasibility Study'!AN42*'Manganese Mine'!AP$20*AP$47*$L$48</f>
        <v>0</v>
      </c>
      <c r="AQ57" s="150">
        <f>'Feasibility Study'!AO42*'Manganese Mine'!AQ$20*AQ$47*$L$48</f>
        <v>0</v>
      </c>
      <c r="AR57" s="150">
        <f>'Feasibility Study'!AP42*'Manganese Mine'!AR$20*AR$47*$L$48</f>
        <v>0</v>
      </c>
      <c r="AS57" s="150">
        <f>'Feasibility Study'!AQ42*'Manganese Mine'!AS$20*AS$47*$L$48</f>
        <v>0</v>
      </c>
      <c r="AT57" s="150">
        <f>'Feasibility Study'!AR42*'Manganese Mine'!AT$20*AT$47*$L$48</f>
        <v>0</v>
      </c>
      <c r="AU57" s="150">
        <f>'Feasibility Study'!AS42*'Manganese Mine'!AU$20*AU$47*$L$48</f>
        <v>0</v>
      </c>
      <c r="AV57" s="150">
        <f>'Feasibility Study'!AT42*'Manganese Mine'!AV$20*AV$47*$L$48</f>
        <v>0</v>
      </c>
      <c r="AW57" s="150">
        <f>'Feasibility Study'!AU42*'Manganese Mine'!AW$20*AW$47*$L$48</f>
        <v>0</v>
      </c>
      <c r="AX57" s="150">
        <f>'Feasibility Study'!AV42*'Manganese Mine'!AX$20*AX$47*$L$48</f>
        <v>0</v>
      </c>
      <c r="AY57" s="150">
        <f>'Feasibility Study'!AW42*'Manganese Mine'!AY$20*AY$47*$L$48</f>
        <v>0</v>
      </c>
      <c r="AZ57" s="150">
        <f>'Feasibility Study'!AX42*'Manganese Mine'!AZ$20*AZ$47*$L$48</f>
        <v>0</v>
      </c>
      <c r="BA57" s="150">
        <f>'Feasibility Study'!AY42*'Manganese Mine'!BA$20*BA$47*$L$48</f>
        <v>0</v>
      </c>
      <c r="BB57" s="150">
        <f>'Feasibility Study'!AZ42*'Manganese Mine'!BB$20*BB$47*$L$48</f>
        <v>0</v>
      </c>
      <c r="BC57" s="150">
        <f>'Feasibility Study'!BA42*'Manganese Mine'!BC$20*BC$47*$L$48</f>
        <v>0</v>
      </c>
      <c r="BD57" s="150">
        <f>'Feasibility Study'!BB42*'Manganese Mine'!BD$20*BD$47*$L$48</f>
        <v>0</v>
      </c>
      <c r="BE57" s="150">
        <f>'Feasibility Study'!BC42*'Manganese Mine'!BE$20*BE$47*$L$48</f>
        <v>0</v>
      </c>
      <c r="BF57" s="150">
        <f>'Feasibility Study'!BD42*'Manganese Mine'!BF$20*BF$47*$L$48</f>
        <v>0</v>
      </c>
      <c r="BG57" s="150">
        <f>'Feasibility Study'!BE42*'Manganese Mine'!BG$20*BG$47*$L$48</f>
        <v>0</v>
      </c>
      <c r="BH57" s="150">
        <f>'Feasibility Study'!BF42*'Manganese Mine'!BH$20*BH$47*$L$48</f>
        <v>0</v>
      </c>
      <c r="BI57" s="150">
        <f>'Feasibility Study'!BG42*'Manganese Mine'!BI$20*BI$47*$L$48</f>
        <v>0</v>
      </c>
      <c r="BJ57" s="150">
        <f>'Feasibility Study'!BH42*'Manganese Mine'!BJ$20*BJ$47*$L$48</f>
        <v>0</v>
      </c>
      <c r="BK57" s="150">
        <f>'Feasibility Study'!BI42*'Manganese Mine'!BK$20*BK$47*$L$48</f>
        <v>0</v>
      </c>
      <c r="BL57" s="150">
        <f>'Feasibility Study'!BJ42*'Manganese Mine'!BL$20*BL$47*$L$48</f>
        <v>0</v>
      </c>
      <c r="BM57" s="150">
        <f>'Feasibility Study'!BK42*'Manganese Mine'!BM$20*BM$47*$L$48</f>
        <v>0</v>
      </c>
      <c r="BN57" s="150">
        <f>'Feasibility Study'!BL42*'Manganese Mine'!BN$20*BN$47*$L$48</f>
        <v>0</v>
      </c>
      <c r="BO57" s="150">
        <f>'Feasibility Study'!BM42*'Manganese Mine'!BO$20*BO$47*$L$48</f>
        <v>0</v>
      </c>
      <c r="BP57" s="150">
        <f>'Feasibility Study'!BN42*'Manganese Mine'!BP$20*BP$47*$L$48</f>
        <v>0</v>
      </c>
      <c r="BQ57" s="150">
        <f>'Feasibility Study'!BO42*'Manganese Mine'!BQ$20*BQ$47*$L$48</f>
        <v>0</v>
      </c>
      <c r="BR57" s="150">
        <f>'Feasibility Study'!BP42*'Manganese Mine'!BR$20*BR$47*$L$48</f>
        <v>0</v>
      </c>
      <c r="BS57" s="150">
        <f>'Feasibility Study'!BQ42*'Manganese Mine'!BS$20*BS$47*$L$48</f>
        <v>0</v>
      </c>
      <c r="BT57" s="150">
        <f>'Feasibility Study'!BR42*'Manganese Mine'!BT$20*BT$47*$L$48</f>
        <v>0</v>
      </c>
      <c r="BU57" s="150">
        <f>'Feasibility Study'!BS42*'Manganese Mine'!BU$20*BU$47*$L$48</f>
        <v>0</v>
      </c>
      <c r="BV57" s="150">
        <f>'Feasibility Study'!BT42*'Manganese Mine'!BV$20*BV$47*$L$48</f>
        <v>0</v>
      </c>
      <c r="BW57" s="150">
        <f>'Feasibility Study'!BU42*'Manganese Mine'!BW$20*BW$47*$L$48</f>
        <v>0</v>
      </c>
      <c r="BX57" s="150">
        <f>'Feasibility Study'!BV42*'Manganese Mine'!BX$20*BX$47*$L$48</f>
        <v>0</v>
      </c>
      <c r="BY57" s="150">
        <f>'Feasibility Study'!BW42*'Manganese Mine'!BY$20*BY$47*$L$48</f>
        <v>0</v>
      </c>
      <c r="BZ57" s="150">
        <f>'Feasibility Study'!BX42*'Manganese Mine'!BZ$20*BZ$47*$L$48</f>
        <v>0</v>
      </c>
      <c r="CA57" s="150">
        <f>'Feasibility Study'!BY42*'Manganese Mine'!CA$20*CA$47*$L$48</f>
        <v>0</v>
      </c>
      <c r="CB57" s="150">
        <f>'Feasibility Study'!BZ42*'Manganese Mine'!CB$20*CB$47*$L$48</f>
        <v>0</v>
      </c>
      <c r="CC57" s="150">
        <f>'Feasibility Study'!CA42*'Manganese Mine'!CC$20*CC$47*$L$48</f>
        <v>0</v>
      </c>
      <c r="CD57" s="150">
        <f>'Feasibility Study'!CB42*'Manganese Mine'!CD$20*CD$47*$L$48</f>
        <v>0</v>
      </c>
      <c r="CE57" s="150">
        <f>'Feasibility Study'!CC42*'Manganese Mine'!CE$20*CE$47*$L$48</f>
        <v>0</v>
      </c>
      <c r="CF57" s="150">
        <f>'Feasibility Study'!CD42*'Manganese Mine'!CF$20*CF$47*$L$48</f>
        <v>0</v>
      </c>
      <c r="CG57" s="150">
        <f>'Feasibility Study'!CE42*'Manganese Mine'!CG$20*CG$47*$L$48</f>
        <v>0</v>
      </c>
      <c r="CH57" s="150">
        <f>'Feasibility Study'!CF42*'Manganese Mine'!CH$20*CH$47*$L$48</f>
        <v>0</v>
      </c>
      <c r="CI57" s="150">
        <f>'Feasibility Study'!CG42*'Manganese Mine'!CI$20*CI$47*$L$48</f>
        <v>0</v>
      </c>
      <c r="CJ57" s="150">
        <f>'Feasibility Study'!CH42*'Manganese Mine'!CJ$20*CJ$47*$L$48</f>
        <v>0</v>
      </c>
      <c r="CK57" s="150">
        <f>'Feasibility Study'!CI42*'Manganese Mine'!CK$20*CK$47*$L$48</f>
        <v>0</v>
      </c>
      <c r="CL57" s="150">
        <f>'Feasibility Study'!CJ42*'Manganese Mine'!CL$20*CL$47*$L$48</f>
        <v>0</v>
      </c>
      <c r="CM57" s="150">
        <f>'Feasibility Study'!CK42*'Manganese Mine'!CM$20*CM$47*$L$48</f>
        <v>0</v>
      </c>
      <c r="CN57" s="150">
        <f>'Feasibility Study'!CL42*'Manganese Mine'!CN$20*CN$47*$L$48</f>
        <v>0</v>
      </c>
      <c r="CO57" s="150">
        <f>'Feasibility Study'!CM42*'Manganese Mine'!CO$20*CO$47*$L$48</f>
        <v>0</v>
      </c>
      <c r="CP57" s="150">
        <f>'Feasibility Study'!CN42*'Manganese Mine'!CP$20*CP$47*$L$48</f>
        <v>0</v>
      </c>
    </row>
    <row r="58" spans="1:94" ht="12.75" customHeight="1" outlineLevel="1" x14ac:dyDescent="0.2">
      <c r="B58" s="3" t="str">
        <f>'Feasibility Study'!B43</f>
        <v>[Spare]</v>
      </c>
      <c r="J58" s="5" t="s">
        <v>5</v>
      </c>
      <c r="L58" s="9"/>
      <c r="P58" s="127">
        <f t="shared" si="12"/>
        <v>0</v>
      </c>
      <c r="R58" s="150">
        <f>'Feasibility Study'!P43*'Manganese Mine'!R$20*R$47*$L$48</f>
        <v>0</v>
      </c>
      <c r="S58" s="150">
        <f>'Feasibility Study'!Q43*'Manganese Mine'!S$20*S$47*$L$48</f>
        <v>0</v>
      </c>
      <c r="T58" s="150">
        <f>'Feasibility Study'!R43*'Manganese Mine'!T$20*T$47*$L$48</f>
        <v>0</v>
      </c>
      <c r="U58" s="150">
        <f>'Feasibility Study'!S43*'Manganese Mine'!U$20*U$47*$L$48</f>
        <v>0</v>
      </c>
      <c r="V58" s="150">
        <f>'Feasibility Study'!T43*'Manganese Mine'!V$20*V$47*$L$48</f>
        <v>0</v>
      </c>
      <c r="W58" s="150">
        <f>'Feasibility Study'!U43*'Manganese Mine'!W$20*W$47*$L$48</f>
        <v>0</v>
      </c>
      <c r="X58" s="150">
        <f>'Feasibility Study'!V43*'Manganese Mine'!X$20*X$47*$L$48</f>
        <v>0</v>
      </c>
      <c r="Y58" s="150">
        <f>'Feasibility Study'!W43*'Manganese Mine'!Y$20*Y$47*$L$48</f>
        <v>0</v>
      </c>
      <c r="Z58" s="150">
        <f>'Feasibility Study'!X43*'Manganese Mine'!Z$20*Z$47*$L$48</f>
        <v>0</v>
      </c>
      <c r="AA58" s="150">
        <f>'Feasibility Study'!Y43*'Manganese Mine'!AA$20*AA$47*$L$48</f>
        <v>0</v>
      </c>
      <c r="AB58" s="150">
        <f>'Feasibility Study'!Z43*'Manganese Mine'!AB$20*AB$47*$L$48</f>
        <v>0</v>
      </c>
      <c r="AC58" s="150">
        <f>'Feasibility Study'!AA43*'Manganese Mine'!AC$20*AC$47*$L$48</f>
        <v>0</v>
      </c>
      <c r="AD58" s="150">
        <f>'Feasibility Study'!AB43*'Manganese Mine'!AD$20*AD$47*$L$48</f>
        <v>0</v>
      </c>
      <c r="AE58" s="150">
        <f>'Feasibility Study'!AC43*'Manganese Mine'!AE$20*AE$47*$L$48</f>
        <v>0</v>
      </c>
      <c r="AF58" s="150">
        <f>'Feasibility Study'!AD43*'Manganese Mine'!AF$20*AF$47*$L$48</f>
        <v>0</v>
      </c>
      <c r="AG58" s="150">
        <f>'Feasibility Study'!AE43*'Manganese Mine'!AG$20*AG$47*$L$48</f>
        <v>0</v>
      </c>
      <c r="AH58" s="150">
        <f>'Feasibility Study'!AF43*'Manganese Mine'!AH$20*AH$47*$L$48</f>
        <v>0</v>
      </c>
      <c r="AI58" s="150">
        <f>'Feasibility Study'!AG43*'Manganese Mine'!AI$20*AI$47*$L$48</f>
        <v>0</v>
      </c>
      <c r="AJ58" s="150">
        <f>'Feasibility Study'!AH43*'Manganese Mine'!AJ$20*AJ$47*$L$48</f>
        <v>0</v>
      </c>
      <c r="AK58" s="150">
        <f>'Feasibility Study'!AI43*'Manganese Mine'!AK$20*AK$47*$L$48</f>
        <v>0</v>
      </c>
      <c r="AL58" s="150">
        <f>'Feasibility Study'!AJ43*'Manganese Mine'!AL$20*AL$47*$L$48</f>
        <v>0</v>
      </c>
      <c r="AM58" s="150">
        <f>'Feasibility Study'!AK43*'Manganese Mine'!AM$20*AM$47*$L$48</f>
        <v>0</v>
      </c>
      <c r="AN58" s="150">
        <f>'Feasibility Study'!AL43*'Manganese Mine'!AN$20*AN$47*$L$48</f>
        <v>0</v>
      </c>
      <c r="AO58" s="150">
        <f>'Feasibility Study'!AM43*'Manganese Mine'!AO$20*AO$47*$L$48</f>
        <v>0</v>
      </c>
      <c r="AP58" s="150">
        <f>'Feasibility Study'!AN43*'Manganese Mine'!AP$20*AP$47*$L$48</f>
        <v>0</v>
      </c>
      <c r="AQ58" s="150">
        <f>'Feasibility Study'!AO43*'Manganese Mine'!AQ$20*AQ$47*$L$48</f>
        <v>0</v>
      </c>
      <c r="AR58" s="150">
        <f>'Feasibility Study'!AP43*'Manganese Mine'!AR$20*AR$47*$L$48</f>
        <v>0</v>
      </c>
      <c r="AS58" s="150">
        <f>'Feasibility Study'!AQ43*'Manganese Mine'!AS$20*AS$47*$L$48</f>
        <v>0</v>
      </c>
      <c r="AT58" s="150">
        <f>'Feasibility Study'!AR43*'Manganese Mine'!AT$20*AT$47*$L$48</f>
        <v>0</v>
      </c>
      <c r="AU58" s="150">
        <f>'Feasibility Study'!AS43*'Manganese Mine'!AU$20*AU$47*$L$48</f>
        <v>0</v>
      </c>
      <c r="AV58" s="150">
        <f>'Feasibility Study'!AT43*'Manganese Mine'!AV$20*AV$47*$L$48</f>
        <v>0</v>
      </c>
      <c r="AW58" s="150">
        <f>'Feasibility Study'!AU43*'Manganese Mine'!AW$20*AW$47*$L$48</f>
        <v>0</v>
      </c>
      <c r="AX58" s="150">
        <f>'Feasibility Study'!AV43*'Manganese Mine'!AX$20*AX$47*$L$48</f>
        <v>0</v>
      </c>
      <c r="AY58" s="150">
        <f>'Feasibility Study'!AW43*'Manganese Mine'!AY$20*AY$47*$L$48</f>
        <v>0</v>
      </c>
      <c r="AZ58" s="150">
        <f>'Feasibility Study'!AX43*'Manganese Mine'!AZ$20*AZ$47*$L$48</f>
        <v>0</v>
      </c>
      <c r="BA58" s="150">
        <f>'Feasibility Study'!AY43*'Manganese Mine'!BA$20*BA$47*$L$48</f>
        <v>0</v>
      </c>
      <c r="BB58" s="150">
        <f>'Feasibility Study'!AZ43*'Manganese Mine'!BB$20*BB$47*$L$48</f>
        <v>0</v>
      </c>
      <c r="BC58" s="150">
        <f>'Feasibility Study'!BA43*'Manganese Mine'!BC$20*BC$47*$L$48</f>
        <v>0</v>
      </c>
      <c r="BD58" s="150">
        <f>'Feasibility Study'!BB43*'Manganese Mine'!BD$20*BD$47*$L$48</f>
        <v>0</v>
      </c>
      <c r="BE58" s="150">
        <f>'Feasibility Study'!BC43*'Manganese Mine'!BE$20*BE$47*$L$48</f>
        <v>0</v>
      </c>
      <c r="BF58" s="150">
        <f>'Feasibility Study'!BD43*'Manganese Mine'!BF$20*BF$47*$L$48</f>
        <v>0</v>
      </c>
      <c r="BG58" s="150">
        <f>'Feasibility Study'!BE43*'Manganese Mine'!BG$20*BG$47*$L$48</f>
        <v>0</v>
      </c>
      <c r="BH58" s="150">
        <f>'Feasibility Study'!BF43*'Manganese Mine'!BH$20*BH$47*$L$48</f>
        <v>0</v>
      </c>
      <c r="BI58" s="150">
        <f>'Feasibility Study'!BG43*'Manganese Mine'!BI$20*BI$47*$L$48</f>
        <v>0</v>
      </c>
      <c r="BJ58" s="150">
        <f>'Feasibility Study'!BH43*'Manganese Mine'!BJ$20*BJ$47*$L$48</f>
        <v>0</v>
      </c>
      <c r="BK58" s="150">
        <f>'Feasibility Study'!BI43*'Manganese Mine'!BK$20*BK$47*$L$48</f>
        <v>0</v>
      </c>
      <c r="BL58" s="150">
        <f>'Feasibility Study'!BJ43*'Manganese Mine'!BL$20*BL$47*$L$48</f>
        <v>0</v>
      </c>
      <c r="BM58" s="150">
        <f>'Feasibility Study'!BK43*'Manganese Mine'!BM$20*BM$47*$L$48</f>
        <v>0</v>
      </c>
      <c r="BN58" s="150">
        <f>'Feasibility Study'!BL43*'Manganese Mine'!BN$20*BN$47*$L$48</f>
        <v>0</v>
      </c>
      <c r="BO58" s="150">
        <f>'Feasibility Study'!BM43*'Manganese Mine'!BO$20*BO$47*$L$48</f>
        <v>0</v>
      </c>
      <c r="BP58" s="150">
        <f>'Feasibility Study'!BN43*'Manganese Mine'!BP$20*BP$47*$L$48</f>
        <v>0</v>
      </c>
      <c r="BQ58" s="150">
        <f>'Feasibility Study'!BO43*'Manganese Mine'!BQ$20*BQ$47*$L$48</f>
        <v>0</v>
      </c>
      <c r="BR58" s="150">
        <f>'Feasibility Study'!BP43*'Manganese Mine'!BR$20*BR$47*$L$48</f>
        <v>0</v>
      </c>
      <c r="BS58" s="150">
        <f>'Feasibility Study'!BQ43*'Manganese Mine'!BS$20*BS$47*$L$48</f>
        <v>0</v>
      </c>
      <c r="BT58" s="150">
        <f>'Feasibility Study'!BR43*'Manganese Mine'!BT$20*BT$47*$L$48</f>
        <v>0</v>
      </c>
      <c r="BU58" s="150">
        <f>'Feasibility Study'!BS43*'Manganese Mine'!BU$20*BU$47*$L$48</f>
        <v>0</v>
      </c>
      <c r="BV58" s="150">
        <f>'Feasibility Study'!BT43*'Manganese Mine'!BV$20*BV$47*$L$48</f>
        <v>0</v>
      </c>
      <c r="BW58" s="150">
        <f>'Feasibility Study'!BU43*'Manganese Mine'!BW$20*BW$47*$L$48</f>
        <v>0</v>
      </c>
      <c r="BX58" s="150">
        <f>'Feasibility Study'!BV43*'Manganese Mine'!BX$20*BX$47*$L$48</f>
        <v>0</v>
      </c>
      <c r="BY58" s="150">
        <f>'Feasibility Study'!BW43*'Manganese Mine'!BY$20*BY$47*$L$48</f>
        <v>0</v>
      </c>
      <c r="BZ58" s="150">
        <f>'Feasibility Study'!BX43*'Manganese Mine'!BZ$20*BZ$47*$L$48</f>
        <v>0</v>
      </c>
      <c r="CA58" s="150">
        <f>'Feasibility Study'!BY43*'Manganese Mine'!CA$20*CA$47*$L$48</f>
        <v>0</v>
      </c>
      <c r="CB58" s="150">
        <f>'Feasibility Study'!BZ43*'Manganese Mine'!CB$20*CB$47*$L$48</f>
        <v>0</v>
      </c>
      <c r="CC58" s="150">
        <f>'Feasibility Study'!CA43*'Manganese Mine'!CC$20*CC$47*$L$48</f>
        <v>0</v>
      </c>
      <c r="CD58" s="150">
        <f>'Feasibility Study'!CB43*'Manganese Mine'!CD$20*CD$47*$L$48</f>
        <v>0</v>
      </c>
      <c r="CE58" s="150">
        <f>'Feasibility Study'!CC43*'Manganese Mine'!CE$20*CE$47*$L$48</f>
        <v>0</v>
      </c>
      <c r="CF58" s="150">
        <f>'Feasibility Study'!CD43*'Manganese Mine'!CF$20*CF$47*$L$48</f>
        <v>0</v>
      </c>
      <c r="CG58" s="150">
        <f>'Feasibility Study'!CE43*'Manganese Mine'!CG$20*CG$47*$L$48</f>
        <v>0</v>
      </c>
      <c r="CH58" s="150">
        <f>'Feasibility Study'!CF43*'Manganese Mine'!CH$20*CH$47*$L$48</f>
        <v>0</v>
      </c>
      <c r="CI58" s="150">
        <f>'Feasibility Study'!CG43*'Manganese Mine'!CI$20*CI$47*$L$48</f>
        <v>0</v>
      </c>
      <c r="CJ58" s="150">
        <f>'Feasibility Study'!CH43*'Manganese Mine'!CJ$20*CJ$47*$L$48</f>
        <v>0</v>
      </c>
      <c r="CK58" s="150">
        <f>'Feasibility Study'!CI43*'Manganese Mine'!CK$20*CK$47*$L$48</f>
        <v>0</v>
      </c>
      <c r="CL58" s="150">
        <f>'Feasibility Study'!CJ43*'Manganese Mine'!CL$20*CL$47*$L$48</f>
        <v>0</v>
      </c>
      <c r="CM58" s="150">
        <f>'Feasibility Study'!CK43*'Manganese Mine'!CM$20*CM$47*$L$48</f>
        <v>0</v>
      </c>
      <c r="CN58" s="150">
        <f>'Feasibility Study'!CL43*'Manganese Mine'!CN$20*CN$47*$L$48</f>
        <v>0</v>
      </c>
      <c r="CO58" s="150">
        <f>'Feasibility Study'!CM43*'Manganese Mine'!CO$20*CO$47*$L$48</f>
        <v>0</v>
      </c>
      <c r="CP58" s="150">
        <f>'Feasibility Study'!CN43*'Manganese Mine'!CP$20*CP$47*$L$48</f>
        <v>0</v>
      </c>
    </row>
    <row r="59" spans="1:94" ht="12.75" customHeight="1" outlineLevel="1" x14ac:dyDescent="0.2">
      <c r="B59" s="13" t="str">
        <f>'Feasibility Study'!B44</f>
        <v>[Spare]</v>
      </c>
      <c r="C59" s="13"/>
      <c r="D59" s="13"/>
      <c r="E59" s="13"/>
      <c r="F59" s="13"/>
      <c r="G59" s="13"/>
      <c r="H59" s="13"/>
      <c r="I59" s="157"/>
      <c r="J59" s="14" t="s">
        <v>5</v>
      </c>
      <c r="K59" s="13"/>
      <c r="L59" s="197"/>
      <c r="M59" s="13"/>
      <c r="N59" s="13"/>
      <c r="O59" s="13"/>
      <c r="P59" s="177">
        <f t="shared" si="12"/>
        <v>0</v>
      </c>
      <c r="Q59" s="13"/>
      <c r="R59" s="160">
        <f>'Feasibility Study'!P44*'Manganese Mine'!R$20*R$47*$L$48</f>
        <v>0</v>
      </c>
      <c r="S59" s="160">
        <f>'Feasibility Study'!Q44*'Manganese Mine'!S$20*S$47*$L$48</f>
        <v>0</v>
      </c>
      <c r="T59" s="160">
        <f>'Feasibility Study'!R44*'Manganese Mine'!T$20*T$47*$L$48</f>
        <v>0</v>
      </c>
      <c r="U59" s="160">
        <f>'Feasibility Study'!S44*'Manganese Mine'!U$20*U$47*$L$48</f>
        <v>0</v>
      </c>
      <c r="V59" s="160">
        <f>'Feasibility Study'!T44*'Manganese Mine'!V$20*V$47*$L$48</f>
        <v>0</v>
      </c>
      <c r="W59" s="160">
        <f>'Feasibility Study'!U44*'Manganese Mine'!W$20*W$47*$L$48</f>
        <v>0</v>
      </c>
      <c r="X59" s="160">
        <f>'Feasibility Study'!V44*'Manganese Mine'!X$20*X$47*$L$48</f>
        <v>0</v>
      </c>
      <c r="Y59" s="160">
        <f>'Feasibility Study'!W44*'Manganese Mine'!Y$20*Y$47*$L$48</f>
        <v>0</v>
      </c>
      <c r="Z59" s="160">
        <f>'Feasibility Study'!X44*'Manganese Mine'!Z$20*Z$47*$L$48</f>
        <v>0</v>
      </c>
      <c r="AA59" s="160">
        <f>'Feasibility Study'!Y44*'Manganese Mine'!AA$20*AA$47*$L$48</f>
        <v>0</v>
      </c>
      <c r="AB59" s="160">
        <f>'Feasibility Study'!Z44*'Manganese Mine'!AB$20*AB$47*$L$48</f>
        <v>0</v>
      </c>
      <c r="AC59" s="160">
        <f>'Feasibility Study'!AA44*'Manganese Mine'!AC$20*AC$47*$L$48</f>
        <v>0</v>
      </c>
      <c r="AD59" s="160">
        <f>'Feasibility Study'!AB44*'Manganese Mine'!AD$20*AD$47*$L$48</f>
        <v>0</v>
      </c>
      <c r="AE59" s="160">
        <f>'Feasibility Study'!AC44*'Manganese Mine'!AE$20*AE$47*$L$48</f>
        <v>0</v>
      </c>
      <c r="AF59" s="160">
        <f>'Feasibility Study'!AD44*'Manganese Mine'!AF$20*AF$47*$L$48</f>
        <v>0</v>
      </c>
      <c r="AG59" s="160">
        <f>'Feasibility Study'!AE44*'Manganese Mine'!AG$20*AG$47*$L$48</f>
        <v>0</v>
      </c>
      <c r="AH59" s="160">
        <f>'Feasibility Study'!AF44*'Manganese Mine'!AH$20*AH$47*$L$48</f>
        <v>0</v>
      </c>
      <c r="AI59" s="160">
        <f>'Feasibility Study'!AG44*'Manganese Mine'!AI$20*AI$47*$L$48</f>
        <v>0</v>
      </c>
      <c r="AJ59" s="160">
        <f>'Feasibility Study'!AH44*'Manganese Mine'!AJ$20*AJ$47*$L$48</f>
        <v>0</v>
      </c>
      <c r="AK59" s="160">
        <f>'Feasibility Study'!AI44*'Manganese Mine'!AK$20*AK$47*$L$48</f>
        <v>0</v>
      </c>
      <c r="AL59" s="160">
        <f>'Feasibility Study'!AJ44*'Manganese Mine'!AL$20*AL$47*$L$48</f>
        <v>0</v>
      </c>
      <c r="AM59" s="160">
        <f>'Feasibility Study'!AK44*'Manganese Mine'!AM$20*AM$47*$L$48</f>
        <v>0</v>
      </c>
      <c r="AN59" s="160">
        <f>'Feasibility Study'!AL44*'Manganese Mine'!AN$20*AN$47*$L$48</f>
        <v>0</v>
      </c>
      <c r="AO59" s="160">
        <f>'Feasibility Study'!AM44*'Manganese Mine'!AO$20*AO$47*$L$48</f>
        <v>0</v>
      </c>
      <c r="AP59" s="160">
        <f>'Feasibility Study'!AN44*'Manganese Mine'!AP$20*AP$47*$L$48</f>
        <v>0</v>
      </c>
      <c r="AQ59" s="160">
        <f>'Feasibility Study'!AO44*'Manganese Mine'!AQ$20*AQ$47*$L$48</f>
        <v>0</v>
      </c>
      <c r="AR59" s="160">
        <f>'Feasibility Study'!AP44*'Manganese Mine'!AR$20*AR$47*$L$48</f>
        <v>0</v>
      </c>
      <c r="AS59" s="160">
        <f>'Feasibility Study'!AQ44*'Manganese Mine'!AS$20*AS$47*$L$48</f>
        <v>0</v>
      </c>
      <c r="AT59" s="160">
        <f>'Feasibility Study'!AR44*'Manganese Mine'!AT$20*AT$47*$L$48</f>
        <v>0</v>
      </c>
      <c r="AU59" s="160">
        <f>'Feasibility Study'!AS44*'Manganese Mine'!AU$20*AU$47*$L$48</f>
        <v>0</v>
      </c>
      <c r="AV59" s="160">
        <f>'Feasibility Study'!AT44*'Manganese Mine'!AV$20*AV$47*$L$48</f>
        <v>0</v>
      </c>
      <c r="AW59" s="160">
        <f>'Feasibility Study'!AU44*'Manganese Mine'!AW$20*AW$47*$L$48</f>
        <v>0</v>
      </c>
      <c r="AX59" s="160">
        <f>'Feasibility Study'!AV44*'Manganese Mine'!AX$20*AX$47*$L$48</f>
        <v>0</v>
      </c>
      <c r="AY59" s="160">
        <f>'Feasibility Study'!AW44*'Manganese Mine'!AY$20*AY$47*$L$48</f>
        <v>0</v>
      </c>
      <c r="AZ59" s="160">
        <f>'Feasibility Study'!AX44*'Manganese Mine'!AZ$20*AZ$47*$L$48</f>
        <v>0</v>
      </c>
      <c r="BA59" s="160">
        <f>'Feasibility Study'!AY44*'Manganese Mine'!BA$20*BA$47*$L$48</f>
        <v>0</v>
      </c>
      <c r="BB59" s="160">
        <f>'Feasibility Study'!AZ44*'Manganese Mine'!BB$20*BB$47*$L$48</f>
        <v>0</v>
      </c>
      <c r="BC59" s="160">
        <f>'Feasibility Study'!BA44*'Manganese Mine'!BC$20*BC$47*$L$48</f>
        <v>0</v>
      </c>
      <c r="BD59" s="160">
        <f>'Feasibility Study'!BB44*'Manganese Mine'!BD$20*BD$47*$L$48</f>
        <v>0</v>
      </c>
      <c r="BE59" s="160">
        <f>'Feasibility Study'!BC44*'Manganese Mine'!BE$20*BE$47*$L$48</f>
        <v>0</v>
      </c>
      <c r="BF59" s="160">
        <f>'Feasibility Study'!BD44*'Manganese Mine'!BF$20*BF$47*$L$48</f>
        <v>0</v>
      </c>
      <c r="BG59" s="160">
        <f>'Feasibility Study'!BE44*'Manganese Mine'!BG$20*BG$47*$L$48</f>
        <v>0</v>
      </c>
      <c r="BH59" s="160">
        <f>'Feasibility Study'!BF44*'Manganese Mine'!BH$20*BH$47*$L$48</f>
        <v>0</v>
      </c>
      <c r="BI59" s="160">
        <f>'Feasibility Study'!BG44*'Manganese Mine'!BI$20*BI$47*$L$48</f>
        <v>0</v>
      </c>
      <c r="BJ59" s="160">
        <f>'Feasibility Study'!BH44*'Manganese Mine'!BJ$20*BJ$47*$L$48</f>
        <v>0</v>
      </c>
      <c r="BK59" s="160">
        <f>'Feasibility Study'!BI44*'Manganese Mine'!BK$20*BK$47*$L$48</f>
        <v>0</v>
      </c>
      <c r="BL59" s="160">
        <f>'Feasibility Study'!BJ44*'Manganese Mine'!BL$20*BL$47*$L$48</f>
        <v>0</v>
      </c>
      <c r="BM59" s="160">
        <f>'Feasibility Study'!BK44*'Manganese Mine'!BM$20*BM$47*$L$48</f>
        <v>0</v>
      </c>
      <c r="BN59" s="160">
        <f>'Feasibility Study'!BL44*'Manganese Mine'!BN$20*BN$47*$L$48</f>
        <v>0</v>
      </c>
      <c r="BO59" s="160">
        <f>'Feasibility Study'!BM44*'Manganese Mine'!BO$20*BO$47*$L$48</f>
        <v>0</v>
      </c>
      <c r="BP59" s="160">
        <f>'Feasibility Study'!BN44*'Manganese Mine'!BP$20*BP$47*$L$48</f>
        <v>0</v>
      </c>
      <c r="BQ59" s="160">
        <f>'Feasibility Study'!BO44*'Manganese Mine'!BQ$20*BQ$47*$L$48</f>
        <v>0</v>
      </c>
      <c r="BR59" s="160">
        <f>'Feasibility Study'!BP44*'Manganese Mine'!BR$20*BR$47*$L$48</f>
        <v>0</v>
      </c>
      <c r="BS59" s="160">
        <f>'Feasibility Study'!BQ44*'Manganese Mine'!BS$20*BS$47*$L$48</f>
        <v>0</v>
      </c>
      <c r="BT59" s="160">
        <f>'Feasibility Study'!BR44*'Manganese Mine'!BT$20*BT$47*$L$48</f>
        <v>0</v>
      </c>
      <c r="BU59" s="160">
        <f>'Feasibility Study'!BS44*'Manganese Mine'!BU$20*BU$47*$L$48</f>
        <v>0</v>
      </c>
      <c r="BV59" s="160">
        <f>'Feasibility Study'!BT44*'Manganese Mine'!BV$20*BV$47*$L$48</f>
        <v>0</v>
      </c>
      <c r="BW59" s="160">
        <f>'Feasibility Study'!BU44*'Manganese Mine'!BW$20*BW$47*$L$48</f>
        <v>0</v>
      </c>
      <c r="BX59" s="160">
        <f>'Feasibility Study'!BV44*'Manganese Mine'!BX$20*BX$47*$L$48</f>
        <v>0</v>
      </c>
      <c r="BY59" s="160">
        <f>'Feasibility Study'!BW44*'Manganese Mine'!BY$20*BY$47*$L$48</f>
        <v>0</v>
      </c>
      <c r="BZ59" s="160">
        <f>'Feasibility Study'!BX44*'Manganese Mine'!BZ$20*BZ$47*$L$48</f>
        <v>0</v>
      </c>
      <c r="CA59" s="160">
        <f>'Feasibility Study'!BY44*'Manganese Mine'!CA$20*CA$47*$L$48</f>
        <v>0</v>
      </c>
      <c r="CB59" s="160">
        <f>'Feasibility Study'!BZ44*'Manganese Mine'!CB$20*CB$47*$L$48</f>
        <v>0</v>
      </c>
      <c r="CC59" s="160">
        <f>'Feasibility Study'!CA44*'Manganese Mine'!CC$20*CC$47*$L$48</f>
        <v>0</v>
      </c>
      <c r="CD59" s="160">
        <f>'Feasibility Study'!CB44*'Manganese Mine'!CD$20*CD$47*$L$48</f>
        <v>0</v>
      </c>
      <c r="CE59" s="160">
        <f>'Feasibility Study'!CC44*'Manganese Mine'!CE$20*CE$47*$L$48</f>
        <v>0</v>
      </c>
      <c r="CF59" s="160">
        <f>'Feasibility Study'!CD44*'Manganese Mine'!CF$20*CF$47*$L$48</f>
        <v>0</v>
      </c>
      <c r="CG59" s="160">
        <f>'Feasibility Study'!CE44*'Manganese Mine'!CG$20*CG$47*$L$48</f>
        <v>0</v>
      </c>
      <c r="CH59" s="160">
        <f>'Feasibility Study'!CF44*'Manganese Mine'!CH$20*CH$47*$L$48</f>
        <v>0</v>
      </c>
      <c r="CI59" s="160">
        <f>'Feasibility Study'!CG44*'Manganese Mine'!CI$20*CI$47*$L$48</f>
        <v>0</v>
      </c>
      <c r="CJ59" s="160">
        <f>'Feasibility Study'!CH44*'Manganese Mine'!CJ$20*CJ$47*$L$48</f>
        <v>0</v>
      </c>
      <c r="CK59" s="160">
        <f>'Feasibility Study'!CI44*'Manganese Mine'!CK$20*CK$47*$L$48</f>
        <v>0</v>
      </c>
      <c r="CL59" s="160">
        <f>'Feasibility Study'!CJ44*'Manganese Mine'!CL$20*CL$47*$L$48</f>
        <v>0</v>
      </c>
      <c r="CM59" s="160">
        <f>'Feasibility Study'!CK44*'Manganese Mine'!CM$20*CM$47*$L$48</f>
        <v>0</v>
      </c>
      <c r="CN59" s="160">
        <f>'Feasibility Study'!CL44*'Manganese Mine'!CN$20*CN$47*$L$48</f>
        <v>0</v>
      </c>
      <c r="CO59" s="160">
        <f>'Feasibility Study'!CM44*'Manganese Mine'!CO$20*CO$47*$L$48</f>
        <v>0</v>
      </c>
      <c r="CP59" s="160">
        <f>'Feasibility Study'!CN44*'Manganese Mine'!CP$20*CP$47*$L$48</f>
        <v>0</v>
      </c>
    </row>
    <row r="60" spans="1:94" ht="12.75" customHeight="1" outlineLevel="1" x14ac:dyDescent="0.2">
      <c r="B60" s="44" t="s">
        <v>153</v>
      </c>
      <c r="J60" s="5" t="s">
        <v>5</v>
      </c>
      <c r="L60" s="145"/>
      <c r="P60" s="130">
        <f t="shared" si="12"/>
        <v>98.411522423609057</v>
      </c>
      <c r="R60" s="156">
        <f>SUM(R49:R59)</f>
        <v>0</v>
      </c>
      <c r="S60" s="156">
        <f t="shared" ref="S60:CD60" si="13">SUM(S49:S59)</f>
        <v>0</v>
      </c>
      <c r="T60" s="156">
        <f t="shared" si="13"/>
        <v>0</v>
      </c>
      <c r="U60" s="156">
        <f t="shared" si="13"/>
        <v>0</v>
      </c>
      <c r="V60" s="156">
        <f t="shared" si="13"/>
        <v>0</v>
      </c>
      <c r="W60" s="156">
        <f t="shared" si="13"/>
        <v>0</v>
      </c>
      <c r="X60" s="156">
        <f t="shared" si="13"/>
        <v>3.1705645065793755</v>
      </c>
      <c r="Y60" s="156">
        <f t="shared" si="13"/>
        <v>3.6934611754497273</v>
      </c>
      <c r="Z60" s="156">
        <f t="shared" si="13"/>
        <v>4.9596245079124337</v>
      </c>
      <c r="AA60" s="156">
        <f t="shared" si="13"/>
        <v>4.5628701718270754</v>
      </c>
      <c r="AB60" s="156">
        <f t="shared" si="13"/>
        <v>4.0719924346953054</v>
      </c>
      <c r="AC60" s="156">
        <f t="shared" si="13"/>
        <v>6.0177959905257614</v>
      </c>
      <c r="AD60" s="156">
        <f t="shared" si="13"/>
        <v>4.2623980235556704</v>
      </c>
      <c r="AE60" s="156">
        <f t="shared" si="13"/>
        <v>1.8963554313408746</v>
      </c>
      <c r="AF60" s="156">
        <f t="shared" si="13"/>
        <v>4.1017027754092492</v>
      </c>
      <c r="AG60" s="156">
        <f t="shared" si="13"/>
        <v>3.6267903455254697</v>
      </c>
      <c r="AH60" s="156">
        <f t="shared" si="13"/>
        <v>3.7968342577590199</v>
      </c>
      <c r="AI60" s="156">
        <f t="shared" si="13"/>
        <v>5.3584389254109723</v>
      </c>
      <c r="AJ60" s="156">
        <f t="shared" si="13"/>
        <v>4.699196544195507</v>
      </c>
      <c r="AK60" s="156">
        <f t="shared" si="13"/>
        <v>5.2012556483881411</v>
      </c>
      <c r="AL60" s="156">
        <f t="shared" si="13"/>
        <v>5.5585843931057095</v>
      </c>
      <c r="AM60" s="156">
        <f t="shared" si="13"/>
        <v>4.1514212910770487</v>
      </c>
      <c r="AN60" s="156">
        <f t="shared" si="13"/>
        <v>4.6345026758544314</v>
      </c>
      <c r="AO60" s="156">
        <f t="shared" si="13"/>
        <v>6.7204880797039674</v>
      </c>
      <c r="AP60" s="156">
        <f t="shared" si="13"/>
        <v>8.0773164416835161</v>
      </c>
      <c r="AQ60" s="156">
        <f t="shared" si="13"/>
        <v>4.8435561470503696</v>
      </c>
      <c r="AR60" s="156">
        <f t="shared" si="13"/>
        <v>5.0063726565594289</v>
      </c>
      <c r="AS60" s="156">
        <f t="shared" si="13"/>
        <v>0</v>
      </c>
      <c r="AT60" s="156">
        <f t="shared" si="13"/>
        <v>0</v>
      </c>
      <c r="AU60" s="156">
        <f t="shared" si="13"/>
        <v>0</v>
      </c>
      <c r="AV60" s="156">
        <f t="shared" si="13"/>
        <v>0</v>
      </c>
      <c r="AW60" s="156">
        <f t="shared" si="13"/>
        <v>0</v>
      </c>
      <c r="AX60" s="156">
        <f t="shared" si="13"/>
        <v>0</v>
      </c>
      <c r="AY60" s="156">
        <f t="shared" si="13"/>
        <v>0</v>
      </c>
      <c r="AZ60" s="156">
        <f t="shared" si="13"/>
        <v>0</v>
      </c>
      <c r="BA60" s="156">
        <f t="shared" si="13"/>
        <v>0</v>
      </c>
      <c r="BB60" s="156">
        <f t="shared" si="13"/>
        <v>0</v>
      </c>
      <c r="BC60" s="156">
        <f t="shared" si="13"/>
        <v>0</v>
      </c>
      <c r="BD60" s="156">
        <f t="shared" si="13"/>
        <v>0</v>
      </c>
      <c r="BE60" s="156">
        <f t="shared" si="13"/>
        <v>0</v>
      </c>
      <c r="BF60" s="156">
        <f t="shared" si="13"/>
        <v>0</v>
      </c>
      <c r="BG60" s="156">
        <f t="shared" si="13"/>
        <v>0</v>
      </c>
      <c r="BH60" s="156">
        <f t="shared" si="13"/>
        <v>0</v>
      </c>
      <c r="BI60" s="156">
        <f t="shared" si="13"/>
        <v>0</v>
      </c>
      <c r="BJ60" s="156">
        <f t="shared" si="13"/>
        <v>0</v>
      </c>
      <c r="BK60" s="156">
        <f t="shared" si="13"/>
        <v>0</v>
      </c>
      <c r="BL60" s="156">
        <f t="shared" si="13"/>
        <v>0</v>
      </c>
      <c r="BM60" s="156">
        <f t="shared" si="13"/>
        <v>0</v>
      </c>
      <c r="BN60" s="156">
        <f t="shared" si="13"/>
        <v>0</v>
      </c>
      <c r="BO60" s="156">
        <f t="shared" si="13"/>
        <v>0</v>
      </c>
      <c r="BP60" s="156">
        <f t="shared" si="13"/>
        <v>0</v>
      </c>
      <c r="BQ60" s="156">
        <f t="shared" si="13"/>
        <v>0</v>
      </c>
      <c r="BR60" s="156">
        <f t="shared" si="13"/>
        <v>0</v>
      </c>
      <c r="BS60" s="156">
        <f t="shared" si="13"/>
        <v>0</v>
      </c>
      <c r="BT60" s="156">
        <f t="shared" si="13"/>
        <v>0</v>
      </c>
      <c r="BU60" s="156">
        <f t="shared" si="13"/>
        <v>0</v>
      </c>
      <c r="BV60" s="156">
        <f t="shared" si="13"/>
        <v>0</v>
      </c>
      <c r="BW60" s="156">
        <f t="shared" si="13"/>
        <v>0</v>
      </c>
      <c r="BX60" s="156">
        <f t="shared" si="13"/>
        <v>0</v>
      </c>
      <c r="BY60" s="156">
        <f t="shared" si="13"/>
        <v>0</v>
      </c>
      <c r="BZ60" s="156">
        <f t="shared" si="13"/>
        <v>0</v>
      </c>
      <c r="CA60" s="156">
        <f t="shared" si="13"/>
        <v>0</v>
      </c>
      <c r="CB60" s="156">
        <f t="shared" si="13"/>
        <v>0</v>
      </c>
      <c r="CC60" s="156">
        <f t="shared" si="13"/>
        <v>0</v>
      </c>
      <c r="CD60" s="156">
        <f t="shared" si="13"/>
        <v>0</v>
      </c>
      <c r="CE60" s="156">
        <f t="shared" ref="CE60:CP60" si="14">SUM(CE49:CE59)</f>
        <v>0</v>
      </c>
      <c r="CF60" s="156">
        <f t="shared" si="14"/>
        <v>0</v>
      </c>
      <c r="CG60" s="156">
        <f t="shared" si="14"/>
        <v>0</v>
      </c>
      <c r="CH60" s="156">
        <f t="shared" si="14"/>
        <v>0</v>
      </c>
      <c r="CI60" s="156">
        <f t="shared" si="14"/>
        <v>0</v>
      </c>
      <c r="CJ60" s="156">
        <f t="shared" si="14"/>
        <v>0</v>
      </c>
      <c r="CK60" s="156">
        <f t="shared" si="14"/>
        <v>0</v>
      </c>
      <c r="CL60" s="156">
        <f t="shared" si="14"/>
        <v>0</v>
      </c>
      <c r="CM60" s="156">
        <f t="shared" si="14"/>
        <v>0</v>
      </c>
      <c r="CN60" s="156">
        <f t="shared" si="14"/>
        <v>0</v>
      </c>
      <c r="CO60" s="156">
        <f t="shared" si="14"/>
        <v>0</v>
      </c>
      <c r="CP60" s="156">
        <f t="shared" si="14"/>
        <v>0</v>
      </c>
    </row>
    <row r="61" spans="1:94" ht="12.75" customHeight="1" outlineLevel="1" x14ac:dyDescent="0.2">
      <c r="P61" s="128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  <c r="BA61" s="147"/>
      <c r="BB61" s="147"/>
      <c r="BC61" s="147"/>
      <c r="BD61" s="147"/>
      <c r="BE61" s="147"/>
      <c r="BF61" s="147"/>
      <c r="BG61" s="147"/>
      <c r="BH61" s="147"/>
      <c r="BI61" s="147"/>
      <c r="BJ61" s="147"/>
      <c r="BK61" s="147"/>
      <c r="BL61" s="147"/>
      <c r="BM61" s="147"/>
      <c r="BN61" s="147"/>
      <c r="BO61" s="147"/>
      <c r="BP61" s="147"/>
      <c r="BQ61" s="147"/>
      <c r="BR61" s="147"/>
      <c r="BS61" s="147"/>
      <c r="BT61" s="147"/>
      <c r="BU61" s="147"/>
      <c r="BV61" s="147"/>
      <c r="BW61" s="147"/>
      <c r="BX61" s="147"/>
      <c r="BY61" s="147"/>
      <c r="BZ61" s="147"/>
      <c r="CA61" s="147"/>
      <c r="CB61" s="147"/>
      <c r="CC61" s="147"/>
      <c r="CD61" s="147"/>
      <c r="CE61" s="147"/>
      <c r="CF61" s="147"/>
      <c r="CG61" s="147"/>
      <c r="CH61" s="147"/>
      <c r="CI61" s="147"/>
      <c r="CJ61" s="147"/>
      <c r="CK61" s="147"/>
      <c r="CL61" s="147"/>
      <c r="CM61" s="147"/>
      <c r="CN61" s="147"/>
      <c r="CO61" s="147"/>
      <c r="CP61" s="147"/>
    </row>
    <row r="62" spans="1:94" ht="12.75" customHeight="1" x14ac:dyDescent="0.2">
      <c r="P62" s="146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  <c r="BA62" s="147"/>
      <c r="BB62" s="147"/>
      <c r="BC62" s="147"/>
      <c r="BD62" s="147"/>
      <c r="BE62" s="147"/>
      <c r="BF62" s="147"/>
      <c r="BG62" s="147"/>
      <c r="BH62" s="147"/>
      <c r="BI62" s="147"/>
      <c r="BJ62" s="147"/>
      <c r="BK62" s="147"/>
      <c r="BL62" s="147"/>
      <c r="BM62" s="147"/>
      <c r="BN62" s="147"/>
      <c r="BO62" s="147"/>
      <c r="BP62" s="147"/>
      <c r="BQ62" s="147"/>
      <c r="BR62" s="147"/>
      <c r="BS62" s="147"/>
      <c r="BT62" s="147"/>
      <c r="BU62" s="147"/>
      <c r="BV62" s="147"/>
      <c r="BW62" s="147"/>
      <c r="BX62" s="147"/>
      <c r="BY62" s="147"/>
      <c r="BZ62" s="147"/>
      <c r="CA62" s="147"/>
      <c r="CB62" s="147"/>
      <c r="CC62" s="147"/>
      <c r="CD62" s="147"/>
      <c r="CE62" s="147"/>
      <c r="CF62" s="147"/>
      <c r="CG62" s="147"/>
      <c r="CH62" s="147"/>
      <c r="CI62" s="147"/>
      <c r="CJ62" s="147"/>
      <c r="CK62" s="147"/>
      <c r="CL62" s="147"/>
      <c r="CM62" s="147"/>
      <c r="CN62" s="147"/>
      <c r="CO62" s="147"/>
      <c r="CP62" s="147"/>
    </row>
    <row r="63" spans="1:94" s="385" customFormat="1" ht="12.75" customHeight="1" x14ac:dyDescent="0.2">
      <c r="A63" s="381" t="s">
        <v>253</v>
      </c>
      <c r="B63" s="382"/>
      <c r="C63" s="382"/>
      <c r="D63" s="382"/>
      <c r="E63" s="382"/>
      <c r="F63" s="382"/>
      <c r="G63" s="382"/>
      <c r="H63" s="382"/>
      <c r="I63" s="383"/>
      <c r="J63" s="383"/>
      <c r="K63" s="382"/>
      <c r="L63" s="382"/>
      <c r="M63" s="382"/>
      <c r="N63" s="382"/>
      <c r="O63" s="382"/>
      <c r="P63" s="384"/>
      <c r="Q63" s="382"/>
      <c r="R63" s="382"/>
      <c r="S63" s="382"/>
      <c r="T63" s="382"/>
      <c r="U63" s="382"/>
      <c r="V63" s="382"/>
      <c r="W63" s="382"/>
      <c r="X63" s="382"/>
      <c r="Y63" s="382"/>
      <c r="Z63" s="382"/>
      <c r="AA63" s="382"/>
      <c r="AB63" s="382"/>
      <c r="AC63" s="382"/>
      <c r="AD63" s="382"/>
      <c r="AE63" s="382"/>
      <c r="AF63" s="382"/>
      <c r="AG63" s="382"/>
      <c r="AH63" s="382"/>
      <c r="AI63" s="382"/>
      <c r="AJ63" s="382"/>
      <c r="AK63" s="382"/>
      <c r="AL63" s="382"/>
      <c r="AM63" s="382"/>
      <c r="AN63" s="382"/>
      <c r="AO63" s="382"/>
      <c r="AP63" s="382"/>
      <c r="AQ63" s="382"/>
      <c r="AR63" s="382"/>
      <c r="AS63" s="382"/>
      <c r="AT63" s="382"/>
      <c r="AU63" s="382"/>
      <c r="AV63" s="382"/>
      <c r="AW63" s="382"/>
      <c r="AX63" s="382"/>
      <c r="AY63" s="382"/>
      <c r="AZ63" s="382"/>
      <c r="BA63" s="382"/>
      <c r="BB63" s="382"/>
      <c r="BC63" s="382"/>
      <c r="BD63" s="382"/>
      <c r="BE63" s="382"/>
      <c r="BF63" s="382"/>
      <c r="BG63" s="382"/>
      <c r="BH63" s="382"/>
      <c r="BI63" s="382"/>
      <c r="BJ63" s="382"/>
      <c r="BK63" s="382"/>
      <c r="BL63" s="382"/>
      <c r="BM63" s="382"/>
      <c r="BN63" s="382"/>
      <c r="BO63" s="382"/>
      <c r="BP63" s="382"/>
      <c r="BQ63" s="382"/>
      <c r="BR63" s="382"/>
      <c r="BS63" s="382"/>
      <c r="BT63" s="382"/>
      <c r="BU63" s="382"/>
      <c r="BV63" s="382"/>
      <c r="BW63" s="382"/>
      <c r="BX63" s="382"/>
      <c r="BY63" s="382"/>
      <c r="BZ63" s="382"/>
      <c r="CA63" s="382"/>
      <c r="CB63" s="382"/>
      <c r="CC63" s="382"/>
      <c r="CD63" s="382"/>
      <c r="CE63" s="382"/>
      <c r="CF63" s="382"/>
      <c r="CG63" s="382"/>
      <c r="CH63" s="382"/>
      <c r="CI63" s="382"/>
      <c r="CJ63" s="382"/>
      <c r="CK63" s="382"/>
      <c r="CL63" s="382"/>
      <c r="CM63" s="382"/>
      <c r="CN63" s="382"/>
      <c r="CO63" s="382"/>
      <c r="CP63" s="382"/>
    </row>
    <row r="64" spans="1:94" s="70" customFormat="1" ht="12.75" customHeight="1" outlineLevel="1" x14ac:dyDescent="0.2">
      <c r="I64" s="198"/>
      <c r="J64" s="199"/>
    </row>
    <row r="65" spans="2:94" s="61" customFormat="1" ht="12.75" customHeight="1" outlineLevel="1" x14ac:dyDescent="0.2">
      <c r="B65" s="61" t="s">
        <v>17</v>
      </c>
      <c r="I65" s="81"/>
      <c r="J65" s="5" t="s">
        <v>18</v>
      </c>
      <c r="R65" s="200">
        <f>Time!P22</f>
        <v>0</v>
      </c>
      <c r="S65" s="200">
        <f>Time!Q22</f>
        <v>0</v>
      </c>
      <c r="T65" s="200">
        <f>Time!R22</f>
        <v>0</v>
      </c>
      <c r="U65" s="200">
        <f>Time!S22</f>
        <v>0</v>
      </c>
      <c r="V65" s="200">
        <f>Time!T22</f>
        <v>0</v>
      </c>
      <c r="W65" s="200">
        <f>Time!U22</f>
        <v>0</v>
      </c>
      <c r="X65" s="200">
        <f>Time!V22</f>
        <v>1</v>
      </c>
      <c r="Y65" s="200">
        <f>Time!W22</f>
        <v>1</v>
      </c>
      <c r="Z65" s="200">
        <f>Time!X22</f>
        <v>1</v>
      </c>
      <c r="AA65" s="200">
        <f>Time!Y22</f>
        <v>1</v>
      </c>
      <c r="AB65" s="200">
        <f>Time!Z22</f>
        <v>1</v>
      </c>
      <c r="AC65" s="200">
        <f>Time!AA22</f>
        <v>1</v>
      </c>
      <c r="AD65" s="200">
        <f>Time!AB22</f>
        <v>1</v>
      </c>
      <c r="AE65" s="200">
        <f>Time!AC22</f>
        <v>1</v>
      </c>
      <c r="AF65" s="200">
        <f>Time!AD22</f>
        <v>1</v>
      </c>
      <c r="AG65" s="200">
        <f>Time!AE22</f>
        <v>1</v>
      </c>
      <c r="AH65" s="200">
        <f>Time!AF22</f>
        <v>1</v>
      </c>
      <c r="AI65" s="200">
        <f>Time!AG22</f>
        <v>1</v>
      </c>
      <c r="AJ65" s="200">
        <f>Time!AH22</f>
        <v>1</v>
      </c>
      <c r="AK65" s="200">
        <f>Time!AI22</f>
        <v>1</v>
      </c>
      <c r="AL65" s="200">
        <f>Time!AJ22</f>
        <v>1</v>
      </c>
      <c r="AM65" s="200">
        <f>Time!AK22</f>
        <v>1</v>
      </c>
      <c r="AN65" s="200">
        <f>Time!AL22</f>
        <v>1</v>
      </c>
      <c r="AO65" s="200">
        <f>Time!AM22</f>
        <v>1</v>
      </c>
      <c r="AP65" s="200">
        <f>Time!AN22</f>
        <v>1</v>
      </c>
      <c r="AQ65" s="200">
        <f>Time!AO22</f>
        <v>1</v>
      </c>
      <c r="AR65" s="200">
        <f>Time!AP22</f>
        <v>1</v>
      </c>
      <c r="AS65" s="200">
        <f>Time!AQ22</f>
        <v>1</v>
      </c>
      <c r="AT65" s="200">
        <f>Time!AR22</f>
        <v>1</v>
      </c>
      <c r="AU65" s="200">
        <f>Time!AS22</f>
        <v>1</v>
      </c>
      <c r="AV65" s="200">
        <f>Time!AT22</f>
        <v>1</v>
      </c>
      <c r="AW65" s="200">
        <f>Time!AU22</f>
        <v>1</v>
      </c>
      <c r="AX65" s="200">
        <f>Time!AV22</f>
        <v>1</v>
      </c>
      <c r="AY65" s="200">
        <f>Time!AW22</f>
        <v>0</v>
      </c>
      <c r="AZ65" s="200">
        <f>Time!AX22</f>
        <v>0</v>
      </c>
      <c r="BA65" s="200">
        <f>Time!AY22</f>
        <v>0</v>
      </c>
      <c r="BB65" s="200">
        <f>Time!AZ22</f>
        <v>0</v>
      </c>
      <c r="BC65" s="200">
        <f>Time!BA22</f>
        <v>0</v>
      </c>
      <c r="BD65" s="200">
        <f>Time!BB22</f>
        <v>0</v>
      </c>
      <c r="BE65" s="200">
        <f>Time!BC22</f>
        <v>0</v>
      </c>
      <c r="BF65" s="200">
        <f>Time!BD22</f>
        <v>0</v>
      </c>
      <c r="BG65" s="200">
        <f>Time!BE22</f>
        <v>0</v>
      </c>
      <c r="BH65" s="200">
        <f>Time!BF22</f>
        <v>0</v>
      </c>
      <c r="BI65" s="200">
        <f>Time!BG22</f>
        <v>0</v>
      </c>
      <c r="BJ65" s="200">
        <f>Time!BH22</f>
        <v>0</v>
      </c>
      <c r="BK65" s="200">
        <f>Time!BI22</f>
        <v>0</v>
      </c>
      <c r="BL65" s="200">
        <f>Time!BJ22</f>
        <v>0</v>
      </c>
      <c r="BM65" s="200">
        <f>Time!BK22</f>
        <v>0</v>
      </c>
      <c r="BN65" s="200">
        <f>Time!BL22</f>
        <v>0</v>
      </c>
      <c r="BO65" s="200">
        <f>Time!BM22</f>
        <v>0</v>
      </c>
      <c r="BP65" s="200">
        <f>Time!BN22</f>
        <v>0</v>
      </c>
      <c r="BQ65" s="200">
        <f>Time!BO22</f>
        <v>0</v>
      </c>
      <c r="BR65" s="200">
        <f>Time!BP22</f>
        <v>0</v>
      </c>
      <c r="BS65" s="200">
        <f>Time!BQ22</f>
        <v>0</v>
      </c>
      <c r="BT65" s="200">
        <f>Time!BR22</f>
        <v>0</v>
      </c>
      <c r="BU65" s="200">
        <f>Time!BS22</f>
        <v>0</v>
      </c>
      <c r="BV65" s="200">
        <f>Time!BT22</f>
        <v>0</v>
      </c>
      <c r="BW65" s="200">
        <f>Time!BU22</f>
        <v>0</v>
      </c>
      <c r="BX65" s="200">
        <f>Time!BV22</f>
        <v>0</v>
      </c>
      <c r="BY65" s="200">
        <f>Time!BW22</f>
        <v>0</v>
      </c>
      <c r="BZ65" s="200">
        <f>Time!BX22</f>
        <v>0</v>
      </c>
      <c r="CA65" s="200">
        <f>Time!BY22</f>
        <v>0</v>
      </c>
      <c r="CB65" s="200">
        <f>Time!BZ22</f>
        <v>0</v>
      </c>
      <c r="CC65" s="200">
        <f>Time!CA22</f>
        <v>0</v>
      </c>
      <c r="CD65" s="200">
        <f>Time!CB22</f>
        <v>0</v>
      </c>
      <c r="CE65" s="200">
        <f>Time!CC22</f>
        <v>0</v>
      </c>
      <c r="CF65" s="200">
        <f>Time!CD22</f>
        <v>0</v>
      </c>
      <c r="CG65" s="200">
        <f>Time!CE22</f>
        <v>0</v>
      </c>
      <c r="CH65" s="200">
        <f>Time!CF22</f>
        <v>0</v>
      </c>
      <c r="CI65" s="200">
        <f>Time!CG22</f>
        <v>0</v>
      </c>
      <c r="CJ65" s="200">
        <f>Time!CH22</f>
        <v>0</v>
      </c>
      <c r="CK65" s="200">
        <f>Time!CI22</f>
        <v>0</v>
      </c>
      <c r="CL65" s="200">
        <f>Time!CJ22</f>
        <v>0</v>
      </c>
      <c r="CM65" s="200">
        <f>Time!CK22</f>
        <v>0</v>
      </c>
      <c r="CN65" s="200">
        <f>Time!CL22</f>
        <v>0</v>
      </c>
      <c r="CO65" s="200">
        <f>Time!CM22</f>
        <v>0</v>
      </c>
      <c r="CP65" s="200">
        <f>Time!CN22</f>
        <v>0</v>
      </c>
    </row>
    <row r="66" spans="2:94" s="61" customFormat="1" ht="12.75" customHeight="1" outlineLevel="1" x14ac:dyDescent="0.2">
      <c r="B66" s="61" t="s">
        <v>500</v>
      </c>
      <c r="I66" s="81"/>
      <c r="J66" s="5" t="s">
        <v>18</v>
      </c>
      <c r="L66" s="135" t="s">
        <v>179</v>
      </c>
      <c r="R66" s="200">
        <f>IF(R83=0,1,0)*R65</f>
        <v>0</v>
      </c>
      <c r="S66" s="200">
        <f t="shared" ref="S66:CD66" si="15">IF(S83=0,1,0)*S65</f>
        <v>0</v>
      </c>
      <c r="T66" s="200">
        <f t="shared" si="15"/>
        <v>0</v>
      </c>
      <c r="U66" s="200">
        <f t="shared" si="15"/>
        <v>0</v>
      </c>
      <c r="V66" s="200">
        <f t="shared" si="15"/>
        <v>0</v>
      </c>
      <c r="W66" s="200">
        <f t="shared" si="15"/>
        <v>0</v>
      </c>
      <c r="X66" s="200">
        <f t="shared" si="15"/>
        <v>0</v>
      </c>
      <c r="Y66" s="200">
        <f t="shared" si="15"/>
        <v>0</v>
      </c>
      <c r="Z66" s="200">
        <f t="shared" si="15"/>
        <v>0</v>
      </c>
      <c r="AA66" s="200">
        <f t="shared" si="15"/>
        <v>0</v>
      </c>
      <c r="AB66" s="200">
        <f t="shared" si="15"/>
        <v>0</v>
      </c>
      <c r="AC66" s="200">
        <f t="shared" si="15"/>
        <v>0</v>
      </c>
      <c r="AD66" s="200">
        <f t="shared" si="15"/>
        <v>0</v>
      </c>
      <c r="AE66" s="200">
        <f t="shared" si="15"/>
        <v>0</v>
      </c>
      <c r="AF66" s="200">
        <f t="shared" si="15"/>
        <v>0</v>
      </c>
      <c r="AG66" s="200">
        <f t="shared" si="15"/>
        <v>0</v>
      </c>
      <c r="AH66" s="200">
        <f t="shared" si="15"/>
        <v>1</v>
      </c>
      <c r="AI66" s="200">
        <f t="shared" si="15"/>
        <v>1</v>
      </c>
      <c r="AJ66" s="200">
        <f t="shared" si="15"/>
        <v>1</v>
      </c>
      <c r="AK66" s="200">
        <f t="shared" si="15"/>
        <v>1</v>
      </c>
      <c r="AL66" s="200">
        <f t="shared" si="15"/>
        <v>1</v>
      </c>
      <c r="AM66" s="200">
        <f t="shared" si="15"/>
        <v>1</v>
      </c>
      <c r="AN66" s="200">
        <f t="shared" si="15"/>
        <v>1</v>
      </c>
      <c r="AO66" s="200">
        <f t="shared" si="15"/>
        <v>1</v>
      </c>
      <c r="AP66" s="200">
        <f t="shared" si="15"/>
        <v>1</v>
      </c>
      <c r="AQ66" s="200">
        <f t="shared" si="15"/>
        <v>1</v>
      </c>
      <c r="AR66" s="200">
        <f t="shared" si="15"/>
        <v>1</v>
      </c>
      <c r="AS66" s="200">
        <f t="shared" si="15"/>
        <v>1</v>
      </c>
      <c r="AT66" s="200">
        <f t="shared" si="15"/>
        <v>1</v>
      </c>
      <c r="AU66" s="200">
        <f t="shared" si="15"/>
        <v>1</v>
      </c>
      <c r="AV66" s="200">
        <f t="shared" si="15"/>
        <v>1</v>
      </c>
      <c r="AW66" s="200">
        <f t="shared" si="15"/>
        <v>1</v>
      </c>
      <c r="AX66" s="200">
        <f t="shared" si="15"/>
        <v>1</v>
      </c>
      <c r="AY66" s="200">
        <f t="shared" si="15"/>
        <v>0</v>
      </c>
      <c r="AZ66" s="200">
        <f t="shared" si="15"/>
        <v>0</v>
      </c>
      <c r="BA66" s="200">
        <f t="shared" si="15"/>
        <v>0</v>
      </c>
      <c r="BB66" s="200">
        <f t="shared" si="15"/>
        <v>0</v>
      </c>
      <c r="BC66" s="200">
        <f t="shared" si="15"/>
        <v>0</v>
      </c>
      <c r="BD66" s="200">
        <f t="shared" si="15"/>
        <v>0</v>
      </c>
      <c r="BE66" s="200">
        <f t="shared" si="15"/>
        <v>0</v>
      </c>
      <c r="BF66" s="200">
        <f t="shared" si="15"/>
        <v>0</v>
      </c>
      <c r="BG66" s="200">
        <f t="shared" si="15"/>
        <v>0</v>
      </c>
      <c r="BH66" s="200">
        <f t="shared" si="15"/>
        <v>0</v>
      </c>
      <c r="BI66" s="200">
        <f t="shared" si="15"/>
        <v>0</v>
      </c>
      <c r="BJ66" s="200">
        <f t="shared" si="15"/>
        <v>0</v>
      </c>
      <c r="BK66" s="200">
        <f t="shared" si="15"/>
        <v>0</v>
      </c>
      <c r="BL66" s="200">
        <f t="shared" si="15"/>
        <v>0</v>
      </c>
      <c r="BM66" s="200">
        <f t="shared" si="15"/>
        <v>0</v>
      </c>
      <c r="BN66" s="200">
        <f t="shared" si="15"/>
        <v>0</v>
      </c>
      <c r="BO66" s="200">
        <f t="shared" si="15"/>
        <v>0</v>
      </c>
      <c r="BP66" s="200">
        <f t="shared" si="15"/>
        <v>0</v>
      </c>
      <c r="BQ66" s="200">
        <f t="shared" si="15"/>
        <v>0</v>
      </c>
      <c r="BR66" s="200">
        <f t="shared" si="15"/>
        <v>0</v>
      </c>
      <c r="BS66" s="200">
        <f t="shared" si="15"/>
        <v>0</v>
      </c>
      <c r="BT66" s="200">
        <f t="shared" si="15"/>
        <v>0</v>
      </c>
      <c r="BU66" s="200">
        <f t="shared" si="15"/>
        <v>0</v>
      </c>
      <c r="BV66" s="200">
        <f t="shared" si="15"/>
        <v>0</v>
      </c>
      <c r="BW66" s="200">
        <f t="shared" si="15"/>
        <v>0</v>
      </c>
      <c r="BX66" s="200">
        <f t="shared" si="15"/>
        <v>0</v>
      </c>
      <c r="BY66" s="200">
        <f t="shared" si="15"/>
        <v>0</v>
      </c>
      <c r="BZ66" s="200">
        <f t="shared" si="15"/>
        <v>0</v>
      </c>
      <c r="CA66" s="200">
        <f t="shared" si="15"/>
        <v>0</v>
      </c>
      <c r="CB66" s="200">
        <f t="shared" si="15"/>
        <v>0</v>
      </c>
      <c r="CC66" s="200">
        <f t="shared" si="15"/>
        <v>0</v>
      </c>
      <c r="CD66" s="200">
        <f t="shared" si="15"/>
        <v>0</v>
      </c>
      <c r="CE66" s="200">
        <f t="shared" ref="CE66:CP66" si="16">IF(CE83=0,1,0)*CE65</f>
        <v>0</v>
      </c>
      <c r="CF66" s="200">
        <f t="shared" si="16"/>
        <v>0</v>
      </c>
      <c r="CG66" s="200">
        <f t="shared" si="16"/>
        <v>0</v>
      </c>
      <c r="CH66" s="200">
        <f t="shared" si="16"/>
        <v>0</v>
      </c>
      <c r="CI66" s="200">
        <f t="shared" si="16"/>
        <v>0</v>
      </c>
      <c r="CJ66" s="200">
        <f t="shared" si="16"/>
        <v>0</v>
      </c>
      <c r="CK66" s="200">
        <f t="shared" si="16"/>
        <v>0</v>
      </c>
      <c r="CL66" s="200">
        <f t="shared" si="16"/>
        <v>0</v>
      </c>
      <c r="CM66" s="200">
        <f t="shared" si="16"/>
        <v>0</v>
      </c>
      <c r="CN66" s="200">
        <f t="shared" si="16"/>
        <v>0</v>
      </c>
      <c r="CO66" s="200">
        <f t="shared" si="16"/>
        <v>0</v>
      </c>
      <c r="CP66" s="200">
        <f t="shared" si="16"/>
        <v>0</v>
      </c>
    </row>
    <row r="67" spans="2:94" s="61" customFormat="1" ht="12.75" customHeight="1" outlineLevel="1" x14ac:dyDescent="0.2">
      <c r="B67" s="61" t="s">
        <v>657</v>
      </c>
      <c r="I67" s="81"/>
      <c r="J67" s="5" t="s">
        <v>51</v>
      </c>
      <c r="L67" s="148">
        <f>1+Sens!$F$17</f>
        <v>1</v>
      </c>
      <c r="R67" s="200"/>
      <c r="S67" s="200"/>
      <c r="T67" s="200"/>
      <c r="U67" s="200"/>
      <c r="V67" s="200"/>
      <c r="W67" s="200"/>
      <c r="X67" s="200"/>
      <c r="Y67" s="200"/>
      <c r="Z67" s="200"/>
      <c r="AA67" s="200"/>
      <c r="AB67" s="200"/>
      <c r="AC67" s="200"/>
      <c r="AD67" s="200"/>
      <c r="AE67" s="200"/>
      <c r="AF67" s="200"/>
      <c r="AG67" s="200"/>
      <c r="AH67" s="200"/>
      <c r="AI67" s="200"/>
      <c r="AJ67" s="200"/>
      <c r="AK67" s="200"/>
      <c r="AL67" s="200"/>
      <c r="AM67" s="200"/>
      <c r="AN67" s="200"/>
      <c r="AO67" s="200"/>
      <c r="AP67" s="200"/>
      <c r="AQ67" s="200"/>
      <c r="AR67" s="200"/>
      <c r="AS67" s="200"/>
      <c r="AT67" s="200"/>
      <c r="AU67" s="200"/>
      <c r="AV67" s="200"/>
      <c r="AW67" s="200"/>
      <c r="AX67" s="200"/>
      <c r="AY67" s="200"/>
      <c r="AZ67" s="200"/>
      <c r="BA67" s="200"/>
      <c r="BB67" s="200"/>
      <c r="BC67" s="200"/>
      <c r="BD67" s="200"/>
      <c r="BE67" s="200"/>
      <c r="BF67" s="200"/>
      <c r="BG67" s="200"/>
      <c r="BH67" s="200"/>
      <c r="BI67" s="200"/>
      <c r="BJ67" s="200"/>
      <c r="BK67" s="200"/>
      <c r="BL67" s="200"/>
      <c r="BM67" s="200"/>
      <c r="BN67" s="200"/>
      <c r="BO67" s="200"/>
      <c r="BP67" s="200"/>
      <c r="BQ67" s="200"/>
      <c r="BR67" s="200"/>
      <c r="BS67" s="200"/>
      <c r="BT67" s="200"/>
      <c r="BU67" s="200"/>
      <c r="BV67" s="200"/>
      <c r="BW67" s="200"/>
      <c r="BX67" s="200"/>
      <c r="BY67" s="200"/>
      <c r="BZ67" s="200"/>
      <c r="CA67" s="200"/>
      <c r="CB67" s="200"/>
      <c r="CC67" s="200"/>
      <c r="CD67" s="200"/>
      <c r="CE67" s="200"/>
      <c r="CF67" s="200"/>
      <c r="CG67" s="200"/>
      <c r="CH67" s="200"/>
      <c r="CI67" s="200"/>
      <c r="CJ67" s="200"/>
      <c r="CK67" s="200"/>
      <c r="CL67" s="200"/>
      <c r="CM67" s="200"/>
      <c r="CN67" s="200"/>
      <c r="CO67" s="200"/>
      <c r="CP67" s="200"/>
    </row>
    <row r="68" spans="2:94" s="61" customFormat="1" ht="12.75" customHeight="1" outlineLevel="1" x14ac:dyDescent="0.2">
      <c r="I68" s="81"/>
      <c r="J68" s="5"/>
      <c r="R68" s="200"/>
      <c r="S68" s="200"/>
      <c r="T68" s="200"/>
      <c r="U68" s="200"/>
      <c r="V68" s="200"/>
      <c r="W68" s="200"/>
      <c r="X68" s="200"/>
      <c r="Y68" s="200"/>
      <c r="Z68" s="200"/>
      <c r="AA68" s="200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200"/>
      <c r="AM68" s="200"/>
      <c r="AN68" s="200"/>
      <c r="AO68" s="200"/>
      <c r="AP68" s="200"/>
      <c r="AQ68" s="200"/>
      <c r="AR68" s="200"/>
      <c r="AS68" s="200"/>
      <c r="AT68" s="200"/>
      <c r="AU68" s="200"/>
      <c r="AV68" s="200"/>
      <c r="AW68" s="200"/>
      <c r="AX68" s="200"/>
      <c r="AY68" s="200"/>
      <c r="AZ68" s="200"/>
      <c r="BA68" s="200"/>
      <c r="BB68" s="200"/>
      <c r="BC68" s="200"/>
      <c r="BD68" s="200"/>
      <c r="BE68" s="200"/>
      <c r="BF68" s="200"/>
      <c r="BG68" s="200"/>
      <c r="BH68" s="200"/>
      <c r="BI68" s="200"/>
      <c r="BJ68" s="200"/>
      <c r="BK68" s="200"/>
      <c r="BL68" s="200"/>
      <c r="BM68" s="200"/>
      <c r="BN68" s="200"/>
      <c r="BO68" s="200"/>
      <c r="BP68" s="200"/>
      <c r="BQ68" s="200"/>
      <c r="BR68" s="200"/>
      <c r="BS68" s="200"/>
      <c r="BT68" s="200"/>
      <c r="BU68" s="200"/>
      <c r="BV68" s="200"/>
      <c r="BW68" s="200"/>
      <c r="BX68" s="200"/>
      <c r="BY68" s="200"/>
      <c r="BZ68" s="200"/>
      <c r="CA68" s="200"/>
      <c r="CB68" s="200"/>
      <c r="CC68" s="200"/>
      <c r="CD68" s="200"/>
      <c r="CE68" s="200"/>
      <c r="CF68" s="200"/>
      <c r="CG68" s="200"/>
      <c r="CH68" s="200"/>
      <c r="CI68" s="200"/>
      <c r="CJ68" s="200"/>
      <c r="CK68" s="200"/>
      <c r="CL68" s="200"/>
      <c r="CM68" s="200"/>
      <c r="CN68" s="200"/>
      <c r="CO68" s="200"/>
      <c r="CP68" s="200"/>
    </row>
    <row r="69" spans="2:94" s="61" customFormat="1" ht="12.75" customHeight="1" outlineLevel="1" x14ac:dyDescent="0.2">
      <c r="I69" s="81"/>
      <c r="J69" s="5"/>
      <c r="L69" s="135" t="s">
        <v>133</v>
      </c>
      <c r="M69" s="135" t="s">
        <v>366</v>
      </c>
      <c r="R69" s="200"/>
      <c r="S69" s="200"/>
      <c r="T69" s="200"/>
      <c r="U69" s="200"/>
      <c r="V69" s="200"/>
      <c r="W69" s="200"/>
      <c r="X69" s="200"/>
      <c r="Y69" s="200"/>
      <c r="Z69" s="200"/>
      <c r="AA69" s="200"/>
      <c r="AB69" s="200"/>
      <c r="AC69" s="200"/>
      <c r="AD69" s="200"/>
      <c r="AE69" s="200"/>
      <c r="AF69" s="200"/>
      <c r="AG69" s="200"/>
      <c r="AH69" s="200"/>
      <c r="AI69" s="200"/>
      <c r="AJ69" s="200"/>
      <c r="AK69" s="200"/>
      <c r="AL69" s="200"/>
      <c r="AM69" s="200"/>
      <c r="AN69" s="200"/>
      <c r="AO69" s="200"/>
      <c r="AP69" s="200"/>
      <c r="AQ69" s="200"/>
      <c r="AR69" s="200"/>
      <c r="AS69" s="200"/>
      <c r="AT69" s="200"/>
      <c r="AU69" s="200"/>
      <c r="AV69" s="200"/>
      <c r="AW69" s="200"/>
      <c r="AX69" s="200"/>
      <c r="AY69" s="200"/>
      <c r="AZ69" s="200"/>
      <c r="BA69" s="200"/>
      <c r="BB69" s="200"/>
      <c r="BC69" s="200"/>
      <c r="BD69" s="200"/>
      <c r="BE69" s="200"/>
      <c r="BF69" s="200"/>
      <c r="BG69" s="200"/>
      <c r="BH69" s="200"/>
      <c r="BI69" s="200"/>
      <c r="BJ69" s="200"/>
      <c r="BK69" s="200"/>
      <c r="BL69" s="200"/>
      <c r="BM69" s="200"/>
      <c r="BN69" s="200"/>
      <c r="BO69" s="200"/>
      <c r="BP69" s="200"/>
      <c r="BQ69" s="200"/>
      <c r="BR69" s="200"/>
      <c r="BS69" s="200"/>
      <c r="BT69" s="200"/>
      <c r="BU69" s="200"/>
      <c r="BV69" s="200"/>
      <c r="BW69" s="200"/>
      <c r="BX69" s="200"/>
      <c r="BY69" s="200"/>
      <c r="BZ69" s="200"/>
      <c r="CA69" s="200"/>
      <c r="CB69" s="200"/>
      <c r="CC69" s="200"/>
      <c r="CD69" s="200"/>
      <c r="CE69" s="200"/>
      <c r="CF69" s="200"/>
      <c r="CG69" s="200"/>
      <c r="CH69" s="200"/>
      <c r="CI69" s="200"/>
      <c r="CJ69" s="200"/>
      <c r="CK69" s="200"/>
      <c r="CL69" s="200"/>
      <c r="CM69" s="200"/>
      <c r="CN69" s="200"/>
      <c r="CO69" s="200"/>
      <c r="CP69" s="200"/>
    </row>
    <row r="70" spans="2:94" s="61" customFormat="1" ht="12.75" customHeight="1" outlineLevel="1" x14ac:dyDescent="0.2">
      <c r="B70" s="3" t="s">
        <v>254</v>
      </c>
      <c r="C70" s="70"/>
      <c r="D70" s="70"/>
      <c r="E70" s="70"/>
      <c r="F70" s="70"/>
      <c r="G70" s="70"/>
      <c r="H70" s="70"/>
      <c r="I70" s="198"/>
      <c r="J70" s="5" t="s">
        <v>255</v>
      </c>
      <c r="K70" s="70"/>
      <c r="L70" s="192">
        <f>Input_Scen!J84*MRE!G29*1000*$L$67</f>
        <v>0</v>
      </c>
      <c r="M70" s="194">
        <f>MRE!H29</f>
        <v>0</v>
      </c>
      <c r="R70" s="200"/>
      <c r="S70" s="200"/>
      <c r="T70" s="200"/>
      <c r="U70" s="200"/>
      <c r="V70" s="200"/>
      <c r="W70" s="200"/>
      <c r="X70" s="200"/>
      <c r="Y70" s="200"/>
      <c r="Z70" s="200"/>
      <c r="AA70" s="200"/>
      <c r="AB70" s="200"/>
      <c r="AC70" s="200"/>
      <c r="AD70" s="200"/>
      <c r="AE70" s="200"/>
      <c r="AF70" s="200"/>
      <c r="AG70" s="200"/>
      <c r="AH70" s="200"/>
      <c r="AI70" s="200"/>
      <c r="AJ70" s="200"/>
      <c r="AK70" s="200"/>
      <c r="AL70" s="200"/>
      <c r="AM70" s="200"/>
      <c r="AN70" s="200"/>
      <c r="AO70" s="200"/>
      <c r="AP70" s="200"/>
      <c r="AQ70" s="200"/>
      <c r="AR70" s="200"/>
      <c r="AS70" s="200"/>
      <c r="AT70" s="200"/>
      <c r="AU70" s="200"/>
      <c r="AV70" s="200"/>
      <c r="AW70" s="200"/>
      <c r="AX70" s="200"/>
      <c r="AY70" s="200"/>
      <c r="AZ70" s="200"/>
      <c r="BA70" s="200"/>
      <c r="BB70" s="200"/>
      <c r="BC70" s="200"/>
      <c r="BD70" s="200"/>
      <c r="BE70" s="200"/>
      <c r="BF70" s="200"/>
      <c r="BG70" s="200"/>
      <c r="BH70" s="200"/>
      <c r="BI70" s="200"/>
      <c r="BJ70" s="200"/>
      <c r="BK70" s="200"/>
      <c r="BL70" s="200"/>
      <c r="BM70" s="200"/>
      <c r="BN70" s="200"/>
      <c r="BO70" s="200"/>
      <c r="BP70" s="200"/>
      <c r="BQ70" s="200"/>
      <c r="BR70" s="200"/>
      <c r="BS70" s="200"/>
      <c r="BT70" s="200"/>
      <c r="BU70" s="200"/>
      <c r="BV70" s="200"/>
      <c r="BW70" s="200"/>
      <c r="BX70" s="200"/>
      <c r="BY70" s="200"/>
      <c r="BZ70" s="200"/>
      <c r="CA70" s="200"/>
      <c r="CB70" s="200"/>
      <c r="CC70" s="200"/>
      <c r="CD70" s="200"/>
      <c r="CE70" s="200"/>
      <c r="CF70" s="200"/>
      <c r="CG70" s="200"/>
      <c r="CH70" s="200"/>
      <c r="CI70" s="200"/>
      <c r="CJ70" s="200"/>
      <c r="CK70" s="200"/>
      <c r="CL70" s="200"/>
      <c r="CM70" s="200"/>
      <c r="CN70" s="200"/>
      <c r="CO70" s="200"/>
      <c r="CP70" s="200"/>
    </row>
    <row r="71" spans="2:94" s="61" customFormat="1" ht="12.75" customHeight="1" outlineLevel="1" x14ac:dyDescent="0.2">
      <c r="B71" s="3" t="s">
        <v>256</v>
      </c>
      <c r="C71" s="70"/>
      <c r="D71" s="70"/>
      <c r="E71" s="70"/>
      <c r="F71" s="70"/>
      <c r="G71" s="70"/>
      <c r="H71" s="70"/>
      <c r="I71" s="198"/>
      <c r="J71" s="5" t="s">
        <v>255</v>
      </c>
      <c r="K71" s="70"/>
      <c r="L71" s="201">
        <f>Input_Scen!J85*MRE!G30*1000*$L$67</f>
        <v>2032</v>
      </c>
      <c r="M71" s="194">
        <f>MRE!H30</f>
        <v>0.189</v>
      </c>
      <c r="R71" s="200"/>
      <c r="S71" s="200"/>
      <c r="T71" s="200"/>
      <c r="U71" s="200"/>
      <c r="V71" s="200"/>
      <c r="W71" s="200"/>
      <c r="X71" s="200"/>
      <c r="Y71" s="200"/>
      <c r="Z71" s="200"/>
      <c r="AA71" s="200"/>
      <c r="AB71" s="200"/>
      <c r="AC71" s="200"/>
      <c r="AD71" s="200"/>
      <c r="AE71" s="200"/>
      <c r="AF71" s="200"/>
      <c r="AG71" s="200"/>
      <c r="AH71" s="200"/>
      <c r="AI71" s="200"/>
      <c r="AJ71" s="200"/>
      <c r="AK71" s="200"/>
      <c r="AL71" s="200"/>
      <c r="AM71" s="200"/>
      <c r="AN71" s="200"/>
      <c r="AO71" s="200"/>
      <c r="AP71" s="200"/>
      <c r="AQ71" s="200"/>
      <c r="AR71" s="200"/>
      <c r="AS71" s="200"/>
      <c r="AT71" s="200"/>
      <c r="AU71" s="200"/>
      <c r="AV71" s="200"/>
      <c r="AW71" s="200"/>
      <c r="AX71" s="200"/>
      <c r="AY71" s="200"/>
      <c r="AZ71" s="200"/>
      <c r="BA71" s="200"/>
      <c r="BB71" s="200"/>
      <c r="BC71" s="200"/>
      <c r="BD71" s="200"/>
      <c r="BE71" s="200"/>
      <c r="BF71" s="200"/>
      <c r="BG71" s="200"/>
      <c r="BH71" s="200"/>
      <c r="BI71" s="200"/>
      <c r="BJ71" s="200"/>
      <c r="BK71" s="200"/>
      <c r="BL71" s="200"/>
      <c r="BM71" s="200"/>
      <c r="BN71" s="200"/>
      <c r="BO71" s="200"/>
      <c r="BP71" s="200"/>
      <c r="BQ71" s="200"/>
      <c r="BR71" s="200"/>
      <c r="BS71" s="200"/>
      <c r="BT71" s="200"/>
      <c r="BU71" s="200"/>
      <c r="BV71" s="200"/>
      <c r="BW71" s="200"/>
      <c r="BX71" s="200"/>
      <c r="BY71" s="200"/>
      <c r="BZ71" s="200"/>
      <c r="CA71" s="200"/>
      <c r="CB71" s="200"/>
      <c r="CC71" s="200"/>
      <c r="CD71" s="200"/>
      <c r="CE71" s="200"/>
      <c r="CF71" s="200"/>
      <c r="CG71" s="200"/>
      <c r="CH71" s="200"/>
      <c r="CI71" s="200"/>
      <c r="CJ71" s="200"/>
      <c r="CK71" s="200"/>
      <c r="CL71" s="200"/>
      <c r="CM71" s="200"/>
      <c r="CN71" s="200"/>
      <c r="CO71" s="200"/>
      <c r="CP71" s="200"/>
    </row>
    <row r="72" spans="2:94" s="61" customFormat="1" ht="12.75" customHeight="1" outlineLevel="1" x14ac:dyDescent="0.2">
      <c r="B72" s="44"/>
      <c r="C72" s="3"/>
      <c r="D72" s="3"/>
      <c r="E72" s="3"/>
      <c r="F72" s="3"/>
      <c r="G72" s="3"/>
      <c r="H72" s="3"/>
      <c r="I72" s="3"/>
      <c r="J72" s="5" t="s">
        <v>255</v>
      </c>
      <c r="K72" s="3"/>
      <c r="L72" s="422">
        <f>SUM(L70:L71)</f>
        <v>2032</v>
      </c>
      <c r="M72" s="303">
        <f>SUMPRODUCT(L70:L71,M70:M71)/SUM(L70:L71)</f>
        <v>0.189</v>
      </c>
      <c r="R72" s="200"/>
      <c r="S72" s="200"/>
      <c r="T72" s="200"/>
      <c r="U72" s="200"/>
      <c r="V72" s="200"/>
      <c r="W72" s="200"/>
      <c r="X72" s="200"/>
      <c r="Y72" s="200"/>
      <c r="Z72" s="200"/>
      <c r="AA72" s="200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200"/>
      <c r="AM72" s="200"/>
      <c r="AN72" s="200"/>
      <c r="AO72" s="200"/>
      <c r="AP72" s="200"/>
      <c r="AQ72" s="200"/>
      <c r="AR72" s="200"/>
      <c r="AS72" s="200"/>
      <c r="AT72" s="200"/>
      <c r="AU72" s="200"/>
      <c r="AV72" s="200"/>
      <c r="AW72" s="200"/>
      <c r="AX72" s="200"/>
      <c r="AY72" s="200"/>
      <c r="AZ72" s="200"/>
      <c r="BA72" s="200"/>
      <c r="BB72" s="200"/>
      <c r="BC72" s="200"/>
      <c r="BD72" s="200"/>
      <c r="BE72" s="200"/>
      <c r="BF72" s="200"/>
      <c r="BG72" s="200"/>
      <c r="BH72" s="200"/>
      <c r="BI72" s="200"/>
      <c r="BJ72" s="200"/>
      <c r="BK72" s="200"/>
      <c r="BL72" s="200"/>
      <c r="BM72" s="200"/>
      <c r="BN72" s="200"/>
      <c r="BO72" s="200"/>
      <c r="BP72" s="200"/>
      <c r="BQ72" s="200"/>
      <c r="BR72" s="200"/>
      <c r="BS72" s="200"/>
      <c r="BT72" s="200"/>
      <c r="BU72" s="200"/>
      <c r="BV72" s="200"/>
      <c r="BW72" s="200"/>
      <c r="BX72" s="200"/>
      <c r="BY72" s="200"/>
      <c r="BZ72" s="200"/>
      <c r="CA72" s="200"/>
      <c r="CB72" s="200"/>
      <c r="CC72" s="200"/>
      <c r="CD72" s="200"/>
      <c r="CE72" s="200"/>
      <c r="CF72" s="200"/>
      <c r="CG72" s="200"/>
      <c r="CH72" s="200"/>
      <c r="CI72" s="200"/>
      <c r="CJ72" s="200"/>
      <c r="CK72" s="200"/>
      <c r="CL72" s="200"/>
      <c r="CM72" s="200"/>
      <c r="CN72" s="200"/>
      <c r="CO72" s="200"/>
      <c r="CP72" s="200"/>
    </row>
    <row r="73" spans="2:94" s="61" customFormat="1" ht="12.75" customHeight="1" outlineLevel="1" x14ac:dyDescent="0.2">
      <c r="I73" s="81"/>
      <c r="J73" s="5"/>
      <c r="R73" s="200"/>
      <c r="S73" s="200"/>
      <c r="T73" s="200"/>
      <c r="U73" s="200"/>
      <c r="V73" s="200"/>
      <c r="W73" s="200"/>
      <c r="X73" s="200"/>
      <c r="Y73" s="200"/>
      <c r="Z73" s="200"/>
      <c r="AA73" s="200"/>
      <c r="AB73" s="200"/>
      <c r="AC73" s="200"/>
      <c r="AD73" s="200"/>
      <c r="AE73" s="200"/>
      <c r="AF73" s="200"/>
      <c r="AG73" s="200"/>
      <c r="AH73" s="200"/>
      <c r="AI73" s="200"/>
      <c r="AJ73" s="200"/>
      <c r="AK73" s="200"/>
      <c r="AL73" s="200"/>
      <c r="AM73" s="200"/>
      <c r="AN73" s="200"/>
      <c r="AO73" s="200"/>
      <c r="AP73" s="200"/>
      <c r="AQ73" s="200"/>
      <c r="AR73" s="200"/>
      <c r="AS73" s="200"/>
      <c r="AT73" s="200"/>
      <c r="AU73" s="200"/>
      <c r="AV73" s="200"/>
      <c r="AW73" s="200"/>
      <c r="AX73" s="200"/>
      <c r="AY73" s="200"/>
      <c r="AZ73" s="200"/>
      <c r="BA73" s="200"/>
      <c r="BB73" s="200"/>
      <c r="BC73" s="200"/>
      <c r="BD73" s="200"/>
      <c r="BE73" s="200"/>
      <c r="BF73" s="200"/>
      <c r="BG73" s="200"/>
      <c r="BH73" s="200"/>
      <c r="BI73" s="200"/>
      <c r="BJ73" s="200"/>
      <c r="BK73" s="200"/>
      <c r="BL73" s="200"/>
      <c r="BM73" s="200"/>
      <c r="BN73" s="200"/>
      <c r="BO73" s="200"/>
      <c r="BP73" s="200"/>
      <c r="BQ73" s="200"/>
      <c r="BR73" s="200"/>
      <c r="BS73" s="200"/>
      <c r="BT73" s="200"/>
      <c r="BU73" s="200"/>
      <c r="BV73" s="200"/>
      <c r="BW73" s="200"/>
      <c r="BX73" s="200"/>
      <c r="BY73" s="200"/>
      <c r="BZ73" s="200"/>
      <c r="CA73" s="200"/>
      <c r="CB73" s="200"/>
      <c r="CC73" s="200"/>
      <c r="CD73" s="200"/>
      <c r="CE73" s="200"/>
      <c r="CF73" s="200"/>
      <c r="CG73" s="200"/>
      <c r="CH73" s="200"/>
      <c r="CI73" s="200"/>
      <c r="CJ73" s="200"/>
      <c r="CK73" s="200"/>
      <c r="CL73" s="200"/>
      <c r="CM73" s="200"/>
      <c r="CN73" s="200"/>
      <c r="CO73" s="200"/>
      <c r="CP73" s="200"/>
    </row>
    <row r="74" spans="2:94" s="70" customFormat="1" ht="12.75" customHeight="1" outlineLevel="1" x14ac:dyDescent="0.2">
      <c r="I74" s="198"/>
      <c r="J74" s="199"/>
      <c r="L74" s="135" t="s">
        <v>132</v>
      </c>
      <c r="M74" s="135" t="s">
        <v>366</v>
      </c>
    </row>
    <row r="75" spans="2:94" s="70" customFormat="1" ht="12.75" customHeight="1" outlineLevel="1" x14ac:dyDescent="0.2">
      <c r="B75" s="23" t="s">
        <v>488</v>
      </c>
      <c r="I75" s="198"/>
      <c r="J75" s="5" t="s">
        <v>255</v>
      </c>
      <c r="L75" s="201">
        <f>MRE!G17*Input_Scen!J79*1000*$L$67</f>
        <v>0</v>
      </c>
      <c r="M75" s="194">
        <f>MRE!H17</f>
        <v>0</v>
      </c>
    </row>
    <row r="76" spans="2:94" s="70" customFormat="1" ht="12.75" customHeight="1" outlineLevel="1" x14ac:dyDescent="0.2">
      <c r="B76" s="23" t="s">
        <v>489</v>
      </c>
      <c r="I76" s="198"/>
      <c r="J76" s="5" t="s">
        <v>255</v>
      </c>
      <c r="L76" s="201">
        <f>MRE!G18*Input_Scen!J80*1000*$L$67</f>
        <v>2100</v>
      </c>
      <c r="M76" s="194">
        <f>MRE!H18</f>
        <v>0.193</v>
      </c>
    </row>
    <row r="77" spans="2:94" s="70" customFormat="1" ht="12.75" customHeight="1" outlineLevel="1" x14ac:dyDescent="0.2">
      <c r="B77" s="23" t="s">
        <v>490</v>
      </c>
      <c r="I77" s="198"/>
      <c r="J77" s="5" t="s">
        <v>255</v>
      </c>
      <c r="L77" s="201">
        <f>MRE!G19*Input_Scen!J81*1000*$L$67</f>
        <v>3110</v>
      </c>
      <c r="M77" s="194">
        <f>MRE!H19</f>
        <v>0.16900000000000001</v>
      </c>
    </row>
    <row r="78" spans="2:94" s="70" customFormat="1" ht="12.75" customHeight="1" outlineLevel="1" x14ac:dyDescent="0.2">
      <c r="B78" s="23"/>
      <c r="I78" s="198"/>
      <c r="J78" s="5"/>
      <c r="L78" s="422">
        <f>SUM(L75:L77)</f>
        <v>5210</v>
      </c>
      <c r="M78" s="303">
        <f>SUMPRODUCT(L75:L77,M75:M77)/SUM(L75:L77)</f>
        <v>0.17867370441458735</v>
      </c>
    </row>
    <row r="79" spans="2:94" s="70" customFormat="1" ht="12.75" customHeight="1" outlineLevel="1" x14ac:dyDescent="0.2">
      <c r="B79" s="41" t="s">
        <v>133</v>
      </c>
      <c r="I79" s="198"/>
      <c r="J79" s="5"/>
    </row>
    <row r="80" spans="2:94" s="70" customFormat="1" ht="12.75" customHeight="1" outlineLevel="1" x14ac:dyDescent="0.2">
      <c r="B80" s="23"/>
      <c r="I80" s="198"/>
      <c r="J80" s="5"/>
    </row>
    <row r="81" spans="2:94" s="70" customFormat="1" ht="12.75" customHeight="1" outlineLevel="1" x14ac:dyDescent="0.2">
      <c r="B81" s="3" t="s">
        <v>257</v>
      </c>
      <c r="C81" s="3"/>
      <c r="D81" s="3"/>
      <c r="E81" s="3"/>
      <c r="F81" s="3"/>
      <c r="G81" s="3"/>
      <c r="H81" s="3"/>
      <c r="I81" s="3"/>
      <c r="J81" s="5" t="s">
        <v>255</v>
      </c>
      <c r="K81" s="3"/>
      <c r="L81" s="135" t="s">
        <v>658</v>
      </c>
      <c r="M81" s="135" t="s">
        <v>179</v>
      </c>
      <c r="N81" s="3"/>
      <c r="O81" s="3"/>
      <c r="P81" s="3"/>
      <c r="Q81" s="3"/>
      <c r="R81" s="534">
        <f>L71</f>
        <v>2032</v>
      </c>
      <c r="S81" s="534">
        <f t="shared" ref="S81:CD81" si="17">R83</f>
        <v>2032</v>
      </c>
      <c r="T81" s="534">
        <f t="shared" si="17"/>
        <v>2032</v>
      </c>
      <c r="U81" s="534">
        <f t="shared" si="17"/>
        <v>2032</v>
      </c>
      <c r="V81" s="534">
        <f t="shared" si="17"/>
        <v>2032</v>
      </c>
      <c r="W81" s="534">
        <f t="shared" si="17"/>
        <v>2032</v>
      </c>
      <c r="X81" s="534">
        <f t="shared" si="17"/>
        <v>2032</v>
      </c>
      <c r="Y81" s="534">
        <f t="shared" si="17"/>
        <v>1832</v>
      </c>
      <c r="Z81" s="534">
        <f t="shared" si="17"/>
        <v>1624</v>
      </c>
      <c r="AA81" s="534">
        <f t="shared" si="17"/>
        <v>1416</v>
      </c>
      <c r="AB81" s="534">
        <f t="shared" si="17"/>
        <v>1215</v>
      </c>
      <c r="AC81" s="534">
        <f t="shared" si="17"/>
        <v>1013</v>
      </c>
      <c r="AD81" s="534">
        <f t="shared" si="17"/>
        <v>821</v>
      </c>
      <c r="AE81" s="534">
        <f t="shared" si="17"/>
        <v>629</v>
      </c>
      <c r="AF81" s="534">
        <f t="shared" si="17"/>
        <v>428</v>
      </c>
      <c r="AG81" s="534">
        <f t="shared" si="17"/>
        <v>236</v>
      </c>
      <c r="AH81" s="534">
        <f t="shared" si="17"/>
        <v>29</v>
      </c>
      <c r="AI81" s="534">
        <f t="shared" si="17"/>
        <v>0</v>
      </c>
      <c r="AJ81" s="534">
        <f t="shared" si="17"/>
        <v>0</v>
      </c>
      <c r="AK81" s="534">
        <f t="shared" si="17"/>
        <v>0</v>
      </c>
      <c r="AL81" s="534">
        <f t="shared" si="17"/>
        <v>0</v>
      </c>
      <c r="AM81" s="534">
        <f t="shared" si="17"/>
        <v>0</v>
      </c>
      <c r="AN81" s="534">
        <f t="shared" si="17"/>
        <v>0</v>
      </c>
      <c r="AO81" s="534">
        <f t="shared" si="17"/>
        <v>0</v>
      </c>
      <c r="AP81" s="534">
        <f t="shared" si="17"/>
        <v>0</v>
      </c>
      <c r="AQ81" s="534">
        <f t="shared" si="17"/>
        <v>0</v>
      </c>
      <c r="AR81" s="534">
        <f t="shared" si="17"/>
        <v>0</v>
      </c>
      <c r="AS81" s="534">
        <f t="shared" si="17"/>
        <v>0</v>
      </c>
      <c r="AT81" s="534">
        <f t="shared" si="17"/>
        <v>0</v>
      </c>
      <c r="AU81" s="534">
        <f t="shared" si="17"/>
        <v>0</v>
      </c>
      <c r="AV81" s="534">
        <f t="shared" si="17"/>
        <v>0</v>
      </c>
      <c r="AW81" s="534">
        <f t="shared" si="17"/>
        <v>0</v>
      </c>
      <c r="AX81" s="534">
        <f t="shared" si="17"/>
        <v>0</v>
      </c>
      <c r="AY81" s="534">
        <f t="shared" si="17"/>
        <v>0</v>
      </c>
      <c r="AZ81" s="534">
        <f t="shared" si="17"/>
        <v>0</v>
      </c>
      <c r="BA81" s="534">
        <f t="shared" si="17"/>
        <v>0</v>
      </c>
      <c r="BB81" s="534">
        <f t="shared" si="17"/>
        <v>0</v>
      </c>
      <c r="BC81" s="534">
        <f t="shared" si="17"/>
        <v>0</v>
      </c>
      <c r="BD81" s="534">
        <f t="shared" si="17"/>
        <v>0</v>
      </c>
      <c r="BE81" s="534">
        <f t="shared" si="17"/>
        <v>0</v>
      </c>
      <c r="BF81" s="534">
        <f t="shared" si="17"/>
        <v>0</v>
      </c>
      <c r="BG81" s="534">
        <f t="shared" si="17"/>
        <v>0</v>
      </c>
      <c r="BH81" s="534">
        <f t="shared" si="17"/>
        <v>0</v>
      </c>
      <c r="BI81" s="534">
        <f t="shared" si="17"/>
        <v>0</v>
      </c>
      <c r="BJ81" s="534">
        <f t="shared" si="17"/>
        <v>0</v>
      </c>
      <c r="BK81" s="534">
        <f t="shared" si="17"/>
        <v>0</v>
      </c>
      <c r="BL81" s="534">
        <f t="shared" si="17"/>
        <v>0</v>
      </c>
      <c r="BM81" s="534">
        <f t="shared" si="17"/>
        <v>0</v>
      </c>
      <c r="BN81" s="534">
        <f t="shared" si="17"/>
        <v>0</v>
      </c>
      <c r="BO81" s="534">
        <f t="shared" si="17"/>
        <v>0</v>
      </c>
      <c r="BP81" s="534">
        <f t="shared" si="17"/>
        <v>0</v>
      </c>
      <c r="BQ81" s="534">
        <f t="shared" si="17"/>
        <v>0</v>
      </c>
      <c r="BR81" s="534">
        <f t="shared" si="17"/>
        <v>0</v>
      </c>
      <c r="BS81" s="534">
        <f t="shared" si="17"/>
        <v>0</v>
      </c>
      <c r="BT81" s="534">
        <f t="shared" si="17"/>
        <v>0</v>
      </c>
      <c r="BU81" s="534">
        <f t="shared" si="17"/>
        <v>0</v>
      </c>
      <c r="BV81" s="534">
        <f t="shared" si="17"/>
        <v>0</v>
      </c>
      <c r="BW81" s="534">
        <f t="shared" si="17"/>
        <v>0</v>
      </c>
      <c r="BX81" s="534">
        <f t="shared" si="17"/>
        <v>0</v>
      </c>
      <c r="BY81" s="534">
        <f t="shared" si="17"/>
        <v>0</v>
      </c>
      <c r="BZ81" s="534">
        <f t="shared" si="17"/>
        <v>0</v>
      </c>
      <c r="CA81" s="534">
        <f t="shared" si="17"/>
        <v>0</v>
      </c>
      <c r="CB81" s="534">
        <f t="shared" si="17"/>
        <v>0</v>
      </c>
      <c r="CC81" s="534">
        <f t="shared" si="17"/>
        <v>0</v>
      </c>
      <c r="CD81" s="534">
        <f t="shared" si="17"/>
        <v>0</v>
      </c>
      <c r="CE81" s="534">
        <f t="shared" ref="CE81:CP81" si="18">CD83</f>
        <v>0</v>
      </c>
      <c r="CF81" s="534">
        <f t="shared" si="18"/>
        <v>0</v>
      </c>
      <c r="CG81" s="534">
        <f t="shared" si="18"/>
        <v>0</v>
      </c>
      <c r="CH81" s="534">
        <f t="shared" si="18"/>
        <v>0</v>
      </c>
      <c r="CI81" s="534">
        <f t="shared" si="18"/>
        <v>0</v>
      </c>
      <c r="CJ81" s="534">
        <f t="shared" si="18"/>
        <v>0</v>
      </c>
      <c r="CK81" s="534">
        <f t="shared" si="18"/>
        <v>0</v>
      </c>
      <c r="CL81" s="534">
        <f t="shared" si="18"/>
        <v>0</v>
      </c>
      <c r="CM81" s="534">
        <f t="shared" si="18"/>
        <v>0</v>
      </c>
      <c r="CN81" s="534">
        <f t="shared" si="18"/>
        <v>0</v>
      </c>
      <c r="CO81" s="534">
        <f t="shared" si="18"/>
        <v>0</v>
      </c>
      <c r="CP81" s="534">
        <f t="shared" si="18"/>
        <v>0</v>
      </c>
    </row>
    <row r="82" spans="2:94" s="70" customFormat="1" ht="12.75" customHeight="1" outlineLevel="1" x14ac:dyDescent="0.2">
      <c r="B82" s="3" t="s">
        <v>162</v>
      </c>
      <c r="C82" s="3"/>
      <c r="D82" s="3"/>
      <c r="E82" s="3"/>
      <c r="F82" s="3"/>
      <c r="G82" s="3"/>
      <c r="H82" s="3"/>
      <c r="I82" s="3"/>
      <c r="J82" s="5" t="s">
        <v>255</v>
      </c>
      <c r="K82" s="3"/>
      <c r="L82" s="201" t="str">
        <f>Input_Scen!J93</f>
        <v>Base Case</v>
      </c>
      <c r="M82" s="148">
        <v>0</v>
      </c>
      <c r="N82" s="3"/>
      <c r="O82" s="3"/>
      <c r="P82" s="127">
        <f>SUM(R82:CP82)</f>
        <v>2032</v>
      </c>
      <c r="Q82" s="3"/>
      <c r="R82" s="534">
        <f>MIN(LOOKUP(R5,'Feasibility Study'!$P$6:$DY$6,'Feasibility Study'!$P$56:$DY$56),R81)</f>
        <v>0</v>
      </c>
      <c r="S82" s="534">
        <f>MIN(LOOKUP(S5,'Feasibility Study'!$P$6:$DY$6,'Feasibility Study'!$P$56:$DY$56),S81)</f>
        <v>0</v>
      </c>
      <c r="T82" s="534">
        <f>MIN(LOOKUP(T5,'Feasibility Study'!$P$6:$DY$6,'Feasibility Study'!$P$56:$DY$56),T81)</f>
        <v>0</v>
      </c>
      <c r="U82" s="534">
        <f>MIN(LOOKUP(U5,'Feasibility Study'!$P$6:$DY$6,'Feasibility Study'!$P$56:$DY$56),U81)</f>
        <v>0</v>
      </c>
      <c r="V82" s="534">
        <f>MIN(LOOKUP(V5,'Feasibility Study'!$P$6:$DY$6,'Feasibility Study'!$P$56:$DY$56),V81)</f>
        <v>0</v>
      </c>
      <c r="W82" s="534">
        <f>MIN(LOOKUP(W5,'Feasibility Study'!$P$6:$DY$6,'Feasibility Study'!$P$56:$DY$56),W81)</f>
        <v>0</v>
      </c>
      <c r="X82" s="534">
        <f>MIN(LOOKUP(X5,'Feasibility Study'!$P$6:$DY$6,'Feasibility Study'!$P$56:$DY$56),X81)</f>
        <v>200</v>
      </c>
      <c r="Y82" s="534">
        <f>MIN(LOOKUP(Y5,'Feasibility Study'!$P$6:$DY$6,'Feasibility Study'!$P$56:$DY$56),Y81)</f>
        <v>208</v>
      </c>
      <c r="Z82" s="534">
        <f>MIN(LOOKUP(Z5,'Feasibility Study'!$P$6:$DY$6,'Feasibility Study'!$P$56:$DY$56),Z81)</f>
        <v>208</v>
      </c>
      <c r="AA82" s="534">
        <f>MIN(LOOKUP(AA5,'Feasibility Study'!$P$6:$DY$6,'Feasibility Study'!$P$56:$DY$56),AA81)</f>
        <v>201</v>
      </c>
      <c r="AB82" s="534">
        <f>MIN(LOOKUP(AB5,'Feasibility Study'!$P$6:$DY$6,'Feasibility Study'!$P$56:$DY$56),AB81)</f>
        <v>202</v>
      </c>
      <c r="AC82" s="534">
        <f>MIN(LOOKUP(AC5,'Feasibility Study'!$P$6:$DY$6,'Feasibility Study'!$P$56:$DY$56),AC81)</f>
        <v>192</v>
      </c>
      <c r="AD82" s="534">
        <f>MIN(LOOKUP(AD5,'Feasibility Study'!$P$6:$DY$6,'Feasibility Study'!$P$56:$DY$56),AD81)</f>
        <v>192</v>
      </c>
      <c r="AE82" s="534">
        <f>MIN(LOOKUP(AE5,'Feasibility Study'!$P$6:$DY$6,'Feasibility Study'!$P$56:$DY$56),AE81)</f>
        <v>201</v>
      </c>
      <c r="AF82" s="534">
        <f>MIN(LOOKUP(AF5,'Feasibility Study'!$P$6:$DY$6,'Feasibility Study'!$P$56:$DY$56),AF81)</f>
        <v>192</v>
      </c>
      <c r="AG82" s="534">
        <f>MIN(LOOKUP(AG5,'Feasibility Study'!$P$6:$DY$6,'Feasibility Study'!$P$56:$DY$56),AG81)</f>
        <v>207</v>
      </c>
      <c r="AH82" s="534">
        <f>MIN(LOOKUP(AH5,'Feasibility Study'!$P$6:$DY$6,'Feasibility Study'!$P$56:$DY$56),AH81)</f>
        <v>29</v>
      </c>
      <c r="AI82" s="534">
        <f>MIN(LOOKUP(AI5,'Feasibility Study'!$P$6:$DY$6,'Feasibility Study'!$P$56:$DY$56),AI81)</f>
        <v>0</v>
      </c>
      <c r="AJ82" s="534">
        <f>MIN(LOOKUP(AJ5,'Feasibility Study'!$P$6:$DY$6,'Feasibility Study'!$P$56:$DY$56),AJ81)</f>
        <v>0</v>
      </c>
      <c r="AK82" s="534">
        <f>MIN(LOOKUP(AK5,'Feasibility Study'!$P$6:$DY$6,'Feasibility Study'!$P$56:$DY$56),AK81)</f>
        <v>0</v>
      </c>
      <c r="AL82" s="534">
        <f>MIN(LOOKUP(AL5,'Feasibility Study'!$P$6:$DY$6,'Feasibility Study'!$P$56:$DY$56),AL81)</f>
        <v>0</v>
      </c>
      <c r="AM82" s="534">
        <f>MIN(LOOKUP(AM5,'Feasibility Study'!$P$6:$DY$6,'Feasibility Study'!$P$56:$DY$56),AM81)</f>
        <v>0</v>
      </c>
      <c r="AN82" s="534">
        <f>MIN(LOOKUP(AN5,'Feasibility Study'!$P$6:$DY$6,'Feasibility Study'!$P$56:$DY$56),AN81)</f>
        <v>0</v>
      </c>
      <c r="AO82" s="534">
        <f>MIN(LOOKUP(AO5,'Feasibility Study'!$P$6:$DY$6,'Feasibility Study'!$P$56:$DY$56),AO81)</f>
        <v>0</v>
      </c>
      <c r="AP82" s="534">
        <f>MIN(LOOKUP(AP5,'Feasibility Study'!$P$6:$DY$6,'Feasibility Study'!$P$56:$DY$56),AP81)</f>
        <v>0</v>
      </c>
      <c r="AQ82" s="534">
        <f>MIN(LOOKUP(AQ5,'Feasibility Study'!$P$6:$DY$6,'Feasibility Study'!$P$56:$DY$56),AQ81)</f>
        <v>0</v>
      </c>
      <c r="AR82" s="534">
        <f>MIN(LOOKUP(AR5,'Feasibility Study'!$P$6:$DY$6,'Feasibility Study'!$P$56:$DY$56),AR81)</f>
        <v>0</v>
      </c>
      <c r="AS82" s="534">
        <f>MIN(LOOKUP(AS5,'Feasibility Study'!$P$6:$DY$6,'Feasibility Study'!$P$56:$DY$56),AS81)</f>
        <v>0</v>
      </c>
      <c r="AT82" s="534">
        <f>MIN(LOOKUP(AT5,'Feasibility Study'!$P$6:$DY$6,'Feasibility Study'!$P$56:$DY$56),AT81)</f>
        <v>0</v>
      </c>
      <c r="AU82" s="534">
        <f>MIN(LOOKUP(AU5,'Feasibility Study'!$P$6:$DY$6,'Feasibility Study'!$P$56:$DY$56),AU81)</f>
        <v>0</v>
      </c>
      <c r="AV82" s="534">
        <f>MIN(LOOKUP(AV5,'Feasibility Study'!$P$6:$DY$6,'Feasibility Study'!$P$56:$DY$56),AV81)</f>
        <v>0</v>
      </c>
      <c r="AW82" s="534">
        <f>MIN(LOOKUP(AW5,'Feasibility Study'!$P$6:$DY$6,'Feasibility Study'!$P$56:$DY$56),AW81)</f>
        <v>0</v>
      </c>
      <c r="AX82" s="534">
        <f>MIN(LOOKUP(AX5,'Feasibility Study'!$P$6:$DY$6,'Feasibility Study'!$P$56:$DY$56),AX81)</f>
        <v>0</v>
      </c>
      <c r="AY82" s="534">
        <f>MIN(LOOKUP(AY5,'Feasibility Study'!$P$6:$DY$6,'Feasibility Study'!$P$56:$DY$56),AY81)</f>
        <v>0</v>
      </c>
      <c r="AZ82" s="534">
        <f>MIN(LOOKUP(AZ5,'Feasibility Study'!$P$6:$DY$6,'Feasibility Study'!$P$56:$DY$56),AZ81)</f>
        <v>0</v>
      </c>
      <c r="BA82" s="534">
        <f>MIN(LOOKUP(BA5,'Feasibility Study'!$P$6:$DY$6,'Feasibility Study'!$P$56:$DY$56),BA81)</f>
        <v>0</v>
      </c>
      <c r="BB82" s="534">
        <f>MIN(LOOKUP(BB5,'Feasibility Study'!$P$6:$DY$6,'Feasibility Study'!$P$56:$DY$56),BB81)</f>
        <v>0</v>
      </c>
      <c r="BC82" s="534">
        <f>MIN(LOOKUP(BC5,'Feasibility Study'!$P$6:$DY$6,'Feasibility Study'!$P$56:$DY$56),BC81)</f>
        <v>0</v>
      </c>
      <c r="BD82" s="534">
        <f>MIN(LOOKUP(BD5,'Feasibility Study'!$P$6:$DY$6,'Feasibility Study'!$P$56:$DY$56),BD81)</f>
        <v>0</v>
      </c>
      <c r="BE82" s="534">
        <f>MIN(LOOKUP(BE5,'Feasibility Study'!$P$6:$DY$6,'Feasibility Study'!$P$56:$DY$56),BE81)</f>
        <v>0</v>
      </c>
      <c r="BF82" s="534">
        <f>MIN(LOOKUP(BF5,'Feasibility Study'!$P$6:$DY$6,'Feasibility Study'!$P$56:$DY$56),BF81)</f>
        <v>0</v>
      </c>
      <c r="BG82" s="534">
        <f>MIN(LOOKUP(BG5,'Feasibility Study'!$P$6:$DY$6,'Feasibility Study'!$P$56:$DY$56),BG81)</f>
        <v>0</v>
      </c>
      <c r="BH82" s="534">
        <f>MIN(LOOKUP(BH5,'Feasibility Study'!$P$6:$DY$6,'Feasibility Study'!$P$56:$DY$56),BH81)</f>
        <v>0</v>
      </c>
      <c r="BI82" s="534">
        <f>MIN(LOOKUP(BI5,'Feasibility Study'!$P$6:$DY$6,'Feasibility Study'!$P$56:$DY$56),BI81)</f>
        <v>0</v>
      </c>
      <c r="BJ82" s="534">
        <f>MIN(LOOKUP(BJ5,'Feasibility Study'!$P$6:$DY$6,'Feasibility Study'!$P$56:$DY$56),BJ81)</f>
        <v>0</v>
      </c>
      <c r="BK82" s="534">
        <f>MIN(LOOKUP(BK5,'Feasibility Study'!$P$6:$DY$6,'Feasibility Study'!$P$56:$DY$56),BK81)</f>
        <v>0</v>
      </c>
      <c r="BL82" s="534">
        <f>MIN(LOOKUP(BL5,'Feasibility Study'!$P$6:$DY$6,'Feasibility Study'!$P$56:$DY$56),BL81)</f>
        <v>0</v>
      </c>
      <c r="BM82" s="534">
        <f>MIN(LOOKUP(BM5,'Feasibility Study'!$P$6:$DY$6,'Feasibility Study'!$P$56:$DY$56),BM81)</f>
        <v>0</v>
      </c>
      <c r="BN82" s="534">
        <f>MIN(LOOKUP(BN5,'Feasibility Study'!$P$6:$DY$6,'Feasibility Study'!$P$56:$DY$56),BN81)</f>
        <v>0</v>
      </c>
      <c r="BO82" s="534">
        <f>MIN(LOOKUP(BO5,'Feasibility Study'!$P$6:$DY$6,'Feasibility Study'!$P$56:$DY$56),BO81)</f>
        <v>0</v>
      </c>
      <c r="BP82" s="534">
        <f>MIN(LOOKUP(BP5,'Feasibility Study'!$P$6:$DY$6,'Feasibility Study'!$P$56:$DY$56),BP81)</f>
        <v>0</v>
      </c>
      <c r="BQ82" s="534">
        <f>MIN(LOOKUP(BQ5,'Feasibility Study'!$P$6:$DY$6,'Feasibility Study'!$P$56:$DY$56),BQ81)</f>
        <v>0</v>
      </c>
      <c r="BR82" s="534">
        <f>MIN(LOOKUP(BR5,'Feasibility Study'!$P$6:$DY$6,'Feasibility Study'!$P$56:$DY$56),BR81)</f>
        <v>0</v>
      </c>
      <c r="BS82" s="534">
        <f>MIN(LOOKUP(BS5,'Feasibility Study'!$P$6:$DY$6,'Feasibility Study'!$P$56:$DY$56),BS81)</f>
        <v>0</v>
      </c>
      <c r="BT82" s="534">
        <f>MIN(LOOKUP(BT5,'Feasibility Study'!$P$6:$DY$6,'Feasibility Study'!$P$56:$DY$56),BT81)</f>
        <v>0</v>
      </c>
      <c r="BU82" s="534">
        <f>MIN(LOOKUP(BU5,'Feasibility Study'!$P$6:$DY$6,'Feasibility Study'!$P$56:$DY$56),BU81)</f>
        <v>0</v>
      </c>
      <c r="BV82" s="534">
        <f>MIN(LOOKUP(BV5,'Feasibility Study'!$P$6:$DY$6,'Feasibility Study'!$P$56:$DY$56),BV81)</f>
        <v>0</v>
      </c>
      <c r="BW82" s="534">
        <f>MIN(LOOKUP(BW5,'Feasibility Study'!$P$6:$DY$6,'Feasibility Study'!$P$56:$DY$56),BW81)</f>
        <v>0</v>
      </c>
      <c r="BX82" s="534">
        <f>MIN(LOOKUP(BX5,'Feasibility Study'!$P$6:$DY$6,'Feasibility Study'!$P$56:$DY$56),BX81)</f>
        <v>0</v>
      </c>
      <c r="BY82" s="534">
        <f>MIN(LOOKUP(BY5,'Feasibility Study'!$P$6:$DY$6,'Feasibility Study'!$P$56:$DY$56),BY81)</f>
        <v>0</v>
      </c>
      <c r="BZ82" s="534">
        <f>MIN(LOOKUP(BZ5,'Feasibility Study'!$P$6:$DY$6,'Feasibility Study'!$P$56:$DY$56),BZ81)</f>
        <v>0</v>
      </c>
      <c r="CA82" s="534">
        <f>MIN(LOOKUP(CA5,'Feasibility Study'!$P$6:$DY$6,'Feasibility Study'!$P$56:$DY$56),CA81)</f>
        <v>0</v>
      </c>
      <c r="CB82" s="534">
        <f>MIN(LOOKUP(CB5,'Feasibility Study'!$P$6:$DY$6,'Feasibility Study'!$P$56:$DY$56),CB81)</f>
        <v>0</v>
      </c>
      <c r="CC82" s="534">
        <f>MIN(LOOKUP(CC5,'Feasibility Study'!$P$6:$DY$6,'Feasibility Study'!$P$56:$DY$56),CC81)</f>
        <v>0</v>
      </c>
      <c r="CD82" s="534">
        <f>MIN(LOOKUP(CD5,'Feasibility Study'!$P$6:$DY$6,'Feasibility Study'!$P$56:$DY$56),CD81)</f>
        <v>0</v>
      </c>
      <c r="CE82" s="534">
        <f>MIN(LOOKUP(CE5,'Feasibility Study'!$P$6:$DY$6,'Feasibility Study'!$P$56:$DY$56),CE81)</f>
        <v>0</v>
      </c>
      <c r="CF82" s="534">
        <f>MIN(LOOKUP(CF5,'Feasibility Study'!$P$6:$DY$6,'Feasibility Study'!$P$56:$DY$56),CF81)</f>
        <v>0</v>
      </c>
      <c r="CG82" s="534">
        <f>MIN(LOOKUP(CG5,'Feasibility Study'!$P$6:$DY$6,'Feasibility Study'!$P$56:$DY$56),CG81)</f>
        <v>0</v>
      </c>
      <c r="CH82" s="534">
        <f>MIN(LOOKUP(CH5,'Feasibility Study'!$P$6:$DY$6,'Feasibility Study'!$P$56:$DY$56),CH81)</f>
        <v>0</v>
      </c>
      <c r="CI82" s="534">
        <f>MIN(LOOKUP(CI5,'Feasibility Study'!$P$6:$DY$6,'Feasibility Study'!$P$56:$DY$56),CI81)</f>
        <v>0</v>
      </c>
      <c r="CJ82" s="534">
        <f>MIN(LOOKUP(CJ5,'Feasibility Study'!$P$6:$DY$6,'Feasibility Study'!$P$56:$DY$56),CJ81)</f>
        <v>0</v>
      </c>
      <c r="CK82" s="534">
        <f>MIN(LOOKUP(CK5,'Feasibility Study'!$P$6:$DY$6,'Feasibility Study'!$P$56:$DY$56),CK81)</f>
        <v>0</v>
      </c>
      <c r="CL82" s="534">
        <f>MIN(LOOKUP(CL5,'Feasibility Study'!$P$6:$DY$6,'Feasibility Study'!$P$56:$DY$56),CL81)</f>
        <v>0</v>
      </c>
      <c r="CM82" s="534">
        <f>MIN(LOOKUP(CM5,'Feasibility Study'!$P$6:$DY$6,'Feasibility Study'!$P$56:$DY$56),CM81)</f>
        <v>0</v>
      </c>
      <c r="CN82" s="534">
        <f>MIN(LOOKUP(CN5,'Feasibility Study'!$P$6:$DY$6,'Feasibility Study'!$P$56:$DY$56),CN81)</f>
        <v>0</v>
      </c>
      <c r="CO82" s="534">
        <f>MIN(LOOKUP(CO5,'Feasibility Study'!$P$6:$DY$6,'Feasibility Study'!$P$56:$DY$56),CO81)</f>
        <v>0</v>
      </c>
      <c r="CP82" s="534">
        <f>MIN(LOOKUP(CP5,'Feasibility Study'!$P$6:$DY$6,'Feasibility Study'!$P$56:$DY$56),CP81)</f>
        <v>0</v>
      </c>
    </row>
    <row r="83" spans="2:94" s="70" customFormat="1" ht="12.75" customHeight="1" outlineLevel="1" x14ac:dyDescent="0.2">
      <c r="B83" s="3" t="s">
        <v>258</v>
      </c>
      <c r="C83" s="3"/>
      <c r="D83" s="3"/>
      <c r="E83" s="3"/>
      <c r="F83" s="3"/>
      <c r="G83" s="3"/>
      <c r="H83" s="3"/>
      <c r="I83" s="3"/>
      <c r="J83" s="5" t="s">
        <v>255</v>
      </c>
      <c r="K83" s="3"/>
      <c r="L83" s="155"/>
      <c r="M83" s="3"/>
      <c r="N83" s="3"/>
      <c r="O83" s="3"/>
      <c r="P83" s="3"/>
      <c r="Q83" s="3"/>
      <c r="R83" s="534">
        <f t="shared" ref="R83:CC83" si="19">R81-R82</f>
        <v>2032</v>
      </c>
      <c r="S83" s="534">
        <f t="shared" si="19"/>
        <v>2032</v>
      </c>
      <c r="T83" s="534">
        <f t="shared" si="19"/>
        <v>2032</v>
      </c>
      <c r="U83" s="534">
        <f t="shared" si="19"/>
        <v>2032</v>
      </c>
      <c r="V83" s="534">
        <f t="shared" si="19"/>
        <v>2032</v>
      </c>
      <c r="W83" s="534">
        <f t="shared" si="19"/>
        <v>2032</v>
      </c>
      <c r="X83" s="534">
        <f t="shared" si="19"/>
        <v>1832</v>
      </c>
      <c r="Y83" s="534">
        <f t="shared" si="19"/>
        <v>1624</v>
      </c>
      <c r="Z83" s="534">
        <f t="shared" si="19"/>
        <v>1416</v>
      </c>
      <c r="AA83" s="534">
        <f t="shared" si="19"/>
        <v>1215</v>
      </c>
      <c r="AB83" s="534">
        <f t="shared" si="19"/>
        <v>1013</v>
      </c>
      <c r="AC83" s="534">
        <f t="shared" si="19"/>
        <v>821</v>
      </c>
      <c r="AD83" s="534">
        <f t="shared" si="19"/>
        <v>629</v>
      </c>
      <c r="AE83" s="534">
        <f t="shared" si="19"/>
        <v>428</v>
      </c>
      <c r="AF83" s="534">
        <f t="shared" si="19"/>
        <v>236</v>
      </c>
      <c r="AG83" s="534">
        <f t="shared" si="19"/>
        <v>29</v>
      </c>
      <c r="AH83" s="534">
        <f t="shared" si="19"/>
        <v>0</v>
      </c>
      <c r="AI83" s="534">
        <f t="shared" si="19"/>
        <v>0</v>
      </c>
      <c r="AJ83" s="534">
        <f t="shared" si="19"/>
        <v>0</v>
      </c>
      <c r="AK83" s="534">
        <f t="shared" si="19"/>
        <v>0</v>
      </c>
      <c r="AL83" s="534">
        <f t="shared" si="19"/>
        <v>0</v>
      </c>
      <c r="AM83" s="534">
        <f t="shared" si="19"/>
        <v>0</v>
      </c>
      <c r="AN83" s="534">
        <f t="shared" si="19"/>
        <v>0</v>
      </c>
      <c r="AO83" s="534">
        <f t="shared" si="19"/>
        <v>0</v>
      </c>
      <c r="AP83" s="534">
        <f t="shared" si="19"/>
        <v>0</v>
      </c>
      <c r="AQ83" s="534">
        <f t="shared" si="19"/>
        <v>0</v>
      </c>
      <c r="AR83" s="534">
        <f t="shared" si="19"/>
        <v>0</v>
      </c>
      <c r="AS83" s="534">
        <f t="shared" si="19"/>
        <v>0</v>
      </c>
      <c r="AT83" s="534">
        <f t="shared" si="19"/>
        <v>0</v>
      </c>
      <c r="AU83" s="534">
        <f t="shared" si="19"/>
        <v>0</v>
      </c>
      <c r="AV83" s="534">
        <f t="shared" si="19"/>
        <v>0</v>
      </c>
      <c r="AW83" s="534">
        <f t="shared" si="19"/>
        <v>0</v>
      </c>
      <c r="AX83" s="534">
        <f t="shared" si="19"/>
        <v>0</v>
      </c>
      <c r="AY83" s="534">
        <f t="shared" si="19"/>
        <v>0</v>
      </c>
      <c r="AZ83" s="534">
        <f t="shared" si="19"/>
        <v>0</v>
      </c>
      <c r="BA83" s="534">
        <f t="shared" si="19"/>
        <v>0</v>
      </c>
      <c r="BB83" s="534">
        <f t="shared" si="19"/>
        <v>0</v>
      </c>
      <c r="BC83" s="534">
        <f t="shared" si="19"/>
        <v>0</v>
      </c>
      <c r="BD83" s="534">
        <f t="shared" si="19"/>
        <v>0</v>
      </c>
      <c r="BE83" s="534">
        <f t="shared" si="19"/>
        <v>0</v>
      </c>
      <c r="BF83" s="534">
        <f t="shared" si="19"/>
        <v>0</v>
      </c>
      <c r="BG83" s="534">
        <f t="shared" si="19"/>
        <v>0</v>
      </c>
      <c r="BH83" s="534">
        <f t="shared" si="19"/>
        <v>0</v>
      </c>
      <c r="BI83" s="534">
        <f t="shared" si="19"/>
        <v>0</v>
      </c>
      <c r="BJ83" s="534">
        <f t="shared" si="19"/>
        <v>0</v>
      </c>
      <c r="BK83" s="534">
        <f t="shared" si="19"/>
        <v>0</v>
      </c>
      <c r="BL83" s="534">
        <f t="shared" si="19"/>
        <v>0</v>
      </c>
      <c r="BM83" s="534">
        <f t="shared" si="19"/>
        <v>0</v>
      </c>
      <c r="BN83" s="534">
        <f t="shared" si="19"/>
        <v>0</v>
      </c>
      <c r="BO83" s="534">
        <f t="shared" si="19"/>
        <v>0</v>
      </c>
      <c r="BP83" s="534">
        <f t="shared" si="19"/>
        <v>0</v>
      </c>
      <c r="BQ83" s="534">
        <f t="shared" si="19"/>
        <v>0</v>
      </c>
      <c r="BR83" s="534">
        <f t="shared" si="19"/>
        <v>0</v>
      </c>
      <c r="BS83" s="534">
        <f t="shared" si="19"/>
        <v>0</v>
      </c>
      <c r="BT83" s="534">
        <f t="shared" si="19"/>
        <v>0</v>
      </c>
      <c r="BU83" s="534">
        <f t="shared" si="19"/>
        <v>0</v>
      </c>
      <c r="BV83" s="534">
        <f t="shared" si="19"/>
        <v>0</v>
      </c>
      <c r="BW83" s="534">
        <f t="shared" si="19"/>
        <v>0</v>
      </c>
      <c r="BX83" s="534">
        <f t="shared" si="19"/>
        <v>0</v>
      </c>
      <c r="BY83" s="534">
        <f t="shared" si="19"/>
        <v>0</v>
      </c>
      <c r="BZ83" s="534">
        <f t="shared" si="19"/>
        <v>0</v>
      </c>
      <c r="CA83" s="534">
        <f t="shared" si="19"/>
        <v>0</v>
      </c>
      <c r="CB83" s="534">
        <f t="shared" si="19"/>
        <v>0</v>
      </c>
      <c r="CC83" s="534">
        <f t="shared" si="19"/>
        <v>0</v>
      </c>
      <c r="CD83" s="534">
        <f t="shared" ref="CD83:CP83" si="20">CD81-CD82</f>
        <v>0</v>
      </c>
      <c r="CE83" s="534">
        <f t="shared" si="20"/>
        <v>0</v>
      </c>
      <c r="CF83" s="534">
        <f t="shared" si="20"/>
        <v>0</v>
      </c>
      <c r="CG83" s="534">
        <f t="shared" si="20"/>
        <v>0</v>
      </c>
      <c r="CH83" s="534">
        <f t="shared" si="20"/>
        <v>0</v>
      </c>
      <c r="CI83" s="534">
        <f t="shared" si="20"/>
        <v>0</v>
      </c>
      <c r="CJ83" s="534">
        <f t="shared" si="20"/>
        <v>0</v>
      </c>
      <c r="CK83" s="534">
        <f t="shared" si="20"/>
        <v>0</v>
      </c>
      <c r="CL83" s="534">
        <f t="shared" si="20"/>
        <v>0</v>
      </c>
      <c r="CM83" s="534">
        <f t="shared" si="20"/>
        <v>0</v>
      </c>
      <c r="CN83" s="534">
        <f t="shared" si="20"/>
        <v>0</v>
      </c>
      <c r="CO83" s="534">
        <f t="shared" si="20"/>
        <v>0</v>
      </c>
      <c r="CP83" s="534">
        <f t="shared" si="20"/>
        <v>0</v>
      </c>
    </row>
    <row r="84" spans="2:94" s="70" customFormat="1" ht="12.75" customHeight="1" outlineLevel="1" x14ac:dyDescent="0.2">
      <c r="B84" s="3"/>
      <c r="C84" s="3"/>
      <c r="D84" s="3"/>
      <c r="E84" s="3"/>
      <c r="F84" s="3"/>
      <c r="G84" s="3"/>
      <c r="H84" s="3"/>
      <c r="I84" s="3"/>
      <c r="J84" s="5"/>
      <c r="K84" s="3"/>
      <c r="L84" s="3"/>
      <c r="M84" s="3"/>
      <c r="N84" s="3"/>
      <c r="O84" s="3"/>
      <c r="P84" s="3"/>
      <c r="Q84" s="3"/>
      <c r="R84" s="534"/>
      <c r="S84" s="534"/>
      <c r="T84" s="534"/>
      <c r="U84" s="534"/>
      <c r="V84" s="534"/>
      <c r="W84" s="534"/>
      <c r="X84" s="534"/>
      <c r="Y84" s="534"/>
      <c r="Z84" s="534"/>
      <c r="AA84" s="534"/>
      <c r="AB84" s="534"/>
      <c r="AC84" s="534"/>
      <c r="AD84" s="534"/>
      <c r="AE84" s="534"/>
      <c r="AF84" s="534"/>
      <c r="AG84" s="534"/>
      <c r="AH84" s="534"/>
      <c r="AI84" s="534"/>
      <c r="AJ84" s="534"/>
      <c r="AK84" s="534"/>
      <c r="AL84" s="534"/>
      <c r="AM84" s="534"/>
      <c r="AN84" s="534"/>
      <c r="AO84" s="534"/>
      <c r="AP84" s="534"/>
      <c r="AQ84" s="534"/>
      <c r="AR84" s="534"/>
      <c r="AS84" s="534"/>
      <c r="AT84" s="534"/>
      <c r="AU84" s="534"/>
      <c r="AV84" s="534"/>
      <c r="AW84" s="534"/>
      <c r="AX84" s="534"/>
      <c r="AY84" s="534"/>
      <c r="AZ84" s="534"/>
      <c r="BA84" s="534"/>
      <c r="BB84" s="534"/>
      <c r="BC84" s="534"/>
      <c r="BD84" s="534"/>
      <c r="BE84" s="534"/>
      <c r="BF84" s="534"/>
      <c r="BG84" s="534"/>
      <c r="BH84" s="534"/>
      <c r="BI84" s="534"/>
      <c r="BJ84" s="534"/>
      <c r="BK84" s="534"/>
      <c r="BL84" s="534"/>
      <c r="BM84" s="534"/>
      <c r="BN84" s="534"/>
      <c r="BO84" s="534"/>
      <c r="BP84" s="534"/>
      <c r="BQ84" s="534"/>
      <c r="BR84" s="534"/>
      <c r="BS84" s="534"/>
      <c r="BT84" s="534"/>
      <c r="BU84" s="534"/>
      <c r="BV84" s="534"/>
      <c r="BW84" s="534"/>
      <c r="BX84" s="534"/>
      <c r="BY84" s="534"/>
      <c r="BZ84" s="534"/>
      <c r="CA84" s="534"/>
      <c r="CB84" s="534"/>
      <c r="CC84" s="534"/>
      <c r="CD84" s="534"/>
      <c r="CE84" s="534"/>
      <c r="CF84" s="534"/>
      <c r="CG84" s="534"/>
      <c r="CH84" s="534"/>
      <c r="CI84" s="534"/>
      <c r="CJ84" s="534"/>
      <c r="CK84" s="534"/>
      <c r="CL84" s="534"/>
      <c r="CM84" s="534"/>
      <c r="CN84" s="534"/>
      <c r="CO84" s="534"/>
      <c r="CP84" s="534"/>
    </row>
    <row r="85" spans="2:94" s="70" customFormat="1" ht="12.75" customHeight="1" outlineLevel="1" x14ac:dyDescent="0.2">
      <c r="B85" s="3" t="s">
        <v>501</v>
      </c>
      <c r="C85" s="3"/>
      <c r="D85" s="3"/>
      <c r="E85" s="3"/>
      <c r="F85" s="3"/>
      <c r="G85" s="3"/>
      <c r="H85" s="3"/>
      <c r="I85" s="3"/>
      <c r="J85" s="5" t="s">
        <v>255</v>
      </c>
      <c r="K85" s="3"/>
      <c r="L85" s="3"/>
      <c r="M85" s="3"/>
      <c r="N85" s="3"/>
      <c r="O85" s="3"/>
      <c r="P85" s="127">
        <f>SUM(R85:CP85)</f>
        <v>17880</v>
      </c>
      <c r="Q85" s="3"/>
      <c r="R85" s="534">
        <f>LOOKUP(R5,'Feasibility Study'!$P$6:$DY$6,'Feasibility Study'!$P$63:$DY$63)</f>
        <v>0</v>
      </c>
      <c r="S85" s="534">
        <f>LOOKUP(S5,'Feasibility Study'!$P$6:$DY$6,'Feasibility Study'!$P$63:$DY$63)</f>
        <v>0</v>
      </c>
      <c r="T85" s="534">
        <f>LOOKUP(T5,'Feasibility Study'!$P$6:$DY$6,'Feasibility Study'!$P$63:$DY$63)</f>
        <v>0</v>
      </c>
      <c r="U85" s="534">
        <f>LOOKUP(U5,'Feasibility Study'!$P$6:$DY$6,'Feasibility Study'!$P$63:$DY$63)</f>
        <v>0</v>
      </c>
      <c r="V85" s="534">
        <f>LOOKUP(V5,'Feasibility Study'!$P$6:$DY$6,'Feasibility Study'!$P$63:$DY$63)</f>
        <v>0</v>
      </c>
      <c r="W85" s="534">
        <f>LOOKUP(W5,'Feasibility Study'!$P$6:$DY$6,'Feasibility Study'!$P$63:$DY$63)</f>
        <v>0</v>
      </c>
      <c r="X85" s="534">
        <f>LOOKUP(X5,'Feasibility Study'!$P$6:$DY$6,'Feasibility Study'!$P$63:$DY$63)</f>
        <v>1197</v>
      </c>
      <c r="Y85" s="534">
        <f>LOOKUP(Y5,'Feasibility Study'!$P$6:$DY$6,'Feasibility Study'!$P$63:$DY$63)</f>
        <v>1225</v>
      </c>
      <c r="Z85" s="534">
        <f>LOOKUP(Z5,'Feasibility Study'!$P$6:$DY$6,'Feasibility Study'!$P$63:$DY$63)</f>
        <v>1113</v>
      </c>
      <c r="AA85" s="534">
        <f>LOOKUP(AA5,'Feasibility Study'!$P$6:$DY$6,'Feasibility Study'!$P$63:$DY$63)</f>
        <v>1164</v>
      </c>
      <c r="AB85" s="534">
        <f>LOOKUP(AB5,'Feasibility Study'!$P$6:$DY$6,'Feasibility Study'!$P$63:$DY$63)</f>
        <v>1272</v>
      </c>
      <c r="AC85" s="534">
        <f>LOOKUP(AC5,'Feasibility Study'!$P$6:$DY$6,'Feasibility Study'!$P$63:$DY$63)</f>
        <v>1338</v>
      </c>
      <c r="AD85" s="534">
        <f>LOOKUP(AD5,'Feasibility Study'!$P$6:$DY$6,'Feasibility Study'!$P$63:$DY$63)</f>
        <v>1270</v>
      </c>
      <c r="AE85" s="534">
        <f>LOOKUP(AE5,'Feasibility Study'!$P$6:$DY$6,'Feasibility Study'!$P$63:$DY$63)</f>
        <v>1150</v>
      </c>
      <c r="AF85" s="534">
        <f>LOOKUP(AF5,'Feasibility Study'!$P$6:$DY$6,'Feasibility Study'!$P$63:$DY$63)</f>
        <v>429</v>
      </c>
      <c r="AG85" s="534">
        <f>LOOKUP(AG5,'Feasibility Study'!$P$6:$DY$6,'Feasibility Study'!$P$63:$DY$63)</f>
        <v>429</v>
      </c>
      <c r="AH85" s="534">
        <f>LOOKUP(AH5,'Feasibility Study'!$P$6:$DY$6,'Feasibility Study'!$P$63:$DY$63)</f>
        <v>429</v>
      </c>
      <c r="AI85" s="534">
        <f>LOOKUP(AI5,'Feasibility Study'!$P$6:$DY$6,'Feasibility Study'!$P$63:$DY$63)</f>
        <v>429</v>
      </c>
      <c r="AJ85" s="534">
        <f>LOOKUP(AJ5,'Feasibility Study'!$P$6:$DY$6,'Feasibility Study'!$P$63:$DY$63)</f>
        <v>429</v>
      </c>
      <c r="AK85" s="534">
        <f>LOOKUP(AK5,'Feasibility Study'!$P$6:$DY$6,'Feasibility Study'!$P$63:$DY$63)</f>
        <v>429</v>
      </c>
      <c r="AL85" s="534">
        <f>LOOKUP(AL5,'Feasibility Study'!$P$6:$DY$6,'Feasibility Study'!$P$63:$DY$63)</f>
        <v>429</v>
      </c>
      <c r="AM85" s="534">
        <f>LOOKUP(AM5,'Feasibility Study'!$P$6:$DY$6,'Feasibility Study'!$P$63:$DY$63)</f>
        <v>429</v>
      </c>
      <c r="AN85" s="534">
        <f>LOOKUP(AN5,'Feasibility Study'!$P$6:$DY$6,'Feasibility Study'!$P$63:$DY$63)</f>
        <v>429</v>
      </c>
      <c r="AO85" s="534">
        <f>LOOKUP(AO5,'Feasibility Study'!$P$6:$DY$6,'Feasibility Study'!$P$63:$DY$63)</f>
        <v>429</v>
      </c>
      <c r="AP85" s="534">
        <f>LOOKUP(AP5,'Feasibility Study'!$P$6:$DY$6,'Feasibility Study'!$P$63:$DY$63)</f>
        <v>429</v>
      </c>
      <c r="AQ85" s="534">
        <f>LOOKUP(AQ5,'Feasibility Study'!$P$6:$DY$6,'Feasibility Study'!$P$63:$DY$63)</f>
        <v>429</v>
      </c>
      <c r="AR85" s="534">
        <f>LOOKUP(AR5,'Feasibility Study'!$P$6:$DY$6,'Feasibility Study'!$P$63:$DY$63)</f>
        <v>429</v>
      </c>
      <c r="AS85" s="534">
        <f>LOOKUP(AS5,'Feasibility Study'!$P$6:$DY$6,'Feasibility Study'!$P$63:$DY$63)</f>
        <v>429</v>
      </c>
      <c r="AT85" s="534">
        <f>LOOKUP(AT5,'Feasibility Study'!$P$6:$DY$6,'Feasibility Study'!$P$63:$DY$63)</f>
        <v>429</v>
      </c>
      <c r="AU85" s="534">
        <f>LOOKUP(AU5,'Feasibility Study'!$P$6:$DY$6,'Feasibility Study'!$P$63:$DY$63)</f>
        <v>429</v>
      </c>
      <c r="AV85" s="534">
        <f>LOOKUP(AV5,'Feasibility Study'!$P$6:$DY$6,'Feasibility Study'!$P$63:$DY$63)</f>
        <v>429</v>
      </c>
      <c r="AW85" s="534">
        <f>LOOKUP(AW5,'Feasibility Study'!$P$6:$DY$6,'Feasibility Study'!$P$63:$DY$63)</f>
        <v>429</v>
      </c>
      <c r="AX85" s="534">
        <f>LOOKUP(AX5,'Feasibility Study'!$P$6:$DY$6,'Feasibility Study'!$P$63:$DY$63)</f>
        <v>429</v>
      </c>
      <c r="AY85" s="534">
        <f>LOOKUP(AY5,'Feasibility Study'!$P$6:$DY$6,'Feasibility Study'!$P$63:$DY$63)</f>
        <v>0</v>
      </c>
      <c r="AZ85" s="534">
        <f>LOOKUP(AZ5,'Feasibility Study'!$P$6:$DY$6,'Feasibility Study'!$P$63:$DY$63)</f>
        <v>0</v>
      </c>
      <c r="BA85" s="534">
        <f>LOOKUP(BA5,'Feasibility Study'!$P$6:$DY$6,'Feasibility Study'!$P$63:$DY$63)</f>
        <v>0</v>
      </c>
      <c r="BB85" s="534">
        <f>LOOKUP(BB5,'Feasibility Study'!$P$6:$DY$6,'Feasibility Study'!$P$63:$DY$63)</f>
        <v>0</v>
      </c>
      <c r="BC85" s="534">
        <f>LOOKUP(BC5,'Feasibility Study'!$P$6:$DY$6,'Feasibility Study'!$P$63:$DY$63)</f>
        <v>0</v>
      </c>
      <c r="BD85" s="534">
        <f>LOOKUP(BD5,'Feasibility Study'!$P$6:$DY$6,'Feasibility Study'!$P$63:$DY$63)</f>
        <v>0</v>
      </c>
      <c r="BE85" s="534">
        <f>LOOKUP(BE5,'Feasibility Study'!$P$6:$DY$6,'Feasibility Study'!$P$63:$DY$63)</f>
        <v>0</v>
      </c>
      <c r="BF85" s="534">
        <f>LOOKUP(BF5,'Feasibility Study'!$P$6:$DY$6,'Feasibility Study'!$P$63:$DY$63)</f>
        <v>0</v>
      </c>
      <c r="BG85" s="534">
        <f>LOOKUP(BG5,'Feasibility Study'!$P$6:$DY$6,'Feasibility Study'!$P$63:$DY$63)</f>
        <v>0</v>
      </c>
      <c r="BH85" s="534">
        <f>LOOKUP(BH5,'Feasibility Study'!$P$6:$DY$6,'Feasibility Study'!$P$63:$DY$63)</f>
        <v>0</v>
      </c>
      <c r="BI85" s="534">
        <f>LOOKUP(BI5,'Feasibility Study'!$P$6:$DY$6,'Feasibility Study'!$P$63:$DY$63)</f>
        <v>0</v>
      </c>
      <c r="BJ85" s="534">
        <f>LOOKUP(BJ5,'Feasibility Study'!$P$6:$DY$6,'Feasibility Study'!$P$63:$DY$63)</f>
        <v>0</v>
      </c>
      <c r="BK85" s="534">
        <f>LOOKUP(BK5,'Feasibility Study'!$P$6:$DY$6,'Feasibility Study'!$P$63:$DY$63)</f>
        <v>0</v>
      </c>
      <c r="BL85" s="534">
        <f>LOOKUP(BL5,'Feasibility Study'!$P$6:$DY$6,'Feasibility Study'!$P$63:$DY$63)</f>
        <v>0</v>
      </c>
      <c r="BM85" s="534">
        <f>LOOKUP(BM5,'Feasibility Study'!$P$6:$DY$6,'Feasibility Study'!$P$63:$DY$63)</f>
        <v>0</v>
      </c>
      <c r="BN85" s="534">
        <f>LOOKUP(BN5,'Feasibility Study'!$P$6:$DY$6,'Feasibility Study'!$P$63:$DY$63)</f>
        <v>0</v>
      </c>
      <c r="BO85" s="534">
        <f>LOOKUP(BO5,'Feasibility Study'!$P$6:$DY$6,'Feasibility Study'!$P$63:$DY$63)</f>
        <v>0</v>
      </c>
      <c r="BP85" s="534">
        <f>LOOKUP(BP5,'Feasibility Study'!$P$6:$DY$6,'Feasibility Study'!$P$63:$DY$63)</f>
        <v>0</v>
      </c>
      <c r="BQ85" s="534">
        <f>LOOKUP(BQ5,'Feasibility Study'!$P$6:$DY$6,'Feasibility Study'!$P$63:$DY$63)</f>
        <v>0</v>
      </c>
      <c r="BR85" s="534">
        <f>LOOKUP(BR5,'Feasibility Study'!$P$6:$DY$6,'Feasibility Study'!$P$63:$DY$63)</f>
        <v>0</v>
      </c>
      <c r="BS85" s="534">
        <f>LOOKUP(BS5,'Feasibility Study'!$P$6:$DY$6,'Feasibility Study'!$P$63:$DY$63)</f>
        <v>0</v>
      </c>
      <c r="BT85" s="534">
        <f>LOOKUP(BT5,'Feasibility Study'!$P$6:$DY$6,'Feasibility Study'!$P$63:$DY$63)</f>
        <v>0</v>
      </c>
      <c r="BU85" s="534">
        <f>LOOKUP(BU5,'Feasibility Study'!$P$6:$DY$6,'Feasibility Study'!$P$63:$DY$63)</f>
        <v>0</v>
      </c>
      <c r="BV85" s="534">
        <f>LOOKUP(BV5,'Feasibility Study'!$P$6:$DY$6,'Feasibility Study'!$P$63:$DY$63)</f>
        <v>0</v>
      </c>
      <c r="BW85" s="534">
        <f>LOOKUP(BW5,'Feasibility Study'!$P$6:$DY$6,'Feasibility Study'!$P$63:$DY$63)</f>
        <v>0</v>
      </c>
      <c r="BX85" s="534">
        <f>LOOKUP(BX5,'Feasibility Study'!$P$6:$DY$6,'Feasibility Study'!$P$63:$DY$63)</f>
        <v>0</v>
      </c>
      <c r="BY85" s="534">
        <f>LOOKUP(BY5,'Feasibility Study'!$P$6:$DY$6,'Feasibility Study'!$P$63:$DY$63)</f>
        <v>0</v>
      </c>
      <c r="BZ85" s="534">
        <f>LOOKUP(BZ5,'Feasibility Study'!$P$6:$DY$6,'Feasibility Study'!$P$63:$DY$63)</f>
        <v>0</v>
      </c>
      <c r="CA85" s="534">
        <f>LOOKUP(CA5,'Feasibility Study'!$P$6:$DY$6,'Feasibility Study'!$P$63:$DY$63)</f>
        <v>0</v>
      </c>
      <c r="CB85" s="534">
        <f>LOOKUP(CB5,'Feasibility Study'!$P$6:$DY$6,'Feasibility Study'!$P$63:$DY$63)</f>
        <v>0</v>
      </c>
      <c r="CC85" s="534">
        <f>LOOKUP(CC5,'Feasibility Study'!$P$6:$DY$6,'Feasibility Study'!$P$63:$DY$63)</f>
        <v>0</v>
      </c>
      <c r="CD85" s="534">
        <f>LOOKUP(CD5,'Feasibility Study'!$P$6:$DY$6,'Feasibility Study'!$P$63:$DY$63)</f>
        <v>0</v>
      </c>
      <c r="CE85" s="534">
        <f>LOOKUP(CE5,'Feasibility Study'!$P$6:$DY$6,'Feasibility Study'!$P$63:$DY$63)</f>
        <v>0</v>
      </c>
      <c r="CF85" s="534">
        <f>LOOKUP(CF5,'Feasibility Study'!$P$6:$DY$6,'Feasibility Study'!$P$63:$DY$63)</f>
        <v>0</v>
      </c>
      <c r="CG85" s="534">
        <f>LOOKUP(CG5,'Feasibility Study'!$P$6:$DY$6,'Feasibility Study'!$P$63:$DY$63)</f>
        <v>0</v>
      </c>
      <c r="CH85" s="534">
        <f>LOOKUP(CH5,'Feasibility Study'!$P$6:$DY$6,'Feasibility Study'!$P$63:$DY$63)</f>
        <v>0</v>
      </c>
      <c r="CI85" s="534">
        <f>LOOKUP(CI5,'Feasibility Study'!$P$6:$DY$6,'Feasibility Study'!$P$63:$DY$63)</f>
        <v>0</v>
      </c>
      <c r="CJ85" s="534">
        <f>LOOKUP(CJ5,'Feasibility Study'!$P$6:$DY$6,'Feasibility Study'!$P$63:$DY$63)</f>
        <v>0</v>
      </c>
      <c r="CK85" s="534">
        <f>LOOKUP(CK5,'Feasibility Study'!$P$6:$DY$6,'Feasibility Study'!$P$63:$DY$63)</f>
        <v>0</v>
      </c>
      <c r="CL85" s="534">
        <f>LOOKUP(CL5,'Feasibility Study'!$P$6:$DY$6,'Feasibility Study'!$P$63:$DY$63)</f>
        <v>0</v>
      </c>
      <c r="CM85" s="534">
        <f>LOOKUP(CM5,'Feasibility Study'!$P$6:$DY$6,'Feasibility Study'!$P$63:$DY$63)</f>
        <v>0</v>
      </c>
      <c r="CN85" s="534">
        <f>LOOKUP(CN5,'Feasibility Study'!$P$6:$DY$6,'Feasibility Study'!$P$63:$DY$63)</f>
        <v>0</v>
      </c>
      <c r="CO85" s="534">
        <f>LOOKUP(CO5,'Feasibility Study'!$P$6:$DY$6,'Feasibility Study'!$P$63:$DY$63)</f>
        <v>0</v>
      </c>
      <c r="CP85" s="534">
        <f>LOOKUP(CP5,'Feasibility Study'!$P$6:$DY$6,'Feasibility Study'!$P$63:$DY$63)</f>
        <v>0</v>
      </c>
    </row>
    <row r="86" spans="2:94" s="70" customFormat="1" ht="12.75" customHeight="1" outlineLevel="1" x14ac:dyDescent="0.2">
      <c r="B86" s="3" t="s">
        <v>502</v>
      </c>
      <c r="C86" s="3"/>
      <c r="D86" s="3"/>
      <c r="E86" s="3"/>
      <c r="F86" s="3"/>
      <c r="G86" s="3"/>
      <c r="H86" s="3"/>
      <c r="I86" s="3"/>
      <c r="J86" s="5" t="s">
        <v>255</v>
      </c>
      <c r="K86" s="3"/>
      <c r="L86" s="3"/>
      <c r="M86" s="3"/>
      <c r="N86" s="3"/>
      <c r="O86" s="3"/>
      <c r="P86" s="127">
        <f>SUM(R86:CP86)</f>
        <v>19912</v>
      </c>
      <c r="Q86" s="3"/>
      <c r="R86" s="534">
        <f>R82+R85</f>
        <v>0</v>
      </c>
      <c r="S86" s="534">
        <f t="shared" ref="S86:CD86" si="21">S82+S85</f>
        <v>0</v>
      </c>
      <c r="T86" s="534">
        <f t="shared" si="21"/>
        <v>0</v>
      </c>
      <c r="U86" s="534">
        <f t="shared" si="21"/>
        <v>0</v>
      </c>
      <c r="V86" s="534">
        <f t="shared" si="21"/>
        <v>0</v>
      </c>
      <c r="W86" s="534">
        <f t="shared" si="21"/>
        <v>0</v>
      </c>
      <c r="X86" s="534">
        <f t="shared" si="21"/>
        <v>1397</v>
      </c>
      <c r="Y86" s="534">
        <f t="shared" si="21"/>
        <v>1433</v>
      </c>
      <c r="Z86" s="534">
        <f t="shared" si="21"/>
        <v>1321</v>
      </c>
      <c r="AA86" s="534">
        <f t="shared" si="21"/>
        <v>1365</v>
      </c>
      <c r="AB86" s="534">
        <f t="shared" si="21"/>
        <v>1474</v>
      </c>
      <c r="AC86" s="534">
        <f t="shared" si="21"/>
        <v>1530</v>
      </c>
      <c r="AD86" s="534">
        <f t="shared" si="21"/>
        <v>1462</v>
      </c>
      <c r="AE86" s="534">
        <f t="shared" si="21"/>
        <v>1351</v>
      </c>
      <c r="AF86" s="534">
        <f t="shared" si="21"/>
        <v>621</v>
      </c>
      <c r="AG86" s="534">
        <f t="shared" si="21"/>
        <v>636</v>
      </c>
      <c r="AH86" s="534">
        <f t="shared" si="21"/>
        <v>458</v>
      </c>
      <c r="AI86" s="534">
        <f t="shared" si="21"/>
        <v>429</v>
      </c>
      <c r="AJ86" s="534">
        <f t="shared" si="21"/>
        <v>429</v>
      </c>
      <c r="AK86" s="534">
        <f t="shared" si="21"/>
        <v>429</v>
      </c>
      <c r="AL86" s="534">
        <f t="shared" si="21"/>
        <v>429</v>
      </c>
      <c r="AM86" s="534">
        <f t="shared" si="21"/>
        <v>429</v>
      </c>
      <c r="AN86" s="534">
        <f t="shared" si="21"/>
        <v>429</v>
      </c>
      <c r="AO86" s="534">
        <f t="shared" si="21"/>
        <v>429</v>
      </c>
      <c r="AP86" s="534">
        <f t="shared" si="21"/>
        <v>429</v>
      </c>
      <c r="AQ86" s="534">
        <f t="shared" si="21"/>
        <v>429</v>
      </c>
      <c r="AR86" s="534">
        <f t="shared" si="21"/>
        <v>429</v>
      </c>
      <c r="AS86" s="534">
        <f t="shared" si="21"/>
        <v>429</v>
      </c>
      <c r="AT86" s="534">
        <f t="shared" si="21"/>
        <v>429</v>
      </c>
      <c r="AU86" s="534">
        <f t="shared" si="21"/>
        <v>429</v>
      </c>
      <c r="AV86" s="534">
        <f t="shared" si="21"/>
        <v>429</v>
      </c>
      <c r="AW86" s="534">
        <f t="shared" si="21"/>
        <v>429</v>
      </c>
      <c r="AX86" s="534">
        <f t="shared" si="21"/>
        <v>429</v>
      </c>
      <c r="AY86" s="534">
        <f t="shared" si="21"/>
        <v>0</v>
      </c>
      <c r="AZ86" s="534">
        <f t="shared" si="21"/>
        <v>0</v>
      </c>
      <c r="BA86" s="534">
        <f t="shared" si="21"/>
        <v>0</v>
      </c>
      <c r="BB86" s="534">
        <f t="shared" si="21"/>
        <v>0</v>
      </c>
      <c r="BC86" s="534">
        <f t="shared" si="21"/>
        <v>0</v>
      </c>
      <c r="BD86" s="534">
        <f t="shared" si="21"/>
        <v>0</v>
      </c>
      <c r="BE86" s="534">
        <f t="shared" si="21"/>
        <v>0</v>
      </c>
      <c r="BF86" s="534">
        <f t="shared" si="21"/>
        <v>0</v>
      </c>
      <c r="BG86" s="534">
        <f t="shared" si="21"/>
        <v>0</v>
      </c>
      <c r="BH86" s="534">
        <f t="shared" si="21"/>
        <v>0</v>
      </c>
      <c r="BI86" s="534">
        <f t="shared" si="21"/>
        <v>0</v>
      </c>
      <c r="BJ86" s="534">
        <f t="shared" si="21"/>
        <v>0</v>
      </c>
      <c r="BK86" s="534">
        <f t="shared" si="21"/>
        <v>0</v>
      </c>
      <c r="BL86" s="534">
        <f t="shared" si="21"/>
        <v>0</v>
      </c>
      <c r="BM86" s="534">
        <f t="shared" si="21"/>
        <v>0</v>
      </c>
      <c r="BN86" s="534">
        <f t="shared" si="21"/>
        <v>0</v>
      </c>
      <c r="BO86" s="534">
        <f t="shared" si="21"/>
        <v>0</v>
      </c>
      <c r="BP86" s="534">
        <f t="shared" si="21"/>
        <v>0</v>
      </c>
      <c r="BQ86" s="534">
        <f t="shared" si="21"/>
        <v>0</v>
      </c>
      <c r="BR86" s="534">
        <f t="shared" si="21"/>
        <v>0</v>
      </c>
      <c r="BS86" s="534">
        <f t="shared" si="21"/>
        <v>0</v>
      </c>
      <c r="BT86" s="534">
        <f t="shared" si="21"/>
        <v>0</v>
      </c>
      <c r="BU86" s="534">
        <f t="shared" si="21"/>
        <v>0</v>
      </c>
      <c r="BV86" s="534">
        <f t="shared" si="21"/>
        <v>0</v>
      </c>
      <c r="BW86" s="534">
        <f t="shared" si="21"/>
        <v>0</v>
      </c>
      <c r="BX86" s="534">
        <f t="shared" si="21"/>
        <v>0</v>
      </c>
      <c r="BY86" s="534">
        <f t="shared" si="21"/>
        <v>0</v>
      </c>
      <c r="BZ86" s="534">
        <f t="shared" si="21"/>
        <v>0</v>
      </c>
      <c r="CA86" s="534">
        <f t="shared" si="21"/>
        <v>0</v>
      </c>
      <c r="CB86" s="534">
        <f t="shared" si="21"/>
        <v>0</v>
      </c>
      <c r="CC86" s="534">
        <f t="shared" si="21"/>
        <v>0</v>
      </c>
      <c r="CD86" s="534">
        <f t="shared" si="21"/>
        <v>0</v>
      </c>
      <c r="CE86" s="534">
        <f t="shared" ref="CE86:CP86" si="22">CE82+CE85</f>
        <v>0</v>
      </c>
      <c r="CF86" s="534">
        <f t="shared" si="22"/>
        <v>0</v>
      </c>
      <c r="CG86" s="534">
        <f t="shared" si="22"/>
        <v>0</v>
      </c>
      <c r="CH86" s="534">
        <f t="shared" si="22"/>
        <v>0</v>
      </c>
      <c r="CI86" s="534">
        <f t="shared" si="22"/>
        <v>0</v>
      </c>
      <c r="CJ86" s="534">
        <f t="shared" si="22"/>
        <v>0</v>
      </c>
      <c r="CK86" s="534">
        <f t="shared" si="22"/>
        <v>0</v>
      </c>
      <c r="CL86" s="534">
        <f t="shared" si="22"/>
        <v>0</v>
      </c>
      <c r="CM86" s="534">
        <f t="shared" si="22"/>
        <v>0</v>
      </c>
      <c r="CN86" s="534">
        <f t="shared" si="22"/>
        <v>0</v>
      </c>
      <c r="CO86" s="534">
        <f t="shared" si="22"/>
        <v>0</v>
      </c>
      <c r="CP86" s="534">
        <f t="shared" si="22"/>
        <v>0</v>
      </c>
    </row>
    <row r="87" spans="2:94" s="70" customFormat="1" ht="12.75" customHeight="1" outlineLevel="1" x14ac:dyDescent="0.2">
      <c r="B87" s="3" t="s">
        <v>167</v>
      </c>
      <c r="C87" s="3"/>
      <c r="D87" s="3"/>
      <c r="E87" s="3"/>
      <c r="F87" s="3"/>
      <c r="G87" s="3"/>
      <c r="H87" s="3"/>
      <c r="I87" s="3"/>
      <c r="J87" s="5" t="s">
        <v>9</v>
      </c>
      <c r="K87" s="3"/>
      <c r="L87" s="3"/>
      <c r="M87" s="3"/>
      <c r="N87" s="3"/>
      <c r="O87" s="3"/>
      <c r="P87" s="3"/>
      <c r="Q87" s="3"/>
      <c r="R87" s="257">
        <f>IFERROR(R85/R82,0)</f>
        <v>0</v>
      </c>
      <c r="S87" s="257">
        <f t="shared" ref="S87:CD87" si="23">IFERROR(S85/S82,0)</f>
        <v>0</v>
      </c>
      <c r="T87" s="257">
        <f t="shared" si="23"/>
        <v>0</v>
      </c>
      <c r="U87" s="257">
        <f t="shared" si="23"/>
        <v>0</v>
      </c>
      <c r="V87" s="257">
        <f t="shared" si="23"/>
        <v>0</v>
      </c>
      <c r="W87" s="257">
        <f t="shared" si="23"/>
        <v>0</v>
      </c>
      <c r="X87" s="257">
        <f t="shared" si="23"/>
        <v>5.9850000000000003</v>
      </c>
      <c r="Y87" s="257">
        <f t="shared" si="23"/>
        <v>5.8894230769230766</v>
      </c>
      <c r="Z87" s="257">
        <f t="shared" si="23"/>
        <v>5.3509615384615383</v>
      </c>
      <c r="AA87" s="257">
        <f t="shared" si="23"/>
        <v>5.7910447761194028</v>
      </c>
      <c r="AB87" s="257">
        <f t="shared" si="23"/>
        <v>6.2970297029702973</v>
      </c>
      <c r="AC87" s="257">
        <f t="shared" si="23"/>
        <v>6.96875</v>
      </c>
      <c r="AD87" s="257">
        <f t="shared" si="23"/>
        <v>6.614583333333333</v>
      </c>
      <c r="AE87" s="257">
        <f t="shared" si="23"/>
        <v>5.721393034825871</v>
      </c>
      <c r="AF87" s="257">
        <f t="shared" si="23"/>
        <v>2.234375</v>
      </c>
      <c r="AG87" s="257">
        <f t="shared" si="23"/>
        <v>2.0724637681159419</v>
      </c>
      <c r="AH87" s="257">
        <f t="shared" si="23"/>
        <v>14.793103448275861</v>
      </c>
      <c r="AI87" s="257">
        <f t="shared" si="23"/>
        <v>0</v>
      </c>
      <c r="AJ87" s="257">
        <f t="shared" si="23"/>
        <v>0</v>
      </c>
      <c r="AK87" s="257">
        <f t="shared" si="23"/>
        <v>0</v>
      </c>
      <c r="AL87" s="257">
        <f t="shared" si="23"/>
        <v>0</v>
      </c>
      <c r="AM87" s="257">
        <f t="shared" si="23"/>
        <v>0</v>
      </c>
      <c r="AN87" s="257">
        <f t="shared" si="23"/>
        <v>0</v>
      </c>
      <c r="AO87" s="257">
        <f t="shared" si="23"/>
        <v>0</v>
      </c>
      <c r="AP87" s="257">
        <f t="shared" si="23"/>
        <v>0</v>
      </c>
      <c r="AQ87" s="257">
        <f t="shared" si="23"/>
        <v>0</v>
      </c>
      <c r="AR87" s="257">
        <f t="shared" si="23"/>
        <v>0</v>
      </c>
      <c r="AS87" s="257">
        <f t="shared" si="23"/>
        <v>0</v>
      </c>
      <c r="AT87" s="257">
        <f t="shared" si="23"/>
        <v>0</v>
      </c>
      <c r="AU87" s="257">
        <f t="shared" si="23"/>
        <v>0</v>
      </c>
      <c r="AV87" s="257">
        <f t="shared" si="23"/>
        <v>0</v>
      </c>
      <c r="AW87" s="257">
        <f t="shared" si="23"/>
        <v>0</v>
      </c>
      <c r="AX87" s="257">
        <f t="shared" si="23"/>
        <v>0</v>
      </c>
      <c r="AY87" s="257">
        <f t="shared" si="23"/>
        <v>0</v>
      </c>
      <c r="AZ87" s="257">
        <f t="shared" si="23"/>
        <v>0</v>
      </c>
      <c r="BA87" s="257">
        <f t="shared" si="23"/>
        <v>0</v>
      </c>
      <c r="BB87" s="257">
        <f t="shared" si="23"/>
        <v>0</v>
      </c>
      <c r="BC87" s="257">
        <f t="shared" si="23"/>
        <v>0</v>
      </c>
      <c r="BD87" s="257">
        <f t="shared" si="23"/>
        <v>0</v>
      </c>
      <c r="BE87" s="257">
        <f t="shared" si="23"/>
        <v>0</v>
      </c>
      <c r="BF87" s="257">
        <f t="shared" si="23"/>
        <v>0</v>
      </c>
      <c r="BG87" s="257">
        <f t="shared" si="23"/>
        <v>0</v>
      </c>
      <c r="BH87" s="257">
        <f t="shared" si="23"/>
        <v>0</v>
      </c>
      <c r="BI87" s="257">
        <f t="shared" si="23"/>
        <v>0</v>
      </c>
      <c r="BJ87" s="257">
        <f t="shared" si="23"/>
        <v>0</v>
      </c>
      <c r="BK87" s="257">
        <f t="shared" si="23"/>
        <v>0</v>
      </c>
      <c r="BL87" s="257">
        <f t="shared" si="23"/>
        <v>0</v>
      </c>
      <c r="BM87" s="257">
        <f t="shared" si="23"/>
        <v>0</v>
      </c>
      <c r="BN87" s="257">
        <f t="shared" si="23"/>
        <v>0</v>
      </c>
      <c r="BO87" s="257">
        <f t="shared" si="23"/>
        <v>0</v>
      </c>
      <c r="BP87" s="257">
        <f t="shared" si="23"/>
        <v>0</v>
      </c>
      <c r="BQ87" s="257">
        <f t="shared" si="23"/>
        <v>0</v>
      </c>
      <c r="BR87" s="257">
        <f t="shared" si="23"/>
        <v>0</v>
      </c>
      <c r="BS87" s="257">
        <f t="shared" si="23"/>
        <v>0</v>
      </c>
      <c r="BT87" s="257">
        <f t="shared" si="23"/>
        <v>0</v>
      </c>
      <c r="BU87" s="257">
        <f t="shared" si="23"/>
        <v>0</v>
      </c>
      <c r="BV87" s="257">
        <f t="shared" si="23"/>
        <v>0</v>
      </c>
      <c r="BW87" s="257">
        <f t="shared" si="23"/>
        <v>0</v>
      </c>
      <c r="BX87" s="257">
        <f t="shared" si="23"/>
        <v>0</v>
      </c>
      <c r="BY87" s="257">
        <f t="shared" si="23"/>
        <v>0</v>
      </c>
      <c r="BZ87" s="257">
        <f t="shared" si="23"/>
        <v>0</v>
      </c>
      <c r="CA87" s="257">
        <f t="shared" si="23"/>
        <v>0</v>
      </c>
      <c r="CB87" s="257">
        <f t="shared" si="23"/>
        <v>0</v>
      </c>
      <c r="CC87" s="257">
        <f t="shared" si="23"/>
        <v>0</v>
      </c>
      <c r="CD87" s="257">
        <f t="shared" si="23"/>
        <v>0</v>
      </c>
      <c r="CE87" s="257">
        <f t="shared" ref="CE87:CP87" si="24">IFERROR(CE85/CE82,0)</f>
        <v>0</v>
      </c>
      <c r="CF87" s="257">
        <f t="shared" si="24"/>
        <v>0</v>
      </c>
      <c r="CG87" s="257">
        <f t="shared" si="24"/>
        <v>0</v>
      </c>
      <c r="CH87" s="257">
        <f t="shared" si="24"/>
        <v>0</v>
      </c>
      <c r="CI87" s="257">
        <f t="shared" si="24"/>
        <v>0</v>
      </c>
      <c r="CJ87" s="257">
        <f t="shared" si="24"/>
        <v>0</v>
      </c>
      <c r="CK87" s="257">
        <f t="shared" si="24"/>
        <v>0</v>
      </c>
      <c r="CL87" s="257">
        <f t="shared" si="24"/>
        <v>0</v>
      </c>
      <c r="CM87" s="257">
        <f t="shared" si="24"/>
        <v>0</v>
      </c>
      <c r="CN87" s="257">
        <f t="shared" si="24"/>
        <v>0</v>
      </c>
      <c r="CO87" s="257">
        <f t="shared" si="24"/>
        <v>0</v>
      </c>
      <c r="CP87" s="257">
        <f t="shared" si="24"/>
        <v>0</v>
      </c>
    </row>
    <row r="88" spans="2:94" s="70" customFormat="1" ht="12.75" customHeight="1" outlineLevel="1" x14ac:dyDescent="0.2">
      <c r="B88" s="3"/>
      <c r="C88" s="3"/>
      <c r="D88" s="3"/>
      <c r="E88" s="3"/>
      <c r="F88" s="3"/>
      <c r="G88" s="3"/>
      <c r="H88" s="3"/>
      <c r="I88" s="3"/>
      <c r="J88" s="5"/>
      <c r="K88" s="3"/>
      <c r="L88" s="3"/>
      <c r="M88" s="3"/>
      <c r="N88" s="3"/>
      <c r="O88" s="3"/>
      <c r="P88" s="3"/>
      <c r="Q88" s="3"/>
      <c r="R88" s="534"/>
      <c r="S88" s="534"/>
      <c r="T88" s="534"/>
      <c r="U88" s="534"/>
      <c r="V88" s="534"/>
      <c r="W88" s="534"/>
      <c r="X88" s="534"/>
      <c r="Y88" s="534"/>
      <c r="Z88" s="534"/>
      <c r="AA88" s="534"/>
      <c r="AB88" s="534"/>
      <c r="AC88" s="534"/>
      <c r="AD88" s="534"/>
      <c r="AE88" s="534"/>
      <c r="AF88" s="534"/>
      <c r="AG88" s="534"/>
      <c r="AH88" s="534"/>
      <c r="AI88" s="534"/>
      <c r="AJ88" s="534"/>
      <c r="AK88" s="534"/>
      <c r="AL88" s="534"/>
      <c r="AM88" s="534"/>
      <c r="AN88" s="534"/>
      <c r="AO88" s="534"/>
      <c r="AP88" s="534"/>
      <c r="AQ88" s="534"/>
      <c r="AR88" s="534"/>
      <c r="AS88" s="534"/>
      <c r="AT88" s="534"/>
      <c r="AU88" s="534"/>
      <c r="AV88" s="534"/>
      <c r="AW88" s="534"/>
      <c r="AX88" s="534"/>
      <c r="AY88" s="534"/>
      <c r="AZ88" s="534"/>
      <c r="BA88" s="534"/>
      <c r="BB88" s="534"/>
      <c r="BC88" s="534"/>
      <c r="BD88" s="534"/>
      <c r="BE88" s="534"/>
      <c r="BF88" s="534"/>
      <c r="BG88" s="534"/>
      <c r="BH88" s="534"/>
      <c r="BI88" s="534"/>
      <c r="BJ88" s="534"/>
      <c r="BK88" s="534"/>
      <c r="BL88" s="534"/>
      <c r="BM88" s="534"/>
      <c r="BN88" s="534"/>
      <c r="BO88" s="534"/>
      <c r="BP88" s="534"/>
      <c r="BQ88" s="534"/>
      <c r="BR88" s="534"/>
      <c r="BS88" s="534"/>
      <c r="BT88" s="534"/>
      <c r="BU88" s="534"/>
      <c r="BV88" s="534"/>
      <c r="BW88" s="534"/>
      <c r="BX88" s="534"/>
      <c r="BY88" s="534"/>
      <c r="BZ88" s="534"/>
      <c r="CA88" s="534"/>
      <c r="CB88" s="534"/>
      <c r="CC88" s="534"/>
      <c r="CD88" s="534"/>
      <c r="CE88" s="534"/>
      <c r="CF88" s="534"/>
      <c r="CG88" s="534"/>
      <c r="CH88" s="534"/>
      <c r="CI88" s="534"/>
      <c r="CJ88" s="534"/>
      <c r="CK88" s="534"/>
      <c r="CL88" s="534"/>
      <c r="CM88" s="534"/>
      <c r="CN88" s="534"/>
      <c r="CO88" s="534"/>
      <c r="CP88" s="534"/>
    </row>
    <row r="89" spans="2:94" s="70" customFormat="1" ht="12.75" customHeight="1" outlineLevel="1" x14ac:dyDescent="0.2">
      <c r="B89" s="41" t="s">
        <v>132</v>
      </c>
      <c r="C89" s="3"/>
      <c r="D89" s="3"/>
      <c r="E89" s="3"/>
      <c r="F89" s="3"/>
      <c r="G89" s="3"/>
      <c r="H89" s="3"/>
      <c r="I89" s="3"/>
      <c r="J89" s="5"/>
      <c r="K89" s="3"/>
      <c r="L89" s="3"/>
      <c r="M89" s="3"/>
      <c r="N89" s="3"/>
      <c r="O89" s="3"/>
      <c r="P89" s="3"/>
      <c r="Q89" s="3"/>
      <c r="R89" s="534"/>
      <c r="S89" s="534"/>
      <c r="T89" s="534"/>
      <c r="U89" s="534"/>
      <c r="V89" s="534"/>
      <c r="W89" s="534"/>
      <c r="X89" s="534"/>
      <c r="Y89" s="534"/>
      <c r="Z89" s="534"/>
      <c r="AA89" s="534"/>
      <c r="AB89" s="534"/>
      <c r="AC89" s="534"/>
      <c r="AD89" s="534"/>
      <c r="AE89" s="534"/>
      <c r="AF89" s="534"/>
      <c r="AG89" s="534"/>
      <c r="AH89" s="534"/>
      <c r="AI89" s="534"/>
      <c r="AJ89" s="534"/>
      <c r="AK89" s="534"/>
      <c r="AL89" s="534"/>
      <c r="AM89" s="534"/>
      <c r="AN89" s="534"/>
      <c r="AO89" s="534"/>
      <c r="AP89" s="534"/>
      <c r="AQ89" s="534"/>
      <c r="AR89" s="534"/>
      <c r="AS89" s="534"/>
      <c r="AT89" s="534"/>
      <c r="AU89" s="534"/>
      <c r="AV89" s="534"/>
      <c r="AW89" s="534"/>
      <c r="AX89" s="534"/>
      <c r="AY89" s="534"/>
      <c r="AZ89" s="534"/>
      <c r="BA89" s="534"/>
      <c r="BB89" s="534"/>
      <c r="BC89" s="534"/>
      <c r="BD89" s="534"/>
      <c r="BE89" s="534"/>
      <c r="BF89" s="534"/>
      <c r="BG89" s="534"/>
      <c r="BH89" s="534"/>
      <c r="BI89" s="534"/>
      <c r="BJ89" s="534"/>
      <c r="BK89" s="534"/>
      <c r="BL89" s="534"/>
      <c r="BM89" s="534"/>
      <c r="BN89" s="534"/>
      <c r="BO89" s="534"/>
      <c r="BP89" s="534"/>
      <c r="BQ89" s="534"/>
      <c r="BR89" s="534"/>
      <c r="BS89" s="534"/>
      <c r="BT89" s="534"/>
      <c r="BU89" s="534"/>
      <c r="BV89" s="534"/>
      <c r="BW89" s="534"/>
      <c r="BX89" s="534"/>
      <c r="BY89" s="534"/>
      <c r="BZ89" s="534"/>
      <c r="CA89" s="534"/>
      <c r="CB89" s="534"/>
      <c r="CC89" s="534"/>
      <c r="CD89" s="534"/>
      <c r="CE89" s="534"/>
      <c r="CF89" s="534"/>
      <c r="CG89" s="534"/>
      <c r="CH89" s="534"/>
      <c r="CI89" s="534"/>
      <c r="CJ89" s="534"/>
      <c r="CK89" s="534"/>
      <c r="CL89" s="534"/>
      <c r="CM89" s="534"/>
      <c r="CN89" s="534"/>
      <c r="CO89" s="534"/>
      <c r="CP89" s="534"/>
    </row>
    <row r="90" spans="2:94" s="70" customFormat="1" ht="12.75" customHeight="1" outlineLevel="1" x14ac:dyDescent="0.2">
      <c r="C90" s="3"/>
      <c r="D90" s="3"/>
      <c r="E90" s="3"/>
      <c r="F90" s="3"/>
      <c r="G90" s="3"/>
      <c r="H90" s="3"/>
      <c r="I90" s="3"/>
      <c r="J90" s="5"/>
      <c r="K90" s="3"/>
      <c r="L90" s="202"/>
      <c r="M90" s="3"/>
      <c r="N90" s="3"/>
      <c r="O90" s="3"/>
      <c r="P90" s="3"/>
      <c r="Q90" s="3"/>
      <c r="R90" s="535"/>
      <c r="S90" s="534"/>
      <c r="T90" s="534"/>
      <c r="U90" s="534"/>
      <c r="V90" s="534"/>
      <c r="W90" s="534"/>
      <c r="X90" s="534"/>
      <c r="Y90" s="534"/>
      <c r="Z90" s="534"/>
      <c r="AA90" s="534"/>
      <c r="AB90" s="534"/>
      <c r="AC90" s="534"/>
      <c r="AD90" s="534"/>
      <c r="AE90" s="534"/>
      <c r="AF90" s="534"/>
      <c r="AG90" s="534"/>
      <c r="AH90" s="534"/>
      <c r="AI90" s="534"/>
      <c r="AJ90" s="534"/>
      <c r="AK90" s="534"/>
      <c r="AL90" s="534"/>
      <c r="AM90" s="534"/>
      <c r="AN90" s="534"/>
      <c r="AO90" s="534"/>
      <c r="AP90" s="534"/>
      <c r="AQ90" s="534"/>
      <c r="AR90" s="534"/>
      <c r="AS90" s="534"/>
      <c r="AT90" s="534"/>
      <c r="AU90" s="534"/>
      <c r="AV90" s="534"/>
      <c r="AW90" s="534"/>
      <c r="AX90" s="534"/>
      <c r="AY90" s="534"/>
      <c r="AZ90" s="534"/>
      <c r="BA90" s="534"/>
      <c r="BB90" s="534"/>
      <c r="BC90" s="534"/>
      <c r="BD90" s="534"/>
      <c r="BE90" s="534"/>
      <c r="BF90" s="534"/>
      <c r="BG90" s="534"/>
      <c r="BH90" s="534"/>
      <c r="BI90" s="534"/>
      <c r="BJ90" s="534"/>
      <c r="BK90" s="534"/>
      <c r="BL90" s="534"/>
      <c r="BM90" s="534"/>
      <c r="BN90" s="534"/>
      <c r="BO90" s="534"/>
      <c r="BP90" s="534"/>
      <c r="BQ90" s="534"/>
      <c r="BR90" s="534"/>
      <c r="BS90" s="534"/>
      <c r="BT90" s="534"/>
      <c r="BU90" s="534"/>
      <c r="BV90" s="534"/>
      <c r="BW90" s="534"/>
      <c r="BX90" s="534"/>
      <c r="BY90" s="534"/>
      <c r="BZ90" s="534"/>
      <c r="CA90" s="534"/>
      <c r="CB90" s="534"/>
      <c r="CC90" s="534"/>
      <c r="CD90" s="534"/>
      <c r="CE90" s="534"/>
      <c r="CF90" s="534"/>
      <c r="CG90" s="534"/>
      <c r="CH90" s="534"/>
      <c r="CI90" s="534"/>
      <c r="CJ90" s="534"/>
      <c r="CK90" s="534"/>
      <c r="CL90" s="534"/>
      <c r="CM90" s="534"/>
      <c r="CN90" s="534"/>
      <c r="CO90" s="534"/>
      <c r="CP90" s="534"/>
    </row>
    <row r="91" spans="2:94" s="70" customFormat="1" ht="12.75" customHeight="1" outlineLevel="1" x14ac:dyDescent="0.2">
      <c r="B91" s="3" t="s">
        <v>257</v>
      </c>
      <c r="C91" s="3"/>
      <c r="D91" s="3"/>
      <c r="E91" s="3"/>
      <c r="F91" s="3"/>
      <c r="G91" s="3"/>
      <c r="H91" s="3"/>
      <c r="I91" s="3"/>
      <c r="J91" s="5" t="s">
        <v>255</v>
      </c>
      <c r="K91" s="3"/>
      <c r="L91" s="135" t="s">
        <v>497</v>
      </c>
      <c r="M91" s="135" t="s">
        <v>498</v>
      </c>
      <c r="N91" s="3"/>
      <c r="O91" s="3"/>
      <c r="P91" s="3"/>
      <c r="Q91" s="3"/>
      <c r="R91" s="534">
        <f>L92*(L78-L72)</f>
        <v>3178</v>
      </c>
      <c r="S91" s="534">
        <f t="shared" ref="S91" si="25">R93</f>
        <v>3178</v>
      </c>
      <c r="T91" s="534">
        <f t="shared" ref="T91" si="26">S93</f>
        <v>3178</v>
      </c>
      <c r="U91" s="534">
        <f t="shared" ref="U91" si="27">T93</f>
        <v>3178</v>
      </c>
      <c r="V91" s="534">
        <f t="shared" ref="V91" si="28">U93</f>
        <v>3178</v>
      </c>
      <c r="W91" s="534">
        <f t="shared" ref="W91" si="29">V93</f>
        <v>3178</v>
      </c>
      <c r="X91" s="534">
        <f t="shared" ref="X91" si="30">W93</f>
        <v>3178</v>
      </c>
      <c r="Y91" s="534">
        <f t="shared" ref="Y91" si="31">X93</f>
        <v>3178</v>
      </c>
      <c r="Z91" s="534">
        <f t="shared" ref="Z91" si="32">Y93</f>
        <v>3178</v>
      </c>
      <c r="AA91" s="534">
        <f t="shared" ref="AA91" si="33">Z93</f>
        <v>3178</v>
      </c>
      <c r="AB91" s="534">
        <f t="shared" ref="AB91" si="34">AA93</f>
        <v>3178</v>
      </c>
      <c r="AC91" s="534">
        <f t="shared" ref="AC91" si="35">AB93</f>
        <v>3178</v>
      </c>
      <c r="AD91" s="534">
        <f t="shared" ref="AD91" si="36">AC93</f>
        <v>3178</v>
      </c>
      <c r="AE91" s="534">
        <f t="shared" ref="AE91" si="37">AD93</f>
        <v>3178</v>
      </c>
      <c r="AF91" s="534">
        <f t="shared" ref="AF91" si="38">AE93</f>
        <v>3178</v>
      </c>
      <c r="AG91" s="534">
        <f t="shared" ref="AG91" si="39">AF93</f>
        <v>3178</v>
      </c>
      <c r="AH91" s="534">
        <f t="shared" ref="AH91" si="40">AG93</f>
        <v>3178</v>
      </c>
      <c r="AI91" s="534">
        <f t="shared" ref="AI91" si="41">AH93</f>
        <v>2878</v>
      </c>
      <c r="AJ91" s="534">
        <f t="shared" ref="AJ91" si="42">AI93</f>
        <v>2578</v>
      </c>
      <c r="AK91" s="534">
        <f t="shared" ref="AK91" si="43">AJ93</f>
        <v>2278</v>
      </c>
      <c r="AL91" s="534">
        <f t="shared" ref="AL91" si="44">AK93</f>
        <v>1978</v>
      </c>
      <c r="AM91" s="534">
        <f t="shared" ref="AM91" si="45">AL93</f>
        <v>1678</v>
      </c>
      <c r="AN91" s="534">
        <f t="shared" ref="AN91" si="46">AM93</f>
        <v>1378</v>
      </c>
      <c r="AO91" s="534">
        <f t="shared" ref="AO91" si="47">AN93</f>
        <v>1078</v>
      </c>
      <c r="AP91" s="534">
        <f t="shared" ref="AP91" si="48">AO93</f>
        <v>778</v>
      </c>
      <c r="AQ91" s="534">
        <f t="shared" ref="AQ91" si="49">AP93</f>
        <v>478</v>
      </c>
      <c r="AR91" s="534">
        <f t="shared" ref="AR91" si="50">AQ93</f>
        <v>178</v>
      </c>
      <c r="AS91" s="534">
        <f t="shared" ref="AS91" si="51">AR93</f>
        <v>0</v>
      </c>
      <c r="AT91" s="534">
        <f t="shared" ref="AT91" si="52">AS93</f>
        <v>0</v>
      </c>
      <c r="AU91" s="534">
        <f t="shared" ref="AU91" si="53">AT93</f>
        <v>0</v>
      </c>
      <c r="AV91" s="534">
        <f t="shared" ref="AV91" si="54">AU93</f>
        <v>0</v>
      </c>
      <c r="AW91" s="534">
        <f t="shared" ref="AW91" si="55">AV93</f>
        <v>0</v>
      </c>
      <c r="AX91" s="534">
        <f t="shared" ref="AX91" si="56">AW93</f>
        <v>0</v>
      </c>
      <c r="AY91" s="534">
        <f t="shared" ref="AY91" si="57">AX93</f>
        <v>0</v>
      </c>
      <c r="AZ91" s="534">
        <f t="shared" ref="AZ91" si="58">AY93</f>
        <v>0</v>
      </c>
      <c r="BA91" s="534">
        <f t="shared" ref="BA91" si="59">AZ93</f>
        <v>0</v>
      </c>
      <c r="BB91" s="534">
        <f t="shared" ref="BB91" si="60">BA93</f>
        <v>0</v>
      </c>
      <c r="BC91" s="534">
        <f t="shared" ref="BC91" si="61">BB93</f>
        <v>0</v>
      </c>
      <c r="BD91" s="534">
        <f t="shared" ref="BD91" si="62">BC93</f>
        <v>0</v>
      </c>
      <c r="BE91" s="534">
        <f t="shared" ref="BE91" si="63">BD93</f>
        <v>0</v>
      </c>
      <c r="BF91" s="534">
        <f t="shared" ref="BF91" si="64">BE93</f>
        <v>0</v>
      </c>
      <c r="BG91" s="534">
        <f t="shared" ref="BG91" si="65">BF93</f>
        <v>0</v>
      </c>
      <c r="BH91" s="534">
        <f t="shared" ref="BH91" si="66">BG93</f>
        <v>0</v>
      </c>
      <c r="BI91" s="534">
        <f t="shared" ref="BI91" si="67">BH93</f>
        <v>0</v>
      </c>
      <c r="BJ91" s="534">
        <f t="shared" ref="BJ91" si="68">BI93</f>
        <v>0</v>
      </c>
      <c r="BK91" s="534">
        <f t="shared" ref="BK91" si="69">BJ93</f>
        <v>0</v>
      </c>
      <c r="BL91" s="534">
        <f t="shared" ref="BL91" si="70">BK93</f>
        <v>0</v>
      </c>
      <c r="BM91" s="534">
        <f t="shared" ref="BM91" si="71">BL93</f>
        <v>0</v>
      </c>
      <c r="BN91" s="534">
        <f t="shared" ref="BN91" si="72">BM93</f>
        <v>0</v>
      </c>
      <c r="BO91" s="534">
        <f t="shared" ref="BO91" si="73">BN93</f>
        <v>0</v>
      </c>
      <c r="BP91" s="534">
        <f t="shared" ref="BP91" si="74">BO93</f>
        <v>0</v>
      </c>
      <c r="BQ91" s="534">
        <f t="shared" ref="BQ91" si="75">BP93</f>
        <v>0</v>
      </c>
      <c r="BR91" s="534">
        <f t="shared" ref="BR91" si="76">BQ93</f>
        <v>0</v>
      </c>
      <c r="BS91" s="534">
        <f t="shared" ref="BS91" si="77">BR93</f>
        <v>0</v>
      </c>
      <c r="BT91" s="534">
        <f t="shared" ref="BT91" si="78">BS93</f>
        <v>0</v>
      </c>
      <c r="BU91" s="534">
        <f t="shared" ref="BU91" si="79">BT93</f>
        <v>0</v>
      </c>
      <c r="BV91" s="534">
        <f t="shared" ref="BV91" si="80">BU93</f>
        <v>0</v>
      </c>
      <c r="BW91" s="534">
        <f t="shared" ref="BW91" si="81">BV93</f>
        <v>0</v>
      </c>
      <c r="BX91" s="534">
        <f t="shared" ref="BX91" si="82">BW93</f>
        <v>0</v>
      </c>
      <c r="BY91" s="534">
        <f t="shared" ref="BY91" si="83">BX93</f>
        <v>0</v>
      </c>
      <c r="BZ91" s="534">
        <f t="shared" ref="BZ91" si="84">BY93</f>
        <v>0</v>
      </c>
      <c r="CA91" s="534">
        <f t="shared" ref="CA91" si="85">BZ93</f>
        <v>0</v>
      </c>
      <c r="CB91" s="534">
        <f t="shared" ref="CB91" si="86">CA93</f>
        <v>0</v>
      </c>
      <c r="CC91" s="534">
        <f t="shared" ref="CC91" si="87">CB93</f>
        <v>0</v>
      </c>
      <c r="CD91" s="534">
        <f t="shared" ref="CD91" si="88">CC93</f>
        <v>0</v>
      </c>
      <c r="CE91" s="534">
        <f t="shared" ref="CE91" si="89">CD93</f>
        <v>0</v>
      </c>
      <c r="CF91" s="534">
        <f t="shared" ref="CF91" si="90">CE93</f>
        <v>0</v>
      </c>
      <c r="CG91" s="534">
        <f t="shared" ref="CG91" si="91">CF93</f>
        <v>0</v>
      </c>
      <c r="CH91" s="534">
        <f t="shared" ref="CH91" si="92">CG93</f>
        <v>0</v>
      </c>
      <c r="CI91" s="534">
        <f t="shared" ref="CI91" si="93">CH93</f>
        <v>0</v>
      </c>
      <c r="CJ91" s="534">
        <f t="shared" ref="CJ91" si="94">CI93</f>
        <v>0</v>
      </c>
      <c r="CK91" s="534">
        <f t="shared" ref="CK91" si="95">CJ93</f>
        <v>0</v>
      </c>
      <c r="CL91" s="534">
        <f t="shared" ref="CL91" si="96">CK93</f>
        <v>0</v>
      </c>
      <c r="CM91" s="534">
        <f t="shared" ref="CM91" si="97">CL93</f>
        <v>0</v>
      </c>
      <c r="CN91" s="534">
        <f t="shared" ref="CN91" si="98">CM93</f>
        <v>0</v>
      </c>
      <c r="CO91" s="534">
        <f t="shared" ref="CO91" si="99">CN93</f>
        <v>0</v>
      </c>
      <c r="CP91" s="534">
        <f t="shared" ref="CP91" si="100">CO93</f>
        <v>0</v>
      </c>
    </row>
    <row r="92" spans="2:94" s="70" customFormat="1" ht="12.75" customHeight="1" outlineLevel="1" x14ac:dyDescent="0.2">
      <c r="B92" s="3" t="s">
        <v>162</v>
      </c>
      <c r="C92" s="3"/>
      <c r="D92" s="3"/>
      <c r="E92" s="3"/>
      <c r="F92" s="3"/>
      <c r="G92" s="3"/>
      <c r="H92" s="3"/>
      <c r="I92" s="3"/>
      <c r="J92" s="5" t="s">
        <v>255</v>
      </c>
      <c r="K92" s="3"/>
      <c r="L92" s="201" t="b">
        <f>Input_Scen!J99</f>
        <v>1</v>
      </c>
      <c r="M92" s="201">
        <f>Input_Scen!J100</f>
        <v>300</v>
      </c>
      <c r="N92" s="3"/>
      <c r="O92" s="3"/>
      <c r="P92" s="127">
        <f>SUM(R92:CP92)</f>
        <v>3178</v>
      </c>
      <c r="Q92" s="3"/>
      <c r="R92" s="534">
        <v>0</v>
      </c>
      <c r="S92" s="534">
        <v>0</v>
      </c>
      <c r="T92" s="534">
        <v>0</v>
      </c>
      <c r="U92" s="534">
        <f t="shared" ref="U92:AZ92" si="101">(MIN(U91,IF(U66=1,$M$92,0))*$L$92)</f>
        <v>0</v>
      </c>
      <c r="V92" s="534">
        <f t="shared" si="101"/>
        <v>0</v>
      </c>
      <c r="W92" s="534">
        <f t="shared" si="101"/>
        <v>0</v>
      </c>
      <c r="X92" s="534">
        <f t="shared" si="101"/>
        <v>0</v>
      </c>
      <c r="Y92" s="534">
        <f t="shared" si="101"/>
        <v>0</v>
      </c>
      <c r="Z92" s="534">
        <f t="shared" si="101"/>
        <v>0</v>
      </c>
      <c r="AA92" s="534">
        <f t="shared" si="101"/>
        <v>0</v>
      </c>
      <c r="AB92" s="534">
        <f t="shared" si="101"/>
        <v>0</v>
      </c>
      <c r="AC92" s="534">
        <f t="shared" si="101"/>
        <v>0</v>
      </c>
      <c r="AD92" s="534">
        <f t="shared" si="101"/>
        <v>0</v>
      </c>
      <c r="AE92" s="534">
        <f t="shared" si="101"/>
        <v>0</v>
      </c>
      <c r="AF92" s="534">
        <f t="shared" si="101"/>
        <v>0</v>
      </c>
      <c r="AG92" s="534">
        <f t="shared" si="101"/>
        <v>0</v>
      </c>
      <c r="AH92" s="534">
        <f t="shared" si="101"/>
        <v>300</v>
      </c>
      <c r="AI92" s="534">
        <f t="shared" si="101"/>
        <v>300</v>
      </c>
      <c r="AJ92" s="534">
        <f t="shared" si="101"/>
        <v>300</v>
      </c>
      <c r="AK92" s="534">
        <f t="shared" si="101"/>
        <v>300</v>
      </c>
      <c r="AL92" s="534">
        <f t="shared" si="101"/>
        <v>300</v>
      </c>
      <c r="AM92" s="534">
        <f t="shared" si="101"/>
        <v>300</v>
      </c>
      <c r="AN92" s="534">
        <f t="shared" si="101"/>
        <v>300</v>
      </c>
      <c r="AO92" s="534">
        <f t="shared" si="101"/>
        <v>300</v>
      </c>
      <c r="AP92" s="534">
        <f t="shared" si="101"/>
        <v>300</v>
      </c>
      <c r="AQ92" s="534">
        <f t="shared" si="101"/>
        <v>300</v>
      </c>
      <c r="AR92" s="534">
        <f t="shared" si="101"/>
        <v>178</v>
      </c>
      <c r="AS92" s="534">
        <f t="shared" si="101"/>
        <v>0</v>
      </c>
      <c r="AT92" s="534">
        <f t="shared" si="101"/>
        <v>0</v>
      </c>
      <c r="AU92" s="534">
        <f t="shared" si="101"/>
        <v>0</v>
      </c>
      <c r="AV92" s="534">
        <f t="shared" si="101"/>
        <v>0</v>
      </c>
      <c r="AW92" s="534">
        <f t="shared" si="101"/>
        <v>0</v>
      </c>
      <c r="AX92" s="534">
        <f t="shared" si="101"/>
        <v>0</v>
      </c>
      <c r="AY92" s="534">
        <f t="shared" si="101"/>
        <v>0</v>
      </c>
      <c r="AZ92" s="534">
        <f t="shared" si="101"/>
        <v>0</v>
      </c>
      <c r="BA92" s="534">
        <f t="shared" ref="BA92:CF92" si="102">(MIN(BA91,IF(BA66=1,$M$92,0))*$L$92)</f>
        <v>0</v>
      </c>
      <c r="BB92" s="534">
        <f t="shared" si="102"/>
        <v>0</v>
      </c>
      <c r="BC92" s="534">
        <f t="shared" si="102"/>
        <v>0</v>
      </c>
      <c r="BD92" s="534">
        <f t="shared" si="102"/>
        <v>0</v>
      </c>
      <c r="BE92" s="534">
        <f t="shared" si="102"/>
        <v>0</v>
      </c>
      <c r="BF92" s="534">
        <f t="shared" si="102"/>
        <v>0</v>
      </c>
      <c r="BG92" s="534">
        <f t="shared" si="102"/>
        <v>0</v>
      </c>
      <c r="BH92" s="534">
        <f t="shared" si="102"/>
        <v>0</v>
      </c>
      <c r="BI92" s="534">
        <f t="shared" si="102"/>
        <v>0</v>
      </c>
      <c r="BJ92" s="534">
        <f t="shared" si="102"/>
        <v>0</v>
      </c>
      <c r="BK92" s="534">
        <f t="shared" si="102"/>
        <v>0</v>
      </c>
      <c r="BL92" s="534">
        <f t="shared" si="102"/>
        <v>0</v>
      </c>
      <c r="BM92" s="534">
        <f t="shared" si="102"/>
        <v>0</v>
      </c>
      <c r="BN92" s="534">
        <f t="shared" si="102"/>
        <v>0</v>
      </c>
      <c r="BO92" s="534">
        <f t="shared" si="102"/>
        <v>0</v>
      </c>
      <c r="BP92" s="534">
        <f t="shared" si="102"/>
        <v>0</v>
      </c>
      <c r="BQ92" s="534">
        <f t="shared" si="102"/>
        <v>0</v>
      </c>
      <c r="BR92" s="534">
        <f t="shared" si="102"/>
        <v>0</v>
      </c>
      <c r="BS92" s="534">
        <f t="shared" si="102"/>
        <v>0</v>
      </c>
      <c r="BT92" s="534">
        <f t="shared" si="102"/>
        <v>0</v>
      </c>
      <c r="BU92" s="534">
        <f t="shared" si="102"/>
        <v>0</v>
      </c>
      <c r="BV92" s="534">
        <f t="shared" si="102"/>
        <v>0</v>
      </c>
      <c r="BW92" s="534">
        <f t="shared" si="102"/>
        <v>0</v>
      </c>
      <c r="BX92" s="534">
        <f t="shared" si="102"/>
        <v>0</v>
      </c>
      <c r="BY92" s="534">
        <f t="shared" si="102"/>
        <v>0</v>
      </c>
      <c r="BZ92" s="534">
        <f t="shared" si="102"/>
        <v>0</v>
      </c>
      <c r="CA92" s="534">
        <f t="shared" si="102"/>
        <v>0</v>
      </c>
      <c r="CB92" s="534">
        <f t="shared" si="102"/>
        <v>0</v>
      </c>
      <c r="CC92" s="534">
        <f t="shared" si="102"/>
        <v>0</v>
      </c>
      <c r="CD92" s="534">
        <f t="shared" si="102"/>
        <v>0</v>
      </c>
      <c r="CE92" s="534">
        <f t="shared" si="102"/>
        <v>0</v>
      </c>
      <c r="CF92" s="534">
        <f t="shared" si="102"/>
        <v>0</v>
      </c>
      <c r="CG92" s="534">
        <f t="shared" ref="CG92:CP92" si="103">(MIN(CG91,IF(CG66=1,$M$92,0))*$L$92)</f>
        <v>0</v>
      </c>
      <c r="CH92" s="534">
        <f t="shared" si="103"/>
        <v>0</v>
      </c>
      <c r="CI92" s="534">
        <f t="shared" si="103"/>
        <v>0</v>
      </c>
      <c r="CJ92" s="534">
        <f t="shared" si="103"/>
        <v>0</v>
      </c>
      <c r="CK92" s="534">
        <f t="shared" si="103"/>
        <v>0</v>
      </c>
      <c r="CL92" s="534">
        <f t="shared" si="103"/>
        <v>0</v>
      </c>
      <c r="CM92" s="534">
        <f t="shared" si="103"/>
        <v>0</v>
      </c>
      <c r="CN92" s="534">
        <f t="shared" si="103"/>
        <v>0</v>
      </c>
      <c r="CO92" s="534">
        <f t="shared" si="103"/>
        <v>0</v>
      </c>
      <c r="CP92" s="534">
        <f t="shared" si="103"/>
        <v>0</v>
      </c>
    </row>
    <row r="93" spans="2:94" s="70" customFormat="1" ht="12.75" customHeight="1" outlineLevel="1" x14ac:dyDescent="0.2">
      <c r="B93" s="3" t="s">
        <v>258</v>
      </c>
      <c r="C93" s="3"/>
      <c r="D93" s="3"/>
      <c r="E93" s="3"/>
      <c r="F93" s="3"/>
      <c r="G93" s="3"/>
      <c r="H93" s="3"/>
      <c r="I93" s="3"/>
      <c r="J93" s="5" t="s">
        <v>255</v>
      </c>
      <c r="K93" s="3"/>
      <c r="L93" s="155"/>
      <c r="M93" s="3"/>
      <c r="N93" s="3"/>
      <c r="O93" s="3"/>
      <c r="P93" s="3"/>
      <c r="Q93" s="3"/>
      <c r="R93" s="534">
        <f t="shared" ref="R93:CC93" si="104">R91-R92</f>
        <v>3178</v>
      </c>
      <c r="S93" s="534">
        <f t="shared" si="104"/>
        <v>3178</v>
      </c>
      <c r="T93" s="534">
        <f t="shared" si="104"/>
        <v>3178</v>
      </c>
      <c r="U93" s="534">
        <f t="shared" si="104"/>
        <v>3178</v>
      </c>
      <c r="V93" s="534">
        <f t="shared" si="104"/>
        <v>3178</v>
      </c>
      <c r="W93" s="534">
        <f t="shared" si="104"/>
        <v>3178</v>
      </c>
      <c r="X93" s="534">
        <f t="shared" si="104"/>
        <v>3178</v>
      </c>
      <c r="Y93" s="534">
        <f t="shared" si="104"/>
        <v>3178</v>
      </c>
      <c r="Z93" s="534">
        <f t="shared" si="104"/>
        <v>3178</v>
      </c>
      <c r="AA93" s="534">
        <f t="shared" si="104"/>
        <v>3178</v>
      </c>
      <c r="AB93" s="534">
        <f t="shared" si="104"/>
        <v>3178</v>
      </c>
      <c r="AC93" s="534">
        <f t="shared" si="104"/>
        <v>3178</v>
      </c>
      <c r="AD93" s="534">
        <f t="shared" si="104"/>
        <v>3178</v>
      </c>
      <c r="AE93" s="534">
        <f t="shared" si="104"/>
        <v>3178</v>
      </c>
      <c r="AF93" s="534">
        <f t="shared" si="104"/>
        <v>3178</v>
      </c>
      <c r="AG93" s="534">
        <f t="shared" si="104"/>
        <v>3178</v>
      </c>
      <c r="AH93" s="534">
        <f t="shared" si="104"/>
        <v>2878</v>
      </c>
      <c r="AI93" s="534">
        <f t="shared" si="104"/>
        <v>2578</v>
      </c>
      <c r="AJ93" s="534">
        <f t="shared" si="104"/>
        <v>2278</v>
      </c>
      <c r="AK93" s="534">
        <f t="shared" si="104"/>
        <v>1978</v>
      </c>
      <c r="AL93" s="534">
        <f t="shared" si="104"/>
        <v>1678</v>
      </c>
      <c r="AM93" s="534">
        <f t="shared" si="104"/>
        <v>1378</v>
      </c>
      <c r="AN93" s="534">
        <f t="shared" si="104"/>
        <v>1078</v>
      </c>
      <c r="AO93" s="534">
        <f t="shared" si="104"/>
        <v>778</v>
      </c>
      <c r="AP93" s="534">
        <f t="shared" si="104"/>
        <v>478</v>
      </c>
      <c r="AQ93" s="534">
        <f t="shared" si="104"/>
        <v>178</v>
      </c>
      <c r="AR93" s="534">
        <f t="shared" si="104"/>
        <v>0</v>
      </c>
      <c r="AS93" s="534">
        <f t="shared" si="104"/>
        <v>0</v>
      </c>
      <c r="AT93" s="534">
        <f t="shared" si="104"/>
        <v>0</v>
      </c>
      <c r="AU93" s="534">
        <f t="shared" si="104"/>
        <v>0</v>
      </c>
      <c r="AV93" s="534">
        <f t="shared" si="104"/>
        <v>0</v>
      </c>
      <c r="AW93" s="534">
        <f t="shared" si="104"/>
        <v>0</v>
      </c>
      <c r="AX93" s="534">
        <f t="shared" si="104"/>
        <v>0</v>
      </c>
      <c r="AY93" s="534">
        <f t="shared" si="104"/>
        <v>0</v>
      </c>
      <c r="AZ93" s="534">
        <f t="shared" si="104"/>
        <v>0</v>
      </c>
      <c r="BA93" s="534">
        <f t="shared" si="104"/>
        <v>0</v>
      </c>
      <c r="BB93" s="534">
        <f t="shared" si="104"/>
        <v>0</v>
      </c>
      <c r="BC93" s="534">
        <f t="shared" si="104"/>
        <v>0</v>
      </c>
      <c r="BD93" s="534">
        <f t="shared" si="104"/>
        <v>0</v>
      </c>
      <c r="BE93" s="534">
        <f t="shared" si="104"/>
        <v>0</v>
      </c>
      <c r="BF93" s="534">
        <f t="shared" si="104"/>
        <v>0</v>
      </c>
      <c r="BG93" s="534">
        <f t="shared" si="104"/>
        <v>0</v>
      </c>
      <c r="BH93" s="534">
        <f t="shared" si="104"/>
        <v>0</v>
      </c>
      <c r="BI93" s="534">
        <f t="shared" si="104"/>
        <v>0</v>
      </c>
      <c r="BJ93" s="534">
        <f t="shared" si="104"/>
        <v>0</v>
      </c>
      <c r="BK93" s="534">
        <f t="shared" si="104"/>
        <v>0</v>
      </c>
      <c r="BL93" s="534">
        <f t="shared" si="104"/>
        <v>0</v>
      </c>
      <c r="BM93" s="534">
        <f t="shared" si="104"/>
        <v>0</v>
      </c>
      <c r="BN93" s="534">
        <f t="shared" si="104"/>
        <v>0</v>
      </c>
      <c r="BO93" s="534">
        <f t="shared" si="104"/>
        <v>0</v>
      </c>
      <c r="BP93" s="534">
        <f t="shared" si="104"/>
        <v>0</v>
      </c>
      <c r="BQ93" s="534">
        <f t="shared" si="104"/>
        <v>0</v>
      </c>
      <c r="BR93" s="534">
        <f t="shared" si="104"/>
        <v>0</v>
      </c>
      <c r="BS93" s="534">
        <f t="shared" si="104"/>
        <v>0</v>
      </c>
      <c r="BT93" s="534">
        <f t="shared" si="104"/>
        <v>0</v>
      </c>
      <c r="BU93" s="534">
        <f t="shared" si="104"/>
        <v>0</v>
      </c>
      <c r="BV93" s="534">
        <f t="shared" si="104"/>
        <v>0</v>
      </c>
      <c r="BW93" s="534">
        <f t="shared" si="104"/>
        <v>0</v>
      </c>
      <c r="BX93" s="534">
        <f t="shared" si="104"/>
        <v>0</v>
      </c>
      <c r="BY93" s="534">
        <f t="shared" si="104"/>
        <v>0</v>
      </c>
      <c r="BZ93" s="534">
        <f t="shared" si="104"/>
        <v>0</v>
      </c>
      <c r="CA93" s="534">
        <f t="shared" si="104"/>
        <v>0</v>
      </c>
      <c r="CB93" s="534">
        <f t="shared" si="104"/>
        <v>0</v>
      </c>
      <c r="CC93" s="534">
        <f t="shared" si="104"/>
        <v>0</v>
      </c>
      <c r="CD93" s="534">
        <f t="shared" ref="CD93:CP93" si="105">CD91-CD92</f>
        <v>0</v>
      </c>
      <c r="CE93" s="534">
        <f t="shared" si="105"/>
        <v>0</v>
      </c>
      <c r="CF93" s="534">
        <f t="shared" si="105"/>
        <v>0</v>
      </c>
      <c r="CG93" s="534">
        <f t="shared" si="105"/>
        <v>0</v>
      </c>
      <c r="CH93" s="534">
        <f t="shared" si="105"/>
        <v>0</v>
      </c>
      <c r="CI93" s="534">
        <f t="shared" si="105"/>
        <v>0</v>
      </c>
      <c r="CJ93" s="534">
        <f t="shared" si="105"/>
        <v>0</v>
      </c>
      <c r="CK93" s="534">
        <f t="shared" si="105"/>
        <v>0</v>
      </c>
      <c r="CL93" s="534">
        <f t="shared" si="105"/>
        <v>0</v>
      </c>
      <c r="CM93" s="534">
        <f t="shared" si="105"/>
        <v>0</v>
      </c>
      <c r="CN93" s="534">
        <f t="shared" si="105"/>
        <v>0</v>
      </c>
      <c r="CO93" s="534">
        <f t="shared" si="105"/>
        <v>0</v>
      </c>
      <c r="CP93" s="534">
        <f t="shared" si="105"/>
        <v>0</v>
      </c>
    </row>
    <row r="94" spans="2:94" s="70" customFormat="1" ht="12.75" customHeight="1" outlineLevel="1" x14ac:dyDescent="0.2">
      <c r="B94" s="3"/>
      <c r="C94" s="3"/>
      <c r="D94" s="3"/>
      <c r="E94" s="3"/>
      <c r="F94" s="3"/>
      <c r="G94" s="3"/>
      <c r="H94" s="3"/>
      <c r="I94" s="3"/>
      <c r="J94" s="5"/>
      <c r="K94" s="3"/>
      <c r="L94" s="3"/>
      <c r="M94" s="3"/>
      <c r="N94" s="3"/>
      <c r="O94" s="3"/>
      <c r="P94" s="3"/>
      <c r="Q94" s="3"/>
      <c r="R94" s="534"/>
      <c r="S94" s="534"/>
      <c r="T94" s="534"/>
      <c r="U94" s="534"/>
      <c r="V94" s="534"/>
      <c r="W94" s="534"/>
      <c r="X94" s="534"/>
      <c r="Y94" s="534"/>
      <c r="Z94" s="534"/>
      <c r="AA94" s="534"/>
      <c r="AB94" s="534"/>
      <c r="AC94" s="534"/>
      <c r="AD94" s="534"/>
      <c r="AE94" s="534"/>
      <c r="AF94" s="534"/>
      <c r="AG94" s="534"/>
      <c r="AH94" s="534"/>
      <c r="AI94" s="534"/>
      <c r="AJ94" s="534"/>
      <c r="AK94" s="534"/>
      <c r="AL94" s="534"/>
      <c r="AM94" s="534"/>
      <c r="AN94" s="534"/>
      <c r="AO94" s="534"/>
      <c r="AP94" s="534"/>
      <c r="AQ94" s="534"/>
      <c r="AR94" s="534"/>
      <c r="AS94" s="534"/>
      <c r="AT94" s="534"/>
      <c r="AU94" s="534"/>
      <c r="AV94" s="534"/>
      <c r="AW94" s="534"/>
      <c r="AX94" s="534"/>
      <c r="AY94" s="534"/>
      <c r="AZ94" s="534"/>
      <c r="BA94" s="534"/>
      <c r="BB94" s="534"/>
      <c r="BC94" s="534"/>
      <c r="BD94" s="534"/>
      <c r="BE94" s="534"/>
      <c r="BF94" s="534"/>
      <c r="BG94" s="534"/>
      <c r="BH94" s="534"/>
      <c r="BI94" s="534"/>
      <c r="BJ94" s="534"/>
      <c r="BK94" s="534"/>
      <c r="BL94" s="534"/>
      <c r="BM94" s="534"/>
      <c r="BN94" s="534"/>
      <c r="BO94" s="534"/>
      <c r="BP94" s="534"/>
      <c r="BQ94" s="534"/>
      <c r="BR94" s="534"/>
      <c r="BS94" s="534"/>
      <c r="BT94" s="534"/>
      <c r="BU94" s="534"/>
      <c r="BV94" s="534"/>
      <c r="BW94" s="534"/>
      <c r="BX94" s="534"/>
      <c r="BY94" s="534"/>
      <c r="BZ94" s="534"/>
      <c r="CA94" s="534"/>
      <c r="CB94" s="534"/>
      <c r="CC94" s="534"/>
      <c r="CD94" s="534"/>
      <c r="CE94" s="534"/>
      <c r="CF94" s="534"/>
      <c r="CG94" s="534"/>
      <c r="CH94" s="534"/>
      <c r="CI94" s="534"/>
      <c r="CJ94" s="534"/>
      <c r="CK94" s="534"/>
      <c r="CL94" s="534"/>
      <c r="CM94" s="534"/>
      <c r="CN94" s="534"/>
      <c r="CO94" s="534"/>
      <c r="CP94" s="534"/>
    </row>
    <row r="95" spans="2:94" s="70" customFormat="1" ht="12.75" customHeight="1" outlineLevel="1" x14ac:dyDescent="0.2">
      <c r="B95" s="3" t="s">
        <v>501</v>
      </c>
      <c r="C95" s="3"/>
      <c r="D95" s="3"/>
      <c r="E95" s="3"/>
      <c r="F95" s="3"/>
      <c r="G95" s="3"/>
      <c r="H95" s="3"/>
      <c r="I95" s="3"/>
      <c r="J95" s="5" t="s">
        <v>255</v>
      </c>
      <c r="K95" s="3"/>
      <c r="L95" s="3"/>
      <c r="M95" s="3"/>
      <c r="N95" s="3"/>
      <c r="O95" s="3"/>
      <c r="P95" s="127">
        <f>SUM(R95:CP95)</f>
        <v>12076.4</v>
      </c>
      <c r="Q95" s="3"/>
      <c r="R95" s="534">
        <f>R97*R92</f>
        <v>0</v>
      </c>
      <c r="S95" s="534">
        <f t="shared" ref="S95:CD95" si="106">S97*S92</f>
        <v>0</v>
      </c>
      <c r="T95" s="534">
        <f t="shared" si="106"/>
        <v>0</v>
      </c>
      <c r="U95" s="534">
        <f t="shared" si="106"/>
        <v>0</v>
      </c>
      <c r="V95" s="534">
        <f t="shared" si="106"/>
        <v>0</v>
      </c>
      <c r="W95" s="534">
        <f t="shared" si="106"/>
        <v>0</v>
      </c>
      <c r="X95" s="534">
        <f t="shared" si="106"/>
        <v>0</v>
      </c>
      <c r="Y95" s="534">
        <f t="shared" si="106"/>
        <v>0</v>
      </c>
      <c r="Z95" s="534">
        <f t="shared" si="106"/>
        <v>0</v>
      </c>
      <c r="AA95" s="534">
        <f t="shared" si="106"/>
        <v>0</v>
      </c>
      <c r="AB95" s="534">
        <f t="shared" si="106"/>
        <v>0</v>
      </c>
      <c r="AC95" s="534">
        <f t="shared" si="106"/>
        <v>0</v>
      </c>
      <c r="AD95" s="534">
        <f t="shared" si="106"/>
        <v>0</v>
      </c>
      <c r="AE95" s="534">
        <f t="shared" si="106"/>
        <v>0</v>
      </c>
      <c r="AF95" s="534">
        <f t="shared" si="106"/>
        <v>0</v>
      </c>
      <c r="AG95" s="534">
        <f t="shared" si="106"/>
        <v>0</v>
      </c>
      <c r="AH95" s="534">
        <f t="shared" si="106"/>
        <v>1140</v>
      </c>
      <c r="AI95" s="534">
        <f t="shared" si="106"/>
        <v>1140</v>
      </c>
      <c r="AJ95" s="534">
        <f t="shared" si="106"/>
        <v>1140</v>
      </c>
      <c r="AK95" s="534">
        <f t="shared" si="106"/>
        <v>1140</v>
      </c>
      <c r="AL95" s="534">
        <f t="shared" si="106"/>
        <v>1140</v>
      </c>
      <c r="AM95" s="534">
        <f t="shared" si="106"/>
        <v>1140</v>
      </c>
      <c r="AN95" s="534">
        <f t="shared" si="106"/>
        <v>1140</v>
      </c>
      <c r="AO95" s="534">
        <f t="shared" si="106"/>
        <v>1140</v>
      </c>
      <c r="AP95" s="534">
        <f t="shared" si="106"/>
        <v>1140</v>
      </c>
      <c r="AQ95" s="534">
        <f t="shared" si="106"/>
        <v>1140</v>
      </c>
      <c r="AR95" s="534">
        <f t="shared" si="106"/>
        <v>676.4</v>
      </c>
      <c r="AS95" s="534">
        <f t="shared" si="106"/>
        <v>0</v>
      </c>
      <c r="AT95" s="534">
        <f t="shared" si="106"/>
        <v>0</v>
      </c>
      <c r="AU95" s="534">
        <f t="shared" si="106"/>
        <v>0</v>
      </c>
      <c r="AV95" s="534">
        <f t="shared" si="106"/>
        <v>0</v>
      </c>
      <c r="AW95" s="534">
        <f t="shared" si="106"/>
        <v>0</v>
      </c>
      <c r="AX95" s="534">
        <f t="shared" si="106"/>
        <v>0</v>
      </c>
      <c r="AY95" s="534">
        <f t="shared" si="106"/>
        <v>0</v>
      </c>
      <c r="AZ95" s="534">
        <f t="shared" si="106"/>
        <v>0</v>
      </c>
      <c r="BA95" s="534">
        <f t="shared" si="106"/>
        <v>0</v>
      </c>
      <c r="BB95" s="534">
        <f t="shared" si="106"/>
        <v>0</v>
      </c>
      <c r="BC95" s="534">
        <f t="shared" si="106"/>
        <v>0</v>
      </c>
      <c r="BD95" s="534">
        <f t="shared" si="106"/>
        <v>0</v>
      </c>
      <c r="BE95" s="534">
        <f t="shared" si="106"/>
        <v>0</v>
      </c>
      <c r="BF95" s="534">
        <f t="shared" si="106"/>
        <v>0</v>
      </c>
      <c r="BG95" s="534">
        <f t="shared" si="106"/>
        <v>0</v>
      </c>
      <c r="BH95" s="534">
        <f t="shared" si="106"/>
        <v>0</v>
      </c>
      <c r="BI95" s="534">
        <f t="shared" si="106"/>
        <v>0</v>
      </c>
      <c r="BJ95" s="534">
        <f t="shared" si="106"/>
        <v>0</v>
      </c>
      <c r="BK95" s="534">
        <f t="shared" si="106"/>
        <v>0</v>
      </c>
      <c r="BL95" s="534">
        <f t="shared" si="106"/>
        <v>0</v>
      </c>
      <c r="BM95" s="534">
        <f t="shared" si="106"/>
        <v>0</v>
      </c>
      <c r="BN95" s="534">
        <f t="shared" si="106"/>
        <v>0</v>
      </c>
      <c r="BO95" s="534">
        <f t="shared" si="106"/>
        <v>0</v>
      </c>
      <c r="BP95" s="534">
        <f t="shared" si="106"/>
        <v>0</v>
      </c>
      <c r="BQ95" s="534">
        <f t="shared" si="106"/>
        <v>0</v>
      </c>
      <c r="BR95" s="534">
        <f t="shared" si="106"/>
        <v>0</v>
      </c>
      <c r="BS95" s="534">
        <f t="shared" si="106"/>
        <v>0</v>
      </c>
      <c r="BT95" s="534">
        <f t="shared" si="106"/>
        <v>0</v>
      </c>
      <c r="BU95" s="534">
        <f t="shared" si="106"/>
        <v>0</v>
      </c>
      <c r="BV95" s="534">
        <f t="shared" si="106"/>
        <v>0</v>
      </c>
      <c r="BW95" s="534">
        <f t="shared" si="106"/>
        <v>0</v>
      </c>
      <c r="BX95" s="534">
        <f t="shared" si="106"/>
        <v>0</v>
      </c>
      <c r="BY95" s="534">
        <f t="shared" si="106"/>
        <v>0</v>
      </c>
      <c r="BZ95" s="534">
        <f t="shared" si="106"/>
        <v>0</v>
      </c>
      <c r="CA95" s="534">
        <f t="shared" si="106"/>
        <v>0</v>
      </c>
      <c r="CB95" s="534">
        <f t="shared" si="106"/>
        <v>0</v>
      </c>
      <c r="CC95" s="534">
        <f t="shared" si="106"/>
        <v>0</v>
      </c>
      <c r="CD95" s="534">
        <f t="shared" si="106"/>
        <v>0</v>
      </c>
      <c r="CE95" s="534">
        <f t="shared" ref="CE95:CP95" si="107">CE97*CE92</f>
        <v>0</v>
      </c>
      <c r="CF95" s="534">
        <f t="shared" si="107"/>
        <v>0</v>
      </c>
      <c r="CG95" s="534">
        <f t="shared" si="107"/>
        <v>0</v>
      </c>
      <c r="CH95" s="534">
        <f t="shared" si="107"/>
        <v>0</v>
      </c>
      <c r="CI95" s="534">
        <f t="shared" si="107"/>
        <v>0</v>
      </c>
      <c r="CJ95" s="534">
        <f t="shared" si="107"/>
        <v>0</v>
      </c>
      <c r="CK95" s="534">
        <f t="shared" si="107"/>
        <v>0</v>
      </c>
      <c r="CL95" s="534">
        <f t="shared" si="107"/>
        <v>0</v>
      </c>
      <c r="CM95" s="534">
        <f t="shared" si="107"/>
        <v>0</v>
      </c>
      <c r="CN95" s="534">
        <f t="shared" si="107"/>
        <v>0</v>
      </c>
      <c r="CO95" s="534">
        <f t="shared" si="107"/>
        <v>0</v>
      </c>
      <c r="CP95" s="534">
        <f t="shared" si="107"/>
        <v>0</v>
      </c>
    </row>
    <row r="96" spans="2:94" s="70" customFormat="1" ht="12.75" customHeight="1" outlineLevel="1" x14ac:dyDescent="0.2">
      <c r="B96" s="3" t="s">
        <v>502</v>
      </c>
      <c r="C96" s="3"/>
      <c r="D96" s="3"/>
      <c r="E96" s="3"/>
      <c r="F96" s="3"/>
      <c r="G96" s="3"/>
      <c r="H96" s="3"/>
      <c r="I96" s="3"/>
      <c r="J96" s="5" t="s">
        <v>255</v>
      </c>
      <c r="K96" s="3"/>
      <c r="L96" s="3"/>
      <c r="M96" s="3"/>
      <c r="N96" s="3"/>
      <c r="O96" s="3"/>
      <c r="P96" s="127">
        <f>SUM(R96:CP96)</f>
        <v>15254.4</v>
      </c>
      <c r="Q96" s="3"/>
      <c r="R96" s="534">
        <f>R95+R92</f>
        <v>0</v>
      </c>
      <c r="S96" s="534">
        <f t="shared" ref="S96:CD96" si="108">S95+S92</f>
        <v>0</v>
      </c>
      <c r="T96" s="534">
        <f t="shared" si="108"/>
        <v>0</v>
      </c>
      <c r="U96" s="534">
        <f t="shared" si="108"/>
        <v>0</v>
      </c>
      <c r="V96" s="534">
        <f t="shared" si="108"/>
        <v>0</v>
      </c>
      <c r="W96" s="534">
        <f t="shared" si="108"/>
        <v>0</v>
      </c>
      <c r="X96" s="534">
        <f t="shared" si="108"/>
        <v>0</v>
      </c>
      <c r="Y96" s="534">
        <f t="shared" si="108"/>
        <v>0</v>
      </c>
      <c r="Z96" s="534">
        <f t="shared" si="108"/>
        <v>0</v>
      </c>
      <c r="AA96" s="534">
        <f t="shared" si="108"/>
        <v>0</v>
      </c>
      <c r="AB96" s="534">
        <f t="shared" si="108"/>
        <v>0</v>
      </c>
      <c r="AC96" s="534">
        <f t="shared" si="108"/>
        <v>0</v>
      </c>
      <c r="AD96" s="534">
        <f t="shared" si="108"/>
        <v>0</v>
      </c>
      <c r="AE96" s="534">
        <f t="shared" si="108"/>
        <v>0</v>
      </c>
      <c r="AF96" s="534">
        <f t="shared" si="108"/>
        <v>0</v>
      </c>
      <c r="AG96" s="534">
        <f t="shared" si="108"/>
        <v>0</v>
      </c>
      <c r="AH96" s="534">
        <f t="shared" si="108"/>
        <v>1440</v>
      </c>
      <c r="AI96" s="534">
        <f t="shared" si="108"/>
        <v>1440</v>
      </c>
      <c r="AJ96" s="534">
        <f t="shared" si="108"/>
        <v>1440</v>
      </c>
      <c r="AK96" s="534">
        <f t="shared" si="108"/>
        <v>1440</v>
      </c>
      <c r="AL96" s="534">
        <f t="shared" si="108"/>
        <v>1440</v>
      </c>
      <c r="AM96" s="534">
        <f t="shared" si="108"/>
        <v>1440</v>
      </c>
      <c r="AN96" s="534">
        <f t="shared" si="108"/>
        <v>1440</v>
      </c>
      <c r="AO96" s="534">
        <f t="shared" si="108"/>
        <v>1440</v>
      </c>
      <c r="AP96" s="534">
        <f t="shared" si="108"/>
        <v>1440</v>
      </c>
      <c r="AQ96" s="534">
        <f t="shared" si="108"/>
        <v>1440</v>
      </c>
      <c r="AR96" s="534">
        <f t="shared" si="108"/>
        <v>854.4</v>
      </c>
      <c r="AS96" s="534">
        <f t="shared" si="108"/>
        <v>0</v>
      </c>
      <c r="AT96" s="534">
        <f t="shared" si="108"/>
        <v>0</v>
      </c>
      <c r="AU96" s="534">
        <f t="shared" si="108"/>
        <v>0</v>
      </c>
      <c r="AV96" s="534">
        <f t="shared" si="108"/>
        <v>0</v>
      </c>
      <c r="AW96" s="534">
        <f t="shared" si="108"/>
        <v>0</v>
      </c>
      <c r="AX96" s="534">
        <f t="shared" si="108"/>
        <v>0</v>
      </c>
      <c r="AY96" s="534">
        <f t="shared" si="108"/>
        <v>0</v>
      </c>
      <c r="AZ96" s="534">
        <f t="shared" si="108"/>
        <v>0</v>
      </c>
      <c r="BA96" s="534">
        <f t="shared" si="108"/>
        <v>0</v>
      </c>
      <c r="BB96" s="534">
        <f t="shared" si="108"/>
        <v>0</v>
      </c>
      <c r="BC96" s="534">
        <f t="shared" si="108"/>
        <v>0</v>
      </c>
      <c r="BD96" s="534">
        <f t="shared" si="108"/>
        <v>0</v>
      </c>
      <c r="BE96" s="534">
        <f t="shared" si="108"/>
        <v>0</v>
      </c>
      <c r="BF96" s="534">
        <f t="shared" si="108"/>
        <v>0</v>
      </c>
      <c r="BG96" s="534">
        <f t="shared" si="108"/>
        <v>0</v>
      </c>
      <c r="BH96" s="534">
        <f t="shared" si="108"/>
        <v>0</v>
      </c>
      <c r="BI96" s="534">
        <f t="shared" si="108"/>
        <v>0</v>
      </c>
      <c r="BJ96" s="534">
        <f t="shared" si="108"/>
        <v>0</v>
      </c>
      <c r="BK96" s="534">
        <f t="shared" si="108"/>
        <v>0</v>
      </c>
      <c r="BL96" s="534">
        <f t="shared" si="108"/>
        <v>0</v>
      </c>
      <c r="BM96" s="534">
        <f t="shared" si="108"/>
        <v>0</v>
      </c>
      <c r="BN96" s="534">
        <f t="shared" si="108"/>
        <v>0</v>
      </c>
      <c r="BO96" s="534">
        <f t="shared" si="108"/>
        <v>0</v>
      </c>
      <c r="BP96" s="534">
        <f t="shared" si="108"/>
        <v>0</v>
      </c>
      <c r="BQ96" s="534">
        <f t="shared" si="108"/>
        <v>0</v>
      </c>
      <c r="BR96" s="534">
        <f t="shared" si="108"/>
        <v>0</v>
      </c>
      <c r="BS96" s="534">
        <f t="shared" si="108"/>
        <v>0</v>
      </c>
      <c r="BT96" s="534">
        <f t="shared" si="108"/>
        <v>0</v>
      </c>
      <c r="BU96" s="534">
        <f t="shared" si="108"/>
        <v>0</v>
      </c>
      <c r="BV96" s="534">
        <f t="shared" si="108"/>
        <v>0</v>
      </c>
      <c r="BW96" s="534">
        <f t="shared" si="108"/>
        <v>0</v>
      </c>
      <c r="BX96" s="534">
        <f t="shared" si="108"/>
        <v>0</v>
      </c>
      <c r="BY96" s="534">
        <f t="shared" si="108"/>
        <v>0</v>
      </c>
      <c r="BZ96" s="534">
        <f t="shared" si="108"/>
        <v>0</v>
      </c>
      <c r="CA96" s="534">
        <f t="shared" si="108"/>
        <v>0</v>
      </c>
      <c r="CB96" s="534">
        <f t="shared" si="108"/>
        <v>0</v>
      </c>
      <c r="CC96" s="534">
        <f t="shared" si="108"/>
        <v>0</v>
      </c>
      <c r="CD96" s="534">
        <f t="shared" si="108"/>
        <v>0</v>
      </c>
      <c r="CE96" s="534">
        <f t="shared" ref="CE96:CP96" si="109">CE95+CE92</f>
        <v>0</v>
      </c>
      <c r="CF96" s="534">
        <f t="shared" si="109"/>
        <v>0</v>
      </c>
      <c r="CG96" s="534">
        <f t="shared" si="109"/>
        <v>0</v>
      </c>
      <c r="CH96" s="534">
        <f t="shared" si="109"/>
        <v>0</v>
      </c>
      <c r="CI96" s="534">
        <f t="shared" si="109"/>
        <v>0</v>
      </c>
      <c r="CJ96" s="534">
        <f t="shared" si="109"/>
        <v>0</v>
      </c>
      <c r="CK96" s="534">
        <f t="shared" si="109"/>
        <v>0</v>
      </c>
      <c r="CL96" s="534">
        <f t="shared" si="109"/>
        <v>0</v>
      </c>
      <c r="CM96" s="534">
        <f t="shared" si="109"/>
        <v>0</v>
      </c>
      <c r="CN96" s="534">
        <f t="shared" si="109"/>
        <v>0</v>
      </c>
      <c r="CO96" s="534">
        <f t="shared" si="109"/>
        <v>0</v>
      </c>
      <c r="CP96" s="534">
        <f t="shared" si="109"/>
        <v>0</v>
      </c>
    </row>
    <row r="97" spans="1:94" s="70" customFormat="1" ht="12.75" customHeight="1" outlineLevel="1" x14ac:dyDescent="0.2">
      <c r="B97" s="3" t="s">
        <v>167</v>
      </c>
      <c r="C97" s="3"/>
      <c r="D97" s="3"/>
      <c r="E97" s="3"/>
      <c r="F97" s="3"/>
      <c r="G97" s="3"/>
      <c r="H97" s="3"/>
      <c r="I97" s="3"/>
      <c r="J97" s="5" t="s">
        <v>9</v>
      </c>
      <c r="K97" s="3"/>
      <c r="L97" s="93">
        <f>Input_Scen!J101</f>
        <v>3.8</v>
      </c>
      <c r="M97" s="3"/>
      <c r="N97" s="3"/>
      <c r="O97" s="3"/>
      <c r="P97" s="3"/>
      <c r="Q97" s="3"/>
      <c r="R97" s="257">
        <f t="shared" ref="R97:AW97" si="110">$L$97*R66</f>
        <v>0</v>
      </c>
      <c r="S97" s="257">
        <f t="shared" si="110"/>
        <v>0</v>
      </c>
      <c r="T97" s="257">
        <f t="shared" si="110"/>
        <v>0</v>
      </c>
      <c r="U97" s="257">
        <f t="shared" si="110"/>
        <v>0</v>
      </c>
      <c r="V97" s="257">
        <f t="shared" si="110"/>
        <v>0</v>
      </c>
      <c r="W97" s="257">
        <f t="shared" si="110"/>
        <v>0</v>
      </c>
      <c r="X97" s="257">
        <f t="shared" si="110"/>
        <v>0</v>
      </c>
      <c r="Y97" s="257">
        <f t="shared" si="110"/>
        <v>0</v>
      </c>
      <c r="Z97" s="257">
        <f t="shared" si="110"/>
        <v>0</v>
      </c>
      <c r="AA97" s="257">
        <f t="shared" si="110"/>
        <v>0</v>
      </c>
      <c r="AB97" s="257">
        <f t="shared" si="110"/>
        <v>0</v>
      </c>
      <c r="AC97" s="257">
        <f t="shared" si="110"/>
        <v>0</v>
      </c>
      <c r="AD97" s="257">
        <f t="shared" si="110"/>
        <v>0</v>
      </c>
      <c r="AE97" s="257">
        <f t="shared" si="110"/>
        <v>0</v>
      </c>
      <c r="AF97" s="257">
        <f t="shared" si="110"/>
        <v>0</v>
      </c>
      <c r="AG97" s="257">
        <f t="shared" si="110"/>
        <v>0</v>
      </c>
      <c r="AH97" s="257">
        <f t="shared" si="110"/>
        <v>3.8</v>
      </c>
      <c r="AI97" s="257">
        <f t="shared" si="110"/>
        <v>3.8</v>
      </c>
      <c r="AJ97" s="257">
        <f t="shared" si="110"/>
        <v>3.8</v>
      </c>
      <c r="AK97" s="257">
        <f t="shared" si="110"/>
        <v>3.8</v>
      </c>
      <c r="AL97" s="257">
        <f t="shared" si="110"/>
        <v>3.8</v>
      </c>
      <c r="AM97" s="257">
        <f t="shared" si="110"/>
        <v>3.8</v>
      </c>
      <c r="AN97" s="257">
        <f t="shared" si="110"/>
        <v>3.8</v>
      </c>
      <c r="AO97" s="257">
        <f t="shared" si="110"/>
        <v>3.8</v>
      </c>
      <c r="AP97" s="257">
        <f t="shared" si="110"/>
        <v>3.8</v>
      </c>
      <c r="AQ97" s="257">
        <f t="shared" si="110"/>
        <v>3.8</v>
      </c>
      <c r="AR97" s="257">
        <f t="shared" si="110"/>
        <v>3.8</v>
      </c>
      <c r="AS97" s="257">
        <f t="shared" si="110"/>
        <v>3.8</v>
      </c>
      <c r="AT97" s="257">
        <f t="shared" si="110"/>
        <v>3.8</v>
      </c>
      <c r="AU97" s="257">
        <f t="shared" si="110"/>
        <v>3.8</v>
      </c>
      <c r="AV97" s="257">
        <f t="shared" si="110"/>
        <v>3.8</v>
      </c>
      <c r="AW97" s="257">
        <f t="shared" si="110"/>
        <v>3.8</v>
      </c>
      <c r="AX97" s="257">
        <f t="shared" ref="AX97:CC97" si="111">$L$97*AX66</f>
        <v>3.8</v>
      </c>
      <c r="AY97" s="257">
        <f t="shared" si="111"/>
        <v>0</v>
      </c>
      <c r="AZ97" s="257">
        <f t="shared" si="111"/>
        <v>0</v>
      </c>
      <c r="BA97" s="257">
        <f t="shared" si="111"/>
        <v>0</v>
      </c>
      <c r="BB97" s="257">
        <f t="shared" si="111"/>
        <v>0</v>
      </c>
      <c r="BC97" s="257">
        <f t="shared" si="111"/>
        <v>0</v>
      </c>
      <c r="BD97" s="257">
        <f t="shared" si="111"/>
        <v>0</v>
      </c>
      <c r="BE97" s="257">
        <f t="shared" si="111"/>
        <v>0</v>
      </c>
      <c r="BF97" s="257">
        <f t="shared" si="111"/>
        <v>0</v>
      </c>
      <c r="BG97" s="257">
        <f t="shared" si="111"/>
        <v>0</v>
      </c>
      <c r="BH97" s="257">
        <f t="shared" si="111"/>
        <v>0</v>
      </c>
      <c r="BI97" s="257">
        <f t="shared" si="111"/>
        <v>0</v>
      </c>
      <c r="BJ97" s="257">
        <f t="shared" si="111"/>
        <v>0</v>
      </c>
      <c r="BK97" s="257">
        <f t="shared" si="111"/>
        <v>0</v>
      </c>
      <c r="BL97" s="257">
        <f t="shared" si="111"/>
        <v>0</v>
      </c>
      <c r="BM97" s="257">
        <f t="shared" si="111"/>
        <v>0</v>
      </c>
      <c r="BN97" s="257">
        <f t="shared" si="111"/>
        <v>0</v>
      </c>
      <c r="BO97" s="257">
        <f t="shared" si="111"/>
        <v>0</v>
      </c>
      <c r="BP97" s="257">
        <f t="shared" si="111"/>
        <v>0</v>
      </c>
      <c r="BQ97" s="257">
        <f t="shared" si="111"/>
        <v>0</v>
      </c>
      <c r="BR97" s="257">
        <f t="shared" si="111"/>
        <v>0</v>
      </c>
      <c r="BS97" s="257">
        <f t="shared" si="111"/>
        <v>0</v>
      </c>
      <c r="BT97" s="257">
        <f t="shared" si="111"/>
        <v>0</v>
      </c>
      <c r="BU97" s="257">
        <f t="shared" si="111"/>
        <v>0</v>
      </c>
      <c r="BV97" s="257">
        <f t="shared" si="111"/>
        <v>0</v>
      </c>
      <c r="BW97" s="257">
        <f t="shared" si="111"/>
        <v>0</v>
      </c>
      <c r="BX97" s="257">
        <f t="shared" si="111"/>
        <v>0</v>
      </c>
      <c r="BY97" s="257">
        <f t="shared" si="111"/>
        <v>0</v>
      </c>
      <c r="BZ97" s="257">
        <f t="shared" si="111"/>
        <v>0</v>
      </c>
      <c r="CA97" s="257">
        <f t="shared" si="111"/>
        <v>0</v>
      </c>
      <c r="CB97" s="257">
        <f t="shared" si="111"/>
        <v>0</v>
      </c>
      <c r="CC97" s="257">
        <f t="shared" si="111"/>
        <v>0</v>
      </c>
      <c r="CD97" s="257">
        <f t="shared" ref="CD97:CP97" si="112">$L$97*CD66</f>
        <v>0</v>
      </c>
      <c r="CE97" s="257">
        <f t="shared" si="112"/>
        <v>0</v>
      </c>
      <c r="CF97" s="257">
        <f t="shared" si="112"/>
        <v>0</v>
      </c>
      <c r="CG97" s="257">
        <f t="shared" si="112"/>
        <v>0</v>
      </c>
      <c r="CH97" s="257">
        <f t="shared" si="112"/>
        <v>0</v>
      </c>
      <c r="CI97" s="257">
        <f t="shared" si="112"/>
        <v>0</v>
      </c>
      <c r="CJ97" s="257">
        <f t="shared" si="112"/>
        <v>0</v>
      </c>
      <c r="CK97" s="257">
        <f t="shared" si="112"/>
        <v>0</v>
      </c>
      <c r="CL97" s="257">
        <f t="shared" si="112"/>
        <v>0</v>
      </c>
      <c r="CM97" s="257">
        <f t="shared" si="112"/>
        <v>0</v>
      </c>
      <c r="CN97" s="257">
        <f t="shared" si="112"/>
        <v>0</v>
      </c>
      <c r="CO97" s="257">
        <f t="shared" si="112"/>
        <v>0</v>
      </c>
      <c r="CP97" s="257">
        <f t="shared" si="112"/>
        <v>0</v>
      </c>
    </row>
    <row r="98" spans="1:94" s="70" customFormat="1" ht="12.75" customHeight="1" outlineLevel="1" x14ac:dyDescent="0.2">
      <c r="B98" s="3"/>
      <c r="C98" s="3"/>
      <c r="D98" s="3"/>
      <c r="E98" s="3"/>
      <c r="F98" s="3"/>
      <c r="G98" s="3"/>
      <c r="H98" s="3"/>
      <c r="I98" s="3"/>
      <c r="J98" s="5"/>
      <c r="K98" s="3"/>
      <c r="L98" s="3"/>
      <c r="M98" s="3"/>
      <c r="N98" s="3"/>
      <c r="O98" s="3"/>
      <c r="P98" s="3"/>
      <c r="Q98" s="3"/>
      <c r="R98" s="534"/>
      <c r="S98" s="534"/>
      <c r="T98" s="534"/>
      <c r="U98" s="534"/>
      <c r="V98" s="534"/>
      <c r="W98" s="534"/>
      <c r="X98" s="534"/>
      <c r="Y98" s="534"/>
      <c r="Z98" s="534"/>
      <c r="AA98" s="534"/>
      <c r="AB98" s="534"/>
      <c r="AC98" s="534"/>
      <c r="AD98" s="534"/>
      <c r="AE98" s="534"/>
      <c r="AF98" s="534"/>
      <c r="AG98" s="534"/>
      <c r="AH98" s="534"/>
      <c r="AI98" s="534"/>
      <c r="AJ98" s="534"/>
      <c r="AK98" s="534"/>
      <c r="AL98" s="534"/>
      <c r="AM98" s="534"/>
      <c r="AN98" s="534"/>
      <c r="AO98" s="534"/>
      <c r="AP98" s="534"/>
      <c r="AQ98" s="534"/>
      <c r="AR98" s="534"/>
      <c r="AS98" s="534"/>
      <c r="AT98" s="534"/>
      <c r="AU98" s="534"/>
      <c r="AV98" s="534"/>
      <c r="AW98" s="534"/>
      <c r="AX98" s="534"/>
      <c r="AY98" s="534"/>
      <c r="AZ98" s="534"/>
      <c r="BA98" s="534"/>
      <c r="BB98" s="534"/>
      <c r="BC98" s="534"/>
      <c r="BD98" s="534"/>
      <c r="BE98" s="534"/>
      <c r="BF98" s="534"/>
      <c r="BG98" s="534"/>
      <c r="BH98" s="534"/>
      <c r="BI98" s="534"/>
      <c r="BJ98" s="534"/>
      <c r="BK98" s="534"/>
      <c r="BL98" s="534"/>
      <c r="BM98" s="534"/>
      <c r="BN98" s="534"/>
      <c r="BO98" s="534"/>
      <c r="BP98" s="534"/>
      <c r="BQ98" s="534"/>
      <c r="BR98" s="534"/>
      <c r="BS98" s="534"/>
      <c r="BT98" s="534"/>
      <c r="BU98" s="534"/>
      <c r="BV98" s="534"/>
      <c r="BW98" s="534"/>
      <c r="BX98" s="534"/>
      <c r="BY98" s="534"/>
      <c r="BZ98" s="534"/>
      <c r="CA98" s="534"/>
      <c r="CB98" s="534"/>
      <c r="CC98" s="534"/>
      <c r="CD98" s="534"/>
      <c r="CE98" s="534"/>
      <c r="CF98" s="534"/>
      <c r="CG98" s="534"/>
      <c r="CH98" s="534"/>
      <c r="CI98" s="534"/>
      <c r="CJ98" s="534"/>
      <c r="CK98" s="534"/>
      <c r="CL98" s="534"/>
      <c r="CM98" s="534"/>
      <c r="CN98" s="534"/>
      <c r="CO98" s="534"/>
      <c r="CP98" s="534"/>
    </row>
    <row r="99" spans="1:94" s="70" customFormat="1" ht="12.75" customHeight="1" outlineLevel="1" x14ac:dyDescent="0.2">
      <c r="B99" s="15" t="s">
        <v>496</v>
      </c>
      <c r="C99" s="3"/>
      <c r="D99" s="3"/>
      <c r="E99" s="3"/>
      <c r="F99" s="3"/>
      <c r="G99" s="3"/>
      <c r="H99" s="3"/>
      <c r="I99" s="3"/>
      <c r="J99" s="5"/>
      <c r="K99" s="3"/>
      <c r="L99" s="202"/>
      <c r="M99" s="3"/>
      <c r="N99" s="3"/>
      <c r="O99" s="3"/>
      <c r="P99" s="3"/>
      <c r="Q99" s="3"/>
      <c r="R99" s="535"/>
      <c r="S99" s="534"/>
      <c r="T99" s="534"/>
      <c r="U99" s="534"/>
      <c r="V99" s="534"/>
      <c r="W99" s="534"/>
      <c r="X99" s="534"/>
      <c r="Y99" s="534"/>
      <c r="Z99" s="534"/>
      <c r="AA99" s="534"/>
      <c r="AB99" s="534"/>
      <c r="AC99" s="534"/>
      <c r="AD99" s="534"/>
      <c r="AE99" s="534"/>
      <c r="AF99" s="534"/>
      <c r="AG99" s="534"/>
      <c r="AH99" s="534"/>
      <c r="AI99" s="534"/>
      <c r="AJ99" s="534"/>
      <c r="AK99" s="534"/>
      <c r="AL99" s="534"/>
      <c r="AM99" s="534"/>
      <c r="AN99" s="534"/>
      <c r="AO99" s="534"/>
      <c r="AP99" s="534"/>
      <c r="AQ99" s="534"/>
      <c r="AR99" s="534"/>
      <c r="AS99" s="534"/>
      <c r="AT99" s="534"/>
      <c r="AU99" s="534"/>
      <c r="AV99" s="534"/>
      <c r="AW99" s="534"/>
      <c r="AX99" s="534"/>
      <c r="AY99" s="534"/>
      <c r="AZ99" s="534"/>
      <c r="BA99" s="534"/>
      <c r="BB99" s="534"/>
      <c r="BC99" s="534"/>
      <c r="BD99" s="534"/>
      <c r="BE99" s="534"/>
      <c r="BF99" s="534"/>
      <c r="BG99" s="534"/>
      <c r="BH99" s="534"/>
      <c r="BI99" s="534"/>
      <c r="BJ99" s="534"/>
      <c r="BK99" s="534"/>
      <c r="BL99" s="534"/>
      <c r="BM99" s="534"/>
      <c r="BN99" s="534"/>
      <c r="BO99" s="534"/>
      <c r="BP99" s="534"/>
      <c r="BQ99" s="534"/>
      <c r="BR99" s="534"/>
      <c r="BS99" s="534"/>
      <c r="BT99" s="534"/>
      <c r="BU99" s="534"/>
      <c r="BV99" s="534"/>
      <c r="BW99" s="534"/>
      <c r="BX99" s="534"/>
      <c r="BY99" s="534"/>
      <c r="BZ99" s="534"/>
      <c r="CA99" s="534"/>
      <c r="CB99" s="534"/>
      <c r="CC99" s="534"/>
      <c r="CD99" s="534"/>
      <c r="CE99" s="534"/>
      <c r="CF99" s="534"/>
      <c r="CG99" s="534"/>
      <c r="CH99" s="534"/>
      <c r="CI99" s="534"/>
      <c r="CJ99" s="534"/>
      <c r="CK99" s="534"/>
      <c r="CL99" s="534"/>
      <c r="CM99" s="534"/>
      <c r="CN99" s="534"/>
      <c r="CO99" s="534"/>
      <c r="CP99" s="534"/>
    </row>
    <row r="100" spans="1:94" s="70" customFormat="1" ht="12.75" customHeight="1" outlineLevel="1" x14ac:dyDescent="0.2">
      <c r="B100" s="3" t="s">
        <v>257</v>
      </c>
      <c r="C100" s="3"/>
      <c r="D100" s="3"/>
      <c r="E100" s="3"/>
      <c r="F100" s="3"/>
      <c r="G100" s="3"/>
      <c r="H100" s="3"/>
      <c r="I100" s="3"/>
      <c r="J100" s="5" t="s">
        <v>255</v>
      </c>
      <c r="K100" s="3"/>
      <c r="L100" s="202"/>
      <c r="M100" s="3"/>
      <c r="N100" s="3"/>
      <c r="O100" s="3"/>
      <c r="P100" s="3"/>
      <c r="Q100" s="3"/>
      <c r="R100" s="534">
        <f t="shared" ref="R100:CC100" si="113">R91+R81</f>
        <v>5210</v>
      </c>
      <c r="S100" s="534">
        <f t="shared" si="113"/>
        <v>5210</v>
      </c>
      <c r="T100" s="534">
        <f t="shared" si="113"/>
        <v>5210</v>
      </c>
      <c r="U100" s="534">
        <f t="shared" si="113"/>
        <v>5210</v>
      </c>
      <c r="V100" s="534">
        <f t="shared" si="113"/>
        <v>5210</v>
      </c>
      <c r="W100" s="534">
        <f t="shared" si="113"/>
        <v>5210</v>
      </c>
      <c r="X100" s="534">
        <f t="shared" si="113"/>
        <v>5210</v>
      </c>
      <c r="Y100" s="534">
        <f t="shared" si="113"/>
        <v>5010</v>
      </c>
      <c r="Z100" s="534">
        <f t="shared" si="113"/>
        <v>4802</v>
      </c>
      <c r="AA100" s="534">
        <f t="shared" si="113"/>
        <v>4594</v>
      </c>
      <c r="AB100" s="534">
        <f t="shared" si="113"/>
        <v>4393</v>
      </c>
      <c r="AC100" s="534">
        <f t="shared" si="113"/>
        <v>4191</v>
      </c>
      <c r="AD100" s="534">
        <f t="shared" si="113"/>
        <v>3999</v>
      </c>
      <c r="AE100" s="534">
        <f t="shared" si="113"/>
        <v>3807</v>
      </c>
      <c r="AF100" s="534">
        <f t="shared" si="113"/>
        <v>3606</v>
      </c>
      <c r="AG100" s="534">
        <f t="shared" si="113"/>
        <v>3414</v>
      </c>
      <c r="AH100" s="534">
        <f t="shared" si="113"/>
        <v>3207</v>
      </c>
      <c r="AI100" s="534">
        <f t="shared" si="113"/>
        <v>2878</v>
      </c>
      <c r="AJ100" s="534">
        <f t="shared" si="113"/>
        <v>2578</v>
      </c>
      <c r="AK100" s="534">
        <f t="shared" si="113"/>
        <v>2278</v>
      </c>
      <c r="AL100" s="534">
        <f t="shared" si="113"/>
        <v>1978</v>
      </c>
      <c r="AM100" s="534">
        <f t="shared" si="113"/>
        <v>1678</v>
      </c>
      <c r="AN100" s="534">
        <f t="shared" si="113"/>
        <v>1378</v>
      </c>
      <c r="AO100" s="534">
        <f t="shared" si="113"/>
        <v>1078</v>
      </c>
      <c r="AP100" s="534">
        <f t="shared" si="113"/>
        <v>778</v>
      </c>
      <c r="AQ100" s="534">
        <f t="shared" si="113"/>
        <v>478</v>
      </c>
      <c r="AR100" s="534">
        <f t="shared" si="113"/>
        <v>178</v>
      </c>
      <c r="AS100" s="534">
        <f t="shared" si="113"/>
        <v>0</v>
      </c>
      <c r="AT100" s="534">
        <f t="shared" si="113"/>
        <v>0</v>
      </c>
      <c r="AU100" s="534">
        <f t="shared" si="113"/>
        <v>0</v>
      </c>
      <c r="AV100" s="534">
        <f t="shared" si="113"/>
        <v>0</v>
      </c>
      <c r="AW100" s="534">
        <f t="shared" si="113"/>
        <v>0</v>
      </c>
      <c r="AX100" s="534">
        <f t="shared" si="113"/>
        <v>0</v>
      </c>
      <c r="AY100" s="534">
        <f t="shared" si="113"/>
        <v>0</v>
      </c>
      <c r="AZ100" s="534">
        <f t="shared" si="113"/>
        <v>0</v>
      </c>
      <c r="BA100" s="534">
        <f t="shared" si="113"/>
        <v>0</v>
      </c>
      <c r="BB100" s="534">
        <f t="shared" si="113"/>
        <v>0</v>
      </c>
      <c r="BC100" s="534">
        <f t="shared" si="113"/>
        <v>0</v>
      </c>
      <c r="BD100" s="534">
        <f t="shared" si="113"/>
        <v>0</v>
      </c>
      <c r="BE100" s="534">
        <f t="shared" si="113"/>
        <v>0</v>
      </c>
      <c r="BF100" s="534">
        <f t="shared" si="113"/>
        <v>0</v>
      </c>
      <c r="BG100" s="534">
        <f t="shared" si="113"/>
        <v>0</v>
      </c>
      <c r="BH100" s="534">
        <f t="shared" si="113"/>
        <v>0</v>
      </c>
      <c r="BI100" s="534">
        <f t="shared" si="113"/>
        <v>0</v>
      </c>
      <c r="BJ100" s="534">
        <f t="shared" si="113"/>
        <v>0</v>
      </c>
      <c r="BK100" s="534">
        <f t="shared" si="113"/>
        <v>0</v>
      </c>
      <c r="BL100" s="534">
        <f t="shared" si="113"/>
        <v>0</v>
      </c>
      <c r="BM100" s="534">
        <f t="shared" si="113"/>
        <v>0</v>
      </c>
      <c r="BN100" s="534">
        <f t="shared" si="113"/>
        <v>0</v>
      </c>
      <c r="BO100" s="534">
        <f t="shared" si="113"/>
        <v>0</v>
      </c>
      <c r="BP100" s="534">
        <f t="shared" si="113"/>
        <v>0</v>
      </c>
      <c r="BQ100" s="534">
        <f t="shared" si="113"/>
        <v>0</v>
      </c>
      <c r="BR100" s="534">
        <f t="shared" si="113"/>
        <v>0</v>
      </c>
      <c r="BS100" s="534">
        <f t="shared" si="113"/>
        <v>0</v>
      </c>
      <c r="BT100" s="534">
        <f t="shared" si="113"/>
        <v>0</v>
      </c>
      <c r="BU100" s="534">
        <f t="shared" si="113"/>
        <v>0</v>
      </c>
      <c r="BV100" s="534">
        <f t="shared" si="113"/>
        <v>0</v>
      </c>
      <c r="BW100" s="534">
        <f t="shared" si="113"/>
        <v>0</v>
      </c>
      <c r="BX100" s="534">
        <f t="shared" si="113"/>
        <v>0</v>
      </c>
      <c r="BY100" s="534">
        <f t="shared" si="113"/>
        <v>0</v>
      </c>
      <c r="BZ100" s="534">
        <f t="shared" si="113"/>
        <v>0</v>
      </c>
      <c r="CA100" s="534">
        <f t="shared" si="113"/>
        <v>0</v>
      </c>
      <c r="CB100" s="534">
        <f t="shared" si="113"/>
        <v>0</v>
      </c>
      <c r="CC100" s="534">
        <f t="shared" si="113"/>
        <v>0</v>
      </c>
      <c r="CD100" s="534">
        <f t="shared" ref="CD100:CP100" si="114">CD91+CD81</f>
        <v>0</v>
      </c>
      <c r="CE100" s="534">
        <f t="shared" si="114"/>
        <v>0</v>
      </c>
      <c r="CF100" s="534">
        <f t="shared" si="114"/>
        <v>0</v>
      </c>
      <c r="CG100" s="534">
        <f t="shared" si="114"/>
        <v>0</v>
      </c>
      <c r="CH100" s="534">
        <f t="shared" si="114"/>
        <v>0</v>
      </c>
      <c r="CI100" s="534">
        <f t="shared" si="114"/>
        <v>0</v>
      </c>
      <c r="CJ100" s="534">
        <f t="shared" si="114"/>
        <v>0</v>
      </c>
      <c r="CK100" s="534">
        <f t="shared" si="114"/>
        <v>0</v>
      </c>
      <c r="CL100" s="534">
        <f t="shared" si="114"/>
        <v>0</v>
      </c>
      <c r="CM100" s="534">
        <f t="shared" si="114"/>
        <v>0</v>
      </c>
      <c r="CN100" s="534">
        <f t="shared" si="114"/>
        <v>0</v>
      </c>
      <c r="CO100" s="534">
        <f t="shared" si="114"/>
        <v>0</v>
      </c>
      <c r="CP100" s="534">
        <f t="shared" si="114"/>
        <v>0</v>
      </c>
    </row>
    <row r="101" spans="1:94" s="70" customFormat="1" ht="12.75" customHeight="1" outlineLevel="1" x14ac:dyDescent="0.2">
      <c r="B101" s="3" t="s">
        <v>162</v>
      </c>
      <c r="C101" s="3"/>
      <c r="D101" s="3"/>
      <c r="E101" s="3"/>
      <c r="F101" s="3"/>
      <c r="G101" s="3"/>
      <c r="H101" s="3"/>
      <c r="I101" s="3"/>
      <c r="J101" s="5" t="s">
        <v>255</v>
      </c>
      <c r="K101" s="3"/>
      <c r="L101" s="202"/>
      <c r="M101" s="3"/>
      <c r="N101" s="3"/>
      <c r="O101" s="3"/>
      <c r="P101" s="127">
        <f>SUM(R101:CP101)</f>
        <v>5210</v>
      </c>
      <c r="Q101" s="3"/>
      <c r="R101" s="534">
        <f t="shared" ref="R101:CC101" si="115">R92+R82</f>
        <v>0</v>
      </c>
      <c r="S101" s="534">
        <f t="shared" si="115"/>
        <v>0</v>
      </c>
      <c r="T101" s="534">
        <f t="shared" si="115"/>
        <v>0</v>
      </c>
      <c r="U101" s="534">
        <f t="shared" si="115"/>
        <v>0</v>
      </c>
      <c r="V101" s="534">
        <f t="shared" si="115"/>
        <v>0</v>
      </c>
      <c r="W101" s="534">
        <f t="shared" si="115"/>
        <v>0</v>
      </c>
      <c r="X101" s="534">
        <f t="shared" si="115"/>
        <v>200</v>
      </c>
      <c r="Y101" s="534">
        <f t="shared" si="115"/>
        <v>208</v>
      </c>
      <c r="Z101" s="534">
        <f t="shared" si="115"/>
        <v>208</v>
      </c>
      <c r="AA101" s="534">
        <f t="shared" si="115"/>
        <v>201</v>
      </c>
      <c r="AB101" s="534">
        <f t="shared" si="115"/>
        <v>202</v>
      </c>
      <c r="AC101" s="534">
        <f t="shared" si="115"/>
        <v>192</v>
      </c>
      <c r="AD101" s="534">
        <f t="shared" si="115"/>
        <v>192</v>
      </c>
      <c r="AE101" s="534">
        <f t="shared" si="115"/>
        <v>201</v>
      </c>
      <c r="AF101" s="534">
        <f t="shared" si="115"/>
        <v>192</v>
      </c>
      <c r="AG101" s="534">
        <f t="shared" si="115"/>
        <v>207</v>
      </c>
      <c r="AH101" s="534">
        <f t="shared" si="115"/>
        <v>329</v>
      </c>
      <c r="AI101" s="534">
        <f t="shared" si="115"/>
        <v>300</v>
      </c>
      <c r="AJ101" s="534">
        <f t="shared" si="115"/>
        <v>300</v>
      </c>
      <c r="AK101" s="534">
        <f t="shared" si="115"/>
        <v>300</v>
      </c>
      <c r="AL101" s="534">
        <f t="shared" si="115"/>
        <v>300</v>
      </c>
      <c r="AM101" s="534">
        <f t="shared" si="115"/>
        <v>300</v>
      </c>
      <c r="AN101" s="534">
        <f t="shared" si="115"/>
        <v>300</v>
      </c>
      <c r="AO101" s="534">
        <f t="shared" si="115"/>
        <v>300</v>
      </c>
      <c r="AP101" s="534">
        <f t="shared" si="115"/>
        <v>300</v>
      </c>
      <c r="AQ101" s="534">
        <f t="shared" si="115"/>
        <v>300</v>
      </c>
      <c r="AR101" s="534">
        <f t="shared" si="115"/>
        <v>178</v>
      </c>
      <c r="AS101" s="534">
        <f t="shared" si="115"/>
        <v>0</v>
      </c>
      <c r="AT101" s="534">
        <f t="shared" si="115"/>
        <v>0</v>
      </c>
      <c r="AU101" s="534">
        <f t="shared" si="115"/>
        <v>0</v>
      </c>
      <c r="AV101" s="534">
        <f t="shared" si="115"/>
        <v>0</v>
      </c>
      <c r="AW101" s="534">
        <f t="shared" si="115"/>
        <v>0</v>
      </c>
      <c r="AX101" s="534">
        <f t="shared" si="115"/>
        <v>0</v>
      </c>
      <c r="AY101" s="534">
        <f t="shared" si="115"/>
        <v>0</v>
      </c>
      <c r="AZ101" s="534">
        <f t="shared" si="115"/>
        <v>0</v>
      </c>
      <c r="BA101" s="534">
        <f t="shared" si="115"/>
        <v>0</v>
      </c>
      <c r="BB101" s="534">
        <f t="shared" si="115"/>
        <v>0</v>
      </c>
      <c r="BC101" s="534">
        <f t="shared" si="115"/>
        <v>0</v>
      </c>
      <c r="BD101" s="534">
        <f t="shared" si="115"/>
        <v>0</v>
      </c>
      <c r="BE101" s="534">
        <f t="shared" si="115"/>
        <v>0</v>
      </c>
      <c r="BF101" s="534">
        <f t="shared" si="115"/>
        <v>0</v>
      </c>
      <c r="BG101" s="534">
        <f t="shared" si="115"/>
        <v>0</v>
      </c>
      <c r="BH101" s="534">
        <f t="shared" si="115"/>
        <v>0</v>
      </c>
      <c r="BI101" s="534">
        <f t="shared" si="115"/>
        <v>0</v>
      </c>
      <c r="BJ101" s="534">
        <f t="shared" si="115"/>
        <v>0</v>
      </c>
      <c r="BK101" s="534">
        <f t="shared" si="115"/>
        <v>0</v>
      </c>
      <c r="BL101" s="534">
        <f t="shared" si="115"/>
        <v>0</v>
      </c>
      <c r="BM101" s="534">
        <f t="shared" si="115"/>
        <v>0</v>
      </c>
      <c r="BN101" s="534">
        <f t="shared" si="115"/>
        <v>0</v>
      </c>
      <c r="BO101" s="534">
        <f t="shared" si="115"/>
        <v>0</v>
      </c>
      <c r="BP101" s="534">
        <f t="shared" si="115"/>
        <v>0</v>
      </c>
      <c r="BQ101" s="534">
        <f t="shared" si="115"/>
        <v>0</v>
      </c>
      <c r="BR101" s="534">
        <f t="shared" si="115"/>
        <v>0</v>
      </c>
      <c r="BS101" s="534">
        <f t="shared" si="115"/>
        <v>0</v>
      </c>
      <c r="BT101" s="534">
        <f t="shared" si="115"/>
        <v>0</v>
      </c>
      <c r="BU101" s="534">
        <f t="shared" si="115"/>
        <v>0</v>
      </c>
      <c r="BV101" s="534">
        <f t="shared" si="115"/>
        <v>0</v>
      </c>
      <c r="BW101" s="534">
        <f t="shared" si="115"/>
        <v>0</v>
      </c>
      <c r="BX101" s="534">
        <f t="shared" si="115"/>
        <v>0</v>
      </c>
      <c r="BY101" s="534">
        <f t="shared" si="115"/>
        <v>0</v>
      </c>
      <c r="BZ101" s="534">
        <f t="shared" si="115"/>
        <v>0</v>
      </c>
      <c r="CA101" s="534">
        <f t="shared" si="115"/>
        <v>0</v>
      </c>
      <c r="CB101" s="534">
        <f t="shared" si="115"/>
        <v>0</v>
      </c>
      <c r="CC101" s="534">
        <f t="shared" si="115"/>
        <v>0</v>
      </c>
      <c r="CD101" s="534">
        <f t="shared" ref="CD101:CP101" si="116">CD92+CD82</f>
        <v>0</v>
      </c>
      <c r="CE101" s="534">
        <f t="shared" si="116"/>
        <v>0</v>
      </c>
      <c r="CF101" s="534">
        <f t="shared" si="116"/>
        <v>0</v>
      </c>
      <c r="CG101" s="534">
        <f t="shared" si="116"/>
        <v>0</v>
      </c>
      <c r="CH101" s="534">
        <f t="shared" si="116"/>
        <v>0</v>
      </c>
      <c r="CI101" s="534">
        <f t="shared" si="116"/>
        <v>0</v>
      </c>
      <c r="CJ101" s="534">
        <f t="shared" si="116"/>
        <v>0</v>
      </c>
      <c r="CK101" s="534">
        <f t="shared" si="116"/>
        <v>0</v>
      </c>
      <c r="CL101" s="534">
        <f t="shared" si="116"/>
        <v>0</v>
      </c>
      <c r="CM101" s="534">
        <f t="shared" si="116"/>
        <v>0</v>
      </c>
      <c r="CN101" s="534">
        <f t="shared" si="116"/>
        <v>0</v>
      </c>
      <c r="CO101" s="534">
        <f t="shared" si="116"/>
        <v>0</v>
      </c>
      <c r="CP101" s="534">
        <f t="shared" si="116"/>
        <v>0</v>
      </c>
    </row>
    <row r="102" spans="1:94" s="70" customFormat="1" ht="12.75" customHeight="1" outlineLevel="1" x14ac:dyDescent="0.2">
      <c r="B102" s="3" t="s">
        <v>258</v>
      </c>
      <c r="C102" s="3"/>
      <c r="D102" s="3"/>
      <c r="E102" s="3"/>
      <c r="F102" s="3"/>
      <c r="G102" s="3"/>
      <c r="H102" s="3"/>
      <c r="I102" s="3"/>
      <c r="J102" s="5" t="s">
        <v>255</v>
      </c>
      <c r="K102" s="3"/>
      <c r="L102" s="202"/>
      <c r="M102" s="3"/>
      <c r="N102" s="3"/>
      <c r="O102" s="3"/>
      <c r="P102" s="3"/>
      <c r="Q102" s="3"/>
      <c r="R102" s="534">
        <f t="shared" ref="R102:CC102" si="117">R93+R83</f>
        <v>5210</v>
      </c>
      <c r="S102" s="534">
        <f t="shared" si="117"/>
        <v>5210</v>
      </c>
      <c r="T102" s="534">
        <f t="shared" si="117"/>
        <v>5210</v>
      </c>
      <c r="U102" s="534">
        <f t="shared" si="117"/>
        <v>5210</v>
      </c>
      <c r="V102" s="534">
        <f t="shared" si="117"/>
        <v>5210</v>
      </c>
      <c r="W102" s="534">
        <f t="shared" si="117"/>
        <v>5210</v>
      </c>
      <c r="X102" s="534">
        <f t="shared" si="117"/>
        <v>5010</v>
      </c>
      <c r="Y102" s="534">
        <f t="shared" si="117"/>
        <v>4802</v>
      </c>
      <c r="Z102" s="534">
        <f t="shared" si="117"/>
        <v>4594</v>
      </c>
      <c r="AA102" s="534">
        <f t="shared" si="117"/>
        <v>4393</v>
      </c>
      <c r="AB102" s="534">
        <f t="shared" si="117"/>
        <v>4191</v>
      </c>
      <c r="AC102" s="534">
        <f t="shared" si="117"/>
        <v>3999</v>
      </c>
      <c r="AD102" s="534">
        <f t="shared" si="117"/>
        <v>3807</v>
      </c>
      <c r="AE102" s="534">
        <f t="shared" si="117"/>
        <v>3606</v>
      </c>
      <c r="AF102" s="534">
        <f t="shared" si="117"/>
        <v>3414</v>
      </c>
      <c r="AG102" s="534">
        <f t="shared" si="117"/>
        <v>3207</v>
      </c>
      <c r="AH102" s="534">
        <f t="shared" si="117"/>
        <v>2878</v>
      </c>
      <c r="AI102" s="534">
        <f t="shared" si="117"/>
        <v>2578</v>
      </c>
      <c r="AJ102" s="534">
        <f t="shared" si="117"/>
        <v>2278</v>
      </c>
      <c r="AK102" s="534">
        <f t="shared" si="117"/>
        <v>1978</v>
      </c>
      <c r="AL102" s="534">
        <f t="shared" si="117"/>
        <v>1678</v>
      </c>
      <c r="AM102" s="534">
        <f t="shared" si="117"/>
        <v>1378</v>
      </c>
      <c r="AN102" s="534">
        <f t="shared" si="117"/>
        <v>1078</v>
      </c>
      <c r="AO102" s="534">
        <f t="shared" si="117"/>
        <v>778</v>
      </c>
      <c r="AP102" s="534">
        <f t="shared" si="117"/>
        <v>478</v>
      </c>
      <c r="AQ102" s="534">
        <f t="shared" si="117"/>
        <v>178</v>
      </c>
      <c r="AR102" s="534">
        <f t="shared" si="117"/>
        <v>0</v>
      </c>
      <c r="AS102" s="534">
        <f t="shared" si="117"/>
        <v>0</v>
      </c>
      <c r="AT102" s="534">
        <f t="shared" si="117"/>
        <v>0</v>
      </c>
      <c r="AU102" s="534">
        <f t="shared" si="117"/>
        <v>0</v>
      </c>
      <c r="AV102" s="534">
        <f t="shared" si="117"/>
        <v>0</v>
      </c>
      <c r="AW102" s="534">
        <f t="shared" si="117"/>
        <v>0</v>
      </c>
      <c r="AX102" s="534">
        <f t="shared" si="117"/>
        <v>0</v>
      </c>
      <c r="AY102" s="534">
        <f t="shared" si="117"/>
        <v>0</v>
      </c>
      <c r="AZ102" s="534">
        <f t="shared" si="117"/>
        <v>0</v>
      </c>
      <c r="BA102" s="534">
        <f t="shared" si="117"/>
        <v>0</v>
      </c>
      <c r="BB102" s="534">
        <f t="shared" si="117"/>
        <v>0</v>
      </c>
      <c r="BC102" s="534">
        <f t="shared" si="117"/>
        <v>0</v>
      </c>
      <c r="BD102" s="534">
        <f t="shared" si="117"/>
        <v>0</v>
      </c>
      <c r="BE102" s="534">
        <f t="shared" si="117"/>
        <v>0</v>
      </c>
      <c r="BF102" s="534">
        <f t="shared" si="117"/>
        <v>0</v>
      </c>
      <c r="BG102" s="534">
        <f t="shared" si="117"/>
        <v>0</v>
      </c>
      <c r="BH102" s="534">
        <f t="shared" si="117"/>
        <v>0</v>
      </c>
      <c r="BI102" s="534">
        <f t="shared" si="117"/>
        <v>0</v>
      </c>
      <c r="BJ102" s="534">
        <f t="shared" si="117"/>
        <v>0</v>
      </c>
      <c r="BK102" s="534">
        <f t="shared" si="117"/>
        <v>0</v>
      </c>
      <c r="BL102" s="534">
        <f t="shared" si="117"/>
        <v>0</v>
      </c>
      <c r="BM102" s="534">
        <f t="shared" si="117"/>
        <v>0</v>
      </c>
      <c r="BN102" s="534">
        <f t="shared" si="117"/>
        <v>0</v>
      </c>
      <c r="BO102" s="534">
        <f t="shared" si="117"/>
        <v>0</v>
      </c>
      <c r="BP102" s="534">
        <f t="shared" si="117"/>
        <v>0</v>
      </c>
      <c r="BQ102" s="534">
        <f t="shared" si="117"/>
        <v>0</v>
      </c>
      <c r="BR102" s="534">
        <f t="shared" si="117"/>
        <v>0</v>
      </c>
      <c r="BS102" s="534">
        <f t="shared" si="117"/>
        <v>0</v>
      </c>
      <c r="BT102" s="534">
        <f t="shared" si="117"/>
        <v>0</v>
      </c>
      <c r="BU102" s="534">
        <f t="shared" si="117"/>
        <v>0</v>
      </c>
      <c r="BV102" s="534">
        <f t="shared" si="117"/>
        <v>0</v>
      </c>
      <c r="BW102" s="534">
        <f t="shared" si="117"/>
        <v>0</v>
      </c>
      <c r="BX102" s="534">
        <f t="shared" si="117"/>
        <v>0</v>
      </c>
      <c r="BY102" s="534">
        <f t="shared" si="117"/>
        <v>0</v>
      </c>
      <c r="BZ102" s="534">
        <f t="shared" si="117"/>
        <v>0</v>
      </c>
      <c r="CA102" s="534">
        <f t="shared" si="117"/>
        <v>0</v>
      </c>
      <c r="CB102" s="534">
        <f t="shared" si="117"/>
        <v>0</v>
      </c>
      <c r="CC102" s="534">
        <f t="shared" si="117"/>
        <v>0</v>
      </c>
      <c r="CD102" s="534">
        <f t="shared" ref="CD102:CP102" si="118">CD93+CD83</f>
        <v>0</v>
      </c>
      <c r="CE102" s="534">
        <f t="shared" si="118"/>
        <v>0</v>
      </c>
      <c r="CF102" s="534">
        <f t="shared" si="118"/>
        <v>0</v>
      </c>
      <c r="CG102" s="534">
        <f t="shared" si="118"/>
        <v>0</v>
      </c>
      <c r="CH102" s="534">
        <f t="shared" si="118"/>
        <v>0</v>
      </c>
      <c r="CI102" s="534">
        <f t="shared" si="118"/>
        <v>0</v>
      </c>
      <c r="CJ102" s="534">
        <f t="shared" si="118"/>
        <v>0</v>
      </c>
      <c r="CK102" s="534">
        <f t="shared" si="118"/>
        <v>0</v>
      </c>
      <c r="CL102" s="534">
        <f t="shared" si="118"/>
        <v>0</v>
      </c>
      <c r="CM102" s="534">
        <f t="shared" si="118"/>
        <v>0</v>
      </c>
      <c r="CN102" s="534">
        <f t="shared" si="118"/>
        <v>0</v>
      </c>
      <c r="CO102" s="534">
        <f t="shared" si="118"/>
        <v>0</v>
      </c>
      <c r="CP102" s="534">
        <f t="shared" si="118"/>
        <v>0</v>
      </c>
    </row>
    <row r="103" spans="1:94" s="70" customFormat="1" ht="12.75" customHeight="1" outlineLevel="1" x14ac:dyDescent="0.2">
      <c r="B103" s="3"/>
      <c r="C103" s="3"/>
      <c r="D103" s="3"/>
      <c r="E103" s="3"/>
      <c r="F103" s="3"/>
      <c r="G103" s="3"/>
      <c r="H103" s="3"/>
      <c r="I103" s="3"/>
      <c r="J103" s="5"/>
      <c r="K103" s="3"/>
      <c r="L103" s="202"/>
      <c r="M103" s="3"/>
      <c r="N103" s="3"/>
      <c r="O103" s="3"/>
      <c r="P103" s="3"/>
      <c r="Q103" s="3"/>
      <c r="R103" s="534"/>
      <c r="S103" s="534"/>
      <c r="T103" s="534"/>
      <c r="U103" s="534"/>
      <c r="V103" s="534"/>
      <c r="W103" s="534"/>
      <c r="X103" s="534"/>
      <c r="Y103" s="534"/>
      <c r="Z103" s="534"/>
      <c r="AA103" s="534"/>
      <c r="AB103" s="534"/>
      <c r="AC103" s="534"/>
      <c r="AD103" s="534"/>
      <c r="AE103" s="534"/>
      <c r="AF103" s="534"/>
      <c r="AG103" s="534"/>
      <c r="AH103" s="534"/>
      <c r="AI103" s="534"/>
      <c r="AJ103" s="534"/>
      <c r="AK103" s="534"/>
      <c r="AL103" s="534"/>
      <c r="AM103" s="534"/>
      <c r="AN103" s="534"/>
      <c r="AO103" s="534"/>
      <c r="AP103" s="534"/>
      <c r="AQ103" s="534"/>
      <c r="AR103" s="534"/>
      <c r="AS103" s="534"/>
      <c r="AT103" s="534"/>
      <c r="AU103" s="534"/>
      <c r="AV103" s="534"/>
      <c r="AW103" s="534"/>
      <c r="AX103" s="534"/>
      <c r="AY103" s="534"/>
      <c r="AZ103" s="534"/>
      <c r="BA103" s="534"/>
      <c r="BB103" s="534"/>
      <c r="BC103" s="534"/>
      <c r="BD103" s="534"/>
      <c r="BE103" s="534"/>
      <c r="BF103" s="534"/>
      <c r="BG103" s="534"/>
      <c r="BH103" s="534"/>
      <c r="BI103" s="534"/>
      <c r="BJ103" s="534"/>
      <c r="BK103" s="534"/>
      <c r="BL103" s="534"/>
      <c r="BM103" s="534"/>
      <c r="BN103" s="534"/>
      <c r="BO103" s="534"/>
      <c r="BP103" s="534"/>
      <c r="BQ103" s="534"/>
      <c r="BR103" s="534"/>
      <c r="BS103" s="534"/>
      <c r="BT103" s="534"/>
      <c r="BU103" s="534"/>
      <c r="BV103" s="534"/>
      <c r="BW103" s="534"/>
      <c r="BX103" s="534"/>
      <c r="BY103" s="534"/>
      <c r="BZ103" s="534"/>
      <c r="CA103" s="534"/>
      <c r="CB103" s="534"/>
      <c r="CC103" s="534"/>
      <c r="CD103" s="534"/>
      <c r="CE103" s="534"/>
      <c r="CF103" s="534"/>
      <c r="CG103" s="534"/>
      <c r="CH103" s="534"/>
      <c r="CI103" s="534"/>
      <c r="CJ103" s="534"/>
      <c r="CK103" s="534"/>
      <c r="CL103" s="534"/>
      <c r="CM103" s="534"/>
      <c r="CN103" s="534"/>
      <c r="CO103" s="534"/>
      <c r="CP103" s="534"/>
    </row>
    <row r="104" spans="1:94" s="70" customFormat="1" ht="12.75" customHeight="1" outlineLevel="1" x14ac:dyDescent="0.2">
      <c r="B104" s="3" t="s">
        <v>505</v>
      </c>
      <c r="C104" s="3"/>
      <c r="D104" s="3"/>
      <c r="E104" s="3"/>
      <c r="F104" s="3"/>
      <c r="G104" s="3"/>
      <c r="H104" s="3"/>
      <c r="I104" s="3"/>
      <c r="J104" s="5" t="s">
        <v>255</v>
      </c>
      <c r="K104" s="3"/>
      <c r="L104" s="202"/>
      <c r="M104" s="3"/>
      <c r="N104" s="3"/>
      <c r="O104" s="3"/>
      <c r="P104" s="3"/>
      <c r="Q104" s="3"/>
      <c r="R104" s="534">
        <f>R101</f>
        <v>0</v>
      </c>
      <c r="S104" s="534">
        <f t="shared" ref="S104:CD104" si="119">S101</f>
        <v>0</v>
      </c>
      <c r="T104" s="534">
        <f t="shared" si="119"/>
        <v>0</v>
      </c>
      <c r="U104" s="534">
        <f t="shared" si="119"/>
        <v>0</v>
      </c>
      <c r="V104" s="534">
        <f t="shared" si="119"/>
        <v>0</v>
      </c>
      <c r="W104" s="534">
        <f t="shared" si="119"/>
        <v>0</v>
      </c>
      <c r="X104" s="534">
        <f t="shared" si="119"/>
        <v>200</v>
      </c>
      <c r="Y104" s="534">
        <f t="shared" si="119"/>
        <v>208</v>
      </c>
      <c r="Z104" s="534">
        <f t="shared" si="119"/>
        <v>208</v>
      </c>
      <c r="AA104" s="534">
        <f t="shared" si="119"/>
        <v>201</v>
      </c>
      <c r="AB104" s="534">
        <f t="shared" si="119"/>
        <v>202</v>
      </c>
      <c r="AC104" s="534">
        <f t="shared" si="119"/>
        <v>192</v>
      </c>
      <c r="AD104" s="534">
        <f t="shared" si="119"/>
        <v>192</v>
      </c>
      <c r="AE104" s="534">
        <f t="shared" si="119"/>
        <v>201</v>
      </c>
      <c r="AF104" s="534">
        <f t="shared" si="119"/>
        <v>192</v>
      </c>
      <c r="AG104" s="534">
        <f t="shared" si="119"/>
        <v>207</v>
      </c>
      <c r="AH104" s="534">
        <f t="shared" si="119"/>
        <v>329</v>
      </c>
      <c r="AI104" s="534">
        <f t="shared" si="119"/>
        <v>300</v>
      </c>
      <c r="AJ104" s="534">
        <f t="shared" si="119"/>
        <v>300</v>
      </c>
      <c r="AK104" s="534">
        <f t="shared" si="119"/>
        <v>300</v>
      </c>
      <c r="AL104" s="534">
        <f t="shared" si="119"/>
        <v>300</v>
      </c>
      <c r="AM104" s="534">
        <f t="shared" si="119"/>
        <v>300</v>
      </c>
      <c r="AN104" s="534">
        <f t="shared" si="119"/>
        <v>300</v>
      </c>
      <c r="AO104" s="534">
        <f t="shared" si="119"/>
        <v>300</v>
      </c>
      <c r="AP104" s="534">
        <f t="shared" si="119"/>
        <v>300</v>
      </c>
      <c r="AQ104" s="534">
        <f t="shared" si="119"/>
        <v>300</v>
      </c>
      <c r="AR104" s="534">
        <f t="shared" si="119"/>
        <v>178</v>
      </c>
      <c r="AS104" s="534">
        <f t="shared" si="119"/>
        <v>0</v>
      </c>
      <c r="AT104" s="534">
        <f t="shared" si="119"/>
        <v>0</v>
      </c>
      <c r="AU104" s="534">
        <f t="shared" si="119"/>
        <v>0</v>
      </c>
      <c r="AV104" s="534">
        <f t="shared" si="119"/>
        <v>0</v>
      </c>
      <c r="AW104" s="534">
        <f t="shared" si="119"/>
        <v>0</v>
      </c>
      <c r="AX104" s="534">
        <f t="shared" si="119"/>
        <v>0</v>
      </c>
      <c r="AY104" s="534">
        <f t="shared" si="119"/>
        <v>0</v>
      </c>
      <c r="AZ104" s="534">
        <f t="shared" si="119"/>
        <v>0</v>
      </c>
      <c r="BA104" s="534">
        <f t="shared" si="119"/>
        <v>0</v>
      </c>
      <c r="BB104" s="534">
        <f t="shared" si="119"/>
        <v>0</v>
      </c>
      <c r="BC104" s="534">
        <f t="shared" si="119"/>
        <v>0</v>
      </c>
      <c r="BD104" s="534">
        <f t="shared" si="119"/>
        <v>0</v>
      </c>
      <c r="BE104" s="534">
        <f t="shared" si="119"/>
        <v>0</v>
      </c>
      <c r="BF104" s="534">
        <f t="shared" si="119"/>
        <v>0</v>
      </c>
      <c r="BG104" s="534">
        <f t="shared" si="119"/>
        <v>0</v>
      </c>
      <c r="BH104" s="534">
        <f t="shared" si="119"/>
        <v>0</v>
      </c>
      <c r="BI104" s="534">
        <f t="shared" si="119"/>
        <v>0</v>
      </c>
      <c r="BJ104" s="534">
        <f t="shared" si="119"/>
        <v>0</v>
      </c>
      <c r="BK104" s="534">
        <f t="shared" si="119"/>
        <v>0</v>
      </c>
      <c r="BL104" s="534">
        <f t="shared" si="119"/>
        <v>0</v>
      </c>
      <c r="BM104" s="534">
        <f t="shared" si="119"/>
        <v>0</v>
      </c>
      <c r="BN104" s="534">
        <f t="shared" si="119"/>
        <v>0</v>
      </c>
      <c r="BO104" s="534">
        <f t="shared" si="119"/>
        <v>0</v>
      </c>
      <c r="BP104" s="534">
        <f t="shared" si="119"/>
        <v>0</v>
      </c>
      <c r="BQ104" s="534">
        <f t="shared" si="119"/>
        <v>0</v>
      </c>
      <c r="BR104" s="534">
        <f t="shared" si="119"/>
        <v>0</v>
      </c>
      <c r="BS104" s="534">
        <f t="shared" si="119"/>
        <v>0</v>
      </c>
      <c r="BT104" s="534">
        <f t="shared" si="119"/>
        <v>0</v>
      </c>
      <c r="BU104" s="534">
        <f t="shared" si="119"/>
        <v>0</v>
      </c>
      <c r="BV104" s="534">
        <f t="shared" si="119"/>
        <v>0</v>
      </c>
      <c r="BW104" s="534">
        <f t="shared" si="119"/>
        <v>0</v>
      </c>
      <c r="BX104" s="534">
        <f t="shared" si="119"/>
        <v>0</v>
      </c>
      <c r="BY104" s="534">
        <f t="shared" si="119"/>
        <v>0</v>
      </c>
      <c r="BZ104" s="534">
        <f t="shared" si="119"/>
        <v>0</v>
      </c>
      <c r="CA104" s="534">
        <f t="shared" si="119"/>
        <v>0</v>
      </c>
      <c r="CB104" s="534">
        <f t="shared" si="119"/>
        <v>0</v>
      </c>
      <c r="CC104" s="534">
        <f t="shared" si="119"/>
        <v>0</v>
      </c>
      <c r="CD104" s="534">
        <f t="shared" si="119"/>
        <v>0</v>
      </c>
      <c r="CE104" s="534">
        <f t="shared" ref="CE104:CP104" si="120">CE101</f>
        <v>0</v>
      </c>
      <c r="CF104" s="534">
        <f t="shared" si="120"/>
        <v>0</v>
      </c>
      <c r="CG104" s="534">
        <f t="shared" si="120"/>
        <v>0</v>
      </c>
      <c r="CH104" s="534">
        <f t="shared" si="120"/>
        <v>0</v>
      </c>
      <c r="CI104" s="534">
        <f t="shared" si="120"/>
        <v>0</v>
      </c>
      <c r="CJ104" s="534">
        <f t="shared" si="120"/>
        <v>0</v>
      </c>
      <c r="CK104" s="534">
        <f t="shared" si="120"/>
        <v>0</v>
      </c>
      <c r="CL104" s="534">
        <f t="shared" si="120"/>
        <v>0</v>
      </c>
      <c r="CM104" s="534">
        <f t="shared" si="120"/>
        <v>0</v>
      </c>
      <c r="CN104" s="534">
        <f t="shared" si="120"/>
        <v>0</v>
      </c>
      <c r="CO104" s="534">
        <f t="shared" si="120"/>
        <v>0</v>
      </c>
      <c r="CP104" s="534">
        <f t="shared" si="120"/>
        <v>0</v>
      </c>
    </row>
    <row r="105" spans="1:94" ht="0" hidden="1" customHeight="1" x14ac:dyDescent="0.2">
      <c r="R105" s="534"/>
      <c r="S105" s="534"/>
      <c r="T105" s="534"/>
      <c r="U105" s="534"/>
      <c r="V105" s="534"/>
      <c r="W105" s="534"/>
      <c r="X105" s="534"/>
      <c r="Y105" s="534"/>
      <c r="Z105" s="534"/>
      <c r="AA105" s="534"/>
      <c r="AB105" s="534"/>
      <c r="AC105" s="534"/>
      <c r="AD105" s="534"/>
      <c r="AE105" s="534"/>
      <c r="AF105" s="534"/>
      <c r="AG105" s="534"/>
      <c r="AH105" s="534"/>
      <c r="AI105" s="534"/>
      <c r="AJ105" s="534"/>
      <c r="AK105" s="534"/>
      <c r="AL105" s="534"/>
      <c r="AM105" s="534"/>
      <c r="AN105" s="534"/>
      <c r="AO105" s="534"/>
      <c r="AP105" s="534"/>
      <c r="AQ105" s="534"/>
      <c r="AR105" s="534"/>
      <c r="AS105" s="534"/>
      <c r="AT105" s="534"/>
      <c r="AU105" s="534"/>
      <c r="AV105" s="534"/>
      <c r="AW105" s="534"/>
      <c r="AX105" s="534"/>
      <c r="AY105" s="534"/>
      <c r="AZ105" s="534"/>
      <c r="BA105" s="534"/>
      <c r="BB105" s="534"/>
      <c r="BC105" s="534"/>
      <c r="BD105" s="534"/>
      <c r="BE105" s="534"/>
      <c r="BF105" s="534"/>
      <c r="BG105" s="534"/>
      <c r="BH105" s="534"/>
      <c r="BI105" s="534"/>
      <c r="BJ105" s="534"/>
      <c r="BK105" s="534"/>
      <c r="BL105" s="534"/>
      <c r="BM105" s="534"/>
      <c r="BN105" s="534"/>
      <c r="BO105" s="534"/>
      <c r="BP105" s="534"/>
      <c r="BQ105" s="534"/>
      <c r="BR105" s="534"/>
      <c r="BS105" s="534"/>
      <c r="BT105" s="534"/>
      <c r="BU105" s="534"/>
      <c r="BV105" s="534"/>
      <c r="BW105" s="534"/>
      <c r="BX105" s="534"/>
      <c r="BY105" s="534"/>
      <c r="BZ105" s="534"/>
      <c r="CA105" s="534"/>
      <c r="CB105" s="534"/>
      <c r="CC105" s="534"/>
      <c r="CD105" s="534"/>
      <c r="CE105" s="534"/>
      <c r="CF105" s="534"/>
      <c r="CG105" s="534"/>
      <c r="CH105" s="534"/>
      <c r="CI105" s="534"/>
      <c r="CJ105" s="534"/>
      <c r="CK105" s="534"/>
      <c r="CL105" s="534"/>
      <c r="CM105" s="534"/>
      <c r="CN105" s="534"/>
      <c r="CO105" s="534"/>
      <c r="CP105" s="534"/>
    </row>
    <row r="106" spans="1:94" ht="0" hidden="1" customHeight="1" x14ac:dyDescent="0.2">
      <c r="R106" s="534"/>
      <c r="S106" s="534"/>
      <c r="T106" s="534"/>
      <c r="U106" s="534"/>
      <c r="V106" s="534"/>
      <c r="W106" s="534"/>
      <c r="X106" s="534"/>
      <c r="Y106" s="534"/>
      <c r="Z106" s="534"/>
      <c r="AA106" s="534"/>
      <c r="AB106" s="534"/>
      <c r="AC106" s="534"/>
      <c r="AD106" s="534"/>
      <c r="AE106" s="534"/>
      <c r="AF106" s="534"/>
      <c r="AG106" s="534"/>
      <c r="AH106" s="534"/>
      <c r="AI106" s="534"/>
      <c r="AJ106" s="534"/>
      <c r="AK106" s="534"/>
      <c r="AL106" s="534"/>
      <c r="AM106" s="534"/>
      <c r="AN106" s="534"/>
      <c r="AO106" s="534"/>
      <c r="AP106" s="534"/>
      <c r="AQ106" s="534"/>
      <c r="AR106" s="534"/>
      <c r="AS106" s="534"/>
      <c r="AT106" s="534"/>
      <c r="AU106" s="534"/>
      <c r="AV106" s="534"/>
      <c r="AW106" s="534"/>
      <c r="AX106" s="534"/>
      <c r="AY106" s="534"/>
      <c r="AZ106" s="534"/>
      <c r="BA106" s="534"/>
      <c r="BB106" s="534"/>
      <c r="BC106" s="534"/>
      <c r="BD106" s="534"/>
      <c r="BE106" s="534"/>
      <c r="BF106" s="534"/>
      <c r="BG106" s="534"/>
      <c r="BH106" s="534"/>
      <c r="BI106" s="534"/>
      <c r="BJ106" s="534"/>
      <c r="BK106" s="534"/>
      <c r="BL106" s="534"/>
      <c r="BM106" s="534"/>
      <c r="BN106" s="534"/>
      <c r="BO106" s="534"/>
      <c r="BP106" s="534"/>
      <c r="BQ106" s="534"/>
      <c r="BR106" s="534"/>
      <c r="BS106" s="534"/>
      <c r="BT106" s="534"/>
      <c r="BU106" s="534"/>
      <c r="BV106" s="534"/>
      <c r="BW106" s="534"/>
      <c r="BX106" s="534"/>
      <c r="BY106" s="534"/>
      <c r="BZ106" s="534"/>
      <c r="CA106" s="534"/>
      <c r="CB106" s="534"/>
      <c r="CC106" s="534"/>
      <c r="CD106" s="534"/>
      <c r="CE106" s="534"/>
      <c r="CF106" s="534"/>
      <c r="CG106" s="534"/>
      <c r="CH106" s="534"/>
      <c r="CI106" s="534"/>
      <c r="CJ106" s="534"/>
      <c r="CK106" s="534"/>
      <c r="CL106" s="534"/>
      <c r="CM106" s="534"/>
      <c r="CN106" s="534"/>
      <c r="CO106" s="534"/>
      <c r="CP106" s="534"/>
    </row>
    <row r="107" spans="1:94" s="61" customFormat="1" ht="12.75" customHeight="1" outlineLevel="1" x14ac:dyDescent="0.2">
      <c r="I107" s="81"/>
      <c r="J107" s="5"/>
      <c r="R107" s="536"/>
      <c r="S107" s="536"/>
      <c r="T107" s="536"/>
      <c r="U107" s="536"/>
      <c r="V107" s="536"/>
      <c r="W107" s="536"/>
      <c r="X107" s="536"/>
      <c r="Y107" s="536"/>
      <c r="Z107" s="536"/>
      <c r="AA107" s="536"/>
      <c r="AB107" s="536"/>
      <c r="AC107" s="536"/>
      <c r="AD107" s="536"/>
      <c r="AE107" s="536"/>
      <c r="AF107" s="536"/>
      <c r="AG107" s="536"/>
      <c r="AH107" s="536"/>
      <c r="AI107" s="536"/>
      <c r="AJ107" s="536"/>
      <c r="AK107" s="536"/>
      <c r="AL107" s="536"/>
      <c r="AM107" s="536"/>
      <c r="AN107" s="536"/>
      <c r="AO107" s="536"/>
      <c r="AP107" s="536"/>
      <c r="AQ107" s="536"/>
      <c r="AR107" s="536"/>
      <c r="AS107" s="536"/>
      <c r="AT107" s="536"/>
      <c r="AU107" s="536"/>
      <c r="AV107" s="536"/>
      <c r="AW107" s="536"/>
      <c r="AX107" s="536"/>
      <c r="AY107" s="536"/>
      <c r="AZ107" s="536"/>
      <c r="BA107" s="536"/>
      <c r="BB107" s="536"/>
      <c r="BC107" s="536"/>
      <c r="BD107" s="536"/>
      <c r="BE107" s="536"/>
      <c r="BF107" s="536"/>
      <c r="BG107" s="536"/>
      <c r="BH107" s="536"/>
      <c r="BI107" s="536"/>
      <c r="BJ107" s="536"/>
      <c r="BK107" s="536"/>
      <c r="BL107" s="536"/>
      <c r="BM107" s="536"/>
      <c r="BN107" s="536"/>
      <c r="BO107" s="536"/>
      <c r="BP107" s="536"/>
      <c r="BQ107" s="536"/>
      <c r="BR107" s="536"/>
      <c r="BS107" s="536"/>
      <c r="BT107" s="536"/>
      <c r="BU107" s="536"/>
      <c r="BV107" s="536"/>
      <c r="BW107" s="536"/>
      <c r="BX107" s="536"/>
      <c r="BY107" s="536"/>
      <c r="BZ107" s="536"/>
      <c r="CA107" s="536"/>
      <c r="CB107" s="536"/>
      <c r="CC107" s="536"/>
      <c r="CD107" s="536"/>
      <c r="CE107" s="536"/>
      <c r="CF107" s="536"/>
      <c r="CG107" s="536"/>
      <c r="CH107" s="536"/>
      <c r="CI107" s="536"/>
      <c r="CJ107" s="536"/>
      <c r="CK107" s="536"/>
      <c r="CL107" s="536"/>
      <c r="CM107" s="536"/>
      <c r="CN107" s="536"/>
      <c r="CO107" s="536"/>
      <c r="CP107" s="536"/>
    </row>
    <row r="108" spans="1:94" s="61" customFormat="1" ht="12.75" customHeight="1" outlineLevel="1" x14ac:dyDescent="0.2">
      <c r="B108" s="61" t="s">
        <v>148</v>
      </c>
      <c r="I108" s="81"/>
      <c r="J108" s="5" t="s">
        <v>152</v>
      </c>
      <c r="P108" s="127">
        <f>SUM(R108:CP108)</f>
        <v>945.98549848108257</v>
      </c>
      <c r="R108" s="537">
        <f t="shared" ref="R108:CC108" si="121">R104*R118</f>
        <v>0</v>
      </c>
      <c r="S108" s="537">
        <f t="shared" si="121"/>
        <v>0</v>
      </c>
      <c r="T108" s="537">
        <f t="shared" si="121"/>
        <v>0</v>
      </c>
      <c r="U108" s="537">
        <f t="shared" si="121"/>
        <v>0</v>
      </c>
      <c r="V108" s="537">
        <f t="shared" si="121"/>
        <v>0</v>
      </c>
      <c r="W108" s="537">
        <f t="shared" si="121"/>
        <v>0</v>
      </c>
      <c r="X108" s="537">
        <f t="shared" si="121"/>
        <v>36.314222590444636</v>
      </c>
      <c r="Y108" s="537">
        <f t="shared" si="121"/>
        <v>37.766791494062417</v>
      </c>
      <c r="Z108" s="537">
        <f t="shared" si="121"/>
        <v>37.766791494062417</v>
      </c>
      <c r="AA108" s="537">
        <f t="shared" si="121"/>
        <v>36.495793703396856</v>
      </c>
      <c r="AB108" s="537">
        <f t="shared" si="121"/>
        <v>36.677364816349083</v>
      </c>
      <c r="AC108" s="537">
        <f t="shared" si="121"/>
        <v>34.861653686826848</v>
      </c>
      <c r="AD108" s="537">
        <f t="shared" si="121"/>
        <v>34.861653686826848</v>
      </c>
      <c r="AE108" s="537">
        <f t="shared" si="121"/>
        <v>36.495793703396856</v>
      </c>
      <c r="AF108" s="537">
        <f t="shared" si="121"/>
        <v>34.861653686826848</v>
      </c>
      <c r="AG108" s="537">
        <f t="shared" si="121"/>
        <v>37.585220381110197</v>
      </c>
      <c r="AH108" s="537">
        <f t="shared" si="121"/>
        <v>59.736896161281422</v>
      </c>
      <c r="AI108" s="537">
        <f t="shared" si="121"/>
        <v>54.471333885666951</v>
      </c>
      <c r="AJ108" s="537">
        <f t="shared" si="121"/>
        <v>54.471333885666951</v>
      </c>
      <c r="AK108" s="537">
        <f t="shared" si="121"/>
        <v>54.471333885666951</v>
      </c>
      <c r="AL108" s="537">
        <f t="shared" si="121"/>
        <v>54.471333885666951</v>
      </c>
      <c r="AM108" s="537">
        <f t="shared" si="121"/>
        <v>54.471333885666951</v>
      </c>
      <c r="AN108" s="537">
        <f t="shared" si="121"/>
        <v>54.471333885666951</v>
      </c>
      <c r="AO108" s="537">
        <f t="shared" si="121"/>
        <v>54.471333885666951</v>
      </c>
      <c r="AP108" s="537">
        <f t="shared" si="121"/>
        <v>54.471333885666951</v>
      </c>
      <c r="AQ108" s="537">
        <f t="shared" si="121"/>
        <v>54.471333885666951</v>
      </c>
      <c r="AR108" s="537">
        <f t="shared" si="121"/>
        <v>32.319658105495726</v>
      </c>
      <c r="AS108" s="537">
        <f t="shared" si="121"/>
        <v>0</v>
      </c>
      <c r="AT108" s="537">
        <f t="shared" si="121"/>
        <v>0</v>
      </c>
      <c r="AU108" s="537">
        <f t="shared" si="121"/>
        <v>0</v>
      </c>
      <c r="AV108" s="537">
        <f t="shared" si="121"/>
        <v>0</v>
      </c>
      <c r="AW108" s="537">
        <f t="shared" si="121"/>
        <v>0</v>
      </c>
      <c r="AX108" s="537">
        <f t="shared" si="121"/>
        <v>0</v>
      </c>
      <c r="AY108" s="537">
        <f t="shared" si="121"/>
        <v>0</v>
      </c>
      <c r="AZ108" s="537">
        <f t="shared" si="121"/>
        <v>0</v>
      </c>
      <c r="BA108" s="537">
        <f t="shared" si="121"/>
        <v>0</v>
      </c>
      <c r="BB108" s="537">
        <f t="shared" si="121"/>
        <v>0</v>
      </c>
      <c r="BC108" s="537">
        <f t="shared" si="121"/>
        <v>0</v>
      </c>
      <c r="BD108" s="537">
        <f t="shared" si="121"/>
        <v>0</v>
      </c>
      <c r="BE108" s="537">
        <f t="shared" si="121"/>
        <v>0</v>
      </c>
      <c r="BF108" s="537">
        <f t="shared" si="121"/>
        <v>0</v>
      </c>
      <c r="BG108" s="537">
        <f t="shared" si="121"/>
        <v>0</v>
      </c>
      <c r="BH108" s="537">
        <f t="shared" si="121"/>
        <v>0</v>
      </c>
      <c r="BI108" s="537">
        <f t="shared" si="121"/>
        <v>0</v>
      </c>
      <c r="BJ108" s="537">
        <f t="shared" si="121"/>
        <v>0</v>
      </c>
      <c r="BK108" s="537">
        <f t="shared" si="121"/>
        <v>0</v>
      </c>
      <c r="BL108" s="537">
        <f t="shared" si="121"/>
        <v>0</v>
      </c>
      <c r="BM108" s="537">
        <f t="shared" si="121"/>
        <v>0</v>
      </c>
      <c r="BN108" s="537">
        <f t="shared" si="121"/>
        <v>0</v>
      </c>
      <c r="BO108" s="537">
        <f t="shared" si="121"/>
        <v>0</v>
      </c>
      <c r="BP108" s="537">
        <f t="shared" si="121"/>
        <v>0</v>
      </c>
      <c r="BQ108" s="537">
        <f t="shared" si="121"/>
        <v>0</v>
      </c>
      <c r="BR108" s="537">
        <f t="shared" si="121"/>
        <v>0</v>
      </c>
      <c r="BS108" s="537">
        <f t="shared" si="121"/>
        <v>0</v>
      </c>
      <c r="BT108" s="537">
        <f t="shared" si="121"/>
        <v>0</v>
      </c>
      <c r="BU108" s="537">
        <f t="shared" si="121"/>
        <v>0</v>
      </c>
      <c r="BV108" s="537">
        <f t="shared" si="121"/>
        <v>0</v>
      </c>
      <c r="BW108" s="537">
        <f t="shared" si="121"/>
        <v>0</v>
      </c>
      <c r="BX108" s="537">
        <f t="shared" si="121"/>
        <v>0</v>
      </c>
      <c r="BY108" s="537">
        <f t="shared" si="121"/>
        <v>0</v>
      </c>
      <c r="BZ108" s="537">
        <f t="shared" si="121"/>
        <v>0</v>
      </c>
      <c r="CA108" s="537">
        <f t="shared" si="121"/>
        <v>0</v>
      </c>
      <c r="CB108" s="537">
        <f t="shared" si="121"/>
        <v>0</v>
      </c>
      <c r="CC108" s="537">
        <f t="shared" si="121"/>
        <v>0</v>
      </c>
      <c r="CD108" s="537">
        <f t="shared" ref="CD108:CP108" si="122">CD104*CD118</f>
        <v>0</v>
      </c>
      <c r="CE108" s="537">
        <f t="shared" si="122"/>
        <v>0</v>
      </c>
      <c r="CF108" s="537">
        <f t="shared" si="122"/>
        <v>0</v>
      </c>
      <c r="CG108" s="537">
        <f t="shared" si="122"/>
        <v>0</v>
      </c>
      <c r="CH108" s="537">
        <f t="shared" si="122"/>
        <v>0</v>
      </c>
      <c r="CI108" s="537">
        <f t="shared" si="122"/>
        <v>0</v>
      </c>
      <c r="CJ108" s="537">
        <f t="shared" si="122"/>
        <v>0</v>
      </c>
      <c r="CK108" s="537">
        <f t="shared" si="122"/>
        <v>0</v>
      </c>
      <c r="CL108" s="537">
        <f t="shared" si="122"/>
        <v>0</v>
      </c>
      <c r="CM108" s="537">
        <f t="shared" si="122"/>
        <v>0</v>
      </c>
      <c r="CN108" s="537">
        <f t="shared" si="122"/>
        <v>0</v>
      </c>
      <c r="CO108" s="537">
        <f t="shared" si="122"/>
        <v>0</v>
      </c>
      <c r="CP108" s="537">
        <f t="shared" si="122"/>
        <v>0</v>
      </c>
    </row>
    <row r="109" spans="1:94" s="61" customFormat="1" ht="12.75" customHeight="1" outlineLevel="1" x14ac:dyDescent="0.2">
      <c r="I109" s="81"/>
      <c r="J109" s="5"/>
    </row>
    <row r="110" spans="1:94" s="380" customFormat="1" ht="12.75" customHeight="1" x14ac:dyDescent="0.2">
      <c r="A110" s="377" t="s">
        <v>480</v>
      </c>
      <c r="B110" s="377"/>
      <c r="C110" s="377"/>
      <c r="D110" s="377"/>
      <c r="E110" s="377"/>
      <c r="F110" s="377"/>
      <c r="G110" s="377"/>
      <c r="H110" s="377"/>
      <c r="I110" s="378"/>
      <c r="J110" s="379"/>
      <c r="K110" s="377"/>
      <c r="L110" s="377"/>
      <c r="M110" s="377"/>
      <c r="N110" s="377"/>
      <c r="O110" s="377"/>
      <c r="P110" s="377"/>
      <c r="Q110" s="377"/>
      <c r="R110" s="377"/>
      <c r="S110" s="377"/>
      <c r="T110" s="377"/>
      <c r="U110" s="377"/>
      <c r="V110" s="377"/>
      <c r="W110" s="377"/>
      <c r="X110" s="377"/>
      <c r="Y110" s="377"/>
      <c r="Z110" s="377"/>
      <c r="AA110" s="377"/>
      <c r="AB110" s="377"/>
      <c r="AC110" s="377"/>
      <c r="AD110" s="377"/>
      <c r="AE110" s="377"/>
      <c r="AF110" s="377"/>
      <c r="AG110" s="377"/>
      <c r="AH110" s="377"/>
      <c r="AI110" s="377"/>
      <c r="AJ110" s="377"/>
      <c r="AK110" s="377"/>
      <c r="AL110" s="377"/>
      <c r="AM110" s="377"/>
      <c r="AN110" s="377"/>
      <c r="AO110" s="377"/>
      <c r="AP110" s="377"/>
      <c r="AQ110" s="377"/>
      <c r="AR110" s="377"/>
      <c r="AS110" s="377"/>
      <c r="AT110" s="377"/>
      <c r="AU110" s="377"/>
      <c r="AV110" s="377"/>
      <c r="AW110" s="377"/>
      <c r="AX110" s="377"/>
      <c r="AY110" s="377"/>
      <c r="AZ110" s="377"/>
      <c r="BA110" s="377"/>
      <c r="BB110" s="377"/>
      <c r="BC110" s="377"/>
      <c r="BD110" s="377"/>
      <c r="BE110" s="377"/>
      <c r="BF110" s="377"/>
      <c r="BG110" s="377"/>
      <c r="BH110" s="377"/>
      <c r="BI110" s="377"/>
      <c r="BJ110" s="377"/>
      <c r="BK110" s="377"/>
      <c r="BL110" s="377"/>
      <c r="BM110" s="377"/>
      <c r="BN110" s="377"/>
      <c r="BO110" s="377"/>
      <c r="BP110" s="377"/>
      <c r="BQ110" s="377"/>
      <c r="BR110" s="377"/>
      <c r="BS110" s="377"/>
      <c r="BT110" s="377"/>
      <c r="BU110" s="377"/>
      <c r="BV110" s="377"/>
      <c r="BW110" s="377"/>
      <c r="BX110" s="377"/>
      <c r="BY110" s="377"/>
      <c r="BZ110" s="377"/>
      <c r="CA110" s="377"/>
      <c r="CB110" s="377"/>
      <c r="CC110" s="377"/>
      <c r="CD110" s="377"/>
      <c r="CE110" s="377"/>
      <c r="CF110" s="377"/>
      <c r="CG110" s="377"/>
      <c r="CH110" s="377"/>
      <c r="CI110" s="377"/>
      <c r="CJ110" s="377"/>
      <c r="CK110" s="377"/>
      <c r="CL110" s="377"/>
      <c r="CM110" s="377"/>
      <c r="CN110" s="377"/>
      <c r="CO110" s="377"/>
      <c r="CP110" s="377"/>
    </row>
    <row r="111" spans="1:94" s="61" customFormat="1" ht="12.75" customHeight="1" x14ac:dyDescent="0.2">
      <c r="B111" s="41"/>
      <c r="I111" s="81"/>
      <c r="J111" s="5"/>
    </row>
    <row r="112" spans="1:94" s="61" customFormat="1" ht="12.75" customHeight="1" x14ac:dyDescent="0.2">
      <c r="B112" s="195" t="s">
        <v>506</v>
      </c>
      <c r="I112" s="81"/>
      <c r="J112" s="5"/>
    </row>
    <row r="113" spans="2:94" s="61" customFormat="1" ht="12.75" customHeight="1" x14ac:dyDescent="0.2">
      <c r="B113" s="61" t="s">
        <v>238</v>
      </c>
      <c r="I113" s="81"/>
      <c r="J113" s="5" t="s">
        <v>152</v>
      </c>
      <c r="R113" s="200">
        <f>Q116</f>
        <v>0</v>
      </c>
      <c r="S113" s="200">
        <f t="shared" ref="S113:CD113" si="123">R116</f>
        <v>0</v>
      </c>
      <c r="T113" s="200">
        <f t="shared" si="123"/>
        <v>0</v>
      </c>
      <c r="U113" s="200">
        <f t="shared" si="123"/>
        <v>0</v>
      </c>
      <c r="V113" s="200">
        <f t="shared" si="123"/>
        <v>0</v>
      </c>
      <c r="W113" s="200">
        <f t="shared" si="123"/>
        <v>0</v>
      </c>
      <c r="X113" s="200">
        <f t="shared" si="123"/>
        <v>0</v>
      </c>
      <c r="Y113" s="200">
        <f t="shared" si="123"/>
        <v>0</v>
      </c>
      <c r="Z113" s="200">
        <f t="shared" si="123"/>
        <v>0</v>
      </c>
      <c r="AA113" s="200">
        <f t="shared" si="123"/>
        <v>0</v>
      </c>
      <c r="AB113" s="200">
        <f t="shared" si="123"/>
        <v>0</v>
      </c>
      <c r="AC113" s="200">
        <f t="shared" si="123"/>
        <v>0</v>
      </c>
      <c r="AD113" s="200">
        <f t="shared" si="123"/>
        <v>0</v>
      </c>
      <c r="AE113" s="200">
        <f t="shared" si="123"/>
        <v>0</v>
      </c>
      <c r="AF113" s="200">
        <f t="shared" si="123"/>
        <v>0</v>
      </c>
      <c r="AG113" s="200">
        <f t="shared" si="123"/>
        <v>0</v>
      </c>
      <c r="AH113" s="200">
        <f t="shared" si="123"/>
        <v>0</v>
      </c>
      <c r="AI113" s="200">
        <f t="shared" si="123"/>
        <v>119</v>
      </c>
      <c r="AJ113" s="200">
        <f t="shared" si="123"/>
        <v>209</v>
      </c>
      <c r="AK113" s="200">
        <f t="shared" si="123"/>
        <v>299</v>
      </c>
      <c r="AL113" s="200">
        <f t="shared" si="123"/>
        <v>389</v>
      </c>
      <c r="AM113" s="200">
        <f t="shared" si="123"/>
        <v>479</v>
      </c>
      <c r="AN113" s="200">
        <f t="shared" si="123"/>
        <v>569</v>
      </c>
      <c r="AO113" s="200">
        <f t="shared" si="123"/>
        <v>659</v>
      </c>
      <c r="AP113" s="200">
        <f t="shared" si="123"/>
        <v>749</v>
      </c>
      <c r="AQ113" s="200">
        <f t="shared" si="123"/>
        <v>839</v>
      </c>
      <c r="AR113" s="200">
        <f t="shared" si="123"/>
        <v>929</v>
      </c>
      <c r="AS113" s="200">
        <f t="shared" si="123"/>
        <v>897</v>
      </c>
      <c r="AT113" s="200">
        <f t="shared" si="123"/>
        <v>687</v>
      </c>
      <c r="AU113" s="200">
        <f t="shared" si="123"/>
        <v>477</v>
      </c>
      <c r="AV113" s="200">
        <f t="shared" si="123"/>
        <v>267</v>
      </c>
      <c r="AW113" s="200">
        <f t="shared" si="123"/>
        <v>57</v>
      </c>
      <c r="AX113" s="200">
        <f t="shared" si="123"/>
        <v>0</v>
      </c>
      <c r="AY113" s="200">
        <f t="shared" si="123"/>
        <v>0</v>
      </c>
      <c r="AZ113" s="200">
        <f t="shared" si="123"/>
        <v>0</v>
      </c>
      <c r="BA113" s="200">
        <f t="shared" si="123"/>
        <v>0</v>
      </c>
      <c r="BB113" s="200">
        <f t="shared" si="123"/>
        <v>0</v>
      </c>
      <c r="BC113" s="200">
        <f t="shared" si="123"/>
        <v>0</v>
      </c>
      <c r="BD113" s="200">
        <f t="shared" si="123"/>
        <v>0</v>
      </c>
      <c r="BE113" s="200">
        <f t="shared" si="123"/>
        <v>0</v>
      </c>
      <c r="BF113" s="200">
        <f t="shared" si="123"/>
        <v>0</v>
      </c>
      <c r="BG113" s="200">
        <f t="shared" si="123"/>
        <v>0</v>
      </c>
      <c r="BH113" s="200">
        <f t="shared" si="123"/>
        <v>0</v>
      </c>
      <c r="BI113" s="200">
        <f t="shared" si="123"/>
        <v>0</v>
      </c>
      <c r="BJ113" s="200">
        <f t="shared" si="123"/>
        <v>0</v>
      </c>
      <c r="BK113" s="200">
        <f t="shared" si="123"/>
        <v>0</v>
      </c>
      <c r="BL113" s="200">
        <f t="shared" si="123"/>
        <v>0</v>
      </c>
      <c r="BM113" s="200">
        <f t="shared" si="123"/>
        <v>0</v>
      </c>
      <c r="BN113" s="200">
        <f t="shared" si="123"/>
        <v>0</v>
      </c>
      <c r="BO113" s="200">
        <f t="shared" si="123"/>
        <v>0</v>
      </c>
      <c r="BP113" s="200">
        <f t="shared" si="123"/>
        <v>0</v>
      </c>
      <c r="BQ113" s="200">
        <f t="shared" si="123"/>
        <v>0</v>
      </c>
      <c r="BR113" s="200">
        <f t="shared" si="123"/>
        <v>0</v>
      </c>
      <c r="BS113" s="200">
        <f t="shared" si="123"/>
        <v>0</v>
      </c>
      <c r="BT113" s="200">
        <f t="shared" si="123"/>
        <v>0</v>
      </c>
      <c r="BU113" s="200">
        <f t="shared" si="123"/>
        <v>0</v>
      </c>
      <c r="BV113" s="200">
        <f t="shared" si="123"/>
        <v>0</v>
      </c>
      <c r="BW113" s="200">
        <f t="shared" si="123"/>
        <v>0</v>
      </c>
      <c r="BX113" s="200">
        <f t="shared" si="123"/>
        <v>0</v>
      </c>
      <c r="BY113" s="200">
        <f t="shared" si="123"/>
        <v>0</v>
      </c>
      <c r="BZ113" s="200">
        <f t="shared" si="123"/>
        <v>0</v>
      </c>
      <c r="CA113" s="200">
        <f t="shared" si="123"/>
        <v>0</v>
      </c>
      <c r="CB113" s="200">
        <f t="shared" si="123"/>
        <v>0</v>
      </c>
      <c r="CC113" s="200">
        <f t="shared" si="123"/>
        <v>0</v>
      </c>
      <c r="CD113" s="200">
        <f t="shared" si="123"/>
        <v>0</v>
      </c>
      <c r="CE113" s="200">
        <f t="shared" ref="CE113:CP113" si="124">CD116</f>
        <v>0</v>
      </c>
      <c r="CF113" s="200">
        <f t="shared" si="124"/>
        <v>0</v>
      </c>
      <c r="CG113" s="200">
        <f t="shared" si="124"/>
        <v>0</v>
      </c>
      <c r="CH113" s="200">
        <f t="shared" si="124"/>
        <v>0</v>
      </c>
      <c r="CI113" s="200">
        <f t="shared" si="124"/>
        <v>0</v>
      </c>
      <c r="CJ113" s="200">
        <f t="shared" si="124"/>
        <v>0</v>
      </c>
      <c r="CK113" s="200">
        <f t="shared" si="124"/>
        <v>0</v>
      </c>
      <c r="CL113" s="200">
        <f t="shared" si="124"/>
        <v>0</v>
      </c>
      <c r="CM113" s="200">
        <f t="shared" si="124"/>
        <v>0</v>
      </c>
      <c r="CN113" s="200">
        <f t="shared" si="124"/>
        <v>0</v>
      </c>
      <c r="CO113" s="200">
        <f t="shared" si="124"/>
        <v>0</v>
      </c>
      <c r="CP113" s="200">
        <f t="shared" si="124"/>
        <v>0</v>
      </c>
    </row>
    <row r="114" spans="2:94" s="61" customFormat="1" ht="12.75" customHeight="1" x14ac:dyDescent="0.2">
      <c r="B114" s="61" t="s">
        <v>508</v>
      </c>
      <c r="J114" s="5" t="s">
        <v>152</v>
      </c>
      <c r="L114" s="135" t="s">
        <v>13</v>
      </c>
      <c r="P114" s="127">
        <f>SUM(R114:CP114)</f>
        <v>5210</v>
      </c>
      <c r="R114" s="200">
        <f>R104</f>
        <v>0</v>
      </c>
      <c r="S114" s="200">
        <f t="shared" ref="S114:CD114" si="125">S104</f>
        <v>0</v>
      </c>
      <c r="T114" s="200">
        <f t="shared" si="125"/>
        <v>0</v>
      </c>
      <c r="U114" s="200">
        <f t="shared" si="125"/>
        <v>0</v>
      </c>
      <c r="V114" s="200">
        <f t="shared" si="125"/>
        <v>0</v>
      </c>
      <c r="W114" s="200">
        <f t="shared" si="125"/>
        <v>0</v>
      </c>
      <c r="X114" s="200">
        <f t="shared" si="125"/>
        <v>200</v>
      </c>
      <c r="Y114" s="200">
        <f t="shared" si="125"/>
        <v>208</v>
      </c>
      <c r="Z114" s="200">
        <f t="shared" si="125"/>
        <v>208</v>
      </c>
      <c r="AA114" s="200">
        <f t="shared" si="125"/>
        <v>201</v>
      </c>
      <c r="AB114" s="200">
        <f t="shared" si="125"/>
        <v>202</v>
      </c>
      <c r="AC114" s="200">
        <f t="shared" si="125"/>
        <v>192</v>
      </c>
      <c r="AD114" s="200">
        <f t="shared" si="125"/>
        <v>192</v>
      </c>
      <c r="AE114" s="200">
        <f t="shared" si="125"/>
        <v>201</v>
      </c>
      <c r="AF114" s="200">
        <f t="shared" si="125"/>
        <v>192</v>
      </c>
      <c r="AG114" s="200">
        <f t="shared" si="125"/>
        <v>207</v>
      </c>
      <c r="AH114" s="200">
        <f t="shared" si="125"/>
        <v>329</v>
      </c>
      <c r="AI114" s="200">
        <f t="shared" si="125"/>
        <v>300</v>
      </c>
      <c r="AJ114" s="200">
        <f t="shared" si="125"/>
        <v>300</v>
      </c>
      <c r="AK114" s="200">
        <f t="shared" si="125"/>
        <v>300</v>
      </c>
      <c r="AL114" s="200">
        <f t="shared" si="125"/>
        <v>300</v>
      </c>
      <c r="AM114" s="200">
        <f t="shared" si="125"/>
        <v>300</v>
      </c>
      <c r="AN114" s="200">
        <f t="shared" si="125"/>
        <v>300</v>
      </c>
      <c r="AO114" s="200">
        <f t="shared" si="125"/>
        <v>300</v>
      </c>
      <c r="AP114" s="200">
        <f t="shared" si="125"/>
        <v>300</v>
      </c>
      <c r="AQ114" s="200">
        <f t="shared" si="125"/>
        <v>300</v>
      </c>
      <c r="AR114" s="200">
        <f t="shared" si="125"/>
        <v>178</v>
      </c>
      <c r="AS114" s="200">
        <f t="shared" si="125"/>
        <v>0</v>
      </c>
      <c r="AT114" s="200">
        <f t="shared" si="125"/>
        <v>0</v>
      </c>
      <c r="AU114" s="200">
        <f t="shared" si="125"/>
        <v>0</v>
      </c>
      <c r="AV114" s="200">
        <f t="shared" si="125"/>
        <v>0</v>
      </c>
      <c r="AW114" s="200">
        <f t="shared" si="125"/>
        <v>0</v>
      </c>
      <c r="AX114" s="200">
        <f t="shared" si="125"/>
        <v>0</v>
      </c>
      <c r="AY114" s="200">
        <f t="shared" si="125"/>
        <v>0</v>
      </c>
      <c r="AZ114" s="200">
        <f t="shared" si="125"/>
        <v>0</v>
      </c>
      <c r="BA114" s="200">
        <f t="shared" si="125"/>
        <v>0</v>
      </c>
      <c r="BB114" s="200">
        <f t="shared" si="125"/>
        <v>0</v>
      </c>
      <c r="BC114" s="200">
        <f t="shared" si="125"/>
        <v>0</v>
      </c>
      <c r="BD114" s="200">
        <f t="shared" si="125"/>
        <v>0</v>
      </c>
      <c r="BE114" s="200">
        <f t="shared" si="125"/>
        <v>0</v>
      </c>
      <c r="BF114" s="200">
        <f t="shared" si="125"/>
        <v>0</v>
      </c>
      <c r="BG114" s="200">
        <f t="shared" si="125"/>
        <v>0</v>
      </c>
      <c r="BH114" s="200">
        <f t="shared" si="125"/>
        <v>0</v>
      </c>
      <c r="BI114" s="200">
        <f t="shared" si="125"/>
        <v>0</v>
      </c>
      <c r="BJ114" s="200">
        <f t="shared" si="125"/>
        <v>0</v>
      </c>
      <c r="BK114" s="200">
        <f t="shared" si="125"/>
        <v>0</v>
      </c>
      <c r="BL114" s="200">
        <f t="shared" si="125"/>
        <v>0</v>
      </c>
      <c r="BM114" s="200">
        <f t="shared" si="125"/>
        <v>0</v>
      </c>
      <c r="BN114" s="200">
        <f t="shared" si="125"/>
        <v>0</v>
      </c>
      <c r="BO114" s="200">
        <f t="shared" si="125"/>
        <v>0</v>
      </c>
      <c r="BP114" s="200">
        <f t="shared" si="125"/>
        <v>0</v>
      </c>
      <c r="BQ114" s="200">
        <f t="shared" si="125"/>
        <v>0</v>
      </c>
      <c r="BR114" s="200">
        <f t="shared" si="125"/>
        <v>0</v>
      </c>
      <c r="BS114" s="200">
        <f t="shared" si="125"/>
        <v>0</v>
      </c>
      <c r="BT114" s="200">
        <f t="shared" si="125"/>
        <v>0</v>
      </c>
      <c r="BU114" s="200">
        <f t="shared" si="125"/>
        <v>0</v>
      </c>
      <c r="BV114" s="200">
        <f t="shared" si="125"/>
        <v>0</v>
      </c>
      <c r="BW114" s="200">
        <f t="shared" si="125"/>
        <v>0</v>
      </c>
      <c r="BX114" s="200">
        <f t="shared" si="125"/>
        <v>0</v>
      </c>
      <c r="BY114" s="200">
        <f t="shared" si="125"/>
        <v>0</v>
      </c>
      <c r="BZ114" s="200">
        <f t="shared" si="125"/>
        <v>0</v>
      </c>
      <c r="CA114" s="200">
        <f t="shared" si="125"/>
        <v>0</v>
      </c>
      <c r="CB114" s="200">
        <f t="shared" si="125"/>
        <v>0</v>
      </c>
      <c r="CC114" s="200">
        <f t="shared" si="125"/>
        <v>0</v>
      </c>
      <c r="CD114" s="200">
        <f t="shared" si="125"/>
        <v>0</v>
      </c>
      <c r="CE114" s="200">
        <f t="shared" ref="CE114:CP114" si="126">CE104</f>
        <v>0</v>
      </c>
      <c r="CF114" s="200">
        <f t="shared" si="126"/>
        <v>0</v>
      </c>
      <c r="CG114" s="200">
        <f t="shared" si="126"/>
        <v>0</v>
      </c>
      <c r="CH114" s="200">
        <f t="shared" si="126"/>
        <v>0</v>
      </c>
      <c r="CI114" s="200">
        <f t="shared" si="126"/>
        <v>0</v>
      </c>
      <c r="CJ114" s="200">
        <f t="shared" si="126"/>
        <v>0</v>
      </c>
      <c r="CK114" s="200">
        <f t="shared" si="126"/>
        <v>0</v>
      </c>
      <c r="CL114" s="200">
        <f t="shared" si="126"/>
        <v>0</v>
      </c>
      <c r="CM114" s="200">
        <f t="shared" si="126"/>
        <v>0</v>
      </c>
      <c r="CN114" s="200">
        <f t="shared" si="126"/>
        <v>0</v>
      </c>
      <c r="CO114" s="200">
        <f t="shared" si="126"/>
        <v>0</v>
      </c>
      <c r="CP114" s="200">
        <f t="shared" si="126"/>
        <v>0</v>
      </c>
    </row>
    <row r="115" spans="2:94" s="61" customFormat="1" ht="12.75" customHeight="1" x14ac:dyDescent="0.2">
      <c r="B115" s="61" t="s">
        <v>509</v>
      </c>
      <c r="I115" s="81"/>
      <c r="J115" s="5" t="s">
        <v>152</v>
      </c>
      <c r="L115" s="201">
        <v>210</v>
      </c>
      <c r="P115" s="127">
        <f>SUM(R115:CP115)</f>
        <v>5210</v>
      </c>
      <c r="R115" s="200">
        <f t="shared" ref="R115:AW115" si="127">MIN($L$115,R113+R114)</f>
        <v>0</v>
      </c>
      <c r="S115" s="200">
        <f t="shared" si="127"/>
        <v>0</v>
      </c>
      <c r="T115" s="200">
        <f t="shared" si="127"/>
        <v>0</v>
      </c>
      <c r="U115" s="200">
        <f t="shared" si="127"/>
        <v>0</v>
      </c>
      <c r="V115" s="200">
        <f t="shared" si="127"/>
        <v>0</v>
      </c>
      <c r="W115" s="200">
        <f t="shared" si="127"/>
        <v>0</v>
      </c>
      <c r="X115" s="200">
        <f t="shared" si="127"/>
        <v>200</v>
      </c>
      <c r="Y115" s="200">
        <f t="shared" si="127"/>
        <v>208</v>
      </c>
      <c r="Z115" s="200">
        <f t="shared" si="127"/>
        <v>208</v>
      </c>
      <c r="AA115" s="200">
        <f t="shared" si="127"/>
        <v>201</v>
      </c>
      <c r="AB115" s="200">
        <f t="shared" si="127"/>
        <v>202</v>
      </c>
      <c r="AC115" s="200">
        <f t="shared" si="127"/>
        <v>192</v>
      </c>
      <c r="AD115" s="200">
        <f t="shared" si="127"/>
        <v>192</v>
      </c>
      <c r="AE115" s="200">
        <f t="shared" si="127"/>
        <v>201</v>
      </c>
      <c r="AF115" s="200">
        <f t="shared" si="127"/>
        <v>192</v>
      </c>
      <c r="AG115" s="200">
        <f t="shared" si="127"/>
        <v>207</v>
      </c>
      <c r="AH115" s="200">
        <f t="shared" si="127"/>
        <v>210</v>
      </c>
      <c r="AI115" s="200">
        <f t="shared" si="127"/>
        <v>210</v>
      </c>
      <c r="AJ115" s="200">
        <f t="shared" si="127"/>
        <v>210</v>
      </c>
      <c r="AK115" s="200">
        <f t="shared" si="127"/>
        <v>210</v>
      </c>
      <c r="AL115" s="200">
        <f t="shared" si="127"/>
        <v>210</v>
      </c>
      <c r="AM115" s="200">
        <f t="shared" si="127"/>
        <v>210</v>
      </c>
      <c r="AN115" s="200">
        <f t="shared" si="127"/>
        <v>210</v>
      </c>
      <c r="AO115" s="200">
        <f t="shared" si="127"/>
        <v>210</v>
      </c>
      <c r="AP115" s="200">
        <f t="shared" si="127"/>
        <v>210</v>
      </c>
      <c r="AQ115" s="200">
        <f t="shared" si="127"/>
        <v>210</v>
      </c>
      <c r="AR115" s="200">
        <f t="shared" si="127"/>
        <v>210</v>
      </c>
      <c r="AS115" s="200">
        <f t="shared" si="127"/>
        <v>210</v>
      </c>
      <c r="AT115" s="200">
        <f t="shared" si="127"/>
        <v>210</v>
      </c>
      <c r="AU115" s="200">
        <f t="shared" si="127"/>
        <v>210</v>
      </c>
      <c r="AV115" s="200">
        <f t="shared" si="127"/>
        <v>210</v>
      </c>
      <c r="AW115" s="200">
        <f t="shared" si="127"/>
        <v>57</v>
      </c>
      <c r="AX115" s="200">
        <f t="shared" ref="AX115:CC115" si="128">MIN($L$115,AX113+AX114)</f>
        <v>0</v>
      </c>
      <c r="AY115" s="200">
        <f t="shared" si="128"/>
        <v>0</v>
      </c>
      <c r="AZ115" s="200">
        <f t="shared" si="128"/>
        <v>0</v>
      </c>
      <c r="BA115" s="200">
        <f t="shared" si="128"/>
        <v>0</v>
      </c>
      <c r="BB115" s="200">
        <f t="shared" si="128"/>
        <v>0</v>
      </c>
      <c r="BC115" s="200">
        <f t="shared" si="128"/>
        <v>0</v>
      </c>
      <c r="BD115" s="200">
        <f t="shared" si="128"/>
        <v>0</v>
      </c>
      <c r="BE115" s="200">
        <f t="shared" si="128"/>
        <v>0</v>
      </c>
      <c r="BF115" s="200">
        <f t="shared" si="128"/>
        <v>0</v>
      </c>
      <c r="BG115" s="200">
        <f t="shared" si="128"/>
        <v>0</v>
      </c>
      <c r="BH115" s="200">
        <f t="shared" si="128"/>
        <v>0</v>
      </c>
      <c r="BI115" s="200">
        <f t="shared" si="128"/>
        <v>0</v>
      </c>
      <c r="BJ115" s="200">
        <f t="shared" si="128"/>
        <v>0</v>
      </c>
      <c r="BK115" s="200">
        <f t="shared" si="128"/>
        <v>0</v>
      </c>
      <c r="BL115" s="200">
        <f t="shared" si="128"/>
        <v>0</v>
      </c>
      <c r="BM115" s="200">
        <f t="shared" si="128"/>
        <v>0</v>
      </c>
      <c r="BN115" s="200">
        <f t="shared" si="128"/>
        <v>0</v>
      </c>
      <c r="BO115" s="200">
        <f t="shared" si="128"/>
        <v>0</v>
      </c>
      <c r="BP115" s="200">
        <f t="shared" si="128"/>
        <v>0</v>
      </c>
      <c r="BQ115" s="200">
        <f t="shared" si="128"/>
        <v>0</v>
      </c>
      <c r="BR115" s="200">
        <f t="shared" si="128"/>
        <v>0</v>
      </c>
      <c r="BS115" s="200">
        <f t="shared" si="128"/>
        <v>0</v>
      </c>
      <c r="BT115" s="200">
        <f t="shared" si="128"/>
        <v>0</v>
      </c>
      <c r="BU115" s="200">
        <f t="shared" si="128"/>
        <v>0</v>
      </c>
      <c r="BV115" s="200">
        <f t="shared" si="128"/>
        <v>0</v>
      </c>
      <c r="BW115" s="200">
        <f t="shared" si="128"/>
        <v>0</v>
      </c>
      <c r="BX115" s="200">
        <f t="shared" si="128"/>
        <v>0</v>
      </c>
      <c r="BY115" s="200">
        <f t="shared" si="128"/>
        <v>0</v>
      </c>
      <c r="BZ115" s="200">
        <f t="shared" si="128"/>
        <v>0</v>
      </c>
      <c r="CA115" s="200">
        <f t="shared" si="128"/>
        <v>0</v>
      </c>
      <c r="CB115" s="200">
        <f t="shared" si="128"/>
        <v>0</v>
      </c>
      <c r="CC115" s="200">
        <f t="shared" si="128"/>
        <v>0</v>
      </c>
      <c r="CD115" s="200">
        <f t="shared" ref="CD115:CP115" si="129">MIN($L$115,CD113+CD114)</f>
        <v>0</v>
      </c>
      <c r="CE115" s="200">
        <f t="shared" si="129"/>
        <v>0</v>
      </c>
      <c r="CF115" s="200">
        <f t="shared" si="129"/>
        <v>0</v>
      </c>
      <c r="CG115" s="200">
        <f t="shared" si="129"/>
        <v>0</v>
      </c>
      <c r="CH115" s="200">
        <f t="shared" si="129"/>
        <v>0</v>
      </c>
      <c r="CI115" s="200">
        <f t="shared" si="129"/>
        <v>0</v>
      </c>
      <c r="CJ115" s="200">
        <f t="shared" si="129"/>
        <v>0</v>
      </c>
      <c r="CK115" s="200">
        <f t="shared" si="129"/>
        <v>0</v>
      </c>
      <c r="CL115" s="200">
        <f t="shared" si="129"/>
        <v>0</v>
      </c>
      <c r="CM115" s="200">
        <f t="shared" si="129"/>
        <v>0</v>
      </c>
      <c r="CN115" s="200">
        <f t="shared" si="129"/>
        <v>0</v>
      </c>
      <c r="CO115" s="200">
        <f t="shared" si="129"/>
        <v>0</v>
      </c>
      <c r="CP115" s="200">
        <f t="shared" si="129"/>
        <v>0</v>
      </c>
    </row>
    <row r="116" spans="2:94" s="61" customFormat="1" ht="12.75" customHeight="1" x14ac:dyDescent="0.2">
      <c r="B116" s="61" t="s">
        <v>242</v>
      </c>
      <c r="I116" s="81"/>
      <c r="J116" s="5" t="s">
        <v>152</v>
      </c>
      <c r="R116" s="200">
        <f>R113+R114-R115</f>
        <v>0</v>
      </c>
      <c r="S116" s="200">
        <f t="shared" ref="S116:CD116" si="130">S113+S114-S115</f>
        <v>0</v>
      </c>
      <c r="T116" s="200">
        <f t="shared" si="130"/>
        <v>0</v>
      </c>
      <c r="U116" s="200">
        <f t="shared" si="130"/>
        <v>0</v>
      </c>
      <c r="V116" s="200">
        <f t="shared" si="130"/>
        <v>0</v>
      </c>
      <c r="W116" s="200">
        <f t="shared" si="130"/>
        <v>0</v>
      </c>
      <c r="X116" s="200">
        <f t="shared" si="130"/>
        <v>0</v>
      </c>
      <c r="Y116" s="200">
        <f t="shared" si="130"/>
        <v>0</v>
      </c>
      <c r="Z116" s="200">
        <f t="shared" si="130"/>
        <v>0</v>
      </c>
      <c r="AA116" s="200">
        <f t="shared" si="130"/>
        <v>0</v>
      </c>
      <c r="AB116" s="200">
        <f t="shared" si="130"/>
        <v>0</v>
      </c>
      <c r="AC116" s="200">
        <f t="shared" si="130"/>
        <v>0</v>
      </c>
      <c r="AD116" s="200">
        <f t="shared" si="130"/>
        <v>0</v>
      </c>
      <c r="AE116" s="200">
        <f t="shared" si="130"/>
        <v>0</v>
      </c>
      <c r="AF116" s="200">
        <f t="shared" si="130"/>
        <v>0</v>
      </c>
      <c r="AG116" s="200">
        <f t="shared" si="130"/>
        <v>0</v>
      </c>
      <c r="AH116" s="200">
        <f t="shared" si="130"/>
        <v>119</v>
      </c>
      <c r="AI116" s="200">
        <f t="shared" si="130"/>
        <v>209</v>
      </c>
      <c r="AJ116" s="200">
        <f t="shared" si="130"/>
        <v>299</v>
      </c>
      <c r="AK116" s="200">
        <f t="shared" si="130"/>
        <v>389</v>
      </c>
      <c r="AL116" s="200">
        <f t="shared" si="130"/>
        <v>479</v>
      </c>
      <c r="AM116" s="200">
        <f t="shared" si="130"/>
        <v>569</v>
      </c>
      <c r="AN116" s="200">
        <f t="shared" si="130"/>
        <v>659</v>
      </c>
      <c r="AO116" s="200">
        <f t="shared" si="130"/>
        <v>749</v>
      </c>
      <c r="AP116" s="200">
        <f t="shared" si="130"/>
        <v>839</v>
      </c>
      <c r="AQ116" s="200">
        <f t="shared" si="130"/>
        <v>929</v>
      </c>
      <c r="AR116" s="200">
        <f t="shared" si="130"/>
        <v>897</v>
      </c>
      <c r="AS116" s="200">
        <f t="shared" si="130"/>
        <v>687</v>
      </c>
      <c r="AT116" s="200">
        <f t="shared" si="130"/>
        <v>477</v>
      </c>
      <c r="AU116" s="200">
        <f t="shared" si="130"/>
        <v>267</v>
      </c>
      <c r="AV116" s="200">
        <f t="shared" si="130"/>
        <v>57</v>
      </c>
      <c r="AW116" s="200">
        <f t="shared" si="130"/>
        <v>0</v>
      </c>
      <c r="AX116" s="200">
        <f t="shared" si="130"/>
        <v>0</v>
      </c>
      <c r="AY116" s="200">
        <f t="shared" si="130"/>
        <v>0</v>
      </c>
      <c r="AZ116" s="200">
        <f t="shared" si="130"/>
        <v>0</v>
      </c>
      <c r="BA116" s="200">
        <f t="shared" si="130"/>
        <v>0</v>
      </c>
      <c r="BB116" s="200">
        <f t="shared" si="130"/>
        <v>0</v>
      </c>
      <c r="BC116" s="200">
        <f t="shared" si="130"/>
        <v>0</v>
      </c>
      <c r="BD116" s="200">
        <f t="shared" si="130"/>
        <v>0</v>
      </c>
      <c r="BE116" s="200">
        <f t="shared" si="130"/>
        <v>0</v>
      </c>
      <c r="BF116" s="200">
        <f t="shared" si="130"/>
        <v>0</v>
      </c>
      <c r="BG116" s="200">
        <f t="shared" si="130"/>
        <v>0</v>
      </c>
      <c r="BH116" s="200">
        <f t="shared" si="130"/>
        <v>0</v>
      </c>
      <c r="BI116" s="200">
        <f t="shared" si="130"/>
        <v>0</v>
      </c>
      <c r="BJ116" s="200">
        <f t="shared" si="130"/>
        <v>0</v>
      </c>
      <c r="BK116" s="200">
        <f t="shared" si="130"/>
        <v>0</v>
      </c>
      <c r="BL116" s="200">
        <f t="shared" si="130"/>
        <v>0</v>
      </c>
      <c r="BM116" s="200">
        <f t="shared" si="130"/>
        <v>0</v>
      </c>
      <c r="BN116" s="200">
        <f t="shared" si="130"/>
        <v>0</v>
      </c>
      <c r="BO116" s="200">
        <f t="shared" si="130"/>
        <v>0</v>
      </c>
      <c r="BP116" s="200">
        <f t="shared" si="130"/>
        <v>0</v>
      </c>
      <c r="BQ116" s="200">
        <f t="shared" si="130"/>
        <v>0</v>
      </c>
      <c r="BR116" s="200">
        <f t="shared" si="130"/>
        <v>0</v>
      </c>
      <c r="BS116" s="200">
        <f t="shared" si="130"/>
        <v>0</v>
      </c>
      <c r="BT116" s="200">
        <f t="shared" si="130"/>
        <v>0</v>
      </c>
      <c r="BU116" s="200">
        <f t="shared" si="130"/>
        <v>0</v>
      </c>
      <c r="BV116" s="200">
        <f t="shared" si="130"/>
        <v>0</v>
      </c>
      <c r="BW116" s="200">
        <f t="shared" si="130"/>
        <v>0</v>
      </c>
      <c r="BX116" s="200">
        <f t="shared" si="130"/>
        <v>0</v>
      </c>
      <c r="BY116" s="200">
        <f t="shared" si="130"/>
        <v>0</v>
      </c>
      <c r="BZ116" s="200">
        <f t="shared" si="130"/>
        <v>0</v>
      </c>
      <c r="CA116" s="200">
        <f t="shared" si="130"/>
        <v>0</v>
      </c>
      <c r="CB116" s="200">
        <f t="shared" si="130"/>
        <v>0</v>
      </c>
      <c r="CC116" s="200">
        <f t="shared" si="130"/>
        <v>0</v>
      </c>
      <c r="CD116" s="200">
        <f t="shared" si="130"/>
        <v>0</v>
      </c>
      <c r="CE116" s="200">
        <f t="shared" ref="CE116:CP116" si="131">CE113+CE114-CE115</f>
        <v>0</v>
      </c>
      <c r="CF116" s="200">
        <f t="shared" si="131"/>
        <v>0</v>
      </c>
      <c r="CG116" s="200">
        <f t="shared" si="131"/>
        <v>0</v>
      </c>
      <c r="CH116" s="200">
        <f t="shared" si="131"/>
        <v>0</v>
      </c>
      <c r="CI116" s="200">
        <f t="shared" si="131"/>
        <v>0</v>
      </c>
      <c r="CJ116" s="200">
        <f t="shared" si="131"/>
        <v>0</v>
      </c>
      <c r="CK116" s="200">
        <f t="shared" si="131"/>
        <v>0</v>
      </c>
      <c r="CL116" s="200">
        <f t="shared" si="131"/>
        <v>0</v>
      </c>
      <c r="CM116" s="200">
        <f t="shared" si="131"/>
        <v>0</v>
      </c>
      <c r="CN116" s="200">
        <f t="shared" si="131"/>
        <v>0</v>
      </c>
      <c r="CO116" s="200">
        <f t="shared" si="131"/>
        <v>0</v>
      </c>
      <c r="CP116" s="200">
        <f t="shared" si="131"/>
        <v>0</v>
      </c>
    </row>
    <row r="117" spans="2:94" s="61" customFormat="1" ht="12.75" customHeight="1" outlineLevel="1" x14ac:dyDescent="0.2">
      <c r="I117" s="81"/>
      <c r="J117" s="5"/>
      <c r="L117" s="135" t="s">
        <v>367</v>
      </c>
      <c r="M117" s="135" t="s">
        <v>179</v>
      </c>
    </row>
    <row r="118" spans="2:94" s="61" customFormat="1" ht="12.75" customHeight="1" outlineLevel="1" x14ac:dyDescent="0.2">
      <c r="B118" s="61" t="s">
        <v>504</v>
      </c>
      <c r="I118" s="81"/>
      <c r="J118" s="5" t="s">
        <v>62</v>
      </c>
      <c r="L118" s="194">
        <f>((L72*M72)+(L78*M78))/SUM(L78,L72)</f>
        <v>0.18157111295222317</v>
      </c>
      <c r="M118" s="148">
        <f>Sens!F21</f>
        <v>0</v>
      </c>
      <c r="R118" s="205">
        <f t="shared" ref="R118:AW118" si="132">$L118+$M$118</f>
        <v>0.18157111295222317</v>
      </c>
      <c r="S118" s="205">
        <f t="shared" si="132"/>
        <v>0.18157111295222317</v>
      </c>
      <c r="T118" s="205">
        <f t="shared" si="132"/>
        <v>0.18157111295222317</v>
      </c>
      <c r="U118" s="205">
        <f t="shared" si="132"/>
        <v>0.18157111295222317</v>
      </c>
      <c r="V118" s="205">
        <f t="shared" si="132"/>
        <v>0.18157111295222317</v>
      </c>
      <c r="W118" s="205">
        <f t="shared" si="132"/>
        <v>0.18157111295222317</v>
      </c>
      <c r="X118" s="205">
        <f t="shared" si="132"/>
        <v>0.18157111295222317</v>
      </c>
      <c r="Y118" s="205">
        <f t="shared" si="132"/>
        <v>0.18157111295222317</v>
      </c>
      <c r="Z118" s="205">
        <f t="shared" si="132"/>
        <v>0.18157111295222317</v>
      </c>
      <c r="AA118" s="205">
        <f t="shared" si="132"/>
        <v>0.18157111295222317</v>
      </c>
      <c r="AB118" s="205">
        <f t="shared" si="132"/>
        <v>0.18157111295222317</v>
      </c>
      <c r="AC118" s="205">
        <f t="shared" si="132"/>
        <v>0.18157111295222317</v>
      </c>
      <c r="AD118" s="205">
        <f t="shared" si="132"/>
        <v>0.18157111295222317</v>
      </c>
      <c r="AE118" s="205">
        <f t="shared" si="132"/>
        <v>0.18157111295222317</v>
      </c>
      <c r="AF118" s="205">
        <f t="shared" si="132"/>
        <v>0.18157111295222317</v>
      </c>
      <c r="AG118" s="205">
        <f t="shared" si="132"/>
        <v>0.18157111295222317</v>
      </c>
      <c r="AH118" s="205">
        <f t="shared" si="132"/>
        <v>0.18157111295222317</v>
      </c>
      <c r="AI118" s="205">
        <f t="shared" si="132"/>
        <v>0.18157111295222317</v>
      </c>
      <c r="AJ118" s="205">
        <f t="shared" si="132"/>
        <v>0.18157111295222317</v>
      </c>
      <c r="AK118" s="205">
        <f t="shared" si="132"/>
        <v>0.18157111295222317</v>
      </c>
      <c r="AL118" s="205">
        <f t="shared" si="132"/>
        <v>0.18157111295222317</v>
      </c>
      <c r="AM118" s="205">
        <f t="shared" si="132"/>
        <v>0.18157111295222317</v>
      </c>
      <c r="AN118" s="205">
        <f t="shared" si="132"/>
        <v>0.18157111295222317</v>
      </c>
      <c r="AO118" s="205">
        <f t="shared" si="132"/>
        <v>0.18157111295222317</v>
      </c>
      <c r="AP118" s="205">
        <f t="shared" si="132"/>
        <v>0.18157111295222317</v>
      </c>
      <c r="AQ118" s="205">
        <f t="shared" si="132"/>
        <v>0.18157111295222317</v>
      </c>
      <c r="AR118" s="205">
        <f t="shared" si="132"/>
        <v>0.18157111295222317</v>
      </c>
      <c r="AS118" s="205">
        <f t="shared" si="132"/>
        <v>0.18157111295222317</v>
      </c>
      <c r="AT118" s="205">
        <f t="shared" si="132"/>
        <v>0.18157111295222317</v>
      </c>
      <c r="AU118" s="205">
        <f t="shared" si="132"/>
        <v>0.18157111295222317</v>
      </c>
      <c r="AV118" s="205">
        <f t="shared" si="132"/>
        <v>0.18157111295222317</v>
      </c>
      <c r="AW118" s="205">
        <f t="shared" si="132"/>
        <v>0.18157111295222317</v>
      </c>
      <c r="AX118" s="205">
        <f t="shared" ref="AX118:CC118" si="133">$L118+$M$118</f>
        <v>0.18157111295222317</v>
      </c>
      <c r="AY118" s="205">
        <f t="shared" si="133"/>
        <v>0.18157111295222317</v>
      </c>
      <c r="AZ118" s="205">
        <f t="shared" si="133"/>
        <v>0.18157111295222317</v>
      </c>
      <c r="BA118" s="205">
        <f t="shared" si="133"/>
        <v>0.18157111295222317</v>
      </c>
      <c r="BB118" s="205">
        <f t="shared" si="133"/>
        <v>0.18157111295222317</v>
      </c>
      <c r="BC118" s="205">
        <f t="shared" si="133"/>
        <v>0.18157111295222317</v>
      </c>
      <c r="BD118" s="205">
        <f t="shared" si="133"/>
        <v>0.18157111295222317</v>
      </c>
      <c r="BE118" s="205">
        <f t="shared" si="133"/>
        <v>0.18157111295222317</v>
      </c>
      <c r="BF118" s="205">
        <f t="shared" si="133"/>
        <v>0.18157111295222317</v>
      </c>
      <c r="BG118" s="205">
        <f t="shared" si="133"/>
        <v>0.18157111295222317</v>
      </c>
      <c r="BH118" s="205">
        <f t="shared" si="133"/>
        <v>0.18157111295222317</v>
      </c>
      <c r="BI118" s="205">
        <f t="shared" si="133"/>
        <v>0.18157111295222317</v>
      </c>
      <c r="BJ118" s="205">
        <f t="shared" si="133"/>
        <v>0.18157111295222317</v>
      </c>
      <c r="BK118" s="205">
        <f t="shared" si="133"/>
        <v>0.18157111295222317</v>
      </c>
      <c r="BL118" s="205">
        <f t="shared" si="133"/>
        <v>0.18157111295222317</v>
      </c>
      <c r="BM118" s="205">
        <f t="shared" si="133"/>
        <v>0.18157111295222317</v>
      </c>
      <c r="BN118" s="205">
        <f t="shared" si="133"/>
        <v>0.18157111295222317</v>
      </c>
      <c r="BO118" s="205">
        <f t="shared" si="133"/>
        <v>0.18157111295222317</v>
      </c>
      <c r="BP118" s="205">
        <f t="shared" si="133"/>
        <v>0.18157111295222317</v>
      </c>
      <c r="BQ118" s="205">
        <f t="shared" si="133"/>
        <v>0.18157111295222317</v>
      </c>
      <c r="BR118" s="205">
        <f t="shared" si="133"/>
        <v>0.18157111295222317</v>
      </c>
      <c r="BS118" s="205">
        <f t="shared" si="133"/>
        <v>0.18157111295222317</v>
      </c>
      <c r="BT118" s="205">
        <f t="shared" si="133"/>
        <v>0.18157111295222317</v>
      </c>
      <c r="BU118" s="205">
        <f t="shared" si="133"/>
        <v>0.18157111295222317</v>
      </c>
      <c r="BV118" s="205">
        <f t="shared" si="133"/>
        <v>0.18157111295222317</v>
      </c>
      <c r="BW118" s="205">
        <f t="shared" si="133"/>
        <v>0.18157111295222317</v>
      </c>
      <c r="BX118" s="205">
        <f t="shared" si="133"/>
        <v>0.18157111295222317</v>
      </c>
      <c r="BY118" s="205">
        <f t="shared" si="133"/>
        <v>0.18157111295222317</v>
      </c>
      <c r="BZ118" s="205">
        <f t="shared" si="133"/>
        <v>0.18157111295222317</v>
      </c>
      <c r="CA118" s="205">
        <f t="shared" si="133"/>
        <v>0.18157111295222317</v>
      </c>
      <c r="CB118" s="205">
        <f t="shared" si="133"/>
        <v>0.18157111295222317</v>
      </c>
      <c r="CC118" s="205">
        <f t="shared" si="133"/>
        <v>0.18157111295222317</v>
      </c>
      <c r="CD118" s="205">
        <f t="shared" ref="CD118:CP118" si="134">$L118+$M$118</f>
        <v>0.18157111295222317</v>
      </c>
      <c r="CE118" s="205">
        <f t="shared" si="134"/>
        <v>0.18157111295222317</v>
      </c>
      <c r="CF118" s="205">
        <f t="shared" si="134"/>
        <v>0.18157111295222317</v>
      </c>
      <c r="CG118" s="205">
        <f t="shared" si="134"/>
        <v>0.18157111295222317</v>
      </c>
      <c r="CH118" s="205">
        <f t="shared" si="134"/>
        <v>0.18157111295222317</v>
      </c>
      <c r="CI118" s="205">
        <f t="shared" si="134"/>
        <v>0.18157111295222317</v>
      </c>
      <c r="CJ118" s="205">
        <f t="shared" si="134"/>
        <v>0.18157111295222317</v>
      </c>
      <c r="CK118" s="205">
        <f t="shared" si="134"/>
        <v>0.18157111295222317</v>
      </c>
      <c r="CL118" s="205">
        <f t="shared" si="134"/>
        <v>0.18157111295222317</v>
      </c>
      <c r="CM118" s="205">
        <f t="shared" si="134"/>
        <v>0.18157111295222317</v>
      </c>
      <c r="CN118" s="205">
        <f t="shared" si="134"/>
        <v>0.18157111295222317</v>
      </c>
      <c r="CO118" s="205">
        <f t="shared" si="134"/>
        <v>0.18157111295222317</v>
      </c>
      <c r="CP118" s="205">
        <f t="shared" si="134"/>
        <v>0.18157111295222317</v>
      </c>
    </row>
    <row r="119" spans="2:94" s="61" customFormat="1" ht="12.75" customHeight="1" x14ac:dyDescent="0.2">
      <c r="I119" s="81"/>
      <c r="J119" s="5"/>
    </row>
    <row r="120" spans="2:94" s="61" customFormat="1" ht="12.75" customHeight="1" x14ac:dyDescent="0.2">
      <c r="B120" s="61" t="s">
        <v>148</v>
      </c>
      <c r="I120" s="81"/>
      <c r="J120" s="5" t="s">
        <v>510</v>
      </c>
      <c r="P120" s="127">
        <f>SUM(R120:CP120)</f>
        <v>945.98549848108269</v>
      </c>
      <c r="R120" s="204">
        <f>R115*R118</f>
        <v>0</v>
      </c>
      <c r="S120" s="204">
        <f t="shared" ref="S120:CD120" si="135">S115*S118</f>
        <v>0</v>
      </c>
      <c r="T120" s="204">
        <f t="shared" si="135"/>
        <v>0</v>
      </c>
      <c r="U120" s="204">
        <f t="shared" si="135"/>
        <v>0</v>
      </c>
      <c r="V120" s="204">
        <f t="shared" si="135"/>
        <v>0</v>
      </c>
      <c r="W120" s="204">
        <f t="shared" si="135"/>
        <v>0</v>
      </c>
      <c r="X120" s="204">
        <f t="shared" si="135"/>
        <v>36.314222590444636</v>
      </c>
      <c r="Y120" s="204">
        <f t="shared" si="135"/>
        <v>37.766791494062417</v>
      </c>
      <c r="Z120" s="204">
        <f t="shared" si="135"/>
        <v>37.766791494062417</v>
      </c>
      <c r="AA120" s="204">
        <f t="shared" si="135"/>
        <v>36.495793703396856</v>
      </c>
      <c r="AB120" s="204">
        <f t="shared" si="135"/>
        <v>36.677364816349083</v>
      </c>
      <c r="AC120" s="204">
        <f t="shared" si="135"/>
        <v>34.861653686826848</v>
      </c>
      <c r="AD120" s="204">
        <f t="shared" si="135"/>
        <v>34.861653686826848</v>
      </c>
      <c r="AE120" s="204">
        <f t="shared" si="135"/>
        <v>36.495793703396856</v>
      </c>
      <c r="AF120" s="204">
        <f t="shared" si="135"/>
        <v>34.861653686826848</v>
      </c>
      <c r="AG120" s="204">
        <f t="shared" si="135"/>
        <v>37.585220381110197</v>
      </c>
      <c r="AH120" s="204">
        <f t="shared" si="135"/>
        <v>38.129933719966864</v>
      </c>
      <c r="AI120" s="204">
        <f t="shared" si="135"/>
        <v>38.129933719966864</v>
      </c>
      <c r="AJ120" s="204">
        <f t="shared" si="135"/>
        <v>38.129933719966864</v>
      </c>
      <c r="AK120" s="204">
        <f t="shared" si="135"/>
        <v>38.129933719966864</v>
      </c>
      <c r="AL120" s="204">
        <f t="shared" si="135"/>
        <v>38.129933719966864</v>
      </c>
      <c r="AM120" s="204">
        <f t="shared" si="135"/>
        <v>38.129933719966864</v>
      </c>
      <c r="AN120" s="204">
        <f t="shared" si="135"/>
        <v>38.129933719966864</v>
      </c>
      <c r="AO120" s="204">
        <f t="shared" si="135"/>
        <v>38.129933719966864</v>
      </c>
      <c r="AP120" s="204">
        <f t="shared" si="135"/>
        <v>38.129933719966864</v>
      </c>
      <c r="AQ120" s="204">
        <f t="shared" si="135"/>
        <v>38.129933719966864</v>
      </c>
      <c r="AR120" s="204">
        <f t="shared" si="135"/>
        <v>38.129933719966864</v>
      </c>
      <c r="AS120" s="204">
        <f t="shared" si="135"/>
        <v>38.129933719966864</v>
      </c>
      <c r="AT120" s="204">
        <f t="shared" si="135"/>
        <v>38.129933719966864</v>
      </c>
      <c r="AU120" s="204">
        <f t="shared" si="135"/>
        <v>38.129933719966864</v>
      </c>
      <c r="AV120" s="204">
        <f t="shared" si="135"/>
        <v>38.129933719966864</v>
      </c>
      <c r="AW120" s="204">
        <f t="shared" si="135"/>
        <v>10.34955343827672</v>
      </c>
      <c r="AX120" s="204">
        <f t="shared" si="135"/>
        <v>0</v>
      </c>
      <c r="AY120" s="204">
        <f t="shared" si="135"/>
        <v>0</v>
      </c>
      <c r="AZ120" s="204">
        <f t="shared" si="135"/>
        <v>0</v>
      </c>
      <c r="BA120" s="204">
        <f t="shared" si="135"/>
        <v>0</v>
      </c>
      <c r="BB120" s="204">
        <f t="shared" si="135"/>
        <v>0</v>
      </c>
      <c r="BC120" s="204">
        <f t="shared" si="135"/>
        <v>0</v>
      </c>
      <c r="BD120" s="204">
        <f t="shared" si="135"/>
        <v>0</v>
      </c>
      <c r="BE120" s="204">
        <f t="shared" si="135"/>
        <v>0</v>
      </c>
      <c r="BF120" s="204">
        <f t="shared" si="135"/>
        <v>0</v>
      </c>
      <c r="BG120" s="204">
        <f t="shared" si="135"/>
        <v>0</v>
      </c>
      <c r="BH120" s="204">
        <f t="shared" si="135"/>
        <v>0</v>
      </c>
      <c r="BI120" s="204">
        <f t="shared" si="135"/>
        <v>0</v>
      </c>
      <c r="BJ120" s="204">
        <f t="shared" si="135"/>
        <v>0</v>
      </c>
      <c r="BK120" s="204">
        <f t="shared" si="135"/>
        <v>0</v>
      </c>
      <c r="BL120" s="204">
        <f t="shared" si="135"/>
        <v>0</v>
      </c>
      <c r="BM120" s="204">
        <f t="shared" si="135"/>
        <v>0</v>
      </c>
      <c r="BN120" s="204">
        <f t="shared" si="135"/>
        <v>0</v>
      </c>
      <c r="BO120" s="204">
        <f t="shared" si="135"/>
        <v>0</v>
      </c>
      <c r="BP120" s="204">
        <f t="shared" si="135"/>
        <v>0</v>
      </c>
      <c r="BQ120" s="204">
        <f t="shared" si="135"/>
        <v>0</v>
      </c>
      <c r="BR120" s="204">
        <f t="shared" si="135"/>
        <v>0</v>
      </c>
      <c r="BS120" s="204">
        <f t="shared" si="135"/>
        <v>0</v>
      </c>
      <c r="BT120" s="204">
        <f t="shared" si="135"/>
        <v>0</v>
      </c>
      <c r="BU120" s="204">
        <f t="shared" si="135"/>
        <v>0</v>
      </c>
      <c r="BV120" s="204">
        <f t="shared" si="135"/>
        <v>0</v>
      </c>
      <c r="BW120" s="204">
        <f t="shared" si="135"/>
        <v>0</v>
      </c>
      <c r="BX120" s="204">
        <f t="shared" si="135"/>
        <v>0</v>
      </c>
      <c r="BY120" s="204">
        <f t="shared" si="135"/>
        <v>0</v>
      </c>
      <c r="BZ120" s="204">
        <f t="shared" si="135"/>
        <v>0</v>
      </c>
      <c r="CA120" s="204">
        <f t="shared" si="135"/>
        <v>0</v>
      </c>
      <c r="CB120" s="204">
        <f t="shared" si="135"/>
        <v>0</v>
      </c>
      <c r="CC120" s="204">
        <f t="shared" si="135"/>
        <v>0</v>
      </c>
      <c r="CD120" s="204">
        <f t="shared" si="135"/>
        <v>0</v>
      </c>
      <c r="CE120" s="204">
        <f t="shared" ref="CE120:CP120" si="136">CE115*CE118</f>
        <v>0</v>
      </c>
      <c r="CF120" s="204">
        <f t="shared" si="136"/>
        <v>0</v>
      </c>
      <c r="CG120" s="204">
        <f t="shared" si="136"/>
        <v>0</v>
      </c>
      <c r="CH120" s="204">
        <f t="shared" si="136"/>
        <v>0</v>
      </c>
      <c r="CI120" s="204">
        <f t="shared" si="136"/>
        <v>0</v>
      </c>
      <c r="CJ120" s="204">
        <f t="shared" si="136"/>
        <v>0</v>
      </c>
      <c r="CK120" s="204">
        <f t="shared" si="136"/>
        <v>0</v>
      </c>
      <c r="CL120" s="204">
        <f t="shared" si="136"/>
        <v>0</v>
      </c>
      <c r="CM120" s="204">
        <f t="shared" si="136"/>
        <v>0</v>
      </c>
      <c r="CN120" s="204">
        <f t="shared" si="136"/>
        <v>0</v>
      </c>
      <c r="CO120" s="204">
        <f t="shared" si="136"/>
        <v>0</v>
      </c>
      <c r="CP120" s="204">
        <f t="shared" si="136"/>
        <v>0</v>
      </c>
    </row>
    <row r="121" spans="2:94" s="61" customFormat="1" ht="12.75" customHeight="1" x14ac:dyDescent="0.2">
      <c r="B121" s="61" t="s">
        <v>148</v>
      </c>
      <c r="I121" s="81"/>
      <c r="J121" s="5" t="s">
        <v>511</v>
      </c>
      <c r="L121" s="192">
        <f>Input_Scen!$J$105</f>
        <v>0.41</v>
      </c>
      <c r="P121" s="127">
        <f>SUM(R121:CP121)</f>
        <v>2307.2817036123975</v>
      </c>
      <c r="R121" s="204">
        <f t="shared" ref="R121:AW121" si="137">R120/$L$121</f>
        <v>0</v>
      </c>
      <c r="S121" s="204">
        <f t="shared" si="137"/>
        <v>0</v>
      </c>
      <c r="T121" s="204">
        <f t="shared" si="137"/>
        <v>0</v>
      </c>
      <c r="U121" s="204">
        <f t="shared" si="137"/>
        <v>0</v>
      </c>
      <c r="V121" s="204">
        <f t="shared" si="137"/>
        <v>0</v>
      </c>
      <c r="W121" s="204">
        <f t="shared" si="137"/>
        <v>0</v>
      </c>
      <c r="X121" s="204">
        <f t="shared" si="137"/>
        <v>88.571274610840575</v>
      </c>
      <c r="Y121" s="204">
        <f t="shared" si="137"/>
        <v>92.114125595274189</v>
      </c>
      <c r="Z121" s="204">
        <f t="shared" si="137"/>
        <v>92.114125595274189</v>
      </c>
      <c r="AA121" s="204">
        <f t="shared" si="137"/>
        <v>89.014130983894773</v>
      </c>
      <c r="AB121" s="204">
        <f t="shared" si="137"/>
        <v>89.456987356948986</v>
      </c>
      <c r="AC121" s="204">
        <f t="shared" si="137"/>
        <v>85.028423626406948</v>
      </c>
      <c r="AD121" s="204">
        <f t="shared" si="137"/>
        <v>85.028423626406948</v>
      </c>
      <c r="AE121" s="204">
        <f t="shared" si="137"/>
        <v>89.014130983894773</v>
      </c>
      <c r="AF121" s="204">
        <f t="shared" si="137"/>
        <v>85.028423626406948</v>
      </c>
      <c r="AG121" s="204">
        <f t="shared" si="137"/>
        <v>91.671269222220005</v>
      </c>
      <c r="AH121" s="204">
        <f t="shared" si="137"/>
        <v>92.999838341382599</v>
      </c>
      <c r="AI121" s="204">
        <f t="shared" si="137"/>
        <v>92.999838341382599</v>
      </c>
      <c r="AJ121" s="204">
        <f t="shared" si="137"/>
        <v>92.999838341382599</v>
      </c>
      <c r="AK121" s="204">
        <f t="shared" si="137"/>
        <v>92.999838341382599</v>
      </c>
      <c r="AL121" s="204">
        <f t="shared" si="137"/>
        <v>92.999838341382599</v>
      </c>
      <c r="AM121" s="204">
        <f t="shared" si="137"/>
        <v>92.999838341382599</v>
      </c>
      <c r="AN121" s="204">
        <f t="shared" si="137"/>
        <v>92.999838341382599</v>
      </c>
      <c r="AO121" s="204">
        <f t="shared" si="137"/>
        <v>92.999838341382599</v>
      </c>
      <c r="AP121" s="204">
        <f t="shared" si="137"/>
        <v>92.999838341382599</v>
      </c>
      <c r="AQ121" s="204">
        <f t="shared" si="137"/>
        <v>92.999838341382599</v>
      </c>
      <c r="AR121" s="204">
        <f t="shared" si="137"/>
        <v>92.999838341382599</v>
      </c>
      <c r="AS121" s="204">
        <f t="shared" si="137"/>
        <v>92.999838341382599</v>
      </c>
      <c r="AT121" s="204">
        <f t="shared" si="137"/>
        <v>92.999838341382599</v>
      </c>
      <c r="AU121" s="204">
        <f t="shared" si="137"/>
        <v>92.999838341382599</v>
      </c>
      <c r="AV121" s="204">
        <f t="shared" si="137"/>
        <v>92.999838341382599</v>
      </c>
      <c r="AW121" s="204">
        <f t="shared" si="137"/>
        <v>25.242813264089563</v>
      </c>
      <c r="AX121" s="204">
        <f t="shared" ref="AX121:CC121" si="138">AX120/$L$121</f>
        <v>0</v>
      </c>
      <c r="AY121" s="204">
        <f t="shared" si="138"/>
        <v>0</v>
      </c>
      <c r="AZ121" s="204">
        <f t="shared" si="138"/>
        <v>0</v>
      </c>
      <c r="BA121" s="204">
        <f t="shared" si="138"/>
        <v>0</v>
      </c>
      <c r="BB121" s="204">
        <f t="shared" si="138"/>
        <v>0</v>
      </c>
      <c r="BC121" s="204">
        <f t="shared" si="138"/>
        <v>0</v>
      </c>
      <c r="BD121" s="204">
        <f t="shared" si="138"/>
        <v>0</v>
      </c>
      <c r="BE121" s="204">
        <f t="shared" si="138"/>
        <v>0</v>
      </c>
      <c r="BF121" s="204">
        <f t="shared" si="138"/>
        <v>0</v>
      </c>
      <c r="BG121" s="204">
        <f t="shared" si="138"/>
        <v>0</v>
      </c>
      <c r="BH121" s="204">
        <f t="shared" si="138"/>
        <v>0</v>
      </c>
      <c r="BI121" s="204">
        <f t="shared" si="138"/>
        <v>0</v>
      </c>
      <c r="BJ121" s="204">
        <f t="shared" si="138"/>
        <v>0</v>
      </c>
      <c r="BK121" s="204">
        <f t="shared" si="138"/>
        <v>0</v>
      </c>
      <c r="BL121" s="204">
        <f t="shared" si="138"/>
        <v>0</v>
      </c>
      <c r="BM121" s="204">
        <f t="shared" si="138"/>
        <v>0</v>
      </c>
      <c r="BN121" s="204">
        <f t="shared" si="138"/>
        <v>0</v>
      </c>
      <c r="BO121" s="204">
        <f t="shared" si="138"/>
        <v>0</v>
      </c>
      <c r="BP121" s="204">
        <f t="shared" si="138"/>
        <v>0</v>
      </c>
      <c r="BQ121" s="204">
        <f t="shared" si="138"/>
        <v>0</v>
      </c>
      <c r="BR121" s="204">
        <f t="shared" si="138"/>
        <v>0</v>
      </c>
      <c r="BS121" s="204">
        <f t="shared" si="138"/>
        <v>0</v>
      </c>
      <c r="BT121" s="204">
        <f t="shared" si="138"/>
        <v>0</v>
      </c>
      <c r="BU121" s="204">
        <f t="shared" si="138"/>
        <v>0</v>
      </c>
      <c r="BV121" s="204">
        <f t="shared" si="138"/>
        <v>0</v>
      </c>
      <c r="BW121" s="204">
        <f t="shared" si="138"/>
        <v>0</v>
      </c>
      <c r="BX121" s="204">
        <f t="shared" si="138"/>
        <v>0</v>
      </c>
      <c r="BY121" s="204">
        <f t="shared" si="138"/>
        <v>0</v>
      </c>
      <c r="BZ121" s="204">
        <f t="shared" si="138"/>
        <v>0</v>
      </c>
      <c r="CA121" s="204">
        <f t="shared" si="138"/>
        <v>0</v>
      </c>
      <c r="CB121" s="204">
        <f t="shared" si="138"/>
        <v>0</v>
      </c>
      <c r="CC121" s="204">
        <f t="shared" si="138"/>
        <v>0</v>
      </c>
      <c r="CD121" s="204">
        <f t="shared" ref="CD121:CP121" si="139">CD120/$L$121</f>
        <v>0</v>
      </c>
      <c r="CE121" s="204">
        <f t="shared" si="139"/>
        <v>0</v>
      </c>
      <c r="CF121" s="204">
        <f t="shared" si="139"/>
        <v>0</v>
      </c>
      <c r="CG121" s="204">
        <f t="shared" si="139"/>
        <v>0</v>
      </c>
      <c r="CH121" s="204">
        <f t="shared" si="139"/>
        <v>0</v>
      </c>
      <c r="CI121" s="204">
        <f t="shared" si="139"/>
        <v>0</v>
      </c>
      <c r="CJ121" s="204">
        <f t="shared" si="139"/>
        <v>0</v>
      </c>
      <c r="CK121" s="204">
        <f t="shared" si="139"/>
        <v>0</v>
      </c>
      <c r="CL121" s="204">
        <f t="shared" si="139"/>
        <v>0</v>
      </c>
      <c r="CM121" s="204">
        <f t="shared" si="139"/>
        <v>0</v>
      </c>
      <c r="CN121" s="204">
        <f t="shared" si="139"/>
        <v>0</v>
      </c>
      <c r="CO121" s="204">
        <f t="shared" si="139"/>
        <v>0</v>
      </c>
      <c r="CP121" s="204">
        <f t="shared" si="139"/>
        <v>0</v>
      </c>
    </row>
    <row r="122" spans="2:94" s="61" customFormat="1" ht="12.75" customHeight="1" x14ac:dyDescent="0.2">
      <c r="I122" s="81"/>
      <c r="J122" s="5"/>
    </row>
    <row r="123" spans="2:94" s="61" customFormat="1" ht="12.75" customHeight="1" x14ac:dyDescent="0.2">
      <c r="B123" s="61" t="s">
        <v>513</v>
      </c>
      <c r="I123" s="81"/>
      <c r="J123" s="5" t="s">
        <v>62</v>
      </c>
      <c r="L123" s="194">
        <f>Input_Scen!J96</f>
        <v>0.88500000000000001</v>
      </c>
      <c r="R123" s="205">
        <f t="shared" ref="R123:AW123" si="140">$L$123</f>
        <v>0.88500000000000001</v>
      </c>
      <c r="S123" s="205">
        <f t="shared" si="140"/>
        <v>0.88500000000000001</v>
      </c>
      <c r="T123" s="205">
        <f t="shared" si="140"/>
        <v>0.88500000000000001</v>
      </c>
      <c r="U123" s="205">
        <f t="shared" si="140"/>
        <v>0.88500000000000001</v>
      </c>
      <c r="V123" s="205">
        <f t="shared" si="140"/>
        <v>0.88500000000000001</v>
      </c>
      <c r="W123" s="205">
        <f t="shared" si="140"/>
        <v>0.88500000000000001</v>
      </c>
      <c r="X123" s="205">
        <f t="shared" si="140"/>
        <v>0.88500000000000001</v>
      </c>
      <c r="Y123" s="205">
        <f t="shared" si="140"/>
        <v>0.88500000000000001</v>
      </c>
      <c r="Z123" s="205">
        <f t="shared" si="140"/>
        <v>0.88500000000000001</v>
      </c>
      <c r="AA123" s="205">
        <f t="shared" si="140"/>
        <v>0.88500000000000001</v>
      </c>
      <c r="AB123" s="205">
        <f t="shared" si="140"/>
        <v>0.88500000000000001</v>
      </c>
      <c r="AC123" s="205">
        <f t="shared" si="140"/>
        <v>0.88500000000000001</v>
      </c>
      <c r="AD123" s="205">
        <f t="shared" si="140"/>
        <v>0.88500000000000001</v>
      </c>
      <c r="AE123" s="205">
        <f t="shared" si="140"/>
        <v>0.88500000000000001</v>
      </c>
      <c r="AF123" s="205">
        <f t="shared" si="140"/>
        <v>0.88500000000000001</v>
      </c>
      <c r="AG123" s="205">
        <f t="shared" si="140"/>
        <v>0.88500000000000001</v>
      </c>
      <c r="AH123" s="205">
        <f t="shared" si="140"/>
        <v>0.88500000000000001</v>
      </c>
      <c r="AI123" s="205">
        <f t="shared" si="140"/>
        <v>0.88500000000000001</v>
      </c>
      <c r="AJ123" s="205">
        <f t="shared" si="140"/>
        <v>0.88500000000000001</v>
      </c>
      <c r="AK123" s="205">
        <f t="shared" si="140"/>
        <v>0.88500000000000001</v>
      </c>
      <c r="AL123" s="205">
        <f t="shared" si="140"/>
        <v>0.88500000000000001</v>
      </c>
      <c r="AM123" s="205">
        <f t="shared" si="140"/>
        <v>0.88500000000000001</v>
      </c>
      <c r="AN123" s="205">
        <f t="shared" si="140"/>
        <v>0.88500000000000001</v>
      </c>
      <c r="AO123" s="205">
        <f t="shared" si="140"/>
        <v>0.88500000000000001</v>
      </c>
      <c r="AP123" s="205">
        <f t="shared" si="140"/>
        <v>0.88500000000000001</v>
      </c>
      <c r="AQ123" s="205">
        <f t="shared" si="140"/>
        <v>0.88500000000000001</v>
      </c>
      <c r="AR123" s="205">
        <f t="shared" si="140"/>
        <v>0.88500000000000001</v>
      </c>
      <c r="AS123" s="205">
        <f t="shared" si="140"/>
        <v>0.88500000000000001</v>
      </c>
      <c r="AT123" s="205">
        <f t="shared" si="140"/>
        <v>0.88500000000000001</v>
      </c>
      <c r="AU123" s="205">
        <f t="shared" si="140"/>
        <v>0.88500000000000001</v>
      </c>
      <c r="AV123" s="205">
        <f t="shared" si="140"/>
        <v>0.88500000000000001</v>
      </c>
      <c r="AW123" s="205">
        <f t="shared" si="140"/>
        <v>0.88500000000000001</v>
      </c>
      <c r="AX123" s="205">
        <f t="shared" ref="AX123:CC123" si="141">$L$123</f>
        <v>0.88500000000000001</v>
      </c>
      <c r="AY123" s="205">
        <f t="shared" si="141"/>
        <v>0.88500000000000001</v>
      </c>
      <c r="AZ123" s="205">
        <f t="shared" si="141"/>
        <v>0.88500000000000001</v>
      </c>
      <c r="BA123" s="205">
        <f t="shared" si="141"/>
        <v>0.88500000000000001</v>
      </c>
      <c r="BB123" s="205">
        <f t="shared" si="141"/>
        <v>0.88500000000000001</v>
      </c>
      <c r="BC123" s="205">
        <f t="shared" si="141"/>
        <v>0.88500000000000001</v>
      </c>
      <c r="BD123" s="205">
        <f t="shared" si="141"/>
        <v>0.88500000000000001</v>
      </c>
      <c r="BE123" s="205">
        <f t="shared" si="141"/>
        <v>0.88500000000000001</v>
      </c>
      <c r="BF123" s="205">
        <f t="shared" si="141"/>
        <v>0.88500000000000001</v>
      </c>
      <c r="BG123" s="205">
        <f t="shared" si="141"/>
        <v>0.88500000000000001</v>
      </c>
      <c r="BH123" s="205">
        <f t="shared" si="141"/>
        <v>0.88500000000000001</v>
      </c>
      <c r="BI123" s="205">
        <f t="shared" si="141"/>
        <v>0.88500000000000001</v>
      </c>
      <c r="BJ123" s="205">
        <f t="shared" si="141"/>
        <v>0.88500000000000001</v>
      </c>
      <c r="BK123" s="205">
        <f t="shared" si="141"/>
        <v>0.88500000000000001</v>
      </c>
      <c r="BL123" s="205">
        <f t="shared" si="141"/>
        <v>0.88500000000000001</v>
      </c>
      <c r="BM123" s="205">
        <f t="shared" si="141"/>
        <v>0.88500000000000001</v>
      </c>
      <c r="BN123" s="205">
        <f t="shared" si="141"/>
        <v>0.88500000000000001</v>
      </c>
      <c r="BO123" s="205">
        <f t="shared" si="141"/>
        <v>0.88500000000000001</v>
      </c>
      <c r="BP123" s="205">
        <f t="shared" si="141"/>
        <v>0.88500000000000001</v>
      </c>
      <c r="BQ123" s="205">
        <f t="shared" si="141"/>
        <v>0.88500000000000001</v>
      </c>
      <c r="BR123" s="205">
        <f t="shared" si="141"/>
        <v>0.88500000000000001</v>
      </c>
      <c r="BS123" s="205">
        <f t="shared" si="141"/>
        <v>0.88500000000000001</v>
      </c>
      <c r="BT123" s="205">
        <f t="shared" si="141"/>
        <v>0.88500000000000001</v>
      </c>
      <c r="BU123" s="205">
        <f t="shared" si="141"/>
        <v>0.88500000000000001</v>
      </c>
      <c r="BV123" s="205">
        <f t="shared" si="141"/>
        <v>0.88500000000000001</v>
      </c>
      <c r="BW123" s="205">
        <f t="shared" si="141"/>
        <v>0.88500000000000001</v>
      </c>
      <c r="BX123" s="205">
        <f t="shared" si="141"/>
        <v>0.88500000000000001</v>
      </c>
      <c r="BY123" s="205">
        <f t="shared" si="141"/>
        <v>0.88500000000000001</v>
      </c>
      <c r="BZ123" s="205">
        <f t="shared" si="141"/>
        <v>0.88500000000000001</v>
      </c>
      <c r="CA123" s="205">
        <f t="shared" si="141"/>
        <v>0.88500000000000001</v>
      </c>
      <c r="CB123" s="205">
        <f t="shared" si="141"/>
        <v>0.88500000000000001</v>
      </c>
      <c r="CC123" s="205">
        <f t="shared" si="141"/>
        <v>0.88500000000000001</v>
      </c>
      <c r="CD123" s="205">
        <f t="shared" ref="CD123:CP123" si="142">$L$123</f>
        <v>0.88500000000000001</v>
      </c>
      <c r="CE123" s="205">
        <f t="shared" si="142"/>
        <v>0.88500000000000001</v>
      </c>
      <c r="CF123" s="205">
        <f t="shared" si="142"/>
        <v>0.88500000000000001</v>
      </c>
      <c r="CG123" s="205">
        <f t="shared" si="142"/>
        <v>0.88500000000000001</v>
      </c>
      <c r="CH123" s="205">
        <f t="shared" si="142"/>
        <v>0.88500000000000001</v>
      </c>
      <c r="CI123" s="205">
        <f t="shared" si="142"/>
        <v>0.88500000000000001</v>
      </c>
      <c r="CJ123" s="205">
        <f t="shared" si="142"/>
        <v>0.88500000000000001</v>
      </c>
      <c r="CK123" s="205">
        <f t="shared" si="142"/>
        <v>0.88500000000000001</v>
      </c>
      <c r="CL123" s="205">
        <f t="shared" si="142"/>
        <v>0.88500000000000001</v>
      </c>
      <c r="CM123" s="205">
        <f t="shared" si="142"/>
        <v>0.88500000000000001</v>
      </c>
      <c r="CN123" s="205">
        <f t="shared" si="142"/>
        <v>0.88500000000000001</v>
      </c>
      <c r="CO123" s="205">
        <f t="shared" si="142"/>
        <v>0.88500000000000001</v>
      </c>
      <c r="CP123" s="205">
        <f t="shared" si="142"/>
        <v>0.88500000000000001</v>
      </c>
    </row>
    <row r="124" spans="2:94" s="61" customFormat="1" ht="12.75" customHeight="1" x14ac:dyDescent="0.2">
      <c r="B124" s="61" t="s">
        <v>514</v>
      </c>
      <c r="I124" s="81"/>
      <c r="J124" s="5" t="s">
        <v>511</v>
      </c>
      <c r="P124" s="127">
        <f>SUM(R124:CP124)</f>
        <v>2041.944307696971</v>
      </c>
      <c r="R124" s="204">
        <f t="shared" ref="R124:CC124" si="143">R123*R121</f>
        <v>0</v>
      </c>
      <c r="S124" s="204">
        <f t="shared" si="143"/>
        <v>0</v>
      </c>
      <c r="T124" s="204">
        <f t="shared" si="143"/>
        <v>0</v>
      </c>
      <c r="U124" s="204">
        <f t="shared" si="143"/>
        <v>0</v>
      </c>
      <c r="V124" s="204">
        <f t="shared" si="143"/>
        <v>0</v>
      </c>
      <c r="W124" s="204">
        <f t="shared" si="143"/>
        <v>0</v>
      </c>
      <c r="X124" s="204">
        <f t="shared" si="143"/>
        <v>78.385578030593905</v>
      </c>
      <c r="Y124" s="204">
        <f t="shared" si="143"/>
        <v>81.521001151817657</v>
      </c>
      <c r="Z124" s="204">
        <f t="shared" si="143"/>
        <v>81.521001151817657</v>
      </c>
      <c r="AA124" s="204">
        <f t="shared" si="143"/>
        <v>78.777505920746876</v>
      </c>
      <c r="AB124" s="204">
        <f t="shared" si="143"/>
        <v>79.169433810899847</v>
      </c>
      <c r="AC124" s="204">
        <f t="shared" si="143"/>
        <v>75.250154909370153</v>
      </c>
      <c r="AD124" s="204">
        <f t="shared" si="143"/>
        <v>75.250154909370153</v>
      </c>
      <c r="AE124" s="204">
        <f t="shared" si="143"/>
        <v>78.777505920746876</v>
      </c>
      <c r="AF124" s="204">
        <f t="shared" si="143"/>
        <v>75.250154909370153</v>
      </c>
      <c r="AG124" s="204">
        <f t="shared" si="143"/>
        <v>81.129073261664701</v>
      </c>
      <c r="AH124" s="204">
        <f t="shared" si="143"/>
        <v>82.304856932123599</v>
      </c>
      <c r="AI124" s="204">
        <f t="shared" si="143"/>
        <v>82.304856932123599</v>
      </c>
      <c r="AJ124" s="204">
        <f t="shared" si="143"/>
        <v>82.304856932123599</v>
      </c>
      <c r="AK124" s="204">
        <f t="shared" si="143"/>
        <v>82.304856932123599</v>
      </c>
      <c r="AL124" s="204">
        <f t="shared" si="143"/>
        <v>82.304856932123599</v>
      </c>
      <c r="AM124" s="204">
        <f t="shared" si="143"/>
        <v>82.304856932123599</v>
      </c>
      <c r="AN124" s="204">
        <f t="shared" si="143"/>
        <v>82.304856932123599</v>
      </c>
      <c r="AO124" s="204">
        <f t="shared" si="143"/>
        <v>82.304856932123599</v>
      </c>
      <c r="AP124" s="204">
        <f t="shared" si="143"/>
        <v>82.304856932123599</v>
      </c>
      <c r="AQ124" s="204">
        <f t="shared" si="143"/>
        <v>82.304856932123599</v>
      </c>
      <c r="AR124" s="204">
        <f t="shared" si="143"/>
        <v>82.304856932123599</v>
      </c>
      <c r="AS124" s="204">
        <f t="shared" si="143"/>
        <v>82.304856932123599</v>
      </c>
      <c r="AT124" s="204">
        <f t="shared" si="143"/>
        <v>82.304856932123599</v>
      </c>
      <c r="AU124" s="204">
        <f t="shared" si="143"/>
        <v>82.304856932123599</v>
      </c>
      <c r="AV124" s="204">
        <f t="shared" si="143"/>
        <v>82.304856932123599</v>
      </c>
      <c r="AW124" s="204">
        <f t="shared" si="143"/>
        <v>22.339889738719265</v>
      </c>
      <c r="AX124" s="204">
        <f t="shared" si="143"/>
        <v>0</v>
      </c>
      <c r="AY124" s="204">
        <f t="shared" si="143"/>
        <v>0</v>
      </c>
      <c r="AZ124" s="204">
        <f t="shared" si="143"/>
        <v>0</v>
      </c>
      <c r="BA124" s="204">
        <f t="shared" si="143"/>
        <v>0</v>
      </c>
      <c r="BB124" s="204">
        <f t="shared" si="143"/>
        <v>0</v>
      </c>
      <c r="BC124" s="204">
        <f t="shared" si="143"/>
        <v>0</v>
      </c>
      <c r="BD124" s="204">
        <f t="shared" si="143"/>
        <v>0</v>
      </c>
      <c r="BE124" s="204">
        <f t="shared" si="143"/>
        <v>0</v>
      </c>
      <c r="BF124" s="204">
        <f t="shared" si="143"/>
        <v>0</v>
      </c>
      <c r="BG124" s="204">
        <f t="shared" si="143"/>
        <v>0</v>
      </c>
      <c r="BH124" s="204">
        <f t="shared" si="143"/>
        <v>0</v>
      </c>
      <c r="BI124" s="204">
        <f t="shared" si="143"/>
        <v>0</v>
      </c>
      <c r="BJ124" s="204">
        <f t="shared" si="143"/>
        <v>0</v>
      </c>
      <c r="BK124" s="204">
        <f t="shared" si="143"/>
        <v>0</v>
      </c>
      <c r="BL124" s="204">
        <f t="shared" si="143"/>
        <v>0</v>
      </c>
      <c r="BM124" s="204">
        <f t="shared" si="143"/>
        <v>0</v>
      </c>
      <c r="BN124" s="204">
        <f t="shared" si="143"/>
        <v>0</v>
      </c>
      <c r="BO124" s="204">
        <f t="shared" si="143"/>
        <v>0</v>
      </c>
      <c r="BP124" s="204">
        <f t="shared" si="143"/>
        <v>0</v>
      </c>
      <c r="BQ124" s="204">
        <f t="shared" si="143"/>
        <v>0</v>
      </c>
      <c r="BR124" s="204">
        <f t="shared" si="143"/>
        <v>0</v>
      </c>
      <c r="BS124" s="204">
        <f t="shared" si="143"/>
        <v>0</v>
      </c>
      <c r="BT124" s="204">
        <f t="shared" si="143"/>
        <v>0</v>
      </c>
      <c r="BU124" s="204">
        <f t="shared" si="143"/>
        <v>0</v>
      </c>
      <c r="BV124" s="204">
        <f t="shared" si="143"/>
        <v>0</v>
      </c>
      <c r="BW124" s="204">
        <f t="shared" si="143"/>
        <v>0</v>
      </c>
      <c r="BX124" s="204">
        <f t="shared" si="143"/>
        <v>0</v>
      </c>
      <c r="BY124" s="204">
        <f t="shared" si="143"/>
        <v>0</v>
      </c>
      <c r="BZ124" s="204">
        <f t="shared" si="143"/>
        <v>0</v>
      </c>
      <c r="CA124" s="204">
        <f t="shared" si="143"/>
        <v>0</v>
      </c>
      <c r="CB124" s="204">
        <f t="shared" si="143"/>
        <v>0</v>
      </c>
      <c r="CC124" s="204">
        <f t="shared" si="143"/>
        <v>0</v>
      </c>
      <c r="CD124" s="204">
        <f t="shared" ref="CD124:CP124" si="144">CD123*CD121</f>
        <v>0</v>
      </c>
      <c r="CE124" s="204">
        <f t="shared" si="144"/>
        <v>0</v>
      </c>
      <c r="CF124" s="204">
        <f t="shared" si="144"/>
        <v>0</v>
      </c>
      <c r="CG124" s="204">
        <f t="shared" si="144"/>
        <v>0</v>
      </c>
      <c r="CH124" s="204">
        <f t="shared" si="144"/>
        <v>0</v>
      </c>
      <c r="CI124" s="204">
        <f t="shared" si="144"/>
        <v>0</v>
      </c>
      <c r="CJ124" s="204">
        <f t="shared" si="144"/>
        <v>0</v>
      </c>
      <c r="CK124" s="204">
        <f t="shared" si="144"/>
        <v>0</v>
      </c>
      <c r="CL124" s="204">
        <f t="shared" si="144"/>
        <v>0</v>
      </c>
      <c r="CM124" s="204">
        <f t="shared" si="144"/>
        <v>0</v>
      </c>
      <c r="CN124" s="204">
        <f t="shared" si="144"/>
        <v>0</v>
      </c>
      <c r="CO124" s="204">
        <f t="shared" si="144"/>
        <v>0</v>
      </c>
      <c r="CP124" s="204">
        <f t="shared" si="144"/>
        <v>0</v>
      </c>
    </row>
    <row r="125" spans="2:94" s="61" customFormat="1" ht="12.75" customHeight="1" x14ac:dyDescent="0.2">
      <c r="I125" s="81"/>
      <c r="J125" s="5"/>
    </row>
    <row r="126" spans="2:94" s="61" customFormat="1" ht="12.75" customHeight="1" x14ac:dyDescent="0.2">
      <c r="B126" s="61" t="s">
        <v>515</v>
      </c>
      <c r="I126" s="81"/>
      <c r="J126" s="5" t="s">
        <v>511</v>
      </c>
      <c r="P126" s="127">
        <f>SUM(R126:CP126)</f>
        <v>2041.944307696971</v>
      </c>
      <c r="R126" s="204">
        <f>R124</f>
        <v>0</v>
      </c>
      <c r="S126" s="204">
        <f t="shared" ref="S126:CD126" si="145">S124</f>
        <v>0</v>
      </c>
      <c r="T126" s="204">
        <f t="shared" si="145"/>
        <v>0</v>
      </c>
      <c r="U126" s="204">
        <f t="shared" si="145"/>
        <v>0</v>
      </c>
      <c r="V126" s="204">
        <f t="shared" si="145"/>
        <v>0</v>
      </c>
      <c r="W126" s="204">
        <f t="shared" si="145"/>
        <v>0</v>
      </c>
      <c r="X126" s="204">
        <f t="shared" si="145"/>
        <v>78.385578030593905</v>
      </c>
      <c r="Y126" s="204">
        <f t="shared" si="145"/>
        <v>81.521001151817657</v>
      </c>
      <c r="Z126" s="204">
        <f t="shared" si="145"/>
        <v>81.521001151817657</v>
      </c>
      <c r="AA126" s="204">
        <f t="shared" si="145"/>
        <v>78.777505920746876</v>
      </c>
      <c r="AB126" s="204">
        <f t="shared" si="145"/>
        <v>79.169433810899847</v>
      </c>
      <c r="AC126" s="204">
        <f t="shared" si="145"/>
        <v>75.250154909370153</v>
      </c>
      <c r="AD126" s="204">
        <f t="shared" si="145"/>
        <v>75.250154909370153</v>
      </c>
      <c r="AE126" s="204">
        <f t="shared" si="145"/>
        <v>78.777505920746876</v>
      </c>
      <c r="AF126" s="204">
        <f t="shared" si="145"/>
        <v>75.250154909370153</v>
      </c>
      <c r="AG126" s="204">
        <f t="shared" si="145"/>
        <v>81.129073261664701</v>
      </c>
      <c r="AH126" s="204">
        <f t="shared" si="145"/>
        <v>82.304856932123599</v>
      </c>
      <c r="AI126" s="204">
        <f t="shared" si="145"/>
        <v>82.304856932123599</v>
      </c>
      <c r="AJ126" s="204">
        <f t="shared" si="145"/>
        <v>82.304856932123599</v>
      </c>
      <c r="AK126" s="204">
        <f t="shared" si="145"/>
        <v>82.304856932123599</v>
      </c>
      <c r="AL126" s="204">
        <f t="shared" si="145"/>
        <v>82.304856932123599</v>
      </c>
      <c r="AM126" s="204">
        <f t="shared" si="145"/>
        <v>82.304856932123599</v>
      </c>
      <c r="AN126" s="204">
        <f t="shared" si="145"/>
        <v>82.304856932123599</v>
      </c>
      <c r="AO126" s="204">
        <f t="shared" si="145"/>
        <v>82.304856932123599</v>
      </c>
      <c r="AP126" s="204">
        <f t="shared" si="145"/>
        <v>82.304856932123599</v>
      </c>
      <c r="AQ126" s="204">
        <f t="shared" si="145"/>
        <v>82.304856932123599</v>
      </c>
      <c r="AR126" s="204">
        <f t="shared" si="145"/>
        <v>82.304856932123599</v>
      </c>
      <c r="AS126" s="204">
        <f t="shared" si="145"/>
        <v>82.304856932123599</v>
      </c>
      <c r="AT126" s="204">
        <f t="shared" si="145"/>
        <v>82.304856932123599</v>
      </c>
      <c r="AU126" s="204">
        <f t="shared" si="145"/>
        <v>82.304856932123599</v>
      </c>
      <c r="AV126" s="204">
        <f t="shared" si="145"/>
        <v>82.304856932123599</v>
      </c>
      <c r="AW126" s="204">
        <f t="shared" si="145"/>
        <v>22.339889738719265</v>
      </c>
      <c r="AX126" s="204">
        <f t="shared" si="145"/>
        <v>0</v>
      </c>
      <c r="AY126" s="204">
        <f t="shared" si="145"/>
        <v>0</v>
      </c>
      <c r="AZ126" s="204">
        <f t="shared" si="145"/>
        <v>0</v>
      </c>
      <c r="BA126" s="204">
        <f t="shared" si="145"/>
        <v>0</v>
      </c>
      <c r="BB126" s="204">
        <f t="shared" si="145"/>
        <v>0</v>
      </c>
      <c r="BC126" s="204">
        <f t="shared" si="145"/>
        <v>0</v>
      </c>
      <c r="BD126" s="204">
        <f t="shared" si="145"/>
        <v>0</v>
      </c>
      <c r="BE126" s="204">
        <f t="shared" si="145"/>
        <v>0</v>
      </c>
      <c r="BF126" s="204">
        <f t="shared" si="145"/>
        <v>0</v>
      </c>
      <c r="BG126" s="204">
        <f t="shared" si="145"/>
        <v>0</v>
      </c>
      <c r="BH126" s="204">
        <f t="shared" si="145"/>
        <v>0</v>
      </c>
      <c r="BI126" s="204">
        <f t="shared" si="145"/>
        <v>0</v>
      </c>
      <c r="BJ126" s="204">
        <f t="shared" si="145"/>
        <v>0</v>
      </c>
      <c r="BK126" s="204">
        <f t="shared" si="145"/>
        <v>0</v>
      </c>
      <c r="BL126" s="204">
        <f t="shared" si="145"/>
        <v>0</v>
      </c>
      <c r="BM126" s="204">
        <f t="shared" si="145"/>
        <v>0</v>
      </c>
      <c r="BN126" s="204">
        <f t="shared" si="145"/>
        <v>0</v>
      </c>
      <c r="BO126" s="204">
        <f t="shared" si="145"/>
        <v>0</v>
      </c>
      <c r="BP126" s="204">
        <f t="shared" si="145"/>
        <v>0</v>
      </c>
      <c r="BQ126" s="204">
        <f t="shared" si="145"/>
        <v>0</v>
      </c>
      <c r="BR126" s="204">
        <f t="shared" si="145"/>
        <v>0</v>
      </c>
      <c r="BS126" s="204">
        <f t="shared" si="145"/>
        <v>0</v>
      </c>
      <c r="BT126" s="204">
        <f t="shared" si="145"/>
        <v>0</v>
      </c>
      <c r="BU126" s="204">
        <f t="shared" si="145"/>
        <v>0</v>
      </c>
      <c r="BV126" s="204">
        <f t="shared" si="145"/>
        <v>0</v>
      </c>
      <c r="BW126" s="204">
        <f t="shared" si="145"/>
        <v>0</v>
      </c>
      <c r="BX126" s="204">
        <f t="shared" si="145"/>
        <v>0</v>
      </c>
      <c r="BY126" s="204">
        <f t="shared" si="145"/>
        <v>0</v>
      </c>
      <c r="BZ126" s="204">
        <f t="shared" si="145"/>
        <v>0</v>
      </c>
      <c r="CA126" s="204">
        <f t="shared" si="145"/>
        <v>0</v>
      </c>
      <c r="CB126" s="204">
        <f t="shared" si="145"/>
        <v>0</v>
      </c>
      <c r="CC126" s="204">
        <f t="shared" si="145"/>
        <v>0</v>
      </c>
      <c r="CD126" s="204">
        <f t="shared" si="145"/>
        <v>0</v>
      </c>
      <c r="CE126" s="204">
        <f t="shared" ref="CE126:CP126" si="146">CE124</f>
        <v>0</v>
      </c>
      <c r="CF126" s="204">
        <f t="shared" si="146"/>
        <v>0</v>
      </c>
      <c r="CG126" s="204">
        <f t="shared" si="146"/>
        <v>0</v>
      </c>
      <c r="CH126" s="204">
        <f t="shared" si="146"/>
        <v>0</v>
      </c>
      <c r="CI126" s="204">
        <f t="shared" si="146"/>
        <v>0</v>
      </c>
      <c r="CJ126" s="204">
        <f t="shared" si="146"/>
        <v>0</v>
      </c>
      <c r="CK126" s="204">
        <f t="shared" si="146"/>
        <v>0</v>
      </c>
      <c r="CL126" s="204">
        <f t="shared" si="146"/>
        <v>0</v>
      </c>
      <c r="CM126" s="204">
        <f t="shared" si="146"/>
        <v>0</v>
      </c>
      <c r="CN126" s="204">
        <f t="shared" si="146"/>
        <v>0</v>
      </c>
      <c r="CO126" s="204">
        <f t="shared" si="146"/>
        <v>0</v>
      </c>
      <c r="CP126" s="204">
        <f t="shared" si="146"/>
        <v>0</v>
      </c>
    </row>
    <row r="127" spans="2:94" s="61" customFormat="1" ht="12.75" customHeight="1" x14ac:dyDescent="0.2">
      <c r="I127" s="81"/>
      <c r="J127" s="5"/>
    </row>
    <row r="128" spans="2:94" s="61" customFormat="1" ht="12.75" customHeight="1" x14ac:dyDescent="0.2">
      <c r="I128" s="81"/>
      <c r="J128" s="5"/>
    </row>
    <row r="129" spans="1:94" s="380" customFormat="1" ht="12.75" customHeight="1" x14ac:dyDescent="0.2">
      <c r="A129" s="377" t="s">
        <v>183</v>
      </c>
      <c r="B129" s="377"/>
      <c r="C129" s="377"/>
      <c r="D129" s="377"/>
      <c r="E129" s="377"/>
      <c r="F129" s="377"/>
      <c r="G129" s="377"/>
      <c r="H129" s="377"/>
      <c r="I129" s="378"/>
      <c r="J129" s="379"/>
      <c r="K129" s="377"/>
      <c r="L129" s="377"/>
      <c r="M129" s="377"/>
      <c r="N129" s="377"/>
      <c r="O129" s="377"/>
      <c r="P129" s="377"/>
      <c r="Q129" s="377"/>
      <c r="R129" s="377"/>
      <c r="S129" s="377"/>
      <c r="T129" s="377"/>
      <c r="U129" s="377"/>
      <c r="V129" s="377"/>
      <c r="W129" s="377"/>
      <c r="X129" s="377"/>
      <c r="Y129" s="377"/>
      <c r="Z129" s="377"/>
      <c r="AA129" s="377"/>
      <c r="AB129" s="377"/>
      <c r="AC129" s="377"/>
      <c r="AD129" s="377"/>
      <c r="AE129" s="377"/>
      <c r="AF129" s="377"/>
      <c r="AG129" s="377"/>
      <c r="AH129" s="377"/>
      <c r="AI129" s="377"/>
      <c r="AJ129" s="377"/>
      <c r="AK129" s="377"/>
      <c r="AL129" s="377"/>
      <c r="AM129" s="377"/>
      <c r="AN129" s="377"/>
      <c r="AO129" s="377"/>
      <c r="AP129" s="377"/>
      <c r="AQ129" s="377"/>
      <c r="AR129" s="377"/>
      <c r="AS129" s="377"/>
      <c r="AT129" s="377"/>
      <c r="AU129" s="377"/>
      <c r="AV129" s="377"/>
      <c r="AW129" s="377"/>
      <c r="AX129" s="377"/>
      <c r="AY129" s="377"/>
      <c r="AZ129" s="377"/>
      <c r="BA129" s="377"/>
      <c r="BB129" s="377"/>
      <c r="BC129" s="377"/>
      <c r="BD129" s="377"/>
      <c r="BE129" s="377"/>
      <c r="BF129" s="377"/>
      <c r="BG129" s="377"/>
      <c r="BH129" s="377"/>
      <c r="BI129" s="377"/>
      <c r="BJ129" s="377"/>
      <c r="BK129" s="377"/>
      <c r="BL129" s="377"/>
      <c r="BM129" s="377"/>
      <c r="BN129" s="377"/>
      <c r="BO129" s="377"/>
      <c r="BP129" s="377"/>
      <c r="BQ129" s="377"/>
      <c r="BR129" s="377"/>
      <c r="BS129" s="377"/>
      <c r="BT129" s="377"/>
      <c r="BU129" s="377"/>
      <c r="BV129" s="377"/>
      <c r="BW129" s="377"/>
      <c r="BX129" s="377"/>
      <c r="BY129" s="377"/>
      <c r="BZ129" s="377"/>
      <c r="CA129" s="377"/>
      <c r="CB129" s="377"/>
      <c r="CC129" s="377"/>
      <c r="CD129" s="377"/>
      <c r="CE129" s="377"/>
      <c r="CF129" s="377"/>
      <c r="CG129" s="377"/>
      <c r="CH129" s="377"/>
      <c r="CI129" s="377"/>
      <c r="CJ129" s="377"/>
      <c r="CK129" s="377"/>
      <c r="CL129" s="377"/>
      <c r="CM129" s="377"/>
      <c r="CN129" s="377"/>
      <c r="CO129" s="377"/>
      <c r="CP129" s="377"/>
    </row>
    <row r="130" spans="1:94" s="70" customFormat="1" ht="12.75" customHeight="1" x14ac:dyDescent="0.2">
      <c r="I130" s="198"/>
      <c r="J130" s="199"/>
      <c r="R130" s="61"/>
      <c r="S130" s="61"/>
      <c r="T130" s="61"/>
    </row>
    <row r="131" spans="1:94" s="61" customFormat="1" ht="12.75" customHeight="1" outlineLevel="1" x14ac:dyDescent="0.2">
      <c r="I131" s="81"/>
      <c r="J131" s="5"/>
      <c r="L131" s="135" t="s">
        <v>179</v>
      </c>
    </row>
    <row r="132" spans="1:94" s="61" customFormat="1" ht="12.75" customHeight="1" outlineLevel="1" x14ac:dyDescent="0.2">
      <c r="B132" s="61" t="s">
        <v>516</v>
      </c>
      <c r="I132" s="81"/>
      <c r="J132" s="5" t="s">
        <v>168</v>
      </c>
      <c r="L132" s="148">
        <f>1+Sens!$F$15</f>
        <v>1</v>
      </c>
      <c r="R132" s="200">
        <f>'Feasibility Study'!P85*$L132</f>
        <v>3177</v>
      </c>
      <c r="S132" s="200">
        <f>'Feasibility Study'!Q85*$L132</f>
        <v>3124</v>
      </c>
      <c r="T132" s="200">
        <f>'Feasibility Study'!R85*$L132</f>
        <v>3052</v>
      </c>
      <c r="U132" s="200">
        <f>'Feasibility Study'!S85*$L132</f>
        <v>3291</v>
      </c>
      <c r="V132" s="200">
        <f>'Feasibility Study'!T85*$L132</f>
        <v>3176</v>
      </c>
      <c r="W132" s="200">
        <f>'Feasibility Study'!U85*$L132</f>
        <v>3177</v>
      </c>
      <c r="X132" s="200">
        <f>'Feasibility Study'!V85*$L132</f>
        <v>2940</v>
      </c>
      <c r="Y132" s="200">
        <f>'Feasibility Study'!W85*$L132</f>
        <v>2949</v>
      </c>
      <c r="Z132" s="200">
        <f>'Feasibility Study'!X85*$L132</f>
        <v>3002</v>
      </c>
      <c r="AA132" s="200">
        <f>'Feasibility Study'!Y85*$L132</f>
        <v>3130</v>
      </c>
      <c r="AB132" s="200">
        <f>'Feasibility Study'!Z85*$L132</f>
        <v>2925</v>
      </c>
      <c r="AC132" s="200">
        <f>'Feasibility Study'!AA85*$L132</f>
        <v>2855</v>
      </c>
      <c r="AD132" s="200">
        <f>'Feasibility Study'!AB85*$L132</f>
        <v>2938</v>
      </c>
      <c r="AE132" s="200">
        <f>'Feasibility Study'!AC85*$L132</f>
        <v>2958</v>
      </c>
      <c r="AF132" s="200">
        <f>'Feasibility Study'!AD85*$L132</f>
        <v>3084</v>
      </c>
      <c r="AG132" s="200">
        <f>'Feasibility Study'!AE85*$L132</f>
        <v>3152</v>
      </c>
      <c r="AH132" s="200">
        <f>'Feasibility Study'!AF85*$L132</f>
        <v>2954</v>
      </c>
      <c r="AI132" s="200">
        <f>'Feasibility Study'!AG85*$L132</f>
        <v>2718</v>
      </c>
      <c r="AJ132" s="200">
        <f>'Feasibility Study'!AH85*$L132</f>
        <v>3015</v>
      </c>
      <c r="AK132" s="200">
        <f>'Feasibility Study'!AI85*$L132</f>
        <v>2838</v>
      </c>
      <c r="AL132" s="200">
        <f>'Feasibility Study'!AJ85*$L132</f>
        <v>3298</v>
      </c>
      <c r="AM132" s="200">
        <f>'Feasibility Study'!AK85*$L132</f>
        <v>2908</v>
      </c>
      <c r="AN132" s="200">
        <f>'Feasibility Study'!AL85*$L132</f>
        <v>2786</v>
      </c>
      <c r="AO132" s="200">
        <f>'Feasibility Study'!AM85*$L132</f>
        <v>3165</v>
      </c>
      <c r="AP132" s="200">
        <f>'Feasibility Study'!AN85*$L132</f>
        <v>3218</v>
      </c>
      <c r="AQ132" s="200">
        <f>'Feasibility Study'!AO85*$L132</f>
        <v>2870</v>
      </c>
      <c r="AR132" s="200">
        <f>'Feasibility Study'!AP85*$L132</f>
        <v>3296</v>
      </c>
      <c r="AS132" s="200">
        <f>'Feasibility Study'!AQ85*$L132</f>
        <v>3034</v>
      </c>
      <c r="AT132" s="200">
        <f>'Feasibility Study'!AR85*$L132</f>
        <v>2895</v>
      </c>
      <c r="AU132" s="200">
        <f>'Feasibility Study'!AS85*$L132</f>
        <v>2984</v>
      </c>
      <c r="AV132" s="200">
        <f>'Feasibility Study'!AT85*$L132</f>
        <v>2858</v>
      </c>
      <c r="AW132" s="200">
        <f>'Feasibility Study'!AU85*$L132</f>
        <v>2810</v>
      </c>
      <c r="AX132" s="200">
        <f>'Feasibility Study'!AV85*$L132</f>
        <v>2893</v>
      </c>
      <c r="AY132" s="200">
        <f>'Feasibility Study'!AW85*$L132</f>
        <v>2751</v>
      </c>
      <c r="AZ132" s="200">
        <f>'Feasibility Study'!AX85*$L132</f>
        <v>3047</v>
      </c>
      <c r="BA132" s="200">
        <f>'Feasibility Study'!AY85*$L132</f>
        <v>3183</v>
      </c>
      <c r="BB132" s="200">
        <f>'Feasibility Study'!AZ85*$L132</f>
        <v>2946</v>
      </c>
      <c r="BC132" s="200">
        <f>'Feasibility Study'!BA85*$L132</f>
        <v>2826</v>
      </c>
      <c r="BD132" s="200">
        <f>'Feasibility Study'!BB85*$L132</f>
        <v>3006</v>
      </c>
      <c r="BE132" s="200">
        <f>'Feasibility Study'!BC85*$L132</f>
        <v>2842</v>
      </c>
      <c r="BF132" s="200">
        <f>'Feasibility Study'!BD85*$L132</f>
        <v>2795</v>
      </c>
      <c r="BG132" s="200">
        <f>'Feasibility Study'!BE85*$L132</f>
        <v>3049</v>
      </c>
      <c r="BH132" s="200">
        <f>'Feasibility Study'!BF85*$L132</f>
        <v>3044</v>
      </c>
      <c r="BI132" s="200">
        <f>'Feasibility Study'!BG85*$L132</f>
        <v>3112</v>
      </c>
      <c r="BJ132" s="200">
        <f>'Feasibility Study'!BH85*$L132</f>
        <v>2757</v>
      </c>
      <c r="BK132" s="200">
        <f>'Feasibility Study'!BI85*$L132</f>
        <v>2825</v>
      </c>
      <c r="BL132" s="200">
        <f>'Feasibility Study'!BJ85*$L132</f>
        <v>2857</v>
      </c>
      <c r="BM132" s="200">
        <f>'Feasibility Study'!BK85*$L132</f>
        <v>3231</v>
      </c>
      <c r="BN132" s="200">
        <f>'Feasibility Study'!BL85*$L132</f>
        <v>2930</v>
      </c>
      <c r="BO132" s="200">
        <f>'Feasibility Study'!BM85*$L132</f>
        <v>2922</v>
      </c>
      <c r="BP132" s="200">
        <f>'Feasibility Study'!BN85*$L132</f>
        <v>2716</v>
      </c>
      <c r="BQ132" s="200">
        <f>'Feasibility Study'!BO85*$L132</f>
        <v>3082</v>
      </c>
      <c r="BR132" s="200">
        <f>'Feasibility Study'!BP85*$L132</f>
        <v>3048</v>
      </c>
      <c r="BS132" s="200">
        <f>'Feasibility Study'!BQ85*$L132</f>
        <v>2922</v>
      </c>
      <c r="BT132" s="200">
        <f>'Feasibility Study'!BR85*$L132</f>
        <v>3273</v>
      </c>
      <c r="BU132" s="200">
        <f>'Feasibility Study'!BS85*$L132</f>
        <v>2874</v>
      </c>
      <c r="BV132" s="200">
        <f>'Feasibility Study'!BT85*$L132</f>
        <v>3212</v>
      </c>
      <c r="BW132" s="200">
        <f>'Feasibility Study'!BU85*$L132</f>
        <v>3056</v>
      </c>
      <c r="BX132" s="200">
        <f>'Feasibility Study'!BV85*$L132</f>
        <v>2743</v>
      </c>
      <c r="BY132" s="200">
        <f>'Feasibility Study'!BW85*$L132</f>
        <v>3077</v>
      </c>
      <c r="BZ132" s="200">
        <f>'Feasibility Study'!BX85*$L132</f>
        <v>3059</v>
      </c>
      <c r="CA132" s="200">
        <f>'Feasibility Study'!BY85*$L132</f>
        <v>3177</v>
      </c>
      <c r="CB132" s="200">
        <f>'Feasibility Study'!BZ85*$L132</f>
        <v>2917</v>
      </c>
      <c r="CC132" s="200">
        <f>'Feasibility Study'!CA85*$L132</f>
        <v>3252</v>
      </c>
      <c r="CD132" s="200">
        <f>'Feasibility Study'!CB85*$L132</f>
        <v>2767</v>
      </c>
      <c r="CE132" s="200">
        <f>'Feasibility Study'!CC85*$L132</f>
        <v>2772</v>
      </c>
      <c r="CF132" s="200">
        <f>'Feasibility Study'!CD85*$L132</f>
        <v>2828</v>
      </c>
      <c r="CG132" s="200">
        <f>'Feasibility Study'!CE85*$L132</f>
        <v>3155</v>
      </c>
      <c r="CH132" s="200">
        <f>'Feasibility Study'!CF85*$L132</f>
        <v>2881</v>
      </c>
      <c r="CI132" s="200">
        <f>'Feasibility Study'!CG85*$L132</f>
        <v>3055</v>
      </c>
      <c r="CJ132" s="200">
        <f>'Feasibility Study'!CH85*$L132</f>
        <v>3300</v>
      </c>
      <c r="CK132" s="200">
        <f>'Feasibility Study'!CI85*$L132</f>
        <v>2862</v>
      </c>
      <c r="CL132" s="200">
        <f>'Feasibility Study'!CJ85*$L132</f>
        <v>2702</v>
      </c>
      <c r="CM132" s="200">
        <f>'Feasibility Study'!CK85*$L132</f>
        <v>3266</v>
      </c>
      <c r="CN132" s="200">
        <f>'Feasibility Study'!CL85*$L132</f>
        <v>2825</v>
      </c>
      <c r="CO132" s="200">
        <f>'Feasibility Study'!CM85*$L132</f>
        <v>2769</v>
      </c>
      <c r="CP132" s="200">
        <f>'Feasibility Study'!CN85*$L132</f>
        <v>2794</v>
      </c>
    </row>
    <row r="133" spans="1:94" s="61" customFormat="1" ht="12.75" customHeight="1" outlineLevel="1" x14ac:dyDescent="0.2">
      <c r="I133" s="81"/>
      <c r="J133" s="5"/>
    </row>
    <row r="134" spans="1:94" s="61" customFormat="1" ht="12.75" customHeight="1" outlineLevel="1" x14ac:dyDescent="0.2">
      <c r="B134" s="61" t="s">
        <v>517</v>
      </c>
      <c r="I134" s="81"/>
      <c r="J134" s="5" t="s">
        <v>62</v>
      </c>
      <c r="L134" s="194">
        <f>Input_Scen!J97</f>
        <v>1</v>
      </c>
      <c r="R134" s="205">
        <f t="shared" ref="R134:AW134" si="147">$L$134</f>
        <v>1</v>
      </c>
      <c r="S134" s="205">
        <f t="shared" si="147"/>
        <v>1</v>
      </c>
      <c r="T134" s="205">
        <f t="shared" si="147"/>
        <v>1</v>
      </c>
      <c r="U134" s="205">
        <f t="shared" si="147"/>
        <v>1</v>
      </c>
      <c r="V134" s="205">
        <f t="shared" si="147"/>
        <v>1</v>
      </c>
      <c r="W134" s="205">
        <f t="shared" si="147"/>
        <v>1</v>
      </c>
      <c r="X134" s="205">
        <f t="shared" si="147"/>
        <v>1</v>
      </c>
      <c r="Y134" s="205">
        <f t="shared" si="147"/>
        <v>1</v>
      </c>
      <c r="Z134" s="205">
        <f t="shared" si="147"/>
        <v>1</v>
      </c>
      <c r="AA134" s="205">
        <f t="shared" si="147"/>
        <v>1</v>
      </c>
      <c r="AB134" s="205">
        <f t="shared" si="147"/>
        <v>1</v>
      </c>
      <c r="AC134" s="205">
        <f t="shared" si="147"/>
        <v>1</v>
      </c>
      <c r="AD134" s="205">
        <f t="shared" si="147"/>
        <v>1</v>
      </c>
      <c r="AE134" s="205">
        <f t="shared" si="147"/>
        <v>1</v>
      </c>
      <c r="AF134" s="205">
        <f t="shared" si="147"/>
        <v>1</v>
      </c>
      <c r="AG134" s="205">
        <f t="shared" si="147"/>
        <v>1</v>
      </c>
      <c r="AH134" s="205">
        <f t="shared" si="147"/>
        <v>1</v>
      </c>
      <c r="AI134" s="205">
        <f t="shared" si="147"/>
        <v>1</v>
      </c>
      <c r="AJ134" s="205">
        <f t="shared" si="147"/>
        <v>1</v>
      </c>
      <c r="AK134" s="205">
        <f t="shared" si="147"/>
        <v>1</v>
      </c>
      <c r="AL134" s="205">
        <f t="shared" si="147"/>
        <v>1</v>
      </c>
      <c r="AM134" s="205">
        <f t="shared" si="147"/>
        <v>1</v>
      </c>
      <c r="AN134" s="205">
        <f t="shared" si="147"/>
        <v>1</v>
      </c>
      <c r="AO134" s="205">
        <f t="shared" si="147"/>
        <v>1</v>
      </c>
      <c r="AP134" s="205">
        <f t="shared" si="147"/>
        <v>1</v>
      </c>
      <c r="AQ134" s="205">
        <f t="shared" si="147"/>
        <v>1</v>
      </c>
      <c r="AR134" s="205">
        <f t="shared" si="147"/>
        <v>1</v>
      </c>
      <c r="AS134" s="205">
        <f t="shared" si="147"/>
        <v>1</v>
      </c>
      <c r="AT134" s="205">
        <f t="shared" si="147"/>
        <v>1</v>
      </c>
      <c r="AU134" s="205">
        <f t="shared" si="147"/>
        <v>1</v>
      </c>
      <c r="AV134" s="205">
        <f t="shared" si="147"/>
        <v>1</v>
      </c>
      <c r="AW134" s="205">
        <f t="shared" si="147"/>
        <v>1</v>
      </c>
      <c r="AX134" s="205">
        <f t="shared" ref="AX134:CC134" si="148">$L$134</f>
        <v>1</v>
      </c>
      <c r="AY134" s="205">
        <f t="shared" si="148"/>
        <v>1</v>
      </c>
      <c r="AZ134" s="205">
        <f t="shared" si="148"/>
        <v>1</v>
      </c>
      <c r="BA134" s="205">
        <f t="shared" si="148"/>
        <v>1</v>
      </c>
      <c r="BB134" s="205">
        <f t="shared" si="148"/>
        <v>1</v>
      </c>
      <c r="BC134" s="205">
        <f t="shared" si="148"/>
        <v>1</v>
      </c>
      <c r="BD134" s="205">
        <f t="shared" si="148"/>
        <v>1</v>
      </c>
      <c r="BE134" s="205">
        <f t="shared" si="148"/>
        <v>1</v>
      </c>
      <c r="BF134" s="205">
        <f t="shared" si="148"/>
        <v>1</v>
      </c>
      <c r="BG134" s="205">
        <f t="shared" si="148"/>
        <v>1</v>
      </c>
      <c r="BH134" s="205">
        <f t="shared" si="148"/>
        <v>1</v>
      </c>
      <c r="BI134" s="205">
        <f t="shared" si="148"/>
        <v>1</v>
      </c>
      <c r="BJ134" s="205">
        <f t="shared" si="148"/>
        <v>1</v>
      </c>
      <c r="BK134" s="205">
        <f t="shared" si="148"/>
        <v>1</v>
      </c>
      <c r="BL134" s="205">
        <f t="shared" si="148"/>
        <v>1</v>
      </c>
      <c r="BM134" s="205">
        <f t="shared" si="148"/>
        <v>1</v>
      </c>
      <c r="BN134" s="205">
        <f t="shared" si="148"/>
        <v>1</v>
      </c>
      <c r="BO134" s="205">
        <f t="shared" si="148"/>
        <v>1</v>
      </c>
      <c r="BP134" s="205">
        <f t="shared" si="148"/>
        <v>1</v>
      </c>
      <c r="BQ134" s="205">
        <f t="shared" si="148"/>
        <v>1</v>
      </c>
      <c r="BR134" s="205">
        <f t="shared" si="148"/>
        <v>1</v>
      </c>
      <c r="BS134" s="205">
        <f t="shared" si="148"/>
        <v>1</v>
      </c>
      <c r="BT134" s="205">
        <f t="shared" si="148"/>
        <v>1</v>
      </c>
      <c r="BU134" s="205">
        <f t="shared" si="148"/>
        <v>1</v>
      </c>
      <c r="BV134" s="205">
        <f t="shared" si="148"/>
        <v>1</v>
      </c>
      <c r="BW134" s="205">
        <f t="shared" si="148"/>
        <v>1</v>
      </c>
      <c r="BX134" s="205">
        <f t="shared" si="148"/>
        <v>1</v>
      </c>
      <c r="BY134" s="205">
        <f t="shared" si="148"/>
        <v>1</v>
      </c>
      <c r="BZ134" s="205">
        <f t="shared" si="148"/>
        <v>1</v>
      </c>
      <c r="CA134" s="205">
        <f t="shared" si="148"/>
        <v>1</v>
      </c>
      <c r="CB134" s="205">
        <f t="shared" si="148"/>
        <v>1</v>
      </c>
      <c r="CC134" s="205">
        <f t="shared" si="148"/>
        <v>1</v>
      </c>
      <c r="CD134" s="205">
        <f t="shared" ref="CD134:CP134" si="149">$L$134</f>
        <v>1</v>
      </c>
      <c r="CE134" s="205">
        <f t="shared" si="149"/>
        <v>1</v>
      </c>
      <c r="CF134" s="205">
        <f t="shared" si="149"/>
        <v>1</v>
      </c>
      <c r="CG134" s="205">
        <f t="shared" si="149"/>
        <v>1</v>
      </c>
      <c r="CH134" s="205">
        <f t="shared" si="149"/>
        <v>1</v>
      </c>
      <c r="CI134" s="205">
        <f t="shared" si="149"/>
        <v>1</v>
      </c>
      <c r="CJ134" s="205">
        <f t="shared" si="149"/>
        <v>1</v>
      </c>
      <c r="CK134" s="205">
        <f t="shared" si="149"/>
        <v>1</v>
      </c>
      <c r="CL134" s="205">
        <f t="shared" si="149"/>
        <v>1</v>
      </c>
      <c r="CM134" s="205">
        <f t="shared" si="149"/>
        <v>1</v>
      </c>
      <c r="CN134" s="205">
        <f t="shared" si="149"/>
        <v>1</v>
      </c>
      <c r="CO134" s="205">
        <f t="shared" si="149"/>
        <v>1</v>
      </c>
      <c r="CP134" s="205">
        <f t="shared" si="149"/>
        <v>1</v>
      </c>
    </row>
    <row r="135" spans="1:94" s="61" customFormat="1" ht="12.75" customHeight="1" outlineLevel="1" x14ac:dyDescent="0.2">
      <c r="I135" s="81"/>
      <c r="J135" s="5"/>
    </row>
    <row r="136" spans="1:94" s="61" customFormat="1" ht="12.75" customHeight="1" outlineLevel="1" x14ac:dyDescent="0.2">
      <c r="B136" s="61" t="s">
        <v>521</v>
      </c>
      <c r="I136" s="81"/>
      <c r="J136" s="5" t="s">
        <v>168</v>
      </c>
      <c r="R136" s="200">
        <f>R134*R132</f>
        <v>3177</v>
      </c>
      <c r="S136" s="200">
        <f t="shared" ref="S136:CD136" si="150">S134*S132</f>
        <v>3124</v>
      </c>
      <c r="T136" s="200">
        <f t="shared" si="150"/>
        <v>3052</v>
      </c>
      <c r="U136" s="200">
        <f t="shared" si="150"/>
        <v>3291</v>
      </c>
      <c r="V136" s="200">
        <f t="shared" si="150"/>
        <v>3176</v>
      </c>
      <c r="W136" s="200">
        <f t="shared" si="150"/>
        <v>3177</v>
      </c>
      <c r="X136" s="200">
        <f t="shared" si="150"/>
        <v>2940</v>
      </c>
      <c r="Y136" s="200">
        <f t="shared" si="150"/>
        <v>2949</v>
      </c>
      <c r="Z136" s="200">
        <f t="shared" si="150"/>
        <v>3002</v>
      </c>
      <c r="AA136" s="200">
        <f t="shared" si="150"/>
        <v>3130</v>
      </c>
      <c r="AB136" s="200">
        <f t="shared" si="150"/>
        <v>2925</v>
      </c>
      <c r="AC136" s="200">
        <f t="shared" si="150"/>
        <v>2855</v>
      </c>
      <c r="AD136" s="200">
        <f t="shared" si="150"/>
        <v>2938</v>
      </c>
      <c r="AE136" s="200">
        <f t="shared" si="150"/>
        <v>2958</v>
      </c>
      <c r="AF136" s="200">
        <f t="shared" si="150"/>
        <v>3084</v>
      </c>
      <c r="AG136" s="200">
        <f t="shared" si="150"/>
        <v>3152</v>
      </c>
      <c r="AH136" s="200">
        <f t="shared" si="150"/>
        <v>2954</v>
      </c>
      <c r="AI136" s="200">
        <f t="shared" si="150"/>
        <v>2718</v>
      </c>
      <c r="AJ136" s="200">
        <f t="shared" si="150"/>
        <v>3015</v>
      </c>
      <c r="AK136" s="200">
        <f t="shared" si="150"/>
        <v>2838</v>
      </c>
      <c r="AL136" s="200">
        <f t="shared" si="150"/>
        <v>3298</v>
      </c>
      <c r="AM136" s="200">
        <f t="shared" si="150"/>
        <v>2908</v>
      </c>
      <c r="AN136" s="200">
        <f t="shared" si="150"/>
        <v>2786</v>
      </c>
      <c r="AO136" s="200">
        <f t="shared" si="150"/>
        <v>3165</v>
      </c>
      <c r="AP136" s="200">
        <f t="shared" si="150"/>
        <v>3218</v>
      </c>
      <c r="AQ136" s="200">
        <f t="shared" si="150"/>
        <v>2870</v>
      </c>
      <c r="AR136" s="200">
        <f t="shared" si="150"/>
        <v>3296</v>
      </c>
      <c r="AS136" s="200">
        <f t="shared" si="150"/>
        <v>3034</v>
      </c>
      <c r="AT136" s="200">
        <f t="shared" si="150"/>
        <v>2895</v>
      </c>
      <c r="AU136" s="200">
        <f t="shared" si="150"/>
        <v>2984</v>
      </c>
      <c r="AV136" s="200">
        <f t="shared" si="150"/>
        <v>2858</v>
      </c>
      <c r="AW136" s="200">
        <f t="shared" si="150"/>
        <v>2810</v>
      </c>
      <c r="AX136" s="200">
        <f t="shared" si="150"/>
        <v>2893</v>
      </c>
      <c r="AY136" s="200">
        <f t="shared" si="150"/>
        <v>2751</v>
      </c>
      <c r="AZ136" s="200">
        <f t="shared" si="150"/>
        <v>3047</v>
      </c>
      <c r="BA136" s="200">
        <f t="shared" si="150"/>
        <v>3183</v>
      </c>
      <c r="BB136" s="200">
        <f t="shared" si="150"/>
        <v>2946</v>
      </c>
      <c r="BC136" s="200">
        <f t="shared" si="150"/>
        <v>2826</v>
      </c>
      <c r="BD136" s="200">
        <f t="shared" si="150"/>
        <v>3006</v>
      </c>
      <c r="BE136" s="200">
        <f t="shared" si="150"/>
        <v>2842</v>
      </c>
      <c r="BF136" s="200">
        <f t="shared" si="150"/>
        <v>2795</v>
      </c>
      <c r="BG136" s="200">
        <f t="shared" si="150"/>
        <v>3049</v>
      </c>
      <c r="BH136" s="200">
        <f t="shared" si="150"/>
        <v>3044</v>
      </c>
      <c r="BI136" s="200">
        <f t="shared" si="150"/>
        <v>3112</v>
      </c>
      <c r="BJ136" s="200">
        <f t="shared" si="150"/>
        <v>2757</v>
      </c>
      <c r="BK136" s="200">
        <f t="shared" si="150"/>
        <v>2825</v>
      </c>
      <c r="BL136" s="200">
        <f t="shared" si="150"/>
        <v>2857</v>
      </c>
      <c r="BM136" s="200">
        <f t="shared" si="150"/>
        <v>3231</v>
      </c>
      <c r="BN136" s="200">
        <f t="shared" si="150"/>
        <v>2930</v>
      </c>
      <c r="BO136" s="200">
        <f t="shared" si="150"/>
        <v>2922</v>
      </c>
      <c r="BP136" s="200">
        <f t="shared" si="150"/>
        <v>2716</v>
      </c>
      <c r="BQ136" s="200">
        <f t="shared" si="150"/>
        <v>3082</v>
      </c>
      <c r="BR136" s="200">
        <f t="shared" si="150"/>
        <v>3048</v>
      </c>
      <c r="BS136" s="200">
        <f t="shared" si="150"/>
        <v>2922</v>
      </c>
      <c r="BT136" s="200">
        <f t="shared" si="150"/>
        <v>3273</v>
      </c>
      <c r="BU136" s="200">
        <f t="shared" si="150"/>
        <v>2874</v>
      </c>
      <c r="BV136" s="200">
        <f t="shared" si="150"/>
        <v>3212</v>
      </c>
      <c r="BW136" s="200">
        <f t="shared" si="150"/>
        <v>3056</v>
      </c>
      <c r="BX136" s="200">
        <f t="shared" si="150"/>
        <v>2743</v>
      </c>
      <c r="BY136" s="200">
        <f t="shared" si="150"/>
        <v>3077</v>
      </c>
      <c r="BZ136" s="200">
        <f t="shared" si="150"/>
        <v>3059</v>
      </c>
      <c r="CA136" s="200">
        <f t="shared" si="150"/>
        <v>3177</v>
      </c>
      <c r="CB136" s="200">
        <f t="shared" si="150"/>
        <v>2917</v>
      </c>
      <c r="CC136" s="200">
        <f t="shared" si="150"/>
        <v>3252</v>
      </c>
      <c r="CD136" s="200">
        <f t="shared" si="150"/>
        <v>2767</v>
      </c>
      <c r="CE136" s="200">
        <f t="shared" ref="CE136:CP136" si="151">CE134*CE132</f>
        <v>2772</v>
      </c>
      <c r="CF136" s="200">
        <f t="shared" si="151"/>
        <v>2828</v>
      </c>
      <c r="CG136" s="200">
        <f t="shared" si="151"/>
        <v>3155</v>
      </c>
      <c r="CH136" s="200">
        <f t="shared" si="151"/>
        <v>2881</v>
      </c>
      <c r="CI136" s="200">
        <f t="shared" si="151"/>
        <v>3055</v>
      </c>
      <c r="CJ136" s="200">
        <f t="shared" si="151"/>
        <v>3300</v>
      </c>
      <c r="CK136" s="200">
        <f t="shared" si="151"/>
        <v>2862</v>
      </c>
      <c r="CL136" s="200">
        <f t="shared" si="151"/>
        <v>2702</v>
      </c>
      <c r="CM136" s="200">
        <f t="shared" si="151"/>
        <v>3266</v>
      </c>
      <c r="CN136" s="200">
        <f t="shared" si="151"/>
        <v>2825</v>
      </c>
      <c r="CO136" s="200">
        <f t="shared" si="151"/>
        <v>2769</v>
      </c>
      <c r="CP136" s="200">
        <f t="shared" si="151"/>
        <v>2794</v>
      </c>
    </row>
    <row r="137" spans="1:94" s="61" customFormat="1" ht="12.75" customHeight="1" outlineLevel="1" x14ac:dyDescent="0.2">
      <c r="B137" s="61" t="s">
        <v>522</v>
      </c>
      <c r="I137" s="81"/>
      <c r="J137" s="5" t="s">
        <v>168</v>
      </c>
      <c r="R137" s="200">
        <f t="shared" ref="R137:CC137" si="152">R20*R136</f>
        <v>3240.54</v>
      </c>
      <c r="S137" s="200">
        <f t="shared" si="152"/>
        <v>3250.2096000000001</v>
      </c>
      <c r="T137" s="200">
        <f t="shared" si="152"/>
        <v>3238.8068159999998</v>
      </c>
      <c r="U137" s="200">
        <f t="shared" si="152"/>
        <v>3562.2842385599997</v>
      </c>
      <c r="V137" s="200">
        <f t="shared" si="152"/>
        <v>3506.5606309631999</v>
      </c>
      <c r="W137" s="200">
        <f t="shared" si="152"/>
        <v>3577.818006001728</v>
      </c>
      <c r="X137" s="200">
        <f t="shared" si="152"/>
        <v>3377.1358628888834</v>
      </c>
      <c r="Y137" s="200">
        <f t="shared" si="152"/>
        <v>3455.2235145756817</v>
      </c>
      <c r="Z137" s="200">
        <f t="shared" si="152"/>
        <v>3587.6678910041778</v>
      </c>
      <c r="AA137" s="200">
        <f t="shared" si="152"/>
        <v>3815.4525345835905</v>
      </c>
      <c r="AB137" s="200">
        <f t="shared" si="152"/>
        <v>3636.8698520543585</v>
      </c>
      <c r="AC137" s="200">
        <f t="shared" si="152"/>
        <v>3620.8303234760674</v>
      </c>
      <c r="AD137" s="200">
        <f t="shared" si="152"/>
        <v>3800.6162802732538</v>
      </c>
      <c r="AE137" s="200">
        <f t="shared" si="152"/>
        <v>3903.0181811399766</v>
      </c>
      <c r="AF137" s="200">
        <f t="shared" si="152"/>
        <v>4150.6579553916163</v>
      </c>
      <c r="AG137" s="200">
        <f t="shared" si="152"/>
        <v>4327.0205424456108</v>
      </c>
      <c r="AH137" s="200">
        <f t="shared" si="152"/>
        <v>4136.3131522944232</v>
      </c>
      <c r="AI137" s="200">
        <f t="shared" si="152"/>
        <v>3881.9733009123111</v>
      </c>
      <c r="AJ137" s="200">
        <f t="shared" si="152"/>
        <v>4392.2856851713132</v>
      </c>
      <c r="AK137" s="200">
        <f t="shared" si="152"/>
        <v>4217.1187097865713</v>
      </c>
      <c r="AL137" s="200">
        <f t="shared" si="152"/>
        <v>4998.6676021753474</v>
      </c>
      <c r="AM137" s="200">
        <f t="shared" si="152"/>
        <v>4495.7088826162608</v>
      </c>
      <c r="AN137" s="200">
        <f t="shared" si="152"/>
        <v>4393.241350037235</v>
      </c>
      <c r="AO137" s="200">
        <f t="shared" si="152"/>
        <v>5090.7038945890909</v>
      </c>
      <c r="AP137" s="200">
        <f t="shared" si="152"/>
        <v>5279.470090187503</v>
      </c>
      <c r="AQ137" s="200">
        <f t="shared" si="152"/>
        <v>4802.7099881960521</v>
      </c>
      <c r="AR137" s="200">
        <f t="shared" si="152"/>
        <v>5625.8978270090847</v>
      </c>
      <c r="AS137" s="200">
        <f t="shared" si="152"/>
        <v>5282.2674415316978</v>
      </c>
      <c r="AT137" s="200">
        <f t="shared" si="152"/>
        <v>5141.0703784109919</v>
      </c>
      <c r="AU137" s="200">
        <f t="shared" si="152"/>
        <v>5405.1029669644104</v>
      </c>
      <c r="AV137" s="200">
        <f t="shared" si="152"/>
        <v>5280.408835514736</v>
      </c>
      <c r="AW137" s="200">
        <f t="shared" si="152"/>
        <v>5295.5590638041767</v>
      </c>
      <c r="AX137" s="200">
        <f t="shared" si="152"/>
        <v>5561.0154516075418</v>
      </c>
      <c r="AY137" s="200">
        <f t="shared" si="152"/>
        <v>5393.8197640925664</v>
      </c>
      <c r="AZ137" s="200">
        <f t="shared" si="152"/>
        <v>6093.6634669625046</v>
      </c>
      <c r="BA137" s="200">
        <f t="shared" si="152"/>
        <v>6492.9614150470907</v>
      </c>
      <c r="BB137" s="200">
        <f t="shared" si="152"/>
        <v>6129.6982768781982</v>
      </c>
      <c r="BC137" s="200">
        <f t="shared" si="152"/>
        <v>5997.6163873275445</v>
      </c>
      <c r="BD137" s="200">
        <f t="shared" si="152"/>
        <v>6507.2227733590698</v>
      </c>
      <c r="BE137" s="200">
        <f t="shared" si="152"/>
        <v>6275.2487239934153</v>
      </c>
      <c r="BF137" s="200">
        <f t="shared" si="152"/>
        <v>6294.9002769995868</v>
      </c>
      <c r="BG137" s="200">
        <f t="shared" si="152"/>
        <v>7004.298376909901</v>
      </c>
      <c r="BH137" s="200">
        <f t="shared" si="152"/>
        <v>7132.668397671373</v>
      </c>
      <c r="BI137" s="200">
        <f t="shared" si="152"/>
        <v>7437.8453793115568</v>
      </c>
      <c r="BJ137" s="200">
        <f t="shared" si="152"/>
        <v>6721.1640440158108</v>
      </c>
      <c r="BK137" s="200">
        <f t="shared" si="152"/>
        <v>7024.6768925758279</v>
      </c>
      <c r="BL137" s="200">
        <f t="shared" si="152"/>
        <v>7246.3334229136008</v>
      </c>
      <c r="BM137" s="200">
        <f t="shared" si="152"/>
        <v>8358.8244155486591</v>
      </c>
      <c r="BN137" s="200">
        <f t="shared" si="152"/>
        <v>7731.7185541035979</v>
      </c>
      <c r="BO137" s="200">
        <f t="shared" si="152"/>
        <v>7864.8202209530809</v>
      </c>
      <c r="BP137" s="200">
        <f t="shared" si="152"/>
        <v>7456.5601487031963</v>
      </c>
      <c r="BQ137" s="200">
        <f t="shared" si="152"/>
        <v>8630.6114675512945</v>
      </c>
      <c r="BR137" s="200">
        <f t="shared" si="152"/>
        <v>8706.1083154309763</v>
      </c>
      <c r="BS137" s="200">
        <f t="shared" si="152"/>
        <v>8513.1343397779201</v>
      </c>
      <c r="BT137" s="200">
        <f t="shared" si="152"/>
        <v>9726.4744928045839</v>
      </c>
      <c r="BU137" s="200">
        <f t="shared" si="152"/>
        <v>8711.5690333537368</v>
      </c>
      <c r="BV137" s="200">
        <f t="shared" si="152"/>
        <v>9930.8249581888831</v>
      </c>
      <c r="BW137" s="200">
        <f t="shared" si="152"/>
        <v>9637.4760565596916</v>
      </c>
      <c r="BX137" s="200">
        <f t="shared" si="152"/>
        <v>8823.399463221891</v>
      </c>
      <c r="BY137" s="200">
        <f t="shared" si="152"/>
        <v>10095.731735800377</v>
      </c>
      <c r="BZ137" s="200">
        <f t="shared" si="152"/>
        <v>10237.406645241996</v>
      </c>
      <c r="CA137" s="200">
        <f t="shared" si="152"/>
        <v>10844.95774114825</v>
      </c>
      <c r="CB137" s="200">
        <f t="shared" si="152"/>
        <v>10156.574304547697</v>
      </c>
      <c r="CC137" s="200">
        <f t="shared" si="152"/>
        <v>11549.456027136406</v>
      </c>
      <c r="CD137" s="200">
        <f t="shared" ref="CD137:CP137" si="153">CD20*CD136</f>
        <v>10023.521440230063</v>
      </c>
      <c r="CE137" s="200">
        <f t="shared" si="153"/>
        <v>10242.46673688619</v>
      </c>
      <c r="CF137" s="200">
        <f t="shared" si="153"/>
        <v>10658.372961959751</v>
      </c>
      <c r="CG137" s="200">
        <f t="shared" si="153"/>
        <v>12128.610335531355</v>
      </c>
      <c r="CH137" s="200">
        <f t="shared" si="153"/>
        <v>11296.79141179054</v>
      </c>
      <c r="CI137" s="200">
        <f t="shared" si="153"/>
        <v>12218.650370801979</v>
      </c>
      <c r="CJ137" s="200">
        <f t="shared" si="153"/>
        <v>13462.512978107845</v>
      </c>
      <c r="CK137" s="200">
        <f t="shared" si="153"/>
        <v>11909.183753397438</v>
      </c>
      <c r="CL137" s="200">
        <f t="shared" si="153"/>
        <v>11468.26931925698</v>
      </c>
      <c r="CM137" s="200">
        <f t="shared" si="153"/>
        <v>14139.33195730095</v>
      </c>
      <c r="CN137" s="200">
        <f t="shared" si="153"/>
        <v>12474.735160735665</v>
      </c>
      <c r="CO137" s="200">
        <f t="shared" si="153"/>
        <v>12471.997342753486</v>
      </c>
      <c r="CP137" s="200">
        <f t="shared" si="153"/>
        <v>12836.293169796427</v>
      </c>
    </row>
    <row r="138" spans="1:94" s="61" customFormat="1" ht="12.75" customHeight="1" outlineLevel="1" x14ac:dyDescent="0.2">
      <c r="I138" s="81"/>
      <c r="J138" s="5"/>
    </row>
    <row r="139" spans="1:94" s="61" customFormat="1" ht="12.75" customHeight="1" outlineLevel="1" x14ac:dyDescent="0.2">
      <c r="B139" s="61" t="s">
        <v>515</v>
      </c>
      <c r="I139" s="81"/>
      <c r="J139" s="5" t="s">
        <v>511</v>
      </c>
      <c r="P139" s="127">
        <f>SUM(R139:CP139)</f>
        <v>2041.944307696971</v>
      </c>
      <c r="R139" s="204">
        <f>R126</f>
        <v>0</v>
      </c>
      <c r="S139" s="204">
        <f t="shared" ref="S139:CD139" si="154">S126</f>
        <v>0</v>
      </c>
      <c r="T139" s="204">
        <f t="shared" si="154"/>
        <v>0</v>
      </c>
      <c r="U139" s="204">
        <f t="shared" si="154"/>
        <v>0</v>
      </c>
      <c r="V139" s="204">
        <f t="shared" si="154"/>
        <v>0</v>
      </c>
      <c r="W139" s="204">
        <f t="shared" si="154"/>
        <v>0</v>
      </c>
      <c r="X139" s="204">
        <f t="shared" si="154"/>
        <v>78.385578030593905</v>
      </c>
      <c r="Y139" s="204">
        <f t="shared" si="154"/>
        <v>81.521001151817657</v>
      </c>
      <c r="Z139" s="204">
        <f t="shared" si="154"/>
        <v>81.521001151817657</v>
      </c>
      <c r="AA139" s="204">
        <f t="shared" si="154"/>
        <v>78.777505920746876</v>
      </c>
      <c r="AB139" s="204">
        <f t="shared" si="154"/>
        <v>79.169433810899847</v>
      </c>
      <c r="AC139" s="204">
        <f t="shared" si="154"/>
        <v>75.250154909370153</v>
      </c>
      <c r="AD139" s="204">
        <f t="shared" si="154"/>
        <v>75.250154909370153</v>
      </c>
      <c r="AE139" s="204">
        <f t="shared" si="154"/>
        <v>78.777505920746876</v>
      </c>
      <c r="AF139" s="204">
        <f t="shared" si="154"/>
        <v>75.250154909370153</v>
      </c>
      <c r="AG139" s="204">
        <f t="shared" si="154"/>
        <v>81.129073261664701</v>
      </c>
      <c r="AH139" s="204">
        <f t="shared" si="154"/>
        <v>82.304856932123599</v>
      </c>
      <c r="AI139" s="204">
        <f t="shared" si="154"/>
        <v>82.304856932123599</v>
      </c>
      <c r="AJ139" s="204">
        <f t="shared" si="154"/>
        <v>82.304856932123599</v>
      </c>
      <c r="AK139" s="204">
        <f t="shared" si="154"/>
        <v>82.304856932123599</v>
      </c>
      <c r="AL139" s="204">
        <f t="shared" si="154"/>
        <v>82.304856932123599</v>
      </c>
      <c r="AM139" s="204">
        <f t="shared" si="154"/>
        <v>82.304856932123599</v>
      </c>
      <c r="AN139" s="204">
        <f t="shared" si="154"/>
        <v>82.304856932123599</v>
      </c>
      <c r="AO139" s="204">
        <f t="shared" si="154"/>
        <v>82.304856932123599</v>
      </c>
      <c r="AP139" s="204">
        <f t="shared" si="154"/>
        <v>82.304856932123599</v>
      </c>
      <c r="AQ139" s="204">
        <f t="shared" si="154"/>
        <v>82.304856932123599</v>
      </c>
      <c r="AR139" s="204">
        <f t="shared" si="154"/>
        <v>82.304856932123599</v>
      </c>
      <c r="AS139" s="204">
        <f t="shared" si="154"/>
        <v>82.304856932123599</v>
      </c>
      <c r="AT139" s="204">
        <f t="shared" si="154"/>
        <v>82.304856932123599</v>
      </c>
      <c r="AU139" s="204">
        <f t="shared" si="154"/>
        <v>82.304856932123599</v>
      </c>
      <c r="AV139" s="204">
        <f t="shared" si="154"/>
        <v>82.304856932123599</v>
      </c>
      <c r="AW139" s="204">
        <f t="shared" si="154"/>
        <v>22.339889738719265</v>
      </c>
      <c r="AX139" s="204">
        <f t="shared" si="154"/>
        <v>0</v>
      </c>
      <c r="AY139" s="204">
        <f t="shared" si="154"/>
        <v>0</v>
      </c>
      <c r="AZ139" s="204">
        <f t="shared" si="154"/>
        <v>0</v>
      </c>
      <c r="BA139" s="204">
        <f t="shared" si="154"/>
        <v>0</v>
      </c>
      <c r="BB139" s="204">
        <f t="shared" si="154"/>
        <v>0</v>
      </c>
      <c r="BC139" s="204">
        <f t="shared" si="154"/>
        <v>0</v>
      </c>
      <c r="BD139" s="204">
        <f t="shared" si="154"/>
        <v>0</v>
      </c>
      <c r="BE139" s="204">
        <f t="shared" si="154"/>
        <v>0</v>
      </c>
      <c r="BF139" s="204">
        <f t="shared" si="154"/>
        <v>0</v>
      </c>
      <c r="BG139" s="204">
        <f t="shared" si="154"/>
        <v>0</v>
      </c>
      <c r="BH139" s="204">
        <f t="shared" si="154"/>
        <v>0</v>
      </c>
      <c r="BI139" s="204">
        <f t="shared" si="154"/>
        <v>0</v>
      </c>
      <c r="BJ139" s="204">
        <f t="shared" si="154"/>
        <v>0</v>
      </c>
      <c r="BK139" s="204">
        <f t="shared" si="154"/>
        <v>0</v>
      </c>
      <c r="BL139" s="204">
        <f t="shared" si="154"/>
        <v>0</v>
      </c>
      <c r="BM139" s="204">
        <f t="shared" si="154"/>
        <v>0</v>
      </c>
      <c r="BN139" s="204">
        <f t="shared" si="154"/>
        <v>0</v>
      </c>
      <c r="BO139" s="204">
        <f t="shared" si="154"/>
        <v>0</v>
      </c>
      <c r="BP139" s="204">
        <f t="shared" si="154"/>
        <v>0</v>
      </c>
      <c r="BQ139" s="204">
        <f t="shared" si="154"/>
        <v>0</v>
      </c>
      <c r="BR139" s="204">
        <f t="shared" si="154"/>
        <v>0</v>
      </c>
      <c r="BS139" s="204">
        <f t="shared" si="154"/>
        <v>0</v>
      </c>
      <c r="BT139" s="204">
        <f t="shared" si="154"/>
        <v>0</v>
      </c>
      <c r="BU139" s="204">
        <f t="shared" si="154"/>
        <v>0</v>
      </c>
      <c r="BV139" s="204">
        <f t="shared" si="154"/>
        <v>0</v>
      </c>
      <c r="BW139" s="204">
        <f t="shared" si="154"/>
        <v>0</v>
      </c>
      <c r="BX139" s="204">
        <f t="shared" si="154"/>
        <v>0</v>
      </c>
      <c r="BY139" s="204">
        <f t="shared" si="154"/>
        <v>0</v>
      </c>
      <c r="BZ139" s="204">
        <f t="shared" si="154"/>
        <v>0</v>
      </c>
      <c r="CA139" s="204">
        <f t="shared" si="154"/>
        <v>0</v>
      </c>
      <c r="CB139" s="204">
        <f t="shared" si="154"/>
        <v>0</v>
      </c>
      <c r="CC139" s="204">
        <f t="shared" si="154"/>
        <v>0</v>
      </c>
      <c r="CD139" s="204">
        <f t="shared" si="154"/>
        <v>0</v>
      </c>
      <c r="CE139" s="204">
        <f t="shared" ref="CE139:CP139" si="155">CE126</f>
        <v>0</v>
      </c>
      <c r="CF139" s="204">
        <f t="shared" si="155"/>
        <v>0</v>
      </c>
      <c r="CG139" s="204">
        <f t="shared" si="155"/>
        <v>0</v>
      </c>
      <c r="CH139" s="204">
        <f t="shared" si="155"/>
        <v>0</v>
      </c>
      <c r="CI139" s="204">
        <f t="shared" si="155"/>
        <v>0</v>
      </c>
      <c r="CJ139" s="204">
        <f t="shared" si="155"/>
        <v>0</v>
      </c>
      <c r="CK139" s="204">
        <f t="shared" si="155"/>
        <v>0</v>
      </c>
      <c r="CL139" s="204">
        <f t="shared" si="155"/>
        <v>0</v>
      </c>
      <c r="CM139" s="204">
        <f t="shared" si="155"/>
        <v>0</v>
      </c>
      <c r="CN139" s="204">
        <f t="shared" si="155"/>
        <v>0</v>
      </c>
      <c r="CO139" s="204">
        <f t="shared" si="155"/>
        <v>0</v>
      </c>
      <c r="CP139" s="204">
        <f t="shared" si="155"/>
        <v>0</v>
      </c>
    </row>
    <row r="140" spans="1:94" s="61" customFormat="1" ht="12.75" customHeight="1" outlineLevel="1" x14ac:dyDescent="0.2">
      <c r="I140" s="81"/>
      <c r="J140" s="5"/>
    </row>
    <row r="141" spans="1:94" s="61" customFormat="1" ht="12.75" customHeight="1" outlineLevel="1" x14ac:dyDescent="0.2">
      <c r="B141" s="61" t="s">
        <v>518</v>
      </c>
      <c r="I141" s="81"/>
      <c r="J141" s="5" t="s">
        <v>5</v>
      </c>
      <c r="P141" s="127">
        <f>SUM(R141:CP141)</f>
        <v>9035.7448614891964</v>
      </c>
      <c r="R141" s="204">
        <f>R139*R137/1000</f>
        <v>0</v>
      </c>
      <c r="S141" s="204">
        <f t="shared" ref="S141:CD141" si="156">S139*S137/1000</f>
        <v>0</v>
      </c>
      <c r="T141" s="204">
        <f t="shared" si="156"/>
        <v>0</v>
      </c>
      <c r="U141" s="204">
        <f t="shared" si="156"/>
        <v>0</v>
      </c>
      <c r="V141" s="204">
        <f t="shared" si="156"/>
        <v>0</v>
      </c>
      <c r="W141" s="204">
        <f t="shared" si="156"/>
        <v>0</v>
      </c>
      <c r="X141" s="204">
        <f t="shared" si="156"/>
        <v>264.71874670039364</v>
      </c>
      <c r="Y141" s="204">
        <f t="shared" si="156"/>
        <v>281.67328011151159</v>
      </c>
      <c r="Z141" s="204">
        <f t="shared" si="156"/>
        <v>292.4702782748908</v>
      </c>
      <c r="AA141" s="204">
        <f t="shared" si="156"/>
        <v>300.57183463348747</v>
      </c>
      <c r="AB141" s="204">
        <f t="shared" si="156"/>
        <v>287.92892703107464</v>
      </c>
      <c r="AC141" s="204">
        <f t="shared" si="156"/>
        <v>272.46804274211894</v>
      </c>
      <c r="AD141" s="204">
        <f t="shared" si="156"/>
        <v>285.9969638416365</v>
      </c>
      <c r="AE141" s="204">
        <f t="shared" si="156"/>
        <v>307.47003787353719</v>
      </c>
      <c r="AF141" s="204">
        <f t="shared" si="156"/>
        <v>312.33765411902868</v>
      </c>
      <c r="AG141" s="204">
        <f t="shared" si="156"/>
        <v>351.04716659279808</v>
      </c>
      <c r="AH141" s="204">
        <f t="shared" si="156"/>
        <v>340.43866222605368</v>
      </c>
      <c r="AI141" s="204">
        <f t="shared" si="156"/>
        <v>319.50525714591134</v>
      </c>
      <c r="AJ141" s="204">
        <f t="shared" si="156"/>
        <v>361.5064449230394</v>
      </c>
      <c r="AK141" s="204">
        <f t="shared" si="156"/>
        <v>347.08935207476543</v>
      </c>
      <c r="AL141" s="204">
        <f t="shared" si="156"/>
        <v>411.41462184828328</v>
      </c>
      <c r="AM141" s="204">
        <f t="shared" si="156"/>
        <v>370.01867639220859</v>
      </c>
      <c r="AN141" s="204">
        <f t="shared" si="156"/>
        <v>361.58510078310411</v>
      </c>
      <c r="AO141" s="204">
        <f t="shared" si="156"/>
        <v>418.98965572795953</v>
      </c>
      <c r="AP141" s="204">
        <f t="shared" si="156"/>
        <v>434.5260304503081</v>
      </c>
      <c r="AQ141" s="204">
        <f t="shared" si="156"/>
        <v>395.28635846495712</v>
      </c>
      <c r="AR141" s="204">
        <f t="shared" si="156"/>
        <v>463.03871576672776</v>
      </c>
      <c r="AS141" s="204">
        <f t="shared" si="156"/>
        <v>434.75626605248095</v>
      </c>
      <c r="AT141" s="204">
        <f t="shared" si="156"/>
        <v>423.13506197309522</v>
      </c>
      <c r="AU141" s="204">
        <f t="shared" si="156"/>
        <v>444.86622639940259</v>
      </c>
      <c r="AV141" s="204">
        <f t="shared" si="156"/>
        <v>434.6032937501617</v>
      </c>
      <c r="AW141" s="204">
        <f t="shared" si="156"/>
        <v>118.30220559026073</v>
      </c>
      <c r="AX141" s="204">
        <f t="shared" si="156"/>
        <v>0</v>
      </c>
      <c r="AY141" s="204">
        <f t="shared" si="156"/>
        <v>0</v>
      </c>
      <c r="AZ141" s="204">
        <f t="shared" si="156"/>
        <v>0</v>
      </c>
      <c r="BA141" s="204">
        <f t="shared" si="156"/>
        <v>0</v>
      </c>
      <c r="BB141" s="204">
        <f t="shared" si="156"/>
        <v>0</v>
      </c>
      <c r="BC141" s="204">
        <f t="shared" si="156"/>
        <v>0</v>
      </c>
      <c r="BD141" s="204">
        <f t="shared" si="156"/>
        <v>0</v>
      </c>
      <c r="BE141" s="204">
        <f t="shared" si="156"/>
        <v>0</v>
      </c>
      <c r="BF141" s="204">
        <f t="shared" si="156"/>
        <v>0</v>
      </c>
      <c r="BG141" s="204">
        <f t="shared" si="156"/>
        <v>0</v>
      </c>
      <c r="BH141" s="204">
        <f t="shared" si="156"/>
        <v>0</v>
      </c>
      <c r="BI141" s="204">
        <f t="shared" si="156"/>
        <v>0</v>
      </c>
      <c r="BJ141" s="204">
        <f t="shared" si="156"/>
        <v>0</v>
      </c>
      <c r="BK141" s="204">
        <f t="shared" si="156"/>
        <v>0</v>
      </c>
      <c r="BL141" s="204">
        <f t="shared" si="156"/>
        <v>0</v>
      </c>
      <c r="BM141" s="204">
        <f t="shared" si="156"/>
        <v>0</v>
      </c>
      <c r="BN141" s="204">
        <f t="shared" si="156"/>
        <v>0</v>
      </c>
      <c r="BO141" s="204">
        <f t="shared" si="156"/>
        <v>0</v>
      </c>
      <c r="BP141" s="204">
        <f t="shared" si="156"/>
        <v>0</v>
      </c>
      <c r="BQ141" s="204">
        <f t="shared" si="156"/>
        <v>0</v>
      </c>
      <c r="BR141" s="204">
        <f t="shared" si="156"/>
        <v>0</v>
      </c>
      <c r="BS141" s="204">
        <f t="shared" si="156"/>
        <v>0</v>
      </c>
      <c r="BT141" s="204">
        <f t="shared" si="156"/>
        <v>0</v>
      </c>
      <c r="BU141" s="204">
        <f t="shared" si="156"/>
        <v>0</v>
      </c>
      <c r="BV141" s="204">
        <f t="shared" si="156"/>
        <v>0</v>
      </c>
      <c r="BW141" s="204">
        <f t="shared" si="156"/>
        <v>0</v>
      </c>
      <c r="BX141" s="204">
        <f t="shared" si="156"/>
        <v>0</v>
      </c>
      <c r="BY141" s="204">
        <f t="shared" si="156"/>
        <v>0</v>
      </c>
      <c r="BZ141" s="204">
        <f t="shared" si="156"/>
        <v>0</v>
      </c>
      <c r="CA141" s="204">
        <f t="shared" si="156"/>
        <v>0</v>
      </c>
      <c r="CB141" s="204">
        <f t="shared" si="156"/>
        <v>0</v>
      </c>
      <c r="CC141" s="204">
        <f t="shared" si="156"/>
        <v>0</v>
      </c>
      <c r="CD141" s="204">
        <f t="shared" si="156"/>
        <v>0</v>
      </c>
      <c r="CE141" s="204">
        <f t="shared" ref="CE141:CP141" si="157">CE139*CE137/1000</f>
        <v>0</v>
      </c>
      <c r="CF141" s="204">
        <f t="shared" si="157"/>
        <v>0</v>
      </c>
      <c r="CG141" s="204">
        <f t="shared" si="157"/>
        <v>0</v>
      </c>
      <c r="CH141" s="204">
        <f t="shared" si="157"/>
        <v>0</v>
      </c>
      <c r="CI141" s="204">
        <f t="shared" si="157"/>
        <v>0</v>
      </c>
      <c r="CJ141" s="204">
        <f t="shared" si="157"/>
        <v>0</v>
      </c>
      <c r="CK141" s="204">
        <f t="shared" si="157"/>
        <v>0</v>
      </c>
      <c r="CL141" s="204">
        <f t="shared" si="157"/>
        <v>0</v>
      </c>
      <c r="CM141" s="204">
        <f t="shared" si="157"/>
        <v>0</v>
      </c>
      <c r="CN141" s="204">
        <f t="shared" si="157"/>
        <v>0</v>
      </c>
      <c r="CO141" s="204">
        <f t="shared" si="157"/>
        <v>0</v>
      </c>
      <c r="CP141" s="204">
        <f t="shared" si="157"/>
        <v>0</v>
      </c>
    </row>
    <row r="142" spans="1:94" s="61" customFormat="1" ht="12.75" customHeight="1" outlineLevel="1" x14ac:dyDescent="0.2">
      <c r="I142" s="81"/>
      <c r="J142" s="5"/>
    </row>
    <row r="143" spans="1:94" s="61" customFormat="1" ht="12.75" customHeight="1" outlineLevel="1" x14ac:dyDescent="0.2">
      <c r="I143" s="81"/>
      <c r="J143" s="5"/>
    </row>
    <row r="144" spans="1:94" s="380" customFormat="1" ht="12.75" customHeight="1" x14ac:dyDescent="0.2">
      <c r="A144" s="377" t="s">
        <v>260</v>
      </c>
      <c r="B144" s="377"/>
      <c r="C144" s="377"/>
      <c r="D144" s="377"/>
      <c r="E144" s="377"/>
      <c r="F144" s="377"/>
      <c r="G144" s="377"/>
      <c r="H144" s="377"/>
      <c r="I144" s="378"/>
      <c r="J144" s="379"/>
      <c r="K144" s="377"/>
      <c r="L144" s="377"/>
      <c r="M144" s="377"/>
      <c r="N144" s="377"/>
      <c r="O144" s="377"/>
      <c r="P144" s="377"/>
      <c r="Q144" s="377"/>
      <c r="R144" s="377"/>
      <c r="S144" s="377"/>
      <c r="T144" s="377"/>
      <c r="U144" s="377"/>
      <c r="V144" s="377"/>
      <c r="W144" s="377"/>
      <c r="X144" s="377"/>
      <c r="Y144" s="377"/>
      <c r="Z144" s="377"/>
      <c r="AA144" s="377"/>
      <c r="AB144" s="377"/>
      <c r="AC144" s="377"/>
      <c r="AD144" s="377"/>
      <c r="AE144" s="377"/>
      <c r="AF144" s="377"/>
      <c r="AG144" s="377"/>
      <c r="AH144" s="377"/>
      <c r="AI144" s="377"/>
      <c r="AJ144" s="377"/>
      <c r="AK144" s="377"/>
      <c r="AL144" s="377"/>
      <c r="AM144" s="377"/>
      <c r="AN144" s="377"/>
      <c r="AO144" s="377"/>
      <c r="AP144" s="377"/>
      <c r="AQ144" s="377"/>
      <c r="AR144" s="377"/>
      <c r="AS144" s="377"/>
      <c r="AT144" s="377"/>
      <c r="AU144" s="377"/>
      <c r="AV144" s="377"/>
      <c r="AW144" s="377"/>
      <c r="AX144" s="377"/>
      <c r="AY144" s="377"/>
      <c r="AZ144" s="377"/>
      <c r="BA144" s="377"/>
      <c r="BB144" s="377"/>
      <c r="BC144" s="377"/>
      <c r="BD144" s="377"/>
      <c r="BE144" s="377"/>
      <c r="BF144" s="377"/>
      <c r="BG144" s="377"/>
      <c r="BH144" s="377"/>
      <c r="BI144" s="377"/>
      <c r="BJ144" s="377"/>
      <c r="BK144" s="377"/>
      <c r="BL144" s="377"/>
      <c r="BM144" s="377"/>
      <c r="BN144" s="377"/>
      <c r="BO144" s="377"/>
      <c r="BP144" s="377"/>
      <c r="BQ144" s="377"/>
      <c r="BR144" s="377"/>
      <c r="BS144" s="377"/>
      <c r="BT144" s="377"/>
      <c r="BU144" s="377"/>
      <c r="BV144" s="377"/>
      <c r="BW144" s="377"/>
      <c r="BX144" s="377"/>
      <c r="BY144" s="377"/>
      <c r="BZ144" s="377"/>
      <c r="CA144" s="377"/>
      <c r="CB144" s="377"/>
      <c r="CC144" s="377"/>
      <c r="CD144" s="377"/>
      <c r="CE144" s="377"/>
      <c r="CF144" s="377"/>
      <c r="CG144" s="377"/>
      <c r="CH144" s="377"/>
      <c r="CI144" s="377"/>
      <c r="CJ144" s="377"/>
      <c r="CK144" s="377"/>
      <c r="CL144" s="377"/>
      <c r="CM144" s="377"/>
      <c r="CN144" s="377"/>
      <c r="CO144" s="377"/>
      <c r="CP144" s="377"/>
    </row>
    <row r="145" spans="2:94" s="61" customFormat="1" ht="12.75" customHeight="1" outlineLevel="1" x14ac:dyDescent="0.2">
      <c r="I145" s="81"/>
      <c r="J145" s="5"/>
    </row>
    <row r="146" spans="2:94" s="61" customFormat="1" ht="12.75" customHeight="1" outlineLevel="1" x14ac:dyDescent="0.2">
      <c r="I146" s="81"/>
      <c r="J146" s="5"/>
    </row>
    <row r="147" spans="2:94" s="61" customFormat="1" ht="12.75" customHeight="1" outlineLevel="1" x14ac:dyDescent="0.2">
      <c r="B147" s="61" t="s">
        <v>17</v>
      </c>
      <c r="I147" s="81"/>
      <c r="J147" s="5" t="s">
        <v>18</v>
      </c>
      <c r="R147" s="532">
        <f>R47</f>
        <v>0</v>
      </c>
      <c r="S147" s="532">
        <f t="shared" ref="S147:CD147" si="158">S47</f>
        <v>0</v>
      </c>
      <c r="T147" s="532">
        <f t="shared" si="158"/>
        <v>0</v>
      </c>
      <c r="U147" s="532">
        <f t="shared" si="158"/>
        <v>0</v>
      </c>
      <c r="V147" s="532">
        <f t="shared" si="158"/>
        <v>0</v>
      </c>
      <c r="W147" s="532">
        <f t="shared" si="158"/>
        <v>0</v>
      </c>
      <c r="X147" s="532">
        <f t="shared" si="158"/>
        <v>1</v>
      </c>
      <c r="Y147" s="532">
        <f t="shared" si="158"/>
        <v>1</v>
      </c>
      <c r="Z147" s="532">
        <f t="shared" si="158"/>
        <v>1</v>
      </c>
      <c r="AA147" s="532">
        <f t="shared" si="158"/>
        <v>1</v>
      </c>
      <c r="AB147" s="532">
        <f t="shared" si="158"/>
        <v>1</v>
      </c>
      <c r="AC147" s="532">
        <f t="shared" si="158"/>
        <v>1</v>
      </c>
      <c r="AD147" s="532">
        <f t="shared" si="158"/>
        <v>1</v>
      </c>
      <c r="AE147" s="532">
        <f t="shared" si="158"/>
        <v>1</v>
      </c>
      <c r="AF147" s="532">
        <f t="shared" si="158"/>
        <v>1</v>
      </c>
      <c r="AG147" s="532">
        <f t="shared" si="158"/>
        <v>1</v>
      </c>
      <c r="AH147" s="532">
        <f t="shared" si="158"/>
        <v>1</v>
      </c>
      <c r="AI147" s="532">
        <f t="shared" si="158"/>
        <v>1</v>
      </c>
      <c r="AJ147" s="532">
        <f t="shared" si="158"/>
        <v>1</v>
      </c>
      <c r="AK147" s="532">
        <f t="shared" si="158"/>
        <v>1</v>
      </c>
      <c r="AL147" s="532">
        <f t="shared" si="158"/>
        <v>1</v>
      </c>
      <c r="AM147" s="532">
        <f t="shared" si="158"/>
        <v>1</v>
      </c>
      <c r="AN147" s="532">
        <f t="shared" si="158"/>
        <v>1</v>
      </c>
      <c r="AO147" s="532">
        <f t="shared" si="158"/>
        <v>1</v>
      </c>
      <c r="AP147" s="532">
        <f t="shared" si="158"/>
        <v>1</v>
      </c>
      <c r="AQ147" s="532">
        <f t="shared" si="158"/>
        <v>1</v>
      </c>
      <c r="AR147" s="532">
        <f t="shared" si="158"/>
        <v>1</v>
      </c>
      <c r="AS147" s="532">
        <f t="shared" si="158"/>
        <v>0</v>
      </c>
      <c r="AT147" s="532">
        <f t="shared" si="158"/>
        <v>0</v>
      </c>
      <c r="AU147" s="532">
        <f t="shared" si="158"/>
        <v>0</v>
      </c>
      <c r="AV147" s="532">
        <f t="shared" si="158"/>
        <v>0</v>
      </c>
      <c r="AW147" s="532">
        <f t="shared" si="158"/>
        <v>0</v>
      </c>
      <c r="AX147" s="532">
        <f t="shared" si="158"/>
        <v>0</v>
      </c>
      <c r="AY147" s="532">
        <f t="shared" si="158"/>
        <v>0</v>
      </c>
      <c r="AZ147" s="532">
        <f t="shared" si="158"/>
        <v>0</v>
      </c>
      <c r="BA147" s="532">
        <f t="shared" si="158"/>
        <v>0</v>
      </c>
      <c r="BB147" s="532">
        <f t="shared" si="158"/>
        <v>0</v>
      </c>
      <c r="BC147" s="532">
        <f t="shared" si="158"/>
        <v>0</v>
      </c>
      <c r="BD147" s="532">
        <f t="shared" si="158"/>
        <v>0</v>
      </c>
      <c r="BE147" s="532">
        <f t="shared" si="158"/>
        <v>0</v>
      </c>
      <c r="BF147" s="532">
        <f t="shared" si="158"/>
        <v>0</v>
      </c>
      <c r="BG147" s="532">
        <f t="shared" si="158"/>
        <v>0</v>
      </c>
      <c r="BH147" s="532">
        <f t="shared" si="158"/>
        <v>0</v>
      </c>
      <c r="BI147" s="532">
        <f t="shared" si="158"/>
        <v>0</v>
      </c>
      <c r="BJ147" s="532">
        <f t="shared" si="158"/>
        <v>0</v>
      </c>
      <c r="BK147" s="532">
        <f t="shared" si="158"/>
        <v>0</v>
      </c>
      <c r="BL147" s="532">
        <f t="shared" si="158"/>
        <v>0</v>
      </c>
      <c r="BM147" s="532">
        <f t="shared" si="158"/>
        <v>0</v>
      </c>
      <c r="BN147" s="532">
        <f t="shared" si="158"/>
        <v>0</v>
      </c>
      <c r="BO147" s="532">
        <f t="shared" si="158"/>
        <v>0</v>
      </c>
      <c r="BP147" s="532">
        <f t="shared" si="158"/>
        <v>0</v>
      </c>
      <c r="BQ147" s="532">
        <f t="shared" si="158"/>
        <v>0</v>
      </c>
      <c r="BR147" s="532">
        <f t="shared" si="158"/>
        <v>0</v>
      </c>
      <c r="BS147" s="532">
        <f t="shared" si="158"/>
        <v>0</v>
      </c>
      <c r="BT147" s="532">
        <f t="shared" si="158"/>
        <v>0</v>
      </c>
      <c r="BU147" s="532">
        <f t="shared" si="158"/>
        <v>0</v>
      </c>
      <c r="BV147" s="532">
        <f t="shared" si="158"/>
        <v>0</v>
      </c>
      <c r="BW147" s="532">
        <f t="shared" si="158"/>
        <v>0</v>
      </c>
      <c r="BX147" s="532">
        <f t="shared" si="158"/>
        <v>0</v>
      </c>
      <c r="BY147" s="532">
        <f t="shared" si="158"/>
        <v>0</v>
      </c>
      <c r="BZ147" s="532">
        <f t="shared" si="158"/>
        <v>0</v>
      </c>
      <c r="CA147" s="532">
        <f t="shared" si="158"/>
        <v>0</v>
      </c>
      <c r="CB147" s="532">
        <f t="shared" si="158"/>
        <v>0</v>
      </c>
      <c r="CC147" s="532">
        <f t="shared" si="158"/>
        <v>0</v>
      </c>
      <c r="CD147" s="532">
        <f t="shared" si="158"/>
        <v>0</v>
      </c>
      <c r="CE147" s="532">
        <f t="shared" ref="CE147:CP147" si="159">CE47</f>
        <v>0</v>
      </c>
      <c r="CF147" s="532">
        <f t="shared" si="159"/>
        <v>0</v>
      </c>
      <c r="CG147" s="532">
        <f t="shared" si="159"/>
        <v>0</v>
      </c>
      <c r="CH147" s="532">
        <f t="shared" si="159"/>
        <v>0</v>
      </c>
      <c r="CI147" s="532">
        <f t="shared" si="159"/>
        <v>0</v>
      </c>
      <c r="CJ147" s="532">
        <f t="shared" si="159"/>
        <v>0</v>
      </c>
      <c r="CK147" s="532">
        <f t="shared" si="159"/>
        <v>0</v>
      </c>
      <c r="CL147" s="532">
        <f t="shared" si="159"/>
        <v>0</v>
      </c>
      <c r="CM147" s="532">
        <f t="shared" si="159"/>
        <v>0</v>
      </c>
      <c r="CN147" s="532">
        <f t="shared" si="159"/>
        <v>0</v>
      </c>
      <c r="CO147" s="532">
        <f t="shared" si="159"/>
        <v>0</v>
      </c>
      <c r="CP147" s="532">
        <f t="shared" si="159"/>
        <v>0</v>
      </c>
    </row>
    <row r="148" spans="2:94" s="61" customFormat="1" ht="12.75" customHeight="1" outlineLevel="1" x14ac:dyDescent="0.2">
      <c r="I148" s="81"/>
      <c r="J148" s="5"/>
      <c r="L148" s="135" t="s">
        <v>179</v>
      </c>
    </row>
    <row r="149" spans="2:94" s="61" customFormat="1" ht="12.75" customHeight="1" outlineLevel="1" x14ac:dyDescent="0.2">
      <c r="B149" s="41" t="s">
        <v>523</v>
      </c>
      <c r="I149" s="81"/>
      <c r="J149" s="5"/>
      <c r="L149" s="148">
        <f>1+Sens!$F$14</f>
        <v>1</v>
      </c>
    </row>
    <row r="150" spans="2:94" s="61" customFormat="1" ht="12.75" customHeight="1" outlineLevel="1" x14ac:dyDescent="0.2">
      <c r="J150" s="5"/>
    </row>
    <row r="151" spans="2:94" s="61" customFormat="1" ht="12.75" customHeight="1" outlineLevel="1" x14ac:dyDescent="0.2">
      <c r="B151" s="61" t="s">
        <v>162</v>
      </c>
      <c r="J151" s="5" t="s">
        <v>255</v>
      </c>
      <c r="R151" s="204">
        <f>R101</f>
        <v>0</v>
      </c>
      <c r="S151" s="204">
        <f t="shared" ref="S151:CD151" si="160">S101</f>
        <v>0</v>
      </c>
      <c r="T151" s="204">
        <f t="shared" si="160"/>
        <v>0</v>
      </c>
      <c r="U151" s="204">
        <f t="shared" si="160"/>
        <v>0</v>
      </c>
      <c r="V151" s="204">
        <f t="shared" si="160"/>
        <v>0</v>
      </c>
      <c r="W151" s="204">
        <f t="shared" si="160"/>
        <v>0</v>
      </c>
      <c r="X151" s="204">
        <f t="shared" si="160"/>
        <v>200</v>
      </c>
      <c r="Y151" s="204">
        <f t="shared" si="160"/>
        <v>208</v>
      </c>
      <c r="Z151" s="204">
        <f t="shared" si="160"/>
        <v>208</v>
      </c>
      <c r="AA151" s="204">
        <f t="shared" si="160"/>
        <v>201</v>
      </c>
      <c r="AB151" s="204">
        <f t="shared" si="160"/>
        <v>202</v>
      </c>
      <c r="AC151" s="204">
        <f t="shared" si="160"/>
        <v>192</v>
      </c>
      <c r="AD151" s="204">
        <f t="shared" si="160"/>
        <v>192</v>
      </c>
      <c r="AE151" s="204">
        <f t="shared" si="160"/>
        <v>201</v>
      </c>
      <c r="AF151" s="204">
        <f t="shared" si="160"/>
        <v>192</v>
      </c>
      <c r="AG151" s="204">
        <f t="shared" si="160"/>
        <v>207</v>
      </c>
      <c r="AH151" s="204">
        <f t="shared" si="160"/>
        <v>329</v>
      </c>
      <c r="AI151" s="204">
        <f t="shared" si="160"/>
        <v>300</v>
      </c>
      <c r="AJ151" s="204">
        <f t="shared" si="160"/>
        <v>300</v>
      </c>
      <c r="AK151" s="204">
        <f t="shared" si="160"/>
        <v>300</v>
      </c>
      <c r="AL151" s="204">
        <f t="shared" si="160"/>
        <v>300</v>
      </c>
      <c r="AM151" s="204">
        <f t="shared" si="160"/>
        <v>300</v>
      </c>
      <c r="AN151" s="204">
        <f t="shared" si="160"/>
        <v>300</v>
      </c>
      <c r="AO151" s="204">
        <f t="shared" si="160"/>
        <v>300</v>
      </c>
      <c r="AP151" s="204">
        <f t="shared" si="160"/>
        <v>300</v>
      </c>
      <c r="AQ151" s="204">
        <f t="shared" si="160"/>
        <v>300</v>
      </c>
      <c r="AR151" s="204">
        <f t="shared" si="160"/>
        <v>178</v>
      </c>
      <c r="AS151" s="204">
        <f t="shared" si="160"/>
        <v>0</v>
      </c>
      <c r="AT151" s="204">
        <f t="shared" si="160"/>
        <v>0</v>
      </c>
      <c r="AU151" s="204">
        <f t="shared" si="160"/>
        <v>0</v>
      </c>
      <c r="AV151" s="204">
        <f t="shared" si="160"/>
        <v>0</v>
      </c>
      <c r="AW151" s="204">
        <f t="shared" si="160"/>
        <v>0</v>
      </c>
      <c r="AX151" s="204">
        <f t="shared" si="160"/>
        <v>0</v>
      </c>
      <c r="AY151" s="204">
        <f t="shared" si="160"/>
        <v>0</v>
      </c>
      <c r="AZ151" s="204">
        <f t="shared" si="160"/>
        <v>0</v>
      </c>
      <c r="BA151" s="204">
        <f t="shared" si="160"/>
        <v>0</v>
      </c>
      <c r="BB151" s="204">
        <f t="shared" si="160"/>
        <v>0</v>
      </c>
      <c r="BC151" s="204">
        <f t="shared" si="160"/>
        <v>0</v>
      </c>
      <c r="BD151" s="204">
        <f t="shared" si="160"/>
        <v>0</v>
      </c>
      <c r="BE151" s="204">
        <f t="shared" si="160"/>
        <v>0</v>
      </c>
      <c r="BF151" s="204">
        <f t="shared" si="160"/>
        <v>0</v>
      </c>
      <c r="BG151" s="204">
        <f t="shared" si="160"/>
        <v>0</v>
      </c>
      <c r="BH151" s="204">
        <f t="shared" si="160"/>
        <v>0</v>
      </c>
      <c r="BI151" s="204">
        <f t="shared" si="160"/>
        <v>0</v>
      </c>
      <c r="BJ151" s="204">
        <f t="shared" si="160"/>
        <v>0</v>
      </c>
      <c r="BK151" s="204">
        <f t="shared" si="160"/>
        <v>0</v>
      </c>
      <c r="BL151" s="204">
        <f t="shared" si="160"/>
        <v>0</v>
      </c>
      <c r="BM151" s="204">
        <f t="shared" si="160"/>
        <v>0</v>
      </c>
      <c r="BN151" s="204">
        <f t="shared" si="160"/>
        <v>0</v>
      </c>
      <c r="BO151" s="204">
        <f t="shared" si="160"/>
        <v>0</v>
      </c>
      <c r="BP151" s="204">
        <f t="shared" si="160"/>
        <v>0</v>
      </c>
      <c r="BQ151" s="204">
        <f t="shared" si="160"/>
        <v>0</v>
      </c>
      <c r="BR151" s="204">
        <f t="shared" si="160"/>
        <v>0</v>
      </c>
      <c r="BS151" s="204">
        <f t="shared" si="160"/>
        <v>0</v>
      </c>
      <c r="BT151" s="204">
        <f t="shared" si="160"/>
        <v>0</v>
      </c>
      <c r="BU151" s="204">
        <f t="shared" si="160"/>
        <v>0</v>
      </c>
      <c r="BV151" s="204">
        <f t="shared" si="160"/>
        <v>0</v>
      </c>
      <c r="BW151" s="204">
        <f t="shared" si="160"/>
        <v>0</v>
      </c>
      <c r="BX151" s="204">
        <f t="shared" si="160"/>
        <v>0</v>
      </c>
      <c r="BY151" s="204">
        <f t="shared" si="160"/>
        <v>0</v>
      </c>
      <c r="BZ151" s="204">
        <f t="shared" si="160"/>
        <v>0</v>
      </c>
      <c r="CA151" s="204">
        <f t="shared" si="160"/>
        <v>0</v>
      </c>
      <c r="CB151" s="204">
        <f t="shared" si="160"/>
        <v>0</v>
      </c>
      <c r="CC151" s="204">
        <f t="shared" si="160"/>
        <v>0</v>
      </c>
      <c r="CD151" s="204">
        <f t="shared" si="160"/>
        <v>0</v>
      </c>
      <c r="CE151" s="204">
        <f t="shared" ref="CE151:CP151" si="161">CE101</f>
        <v>0</v>
      </c>
      <c r="CF151" s="204">
        <f t="shared" si="161"/>
        <v>0</v>
      </c>
      <c r="CG151" s="204">
        <f t="shared" si="161"/>
        <v>0</v>
      </c>
      <c r="CH151" s="204">
        <f t="shared" si="161"/>
        <v>0</v>
      </c>
      <c r="CI151" s="204">
        <f t="shared" si="161"/>
        <v>0</v>
      </c>
      <c r="CJ151" s="204">
        <f t="shared" si="161"/>
        <v>0</v>
      </c>
      <c r="CK151" s="204">
        <f t="shared" si="161"/>
        <v>0</v>
      </c>
      <c r="CL151" s="204">
        <f t="shared" si="161"/>
        <v>0</v>
      </c>
      <c r="CM151" s="204">
        <f t="shared" si="161"/>
        <v>0</v>
      </c>
      <c r="CN151" s="204">
        <f t="shared" si="161"/>
        <v>0</v>
      </c>
      <c r="CO151" s="204">
        <f t="shared" si="161"/>
        <v>0</v>
      </c>
      <c r="CP151" s="204">
        <f t="shared" si="161"/>
        <v>0</v>
      </c>
    </row>
    <row r="152" spans="2:94" s="61" customFormat="1" ht="12.75" customHeight="1" outlineLevel="1" x14ac:dyDescent="0.2">
      <c r="B152" s="61" t="s">
        <v>528</v>
      </c>
      <c r="J152" s="5" t="s">
        <v>255</v>
      </c>
      <c r="R152" s="204">
        <f>R96+R86</f>
        <v>0</v>
      </c>
      <c r="S152" s="204">
        <f t="shared" ref="S152:CD152" si="162">S96+S86</f>
        <v>0</v>
      </c>
      <c r="T152" s="204">
        <f t="shared" si="162"/>
        <v>0</v>
      </c>
      <c r="U152" s="204">
        <f t="shared" si="162"/>
        <v>0</v>
      </c>
      <c r="V152" s="204">
        <f t="shared" si="162"/>
        <v>0</v>
      </c>
      <c r="W152" s="204">
        <f t="shared" si="162"/>
        <v>0</v>
      </c>
      <c r="X152" s="204">
        <f t="shared" si="162"/>
        <v>1397</v>
      </c>
      <c r="Y152" s="204">
        <f t="shared" si="162"/>
        <v>1433</v>
      </c>
      <c r="Z152" s="204">
        <f t="shared" si="162"/>
        <v>1321</v>
      </c>
      <c r="AA152" s="204">
        <f t="shared" si="162"/>
        <v>1365</v>
      </c>
      <c r="AB152" s="204">
        <f t="shared" si="162"/>
        <v>1474</v>
      </c>
      <c r="AC152" s="204">
        <f t="shared" si="162"/>
        <v>1530</v>
      </c>
      <c r="AD152" s="204">
        <f t="shared" si="162"/>
        <v>1462</v>
      </c>
      <c r="AE152" s="204">
        <f t="shared" si="162"/>
        <v>1351</v>
      </c>
      <c r="AF152" s="204">
        <f t="shared" si="162"/>
        <v>621</v>
      </c>
      <c r="AG152" s="204">
        <f t="shared" si="162"/>
        <v>636</v>
      </c>
      <c r="AH152" s="204">
        <f t="shared" si="162"/>
        <v>1898</v>
      </c>
      <c r="AI152" s="204">
        <f t="shared" si="162"/>
        <v>1869</v>
      </c>
      <c r="AJ152" s="204">
        <f t="shared" si="162"/>
        <v>1869</v>
      </c>
      <c r="AK152" s="204">
        <f t="shared" si="162"/>
        <v>1869</v>
      </c>
      <c r="AL152" s="204">
        <f t="shared" si="162"/>
        <v>1869</v>
      </c>
      <c r="AM152" s="204">
        <f t="shared" si="162"/>
        <v>1869</v>
      </c>
      <c r="AN152" s="204">
        <f t="shared" si="162"/>
        <v>1869</v>
      </c>
      <c r="AO152" s="204">
        <f t="shared" si="162"/>
        <v>1869</v>
      </c>
      <c r="AP152" s="204">
        <f t="shared" si="162"/>
        <v>1869</v>
      </c>
      <c r="AQ152" s="204">
        <f t="shared" si="162"/>
        <v>1869</v>
      </c>
      <c r="AR152" s="204">
        <f t="shared" si="162"/>
        <v>1283.4000000000001</v>
      </c>
      <c r="AS152" s="204">
        <f t="shared" si="162"/>
        <v>429</v>
      </c>
      <c r="AT152" s="204">
        <f t="shared" si="162"/>
        <v>429</v>
      </c>
      <c r="AU152" s="204">
        <f>AU96+AU86</f>
        <v>429</v>
      </c>
      <c r="AV152" s="204">
        <f t="shared" si="162"/>
        <v>429</v>
      </c>
      <c r="AW152" s="204">
        <f t="shared" si="162"/>
        <v>429</v>
      </c>
      <c r="AX152" s="204">
        <f t="shared" si="162"/>
        <v>429</v>
      </c>
      <c r="AY152" s="204">
        <f t="shared" si="162"/>
        <v>0</v>
      </c>
      <c r="AZ152" s="204">
        <f t="shared" si="162"/>
        <v>0</v>
      </c>
      <c r="BA152" s="204">
        <f t="shared" si="162"/>
        <v>0</v>
      </c>
      <c r="BB152" s="204">
        <f t="shared" si="162"/>
        <v>0</v>
      </c>
      <c r="BC152" s="204">
        <f t="shared" si="162"/>
        <v>0</v>
      </c>
      <c r="BD152" s="204">
        <f t="shared" si="162"/>
        <v>0</v>
      </c>
      <c r="BE152" s="204">
        <f t="shared" si="162"/>
        <v>0</v>
      </c>
      <c r="BF152" s="204">
        <f t="shared" si="162"/>
        <v>0</v>
      </c>
      <c r="BG152" s="204">
        <f t="shared" si="162"/>
        <v>0</v>
      </c>
      <c r="BH152" s="204">
        <f t="shared" si="162"/>
        <v>0</v>
      </c>
      <c r="BI152" s="204">
        <f t="shared" si="162"/>
        <v>0</v>
      </c>
      <c r="BJ152" s="204">
        <f t="shared" si="162"/>
        <v>0</v>
      </c>
      <c r="BK152" s="204">
        <f t="shared" si="162"/>
        <v>0</v>
      </c>
      <c r="BL152" s="204">
        <f t="shared" si="162"/>
        <v>0</v>
      </c>
      <c r="BM152" s="204">
        <f t="shared" si="162"/>
        <v>0</v>
      </c>
      <c r="BN152" s="204">
        <f t="shared" si="162"/>
        <v>0</v>
      </c>
      <c r="BO152" s="204">
        <f t="shared" si="162"/>
        <v>0</v>
      </c>
      <c r="BP152" s="204">
        <f t="shared" si="162"/>
        <v>0</v>
      </c>
      <c r="BQ152" s="204">
        <f t="shared" si="162"/>
        <v>0</v>
      </c>
      <c r="BR152" s="204">
        <f t="shared" si="162"/>
        <v>0</v>
      </c>
      <c r="BS152" s="204">
        <f t="shared" si="162"/>
        <v>0</v>
      </c>
      <c r="BT152" s="204">
        <f t="shared" si="162"/>
        <v>0</v>
      </c>
      <c r="BU152" s="204">
        <f t="shared" si="162"/>
        <v>0</v>
      </c>
      <c r="BV152" s="204">
        <f t="shared" si="162"/>
        <v>0</v>
      </c>
      <c r="BW152" s="204">
        <f t="shared" si="162"/>
        <v>0</v>
      </c>
      <c r="BX152" s="204">
        <f t="shared" si="162"/>
        <v>0</v>
      </c>
      <c r="BY152" s="204">
        <f t="shared" si="162"/>
        <v>0</v>
      </c>
      <c r="BZ152" s="204">
        <f t="shared" si="162"/>
        <v>0</v>
      </c>
      <c r="CA152" s="204">
        <f t="shared" si="162"/>
        <v>0</v>
      </c>
      <c r="CB152" s="204">
        <f t="shared" si="162"/>
        <v>0</v>
      </c>
      <c r="CC152" s="204">
        <f t="shared" si="162"/>
        <v>0</v>
      </c>
      <c r="CD152" s="204">
        <f t="shared" si="162"/>
        <v>0</v>
      </c>
      <c r="CE152" s="204">
        <f t="shared" ref="CE152:CP152" si="163">CE96+CE86</f>
        <v>0</v>
      </c>
      <c r="CF152" s="204">
        <f t="shared" si="163"/>
        <v>0</v>
      </c>
      <c r="CG152" s="204">
        <f t="shared" si="163"/>
        <v>0</v>
      </c>
      <c r="CH152" s="204">
        <f t="shared" si="163"/>
        <v>0</v>
      </c>
      <c r="CI152" s="204">
        <f t="shared" si="163"/>
        <v>0</v>
      </c>
      <c r="CJ152" s="204">
        <f t="shared" si="163"/>
        <v>0</v>
      </c>
      <c r="CK152" s="204">
        <f t="shared" si="163"/>
        <v>0</v>
      </c>
      <c r="CL152" s="204">
        <f t="shared" si="163"/>
        <v>0</v>
      </c>
      <c r="CM152" s="204">
        <f t="shared" si="163"/>
        <v>0</v>
      </c>
      <c r="CN152" s="204">
        <f t="shared" si="163"/>
        <v>0</v>
      </c>
      <c r="CO152" s="204">
        <f t="shared" si="163"/>
        <v>0</v>
      </c>
      <c r="CP152" s="204">
        <f t="shared" si="163"/>
        <v>0</v>
      </c>
    </row>
    <row r="153" spans="2:94" s="61" customFormat="1" ht="12.75" customHeight="1" outlineLevel="1" x14ac:dyDescent="0.2">
      <c r="B153" s="61" t="s">
        <v>531</v>
      </c>
      <c r="J153" s="5" t="s">
        <v>255</v>
      </c>
      <c r="R153" s="204">
        <f>R115</f>
        <v>0</v>
      </c>
      <c r="S153" s="204">
        <f t="shared" ref="S153:CD153" si="164">S115</f>
        <v>0</v>
      </c>
      <c r="T153" s="204">
        <f t="shared" si="164"/>
        <v>0</v>
      </c>
      <c r="U153" s="204">
        <f t="shared" si="164"/>
        <v>0</v>
      </c>
      <c r="V153" s="204">
        <f t="shared" si="164"/>
        <v>0</v>
      </c>
      <c r="W153" s="204">
        <f t="shared" si="164"/>
        <v>0</v>
      </c>
      <c r="X153" s="204">
        <f t="shared" si="164"/>
        <v>200</v>
      </c>
      <c r="Y153" s="204">
        <f t="shared" si="164"/>
        <v>208</v>
      </c>
      <c r="Z153" s="204">
        <f t="shared" si="164"/>
        <v>208</v>
      </c>
      <c r="AA153" s="204">
        <f t="shared" si="164"/>
        <v>201</v>
      </c>
      <c r="AB153" s="204">
        <f t="shared" si="164"/>
        <v>202</v>
      </c>
      <c r="AC153" s="204">
        <f t="shared" si="164"/>
        <v>192</v>
      </c>
      <c r="AD153" s="204">
        <f t="shared" si="164"/>
        <v>192</v>
      </c>
      <c r="AE153" s="204">
        <f t="shared" si="164"/>
        <v>201</v>
      </c>
      <c r="AF153" s="204">
        <f t="shared" si="164"/>
        <v>192</v>
      </c>
      <c r="AG153" s="204">
        <f t="shared" si="164"/>
        <v>207</v>
      </c>
      <c r="AH153" s="204">
        <f t="shared" si="164"/>
        <v>210</v>
      </c>
      <c r="AI153" s="204">
        <f t="shared" si="164"/>
        <v>210</v>
      </c>
      <c r="AJ153" s="204">
        <f t="shared" si="164"/>
        <v>210</v>
      </c>
      <c r="AK153" s="204">
        <f t="shared" si="164"/>
        <v>210</v>
      </c>
      <c r="AL153" s="204">
        <f t="shared" si="164"/>
        <v>210</v>
      </c>
      <c r="AM153" s="204">
        <f t="shared" si="164"/>
        <v>210</v>
      </c>
      <c r="AN153" s="204">
        <f t="shared" si="164"/>
        <v>210</v>
      </c>
      <c r="AO153" s="204">
        <f t="shared" si="164"/>
        <v>210</v>
      </c>
      <c r="AP153" s="204">
        <f t="shared" si="164"/>
        <v>210</v>
      </c>
      <c r="AQ153" s="204">
        <f t="shared" si="164"/>
        <v>210</v>
      </c>
      <c r="AR153" s="204">
        <f t="shared" si="164"/>
        <v>210</v>
      </c>
      <c r="AS153" s="204">
        <f t="shared" si="164"/>
        <v>210</v>
      </c>
      <c r="AT153" s="204">
        <f t="shared" si="164"/>
        <v>210</v>
      </c>
      <c r="AU153" s="204">
        <f t="shared" si="164"/>
        <v>210</v>
      </c>
      <c r="AV153" s="204">
        <f t="shared" si="164"/>
        <v>210</v>
      </c>
      <c r="AW153" s="204">
        <f t="shared" si="164"/>
        <v>57</v>
      </c>
      <c r="AX153" s="204">
        <f t="shared" si="164"/>
        <v>0</v>
      </c>
      <c r="AY153" s="204">
        <f t="shared" si="164"/>
        <v>0</v>
      </c>
      <c r="AZ153" s="204">
        <f t="shared" si="164"/>
        <v>0</v>
      </c>
      <c r="BA153" s="204">
        <f t="shared" si="164"/>
        <v>0</v>
      </c>
      <c r="BB153" s="204">
        <f t="shared" si="164"/>
        <v>0</v>
      </c>
      <c r="BC153" s="204">
        <f t="shared" si="164"/>
        <v>0</v>
      </c>
      <c r="BD153" s="204">
        <f t="shared" si="164"/>
        <v>0</v>
      </c>
      <c r="BE153" s="204">
        <f t="shared" si="164"/>
        <v>0</v>
      </c>
      <c r="BF153" s="204">
        <f t="shared" si="164"/>
        <v>0</v>
      </c>
      <c r="BG153" s="204">
        <f t="shared" si="164"/>
        <v>0</v>
      </c>
      <c r="BH153" s="204">
        <f t="shared" si="164"/>
        <v>0</v>
      </c>
      <c r="BI153" s="204">
        <f t="shared" si="164"/>
        <v>0</v>
      </c>
      <c r="BJ153" s="204">
        <f t="shared" si="164"/>
        <v>0</v>
      </c>
      <c r="BK153" s="204">
        <f t="shared" si="164"/>
        <v>0</v>
      </c>
      <c r="BL153" s="204">
        <f t="shared" si="164"/>
        <v>0</v>
      </c>
      <c r="BM153" s="204">
        <f t="shared" si="164"/>
        <v>0</v>
      </c>
      <c r="BN153" s="204">
        <f t="shared" si="164"/>
        <v>0</v>
      </c>
      <c r="BO153" s="204">
        <f t="shared" si="164"/>
        <v>0</v>
      </c>
      <c r="BP153" s="204">
        <f t="shared" si="164"/>
        <v>0</v>
      </c>
      <c r="BQ153" s="204">
        <f t="shared" si="164"/>
        <v>0</v>
      </c>
      <c r="BR153" s="204">
        <f t="shared" si="164"/>
        <v>0</v>
      </c>
      <c r="BS153" s="204">
        <f t="shared" si="164"/>
        <v>0</v>
      </c>
      <c r="BT153" s="204">
        <f t="shared" si="164"/>
        <v>0</v>
      </c>
      <c r="BU153" s="204">
        <f t="shared" si="164"/>
        <v>0</v>
      </c>
      <c r="BV153" s="204">
        <f t="shared" si="164"/>
        <v>0</v>
      </c>
      <c r="BW153" s="204">
        <f t="shared" si="164"/>
        <v>0</v>
      </c>
      <c r="BX153" s="204">
        <f t="shared" si="164"/>
        <v>0</v>
      </c>
      <c r="BY153" s="204">
        <f t="shared" si="164"/>
        <v>0</v>
      </c>
      <c r="BZ153" s="204">
        <f t="shared" si="164"/>
        <v>0</v>
      </c>
      <c r="CA153" s="204">
        <f t="shared" si="164"/>
        <v>0</v>
      </c>
      <c r="CB153" s="204">
        <f t="shared" si="164"/>
        <v>0</v>
      </c>
      <c r="CC153" s="204">
        <f t="shared" si="164"/>
        <v>0</v>
      </c>
      <c r="CD153" s="204">
        <f t="shared" si="164"/>
        <v>0</v>
      </c>
      <c r="CE153" s="204">
        <f t="shared" ref="CE153:CP153" si="165">CE115</f>
        <v>0</v>
      </c>
      <c r="CF153" s="204">
        <f t="shared" si="165"/>
        <v>0</v>
      </c>
      <c r="CG153" s="204">
        <f t="shared" si="165"/>
        <v>0</v>
      </c>
      <c r="CH153" s="204">
        <f t="shared" si="165"/>
        <v>0</v>
      </c>
      <c r="CI153" s="204">
        <f t="shared" si="165"/>
        <v>0</v>
      </c>
      <c r="CJ153" s="204">
        <f t="shared" si="165"/>
        <v>0</v>
      </c>
      <c r="CK153" s="204">
        <f t="shared" si="165"/>
        <v>0</v>
      </c>
      <c r="CL153" s="204">
        <f t="shared" si="165"/>
        <v>0</v>
      </c>
      <c r="CM153" s="204">
        <f t="shared" si="165"/>
        <v>0</v>
      </c>
      <c r="CN153" s="204">
        <f t="shared" si="165"/>
        <v>0</v>
      </c>
      <c r="CO153" s="204">
        <f t="shared" si="165"/>
        <v>0</v>
      </c>
      <c r="CP153" s="204">
        <f t="shared" si="165"/>
        <v>0</v>
      </c>
    </row>
    <row r="154" spans="2:94" s="61" customFormat="1" ht="12.75" customHeight="1" outlineLevel="1" x14ac:dyDescent="0.2">
      <c r="I154" s="81"/>
      <c r="J154" s="5"/>
      <c r="L154" s="135" t="s">
        <v>527</v>
      </c>
    </row>
    <row r="155" spans="2:94" s="61" customFormat="1" ht="12.75" customHeight="1" outlineLevel="1" x14ac:dyDescent="0.2">
      <c r="B155" s="61" t="str">
        <f>Input_Scen!D110</f>
        <v>Mining</v>
      </c>
      <c r="I155" s="81"/>
      <c r="J155" s="5" t="s">
        <v>5</v>
      </c>
      <c r="L155" s="192">
        <f>Input_Scen!J110</f>
        <v>3.33</v>
      </c>
      <c r="P155" s="127">
        <f>SUM(R155:CP155)</f>
        <v>155.07623681969508</v>
      </c>
      <c r="R155" s="204">
        <f t="shared" ref="R155:AW155" si="166">$L155*R$20*R152/1000*$L$149*R$147</f>
        <v>0</v>
      </c>
      <c r="S155" s="204">
        <f t="shared" si="166"/>
        <v>0</v>
      </c>
      <c r="T155" s="204">
        <f t="shared" si="166"/>
        <v>0</v>
      </c>
      <c r="U155" s="204">
        <f t="shared" si="166"/>
        <v>0</v>
      </c>
      <c r="V155" s="204">
        <f t="shared" si="166"/>
        <v>0</v>
      </c>
      <c r="W155" s="204">
        <f t="shared" si="166"/>
        <v>0</v>
      </c>
      <c r="X155" s="204">
        <f t="shared" si="166"/>
        <v>5.3436972127611275</v>
      </c>
      <c r="Y155" s="204">
        <f t="shared" si="166"/>
        <v>5.5910296836109019</v>
      </c>
      <c r="Z155" s="204">
        <f t="shared" si="166"/>
        <v>5.2571285528897427</v>
      </c>
      <c r="AA155" s="204">
        <f t="shared" si="166"/>
        <v>5.5408781863651697</v>
      </c>
      <c r="AB155" s="204">
        <f t="shared" si="166"/>
        <v>6.1030033228104807</v>
      </c>
      <c r="AC155" s="204">
        <f t="shared" si="166"/>
        <v>6.4615651191167123</v>
      </c>
      <c r="AD155" s="204">
        <f t="shared" si="166"/>
        <v>6.2978721360990892</v>
      </c>
      <c r="AE155" s="204">
        <f t="shared" si="166"/>
        <v>5.9361106436301414</v>
      </c>
      <c r="AF155" s="204">
        <f t="shared" si="166"/>
        <v>2.7831615128706182</v>
      </c>
      <c r="AG155" s="204">
        <f t="shared" si="166"/>
        <v>2.9073953890973065</v>
      </c>
      <c r="AH155" s="204">
        <f t="shared" si="166"/>
        <v>8.85000185137865</v>
      </c>
      <c r="AI155" s="204">
        <f t="shared" si="166"/>
        <v>8.889076148277784</v>
      </c>
      <c r="AJ155" s="204">
        <f t="shared" si="166"/>
        <v>9.0668576712433389</v>
      </c>
      <c r="AK155" s="204">
        <f t="shared" si="166"/>
        <v>9.2481948246682073</v>
      </c>
      <c r="AL155" s="204">
        <f t="shared" si="166"/>
        <v>9.4331587211615719</v>
      </c>
      <c r="AM155" s="204">
        <f t="shared" si="166"/>
        <v>9.6218218955848034</v>
      </c>
      <c r="AN155" s="204">
        <f t="shared" si="166"/>
        <v>9.8142583334964986</v>
      </c>
      <c r="AO155" s="204">
        <f t="shared" si="166"/>
        <v>10.010543500166429</v>
      </c>
      <c r="AP155" s="204">
        <f t="shared" si="166"/>
        <v>10.210754370169756</v>
      </c>
      <c r="AQ155" s="204">
        <f t="shared" si="166"/>
        <v>10.414969457573152</v>
      </c>
      <c r="AR155" s="204">
        <f t="shared" si="166"/>
        <v>7.2947582867235807</v>
      </c>
      <c r="AS155" s="204">
        <f t="shared" si="166"/>
        <v>0</v>
      </c>
      <c r="AT155" s="204">
        <f t="shared" si="166"/>
        <v>0</v>
      </c>
      <c r="AU155" s="204">
        <f t="shared" si="166"/>
        <v>0</v>
      </c>
      <c r="AV155" s="204">
        <f t="shared" si="166"/>
        <v>0</v>
      </c>
      <c r="AW155" s="204">
        <f t="shared" si="166"/>
        <v>0</v>
      </c>
      <c r="AX155" s="204">
        <f t="shared" ref="AX155:CC155" si="167">$L155*AX$20*AX152/1000*$L$149*AX$147</f>
        <v>0</v>
      </c>
      <c r="AY155" s="204">
        <f t="shared" si="167"/>
        <v>0</v>
      </c>
      <c r="AZ155" s="204">
        <f t="shared" si="167"/>
        <v>0</v>
      </c>
      <c r="BA155" s="204">
        <f t="shared" si="167"/>
        <v>0</v>
      </c>
      <c r="BB155" s="204">
        <f t="shared" si="167"/>
        <v>0</v>
      </c>
      <c r="BC155" s="204">
        <f t="shared" si="167"/>
        <v>0</v>
      </c>
      <c r="BD155" s="204">
        <f t="shared" si="167"/>
        <v>0</v>
      </c>
      <c r="BE155" s="204">
        <f t="shared" si="167"/>
        <v>0</v>
      </c>
      <c r="BF155" s="204">
        <f t="shared" si="167"/>
        <v>0</v>
      </c>
      <c r="BG155" s="204">
        <f t="shared" si="167"/>
        <v>0</v>
      </c>
      <c r="BH155" s="204">
        <f t="shared" si="167"/>
        <v>0</v>
      </c>
      <c r="BI155" s="204">
        <f t="shared" si="167"/>
        <v>0</v>
      </c>
      <c r="BJ155" s="204">
        <f t="shared" si="167"/>
        <v>0</v>
      </c>
      <c r="BK155" s="204">
        <f t="shared" si="167"/>
        <v>0</v>
      </c>
      <c r="BL155" s="204">
        <f t="shared" si="167"/>
        <v>0</v>
      </c>
      <c r="BM155" s="204">
        <f t="shared" si="167"/>
        <v>0</v>
      </c>
      <c r="BN155" s="204">
        <f t="shared" si="167"/>
        <v>0</v>
      </c>
      <c r="BO155" s="204">
        <f t="shared" si="167"/>
        <v>0</v>
      </c>
      <c r="BP155" s="204">
        <f t="shared" si="167"/>
        <v>0</v>
      </c>
      <c r="BQ155" s="204">
        <f t="shared" si="167"/>
        <v>0</v>
      </c>
      <c r="BR155" s="204">
        <f t="shared" si="167"/>
        <v>0</v>
      </c>
      <c r="BS155" s="204">
        <f t="shared" si="167"/>
        <v>0</v>
      </c>
      <c r="BT155" s="204">
        <f t="shared" si="167"/>
        <v>0</v>
      </c>
      <c r="BU155" s="204">
        <f t="shared" si="167"/>
        <v>0</v>
      </c>
      <c r="BV155" s="204">
        <f t="shared" si="167"/>
        <v>0</v>
      </c>
      <c r="BW155" s="204">
        <f t="shared" si="167"/>
        <v>0</v>
      </c>
      <c r="BX155" s="204">
        <f t="shared" si="167"/>
        <v>0</v>
      </c>
      <c r="BY155" s="204">
        <f t="shared" si="167"/>
        <v>0</v>
      </c>
      <c r="BZ155" s="204">
        <f t="shared" si="167"/>
        <v>0</v>
      </c>
      <c r="CA155" s="204">
        <f t="shared" si="167"/>
        <v>0</v>
      </c>
      <c r="CB155" s="204">
        <f t="shared" si="167"/>
        <v>0</v>
      </c>
      <c r="CC155" s="204">
        <f t="shared" si="167"/>
        <v>0</v>
      </c>
      <c r="CD155" s="204">
        <f t="shared" ref="CD155:CP155" si="168">$L155*CD$20*CD152/1000*$L$149*CD$147</f>
        <v>0</v>
      </c>
      <c r="CE155" s="204">
        <f t="shared" si="168"/>
        <v>0</v>
      </c>
      <c r="CF155" s="204">
        <f t="shared" si="168"/>
        <v>0</v>
      </c>
      <c r="CG155" s="204">
        <f t="shared" si="168"/>
        <v>0</v>
      </c>
      <c r="CH155" s="204">
        <f t="shared" si="168"/>
        <v>0</v>
      </c>
      <c r="CI155" s="204">
        <f t="shared" si="168"/>
        <v>0</v>
      </c>
      <c r="CJ155" s="204">
        <f t="shared" si="168"/>
        <v>0</v>
      </c>
      <c r="CK155" s="204">
        <f t="shared" si="168"/>
        <v>0</v>
      </c>
      <c r="CL155" s="204">
        <f t="shared" si="168"/>
        <v>0</v>
      </c>
      <c r="CM155" s="204">
        <f t="shared" si="168"/>
        <v>0</v>
      </c>
      <c r="CN155" s="204">
        <f t="shared" si="168"/>
        <v>0</v>
      </c>
      <c r="CO155" s="204">
        <f t="shared" si="168"/>
        <v>0</v>
      </c>
      <c r="CP155" s="204">
        <f t="shared" si="168"/>
        <v>0</v>
      </c>
    </row>
    <row r="156" spans="2:94" s="61" customFormat="1" ht="12.75" customHeight="1" outlineLevel="1" x14ac:dyDescent="0.2">
      <c r="B156" s="61" t="str">
        <f>Input_Scen!D111</f>
        <v>Rehandling</v>
      </c>
      <c r="I156" s="81"/>
      <c r="J156" s="5" t="s">
        <v>5</v>
      </c>
      <c r="L156" s="192">
        <f>Input_Scen!J111</f>
        <v>4.0999999999999996</v>
      </c>
      <c r="P156" s="127">
        <f>SUM(R156:CP156)</f>
        <v>190.93470599421912</v>
      </c>
      <c r="R156" s="204">
        <f t="shared" ref="R156:AW156" si="169">$L156*R$20*R152/1000*$L$149*R$147</f>
        <v>0</v>
      </c>
      <c r="S156" s="204">
        <f t="shared" si="169"/>
        <v>0</v>
      </c>
      <c r="T156" s="204">
        <f t="shared" si="169"/>
        <v>0</v>
      </c>
      <c r="U156" s="204">
        <f t="shared" si="169"/>
        <v>0</v>
      </c>
      <c r="V156" s="204">
        <f t="shared" si="169"/>
        <v>0</v>
      </c>
      <c r="W156" s="204">
        <f t="shared" si="169"/>
        <v>0</v>
      </c>
      <c r="X156" s="204">
        <f t="shared" si="169"/>
        <v>6.5793268985947808</v>
      </c>
      <c r="Y156" s="204">
        <f t="shared" si="169"/>
        <v>6.8838503612026107</v>
      </c>
      <c r="Z156" s="204">
        <f t="shared" si="169"/>
        <v>6.472740860915299</v>
      </c>
      <c r="AA156" s="204">
        <f t="shared" si="169"/>
        <v>6.8221022715006585</v>
      </c>
      <c r="AB156" s="204">
        <f t="shared" si="169"/>
        <v>7.5142082953522422</v>
      </c>
      <c r="AC156" s="204">
        <f t="shared" si="169"/>
        <v>7.9556807772908478</v>
      </c>
      <c r="AD156" s="204">
        <f t="shared" si="169"/>
        <v>7.7541368642661448</v>
      </c>
      <c r="AE156" s="204">
        <f t="shared" si="169"/>
        <v>7.3087248164815559</v>
      </c>
      <c r="AF156" s="204">
        <f t="shared" si="169"/>
        <v>3.426715376207067</v>
      </c>
      <c r="AG156" s="204">
        <f t="shared" si="169"/>
        <v>3.5796760045942806</v>
      </c>
      <c r="AH156" s="204">
        <f t="shared" si="169"/>
        <v>10.896398675871611</v>
      </c>
      <c r="AI156" s="204">
        <f t="shared" si="169"/>
        <v>10.944508170552224</v>
      </c>
      <c r="AJ156" s="204">
        <f t="shared" si="169"/>
        <v>11.163398333963269</v>
      </c>
      <c r="AK156" s="204">
        <f t="shared" si="169"/>
        <v>11.386666300642533</v>
      </c>
      <c r="AL156" s="204">
        <f t="shared" si="169"/>
        <v>11.614399626655386</v>
      </c>
      <c r="AM156" s="204">
        <f t="shared" si="169"/>
        <v>11.846687619188495</v>
      </c>
      <c r="AN156" s="204">
        <f t="shared" si="169"/>
        <v>12.083621371572264</v>
      </c>
      <c r="AO156" s="204">
        <f t="shared" si="169"/>
        <v>12.32529379900371</v>
      </c>
      <c r="AP156" s="204">
        <f t="shared" si="169"/>
        <v>12.571799674983781</v>
      </c>
      <c r="AQ156" s="204">
        <f t="shared" si="169"/>
        <v>12.823235668483459</v>
      </c>
      <c r="AR156" s="204">
        <f t="shared" si="169"/>
        <v>8.9815342268968994</v>
      </c>
      <c r="AS156" s="204">
        <f t="shared" si="169"/>
        <v>0</v>
      </c>
      <c r="AT156" s="204">
        <f t="shared" si="169"/>
        <v>0</v>
      </c>
      <c r="AU156" s="204">
        <f t="shared" si="169"/>
        <v>0</v>
      </c>
      <c r="AV156" s="204">
        <f t="shared" si="169"/>
        <v>0</v>
      </c>
      <c r="AW156" s="204">
        <f t="shared" si="169"/>
        <v>0</v>
      </c>
      <c r="AX156" s="204">
        <f t="shared" ref="AX156:CC156" si="170">$L156*AX$20*AX152/1000*$L$149*AX$147</f>
        <v>0</v>
      </c>
      <c r="AY156" s="204">
        <f t="shared" si="170"/>
        <v>0</v>
      </c>
      <c r="AZ156" s="204">
        <f t="shared" si="170"/>
        <v>0</v>
      </c>
      <c r="BA156" s="204">
        <f t="shared" si="170"/>
        <v>0</v>
      </c>
      <c r="BB156" s="204">
        <f t="shared" si="170"/>
        <v>0</v>
      </c>
      <c r="BC156" s="204">
        <f t="shared" si="170"/>
        <v>0</v>
      </c>
      <c r="BD156" s="204">
        <f t="shared" si="170"/>
        <v>0</v>
      </c>
      <c r="BE156" s="204">
        <f t="shared" si="170"/>
        <v>0</v>
      </c>
      <c r="BF156" s="204">
        <f t="shared" si="170"/>
        <v>0</v>
      </c>
      <c r="BG156" s="204">
        <f t="shared" si="170"/>
        <v>0</v>
      </c>
      <c r="BH156" s="204">
        <f t="shared" si="170"/>
        <v>0</v>
      </c>
      <c r="BI156" s="204">
        <f t="shared" si="170"/>
        <v>0</v>
      </c>
      <c r="BJ156" s="204">
        <f t="shared" si="170"/>
        <v>0</v>
      </c>
      <c r="BK156" s="204">
        <f t="shared" si="170"/>
        <v>0</v>
      </c>
      <c r="BL156" s="204">
        <f t="shared" si="170"/>
        <v>0</v>
      </c>
      <c r="BM156" s="204">
        <f t="shared" si="170"/>
        <v>0</v>
      </c>
      <c r="BN156" s="204">
        <f t="shared" si="170"/>
        <v>0</v>
      </c>
      <c r="BO156" s="204">
        <f t="shared" si="170"/>
        <v>0</v>
      </c>
      <c r="BP156" s="204">
        <f t="shared" si="170"/>
        <v>0</v>
      </c>
      <c r="BQ156" s="204">
        <f t="shared" si="170"/>
        <v>0</v>
      </c>
      <c r="BR156" s="204">
        <f t="shared" si="170"/>
        <v>0</v>
      </c>
      <c r="BS156" s="204">
        <f t="shared" si="170"/>
        <v>0</v>
      </c>
      <c r="BT156" s="204">
        <f t="shared" si="170"/>
        <v>0</v>
      </c>
      <c r="BU156" s="204">
        <f t="shared" si="170"/>
        <v>0</v>
      </c>
      <c r="BV156" s="204">
        <f t="shared" si="170"/>
        <v>0</v>
      </c>
      <c r="BW156" s="204">
        <f t="shared" si="170"/>
        <v>0</v>
      </c>
      <c r="BX156" s="204">
        <f t="shared" si="170"/>
        <v>0</v>
      </c>
      <c r="BY156" s="204">
        <f t="shared" si="170"/>
        <v>0</v>
      </c>
      <c r="BZ156" s="204">
        <f t="shared" si="170"/>
        <v>0</v>
      </c>
      <c r="CA156" s="204">
        <f t="shared" si="170"/>
        <v>0</v>
      </c>
      <c r="CB156" s="204">
        <f t="shared" si="170"/>
        <v>0</v>
      </c>
      <c r="CC156" s="204">
        <f t="shared" si="170"/>
        <v>0</v>
      </c>
      <c r="CD156" s="204">
        <f t="shared" ref="CD156:CP156" si="171">$L156*CD$20*CD152/1000*$L$149*CD$147</f>
        <v>0</v>
      </c>
      <c r="CE156" s="204">
        <f t="shared" si="171"/>
        <v>0</v>
      </c>
      <c r="CF156" s="204">
        <f t="shared" si="171"/>
        <v>0</v>
      </c>
      <c r="CG156" s="204">
        <f t="shared" si="171"/>
        <v>0</v>
      </c>
      <c r="CH156" s="204">
        <f t="shared" si="171"/>
        <v>0</v>
      </c>
      <c r="CI156" s="204">
        <f t="shared" si="171"/>
        <v>0</v>
      </c>
      <c r="CJ156" s="204">
        <f t="shared" si="171"/>
        <v>0</v>
      </c>
      <c r="CK156" s="204">
        <f t="shared" si="171"/>
        <v>0</v>
      </c>
      <c r="CL156" s="204">
        <f t="shared" si="171"/>
        <v>0</v>
      </c>
      <c r="CM156" s="204">
        <f t="shared" si="171"/>
        <v>0</v>
      </c>
      <c r="CN156" s="204">
        <f t="shared" si="171"/>
        <v>0</v>
      </c>
      <c r="CO156" s="204">
        <f t="shared" si="171"/>
        <v>0</v>
      </c>
      <c r="CP156" s="204">
        <f t="shared" si="171"/>
        <v>0</v>
      </c>
    </row>
    <row r="157" spans="2:94" s="61" customFormat="1" ht="12.75" customHeight="1" outlineLevel="1" x14ac:dyDescent="0.2">
      <c r="B157" s="61" t="str">
        <f>Input_Scen!D112</f>
        <v>Processing</v>
      </c>
      <c r="I157" s="81"/>
      <c r="J157" s="5" t="s">
        <v>5</v>
      </c>
      <c r="L157" s="192">
        <f>Input_Scen!J112</f>
        <v>634</v>
      </c>
      <c r="P157" s="127">
        <f>SUM(R157:CP157)</f>
        <v>3864.917117764528</v>
      </c>
      <c r="R157" s="204">
        <f t="shared" ref="R157:AW157" si="172">$L157*R$20*R153/1000*$L$149*R$147</f>
        <v>0</v>
      </c>
      <c r="S157" s="204">
        <f t="shared" si="172"/>
        <v>0</v>
      </c>
      <c r="T157" s="204">
        <f t="shared" si="172"/>
        <v>0</v>
      </c>
      <c r="U157" s="204">
        <f t="shared" si="172"/>
        <v>0</v>
      </c>
      <c r="V157" s="204">
        <f t="shared" si="172"/>
        <v>0</v>
      </c>
      <c r="W157" s="204">
        <f t="shared" si="172"/>
        <v>0</v>
      </c>
      <c r="X157" s="204">
        <f t="shared" si="172"/>
        <v>145.6533426579287</v>
      </c>
      <c r="Y157" s="204">
        <f t="shared" si="172"/>
        <v>154.50906589153078</v>
      </c>
      <c r="Z157" s="204">
        <f t="shared" si="172"/>
        <v>157.59924720936141</v>
      </c>
      <c r="AA157" s="204">
        <f t="shared" si="172"/>
        <v>155.3413349176119</v>
      </c>
      <c r="AB157" s="204">
        <f t="shared" si="172"/>
        <v>159.23646092748635</v>
      </c>
      <c r="AC157" s="204">
        <f t="shared" si="172"/>
        <v>154.38053716850953</v>
      </c>
      <c r="AD157" s="204">
        <f t="shared" si="172"/>
        <v>157.4681479118797</v>
      </c>
      <c r="AE157" s="204">
        <f t="shared" si="172"/>
        <v>168.14645669215409</v>
      </c>
      <c r="AF157" s="204">
        <f t="shared" si="172"/>
        <v>163.82986108751967</v>
      </c>
      <c r="AG157" s="204">
        <f t="shared" si="172"/>
        <v>180.1616503646818</v>
      </c>
      <c r="AH157" s="204">
        <f t="shared" si="172"/>
        <v>186.42814255127945</v>
      </c>
      <c r="AI157" s="204">
        <f t="shared" si="172"/>
        <v>190.15670540230502</v>
      </c>
      <c r="AJ157" s="204">
        <f t="shared" si="172"/>
        <v>193.95983951035112</v>
      </c>
      <c r="AK157" s="204">
        <f t="shared" si="172"/>
        <v>197.83903630055815</v>
      </c>
      <c r="AL157" s="204">
        <f t="shared" si="172"/>
        <v>201.79581702656935</v>
      </c>
      <c r="AM157" s="204">
        <f t="shared" si="172"/>
        <v>205.83173336710075</v>
      </c>
      <c r="AN157" s="204">
        <f t="shared" si="172"/>
        <v>209.94836803444275</v>
      </c>
      <c r="AO157" s="204">
        <f t="shared" si="172"/>
        <v>214.14733539513162</v>
      </c>
      <c r="AP157" s="204">
        <f t="shared" si="172"/>
        <v>218.43028210303424</v>
      </c>
      <c r="AQ157" s="204">
        <f t="shared" si="172"/>
        <v>222.79888774509496</v>
      </c>
      <c r="AR157" s="204">
        <f t="shared" si="172"/>
        <v>227.25486549999681</v>
      </c>
      <c r="AS157" s="204">
        <f t="shared" si="172"/>
        <v>0</v>
      </c>
      <c r="AT157" s="204">
        <f t="shared" si="172"/>
        <v>0</v>
      </c>
      <c r="AU157" s="204">
        <f t="shared" si="172"/>
        <v>0</v>
      </c>
      <c r="AV157" s="204">
        <f t="shared" si="172"/>
        <v>0</v>
      </c>
      <c r="AW157" s="204">
        <f t="shared" si="172"/>
        <v>0</v>
      </c>
      <c r="AX157" s="204">
        <f t="shared" ref="AX157:CC157" si="173">$L157*AX$20*AX153/1000*$L$149*AX$147</f>
        <v>0</v>
      </c>
      <c r="AY157" s="204">
        <f t="shared" si="173"/>
        <v>0</v>
      </c>
      <c r="AZ157" s="204">
        <f t="shared" si="173"/>
        <v>0</v>
      </c>
      <c r="BA157" s="204">
        <f t="shared" si="173"/>
        <v>0</v>
      </c>
      <c r="BB157" s="204">
        <f t="shared" si="173"/>
        <v>0</v>
      </c>
      <c r="BC157" s="204">
        <f t="shared" si="173"/>
        <v>0</v>
      </c>
      <c r="BD157" s="204">
        <f t="shared" si="173"/>
        <v>0</v>
      </c>
      <c r="BE157" s="204">
        <f t="shared" si="173"/>
        <v>0</v>
      </c>
      <c r="BF157" s="204">
        <f t="shared" si="173"/>
        <v>0</v>
      </c>
      <c r="BG157" s="204">
        <f t="shared" si="173"/>
        <v>0</v>
      </c>
      <c r="BH157" s="204">
        <f t="shared" si="173"/>
        <v>0</v>
      </c>
      <c r="BI157" s="204">
        <f t="shared" si="173"/>
        <v>0</v>
      </c>
      <c r="BJ157" s="204">
        <f t="shared" si="173"/>
        <v>0</v>
      </c>
      <c r="BK157" s="204">
        <f t="shared" si="173"/>
        <v>0</v>
      </c>
      <c r="BL157" s="204">
        <f t="shared" si="173"/>
        <v>0</v>
      </c>
      <c r="BM157" s="204">
        <f t="shared" si="173"/>
        <v>0</v>
      </c>
      <c r="BN157" s="204">
        <f t="shared" si="173"/>
        <v>0</v>
      </c>
      <c r="BO157" s="204">
        <f t="shared" si="173"/>
        <v>0</v>
      </c>
      <c r="BP157" s="204">
        <f t="shared" si="173"/>
        <v>0</v>
      </c>
      <c r="BQ157" s="204">
        <f t="shared" si="173"/>
        <v>0</v>
      </c>
      <c r="BR157" s="204">
        <f t="shared" si="173"/>
        <v>0</v>
      </c>
      <c r="BS157" s="204">
        <f t="shared" si="173"/>
        <v>0</v>
      </c>
      <c r="BT157" s="204">
        <f t="shared" si="173"/>
        <v>0</v>
      </c>
      <c r="BU157" s="204">
        <f t="shared" si="173"/>
        <v>0</v>
      </c>
      <c r="BV157" s="204">
        <f t="shared" si="173"/>
        <v>0</v>
      </c>
      <c r="BW157" s="204">
        <f t="shared" si="173"/>
        <v>0</v>
      </c>
      <c r="BX157" s="204">
        <f t="shared" si="173"/>
        <v>0</v>
      </c>
      <c r="BY157" s="204">
        <f t="shared" si="173"/>
        <v>0</v>
      </c>
      <c r="BZ157" s="204">
        <f t="shared" si="173"/>
        <v>0</v>
      </c>
      <c r="CA157" s="204">
        <f t="shared" si="173"/>
        <v>0</v>
      </c>
      <c r="CB157" s="204">
        <f t="shared" si="173"/>
        <v>0</v>
      </c>
      <c r="CC157" s="204">
        <f t="shared" si="173"/>
        <v>0</v>
      </c>
      <c r="CD157" s="204">
        <f t="shared" ref="CD157:CP157" si="174">$L157*CD$20*CD153/1000*$L$149*CD$147</f>
        <v>0</v>
      </c>
      <c r="CE157" s="204">
        <f t="shared" si="174"/>
        <v>0</v>
      </c>
      <c r="CF157" s="204">
        <f t="shared" si="174"/>
        <v>0</v>
      </c>
      <c r="CG157" s="204">
        <f t="shared" si="174"/>
        <v>0</v>
      </c>
      <c r="CH157" s="204">
        <f t="shared" si="174"/>
        <v>0</v>
      </c>
      <c r="CI157" s="204">
        <f t="shared" si="174"/>
        <v>0</v>
      </c>
      <c r="CJ157" s="204">
        <f t="shared" si="174"/>
        <v>0</v>
      </c>
      <c r="CK157" s="204">
        <f t="shared" si="174"/>
        <v>0</v>
      </c>
      <c r="CL157" s="204">
        <f t="shared" si="174"/>
        <v>0</v>
      </c>
      <c r="CM157" s="204">
        <f t="shared" si="174"/>
        <v>0</v>
      </c>
      <c r="CN157" s="204">
        <f t="shared" si="174"/>
        <v>0</v>
      </c>
      <c r="CO157" s="204">
        <f t="shared" si="174"/>
        <v>0</v>
      </c>
      <c r="CP157" s="204">
        <f t="shared" si="174"/>
        <v>0</v>
      </c>
    </row>
    <row r="158" spans="2:94" s="61" customFormat="1" ht="12.75" customHeight="1" outlineLevel="1" x14ac:dyDescent="0.2">
      <c r="B158" s="207" t="str">
        <f>Input_Scen!D113</f>
        <v>Transportation</v>
      </c>
      <c r="C158" s="207"/>
      <c r="D158" s="207"/>
      <c r="E158" s="207"/>
      <c r="F158" s="207"/>
      <c r="G158" s="207"/>
      <c r="H158" s="207"/>
      <c r="I158" s="425"/>
      <c r="J158" s="14" t="s">
        <v>5</v>
      </c>
      <c r="K158" s="207"/>
      <c r="L158" s="193">
        <f>Input_Scen!J113</f>
        <v>25</v>
      </c>
      <c r="M158" s="207"/>
      <c r="N158" s="207"/>
      <c r="O158" s="207"/>
      <c r="P158" s="177">
        <f>SUM(R158:CP158)</f>
        <v>59.730631371512132</v>
      </c>
      <c r="Q158" s="207"/>
      <c r="R158" s="426">
        <f t="shared" ref="R158:AW158" si="175">$L158*R$20*R126/1000*$L$149*R$147</f>
        <v>0</v>
      </c>
      <c r="S158" s="426">
        <f t="shared" si="175"/>
        <v>0</v>
      </c>
      <c r="T158" s="426">
        <f t="shared" si="175"/>
        <v>0</v>
      </c>
      <c r="U158" s="426">
        <f t="shared" si="175"/>
        <v>0</v>
      </c>
      <c r="V158" s="426">
        <f t="shared" si="175"/>
        <v>0</v>
      </c>
      <c r="W158" s="426">
        <f t="shared" si="175"/>
        <v>0</v>
      </c>
      <c r="X158" s="426">
        <f t="shared" si="175"/>
        <v>2.2510097508536875</v>
      </c>
      <c r="Y158" s="426">
        <f t="shared" si="175"/>
        <v>2.3878711437055919</v>
      </c>
      <c r="Z158" s="426">
        <f t="shared" si="175"/>
        <v>2.4356285665797035</v>
      </c>
      <c r="AA158" s="426">
        <f t="shared" si="175"/>
        <v>2.4007335034623596</v>
      </c>
      <c r="AB158" s="426">
        <f t="shared" si="175"/>
        <v>2.4609310002655951</v>
      </c>
      <c r="AC158" s="426">
        <f t="shared" si="175"/>
        <v>2.3858847875842288</v>
      </c>
      <c r="AD158" s="426">
        <f t="shared" si="175"/>
        <v>2.4336024833359131</v>
      </c>
      <c r="AE158" s="426">
        <f t="shared" si="175"/>
        <v>2.5986311517371301</v>
      </c>
      <c r="AF158" s="426">
        <f t="shared" si="175"/>
        <v>2.5319200236626842</v>
      </c>
      <c r="AG158" s="426">
        <f t="shared" si="175"/>
        <v>2.7843208010215581</v>
      </c>
      <c r="AH158" s="426">
        <f t="shared" si="175"/>
        <v>2.881166741926656</v>
      </c>
      <c r="AI158" s="426">
        <f t="shared" si="175"/>
        <v>2.9387900767651889</v>
      </c>
      <c r="AJ158" s="426">
        <f t="shared" si="175"/>
        <v>2.9975658783004926</v>
      </c>
      <c r="AK158" s="426">
        <f t="shared" si="175"/>
        <v>3.0575171958665028</v>
      </c>
      <c r="AL158" s="426">
        <f t="shared" si="175"/>
        <v>3.118667539783833</v>
      </c>
      <c r="AM158" s="426">
        <f t="shared" si="175"/>
        <v>3.1810408905795104</v>
      </c>
      <c r="AN158" s="426">
        <f t="shared" si="175"/>
        <v>3.2446617083911002</v>
      </c>
      <c r="AO158" s="426">
        <f t="shared" si="175"/>
        <v>3.3095549425589219</v>
      </c>
      <c r="AP158" s="426">
        <f t="shared" si="175"/>
        <v>3.3757460414101006</v>
      </c>
      <c r="AQ158" s="426">
        <f t="shared" si="175"/>
        <v>3.4432609622383024</v>
      </c>
      <c r="AR158" s="426">
        <f t="shared" si="175"/>
        <v>3.5121261814830684</v>
      </c>
      <c r="AS158" s="426">
        <f t="shared" si="175"/>
        <v>0</v>
      </c>
      <c r="AT158" s="426">
        <f t="shared" si="175"/>
        <v>0</v>
      </c>
      <c r="AU158" s="426">
        <f t="shared" si="175"/>
        <v>0</v>
      </c>
      <c r="AV158" s="426">
        <f t="shared" si="175"/>
        <v>0</v>
      </c>
      <c r="AW158" s="426">
        <f t="shared" si="175"/>
        <v>0</v>
      </c>
      <c r="AX158" s="426">
        <f t="shared" ref="AX158:CC158" si="176">$L158*AX$20*AX126/1000*$L$149*AX$147</f>
        <v>0</v>
      </c>
      <c r="AY158" s="426">
        <f t="shared" si="176"/>
        <v>0</v>
      </c>
      <c r="AZ158" s="426">
        <f t="shared" si="176"/>
        <v>0</v>
      </c>
      <c r="BA158" s="426">
        <f t="shared" si="176"/>
        <v>0</v>
      </c>
      <c r="BB158" s="426">
        <f t="shared" si="176"/>
        <v>0</v>
      </c>
      <c r="BC158" s="426">
        <f t="shared" si="176"/>
        <v>0</v>
      </c>
      <c r="BD158" s="426">
        <f t="shared" si="176"/>
        <v>0</v>
      </c>
      <c r="BE158" s="426">
        <f t="shared" si="176"/>
        <v>0</v>
      </c>
      <c r="BF158" s="426">
        <f t="shared" si="176"/>
        <v>0</v>
      </c>
      <c r="BG158" s="426">
        <f t="shared" si="176"/>
        <v>0</v>
      </c>
      <c r="BH158" s="426">
        <f t="shared" si="176"/>
        <v>0</v>
      </c>
      <c r="BI158" s="426">
        <f t="shared" si="176"/>
        <v>0</v>
      </c>
      <c r="BJ158" s="426">
        <f t="shared" si="176"/>
        <v>0</v>
      </c>
      <c r="BK158" s="426">
        <f t="shared" si="176"/>
        <v>0</v>
      </c>
      <c r="BL158" s="426">
        <f t="shared" si="176"/>
        <v>0</v>
      </c>
      <c r="BM158" s="426">
        <f t="shared" si="176"/>
        <v>0</v>
      </c>
      <c r="BN158" s="426">
        <f t="shared" si="176"/>
        <v>0</v>
      </c>
      <c r="BO158" s="426">
        <f t="shared" si="176"/>
        <v>0</v>
      </c>
      <c r="BP158" s="426">
        <f t="shared" si="176"/>
        <v>0</v>
      </c>
      <c r="BQ158" s="426">
        <f t="shared" si="176"/>
        <v>0</v>
      </c>
      <c r="BR158" s="426">
        <f t="shared" si="176"/>
        <v>0</v>
      </c>
      <c r="BS158" s="426">
        <f t="shared" si="176"/>
        <v>0</v>
      </c>
      <c r="BT158" s="426">
        <f t="shared" si="176"/>
        <v>0</v>
      </c>
      <c r="BU158" s="426">
        <f t="shared" si="176"/>
        <v>0</v>
      </c>
      <c r="BV158" s="426">
        <f t="shared" si="176"/>
        <v>0</v>
      </c>
      <c r="BW158" s="426">
        <f t="shared" si="176"/>
        <v>0</v>
      </c>
      <c r="BX158" s="426">
        <f t="shared" si="176"/>
        <v>0</v>
      </c>
      <c r="BY158" s="426">
        <f t="shared" si="176"/>
        <v>0</v>
      </c>
      <c r="BZ158" s="426">
        <f t="shared" si="176"/>
        <v>0</v>
      </c>
      <c r="CA158" s="426">
        <f t="shared" si="176"/>
        <v>0</v>
      </c>
      <c r="CB158" s="426">
        <f t="shared" si="176"/>
        <v>0</v>
      </c>
      <c r="CC158" s="426">
        <f t="shared" si="176"/>
        <v>0</v>
      </c>
      <c r="CD158" s="426">
        <f t="shared" ref="CD158:CP158" si="177">$L158*CD$20*CD126/1000*$L$149*CD$147</f>
        <v>0</v>
      </c>
      <c r="CE158" s="426">
        <f t="shared" si="177"/>
        <v>0</v>
      </c>
      <c r="CF158" s="426">
        <f t="shared" si="177"/>
        <v>0</v>
      </c>
      <c r="CG158" s="426">
        <f t="shared" si="177"/>
        <v>0</v>
      </c>
      <c r="CH158" s="426">
        <f t="shared" si="177"/>
        <v>0</v>
      </c>
      <c r="CI158" s="426">
        <f t="shared" si="177"/>
        <v>0</v>
      </c>
      <c r="CJ158" s="426">
        <f t="shared" si="177"/>
        <v>0</v>
      </c>
      <c r="CK158" s="426">
        <f t="shared" si="177"/>
        <v>0</v>
      </c>
      <c r="CL158" s="426">
        <f t="shared" si="177"/>
        <v>0</v>
      </c>
      <c r="CM158" s="426">
        <f t="shared" si="177"/>
        <v>0</v>
      </c>
      <c r="CN158" s="426">
        <f t="shared" si="177"/>
        <v>0</v>
      </c>
      <c r="CO158" s="426">
        <f t="shared" si="177"/>
        <v>0</v>
      </c>
      <c r="CP158" s="426">
        <f t="shared" si="177"/>
        <v>0</v>
      </c>
    </row>
    <row r="159" spans="2:94" s="61" customFormat="1" ht="12.75" customHeight="1" outlineLevel="1" x14ac:dyDescent="0.2">
      <c r="I159" s="81"/>
      <c r="J159" s="5" t="s">
        <v>5</v>
      </c>
      <c r="P159" s="411">
        <f>SUM(R159:CP159)</f>
        <v>4270.6586919499541</v>
      </c>
      <c r="R159" s="206">
        <f t="shared" ref="R159:CC159" si="178">SUM(R155:R158)</f>
        <v>0</v>
      </c>
      <c r="S159" s="206">
        <f t="shared" si="178"/>
        <v>0</v>
      </c>
      <c r="T159" s="206">
        <f t="shared" si="178"/>
        <v>0</v>
      </c>
      <c r="U159" s="206">
        <f t="shared" si="178"/>
        <v>0</v>
      </c>
      <c r="V159" s="206">
        <f t="shared" si="178"/>
        <v>0</v>
      </c>
      <c r="W159" s="206">
        <f t="shared" si="178"/>
        <v>0</v>
      </c>
      <c r="X159" s="206">
        <f t="shared" si="178"/>
        <v>159.8273765201383</v>
      </c>
      <c r="Y159" s="206">
        <f t="shared" si="178"/>
        <v>169.37181708004988</v>
      </c>
      <c r="Z159" s="206">
        <f t="shared" si="178"/>
        <v>171.76474518974615</v>
      </c>
      <c r="AA159" s="206">
        <f t="shared" si="178"/>
        <v>170.1050488789401</v>
      </c>
      <c r="AB159" s="206">
        <f t="shared" si="178"/>
        <v>175.31460354591465</v>
      </c>
      <c r="AC159" s="206">
        <f t="shared" si="178"/>
        <v>171.18366785250132</v>
      </c>
      <c r="AD159" s="206">
        <f t="shared" si="178"/>
        <v>173.95375939558085</v>
      </c>
      <c r="AE159" s="206">
        <f t="shared" si="178"/>
        <v>183.9899233040029</v>
      </c>
      <c r="AF159" s="206">
        <f t="shared" si="178"/>
        <v>172.57165800026004</v>
      </c>
      <c r="AG159" s="206">
        <f t="shared" si="178"/>
        <v>189.43304255939495</v>
      </c>
      <c r="AH159" s="206">
        <f t="shared" si="178"/>
        <v>209.05570982045637</v>
      </c>
      <c r="AI159" s="206">
        <f t="shared" si="178"/>
        <v>212.92907979790021</v>
      </c>
      <c r="AJ159" s="206">
        <f t="shared" si="178"/>
        <v>217.18766139385821</v>
      </c>
      <c r="AK159" s="206">
        <f t="shared" si="178"/>
        <v>221.53141462173539</v>
      </c>
      <c r="AL159" s="206">
        <f t="shared" si="178"/>
        <v>225.96204291417015</v>
      </c>
      <c r="AM159" s="206">
        <f t="shared" si="178"/>
        <v>230.48128377245357</v>
      </c>
      <c r="AN159" s="206">
        <f t="shared" si="178"/>
        <v>235.09090944790262</v>
      </c>
      <c r="AO159" s="206">
        <f t="shared" si="178"/>
        <v>239.79272763686066</v>
      </c>
      <c r="AP159" s="206">
        <f t="shared" si="178"/>
        <v>244.5885821895979</v>
      </c>
      <c r="AQ159" s="206">
        <f t="shared" si="178"/>
        <v>249.48035383338987</v>
      </c>
      <c r="AR159" s="206">
        <f t="shared" si="178"/>
        <v>247.04328419510037</v>
      </c>
      <c r="AS159" s="206">
        <f t="shared" si="178"/>
        <v>0</v>
      </c>
      <c r="AT159" s="206">
        <f t="shared" si="178"/>
        <v>0</v>
      </c>
      <c r="AU159" s="206">
        <f t="shared" si="178"/>
        <v>0</v>
      </c>
      <c r="AV159" s="206">
        <f t="shared" si="178"/>
        <v>0</v>
      </c>
      <c r="AW159" s="206">
        <f t="shared" si="178"/>
        <v>0</v>
      </c>
      <c r="AX159" s="206">
        <f t="shared" si="178"/>
        <v>0</v>
      </c>
      <c r="AY159" s="206">
        <f t="shared" si="178"/>
        <v>0</v>
      </c>
      <c r="AZ159" s="206">
        <f t="shared" si="178"/>
        <v>0</v>
      </c>
      <c r="BA159" s="206">
        <f t="shared" si="178"/>
        <v>0</v>
      </c>
      <c r="BB159" s="206">
        <f t="shared" si="178"/>
        <v>0</v>
      </c>
      <c r="BC159" s="206">
        <f t="shared" si="178"/>
        <v>0</v>
      </c>
      <c r="BD159" s="206">
        <f t="shared" si="178"/>
        <v>0</v>
      </c>
      <c r="BE159" s="206">
        <f t="shared" si="178"/>
        <v>0</v>
      </c>
      <c r="BF159" s="206">
        <f t="shared" si="178"/>
        <v>0</v>
      </c>
      <c r="BG159" s="206">
        <f t="shared" si="178"/>
        <v>0</v>
      </c>
      <c r="BH159" s="206">
        <f t="shared" si="178"/>
        <v>0</v>
      </c>
      <c r="BI159" s="206">
        <f t="shared" si="178"/>
        <v>0</v>
      </c>
      <c r="BJ159" s="206">
        <f t="shared" si="178"/>
        <v>0</v>
      </c>
      <c r="BK159" s="206">
        <f t="shared" si="178"/>
        <v>0</v>
      </c>
      <c r="BL159" s="206">
        <f t="shared" si="178"/>
        <v>0</v>
      </c>
      <c r="BM159" s="206">
        <f t="shared" si="178"/>
        <v>0</v>
      </c>
      <c r="BN159" s="206">
        <f t="shared" si="178"/>
        <v>0</v>
      </c>
      <c r="BO159" s="206">
        <f t="shared" si="178"/>
        <v>0</v>
      </c>
      <c r="BP159" s="206">
        <f t="shared" si="178"/>
        <v>0</v>
      </c>
      <c r="BQ159" s="206">
        <f t="shared" si="178"/>
        <v>0</v>
      </c>
      <c r="BR159" s="206">
        <f t="shared" si="178"/>
        <v>0</v>
      </c>
      <c r="BS159" s="206">
        <f t="shared" si="178"/>
        <v>0</v>
      </c>
      <c r="BT159" s="206">
        <f t="shared" si="178"/>
        <v>0</v>
      </c>
      <c r="BU159" s="206">
        <f t="shared" si="178"/>
        <v>0</v>
      </c>
      <c r="BV159" s="206">
        <f t="shared" si="178"/>
        <v>0</v>
      </c>
      <c r="BW159" s="206">
        <f t="shared" si="178"/>
        <v>0</v>
      </c>
      <c r="BX159" s="206">
        <f t="shared" si="178"/>
        <v>0</v>
      </c>
      <c r="BY159" s="206">
        <f t="shared" si="178"/>
        <v>0</v>
      </c>
      <c r="BZ159" s="206">
        <f t="shared" si="178"/>
        <v>0</v>
      </c>
      <c r="CA159" s="206">
        <f t="shared" si="178"/>
        <v>0</v>
      </c>
      <c r="CB159" s="206">
        <f t="shared" si="178"/>
        <v>0</v>
      </c>
      <c r="CC159" s="206">
        <f t="shared" si="178"/>
        <v>0</v>
      </c>
      <c r="CD159" s="206">
        <f t="shared" ref="CD159:CP159" si="179">SUM(CD155:CD158)</f>
        <v>0</v>
      </c>
      <c r="CE159" s="206">
        <f t="shared" si="179"/>
        <v>0</v>
      </c>
      <c r="CF159" s="206">
        <f t="shared" si="179"/>
        <v>0</v>
      </c>
      <c r="CG159" s="206">
        <f t="shared" si="179"/>
        <v>0</v>
      </c>
      <c r="CH159" s="206">
        <f t="shared" si="179"/>
        <v>0</v>
      </c>
      <c r="CI159" s="206">
        <f t="shared" si="179"/>
        <v>0</v>
      </c>
      <c r="CJ159" s="206">
        <f t="shared" si="179"/>
        <v>0</v>
      </c>
      <c r="CK159" s="206">
        <f t="shared" si="179"/>
        <v>0</v>
      </c>
      <c r="CL159" s="206">
        <f t="shared" si="179"/>
        <v>0</v>
      </c>
      <c r="CM159" s="206">
        <f t="shared" si="179"/>
        <v>0</v>
      </c>
      <c r="CN159" s="206">
        <f t="shared" si="179"/>
        <v>0</v>
      </c>
      <c r="CO159" s="206">
        <f t="shared" si="179"/>
        <v>0</v>
      </c>
      <c r="CP159" s="206">
        <f t="shared" si="179"/>
        <v>0</v>
      </c>
    </row>
    <row r="160" spans="2:94" s="61" customFormat="1" ht="12.75" customHeight="1" outlineLevel="1" x14ac:dyDescent="0.2">
      <c r="I160" s="81"/>
      <c r="J160" s="5"/>
      <c r="R160" s="204"/>
      <c r="S160" s="204"/>
      <c r="T160" s="204"/>
      <c r="U160" s="204"/>
      <c r="V160" s="204"/>
      <c r="W160" s="204"/>
      <c r="X160" s="204"/>
      <c r="Y160" s="204"/>
      <c r="Z160" s="204"/>
      <c r="AA160" s="204"/>
      <c r="AB160" s="204"/>
      <c r="AC160" s="204"/>
      <c r="AD160" s="204"/>
      <c r="AE160" s="204"/>
      <c r="AF160" s="204"/>
      <c r="AG160" s="204"/>
      <c r="AH160" s="204"/>
      <c r="AI160" s="204"/>
      <c r="AJ160" s="204"/>
      <c r="AK160" s="204"/>
      <c r="AL160" s="204"/>
      <c r="AM160" s="204"/>
      <c r="AN160" s="204"/>
      <c r="AO160" s="204"/>
      <c r="AP160" s="204"/>
      <c r="AQ160" s="204"/>
      <c r="AR160" s="204"/>
      <c r="AS160" s="204"/>
      <c r="AT160" s="204"/>
      <c r="AU160" s="204"/>
      <c r="AV160" s="204"/>
      <c r="AW160" s="204"/>
      <c r="AX160" s="204"/>
      <c r="AY160" s="204"/>
      <c r="AZ160" s="204"/>
      <c r="BA160" s="204"/>
      <c r="BB160" s="204"/>
      <c r="BC160" s="204"/>
      <c r="BD160" s="204"/>
      <c r="BE160" s="204"/>
      <c r="BF160" s="204"/>
      <c r="BG160" s="204"/>
      <c r="BH160" s="204"/>
      <c r="BI160" s="204"/>
      <c r="BJ160" s="204"/>
      <c r="BK160" s="204"/>
      <c r="BL160" s="204"/>
      <c r="BM160" s="204"/>
      <c r="BN160" s="204"/>
      <c r="BO160" s="204"/>
      <c r="BP160" s="204"/>
      <c r="BQ160" s="204"/>
      <c r="BR160" s="204"/>
      <c r="BS160" s="204"/>
      <c r="BT160" s="204"/>
      <c r="BU160" s="204"/>
      <c r="BV160" s="204"/>
      <c r="BW160" s="204"/>
      <c r="BX160" s="204"/>
      <c r="BY160" s="204"/>
      <c r="BZ160" s="204"/>
      <c r="CA160" s="204"/>
      <c r="CB160" s="204"/>
      <c r="CC160" s="204"/>
      <c r="CD160" s="204"/>
      <c r="CE160" s="204"/>
      <c r="CF160" s="204"/>
      <c r="CG160" s="204"/>
      <c r="CH160" s="204"/>
      <c r="CI160" s="204"/>
      <c r="CJ160" s="204"/>
      <c r="CK160" s="204"/>
      <c r="CL160" s="204"/>
      <c r="CM160" s="204"/>
      <c r="CN160" s="204"/>
      <c r="CO160" s="204"/>
      <c r="CP160" s="204"/>
    </row>
    <row r="161" spans="2:94" s="61" customFormat="1" ht="12.75" customHeight="1" outlineLevel="1" x14ac:dyDescent="0.2">
      <c r="B161" s="41" t="s">
        <v>464</v>
      </c>
      <c r="I161" s="81"/>
      <c r="J161" s="5"/>
      <c r="R161" s="204"/>
      <c r="S161" s="204"/>
      <c r="T161" s="204"/>
      <c r="U161" s="204"/>
      <c r="V161" s="204"/>
      <c r="W161" s="204"/>
      <c r="X161" s="204"/>
      <c r="Y161" s="204"/>
      <c r="Z161" s="204"/>
      <c r="AA161" s="204"/>
      <c r="AB161" s="204"/>
      <c r="AC161" s="204"/>
      <c r="AD161" s="204"/>
      <c r="AE161" s="204"/>
      <c r="AF161" s="204"/>
      <c r="AG161" s="204"/>
      <c r="AH161" s="204"/>
      <c r="AI161" s="204"/>
      <c r="AJ161" s="204"/>
      <c r="AK161" s="204"/>
      <c r="AL161" s="204"/>
      <c r="AM161" s="204"/>
      <c r="AN161" s="204"/>
      <c r="AO161" s="204"/>
      <c r="AP161" s="204"/>
      <c r="AQ161" s="204"/>
      <c r="AR161" s="204"/>
      <c r="AS161" s="204"/>
      <c r="AT161" s="204"/>
      <c r="AU161" s="204"/>
      <c r="AV161" s="204"/>
      <c r="AW161" s="204"/>
      <c r="AX161" s="204"/>
      <c r="AY161" s="204"/>
      <c r="AZ161" s="204"/>
      <c r="BA161" s="204"/>
      <c r="BB161" s="204"/>
      <c r="BC161" s="204"/>
      <c r="BD161" s="204"/>
      <c r="BE161" s="204"/>
      <c r="BF161" s="204"/>
      <c r="BG161" s="204"/>
      <c r="BH161" s="204"/>
      <c r="BI161" s="204"/>
      <c r="BJ161" s="204"/>
      <c r="BK161" s="204"/>
      <c r="BL161" s="204"/>
      <c r="BM161" s="204"/>
      <c r="BN161" s="204"/>
      <c r="BO161" s="204"/>
      <c r="BP161" s="204"/>
      <c r="BQ161" s="204"/>
      <c r="BR161" s="204"/>
      <c r="BS161" s="204"/>
      <c r="BT161" s="204"/>
      <c r="BU161" s="204"/>
      <c r="BV161" s="204"/>
      <c r="BW161" s="204"/>
      <c r="BX161" s="204"/>
      <c r="BY161" s="204"/>
      <c r="BZ161" s="204"/>
      <c r="CA161" s="204"/>
      <c r="CB161" s="204"/>
      <c r="CC161" s="204"/>
      <c r="CD161" s="204"/>
      <c r="CE161" s="204"/>
      <c r="CF161" s="204"/>
      <c r="CG161" s="204"/>
      <c r="CH161" s="204"/>
      <c r="CI161" s="204"/>
      <c r="CJ161" s="204"/>
      <c r="CK161" s="204"/>
      <c r="CL161" s="204"/>
      <c r="CM161" s="204"/>
      <c r="CN161" s="204"/>
      <c r="CO161" s="204"/>
      <c r="CP161" s="204"/>
    </row>
    <row r="162" spans="2:94" s="61" customFormat="1" ht="12.75" customHeight="1" outlineLevel="1" x14ac:dyDescent="0.2">
      <c r="I162" s="81"/>
      <c r="J162" s="5"/>
      <c r="R162" s="204"/>
      <c r="S162" s="204"/>
      <c r="T162" s="204"/>
      <c r="U162" s="204"/>
      <c r="V162" s="204"/>
      <c r="W162" s="204"/>
      <c r="X162" s="204"/>
      <c r="Y162" s="204"/>
      <c r="Z162" s="204"/>
      <c r="AA162" s="204"/>
      <c r="AB162" s="204"/>
      <c r="AC162" s="204"/>
      <c r="AD162" s="204"/>
      <c r="AE162" s="204"/>
      <c r="AF162" s="204"/>
      <c r="AG162" s="204"/>
      <c r="AH162" s="204"/>
      <c r="AI162" s="204"/>
      <c r="AJ162" s="204"/>
      <c r="AK162" s="204"/>
      <c r="AL162" s="204"/>
      <c r="AM162" s="204"/>
      <c r="AN162" s="204"/>
      <c r="AO162" s="204"/>
      <c r="AP162" s="204"/>
      <c r="AQ162" s="204"/>
      <c r="AR162" s="204"/>
      <c r="AS162" s="204"/>
      <c r="AT162" s="204"/>
      <c r="AU162" s="204"/>
      <c r="AV162" s="204"/>
      <c r="AW162" s="204"/>
      <c r="AX162" s="204"/>
      <c r="AY162" s="204"/>
      <c r="AZ162" s="204"/>
      <c r="BA162" s="204"/>
      <c r="BB162" s="204"/>
      <c r="BC162" s="204"/>
      <c r="BD162" s="204"/>
      <c r="BE162" s="204"/>
      <c r="BF162" s="204"/>
      <c r="BG162" s="204"/>
      <c r="BH162" s="204"/>
      <c r="BI162" s="204"/>
      <c r="BJ162" s="204"/>
      <c r="BK162" s="204"/>
      <c r="BL162" s="204"/>
      <c r="BM162" s="204"/>
      <c r="BN162" s="204"/>
      <c r="BO162" s="204"/>
      <c r="BP162" s="204"/>
      <c r="BQ162" s="204"/>
      <c r="BR162" s="204"/>
      <c r="BS162" s="204"/>
      <c r="BT162" s="204"/>
      <c r="BU162" s="204"/>
      <c r="BV162" s="204"/>
      <c r="BW162" s="204"/>
      <c r="BX162" s="204"/>
      <c r="BY162" s="204"/>
      <c r="BZ162" s="204"/>
      <c r="CA162" s="204"/>
      <c r="CB162" s="204"/>
      <c r="CC162" s="204"/>
      <c r="CD162" s="204"/>
      <c r="CE162" s="204"/>
      <c r="CF162" s="204"/>
      <c r="CG162" s="204"/>
      <c r="CH162" s="204"/>
      <c r="CI162" s="204"/>
      <c r="CJ162" s="204"/>
      <c r="CK162" s="204"/>
      <c r="CL162" s="204"/>
      <c r="CM162" s="204"/>
      <c r="CN162" s="204"/>
      <c r="CO162" s="204"/>
      <c r="CP162" s="204"/>
    </row>
    <row r="163" spans="2:94" s="61" customFormat="1" ht="12.75" customHeight="1" outlineLevel="1" x14ac:dyDescent="0.2">
      <c r="B163" s="61" t="str">
        <f>Input_Scen!D119</f>
        <v>G&amp;A</v>
      </c>
      <c r="I163" s="81"/>
      <c r="J163" s="5" t="s">
        <v>5</v>
      </c>
      <c r="L163" s="192">
        <f>Input_Scen!J119</f>
        <v>3.2</v>
      </c>
      <c r="P163" s="127">
        <f t="shared" ref="P163:P170" si="180">SUM(R163:CP163)</f>
        <v>123.76731780701955</v>
      </c>
      <c r="R163" s="204">
        <f t="shared" ref="R163:AA169" si="181">IF(R$126&lt;&gt;0,$L163*R$65*R$20,0)*$L$149</f>
        <v>0</v>
      </c>
      <c r="S163" s="204">
        <f t="shared" si="181"/>
        <v>0</v>
      </c>
      <c r="T163" s="204">
        <f t="shared" si="181"/>
        <v>0</v>
      </c>
      <c r="U163" s="204">
        <f t="shared" si="181"/>
        <v>0</v>
      </c>
      <c r="V163" s="204">
        <f t="shared" si="181"/>
        <v>0</v>
      </c>
      <c r="W163" s="204">
        <f t="shared" si="181"/>
        <v>0</v>
      </c>
      <c r="X163" s="204">
        <f t="shared" si="181"/>
        <v>3.6757941364776965</v>
      </c>
      <c r="Y163" s="204">
        <f t="shared" si="181"/>
        <v>3.7493100192072504</v>
      </c>
      <c r="Z163" s="204">
        <f t="shared" si="181"/>
        <v>3.8242962195913957</v>
      </c>
      <c r="AA163" s="204">
        <f t="shared" si="181"/>
        <v>3.9007821439832235</v>
      </c>
      <c r="AB163" s="204">
        <f t="shared" ref="AB163:AK169" si="182">IF(AB$126&lt;&gt;0,$L163*AB$65*AB$20,0)*$L$149</f>
        <v>3.9787977868628879</v>
      </c>
      <c r="AC163" s="204">
        <f t="shared" si="182"/>
        <v>4.0583737426001454</v>
      </c>
      <c r="AD163" s="204">
        <f t="shared" si="182"/>
        <v>4.1395412174521482</v>
      </c>
      <c r="AE163" s="204">
        <f t="shared" si="182"/>
        <v>4.2223320418011916</v>
      </c>
      <c r="AF163" s="204">
        <f t="shared" si="182"/>
        <v>4.3067786826372156</v>
      </c>
      <c r="AG163" s="204">
        <f t="shared" si="182"/>
        <v>4.3929142562899601</v>
      </c>
      <c r="AH163" s="204">
        <f t="shared" si="182"/>
        <v>4.4807725414157593</v>
      </c>
      <c r="AI163" s="204">
        <f t="shared" si="182"/>
        <v>4.5703879922440747</v>
      </c>
      <c r="AJ163" s="204">
        <f t="shared" si="182"/>
        <v>4.6617957520889561</v>
      </c>
      <c r="AK163" s="204">
        <f t="shared" si="182"/>
        <v>4.7550316671307362</v>
      </c>
      <c r="AL163" s="204">
        <f t="shared" ref="AL163:AU169" si="183">IF(AL$126&lt;&gt;0,$L163*AL$65*AL$20,0)*$L$149</f>
        <v>4.8501323004733514</v>
      </c>
      <c r="AM163" s="204">
        <f t="shared" si="183"/>
        <v>4.9471349464828185</v>
      </c>
      <c r="AN163" s="204">
        <f t="shared" si="183"/>
        <v>5.0460776454124741</v>
      </c>
      <c r="AO163" s="204">
        <f t="shared" si="183"/>
        <v>5.1469991983207244</v>
      </c>
      <c r="AP163" s="204">
        <f t="shared" si="183"/>
        <v>5.2499391822871386</v>
      </c>
      <c r="AQ163" s="204">
        <f t="shared" si="183"/>
        <v>5.3549379659328809</v>
      </c>
      <c r="AR163" s="204">
        <f t="shared" si="183"/>
        <v>5.4620367252515392</v>
      </c>
      <c r="AS163" s="204">
        <f t="shared" si="183"/>
        <v>5.57127745975657</v>
      </c>
      <c r="AT163" s="204">
        <f t="shared" si="183"/>
        <v>5.6827030089517017</v>
      </c>
      <c r="AU163" s="204">
        <f t="shared" si="183"/>
        <v>5.7963570691307353</v>
      </c>
      <c r="AV163" s="204">
        <f t="shared" ref="AV163:BE169" si="184">IF(AV$126&lt;&gt;0,$L163*AV$65*AV$20,0)*$L$149</f>
        <v>5.9122842105133504</v>
      </c>
      <c r="AW163" s="204">
        <f t="shared" si="184"/>
        <v>6.0305298947236174</v>
      </c>
      <c r="AX163" s="204">
        <f t="shared" si="184"/>
        <v>0</v>
      </c>
      <c r="AY163" s="204">
        <f t="shared" si="184"/>
        <v>0</v>
      </c>
      <c r="AZ163" s="204">
        <f t="shared" si="184"/>
        <v>0</v>
      </c>
      <c r="BA163" s="204">
        <f t="shared" si="184"/>
        <v>0</v>
      </c>
      <c r="BB163" s="204">
        <f t="shared" si="184"/>
        <v>0</v>
      </c>
      <c r="BC163" s="204">
        <f t="shared" si="184"/>
        <v>0</v>
      </c>
      <c r="BD163" s="204">
        <f t="shared" si="184"/>
        <v>0</v>
      </c>
      <c r="BE163" s="204">
        <f t="shared" si="184"/>
        <v>0</v>
      </c>
      <c r="BF163" s="204">
        <f t="shared" ref="BF163:BO169" si="185">IF(BF$126&lt;&gt;0,$L163*BF$65*BF$20,0)*$L$149</f>
        <v>0</v>
      </c>
      <c r="BG163" s="204">
        <f t="shared" si="185"/>
        <v>0</v>
      </c>
      <c r="BH163" s="204">
        <f t="shared" si="185"/>
        <v>0</v>
      </c>
      <c r="BI163" s="204">
        <f t="shared" si="185"/>
        <v>0</v>
      </c>
      <c r="BJ163" s="204">
        <f t="shared" si="185"/>
        <v>0</v>
      </c>
      <c r="BK163" s="204">
        <f t="shared" si="185"/>
        <v>0</v>
      </c>
      <c r="BL163" s="204">
        <f t="shared" si="185"/>
        <v>0</v>
      </c>
      <c r="BM163" s="204">
        <f t="shared" si="185"/>
        <v>0</v>
      </c>
      <c r="BN163" s="204">
        <f t="shared" si="185"/>
        <v>0</v>
      </c>
      <c r="BO163" s="204">
        <f t="shared" si="185"/>
        <v>0</v>
      </c>
      <c r="BP163" s="204">
        <f t="shared" ref="BP163:BY169" si="186">IF(BP$126&lt;&gt;0,$L163*BP$65*BP$20,0)*$L$149</f>
        <v>0</v>
      </c>
      <c r="BQ163" s="204">
        <f t="shared" si="186"/>
        <v>0</v>
      </c>
      <c r="BR163" s="204">
        <f t="shared" si="186"/>
        <v>0</v>
      </c>
      <c r="BS163" s="204">
        <f t="shared" si="186"/>
        <v>0</v>
      </c>
      <c r="BT163" s="204">
        <f t="shared" si="186"/>
        <v>0</v>
      </c>
      <c r="BU163" s="204">
        <f t="shared" si="186"/>
        <v>0</v>
      </c>
      <c r="BV163" s="204">
        <f t="shared" si="186"/>
        <v>0</v>
      </c>
      <c r="BW163" s="204">
        <f t="shared" si="186"/>
        <v>0</v>
      </c>
      <c r="BX163" s="204">
        <f t="shared" si="186"/>
        <v>0</v>
      </c>
      <c r="BY163" s="204">
        <f t="shared" si="186"/>
        <v>0</v>
      </c>
      <c r="BZ163" s="204">
        <f t="shared" ref="BZ163:CI169" si="187">IF(BZ$126&lt;&gt;0,$L163*BZ$65*BZ$20,0)*$L$149</f>
        <v>0</v>
      </c>
      <c r="CA163" s="204">
        <f t="shared" si="187"/>
        <v>0</v>
      </c>
      <c r="CB163" s="204">
        <f t="shared" si="187"/>
        <v>0</v>
      </c>
      <c r="CC163" s="204">
        <f t="shared" si="187"/>
        <v>0</v>
      </c>
      <c r="CD163" s="204">
        <f t="shared" si="187"/>
        <v>0</v>
      </c>
      <c r="CE163" s="204">
        <f t="shared" si="187"/>
        <v>0</v>
      </c>
      <c r="CF163" s="204">
        <f t="shared" si="187"/>
        <v>0</v>
      </c>
      <c r="CG163" s="204">
        <f t="shared" si="187"/>
        <v>0</v>
      </c>
      <c r="CH163" s="204">
        <f t="shared" si="187"/>
        <v>0</v>
      </c>
      <c r="CI163" s="204">
        <f t="shared" si="187"/>
        <v>0</v>
      </c>
      <c r="CJ163" s="204">
        <f t="shared" ref="CJ163:CP169" si="188">IF(CJ$126&lt;&gt;0,$L163*CJ$65*CJ$20,0)*$L$149</f>
        <v>0</v>
      </c>
      <c r="CK163" s="204">
        <f t="shared" si="188"/>
        <v>0</v>
      </c>
      <c r="CL163" s="204">
        <f t="shared" si="188"/>
        <v>0</v>
      </c>
      <c r="CM163" s="204">
        <f t="shared" si="188"/>
        <v>0</v>
      </c>
      <c r="CN163" s="204">
        <f t="shared" si="188"/>
        <v>0</v>
      </c>
      <c r="CO163" s="204">
        <f t="shared" si="188"/>
        <v>0</v>
      </c>
      <c r="CP163" s="204">
        <f t="shared" si="188"/>
        <v>0</v>
      </c>
    </row>
    <row r="164" spans="2:94" s="61" customFormat="1" ht="12.75" customHeight="1" outlineLevel="1" x14ac:dyDescent="0.2">
      <c r="B164" s="61" t="str">
        <f>Input_Scen!D120</f>
        <v>Labour</v>
      </c>
      <c r="I164" s="81"/>
      <c r="J164" s="5" t="s">
        <v>5</v>
      </c>
      <c r="L164" s="192">
        <f>Input_Scen!J120</f>
        <v>4.2</v>
      </c>
      <c r="P164" s="127">
        <f t="shared" si="180"/>
        <v>162.44460462171315</v>
      </c>
      <c r="R164" s="204">
        <f t="shared" si="181"/>
        <v>0</v>
      </c>
      <c r="S164" s="204">
        <f t="shared" si="181"/>
        <v>0</v>
      </c>
      <c r="T164" s="204">
        <f t="shared" si="181"/>
        <v>0</v>
      </c>
      <c r="U164" s="204">
        <f t="shared" si="181"/>
        <v>0</v>
      </c>
      <c r="V164" s="204">
        <f t="shared" si="181"/>
        <v>0</v>
      </c>
      <c r="W164" s="204">
        <f t="shared" si="181"/>
        <v>0</v>
      </c>
      <c r="X164" s="204">
        <f t="shared" si="181"/>
        <v>4.8244798041269767</v>
      </c>
      <c r="Y164" s="204">
        <f t="shared" si="181"/>
        <v>4.9209694002095166</v>
      </c>
      <c r="Z164" s="204">
        <f t="shared" si="181"/>
        <v>5.0193887882137069</v>
      </c>
      <c r="AA164" s="204">
        <f t="shared" si="181"/>
        <v>5.1197765639779806</v>
      </c>
      <c r="AB164" s="204">
        <f t="shared" si="182"/>
        <v>5.2221720952575401</v>
      </c>
      <c r="AC164" s="204">
        <f t="shared" si="182"/>
        <v>5.3266155371626915</v>
      </c>
      <c r="AD164" s="204">
        <f t="shared" si="182"/>
        <v>5.4331478479059445</v>
      </c>
      <c r="AE164" s="204">
        <f t="shared" si="182"/>
        <v>5.5418108048640642</v>
      </c>
      <c r="AF164" s="204">
        <f t="shared" si="182"/>
        <v>5.6526470209613455</v>
      </c>
      <c r="AG164" s="204">
        <f t="shared" si="182"/>
        <v>5.7656999613805731</v>
      </c>
      <c r="AH164" s="204">
        <f t="shared" si="182"/>
        <v>5.8810139606081844</v>
      </c>
      <c r="AI164" s="204">
        <f t="shared" si="182"/>
        <v>5.9986342398203485</v>
      </c>
      <c r="AJ164" s="204">
        <f t="shared" si="182"/>
        <v>6.1186069246167554</v>
      </c>
      <c r="AK164" s="204">
        <f t="shared" si="182"/>
        <v>6.2409790631090907</v>
      </c>
      <c r="AL164" s="204">
        <f t="shared" si="183"/>
        <v>6.3657986443712735</v>
      </c>
      <c r="AM164" s="204">
        <f t="shared" si="183"/>
        <v>6.4931146172586987</v>
      </c>
      <c r="AN164" s="204">
        <f t="shared" si="183"/>
        <v>6.6229769096038726</v>
      </c>
      <c r="AO164" s="204">
        <f t="shared" si="183"/>
        <v>6.7554364477959501</v>
      </c>
      <c r="AP164" s="204">
        <f t="shared" si="183"/>
        <v>6.8905451767518686</v>
      </c>
      <c r="AQ164" s="204">
        <f t="shared" si="183"/>
        <v>7.0283560802869065</v>
      </c>
      <c r="AR164" s="204">
        <f t="shared" si="183"/>
        <v>7.1689232018926443</v>
      </c>
      <c r="AS164" s="204">
        <f t="shared" si="183"/>
        <v>7.312301665930498</v>
      </c>
      <c r="AT164" s="204">
        <f t="shared" si="183"/>
        <v>7.4585476992491078</v>
      </c>
      <c r="AU164" s="204">
        <f t="shared" si="183"/>
        <v>7.6077186532340901</v>
      </c>
      <c r="AV164" s="204">
        <f t="shared" si="184"/>
        <v>7.7598730262987718</v>
      </c>
      <c r="AW164" s="204">
        <f t="shared" si="184"/>
        <v>7.9150704868247486</v>
      </c>
      <c r="AX164" s="204">
        <f t="shared" si="184"/>
        <v>0</v>
      </c>
      <c r="AY164" s="204">
        <f t="shared" si="184"/>
        <v>0</v>
      </c>
      <c r="AZ164" s="204">
        <f t="shared" si="184"/>
        <v>0</v>
      </c>
      <c r="BA164" s="204">
        <f t="shared" si="184"/>
        <v>0</v>
      </c>
      <c r="BB164" s="204">
        <f t="shared" si="184"/>
        <v>0</v>
      </c>
      <c r="BC164" s="204">
        <f t="shared" si="184"/>
        <v>0</v>
      </c>
      <c r="BD164" s="204">
        <f t="shared" si="184"/>
        <v>0</v>
      </c>
      <c r="BE164" s="204">
        <f t="shared" si="184"/>
        <v>0</v>
      </c>
      <c r="BF164" s="204">
        <f t="shared" si="185"/>
        <v>0</v>
      </c>
      <c r="BG164" s="204">
        <f t="shared" si="185"/>
        <v>0</v>
      </c>
      <c r="BH164" s="204">
        <f t="shared" si="185"/>
        <v>0</v>
      </c>
      <c r="BI164" s="204">
        <f t="shared" si="185"/>
        <v>0</v>
      </c>
      <c r="BJ164" s="204">
        <f t="shared" si="185"/>
        <v>0</v>
      </c>
      <c r="BK164" s="204">
        <f t="shared" si="185"/>
        <v>0</v>
      </c>
      <c r="BL164" s="204">
        <f t="shared" si="185"/>
        <v>0</v>
      </c>
      <c r="BM164" s="204">
        <f t="shared" si="185"/>
        <v>0</v>
      </c>
      <c r="BN164" s="204">
        <f t="shared" si="185"/>
        <v>0</v>
      </c>
      <c r="BO164" s="204">
        <f t="shared" si="185"/>
        <v>0</v>
      </c>
      <c r="BP164" s="204">
        <f t="shared" si="186"/>
        <v>0</v>
      </c>
      <c r="BQ164" s="204">
        <f t="shared" si="186"/>
        <v>0</v>
      </c>
      <c r="BR164" s="204">
        <f t="shared" si="186"/>
        <v>0</v>
      </c>
      <c r="BS164" s="204">
        <f t="shared" si="186"/>
        <v>0</v>
      </c>
      <c r="BT164" s="204">
        <f t="shared" si="186"/>
        <v>0</v>
      </c>
      <c r="BU164" s="204">
        <f t="shared" si="186"/>
        <v>0</v>
      </c>
      <c r="BV164" s="204">
        <f t="shared" si="186"/>
        <v>0</v>
      </c>
      <c r="BW164" s="204">
        <f t="shared" si="186"/>
        <v>0</v>
      </c>
      <c r="BX164" s="204">
        <f t="shared" si="186"/>
        <v>0</v>
      </c>
      <c r="BY164" s="204">
        <f t="shared" si="186"/>
        <v>0</v>
      </c>
      <c r="BZ164" s="204">
        <f t="shared" si="187"/>
        <v>0</v>
      </c>
      <c r="CA164" s="204">
        <f t="shared" si="187"/>
        <v>0</v>
      </c>
      <c r="CB164" s="204">
        <f t="shared" si="187"/>
        <v>0</v>
      </c>
      <c r="CC164" s="204">
        <f t="shared" si="187"/>
        <v>0</v>
      </c>
      <c r="CD164" s="204">
        <f t="shared" si="187"/>
        <v>0</v>
      </c>
      <c r="CE164" s="204">
        <f t="shared" si="187"/>
        <v>0</v>
      </c>
      <c r="CF164" s="204">
        <f t="shared" si="187"/>
        <v>0</v>
      </c>
      <c r="CG164" s="204">
        <f t="shared" si="187"/>
        <v>0</v>
      </c>
      <c r="CH164" s="204">
        <f t="shared" si="187"/>
        <v>0</v>
      </c>
      <c r="CI164" s="204">
        <f t="shared" si="187"/>
        <v>0</v>
      </c>
      <c r="CJ164" s="204">
        <f t="shared" si="188"/>
        <v>0</v>
      </c>
      <c r="CK164" s="204">
        <f t="shared" si="188"/>
        <v>0</v>
      </c>
      <c r="CL164" s="204">
        <f t="shared" si="188"/>
        <v>0</v>
      </c>
      <c r="CM164" s="204">
        <f t="shared" si="188"/>
        <v>0</v>
      </c>
      <c r="CN164" s="204">
        <f t="shared" si="188"/>
        <v>0</v>
      </c>
      <c r="CO164" s="204">
        <f t="shared" si="188"/>
        <v>0</v>
      </c>
      <c r="CP164" s="204">
        <f t="shared" si="188"/>
        <v>0</v>
      </c>
    </row>
    <row r="165" spans="2:94" s="61" customFormat="1" ht="12.75" customHeight="1" outlineLevel="1" x14ac:dyDescent="0.2">
      <c r="B165" s="61" t="str">
        <f>Input_Scen!D121</f>
        <v>[spare]</v>
      </c>
      <c r="I165" s="81"/>
      <c r="J165" s="5" t="s">
        <v>5</v>
      </c>
      <c r="L165" s="192">
        <f>Input_Scen!J121</f>
        <v>0</v>
      </c>
      <c r="P165" s="127">
        <f t="shared" si="180"/>
        <v>0</v>
      </c>
      <c r="R165" s="204">
        <f t="shared" si="181"/>
        <v>0</v>
      </c>
      <c r="S165" s="204">
        <f t="shared" si="181"/>
        <v>0</v>
      </c>
      <c r="T165" s="204">
        <f t="shared" si="181"/>
        <v>0</v>
      </c>
      <c r="U165" s="204">
        <f t="shared" si="181"/>
        <v>0</v>
      </c>
      <c r="V165" s="204">
        <f t="shared" si="181"/>
        <v>0</v>
      </c>
      <c r="W165" s="204">
        <f t="shared" si="181"/>
        <v>0</v>
      </c>
      <c r="X165" s="204">
        <f t="shared" si="181"/>
        <v>0</v>
      </c>
      <c r="Y165" s="204">
        <f t="shared" si="181"/>
        <v>0</v>
      </c>
      <c r="Z165" s="204">
        <f t="shared" si="181"/>
        <v>0</v>
      </c>
      <c r="AA165" s="204">
        <f t="shared" si="181"/>
        <v>0</v>
      </c>
      <c r="AB165" s="204">
        <f t="shared" si="182"/>
        <v>0</v>
      </c>
      <c r="AC165" s="204">
        <f t="shared" si="182"/>
        <v>0</v>
      </c>
      <c r="AD165" s="204">
        <f t="shared" si="182"/>
        <v>0</v>
      </c>
      <c r="AE165" s="204">
        <f t="shared" si="182"/>
        <v>0</v>
      </c>
      <c r="AF165" s="204">
        <f t="shared" si="182"/>
        <v>0</v>
      </c>
      <c r="AG165" s="204">
        <f t="shared" si="182"/>
        <v>0</v>
      </c>
      <c r="AH165" s="204">
        <f t="shared" si="182"/>
        <v>0</v>
      </c>
      <c r="AI165" s="204">
        <f t="shared" si="182"/>
        <v>0</v>
      </c>
      <c r="AJ165" s="204">
        <f t="shared" si="182"/>
        <v>0</v>
      </c>
      <c r="AK165" s="204">
        <f t="shared" si="182"/>
        <v>0</v>
      </c>
      <c r="AL165" s="204">
        <f t="shared" si="183"/>
        <v>0</v>
      </c>
      <c r="AM165" s="204">
        <f t="shared" si="183"/>
        <v>0</v>
      </c>
      <c r="AN165" s="204">
        <f t="shared" si="183"/>
        <v>0</v>
      </c>
      <c r="AO165" s="204">
        <f t="shared" si="183"/>
        <v>0</v>
      </c>
      <c r="AP165" s="204">
        <f t="shared" si="183"/>
        <v>0</v>
      </c>
      <c r="AQ165" s="204">
        <f t="shared" si="183"/>
        <v>0</v>
      </c>
      <c r="AR165" s="204">
        <f t="shared" si="183"/>
        <v>0</v>
      </c>
      <c r="AS165" s="204">
        <f t="shared" si="183"/>
        <v>0</v>
      </c>
      <c r="AT165" s="204">
        <f t="shared" si="183"/>
        <v>0</v>
      </c>
      <c r="AU165" s="204">
        <f t="shared" si="183"/>
        <v>0</v>
      </c>
      <c r="AV165" s="204">
        <f t="shared" si="184"/>
        <v>0</v>
      </c>
      <c r="AW165" s="204">
        <f t="shared" si="184"/>
        <v>0</v>
      </c>
      <c r="AX165" s="204">
        <f t="shared" si="184"/>
        <v>0</v>
      </c>
      <c r="AY165" s="204">
        <f t="shared" si="184"/>
        <v>0</v>
      </c>
      <c r="AZ165" s="204">
        <f t="shared" si="184"/>
        <v>0</v>
      </c>
      <c r="BA165" s="204">
        <f t="shared" si="184"/>
        <v>0</v>
      </c>
      <c r="BB165" s="204">
        <f t="shared" si="184"/>
        <v>0</v>
      </c>
      <c r="BC165" s="204">
        <f t="shared" si="184"/>
        <v>0</v>
      </c>
      <c r="BD165" s="204">
        <f t="shared" si="184"/>
        <v>0</v>
      </c>
      <c r="BE165" s="204">
        <f t="shared" si="184"/>
        <v>0</v>
      </c>
      <c r="BF165" s="204">
        <f t="shared" si="185"/>
        <v>0</v>
      </c>
      <c r="BG165" s="204">
        <f t="shared" si="185"/>
        <v>0</v>
      </c>
      <c r="BH165" s="204">
        <f t="shared" si="185"/>
        <v>0</v>
      </c>
      <c r="BI165" s="204">
        <f t="shared" si="185"/>
        <v>0</v>
      </c>
      <c r="BJ165" s="204">
        <f t="shared" si="185"/>
        <v>0</v>
      </c>
      <c r="BK165" s="204">
        <f t="shared" si="185"/>
        <v>0</v>
      </c>
      <c r="BL165" s="204">
        <f t="shared" si="185"/>
        <v>0</v>
      </c>
      <c r="BM165" s="204">
        <f t="shared" si="185"/>
        <v>0</v>
      </c>
      <c r="BN165" s="204">
        <f t="shared" si="185"/>
        <v>0</v>
      </c>
      <c r="BO165" s="204">
        <f t="shared" si="185"/>
        <v>0</v>
      </c>
      <c r="BP165" s="204">
        <f t="shared" si="186"/>
        <v>0</v>
      </c>
      <c r="BQ165" s="204">
        <f t="shared" si="186"/>
        <v>0</v>
      </c>
      <c r="BR165" s="204">
        <f t="shared" si="186"/>
        <v>0</v>
      </c>
      <c r="BS165" s="204">
        <f t="shared" si="186"/>
        <v>0</v>
      </c>
      <c r="BT165" s="204">
        <f t="shared" si="186"/>
        <v>0</v>
      </c>
      <c r="BU165" s="204">
        <f t="shared" si="186"/>
        <v>0</v>
      </c>
      <c r="BV165" s="204">
        <f t="shared" si="186"/>
        <v>0</v>
      </c>
      <c r="BW165" s="204">
        <f t="shared" si="186"/>
        <v>0</v>
      </c>
      <c r="BX165" s="204">
        <f t="shared" si="186"/>
        <v>0</v>
      </c>
      <c r="BY165" s="204">
        <f t="shared" si="186"/>
        <v>0</v>
      </c>
      <c r="BZ165" s="204">
        <f t="shared" si="187"/>
        <v>0</v>
      </c>
      <c r="CA165" s="204">
        <f t="shared" si="187"/>
        <v>0</v>
      </c>
      <c r="CB165" s="204">
        <f t="shared" si="187"/>
        <v>0</v>
      </c>
      <c r="CC165" s="204">
        <f t="shared" si="187"/>
        <v>0</v>
      </c>
      <c r="CD165" s="204">
        <f t="shared" si="187"/>
        <v>0</v>
      </c>
      <c r="CE165" s="204">
        <f t="shared" si="187"/>
        <v>0</v>
      </c>
      <c r="CF165" s="204">
        <f t="shared" si="187"/>
        <v>0</v>
      </c>
      <c r="CG165" s="204">
        <f t="shared" si="187"/>
        <v>0</v>
      </c>
      <c r="CH165" s="204">
        <f t="shared" si="187"/>
        <v>0</v>
      </c>
      <c r="CI165" s="204">
        <f t="shared" si="187"/>
        <v>0</v>
      </c>
      <c r="CJ165" s="204">
        <f t="shared" si="188"/>
        <v>0</v>
      </c>
      <c r="CK165" s="204">
        <f t="shared" si="188"/>
        <v>0</v>
      </c>
      <c r="CL165" s="204">
        <f t="shared" si="188"/>
        <v>0</v>
      </c>
      <c r="CM165" s="204">
        <f t="shared" si="188"/>
        <v>0</v>
      </c>
      <c r="CN165" s="204">
        <f t="shared" si="188"/>
        <v>0</v>
      </c>
      <c r="CO165" s="204">
        <f t="shared" si="188"/>
        <v>0</v>
      </c>
      <c r="CP165" s="204">
        <f t="shared" si="188"/>
        <v>0</v>
      </c>
    </row>
    <row r="166" spans="2:94" s="61" customFormat="1" ht="12.75" customHeight="1" outlineLevel="1" x14ac:dyDescent="0.2">
      <c r="B166" s="61" t="str">
        <f>Input_Scen!D122</f>
        <v>[spare]</v>
      </c>
      <c r="I166" s="81"/>
      <c r="J166" s="5" t="s">
        <v>5</v>
      </c>
      <c r="L166" s="192">
        <f>Input_Scen!J122</f>
        <v>0</v>
      </c>
      <c r="P166" s="127">
        <f t="shared" si="180"/>
        <v>0</v>
      </c>
      <c r="R166" s="204">
        <f t="shared" si="181"/>
        <v>0</v>
      </c>
      <c r="S166" s="204">
        <f t="shared" si="181"/>
        <v>0</v>
      </c>
      <c r="T166" s="204">
        <f t="shared" si="181"/>
        <v>0</v>
      </c>
      <c r="U166" s="204">
        <f t="shared" si="181"/>
        <v>0</v>
      </c>
      <c r="V166" s="204">
        <f t="shared" si="181"/>
        <v>0</v>
      </c>
      <c r="W166" s="204">
        <f t="shared" si="181"/>
        <v>0</v>
      </c>
      <c r="X166" s="204">
        <f t="shared" si="181"/>
        <v>0</v>
      </c>
      <c r="Y166" s="204">
        <f t="shared" si="181"/>
        <v>0</v>
      </c>
      <c r="Z166" s="204">
        <f t="shared" si="181"/>
        <v>0</v>
      </c>
      <c r="AA166" s="204">
        <f t="shared" si="181"/>
        <v>0</v>
      </c>
      <c r="AB166" s="204">
        <f t="shared" si="182"/>
        <v>0</v>
      </c>
      <c r="AC166" s="204">
        <f t="shared" si="182"/>
        <v>0</v>
      </c>
      <c r="AD166" s="204">
        <f t="shared" si="182"/>
        <v>0</v>
      </c>
      <c r="AE166" s="204">
        <f t="shared" si="182"/>
        <v>0</v>
      </c>
      <c r="AF166" s="204">
        <f t="shared" si="182"/>
        <v>0</v>
      </c>
      <c r="AG166" s="204">
        <f t="shared" si="182"/>
        <v>0</v>
      </c>
      <c r="AH166" s="204">
        <f t="shared" si="182"/>
        <v>0</v>
      </c>
      <c r="AI166" s="204">
        <f t="shared" si="182"/>
        <v>0</v>
      </c>
      <c r="AJ166" s="204">
        <f t="shared" si="182"/>
        <v>0</v>
      </c>
      <c r="AK166" s="204">
        <f t="shared" si="182"/>
        <v>0</v>
      </c>
      <c r="AL166" s="204">
        <f t="shared" si="183"/>
        <v>0</v>
      </c>
      <c r="AM166" s="204">
        <f t="shared" si="183"/>
        <v>0</v>
      </c>
      <c r="AN166" s="204">
        <f t="shared" si="183"/>
        <v>0</v>
      </c>
      <c r="AO166" s="204">
        <f t="shared" si="183"/>
        <v>0</v>
      </c>
      <c r="AP166" s="204">
        <f t="shared" si="183"/>
        <v>0</v>
      </c>
      <c r="AQ166" s="204">
        <f t="shared" si="183"/>
        <v>0</v>
      </c>
      <c r="AR166" s="204">
        <f t="shared" si="183"/>
        <v>0</v>
      </c>
      <c r="AS166" s="204">
        <f t="shared" si="183"/>
        <v>0</v>
      </c>
      <c r="AT166" s="204">
        <f t="shared" si="183"/>
        <v>0</v>
      </c>
      <c r="AU166" s="204">
        <f t="shared" si="183"/>
        <v>0</v>
      </c>
      <c r="AV166" s="204">
        <f t="shared" si="184"/>
        <v>0</v>
      </c>
      <c r="AW166" s="204">
        <f t="shared" si="184"/>
        <v>0</v>
      </c>
      <c r="AX166" s="204">
        <f t="shared" si="184"/>
        <v>0</v>
      </c>
      <c r="AY166" s="204">
        <f t="shared" si="184"/>
        <v>0</v>
      </c>
      <c r="AZ166" s="204">
        <f t="shared" si="184"/>
        <v>0</v>
      </c>
      <c r="BA166" s="204">
        <f t="shared" si="184"/>
        <v>0</v>
      </c>
      <c r="BB166" s="204">
        <f t="shared" si="184"/>
        <v>0</v>
      </c>
      <c r="BC166" s="204">
        <f t="shared" si="184"/>
        <v>0</v>
      </c>
      <c r="BD166" s="204">
        <f t="shared" si="184"/>
        <v>0</v>
      </c>
      <c r="BE166" s="204">
        <f t="shared" si="184"/>
        <v>0</v>
      </c>
      <c r="BF166" s="204">
        <f t="shared" si="185"/>
        <v>0</v>
      </c>
      <c r="BG166" s="204">
        <f t="shared" si="185"/>
        <v>0</v>
      </c>
      <c r="BH166" s="204">
        <f t="shared" si="185"/>
        <v>0</v>
      </c>
      <c r="BI166" s="204">
        <f t="shared" si="185"/>
        <v>0</v>
      </c>
      <c r="BJ166" s="204">
        <f t="shared" si="185"/>
        <v>0</v>
      </c>
      <c r="BK166" s="204">
        <f t="shared" si="185"/>
        <v>0</v>
      </c>
      <c r="BL166" s="204">
        <f t="shared" si="185"/>
        <v>0</v>
      </c>
      <c r="BM166" s="204">
        <f t="shared" si="185"/>
        <v>0</v>
      </c>
      <c r="BN166" s="204">
        <f t="shared" si="185"/>
        <v>0</v>
      </c>
      <c r="BO166" s="204">
        <f t="shared" si="185"/>
        <v>0</v>
      </c>
      <c r="BP166" s="204">
        <f t="shared" si="186"/>
        <v>0</v>
      </c>
      <c r="BQ166" s="204">
        <f t="shared" si="186"/>
        <v>0</v>
      </c>
      <c r="BR166" s="204">
        <f t="shared" si="186"/>
        <v>0</v>
      </c>
      <c r="BS166" s="204">
        <f t="shared" si="186"/>
        <v>0</v>
      </c>
      <c r="BT166" s="204">
        <f t="shared" si="186"/>
        <v>0</v>
      </c>
      <c r="BU166" s="204">
        <f t="shared" si="186"/>
        <v>0</v>
      </c>
      <c r="BV166" s="204">
        <f t="shared" si="186"/>
        <v>0</v>
      </c>
      <c r="BW166" s="204">
        <f t="shared" si="186"/>
        <v>0</v>
      </c>
      <c r="BX166" s="204">
        <f t="shared" si="186"/>
        <v>0</v>
      </c>
      <c r="BY166" s="204">
        <f t="shared" si="186"/>
        <v>0</v>
      </c>
      <c r="BZ166" s="204">
        <f t="shared" si="187"/>
        <v>0</v>
      </c>
      <c r="CA166" s="204">
        <f t="shared" si="187"/>
        <v>0</v>
      </c>
      <c r="CB166" s="204">
        <f t="shared" si="187"/>
        <v>0</v>
      </c>
      <c r="CC166" s="204">
        <f t="shared" si="187"/>
        <v>0</v>
      </c>
      <c r="CD166" s="204">
        <f t="shared" si="187"/>
        <v>0</v>
      </c>
      <c r="CE166" s="204">
        <f t="shared" si="187"/>
        <v>0</v>
      </c>
      <c r="CF166" s="204">
        <f t="shared" si="187"/>
        <v>0</v>
      </c>
      <c r="CG166" s="204">
        <f t="shared" si="187"/>
        <v>0</v>
      </c>
      <c r="CH166" s="204">
        <f t="shared" si="187"/>
        <v>0</v>
      </c>
      <c r="CI166" s="204">
        <f t="shared" si="187"/>
        <v>0</v>
      </c>
      <c r="CJ166" s="204">
        <f t="shared" si="188"/>
        <v>0</v>
      </c>
      <c r="CK166" s="204">
        <f t="shared" si="188"/>
        <v>0</v>
      </c>
      <c r="CL166" s="204">
        <f t="shared" si="188"/>
        <v>0</v>
      </c>
      <c r="CM166" s="204">
        <f t="shared" si="188"/>
        <v>0</v>
      </c>
      <c r="CN166" s="204">
        <f t="shared" si="188"/>
        <v>0</v>
      </c>
      <c r="CO166" s="204">
        <f t="shared" si="188"/>
        <v>0</v>
      </c>
      <c r="CP166" s="204">
        <f t="shared" si="188"/>
        <v>0</v>
      </c>
    </row>
    <row r="167" spans="2:94" s="61" customFormat="1" ht="12.75" customHeight="1" outlineLevel="1" x14ac:dyDescent="0.2">
      <c r="B167" s="61" t="str">
        <f>Input_Scen!D123</f>
        <v>[spare]</v>
      </c>
      <c r="I167" s="81"/>
      <c r="J167" s="5" t="s">
        <v>5</v>
      </c>
      <c r="L167" s="192">
        <f>Input_Scen!J123</f>
        <v>0</v>
      </c>
      <c r="P167" s="127">
        <f t="shared" si="180"/>
        <v>0</v>
      </c>
      <c r="R167" s="204">
        <f t="shared" si="181"/>
        <v>0</v>
      </c>
      <c r="S167" s="204">
        <f t="shared" si="181"/>
        <v>0</v>
      </c>
      <c r="T167" s="204">
        <f t="shared" si="181"/>
        <v>0</v>
      </c>
      <c r="U167" s="204">
        <f t="shared" si="181"/>
        <v>0</v>
      </c>
      <c r="V167" s="204">
        <f t="shared" si="181"/>
        <v>0</v>
      </c>
      <c r="W167" s="204">
        <f t="shared" si="181"/>
        <v>0</v>
      </c>
      <c r="X167" s="204">
        <f t="shared" si="181"/>
        <v>0</v>
      </c>
      <c r="Y167" s="204">
        <f t="shared" si="181"/>
        <v>0</v>
      </c>
      <c r="Z167" s="204">
        <f t="shared" si="181"/>
        <v>0</v>
      </c>
      <c r="AA167" s="204">
        <f t="shared" si="181"/>
        <v>0</v>
      </c>
      <c r="AB167" s="204">
        <f t="shared" si="182"/>
        <v>0</v>
      </c>
      <c r="AC167" s="204">
        <f t="shared" si="182"/>
        <v>0</v>
      </c>
      <c r="AD167" s="204">
        <f t="shared" si="182"/>
        <v>0</v>
      </c>
      <c r="AE167" s="204">
        <f t="shared" si="182"/>
        <v>0</v>
      </c>
      <c r="AF167" s="204">
        <f t="shared" si="182"/>
        <v>0</v>
      </c>
      <c r="AG167" s="204">
        <f t="shared" si="182"/>
        <v>0</v>
      </c>
      <c r="AH167" s="204">
        <f t="shared" si="182"/>
        <v>0</v>
      </c>
      <c r="AI167" s="204">
        <f t="shared" si="182"/>
        <v>0</v>
      </c>
      <c r="AJ167" s="204">
        <f t="shared" si="182"/>
        <v>0</v>
      </c>
      <c r="AK167" s="204">
        <f t="shared" si="182"/>
        <v>0</v>
      </c>
      <c r="AL167" s="204">
        <f t="shared" si="183"/>
        <v>0</v>
      </c>
      <c r="AM167" s="204">
        <f t="shared" si="183"/>
        <v>0</v>
      </c>
      <c r="AN167" s="204">
        <f t="shared" si="183"/>
        <v>0</v>
      </c>
      <c r="AO167" s="204">
        <f t="shared" si="183"/>
        <v>0</v>
      </c>
      <c r="AP167" s="204">
        <f t="shared" si="183"/>
        <v>0</v>
      </c>
      <c r="AQ167" s="204">
        <f t="shared" si="183"/>
        <v>0</v>
      </c>
      <c r="AR167" s="204">
        <f t="shared" si="183"/>
        <v>0</v>
      </c>
      <c r="AS167" s="204">
        <f t="shared" si="183"/>
        <v>0</v>
      </c>
      <c r="AT167" s="204">
        <f t="shared" si="183"/>
        <v>0</v>
      </c>
      <c r="AU167" s="204">
        <f t="shared" si="183"/>
        <v>0</v>
      </c>
      <c r="AV167" s="204">
        <f t="shared" si="184"/>
        <v>0</v>
      </c>
      <c r="AW167" s="204">
        <f t="shared" si="184"/>
        <v>0</v>
      </c>
      <c r="AX167" s="204">
        <f t="shared" si="184"/>
        <v>0</v>
      </c>
      <c r="AY167" s="204">
        <f t="shared" si="184"/>
        <v>0</v>
      </c>
      <c r="AZ167" s="204">
        <f t="shared" si="184"/>
        <v>0</v>
      </c>
      <c r="BA167" s="204">
        <f t="shared" si="184"/>
        <v>0</v>
      </c>
      <c r="BB167" s="204">
        <f t="shared" si="184"/>
        <v>0</v>
      </c>
      <c r="BC167" s="204">
        <f t="shared" si="184"/>
        <v>0</v>
      </c>
      <c r="BD167" s="204">
        <f t="shared" si="184"/>
        <v>0</v>
      </c>
      <c r="BE167" s="204">
        <f t="shared" si="184"/>
        <v>0</v>
      </c>
      <c r="BF167" s="204">
        <f t="shared" si="185"/>
        <v>0</v>
      </c>
      <c r="BG167" s="204">
        <f t="shared" si="185"/>
        <v>0</v>
      </c>
      <c r="BH167" s="204">
        <f t="shared" si="185"/>
        <v>0</v>
      </c>
      <c r="BI167" s="204">
        <f t="shared" si="185"/>
        <v>0</v>
      </c>
      <c r="BJ167" s="204">
        <f t="shared" si="185"/>
        <v>0</v>
      </c>
      <c r="BK167" s="204">
        <f t="shared" si="185"/>
        <v>0</v>
      </c>
      <c r="BL167" s="204">
        <f t="shared" si="185"/>
        <v>0</v>
      </c>
      <c r="BM167" s="204">
        <f t="shared" si="185"/>
        <v>0</v>
      </c>
      <c r="BN167" s="204">
        <f t="shared" si="185"/>
        <v>0</v>
      </c>
      <c r="BO167" s="204">
        <f t="shared" si="185"/>
        <v>0</v>
      </c>
      <c r="BP167" s="204">
        <f t="shared" si="186"/>
        <v>0</v>
      </c>
      <c r="BQ167" s="204">
        <f t="shared" si="186"/>
        <v>0</v>
      </c>
      <c r="BR167" s="204">
        <f t="shared" si="186"/>
        <v>0</v>
      </c>
      <c r="BS167" s="204">
        <f t="shared" si="186"/>
        <v>0</v>
      </c>
      <c r="BT167" s="204">
        <f t="shared" si="186"/>
        <v>0</v>
      </c>
      <c r="BU167" s="204">
        <f t="shared" si="186"/>
        <v>0</v>
      </c>
      <c r="BV167" s="204">
        <f t="shared" si="186"/>
        <v>0</v>
      </c>
      <c r="BW167" s="204">
        <f t="shared" si="186"/>
        <v>0</v>
      </c>
      <c r="BX167" s="204">
        <f t="shared" si="186"/>
        <v>0</v>
      </c>
      <c r="BY167" s="204">
        <f t="shared" si="186"/>
        <v>0</v>
      </c>
      <c r="BZ167" s="204">
        <f t="shared" si="187"/>
        <v>0</v>
      </c>
      <c r="CA167" s="204">
        <f t="shared" si="187"/>
        <v>0</v>
      </c>
      <c r="CB167" s="204">
        <f t="shared" si="187"/>
        <v>0</v>
      </c>
      <c r="CC167" s="204">
        <f t="shared" si="187"/>
        <v>0</v>
      </c>
      <c r="CD167" s="204">
        <f t="shared" si="187"/>
        <v>0</v>
      </c>
      <c r="CE167" s="204">
        <f t="shared" si="187"/>
        <v>0</v>
      </c>
      <c r="CF167" s="204">
        <f t="shared" si="187"/>
        <v>0</v>
      </c>
      <c r="CG167" s="204">
        <f t="shared" si="187"/>
        <v>0</v>
      </c>
      <c r="CH167" s="204">
        <f t="shared" si="187"/>
        <v>0</v>
      </c>
      <c r="CI167" s="204">
        <f t="shared" si="187"/>
        <v>0</v>
      </c>
      <c r="CJ167" s="204">
        <f t="shared" si="188"/>
        <v>0</v>
      </c>
      <c r="CK167" s="204">
        <f t="shared" si="188"/>
        <v>0</v>
      </c>
      <c r="CL167" s="204">
        <f t="shared" si="188"/>
        <v>0</v>
      </c>
      <c r="CM167" s="204">
        <f t="shared" si="188"/>
        <v>0</v>
      </c>
      <c r="CN167" s="204">
        <f t="shared" si="188"/>
        <v>0</v>
      </c>
      <c r="CO167" s="204">
        <f t="shared" si="188"/>
        <v>0</v>
      </c>
      <c r="CP167" s="204">
        <f t="shared" si="188"/>
        <v>0</v>
      </c>
    </row>
    <row r="168" spans="2:94" s="61" customFormat="1" ht="12.75" customHeight="1" outlineLevel="1" x14ac:dyDescent="0.2">
      <c r="B168" s="61" t="str">
        <f>Input_Scen!D124</f>
        <v>[spare]</v>
      </c>
      <c r="I168" s="81"/>
      <c r="J168" s="5" t="s">
        <v>5</v>
      </c>
      <c r="L168" s="192">
        <f>Input_Scen!J124</f>
        <v>0</v>
      </c>
      <c r="P168" s="127">
        <f t="shared" si="180"/>
        <v>0</v>
      </c>
      <c r="R168" s="204">
        <f t="shared" si="181"/>
        <v>0</v>
      </c>
      <c r="S168" s="204">
        <f t="shared" si="181"/>
        <v>0</v>
      </c>
      <c r="T168" s="204">
        <f t="shared" si="181"/>
        <v>0</v>
      </c>
      <c r="U168" s="204">
        <f t="shared" si="181"/>
        <v>0</v>
      </c>
      <c r="V168" s="204">
        <f t="shared" si="181"/>
        <v>0</v>
      </c>
      <c r="W168" s="204">
        <f t="shared" si="181"/>
        <v>0</v>
      </c>
      <c r="X168" s="204">
        <f t="shared" si="181"/>
        <v>0</v>
      </c>
      <c r="Y168" s="204">
        <f t="shared" si="181"/>
        <v>0</v>
      </c>
      <c r="Z168" s="204">
        <f t="shared" si="181"/>
        <v>0</v>
      </c>
      <c r="AA168" s="204">
        <f t="shared" si="181"/>
        <v>0</v>
      </c>
      <c r="AB168" s="204">
        <f t="shared" si="182"/>
        <v>0</v>
      </c>
      <c r="AC168" s="204">
        <f t="shared" si="182"/>
        <v>0</v>
      </c>
      <c r="AD168" s="204">
        <f t="shared" si="182"/>
        <v>0</v>
      </c>
      <c r="AE168" s="204">
        <f t="shared" si="182"/>
        <v>0</v>
      </c>
      <c r="AF168" s="204">
        <f t="shared" si="182"/>
        <v>0</v>
      </c>
      <c r="AG168" s="204">
        <f t="shared" si="182"/>
        <v>0</v>
      </c>
      <c r="AH168" s="204">
        <f t="shared" si="182"/>
        <v>0</v>
      </c>
      <c r="AI168" s="204">
        <f t="shared" si="182"/>
        <v>0</v>
      </c>
      <c r="AJ168" s="204">
        <f t="shared" si="182"/>
        <v>0</v>
      </c>
      <c r="AK168" s="204">
        <f t="shared" si="182"/>
        <v>0</v>
      </c>
      <c r="AL168" s="204">
        <f t="shared" si="183"/>
        <v>0</v>
      </c>
      <c r="AM168" s="204">
        <f t="shared" si="183"/>
        <v>0</v>
      </c>
      <c r="AN168" s="204">
        <f t="shared" si="183"/>
        <v>0</v>
      </c>
      <c r="AO168" s="204">
        <f t="shared" si="183"/>
        <v>0</v>
      </c>
      <c r="AP168" s="204">
        <f t="shared" si="183"/>
        <v>0</v>
      </c>
      <c r="AQ168" s="204">
        <f t="shared" si="183"/>
        <v>0</v>
      </c>
      <c r="AR168" s="204">
        <f t="shared" si="183"/>
        <v>0</v>
      </c>
      <c r="AS168" s="204">
        <f t="shared" si="183"/>
        <v>0</v>
      </c>
      <c r="AT168" s="204">
        <f t="shared" si="183"/>
        <v>0</v>
      </c>
      <c r="AU168" s="204">
        <f t="shared" si="183"/>
        <v>0</v>
      </c>
      <c r="AV168" s="204">
        <f t="shared" si="184"/>
        <v>0</v>
      </c>
      <c r="AW168" s="204">
        <f t="shared" si="184"/>
        <v>0</v>
      </c>
      <c r="AX168" s="204">
        <f t="shared" si="184"/>
        <v>0</v>
      </c>
      <c r="AY168" s="204">
        <f t="shared" si="184"/>
        <v>0</v>
      </c>
      <c r="AZ168" s="204">
        <f t="shared" si="184"/>
        <v>0</v>
      </c>
      <c r="BA168" s="204">
        <f t="shared" si="184"/>
        <v>0</v>
      </c>
      <c r="BB168" s="204">
        <f t="shared" si="184"/>
        <v>0</v>
      </c>
      <c r="BC168" s="204">
        <f t="shared" si="184"/>
        <v>0</v>
      </c>
      <c r="BD168" s="204">
        <f t="shared" si="184"/>
        <v>0</v>
      </c>
      <c r="BE168" s="204">
        <f t="shared" si="184"/>
        <v>0</v>
      </c>
      <c r="BF168" s="204">
        <f t="shared" si="185"/>
        <v>0</v>
      </c>
      <c r="BG168" s="204">
        <f t="shared" si="185"/>
        <v>0</v>
      </c>
      <c r="BH168" s="204">
        <f t="shared" si="185"/>
        <v>0</v>
      </c>
      <c r="BI168" s="204">
        <f t="shared" si="185"/>
        <v>0</v>
      </c>
      <c r="BJ168" s="204">
        <f t="shared" si="185"/>
        <v>0</v>
      </c>
      <c r="BK168" s="204">
        <f t="shared" si="185"/>
        <v>0</v>
      </c>
      <c r="BL168" s="204">
        <f t="shared" si="185"/>
        <v>0</v>
      </c>
      <c r="BM168" s="204">
        <f t="shared" si="185"/>
        <v>0</v>
      </c>
      <c r="BN168" s="204">
        <f t="shared" si="185"/>
        <v>0</v>
      </c>
      <c r="BO168" s="204">
        <f t="shared" si="185"/>
        <v>0</v>
      </c>
      <c r="BP168" s="204">
        <f t="shared" si="186"/>
        <v>0</v>
      </c>
      <c r="BQ168" s="204">
        <f t="shared" si="186"/>
        <v>0</v>
      </c>
      <c r="BR168" s="204">
        <f t="shared" si="186"/>
        <v>0</v>
      </c>
      <c r="BS168" s="204">
        <f t="shared" si="186"/>
        <v>0</v>
      </c>
      <c r="BT168" s="204">
        <f t="shared" si="186"/>
        <v>0</v>
      </c>
      <c r="BU168" s="204">
        <f t="shared" si="186"/>
        <v>0</v>
      </c>
      <c r="BV168" s="204">
        <f t="shared" si="186"/>
        <v>0</v>
      </c>
      <c r="BW168" s="204">
        <f t="shared" si="186"/>
        <v>0</v>
      </c>
      <c r="BX168" s="204">
        <f t="shared" si="186"/>
        <v>0</v>
      </c>
      <c r="BY168" s="204">
        <f t="shared" si="186"/>
        <v>0</v>
      </c>
      <c r="BZ168" s="204">
        <f t="shared" si="187"/>
        <v>0</v>
      </c>
      <c r="CA168" s="204">
        <f t="shared" si="187"/>
        <v>0</v>
      </c>
      <c r="CB168" s="204">
        <f t="shared" si="187"/>
        <v>0</v>
      </c>
      <c r="CC168" s="204">
        <f t="shared" si="187"/>
        <v>0</v>
      </c>
      <c r="CD168" s="204">
        <f t="shared" si="187"/>
        <v>0</v>
      </c>
      <c r="CE168" s="204">
        <f t="shared" si="187"/>
        <v>0</v>
      </c>
      <c r="CF168" s="204">
        <f t="shared" si="187"/>
        <v>0</v>
      </c>
      <c r="CG168" s="204">
        <f t="shared" si="187"/>
        <v>0</v>
      </c>
      <c r="CH168" s="204">
        <f t="shared" si="187"/>
        <v>0</v>
      </c>
      <c r="CI168" s="204">
        <f t="shared" si="187"/>
        <v>0</v>
      </c>
      <c r="CJ168" s="204">
        <f t="shared" si="188"/>
        <v>0</v>
      </c>
      <c r="CK168" s="204">
        <f t="shared" si="188"/>
        <v>0</v>
      </c>
      <c r="CL168" s="204">
        <f t="shared" si="188"/>
        <v>0</v>
      </c>
      <c r="CM168" s="204">
        <f t="shared" si="188"/>
        <v>0</v>
      </c>
      <c r="CN168" s="204">
        <f t="shared" si="188"/>
        <v>0</v>
      </c>
      <c r="CO168" s="204">
        <f t="shared" si="188"/>
        <v>0</v>
      </c>
      <c r="CP168" s="204">
        <f t="shared" si="188"/>
        <v>0</v>
      </c>
    </row>
    <row r="169" spans="2:94" s="61" customFormat="1" ht="12.75" customHeight="1" outlineLevel="1" x14ac:dyDescent="0.2">
      <c r="B169" s="207" t="str">
        <f>Input_Scen!D125</f>
        <v>[spare]</v>
      </c>
      <c r="C169" s="207"/>
      <c r="D169" s="207"/>
      <c r="E169" s="207"/>
      <c r="F169" s="207"/>
      <c r="G169" s="207"/>
      <c r="H169" s="207"/>
      <c r="I169" s="425"/>
      <c r="J169" s="14" t="s">
        <v>5</v>
      </c>
      <c r="K169" s="207"/>
      <c r="L169" s="193">
        <f>Input_Scen!J125</f>
        <v>0</v>
      </c>
      <c r="M169" s="207"/>
      <c r="N169" s="207"/>
      <c r="O169" s="207"/>
      <c r="P169" s="177">
        <f t="shared" si="180"/>
        <v>0</v>
      </c>
      <c r="Q169" s="207"/>
      <c r="R169" s="426">
        <f t="shared" si="181"/>
        <v>0</v>
      </c>
      <c r="S169" s="426">
        <f t="shared" si="181"/>
        <v>0</v>
      </c>
      <c r="T169" s="426">
        <f t="shared" si="181"/>
        <v>0</v>
      </c>
      <c r="U169" s="426">
        <f t="shared" si="181"/>
        <v>0</v>
      </c>
      <c r="V169" s="426">
        <f t="shared" si="181"/>
        <v>0</v>
      </c>
      <c r="W169" s="426">
        <f t="shared" si="181"/>
        <v>0</v>
      </c>
      <c r="X169" s="426">
        <f t="shared" si="181"/>
        <v>0</v>
      </c>
      <c r="Y169" s="426">
        <f t="shared" si="181"/>
        <v>0</v>
      </c>
      <c r="Z169" s="426">
        <f t="shared" si="181"/>
        <v>0</v>
      </c>
      <c r="AA169" s="426">
        <f t="shared" si="181"/>
        <v>0</v>
      </c>
      <c r="AB169" s="426">
        <f t="shared" si="182"/>
        <v>0</v>
      </c>
      <c r="AC169" s="426">
        <f t="shared" si="182"/>
        <v>0</v>
      </c>
      <c r="AD169" s="426">
        <f t="shared" si="182"/>
        <v>0</v>
      </c>
      <c r="AE169" s="426">
        <f t="shared" si="182"/>
        <v>0</v>
      </c>
      <c r="AF169" s="426">
        <f t="shared" si="182"/>
        <v>0</v>
      </c>
      <c r="AG169" s="426">
        <f t="shared" si="182"/>
        <v>0</v>
      </c>
      <c r="AH169" s="426">
        <f t="shared" si="182"/>
        <v>0</v>
      </c>
      <c r="AI169" s="426">
        <f t="shared" si="182"/>
        <v>0</v>
      </c>
      <c r="AJ169" s="426">
        <f t="shared" si="182"/>
        <v>0</v>
      </c>
      <c r="AK169" s="426">
        <f t="shared" si="182"/>
        <v>0</v>
      </c>
      <c r="AL169" s="426">
        <f t="shared" si="183"/>
        <v>0</v>
      </c>
      <c r="AM169" s="426">
        <f t="shared" si="183"/>
        <v>0</v>
      </c>
      <c r="AN169" s="426">
        <f t="shared" si="183"/>
        <v>0</v>
      </c>
      <c r="AO169" s="426">
        <f t="shared" si="183"/>
        <v>0</v>
      </c>
      <c r="AP169" s="426">
        <f t="shared" si="183"/>
        <v>0</v>
      </c>
      <c r="AQ169" s="426">
        <f t="shared" si="183"/>
        <v>0</v>
      </c>
      <c r="AR169" s="426">
        <f t="shared" si="183"/>
        <v>0</v>
      </c>
      <c r="AS169" s="426">
        <f t="shared" si="183"/>
        <v>0</v>
      </c>
      <c r="AT169" s="426">
        <f t="shared" si="183"/>
        <v>0</v>
      </c>
      <c r="AU169" s="426">
        <f t="shared" si="183"/>
        <v>0</v>
      </c>
      <c r="AV169" s="426">
        <f t="shared" si="184"/>
        <v>0</v>
      </c>
      <c r="AW169" s="426">
        <f t="shared" si="184"/>
        <v>0</v>
      </c>
      <c r="AX169" s="426">
        <f t="shared" si="184"/>
        <v>0</v>
      </c>
      <c r="AY169" s="426">
        <f t="shared" si="184"/>
        <v>0</v>
      </c>
      <c r="AZ169" s="426">
        <f t="shared" si="184"/>
        <v>0</v>
      </c>
      <c r="BA169" s="426">
        <f t="shared" si="184"/>
        <v>0</v>
      </c>
      <c r="BB169" s="426">
        <f t="shared" si="184"/>
        <v>0</v>
      </c>
      <c r="BC169" s="426">
        <f t="shared" si="184"/>
        <v>0</v>
      </c>
      <c r="BD169" s="426">
        <f t="shared" si="184"/>
        <v>0</v>
      </c>
      <c r="BE169" s="426">
        <f t="shared" si="184"/>
        <v>0</v>
      </c>
      <c r="BF169" s="426">
        <f t="shared" si="185"/>
        <v>0</v>
      </c>
      <c r="BG169" s="426">
        <f t="shared" si="185"/>
        <v>0</v>
      </c>
      <c r="BH169" s="426">
        <f t="shared" si="185"/>
        <v>0</v>
      </c>
      <c r="BI169" s="426">
        <f t="shared" si="185"/>
        <v>0</v>
      </c>
      <c r="BJ169" s="426">
        <f t="shared" si="185"/>
        <v>0</v>
      </c>
      <c r="BK169" s="426">
        <f t="shared" si="185"/>
        <v>0</v>
      </c>
      <c r="BL169" s="426">
        <f t="shared" si="185"/>
        <v>0</v>
      </c>
      <c r="BM169" s="426">
        <f t="shared" si="185"/>
        <v>0</v>
      </c>
      <c r="BN169" s="426">
        <f t="shared" si="185"/>
        <v>0</v>
      </c>
      <c r="BO169" s="426">
        <f t="shared" si="185"/>
        <v>0</v>
      </c>
      <c r="BP169" s="426">
        <f t="shared" si="186"/>
        <v>0</v>
      </c>
      <c r="BQ169" s="426">
        <f t="shared" si="186"/>
        <v>0</v>
      </c>
      <c r="BR169" s="426">
        <f t="shared" si="186"/>
        <v>0</v>
      </c>
      <c r="BS169" s="426">
        <f t="shared" si="186"/>
        <v>0</v>
      </c>
      <c r="BT169" s="426">
        <f t="shared" si="186"/>
        <v>0</v>
      </c>
      <c r="BU169" s="426">
        <f t="shared" si="186"/>
        <v>0</v>
      </c>
      <c r="BV169" s="426">
        <f t="shared" si="186"/>
        <v>0</v>
      </c>
      <c r="BW169" s="426">
        <f t="shared" si="186"/>
        <v>0</v>
      </c>
      <c r="BX169" s="426">
        <f t="shared" si="186"/>
        <v>0</v>
      </c>
      <c r="BY169" s="426">
        <f t="shared" si="186"/>
        <v>0</v>
      </c>
      <c r="BZ169" s="426">
        <f t="shared" si="187"/>
        <v>0</v>
      </c>
      <c r="CA169" s="426">
        <f t="shared" si="187"/>
        <v>0</v>
      </c>
      <c r="CB169" s="426">
        <f t="shared" si="187"/>
        <v>0</v>
      </c>
      <c r="CC169" s="426">
        <f t="shared" si="187"/>
        <v>0</v>
      </c>
      <c r="CD169" s="426">
        <f t="shared" si="187"/>
        <v>0</v>
      </c>
      <c r="CE169" s="426">
        <f t="shared" si="187"/>
        <v>0</v>
      </c>
      <c r="CF169" s="426">
        <f t="shared" si="187"/>
        <v>0</v>
      </c>
      <c r="CG169" s="426">
        <f t="shared" si="187"/>
        <v>0</v>
      </c>
      <c r="CH169" s="426">
        <f t="shared" si="187"/>
        <v>0</v>
      </c>
      <c r="CI169" s="426">
        <f t="shared" si="187"/>
        <v>0</v>
      </c>
      <c r="CJ169" s="426">
        <f t="shared" si="188"/>
        <v>0</v>
      </c>
      <c r="CK169" s="426">
        <f t="shared" si="188"/>
        <v>0</v>
      </c>
      <c r="CL169" s="426">
        <f t="shared" si="188"/>
        <v>0</v>
      </c>
      <c r="CM169" s="426">
        <f t="shared" si="188"/>
        <v>0</v>
      </c>
      <c r="CN169" s="426">
        <f t="shared" si="188"/>
        <v>0</v>
      </c>
      <c r="CO169" s="426">
        <f t="shared" si="188"/>
        <v>0</v>
      </c>
      <c r="CP169" s="426">
        <f t="shared" si="188"/>
        <v>0</v>
      </c>
    </row>
    <row r="170" spans="2:94" s="61" customFormat="1" ht="12.75" customHeight="1" outlineLevel="1" x14ac:dyDescent="0.2">
      <c r="I170" s="81"/>
      <c r="J170" s="5" t="s">
        <v>5</v>
      </c>
      <c r="P170" s="411">
        <f t="shared" si="180"/>
        <v>286.21192242873269</v>
      </c>
      <c r="R170" s="206">
        <f t="shared" ref="R170:CC170" si="189">SUM(R163:R169)</f>
        <v>0</v>
      </c>
      <c r="S170" s="206">
        <f t="shared" si="189"/>
        <v>0</v>
      </c>
      <c r="T170" s="206">
        <f t="shared" si="189"/>
        <v>0</v>
      </c>
      <c r="U170" s="206">
        <f t="shared" si="189"/>
        <v>0</v>
      </c>
      <c r="V170" s="206">
        <f t="shared" si="189"/>
        <v>0</v>
      </c>
      <c r="W170" s="206">
        <f t="shared" si="189"/>
        <v>0</v>
      </c>
      <c r="X170" s="206">
        <f t="shared" si="189"/>
        <v>8.5002739406046732</v>
      </c>
      <c r="Y170" s="206">
        <f t="shared" si="189"/>
        <v>8.6702794194167669</v>
      </c>
      <c r="Z170" s="206">
        <f t="shared" si="189"/>
        <v>8.843685007805103</v>
      </c>
      <c r="AA170" s="206">
        <f t="shared" si="189"/>
        <v>9.0205587079612037</v>
      </c>
      <c r="AB170" s="206">
        <f t="shared" si="189"/>
        <v>9.2009698821204289</v>
      </c>
      <c r="AC170" s="206">
        <f t="shared" si="189"/>
        <v>9.3849892797628378</v>
      </c>
      <c r="AD170" s="206">
        <f t="shared" si="189"/>
        <v>9.5726890653580927</v>
      </c>
      <c r="AE170" s="206">
        <f t="shared" si="189"/>
        <v>9.7641428466652549</v>
      </c>
      <c r="AF170" s="206">
        <f t="shared" si="189"/>
        <v>9.9594257035985621</v>
      </c>
      <c r="AG170" s="206">
        <f t="shared" si="189"/>
        <v>10.158614217670532</v>
      </c>
      <c r="AH170" s="206">
        <f t="shared" si="189"/>
        <v>10.361786502023943</v>
      </c>
      <c r="AI170" s="206">
        <f t="shared" si="189"/>
        <v>10.569022232064423</v>
      </c>
      <c r="AJ170" s="206">
        <f t="shared" si="189"/>
        <v>10.780402676705712</v>
      </c>
      <c r="AK170" s="206">
        <f t="shared" si="189"/>
        <v>10.996010730239828</v>
      </c>
      <c r="AL170" s="206">
        <f t="shared" si="189"/>
        <v>11.215930944844626</v>
      </c>
      <c r="AM170" s="206">
        <f t="shared" si="189"/>
        <v>11.440249563741517</v>
      </c>
      <c r="AN170" s="206">
        <f t="shared" si="189"/>
        <v>11.669054555016347</v>
      </c>
      <c r="AO170" s="206">
        <f t="shared" si="189"/>
        <v>11.902435646116675</v>
      </c>
      <c r="AP170" s="206">
        <f t="shared" si="189"/>
        <v>12.140484359039007</v>
      </c>
      <c r="AQ170" s="206">
        <f t="shared" si="189"/>
        <v>12.383294046219788</v>
      </c>
      <c r="AR170" s="206">
        <f t="shared" si="189"/>
        <v>12.630959927144183</v>
      </c>
      <c r="AS170" s="206">
        <f t="shared" si="189"/>
        <v>12.883579125687067</v>
      </c>
      <c r="AT170" s="206">
        <f t="shared" si="189"/>
        <v>13.141250708200809</v>
      </c>
      <c r="AU170" s="206">
        <f t="shared" si="189"/>
        <v>13.404075722364826</v>
      </c>
      <c r="AV170" s="206">
        <f t="shared" si="189"/>
        <v>13.672157236812122</v>
      </c>
      <c r="AW170" s="206">
        <f t="shared" si="189"/>
        <v>13.945600381548367</v>
      </c>
      <c r="AX170" s="206">
        <f t="shared" si="189"/>
        <v>0</v>
      </c>
      <c r="AY170" s="206">
        <f t="shared" si="189"/>
        <v>0</v>
      </c>
      <c r="AZ170" s="206">
        <f t="shared" si="189"/>
        <v>0</v>
      </c>
      <c r="BA170" s="206">
        <f t="shared" si="189"/>
        <v>0</v>
      </c>
      <c r="BB170" s="206">
        <f t="shared" si="189"/>
        <v>0</v>
      </c>
      <c r="BC170" s="206">
        <f t="shared" si="189"/>
        <v>0</v>
      </c>
      <c r="BD170" s="206">
        <f t="shared" si="189"/>
        <v>0</v>
      </c>
      <c r="BE170" s="206">
        <f t="shared" si="189"/>
        <v>0</v>
      </c>
      <c r="BF170" s="206">
        <f t="shared" si="189"/>
        <v>0</v>
      </c>
      <c r="BG170" s="206">
        <f t="shared" si="189"/>
        <v>0</v>
      </c>
      <c r="BH170" s="206">
        <f t="shared" si="189"/>
        <v>0</v>
      </c>
      <c r="BI170" s="206">
        <f t="shared" si="189"/>
        <v>0</v>
      </c>
      <c r="BJ170" s="206">
        <f t="shared" si="189"/>
        <v>0</v>
      </c>
      <c r="BK170" s="206">
        <f t="shared" si="189"/>
        <v>0</v>
      </c>
      <c r="BL170" s="206">
        <f t="shared" si="189"/>
        <v>0</v>
      </c>
      <c r="BM170" s="206">
        <f t="shared" si="189"/>
        <v>0</v>
      </c>
      <c r="BN170" s="206">
        <f t="shared" si="189"/>
        <v>0</v>
      </c>
      <c r="BO170" s="206">
        <f t="shared" si="189"/>
        <v>0</v>
      </c>
      <c r="BP170" s="206">
        <f t="shared" si="189"/>
        <v>0</v>
      </c>
      <c r="BQ170" s="206">
        <f t="shared" si="189"/>
        <v>0</v>
      </c>
      <c r="BR170" s="206">
        <f t="shared" si="189"/>
        <v>0</v>
      </c>
      <c r="BS170" s="206">
        <f t="shared" si="189"/>
        <v>0</v>
      </c>
      <c r="BT170" s="206">
        <f t="shared" si="189"/>
        <v>0</v>
      </c>
      <c r="BU170" s="206">
        <f t="shared" si="189"/>
        <v>0</v>
      </c>
      <c r="BV170" s="206">
        <f t="shared" si="189"/>
        <v>0</v>
      </c>
      <c r="BW170" s="206">
        <f t="shared" si="189"/>
        <v>0</v>
      </c>
      <c r="BX170" s="206">
        <f t="shared" si="189"/>
        <v>0</v>
      </c>
      <c r="BY170" s="206">
        <f t="shared" si="189"/>
        <v>0</v>
      </c>
      <c r="BZ170" s="206">
        <f t="shared" si="189"/>
        <v>0</v>
      </c>
      <c r="CA170" s="206">
        <f t="shared" si="189"/>
        <v>0</v>
      </c>
      <c r="CB170" s="206">
        <f t="shared" si="189"/>
        <v>0</v>
      </c>
      <c r="CC170" s="206">
        <f t="shared" si="189"/>
        <v>0</v>
      </c>
      <c r="CD170" s="206">
        <f t="shared" ref="CD170:CP170" si="190">SUM(CD163:CD169)</f>
        <v>0</v>
      </c>
      <c r="CE170" s="206">
        <f t="shared" si="190"/>
        <v>0</v>
      </c>
      <c r="CF170" s="206">
        <f t="shared" si="190"/>
        <v>0</v>
      </c>
      <c r="CG170" s="206">
        <f t="shared" si="190"/>
        <v>0</v>
      </c>
      <c r="CH170" s="206">
        <f t="shared" si="190"/>
        <v>0</v>
      </c>
      <c r="CI170" s="206">
        <f t="shared" si="190"/>
        <v>0</v>
      </c>
      <c r="CJ170" s="206">
        <f t="shared" si="190"/>
        <v>0</v>
      </c>
      <c r="CK170" s="206">
        <f t="shared" si="190"/>
        <v>0</v>
      </c>
      <c r="CL170" s="206">
        <f t="shared" si="190"/>
        <v>0</v>
      </c>
      <c r="CM170" s="206">
        <f t="shared" si="190"/>
        <v>0</v>
      </c>
      <c r="CN170" s="206">
        <f t="shared" si="190"/>
        <v>0</v>
      </c>
      <c r="CO170" s="206">
        <f t="shared" si="190"/>
        <v>0</v>
      </c>
      <c r="CP170" s="206">
        <f t="shared" si="190"/>
        <v>0</v>
      </c>
    </row>
    <row r="171" spans="2:94" s="61" customFormat="1" ht="12.75" customHeight="1" outlineLevel="1" x14ac:dyDescent="0.2">
      <c r="I171" s="81"/>
      <c r="J171" s="5"/>
    </row>
    <row r="172" spans="2:94" s="61" customFormat="1" ht="12.75" customHeight="1" outlineLevel="1" x14ac:dyDescent="0.2">
      <c r="B172" s="41" t="s">
        <v>272</v>
      </c>
      <c r="I172" s="81"/>
      <c r="J172" s="5"/>
    </row>
    <row r="173" spans="2:94" s="61" customFormat="1" ht="12.75" customHeight="1" outlineLevel="1" x14ac:dyDescent="0.2">
      <c r="I173" s="81"/>
      <c r="J173" s="5"/>
      <c r="L173" s="135" t="s">
        <v>527</v>
      </c>
    </row>
    <row r="174" spans="2:94" s="61" customFormat="1" ht="12.75" customHeight="1" outlineLevel="1" x14ac:dyDescent="0.2">
      <c r="B174" s="61" t="s">
        <v>272</v>
      </c>
      <c r="I174" s="81"/>
      <c r="J174" s="5" t="s">
        <v>5</v>
      </c>
      <c r="L174" s="192">
        <f>Input_Scen!J116</f>
        <v>13</v>
      </c>
      <c r="P174" s="127">
        <f>SUM(R174:CP174)</f>
        <v>67.729999999999976</v>
      </c>
      <c r="R174" s="204">
        <f t="shared" ref="R174:AW174" si="191">$L174*R$65*R115/1000</f>
        <v>0</v>
      </c>
      <c r="S174" s="204">
        <f t="shared" si="191"/>
        <v>0</v>
      </c>
      <c r="T174" s="204">
        <f t="shared" si="191"/>
        <v>0</v>
      </c>
      <c r="U174" s="204">
        <f t="shared" si="191"/>
        <v>0</v>
      </c>
      <c r="V174" s="204">
        <f t="shared" si="191"/>
        <v>0</v>
      </c>
      <c r="W174" s="204">
        <f t="shared" si="191"/>
        <v>0</v>
      </c>
      <c r="X174" s="204">
        <f t="shared" si="191"/>
        <v>2.6</v>
      </c>
      <c r="Y174" s="204">
        <f t="shared" si="191"/>
        <v>2.7040000000000002</v>
      </c>
      <c r="Z174" s="204">
        <f t="shared" si="191"/>
        <v>2.7040000000000002</v>
      </c>
      <c r="AA174" s="204">
        <f t="shared" si="191"/>
        <v>2.613</v>
      </c>
      <c r="AB174" s="204">
        <f t="shared" si="191"/>
        <v>2.6259999999999999</v>
      </c>
      <c r="AC174" s="204">
        <f t="shared" si="191"/>
        <v>2.496</v>
      </c>
      <c r="AD174" s="204">
        <f t="shared" si="191"/>
        <v>2.496</v>
      </c>
      <c r="AE174" s="204">
        <f t="shared" si="191"/>
        <v>2.613</v>
      </c>
      <c r="AF174" s="204">
        <f t="shared" si="191"/>
        <v>2.496</v>
      </c>
      <c r="AG174" s="204">
        <f t="shared" si="191"/>
        <v>2.6909999999999998</v>
      </c>
      <c r="AH174" s="204">
        <f t="shared" si="191"/>
        <v>2.73</v>
      </c>
      <c r="AI174" s="204">
        <f t="shared" si="191"/>
        <v>2.73</v>
      </c>
      <c r="AJ174" s="204">
        <f t="shared" si="191"/>
        <v>2.73</v>
      </c>
      <c r="AK174" s="204">
        <f t="shared" si="191"/>
        <v>2.73</v>
      </c>
      <c r="AL174" s="204">
        <f t="shared" si="191"/>
        <v>2.73</v>
      </c>
      <c r="AM174" s="204">
        <f t="shared" si="191"/>
        <v>2.73</v>
      </c>
      <c r="AN174" s="204">
        <f t="shared" si="191"/>
        <v>2.73</v>
      </c>
      <c r="AO174" s="204">
        <f t="shared" si="191"/>
        <v>2.73</v>
      </c>
      <c r="AP174" s="204">
        <f t="shared" si="191"/>
        <v>2.73</v>
      </c>
      <c r="AQ174" s="204">
        <f t="shared" si="191"/>
        <v>2.73</v>
      </c>
      <c r="AR174" s="204">
        <f t="shared" si="191"/>
        <v>2.73</v>
      </c>
      <c r="AS174" s="204">
        <f t="shared" si="191"/>
        <v>2.73</v>
      </c>
      <c r="AT174" s="204">
        <f t="shared" si="191"/>
        <v>2.73</v>
      </c>
      <c r="AU174" s="204">
        <f t="shared" si="191"/>
        <v>2.73</v>
      </c>
      <c r="AV174" s="204">
        <f t="shared" si="191"/>
        <v>2.73</v>
      </c>
      <c r="AW174" s="204">
        <f t="shared" si="191"/>
        <v>0.74099999999999999</v>
      </c>
      <c r="AX174" s="204">
        <f t="shared" ref="AX174:CC174" si="192">$L174*AX$65*AX115/1000</f>
        <v>0</v>
      </c>
      <c r="AY174" s="204">
        <f t="shared" si="192"/>
        <v>0</v>
      </c>
      <c r="AZ174" s="204">
        <f t="shared" si="192"/>
        <v>0</v>
      </c>
      <c r="BA174" s="204">
        <f t="shared" si="192"/>
        <v>0</v>
      </c>
      <c r="BB174" s="204">
        <f t="shared" si="192"/>
        <v>0</v>
      </c>
      <c r="BC174" s="204">
        <f t="shared" si="192"/>
        <v>0</v>
      </c>
      <c r="BD174" s="204">
        <f t="shared" si="192"/>
        <v>0</v>
      </c>
      <c r="BE174" s="204">
        <f t="shared" si="192"/>
        <v>0</v>
      </c>
      <c r="BF174" s="204">
        <f t="shared" si="192"/>
        <v>0</v>
      </c>
      <c r="BG174" s="204">
        <f t="shared" si="192"/>
        <v>0</v>
      </c>
      <c r="BH174" s="204">
        <f t="shared" si="192"/>
        <v>0</v>
      </c>
      <c r="BI174" s="204">
        <f t="shared" si="192"/>
        <v>0</v>
      </c>
      <c r="BJ174" s="204">
        <f t="shared" si="192"/>
        <v>0</v>
      </c>
      <c r="BK174" s="204">
        <f t="shared" si="192"/>
        <v>0</v>
      </c>
      <c r="BL174" s="204">
        <f t="shared" si="192"/>
        <v>0</v>
      </c>
      <c r="BM174" s="204">
        <f t="shared" si="192"/>
        <v>0</v>
      </c>
      <c r="BN174" s="204">
        <f t="shared" si="192"/>
        <v>0</v>
      </c>
      <c r="BO174" s="204">
        <f t="shared" si="192"/>
        <v>0</v>
      </c>
      <c r="BP174" s="204">
        <f t="shared" si="192"/>
        <v>0</v>
      </c>
      <c r="BQ174" s="204">
        <f t="shared" si="192"/>
        <v>0</v>
      </c>
      <c r="BR174" s="204">
        <f t="shared" si="192"/>
        <v>0</v>
      </c>
      <c r="BS174" s="204">
        <f t="shared" si="192"/>
        <v>0</v>
      </c>
      <c r="BT174" s="204">
        <f t="shared" si="192"/>
        <v>0</v>
      </c>
      <c r="BU174" s="204">
        <f t="shared" si="192"/>
        <v>0</v>
      </c>
      <c r="BV174" s="204">
        <f t="shared" si="192"/>
        <v>0</v>
      </c>
      <c r="BW174" s="204">
        <f t="shared" si="192"/>
        <v>0</v>
      </c>
      <c r="BX174" s="204">
        <f t="shared" si="192"/>
        <v>0</v>
      </c>
      <c r="BY174" s="204">
        <f t="shared" si="192"/>
        <v>0</v>
      </c>
      <c r="BZ174" s="204">
        <f t="shared" si="192"/>
        <v>0</v>
      </c>
      <c r="CA174" s="204">
        <f t="shared" si="192"/>
        <v>0</v>
      </c>
      <c r="CB174" s="204">
        <f t="shared" si="192"/>
        <v>0</v>
      </c>
      <c r="CC174" s="204">
        <f t="shared" si="192"/>
        <v>0</v>
      </c>
      <c r="CD174" s="204">
        <f t="shared" ref="CD174:CP174" si="193">$L174*CD$65*CD115/1000</f>
        <v>0</v>
      </c>
      <c r="CE174" s="204">
        <f t="shared" si="193"/>
        <v>0</v>
      </c>
      <c r="CF174" s="204">
        <f t="shared" si="193"/>
        <v>0</v>
      </c>
      <c r="CG174" s="204">
        <f t="shared" si="193"/>
        <v>0</v>
      </c>
      <c r="CH174" s="204">
        <f t="shared" si="193"/>
        <v>0</v>
      </c>
      <c r="CI174" s="204">
        <f t="shared" si="193"/>
        <v>0</v>
      </c>
      <c r="CJ174" s="204">
        <f t="shared" si="193"/>
        <v>0</v>
      </c>
      <c r="CK174" s="204">
        <f t="shared" si="193"/>
        <v>0</v>
      </c>
      <c r="CL174" s="204">
        <f t="shared" si="193"/>
        <v>0</v>
      </c>
      <c r="CM174" s="204">
        <f t="shared" si="193"/>
        <v>0</v>
      </c>
      <c r="CN174" s="204">
        <f t="shared" si="193"/>
        <v>0</v>
      </c>
      <c r="CO174" s="204">
        <f t="shared" si="193"/>
        <v>0</v>
      </c>
      <c r="CP174" s="204">
        <f t="shared" si="193"/>
        <v>0</v>
      </c>
    </row>
    <row r="175" spans="2:94" s="61" customFormat="1" ht="12.75" customHeight="1" outlineLevel="1" x14ac:dyDescent="0.2">
      <c r="I175" s="81"/>
      <c r="J175" s="5"/>
    </row>
    <row r="176" spans="2:94" s="61" customFormat="1" ht="12.75" customHeight="1" outlineLevel="1" x14ac:dyDescent="0.2">
      <c r="I176" s="81"/>
      <c r="J176" s="5"/>
    </row>
    <row r="177" spans="1:94" s="61" customFormat="1" ht="12.75" customHeight="1" outlineLevel="1" x14ac:dyDescent="0.2">
      <c r="B177" s="61" t="s">
        <v>523</v>
      </c>
      <c r="I177" s="81"/>
      <c r="J177" s="5" t="s">
        <v>5</v>
      </c>
      <c r="P177" s="127">
        <f>SUM(R177:CP177)</f>
        <v>4270.6586919499541</v>
      </c>
      <c r="R177" s="204">
        <f t="shared" ref="R177:AW177" si="194">R159</f>
        <v>0</v>
      </c>
      <c r="S177" s="204">
        <f t="shared" si="194"/>
        <v>0</v>
      </c>
      <c r="T177" s="204">
        <f t="shared" si="194"/>
        <v>0</v>
      </c>
      <c r="U177" s="204">
        <f t="shared" si="194"/>
        <v>0</v>
      </c>
      <c r="V177" s="204">
        <f t="shared" si="194"/>
        <v>0</v>
      </c>
      <c r="W177" s="204">
        <f t="shared" si="194"/>
        <v>0</v>
      </c>
      <c r="X177" s="204">
        <f t="shared" si="194"/>
        <v>159.8273765201383</v>
      </c>
      <c r="Y177" s="204">
        <f t="shared" si="194"/>
        <v>169.37181708004988</v>
      </c>
      <c r="Z177" s="204">
        <f t="shared" si="194"/>
        <v>171.76474518974615</v>
      </c>
      <c r="AA177" s="204">
        <f t="shared" si="194"/>
        <v>170.1050488789401</v>
      </c>
      <c r="AB177" s="204">
        <f t="shared" si="194"/>
        <v>175.31460354591465</v>
      </c>
      <c r="AC177" s="204">
        <f t="shared" si="194"/>
        <v>171.18366785250132</v>
      </c>
      <c r="AD177" s="204">
        <f t="shared" si="194"/>
        <v>173.95375939558085</v>
      </c>
      <c r="AE177" s="204">
        <f t="shared" si="194"/>
        <v>183.9899233040029</v>
      </c>
      <c r="AF177" s="204">
        <f t="shared" si="194"/>
        <v>172.57165800026004</v>
      </c>
      <c r="AG177" s="204">
        <f t="shared" si="194"/>
        <v>189.43304255939495</v>
      </c>
      <c r="AH177" s="204">
        <f t="shared" si="194"/>
        <v>209.05570982045637</v>
      </c>
      <c r="AI177" s="204">
        <f t="shared" si="194"/>
        <v>212.92907979790021</v>
      </c>
      <c r="AJ177" s="204">
        <f t="shared" si="194"/>
        <v>217.18766139385821</v>
      </c>
      <c r="AK177" s="204">
        <f t="shared" si="194"/>
        <v>221.53141462173539</v>
      </c>
      <c r="AL177" s="204">
        <f t="shared" si="194"/>
        <v>225.96204291417015</v>
      </c>
      <c r="AM177" s="204">
        <f t="shared" si="194"/>
        <v>230.48128377245357</v>
      </c>
      <c r="AN177" s="204">
        <f t="shared" si="194"/>
        <v>235.09090944790262</v>
      </c>
      <c r="AO177" s="204">
        <f t="shared" si="194"/>
        <v>239.79272763686066</v>
      </c>
      <c r="AP177" s="204">
        <f t="shared" si="194"/>
        <v>244.5885821895979</v>
      </c>
      <c r="AQ177" s="204">
        <f t="shared" si="194"/>
        <v>249.48035383338987</v>
      </c>
      <c r="AR177" s="204">
        <f t="shared" si="194"/>
        <v>247.04328419510037</v>
      </c>
      <c r="AS177" s="204">
        <f t="shared" si="194"/>
        <v>0</v>
      </c>
      <c r="AT177" s="204">
        <f t="shared" si="194"/>
        <v>0</v>
      </c>
      <c r="AU177" s="204">
        <f t="shared" si="194"/>
        <v>0</v>
      </c>
      <c r="AV177" s="204">
        <f t="shared" si="194"/>
        <v>0</v>
      </c>
      <c r="AW177" s="204">
        <f t="shared" si="194"/>
        <v>0</v>
      </c>
      <c r="AX177" s="204">
        <f t="shared" ref="AX177:CC177" si="195">AX159</f>
        <v>0</v>
      </c>
      <c r="AY177" s="204">
        <f t="shared" si="195"/>
        <v>0</v>
      </c>
      <c r="AZ177" s="204">
        <f t="shared" si="195"/>
        <v>0</v>
      </c>
      <c r="BA177" s="204">
        <f t="shared" si="195"/>
        <v>0</v>
      </c>
      <c r="BB177" s="204">
        <f t="shared" si="195"/>
        <v>0</v>
      </c>
      <c r="BC177" s="204">
        <f t="shared" si="195"/>
        <v>0</v>
      </c>
      <c r="BD177" s="204">
        <f t="shared" si="195"/>
        <v>0</v>
      </c>
      <c r="BE177" s="204">
        <f t="shared" si="195"/>
        <v>0</v>
      </c>
      <c r="BF177" s="204">
        <f t="shared" si="195"/>
        <v>0</v>
      </c>
      <c r="BG177" s="204">
        <f t="shared" si="195"/>
        <v>0</v>
      </c>
      <c r="BH177" s="204">
        <f t="shared" si="195"/>
        <v>0</v>
      </c>
      <c r="BI177" s="204">
        <f t="shared" si="195"/>
        <v>0</v>
      </c>
      <c r="BJ177" s="204">
        <f t="shared" si="195"/>
        <v>0</v>
      </c>
      <c r="BK177" s="204">
        <f t="shared" si="195"/>
        <v>0</v>
      </c>
      <c r="BL177" s="204">
        <f t="shared" si="195"/>
        <v>0</v>
      </c>
      <c r="BM177" s="204">
        <f t="shared" si="195"/>
        <v>0</v>
      </c>
      <c r="BN177" s="204">
        <f t="shared" si="195"/>
        <v>0</v>
      </c>
      <c r="BO177" s="204">
        <f t="shared" si="195"/>
        <v>0</v>
      </c>
      <c r="BP177" s="204">
        <f t="shared" si="195"/>
        <v>0</v>
      </c>
      <c r="BQ177" s="204">
        <f t="shared" si="195"/>
        <v>0</v>
      </c>
      <c r="BR177" s="204">
        <f t="shared" si="195"/>
        <v>0</v>
      </c>
      <c r="BS177" s="204">
        <f t="shared" si="195"/>
        <v>0</v>
      </c>
      <c r="BT177" s="204">
        <f t="shared" si="195"/>
        <v>0</v>
      </c>
      <c r="BU177" s="204">
        <f t="shared" si="195"/>
        <v>0</v>
      </c>
      <c r="BV177" s="204">
        <f t="shared" si="195"/>
        <v>0</v>
      </c>
      <c r="BW177" s="204">
        <f t="shared" si="195"/>
        <v>0</v>
      </c>
      <c r="BX177" s="204">
        <f t="shared" si="195"/>
        <v>0</v>
      </c>
      <c r="BY177" s="204">
        <f t="shared" si="195"/>
        <v>0</v>
      </c>
      <c r="BZ177" s="204">
        <f t="shared" si="195"/>
        <v>0</v>
      </c>
      <c r="CA177" s="204">
        <f t="shared" si="195"/>
        <v>0</v>
      </c>
      <c r="CB177" s="204">
        <f t="shared" si="195"/>
        <v>0</v>
      </c>
      <c r="CC177" s="204">
        <f t="shared" si="195"/>
        <v>0</v>
      </c>
      <c r="CD177" s="204">
        <f t="shared" ref="CD177:CP177" si="196">CD159</f>
        <v>0</v>
      </c>
      <c r="CE177" s="204">
        <f t="shared" si="196"/>
        <v>0</v>
      </c>
      <c r="CF177" s="204">
        <f t="shared" si="196"/>
        <v>0</v>
      </c>
      <c r="CG177" s="204">
        <f t="shared" si="196"/>
        <v>0</v>
      </c>
      <c r="CH177" s="204">
        <f t="shared" si="196"/>
        <v>0</v>
      </c>
      <c r="CI177" s="204">
        <f t="shared" si="196"/>
        <v>0</v>
      </c>
      <c r="CJ177" s="204">
        <f t="shared" si="196"/>
        <v>0</v>
      </c>
      <c r="CK177" s="204">
        <f t="shared" si="196"/>
        <v>0</v>
      </c>
      <c r="CL177" s="204">
        <f t="shared" si="196"/>
        <v>0</v>
      </c>
      <c r="CM177" s="204">
        <f t="shared" si="196"/>
        <v>0</v>
      </c>
      <c r="CN177" s="204">
        <f t="shared" si="196"/>
        <v>0</v>
      </c>
      <c r="CO177" s="204">
        <f t="shared" si="196"/>
        <v>0</v>
      </c>
      <c r="CP177" s="204">
        <f t="shared" si="196"/>
        <v>0</v>
      </c>
    </row>
    <row r="178" spans="1:94" s="61" customFormat="1" ht="12.75" customHeight="1" outlineLevel="1" x14ac:dyDescent="0.2">
      <c r="B178" s="61" t="s">
        <v>464</v>
      </c>
      <c r="I178" s="81"/>
      <c r="J178" s="5" t="s">
        <v>5</v>
      </c>
      <c r="P178" s="127">
        <f>SUM(R178:CP178)</f>
        <v>286.21192242873269</v>
      </c>
      <c r="R178" s="204">
        <f t="shared" ref="R178:AW178" si="197">R170</f>
        <v>0</v>
      </c>
      <c r="S178" s="204">
        <f t="shared" si="197"/>
        <v>0</v>
      </c>
      <c r="T178" s="204">
        <f t="shared" si="197"/>
        <v>0</v>
      </c>
      <c r="U178" s="204">
        <f t="shared" si="197"/>
        <v>0</v>
      </c>
      <c r="V178" s="204">
        <f t="shared" si="197"/>
        <v>0</v>
      </c>
      <c r="W178" s="204">
        <f t="shared" si="197"/>
        <v>0</v>
      </c>
      <c r="X178" s="204">
        <f t="shared" si="197"/>
        <v>8.5002739406046732</v>
      </c>
      <c r="Y178" s="204">
        <f t="shared" si="197"/>
        <v>8.6702794194167669</v>
      </c>
      <c r="Z178" s="204">
        <f t="shared" si="197"/>
        <v>8.843685007805103</v>
      </c>
      <c r="AA178" s="204">
        <f t="shared" si="197"/>
        <v>9.0205587079612037</v>
      </c>
      <c r="AB178" s="204">
        <f t="shared" si="197"/>
        <v>9.2009698821204289</v>
      </c>
      <c r="AC178" s="204">
        <f t="shared" si="197"/>
        <v>9.3849892797628378</v>
      </c>
      <c r="AD178" s="204">
        <f t="shared" si="197"/>
        <v>9.5726890653580927</v>
      </c>
      <c r="AE178" s="204">
        <f t="shared" si="197"/>
        <v>9.7641428466652549</v>
      </c>
      <c r="AF178" s="204">
        <f t="shared" si="197"/>
        <v>9.9594257035985621</v>
      </c>
      <c r="AG178" s="204">
        <f t="shared" si="197"/>
        <v>10.158614217670532</v>
      </c>
      <c r="AH178" s="204">
        <f t="shared" si="197"/>
        <v>10.361786502023943</v>
      </c>
      <c r="AI178" s="204">
        <f t="shared" si="197"/>
        <v>10.569022232064423</v>
      </c>
      <c r="AJ178" s="204">
        <f t="shared" si="197"/>
        <v>10.780402676705712</v>
      </c>
      <c r="AK178" s="204">
        <f t="shared" si="197"/>
        <v>10.996010730239828</v>
      </c>
      <c r="AL178" s="204">
        <f t="shared" si="197"/>
        <v>11.215930944844626</v>
      </c>
      <c r="AM178" s="204">
        <f t="shared" si="197"/>
        <v>11.440249563741517</v>
      </c>
      <c r="AN178" s="204">
        <f t="shared" si="197"/>
        <v>11.669054555016347</v>
      </c>
      <c r="AO178" s="204">
        <f t="shared" si="197"/>
        <v>11.902435646116675</v>
      </c>
      <c r="AP178" s="204">
        <f t="shared" si="197"/>
        <v>12.140484359039007</v>
      </c>
      <c r="AQ178" s="204">
        <f t="shared" si="197"/>
        <v>12.383294046219788</v>
      </c>
      <c r="AR178" s="204">
        <f t="shared" si="197"/>
        <v>12.630959927144183</v>
      </c>
      <c r="AS178" s="204">
        <f t="shared" si="197"/>
        <v>12.883579125687067</v>
      </c>
      <c r="AT178" s="204">
        <f t="shared" si="197"/>
        <v>13.141250708200809</v>
      </c>
      <c r="AU178" s="204">
        <f t="shared" si="197"/>
        <v>13.404075722364826</v>
      </c>
      <c r="AV178" s="204">
        <f t="shared" si="197"/>
        <v>13.672157236812122</v>
      </c>
      <c r="AW178" s="204">
        <f t="shared" si="197"/>
        <v>13.945600381548367</v>
      </c>
      <c r="AX178" s="204">
        <f t="shared" ref="AX178:CC178" si="198">AX170</f>
        <v>0</v>
      </c>
      <c r="AY178" s="204">
        <f t="shared" si="198"/>
        <v>0</v>
      </c>
      <c r="AZ178" s="204">
        <f t="shared" si="198"/>
        <v>0</v>
      </c>
      <c r="BA178" s="204">
        <f t="shared" si="198"/>
        <v>0</v>
      </c>
      <c r="BB178" s="204">
        <f t="shared" si="198"/>
        <v>0</v>
      </c>
      <c r="BC178" s="204">
        <f t="shared" si="198"/>
        <v>0</v>
      </c>
      <c r="BD178" s="204">
        <f t="shared" si="198"/>
        <v>0</v>
      </c>
      <c r="BE178" s="204">
        <f t="shared" si="198"/>
        <v>0</v>
      </c>
      <c r="BF178" s="204">
        <f t="shared" si="198"/>
        <v>0</v>
      </c>
      <c r="BG178" s="204">
        <f t="shared" si="198"/>
        <v>0</v>
      </c>
      <c r="BH178" s="204">
        <f t="shared" si="198"/>
        <v>0</v>
      </c>
      <c r="BI178" s="204">
        <f t="shared" si="198"/>
        <v>0</v>
      </c>
      <c r="BJ178" s="204">
        <f t="shared" si="198"/>
        <v>0</v>
      </c>
      <c r="BK178" s="204">
        <f t="shared" si="198"/>
        <v>0</v>
      </c>
      <c r="BL178" s="204">
        <f t="shared" si="198"/>
        <v>0</v>
      </c>
      <c r="BM178" s="204">
        <f t="shared" si="198"/>
        <v>0</v>
      </c>
      <c r="BN178" s="204">
        <f t="shared" si="198"/>
        <v>0</v>
      </c>
      <c r="BO178" s="204">
        <f t="shared" si="198"/>
        <v>0</v>
      </c>
      <c r="BP178" s="204">
        <f t="shared" si="198"/>
        <v>0</v>
      </c>
      <c r="BQ178" s="204">
        <f t="shared" si="198"/>
        <v>0</v>
      </c>
      <c r="BR178" s="204">
        <f t="shared" si="198"/>
        <v>0</v>
      </c>
      <c r="BS178" s="204">
        <f t="shared" si="198"/>
        <v>0</v>
      </c>
      <c r="BT178" s="204">
        <f t="shared" si="198"/>
        <v>0</v>
      </c>
      <c r="BU178" s="204">
        <f t="shared" si="198"/>
        <v>0</v>
      </c>
      <c r="BV178" s="204">
        <f t="shared" si="198"/>
        <v>0</v>
      </c>
      <c r="BW178" s="204">
        <f t="shared" si="198"/>
        <v>0</v>
      </c>
      <c r="BX178" s="204">
        <f t="shared" si="198"/>
        <v>0</v>
      </c>
      <c r="BY178" s="204">
        <f t="shared" si="198"/>
        <v>0</v>
      </c>
      <c r="BZ178" s="204">
        <f t="shared" si="198"/>
        <v>0</v>
      </c>
      <c r="CA178" s="204">
        <f t="shared" si="198"/>
        <v>0</v>
      </c>
      <c r="CB178" s="204">
        <f t="shared" si="198"/>
        <v>0</v>
      </c>
      <c r="CC178" s="204">
        <f t="shared" si="198"/>
        <v>0</v>
      </c>
      <c r="CD178" s="204">
        <f t="shared" ref="CD178:CP178" si="199">CD170</f>
        <v>0</v>
      </c>
      <c r="CE178" s="204">
        <f t="shared" si="199"/>
        <v>0</v>
      </c>
      <c r="CF178" s="204">
        <f t="shared" si="199"/>
        <v>0</v>
      </c>
      <c r="CG178" s="204">
        <f t="shared" si="199"/>
        <v>0</v>
      </c>
      <c r="CH178" s="204">
        <f t="shared" si="199"/>
        <v>0</v>
      </c>
      <c r="CI178" s="204">
        <f t="shared" si="199"/>
        <v>0</v>
      </c>
      <c r="CJ178" s="204">
        <f t="shared" si="199"/>
        <v>0</v>
      </c>
      <c r="CK178" s="204">
        <f t="shared" si="199"/>
        <v>0</v>
      </c>
      <c r="CL178" s="204">
        <f t="shared" si="199"/>
        <v>0</v>
      </c>
      <c r="CM178" s="204">
        <f t="shared" si="199"/>
        <v>0</v>
      </c>
      <c r="CN178" s="204">
        <f t="shared" si="199"/>
        <v>0</v>
      </c>
      <c r="CO178" s="204">
        <f t="shared" si="199"/>
        <v>0</v>
      </c>
      <c r="CP178" s="204">
        <f t="shared" si="199"/>
        <v>0</v>
      </c>
    </row>
    <row r="179" spans="1:94" s="61" customFormat="1" ht="12.75" customHeight="1" outlineLevel="1" x14ac:dyDescent="0.2">
      <c r="B179" s="207" t="s">
        <v>532</v>
      </c>
      <c r="C179" s="207"/>
      <c r="D179" s="207"/>
      <c r="E179" s="207"/>
      <c r="F179" s="207"/>
      <c r="G179" s="207"/>
      <c r="H179" s="207"/>
      <c r="I179" s="425"/>
      <c r="J179" s="14" t="s">
        <v>5</v>
      </c>
      <c r="K179" s="207"/>
      <c r="L179" s="207"/>
      <c r="M179" s="207"/>
      <c r="N179" s="207"/>
      <c r="O179" s="207"/>
      <c r="P179" s="177">
        <f>SUM(R179:CP179)</f>
        <v>67.729999999999976</v>
      </c>
      <c r="Q179" s="207"/>
      <c r="R179" s="426">
        <f t="shared" ref="R179:AW179" si="200">R174</f>
        <v>0</v>
      </c>
      <c r="S179" s="426">
        <f t="shared" si="200"/>
        <v>0</v>
      </c>
      <c r="T179" s="426">
        <f t="shared" si="200"/>
        <v>0</v>
      </c>
      <c r="U179" s="426">
        <f t="shared" si="200"/>
        <v>0</v>
      </c>
      <c r="V179" s="426">
        <f t="shared" si="200"/>
        <v>0</v>
      </c>
      <c r="W179" s="426">
        <f t="shared" si="200"/>
        <v>0</v>
      </c>
      <c r="X179" s="426">
        <f t="shared" si="200"/>
        <v>2.6</v>
      </c>
      <c r="Y179" s="426">
        <f t="shared" si="200"/>
        <v>2.7040000000000002</v>
      </c>
      <c r="Z179" s="426">
        <f t="shared" si="200"/>
        <v>2.7040000000000002</v>
      </c>
      <c r="AA179" s="426">
        <f t="shared" si="200"/>
        <v>2.613</v>
      </c>
      <c r="AB179" s="426">
        <f t="shared" si="200"/>
        <v>2.6259999999999999</v>
      </c>
      <c r="AC179" s="426">
        <f t="shared" si="200"/>
        <v>2.496</v>
      </c>
      <c r="AD179" s="426">
        <f t="shared" si="200"/>
        <v>2.496</v>
      </c>
      <c r="AE179" s="426">
        <f t="shared" si="200"/>
        <v>2.613</v>
      </c>
      <c r="AF179" s="426">
        <f t="shared" si="200"/>
        <v>2.496</v>
      </c>
      <c r="AG179" s="426">
        <f t="shared" si="200"/>
        <v>2.6909999999999998</v>
      </c>
      <c r="AH179" s="426">
        <f t="shared" si="200"/>
        <v>2.73</v>
      </c>
      <c r="AI179" s="426">
        <f t="shared" si="200"/>
        <v>2.73</v>
      </c>
      <c r="AJ179" s="426">
        <f t="shared" si="200"/>
        <v>2.73</v>
      </c>
      <c r="AK179" s="426">
        <f t="shared" si="200"/>
        <v>2.73</v>
      </c>
      <c r="AL179" s="426">
        <f t="shared" si="200"/>
        <v>2.73</v>
      </c>
      <c r="AM179" s="426">
        <f t="shared" si="200"/>
        <v>2.73</v>
      </c>
      <c r="AN179" s="426">
        <f t="shared" si="200"/>
        <v>2.73</v>
      </c>
      <c r="AO179" s="426">
        <f t="shared" si="200"/>
        <v>2.73</v>
      </c>
      <c r="AP179" s="426">
        <f t="shared" si="200"/>
        <v>2.73</v>
      </c>
      <c r="AQ179" s="426">
        <f t="shared" si="200"/>
        <v>2.73</v>
      </c>
      <c r="AR179" s="426">
        <f t="shared" si="200"/>
        <v>2.73</v>
      </c>
      <c r="AS179" s="426">
        <f t="shared" si="200"/>
        <v>2.73</v>
      </c>
      <c r="AT179" s="426">
        <f t="shared" si="200"/>
        <v>2.73</v>
      </c>
      <c r="AU179" s="426">
        <f t="shared" si="200"/>
        <v>2.73</v>
      </c>
      <c r="AV179" s="426">
        <f t="shared" si="200"/>
        <v>2.73</v>
      </c>
      <c r="AW179" s="426">
        <f t="shared" si="200"/>
        <v>0.74099999999999999</v>
      </c>
      <c r="AX179" s="426">
        <f t="shared" ref="AX179:CC179" si="201">AX174</f>
        <v>0</v>
      </c>
      <c r="AY179" s="426">
        <f t="shared" si="201"/>
        <v>0</v>
      </c>
      <c r="AZ179" s="426">
        <f t="shared" si="201"/>
        <v>0</v>
      </c>
      <c r="BA179" s="426">
        <f t="shared" si="201"/>
        <v>0</v>
      </c>
      <c r="BB179" s="426">
        <f t="shared" si="201"/>
        <v>0</v>
      </c>
      <c r="BC179" s="426">
        <f t="shared" si="201"/>
        <v>0</v>
      </c>
      <c r="BD179" s="426">
        <f t="shared" si="201"/>
        <v>0</v>
      </c>
      <c r="BE179" s="426">
        <f t="shared" si="201"/>
        <v>0</v>
      </c>
      <c r="BF179" s="426">
        <f t="shared" si="201"/>
        <v>0</v>
      </c>
      <c r="BG179" s="426">
        <f t="shared" si="201"/>
        <v>0</v>
      </c>
      <c r="BH179" s="426">
        <f t="shared" si="201"/>
        <v>0</v>
      </c>
      <c r="BI179" s="426">
        <f t="shared" si="201"/>
        <v>0</v>
      </c>
      <c r="BJ179" s="426">
        <f t="shared" si="201"/>
        <v>0</v>
      </c>
      <c r="BK179" s="426">
        <f t="shared" si="201"/>
        <v>0</v>
      </c>
      <c r="BL179" s="426">
        <f t="shared" si="201"/>
        <v>0</v>
      </c>
      <c r="BM179" s="426">
        <f t="shared" si="201"/>
        <v>0</v>
      </c>
      <c r="BN179" s="426">
        <f t="shared" si="201"/>
        <v>0</v>
      </c>
      <c r="BO179" s="426">
        <f t="shared" si="201"/>
        <v>0</v>
      </c>
      <c r="BP179" s="426">
        <f t="shared" si="201"/>
        <v>0</v>
      </c>
      <c r="BQ179" s="426">
        <f t="shared" si="201"/>
        <v>0</v>
      </c>
      <c r="BR179" s="426">
        <f t="shared" si="201"/>
        <v>0</v>
      </c>
      <c r="BS179" s="426">
        <f t="shared" si="201"/>
        <v>0</v>
      </c>
      <c r="BT179" s="426">
        <f t="shared" si="201"/>
        <v>0</v>
      </c>
      <c r="BU179" s="426">
        <f t="shared" si="201"/>
        <v>0</v>
      </c>
      <c r="BV179" s="426">
        <f t="shared" si="201"/>
        <v>0</v>
      </c>
      <c r="BW179" s="426">
        <f t="shared" si="201"/>
        <v>0</v>
      </c>
      <c r="BX179" s="426">
        <f t="shared" si="201"/>
        <v>0</v>
      </c>
      <c r="BY179" s="426">
        <f t="shared" si="201"/>
        <v>0</v>
      </c>
      <c r="BZ179" s="426">
        <f t="shared" si="201"/>
        <v>0</v>
      </c>
      <c r="CA179" s="426">
        <f t="shared" si="201"/>
        <v>0</v>
      </c>
      <c r="CB179" s="426">
        <f t="shared" si="201"/>
        <v>0</v>
      </c>
      <c r="CC179" s="426">
        <f t="shared" si="201"/>
        <v>0</v>
      </c>
      <c r="CD179" s="426">
        <f t="shared" ref="CD179:CP179" si="202">CD174</f>
        <v>0</v>
      </c>
      <c r="CE179" s="426">
        <f t="shared" si="202"/>
        <v>0</v>
      </c>
      <c r="CF179" s="426">
        <f t="shared" si="202"/>
        <v>0</v>
      </c>
      <c r="CG179" s="426">
        <f t="shared" si="202"/>
        <v>0</v>
      </c>
      <c r="CH179" s="426">
        <f t="shared" si="202"/>
        <v>0</v>
      </c>
      <c r="CI179" s="426">
        <f t="shared" si="202"/>
        <v>0</v>
      </c>
      <c r="CJ179" s="426">
        <f t="shared" si="202"/>
        <v>0</v>
      </c>
      <c r="CK179" s="426">
        <f t="shared" si="202"/>
        <v>0</v>
      </c>
      <c r="CL179" s="426">
        <f t="shared" si="202"/>
        <v>0</v>
      </c>
      <c r="CM179" s="426">
        <f t="shared" si="202"/>
        <v>0</v>
      </c>
      <c r="CN179" s="426">
        <f t="shared" si="202"/>
        <v>0</v>
      </c>
      <c r="CO179" s="426">
        <f t="shared" si="202"/>
        <v>0</v>
      </c>
      <c r="CP179" s="426">
        <f t="shared" si="202"/>
        <v>0</v>
      </c>
    </row>
    <row r="180" spans="1:94" s="61" customFormat="1" ht="12.75" customHeight="1" outlineLevel="1" x14ac:dyDescent="0.2">
      <c r="I180" s="81"/>
      <c r="J180" s="5" t="s">
        <v>5</v>
      </c>
      <c r="P180" s="411">
        <f>SUM(R180:CP180)</f>
        <v>4624.6006143786881</v>
      </c>
      <c r="R180" s="206">
        <f>SUM(R177:R179)</f>
        <v>0</v>
      </c>
      <c r="S180" s="206">
        <f t="shared" ref="S180:CD180" si="203">SUM(S177:S179)</f>
        <v>0</v>
      </c>
      <c r="T180" s="206">
        <f t="shared" si="203"/>
        <v>0</v>
      </c>
      <c r="U180" s="206">
        <f t="shared" si="203"/>
        <v>0</v>
      </c>
      <c r="V180" s="206">
        <f t="shared" si="203"/>
        <v>0</v>
      </c>
      <c r="W180" s="206">
        <f t="shared" si="203"/>
        <v>0</v>
      </c>
      <c r="X180" s="206">
        <f t="shared" si="203"/>
        <v>170.92765046074297</v>
      </c>
      <c r="Y180" s="206">
        <f t="shared" si="203"/>
        <v>180.74609649946666</v>
      </c>
      <c r="Z180" s="206">
        <f t="shared" si="203"/>
        <v>183.31243019755127</v>
      </c>
      <c r="AA180" s="206">
        <f t="shared" si="203"/>
        <v>181.73860758690131</v>
      </c>
      <c r="AB180" s="206">
        <f t="shared" si="203"/>
        <v>187.14157342803509</v>
      </c>
      <c r="AC180" s="206">
        <f t="shared" si="203"/>
        <v>183.06465713226416</v>
      </c>
      <c r="AD180" s="206">
        <f t="shared" si="203"/>
        <v>186.02244846093896</v>
      </c>
      <c r="AE180" s="206">
        <f t="shared" si="203"/>
        <v>196.36706615066817</v>
      </c>
      <c r="AF180" s="206">
        <f t="shared" si="203"/>
        <v>185.02708370385861</v>
      </c>
      <c r="AG180" s="206">
        <f t="shared" si="203"/>
        <v>202.28265677706548</v>
      </c>
      <c r="AH180" s="206">
        <f t="shared" si="203"/>
        <v>222.14749632248029</v>
      </c>
      <c r="AI180" s="206">
        <f t="shared" si="203"/>
        <v>226.22810202996462</v>
      </c>
      <c r="AJ180" s="206">
        <f t="shared" si="203"/>
        <v>230.6980640705639</v>
      </c>
      <c r="AK180" s="206">
        <f t="shared" si="203"/>
        <v>235.2574253519752</v>
      </c>
      <c r="AL180" s="206">
        <f t="shared" si="203"/>
        <v>239.90797385901476</v>
      </c>
      <c r="AM180" s="206">
        <f t="shared" si="203"/>
        <v>244.65153333619506</v>
      </c>
      <c r="AN180" s="206">
        <f t="shared" si="203"/>
        <v>249.48996400291895</v>
      </c>
      <c r="AO180" s="206">
        <f t="shared" si="203"/>
        <v>254.42516328297734</v>
      </c>
      <c r="AP180" s="206">
        <f t="shared" si="203"/>
        <v>259.45906654863694</v>
      </c>
      <c r="AQ180" s="206">
        <f t="shared" si="203"/>
        <v>264.59364787960965</v>
      </c>
      <c r="AR180" s="206">
        <f t="shared" si="203"/>
        <v>262.40424412224456</v>
      </c>
      <c r="AS180" s="206">
        <f t="shared" si="203"/>
        <v>15.613579125687068</v>
      </c>
      <c r="AT180" s="206">
        <f t="shared" si="203"/>
        <v>15.87125070820081</v>
      </c>
      <c r="AU180" s="206">
        <f t="shared" si="203"/>
        <v>16.134075722364827</v>
      </c>
      <c r="AV180" s="206">
        <f t="shared" si="203"/>
        <v>16.402157236812123</v>
      </c>
      <c r="AW180" s="206">
        <f t="shared" si="203"/>
        <v>14.686600381548367</v>
      </c>
      <c r="AX180" s="206">
        <f t="shared" si="203"/>
        <v>0</v>
      </c>
      <c r="AY180" s="206">
        <f t="shared" si="203"/>
        <v>0</v>
      </c>
      <c r="AZ180" s="206">
        <f t="shared" si="203"/>
        <v>0</v>
      </c>
      <c r="BA180" s="206">
        <f t="shared" si="203"/>
        <v>0</v>
      </c>
      <c r="BB180" s="206">
        <f t="shared" si="203"/>
        <v>0</v>
      </c>
      <c r="BC180" s="206">
        <f t="shared" si="203"/>
        <v>0</v>
      </c>
      <c r="BD180" s="206">
        <f t="shared" si="203"/>
        <v>0</v>
      </c>
      <c r="BE180" s="206">
        <f t="shared" si="203"/>
        <v>0</v>
      </c>
      <c r="BF180" s="206">
        <f t="shared" si="203"/>
        <v>0</v>
      </c>
      <c r="BG180" s="206">
        <f t="shared" si="203"/>
        <v>0</v>
      </c>
      <c r="BH180" s="206">
        <f t="shared" si="203"/>
        <v>0</v>
      </c>
      <c r="BI180" s="206">
        <f t="shared" si="203"/>
        <v>0</v>
      </c>
      <c r="BJ180" s="206">
        <f t="shared" si="203"/>
        <v>0</v>
      </c>
      <c r="BK180" s="206">
        <f t="shared" si="203"/>
        <v>0</v>
      </c>
      <c r="BL180" s="206">
        <f t="shared" si="203"/>
        <v>0</v>
      </c>
      <c r="BM180" s="206">
        <f t="shared" si="203"/>
        <v>0</v>
      </c>
      <c r="BN180" s="206">
        <f t="shared" si="203"/>
        <v>0</v>
      </c>
      <c r="BO180" s="206">
        <f t="shared" si="203"/>
        <v>0</v>
      </c>
      <c r="BP180" s="206">
        <f t="shared" si="203"/>
        <v>0</v>
      </c>
      <c r="BQ180" s="206">
        <f t="shared" si="203"/>
        <v>0</v>
      </c>
      <c r="BR180" s="206">
        <f t="shared" si="203"/>
        <v>0</v>
      </c>
      <c r="BS180" s="206">
        <f t="shared" si="203"/>
        <v>0</v>
      </c>
      <c r="BT180" s="206">
        <f t="shared" si="203"/>
        <v>0</v>
      </c>
      <c r="BU180" s="206">
        <f t="shared" si="203"/>
        <v>0</v>
      </c>
      <c r="BV180" s="206">
        <f t="shared" si="203"/>
        <v>0</v>
      </c>
      <c r="BW180" s="206">
        <f t="shared" si="203"/>
        <v>0</v>
      </c>
      <c r="BX180" s="206">
        <f t="shared" si="203"/>
        <v>0</v>
      </c>
      <c r="BY180" s="206">
        <f t="shared" si="203"/>
        <v>0</v>
      </c>
      <c r="BZ180" s="206">
        <f t="shared" si="203"/>
        <v>0</v>
      </c>
      <c r="CA180" s="206">
        <f t="shared" si="203"/>
        <v>0</v>
      </c>
      <c r="CB180" s="206">
        <f t="shared" si="203"/>
        <v>0</v>
      </c>
      <c r="CC180" s="206">
        <f t="shared" si="203"/>
        <v>0</v>
      </c>
      <c r="CD180" s="206">
        <f t="shared" si="203"/>
        <v>0</v>
      </c>
      <c r="CE180" s="206">
        <f t="shared" ref="CE180:CP180" si="204">SUM(CE177:CE179)</f>
        <v>0</v>
      </c>
      <c r="CF180" s="206">
        <f t="shared" si="204"/>
        <v>0</v>
      </c>
      <c r="CG180" s="206">
        <f t="shared" si="204"/>
        <v>0</v>
      </c>
      <c r="CH180" s="206">
        <f t="shared" si="204"/>
        <v>0</v>
      </c>
      <c r="CI180" s="206">
        <f t="shared" si="204"/>
        <v>0</v>
      </c>
      <c r="CJ180" s="206">
        <f t="shared" si="204"/>
        <v>0</v>
      </c>
      <c r="CK180" s="206">
        <f t="shared" si="204"/>
        <v>0</v>
      </c>
      <c r="CL180" s="206">
        <f t="shared" si="204"/>
        <v>0</v>
      </c>
      <c r="CM180" s="206">
        <f t="shared" si="204"/>
        <v>0</v>
      </c>
      <c r="CN180" s="206">
        <f t="shared" si="204"/>
        <v>0</v>
      </c>
      <c r="CO180" s="206">
        <f t="shared" si="204"/>
        <v>0</v>
      </c>
      <c r="CP180" s="206">
        <f t="shared" si="204"/>
        <v>0</v>
      </c>
    </row>
    <row r="181" spans="1:94" s="61" customFormat="1" ht="12.75" customHeight="1" outlineLevel="1" x14ac:dyDescent="0.2">
      <c r="I181" s="81"/>
      <c r="J181" s="5"/>
    </row>
    <row r="182" spans="1:94" s="61" customFormat="1" ht="12.75" customHeight="1" outlineLevel="1" x14ac:dyDescent="0.2">
      <c r="I182" s="81"/>
      <c r="J182" s="5"/>
    </row>
    <row r="183" spans="1:94" s="61" customFormat="1" ht="12.75" customHeight="1" outlineLevel="1" x14ac:dyDescent="0.2">
      <c r="I183" s="81"/>
      <c r="J183" s="5"/>
    </row>
    <row r="184" spans="1:94" s="380" customFormat="1" ht="12.75" customHeight="1" x14ac:dyDescent="0.2">
      <c r="A184" s="377" t="s">
        <v>52</v>
      </c>
      <c r="B184" s="377"/>
      <c r="C184" s="377"/>
      <c r="D184" s="377"/>
      <c r="E184" s="377"/>
      <c r="F184" s="377"/>
      <c r="G184" s="377"/>
      <c r="H184" s="377"/>
      <c r="I184" s="378"/>
      <c r="J184" s="379"/>
      <c r="K184" s="377"/>
      <c r="L184" s="377"/>
      <c r="M184" s="377"/>
      <c r="N184" s="377"/>
      <c r="O184" s="377"/>
      <c r="P184" s="377"/>
      <c r="Q184" s="377"/>
      <c r="R184" s="377"/>
      <c r="S184" s="377"/>
      <c r="T184" s="377"/>
      <c r="U184" s="377"/>
      <c r="V184" s="377"/>
      <c r="W184" s="377"/>
      <c r="X184" s="377"/>
      <c r="Y184" s="377"/>
      <c r="Z184" s="377"/>
      <c r="AA184" s="377"/>
      <c r="AB184" s="377"/>
      <c r="AC184" s="377"/>
      <c r="AD184" s="377"/>
      <c r="AE184" s="377"/>
      <c r="AF184" s="377"/>
      <c r="AG184" s="377"/>
      <c r="AH184" s="377"/>
      <c r="AI184" s="377"/>
      <c r="AJ184" s="377"/>
      <c r="AK184" s="377"/>
      <c r="AL184" s="377"/>
      <c r="AM184" s="377"/>
      <c r="AN184" s="377"/>
      <c r="AO184" s="377"/>
      <c r="AP184" s="377"/>
      <c r="AQ184" s="377"/>
      <c r="AR184" s="377"/>
      <c r="AS184" s="377"/>
      <c r="AT184" s="377"/>
      <c r="AU184" s="377"/>
      <c r="AV184" s="377"/>
      <c r="AW184" s="377"/>
      <c r="AX184" s="377"/>
      <c r="AY184" s="377"/>
      <c r="AZ184" s="377"/>
      <c r="BA184" s="377"/>
      <c r="BB184" s="377"/>
      <c r="BC184" s="377"/>
      <c r="BD184" s="377"/>
      <c r="BE184" s="377"/>
      <c r="BF184" s="377"/>
      <c r="BG184" s="377"/>
      <c r="BH184" s="377"/>
      <c r="BI184" s="377"/>
      <c r="BJ184" s="377"/>
      <c r="BK184" s="377"/>
      <c r="BL184" s="377"/>
      <c r="BM184" s="377"/>
      <c r="BN184" s="377"/>
      <c r="BO184" s="377"/>
      <c r="BP184" s="377"/>
      <c r="BQ184" s="377"/>
      <c r="BR184" s="377"/>
      <c r="BS184" s="377"/>
      <c r="BT184" s="377"/>
      <c r="BU184" s="377"/>
      <c r="BV184" s="377"/>
      <c r="BW184" s="377"/>
      <c r="BX184" s="377"/>
      <c r="BY184" s="377"/>
      <c r="BZ184" s="377"/>
      <c r="CA184" s="377"/>
      <c r="CB184" s="377"/>
      <c r="CC184" s="377"/>
      <c r="CD184" s="377"/>
      <c r="CE184" s="377"/>
      <c r="CF184" s="377"/>
      <c r="CG184" s="377"/>
      <c r="CH184" s="377"/>
      <c r="CI184" s="377"/>
      <c r="CJ184" s="377"/>
      <c r="CK184" s="377"/>
      <c r="CL184" s="377"/>
      <c r="CM184" s="377"/>
      <c r="CN184" s="377"/>
      <c r="CO184" s="377"/>
      <c r="CP184" s="377"/>
    </row>
    <row r="185" spans="1:94" s="61" customFormat="1" ht="12.75" customHeight="1" outlineLevel="1" x14ac:dyDescent="0.2">
      <c r="I185" s="81"/>
      <c r="J185" s="5"/>
    </row>
    <row r="186" spans="1:94" ht="12.75" customHeight="1" outlineLevel="1" x14ac:dyDescent="0.2">
      <c r="B186" s="15" t="s">
        <v>220</v>
      </c>
      <c r="R186" s="61"/>
      <c r="S186" s="61"/>
      <c r="T186" s="61"/>
    </row>
    <row r="187" spans="1:94" ht="12.75" customHeight="1" outlineLevel="1" x14ac:dyDescent="0.2">
      <c r="B187" s="3" t="s">
        <v>238</v>
      </c>
      <c r="J187" s="5" t="s">
        <v>5</v>
      </c>
      <c r="R187" s="204">
        <f>Q190</f>
        <v>0</v>
      </c>
      <c r="S187" s="204">
        <f t="shared" ref="S187:CD187" si="205">R190</f>
        <v>0</v>
      </c>
      <c r="T187" s="204">
        <f t="shared" si="205"/>
        <v>0</v>
      </c>
      <c r="U187" s="155">
        <f t="shared" si="205"/>
        <v>0</v>
      </c>
      <c r="V187" s="155">
        <f t="shared" si="205"/>
        <v>0</v>
      </c>
      <c r="W187" s="155">
        <f t="shared" si="205"/>
        <v>0</v>
      </c>
      <c r="X187" s="155">
        <f t="shared" si="205"/>
        <v>0</v>
      </c>
      <c r="Y187" s="155">
        <f t="shared" si="205"/>
        <v>21.757705208251537</v>
      </c>
      <c r="Z187" s="155">
        <f t="shared" si="205"/>
        <v>23.15122850231603</v>
      </c>
      <c r="AA187" s="155">
        <f t="shared" si="205"/>
        <v>24.038653008895153</v>
      </c>
      <c r="AB187" s="155">
        <f t="shared" si="205"/>
        <v>24.704534353437339</v>
      </c>
      <c r="AC187" s="155">
        <f t="shared" si="205"/>
        <v>23.665391262828052</v>
      </c>
      <c r="AD187" s="155">
        <f t="shared" si="205"/>
        <v>22.394633650037179</v>
      </c>
      <c r="AE187" s="155">
        <f t="shared" si="205"/>
        <v>23.50659976780571</v>
      </c>
      <c r="AF187" s="155">
        <f t="shared" si="205"/>
        <v>25.27150996220854</v>
      </c>
      <c r="AG187" s="155">
        <f t="shared" si="205"/>
        <v>25.671588009783193</v>
      </c>
      <c r="AH187" s="155">
        <f t="shared" si="205"/>
        <v>28.853191774750542</v>
      </c>
      <c r="AI187" s="155">
        <f t="shared" si="205"/>
        <v>27.981259908990694</v>
      </c>
      <c r="AJ187" s="155">
        <f t="shared" si="205"/>
        <v>26.260706066787236</v>
      </c>
      <c r="AK187" s="155">
        <f t="shared" si="205"/>
        <v>29.712858486825155</v>
      </c>
      <c r="AL187" s="155">
        <f t="shared" si="205"/>
        <v>28.527891951350568</v>
      </c>
      <c r="AM187" s="155">
        <f t="shared" si="205"/>
        <v>33.814900425886322</v>
      </c>
      <c r="AN187" s="155">
        <f t="shared" si="205"/>
        <v>30.412493950044563</v>
      </c>
      <c r="AO187" s="155">
        <f t="shared" si="205"/>
        <v>29.719323352035929</v>
      </c>
      <c r="AP187" s="155">
        <f t="shared" si="205"/>
        <v>34.437505950243235</v>
      </c>
      <c r="AQ187" s="155">
        <f t="shared" si="205"/>
        <v>35.714468256189718</v>
      </c>
      <c r="AR187" s="155">
        <f t="shared" si="205"/>
        <v>32.489289736845762</v>
      </c>
      <c r="AS187" s="155">
        <f t="shared" si="205"/>
        <v>38.057976638361197</v>
      </c>
      <c r="AT187" s="155">
        <f t="shared" si="205"/>
        <v>35.733391730340884</v>
      </c>
      <c r="AU187" s="155">
        <f t="shared" si="205"/>
        <v>34.778224271761246</v>
      </c>
      <c r="AV187" s="155">
        <f t="shared" si="205"/>
        <v>36.56434737529338</v>
      </c>
      <c r="AW187" s="155">
        <f t="shared" si="205"/>
        <v>35.720818664396859</v>
      </c>
      <c r="AX187" s="155">
        <f t="shared" si="205"/>
        <v>9.7234689526241596</v>
      </c>
      <c r="AY187" s="155">
        <f t="shared" si="205"/>
        <v>0</v>
      </c>
      <c r="AZ187" s="155">
        <f t="shared" si="205"/>
        <v>0</v>
      </c>
      <c r="BA187" s="155">
        <f t="shared" si="205"/>
        <v>0</v>
      </c>
      <c r="BB187" s="155">
        <f t="shared" si="205"/>
        <v>0</v>
      </c>
      <c r="BC187" s="155">
        <f t="shared" si="205"/>
        <v>0</v>
      </c>
      <c r="BD187" s="155">
        <f t="shared" si="205"/>
        <v>0</v>
      </c>
      <c r="BE187" s="155">
        <f t="shared" si="205"/>
        <v>0</v>
      </c>
      <c r="BF187" s="155">
        <f t="shared" si="205"/>
        <v>0</v>
      </c>
      <c r="BG187" s="155">
        <f t="shared" si="205"/>
        <v>0</v>
      </c>
      <c r="BH187" s="155">
        <f t="shared" si="205"/>
        <v>0</v>
      </c>
      <c r="BI187" s="155">
        <f t="shared" si="205"/>
        <v>0</v>
      </c>
      <c r="BJ187" s="155">
        <f t="shared" si="205"/>
        <v>0</v>
      </c>
      <c r="BK187" s="155">
        <f t="shared" si="205"/>
        <v>0</v>
      </c>
      <c r="BL187" s="155">
        <f t="shared" si="205"/>
        <v>0</v>
      </c>
      <c r="BM187" s="155">
        <f t="shared" si="205"/>
        <v>0</v>
      </c>
      <c r="BN187" s="155">
        <f t="shared" si="205"/>
        <v>0</v>
      </c>
      <c r="BO187" s="155">
        <f t="shared" si="205"/>
        <v>0</v>
      </c>
      <c r="BP187" s="155">
        <f t="shared" si="205"/>
        <v>0</v>
      </c>
      <c r="BQ187" s="155">
        <f t="shared" si="205"/>
        <v>0</v>
      </c>
      <c r="BR187" s="155">
        <f t="shared" si="205"/>
        <v>0</v>
      </c>
      <c r="BS187" s="155">
        <f t="shared" si="205"/>
        <v>0</v>
      </c>
      <c r="BT187" s="155">
        <f t="shared" si="205"/>
        <v>0</v>
      </c>
      <c r="BU187" s="155">
        <f t="shared" si="205"/>
        <v>0</v>
      </c>
      <c r="BV187" s="155">
        <f t="shared" si="205"/>
        <v>0</v>
      </c>
      <c r="BW187" s="155">
        <f t="shared" si="205"/>
        <v>0</v>
      </c>
      <c r="BX187" s="155">
        <f t="shared" si="205"/>
        <v>0</v>
      </c>
      <c r="BY187" s="155">
        <f t="shared" si="205"/>
        <v>0</v>
      </c>
      <c r="BZ187" s="155">
        <f t="shared" si="205"/>
        <v>0</v>
      </c>
      <c r="CA187" s="155">
        <f t="shared" si="205"/>
        <v>0</v>
      </c>
      <c r="CB187" s="155">
        <f t="shared" si="205"/>
        <v>0</v>
      </c>
      <c r="CC187" s="155">
        <f t="shared" si="205"/>
        <v>0</v>
      </c>
      <c r="CD187" s="155">
        <f t="shared" si="205"/>
        <v>0</v>
      </c>
      <c r="CE187" s="155">
        <f t="shared" ref="CE187:CP187" si="206">CD190</f>
        <v>0</v>
      </c>
      <c r="CF187" s="155">
        <f t="shared" si="206"/>
        <v>0</v>
      </c>
      <c r="CG187" s="155">
        <f t="shared" si="206"/>
        <v>0</v>
      </c>
      <c r="CH187" s="155">
        <f t="shared" si="206"/>
        <v>0</v>
      </c>
      <c r="CI187" s="155">
        <f t="shared" si="206"/>
        <v>0</v>
      </c>
      <c r="CJ187" s="155">
        <f t="shared" si="206"/>
        <v>0</v>
      </c>
      <c r="CK187" s="155">
        <f t="shared" si="206"/>
        <v>0</v>
      </c>
      <c r="CL187" s="155">
        <f t="shared" si="206"/>
        <v>0</v>
      </c>
      <c r="CM187" s="155">
        <f t="shared" si="206"/>
        <v>0</v>
      </c>
      <c r="CN187" s="155">
        <f t="shared" si="206"/>
        <v>0</v>
      </c>
      <c r="CO187" s="155">
        <f t="shared" si="206"/>
        <v>0</v>
      </c>
      <c r="CP187" s="155">
        <f t="shared" si="206"/>
        <v>0</v>
      </c>
    </row>
    <row r="188" spans="1:94" ht="12.75" customHeight="1" outlineLevel="1" x14ac:dyDescent="0.2">
      <c r="B188" s="3" t="s">
        <v>261</v>
      </c>
      <c r="J188" s="5" t="s">
        <v>5</v>
      </c>
      <c r="L188" s="171" t="s">
        <v>262</v>
      </c>
      <c r="P188" s="127">
        <f>SUM(R188:CP188)</f>
        <v>9035.7448614891964</v>
      </c>
      <c r="R188" s="204">
        <f t="shared" ref="R188:AW188" si="207">R141</f>
        <v>0</v>
      </c>
      <c r="S188" s="204">
        <f t="shared" si="207"/>
        <v>0</v>
      </c>
      <c r="T188" s="204">
        <f t="shared" si="207"/>
        <v>0</v>
      </c>
      <c r="U188" s="204">
        <f t="shared" si="207"/>
        <v>0</v>
      </c>
      <c r="V188" s="204">
        <f t="shared" si="207"/>
        <v>0</v>
      </c>
      <c r="W188" s="204">
        <f t="shared" si="207"/>
        <v>0</v>
      </c>
      <c r="X188" s="204">
        <f t="shared" si="207"/>
        <v>264.71874670039364</v>
      </c>
      <c r="Y188" s="204">
        <f t="shared" si="207"/>
        <v>281.67328011151159</v>
      </c>
      <c r="Z188" s="204">
        <f t="shared" si="207"/>
        <v>292.4702782748908</v>
      </c>
      <c r="AA188" s="204">
        <f t="shared" si="207"/>
        <v>300.57183463348747</v>
      </c>
      <c r="AB188" s="204">
        <f t="shared" si="207"/>
        <v>287.92892703107464</v>
      </c>
      <c r="AC188" s="204">
        <f t="shared" si="207"/>
        <v>272.46804274211894</v>
      </c>
      <c r="AD188" s="204">
        <f t="shared" si="207"/>
        <v>285.9969638416365</v>
      </c>
      <c r="AE188" s="204">
        <f t="shared" si="207"/>
        <v>307.47003787353719</v>
      </c>
      <c r="AF188" s="204">
        <f t="shared" si="207"/>
        <v>312.33765411902868</v>
      </c>
      <c r="AG188" s="204">
        <f t="shared" si="207"/>
        <v>351.04716659279808</v>
      </c>
      <c r="AH188" s="204">
        <f t="shared" si="207"/>
        <v>340.43866222605368</v>
      </c>
      <c r="AI188" s="204">
        <f t="shared" si="207"/>
        <v>319.50525714591134</v>
      </c>
      <c r="AJ188" s="204">
        <f t="shared" si="207"/>
        <v>361.5064449230394</v>
      </c>
      <c r="AK188" s="204">
        <f t="shared" si="207"/>
        <v>347.08935207476543</v>
      </c>
      <c r="AL188" s="204">
        <f t="shared" si="207"/>
        <v>411.41462184828328</v>
      </c>
      <c r="AM188" s="204">
        <f t="shared" si="207"/>
        <v>370.01867639220859</v>
      </c>
      <c r="AN188" s="204">
        <f t="shared" si="207"/>
        <v>361.58510078310411</v>
      </c>
      <c r="AO188" s="204">
        <f t="shared" si="207"/>
        <v>418.98965572795953</v>
      </c>
      <c r="AP188" s="204">
        <f t="shared" si="207"/>
        <v>434.5260304503081</v>
      </c>
      <c r="AQ188" s="204">
        <f t="shared" si="207"/>
        <v>395.28635846495712</v>
      </c>
      <c r="AR188" s="204">
        <f t="shared" si="207"/>
        <v>463.03871576672776</v>
      </c>
      <c r="AS188" s="204">
        <f t="shared" si="207"/>
        <v>434.75626605248095</v>
      </c>
      <c r="AT188" s="204">
        <f t="shared" si="207"/>
        <v>423.13506197309522</v>
      </c>
      <c r="AU188" s="204">
        <f t="shared" si="207"/>
        <v>444.86622639940259</v>
      </c>
      <c r="AV188" s="204">
        <f t="shared" si="207"/>
        <v>434.6032937501617</v>
      </c>
      <c r="AW188" s="204">
        <f t="shared" si="207"/>
        <v>118.30220559026073</v>
      </c>
      <c r="AX188" s="204">
        <f t="shared" ref="AX188:CC188" si="208">AX141</f>
        <v>0</v>
      </c>
      <c r="AY188" s="204">
        <f t="shared" si="208"/>
        <v>0</v>
      </c>
      <c r="AZ188" s="204">
        <f t="shared" si="208"/>
        <v>0</v>
      </c>
      <c r="BA188" s="204">
        <f t="shared" si="208"/>
        <v>0</v>
      </c>
      <c r="BB188" s="204">
        <f t="shared" si="208"/>
        <v>0</v>
      </c>
      <c r="BC188" s="204">
        <f t="shared" si="208"/>
        <v>0</v>
      </c>
      <c r="BD188" s="204">
        <f t="shared" si="208"/>
        <v>0</v>
      </c>
      <c r="BE188" s="204">
        <f t="shared" si="208"/>
        <v>0</v>
      </c>
      <c r="BF188" s="204">
        <f t="shared" si="208"/>
        <v>0</v>
      </c>
      <c r="BG188" s="204">
        <f t="shared" si="208"/>
        <v>0</v>
      </c>
      <c r="BH188" s="204">
        <f t="shared" si="208"/>
        <v>0</v>
      </c>
      <c r="BI188" s="204">
        <f t="shared" si="208"/>
        <v>0</v>
      </c>
      <c r="BJ188" s="204">
        <f t="shared" si="208"/>
        <v>0</v>
      </c>
      <c r="BK188" s="204">
        <f t="shared" si="208"/>
        <v>0</v>
      </c>
      <c r="BL188" s="204">
        <f t="shared" si="208"/>
        <v>0</v>
      </c>
      <c r="BM188" s="204">
        <f t="shared" si="208"/>
        <v>0</v>
      </c>
      <c r="BN188" s="204">
        <f t="shared" si="208"/>
        <v>0</v>
      </c>
      <c r="BO188" s="204">
        <f t="shared" si="208"/>
        <v>0</v>
      </c>
      <c r="BP188" s="204">
        <f t="shared" si="208"/>
        <v>0</v>
      </c>
      <c r="BQ188" s="204">
        <f t="shared" si="208"/>
        <v>0</v>
      </c>
      <c r="BR188" s="204">
        <f t="shared" si="208"/>
        <v>0</v>
      </c>
      <c r="BS188" s="204">
        <f t="shared" si="208"/>
        <v>0</v>
      </c>
      <c r="BT188" s="204">
        <f t="shared" si="208"/>
        <v>0</v>
      </c>
      <c r="BU188" s="204">
        <f t="shared" si="208"/>
        <v>0</v>
      </c>
      <c r="BV188" s="204">
        <f t="shared" si="208"/>
        <v>0</v>
      </c>
      <c r="BW188" s="204">
        <f t="shared" si="208"/>
        <v>0</v>
      </c>
      <c r="BX188" s="204">
        <f t="shared" si="208"/>
        <v>0</v>
      </c>
      <c r="BY188" s="204">
        <f t="shared" si="208"/>
        <v>0</v>
      </c>
      <c r="BZ188" s="204">
        <f t="shared" si="208"/>
        <v>0</v>
      </c>
      <c r="CA188" s="204">
        <f t="shared" si="208"/>
        <v>0</v>
      </c>
      <c r="CB188" s="204">
        <f t="shared" si="208"/>
        <v>0</v>
      </c>
      <c r="CC188" s="204">
        <f t="shared" si="208"/>
        <v>0</v>
      </c>
      <c r="CD188" s="204">
        <f t="shared" ref="CD188:CP188" si="209">CD141</f>
        <v>0</v>
      </c>
      <c r="CE188" s="204">
        <f t="shared" si="209"/>
        <v>0</v>
      </c>
      <c r="CF188" s="204">
        <f t="shared" si="209"/>
        <v>0</v>
      </c>
      <c r="CG188" s="204">
        <f t="shared" si="209"/>
        <v>0</v>
      </c>
      <c r="CH188" s="204">
        <f t="shared" si="209"/>
        <v>0</v>
      </c>
      <c r="CI188" s="204">
        <f t="shared" si="209"/>
        <v>0</v>
      </c>
      <c r="CJ188" s="204">
        <f t="shared" si="209"/>
        <v>0</v>
      </c>
      <c r="CK188" s="204">
        <f t="shared" si="209"/>
        <v>0</v>
      </c>
      <c r="CL188" s="204">
        <f t="shared" si="209"/>
        <v>0</v>
      </c>
      <c r="CM188" s="204">
        <f t="shared" si="209"/>
        <v>0</v>
      </c>
      <c r="CN188" s="204">
        <f t="shared" si="209"/>
        <v>0</v>
      </c>
      <c r="CO188" s="204">
        <f t="shared" si="209"/>
        <v>0</v>
      </c>
      <c r="CP188" s="204">
        <f t="shared" si="209"/>
        <v>0</v>
      </c>
    </row>
    <row r="189" spans="1:94" ht="12.75" customHeight="1" outlineLevel="1" x14ac:dyDescent="0.25">
      <c r="B189" s="3" t="s">
        <v>263</v>
      </c>
      <c r="J189" s="5" t="s">
        <v>5</v>
      </c>
      <c r="L189" s="211">
        <f>Input_Scen!J139</f>
        <v>30</v>
      </c>
      <c r="P189" s="127">
        <f>SUM(R189:CP189)</f>
        <v>9035.7448614891964</v>
      </c>
      <c r="R189" s="204">
        <f t="shared" ref="R189:AW189" si="210">(365-$L189)/365*R188+R187</f>
        <v>0</v>
      </c>
      <c r="S189" s="204">
        <f t="shared" si="210"/>
        <v>0</v>
      </c>
      <c r="T189" s="204">
        <f t="shared" si="210"/>
        <v>0</v>
      </c>
      <c r="U189" s="212">
        <f t="shared" si="210"/>
        <v>0</v>
      </c>
      <c r="V189" s="212">
        <f t="shared" si="210"/>
        <v>0</v>
      </c>
      <c r="W189" s="212">
        <f t="shared" si="210"/>
        <v>0</v>
      </c>
      <c r="X189" s="212">
        <f t="shared" si="210"/>
        <v>242.9610414921421</v>
      </c>
      <c r="Y189" s="212">
        <f t="shared" si="210"/>
        <v>280.27975681744709</v>
      </c>
      <c r="Z189" s="212">
        <f t="shared" si="210"/>
        <v>291.58285376831168</v>
      </c>
      <c r="AA189" s="212">
        <f t="shared" si="210"/>
        <v>299.90595328894528</v>
      </c>
      <c r="AB189" s="212">
        <f t="shared" si="210"/>
        <v>288.96807012168392</v>
      </c>
      <c r="AC189" s="212">
        <f t="shared" si="210"/>
        <v>273.73880035490981</v>
      </c>
      <c r="AD189" s="212">
        <f t="shared" si="210"/>
        <v>284.88499772386797</v>
      </c>
      <c r="AE189" s="212">
        <f t="shared" si="210"/>
        <v>305.70512767913436</v>
      </c>
      <c r="AF189" s="212">
        <f t="shared" si="210"/>
        <v>311.93757607145403</v>
      </c>
      <c r="AG189" s="212">
        <f t="shared" si="210"/>
        <v>347.86556282783073</v>
      </c>
      <c r="AH189" s="212">
        <f t="shared" si="210"/>
        <v>341.31059409181353</v>
      </c>
      <c r="AI189" s="212">
        <f t="shared" si="210"/>
        <v>321.2258109881148</v>
      </c>
      <c r="AJ189" s="212">
        <f t="shared" si="210"/>
        <v>358.05429250300148</v>
      </c>
      <c r="AK189" s="212">
        <f t="shared" si="210"/>
        <v>348.27431861024002</v>
      </c>
      <c r="AL189" s="212">
        <f t="shared" si="210"/>
        <v>406.12761337374752</v>
      </c>
      <c r="AM189" s="212">
        <f t="shared" si="210"/>
        <v>373.42108286805035</v>
      </c>
      <c r="AN189" s="212">
        <f t="shared" si="210"/>
        <v>362.27827138111275</v>
      </c>
      <c r="AO189" s="212">
        <f t="shared" si="210"/>
        <v>414.27147312975222</v>
      </c>
      <c r="AP189" s="212">
        <f t="shared" si="210"/>
        <v>433.24906814436162</v>
      </c>
      <c r="AQ189" s="212">
        <f t="shared" si="210"/>
        <v>398.51153698430107</v>
      </c>
      <c r="AR189" s="212">
        <f t="shared" si="210"/>
        <v>457.47002886521233</v>
      </c>
      <c r="AS189" s="212">
        <f t="shared" si="210"/>
        <v>437.08085096050127</v>
      </c>
      <c r="AT189" s="212">
        <f t="shared" si="210"/>
        <v>424.09022943167486</v>
      </c>
      <c r="AU189" s="212">
        <f t="shared" si="210"/>
        <v>443.08010329587046</v>
      </c>
      <c r="AV189" s="212">
        <f t="shared" si="210"/>
        <v>435.44682246105822</v>
      </c>
      <c r="AW189" s="212">
        <f t="shared" si="210"/>
        <v>144.29955530203341</v>
      </c>
      <c r="AX189" s="212">
        <f t="shared" ref="AX189:CC189" si="211">(365-$L189)/365*AX188+AX187</f>
        <v>9.7234689526241596</v>
      </c>
      <c r="AY189" s="212">
        <f t="shared" si="211"/>
        <v>0</v>
      </c>
      <c r="AZ189" s="212">
        <f t="shared" si="211"/>
        <v>0</v>
      </c>
      <c r="BA189" s="212">
        <f t="shared" si="211"/>
        <v>0</v>
      </c>
      <c r="BB189" s="212">
        <f t="shared" si="211"/>
        <v>0</v>
      </c>
      <c r="BC189" s="212">
        <f t="shared" si="211"/>
        <v>0</v>
      </c>
      <c r="BD189" s="212">
        <f t="shared" si="211"/>
        <v>0</v>
      </c>
      <c r="BE189" s="212">
        <f t="shared" si="211"/>
        <v>0</v>
      </c>
      <c r="BF189" s="212">
        <f t="shared" si="211"/>
        <v>0</v>
      </c>
      <c r="BG189" s="212">
        <f t="shared" si="211"/>
        <v>0</v>
      </c>
      <c r="BH189" s="212">
        <f t="shared" si="211"/>
        <v>0</v>
      </c>
      <c r="BI189" s="212">
        <f t="shared" si="211"/>
        <v>0</v>
      </c>
      <c r="BJ189" s="212">
        <f t="shared" si="211"/>
        <v>0</v>
      </c>
      <c r="BK189" s="212">
        <f t="shared" si="211"/>
        <v>0</v>
      </c>
      <c r="BL189" s="212">
        <f t="shared" si="211"/>
        <v>0</v>
      </c>
      <c r="BM189" s="212">
        <f t="shared" si="211"/>
        <v>0</v>
      </c>
      <c r="BN189" s="212">
        <f t="shared" si="211"/>
        <v>0</v>
      </c>
      <c r="BO189" s="212">
        <f t="shared" si="211"/>
        <v>0</v>
      </c>
      <c r="BP189" s="212">
        <f t="shared" si="211"/>
        <v>0</v>
      </c>
      <c r="BQ189" s="212">
        <f t="shared" si="211"/>
        <v>0</v>
      </c>
      <c r="BR189" s="212">
        <f t="shared" si="211"/>
        <v>0</v>
      </c>
      <c r="BS189" s="212">
        <f t="shared" si="211"/>
        <v>0</v>
      </c>
      <c r="BT189" s="212">
        <f t="shared" si="211"/>
        <v>0</v>
      </c>
      <c r="BU189" s="212">
        <f t="shared" si="211"/>
        <v>0</v>
      </c>
      <c r="BV189" s="212">
        <f t="shared" si="211"/>
        <v>0</v>
      </c>
      <c r="BW189" s="212">
        <f t="shared" si="211"/>
        <v>0</v>
      </c>
      <c r="BX189" s="212">
        <f t="shared" si="211"/>
        <v>0</v>
      </c>
      <c r="BY189" s="212">
        <f t="shared" si="211"/>
        <v>0</v>
      </c>
      <c r="BZ189" s="212">
        <f t="shared" si="211"/>
        <v>0</v>
      </c>
      <c r="CA189" s="212">
        <f t="shared" si="211"/>
        <v>0</v>
      </c>
      <c r="CB189" s="212">
        <f t="shared" si="211"/>
        <v>0</v>
      </c>
      <c r="CC189" s="212">
        <f t="shared" si="211"/>
        <v>0</v>
      </c>
      <c r="CD189" s="212">
        <f t="shared" ref="CD189:CP189" si="212">(365-$L189)/365*CD188+CD187</f>
        <v>0</v>
      </c>
      <c r="CE189" s="212">
        <f t="shared" si="212"/>
        <v>0</v>
      </c>
      <c r="CF189" s="212">
        <f t="shared" si="212"/>
        <v>0</v>
      </c>
      <c r="CG189" s="212">
        <f t="shared" si="212"/>
        <v>0</v>
      </c>
      <c r="CH189" s="212">
        <f t="shared" si="212"/>
        <v>0</v>
      </c>
      <c r="CI189" s="212">
        <f t="shared" si="212"/>
        <v>0</v>
      </c>
      <c r="CJ189" s="212">
        <f t="shared" si="212"/>
        <v>0</v>
      </c>
      <c r="CK189" s="212">
        <f t="shared" si="212"/>
        <v>0</v>
      </c>
      <c r="CL189" s="212">
        <f t="shared" si="212"/>
        <v>0</v>
      </c>
      <c r="CM189" s="212">
        <f t="shared" si="212"/>
        <v>0</v>
      </c>
      <c r="CN189" s="212">
        <f t="shared" si="212"/>
        <v>0</v>
      </c>
      <c r="CO189" s="212">
        <f t="shared" si="212"/>
        <v>0</v>
      </c>
      <c r="CP189" s="212">
        <f t="shared" si="212"/>
        <v>0</v>
      </c>
    </row>
    <row r="190" spans="1:94" ht="12.75" customHeight="1" outlineLevel="1" x14ac:dyDescent="0.2">
      <c r="B190" s="3" t="s">
        <v>242</v>
      </c>
      <c r="J190" s="5" t="s">
        <v>5</v>
      </c>
      <c r="R190" s="204">
        <f>R187+R188-R189</f>
        <v>0</v>
      </c>
      <c r="S190" s="204">
        <f t="shared" ref="S190:CD190" si="213">S187+S188-S189</f>
        <v>0</v>
      </c>
      <c r="T190" s="204">
        <f t="shared" si="213"/>
        <v>0</v>
      </c>
      <c r="U190" s="209">
        <f t="shared" si="213"/>
        <v>0</v>
      </c>
      <c r="V190" s="209">
        <f t="shared" si="213"/>
        <v>0</v>
      </c>
      <c r="W190" s="209">
        <f t="shared" si="213"/>
        <v>0</v>
      </c>
      <c r="X190" s="209">
        <f t="shared" si="213"/>
        <v>21.757705208251537</v>
      </c>
      <c r="Y190" s="209">
        <f t="shared" si="213"/>
        <v>23.15122850231603</v>
      </c>
      <c r="Z190" s="209">
        <f t="shared" si="213"/>
        <v>24.038653008895153</v>
      </c>
      <c r="AA190" s="209">
        <f t="shared" si="213"/>
        <v>24.704534353437339</v>
      </c>
      <c r="AB190" s="209">
        <f t="shared" si="213"/>
        <v>23.665391262828052</v>
      </c>
      <c r="AC190" s="209">
        <f t="shared" si="213"/>
        <v>22.394633650037179</v>
      </c>
      <c r="AD190" s="209">
        <f t="shared" si="213"/>
        <v>23.50659976780571</v>
      </c>
      <c r="AE190" s="209">
        <f t="shared" si="213"/>
        <v>25.27150996220854</v>
      </c>
      <c r="AF190" s="209">
        <f t="shared" si="213"/>
        <v>25.671588009783193</v>
      </c>
      <c r="AG190" s="209">
        <f t="shared" si="213"/>
        <v>28.853191774750542</v>
      </c>
      <c r="AH190" s="209">
        <f t="shared" si="213"/>
        <v>27.981259908990694</v>
      </c>
      <c r="AI190" s="209">
        <f t="shared" si="213"/>
        <v>26.260706066787236</v>
      </c>
      <c r="AJ190" s="209">
        <f t="shared" si="213"/>
        <v>29.712858486825155</v>
      </c>
      <c r="AK190" s="209">
        <f t="shared" si="213"/>
        <v>28.527891951350568</v>
      </c>
      <c r="AL190" s="209">
        <f t="shared" si="213"/>
        <v>33.814900425886322</v>
      </c>
      <c r="AM190" s="209">
        <f t="shared" si="213"/>
        <v>30.412493950044563</v>
      </c>
      <c r="AN190" s="209">
        <f t="shared" si="213"/>
        <v>29.719323352035929</v>
      </c>
      <c r="AO190" s="209">
        <f t="shared" si="213"/>
        <v>34.437505950243235</v>
      </c>
      <c r="AP190" s="209">
        <f t="shared" si="213"/>
        <v>35.714468256189718</v>
      </c>
      <c r="AQ190" s="209">
        <f t="shared" si="213"/>
        <v>32.489289736845762</v>
      </c>
      <c r="AR190" s="209">
        <f t="shared" si="213"/>
        <v>38.057976638361197</v>
      </c>
      <c r="AS190" s="209">
        <f t="shared" si="213"/>
        <v>35.733391730340884</v>
      </c>
      <c r="AT190" s="209">
        <f t="shared" si="213"/>
        <v>34.778224271761246</v>
      </c>
      <c r="AU190" s="209">
        <f t="shared" si="213"/>
        <v>36.56434737529338</v>
      </c>
      <c r="AV190" s="209">
        <f t="shared" si="213"/>
        <v>35.720818664396859</v>
      </c>
      <c r="AW190" s="209">
        <f t="shared" si="213"/>
        <v>9.7234689526241596</v>
      </c>
      <c r="AX190" s="209">
        <f t="shared" si="213"/>
        <v>0</v>
      </c>
      <c r="AY190" s="209">
        <f t="shared" si="213"/>
        <v>0</v>
      </c>
      <c r="AZ190" s="209">
        <f t="shared" si="213"/>
        <v>0</v>
      </c>
      <c r="BA190" s="209">
        <f t="shared" si="213"/>
        <v>0</v>
      </c>
      <c r="BB190" s="209">
        <f t="shared" si="213"/>
        <v>0</v>
      </c>
      <c r="BC190" s="209">
        <f t="shared" si="213"/>
        <v>0</v>
      </c>
      <c r="BD190" s="209">
        <f t="shared" si="213"/>
        <v>0</v>
      </c>
      <c r="BE190" s="209">
        <f t="shared" si="213"/>
        <v>0</v>
      </c>
      <c r="BF190" s="209">
        <f t="shared" si="213"/>
        <v>0</v>
      </c>
      <c r="BG190" s="209">
        <f t="shared" si="213"/>
        <v>0</v>
      </c>
      <c r="BH190" s="209">
        <f t="shared" si="213"/>
        <v>0</v>
      </c>
      <c r="BI190" s="209">
        <f t="shared" si="213"/>
        <v>0</v>
      </c>
      <c r="BJ190" s="209">
        <f t="shared" si="213"/>
        <v>0</v>
      </c>
      <c r="BK190" s="209">
        <f t="shared" si="213"/>
        <v>0</v>
      </c>
      <c r="BL190" s="209">
        <f t="shared" si="213"/>
        <v>0</v>
      </c>
      <c r="BM190" s="209">
        <f t="shared" si="213"/>
        <v>0</v>
      </c>
      <c r="BN190" s="209">
        <f t="shared" si="213"/>
        <v>0</v>
      </c>
      <c r="BO190" s="209">
        <f t="shared" si="213"/>
        <v>0</v>
      </c>
      <c r="BP190" s="209">
        <f t="shared" si="213"/>
        <v>0</v>
      </c>
      <c r="BQ190" s="209">
        <f t="shared" si="213"/>
        <v>0</v>
      </c>
      <c r="BR190" s="209">
        <f t="shared" si="213"/>
        <v>0</v>
      </c>
      <c r="BS190" s="209">
        <f t="shared" si="213"/>
        <v>0</v>
      </c>
      <c r="BT190" s="209">
        <f t="shared" si="213"/>
        <v>0</v>
      </c>
      <c r="BU190" s="209">
        <f t="shared" si="213"/>
        <v>0</v>
      </c>
      <c r="BV190" s="209">
        <f t="shared" si="213"/>
        <v>0</v>
      </c>
      <c r="BW190" s="209">
        <f t="shared" si="213"/>
        <v>0</v>
      </c>
      <c r="BX190" s="209">
        <f t="shared" si="213"/>
        <v>0</v>
      </c>
      <c r="BY190" s="209">
        <f t="shared" si="213"/>
        <v>0</v>
      </c>
      <c r="BZ190" s="209">
        <f t="shared" si="213"/>
        <v>0</v>
      </c>
      <c r="CA190" s="209">
        <f t="shared" si="213"/>
        <v>0</v>
      </c>
      <c r="CB190" s="209">
        <f t="shared" si="213"/>
        <v>0</v>
      </c>
      <c r="CC190" s="209">
        <f t="shared" si="213"/>
        <v>0</v>
      </c>
      <c r="CD190" s="209">
        <f t="shared" si="213"/>
        <v>0</v>
      </c>
      <c r="CE190" s="209">
        <f t="shared" ref="CE190:CP190" si="214">CE187+CE188-CE189</f>
        <v>0</v>
      </c>
      <c r="CF190" s="209">
        <f t="shared" si="214"/>
        <v>0</v>
      </c>
      <c r="CG190" s="209">
        <f t="shared" si="214"/>
        <v>0</v>
      </c>
      <c r="CH190" s="209">
        <f t="shared" si="214"/>
        <v>0</v>
      </c>
      <c r="CI190" s="209">
        <f t="shared" si="214"/>
        <v>0</v>
      </c>
      <c r="CJ190" s="209">
        <f t="shared" si="214"/>
        <v>0</v>
      </c>
      <c r="CK190" s="209">
        <f t="shared" si="214"/>
        <v>0</v>
      </c>
      <c r="CL190" s="209">
        <f t="shared" si="214"/>
        <v>0</v>
      </c>
      <c r="CM190" s="209">
        <f t="shared" si="214"/>
        <v>0</v>
      </c>
      <c r="CN190" s="209">
        <f t="shared" si="214"/>
        <v>0</v>
      </c>
      <c r="CO190" s="209">
        <f t="shared" si="214"/>
        <v>0</v>
      </c>
      <c r="CP190" s="209">
        <f t="shared" si="214"/>
        <v>0</v>
      </c>
    </row>
    <row r="191" spans="1:94" ht="12.75" customHeight="1" outlineLevel="1" x14ac:dyDescent="0.2">
      <c r="R191" s="204"/>
      <c r="S191" s="204"/>
      <c r="T191" s="204"/>
      <c r="U191" s="155"/>
      <c r="V191" s="155"/>
      <c r="W191" s="155"/>
      <c r="X191" s="155"/>
      <c r="Y191" s="155"/>
      <c r="Z191" s="155"/>
      <c r="AA191" s="155"/>
      <c r="AB191" s="155"/>
      <c r="AC191" s="155"/>
      <c r="AD191" s="155"/>
      <c r="AE191" s="155"/>
      <c r="AF191" s="155"/>
      <c r="AG191" s="155"/>
      <c r="AH191" s="155"/>
      <c r="AI191" s="155"/>
      <c r="AJ191" s="155"/>
      <c r="AK191" s="155"/>
      <c r="AL191" s="155"/>
      <c r="AM191" s="155"/>
      <c r="AN191" s="155"/>
      <c r="AO191" s="155"/>
      <c r="AP191" s="155"/>
      <c r="AQ191" s="155"/>
      <c r="AR191" s="155"/>
      <c r="AS191" s="155"/>
      <c r="AT191" s="155"/>
      <c r="AU191" s="155"/>
      <c r="AV191" s="155"/>
      <c r="AW191" s="155"/>
      <c r="AX191" s="155"/>
      <c r="AY191" s="155"/>
      <c r="AZ191" s="155"/>
      <c r="BA191" s="155"/>
      <c r="BB191" s="155"/>
      <c r="BC191" s="155"/>
      <c r="BD191" s="155"/>
      <c r="BE191" s="155"/>
      <c r="BF191" s="155"/>
      <c r="BG191" s="155"/>
      <c r="BH191" s="155"/>
      <c r="BI191" s="155"/>
      <c r="BJ191" s="155"/>
      <c r="BK191" s="155"/>
      <c r="BL191" s="155"/>
      <c r="BM191" s="155"/>
      <c r="BN191" s="155"/>
      <c r="BO191" s="155"/>
      <c r="BP191" s="155"/>
      <c r="BQ191" s="155"/>
      <c r="BR191" s="155"/>
      <c r="BS191" s="155"/>
      <c r="BT191" s="155"/>
      <c r="BU191" s="155"/>
      <c r="BV191" s="155"/>
      <c r="BW191" s="155"/>
      <c r="BX191" s="155"/>
      <c r="BY191" s="155"/>
      <c r="BZ191" s="155"/>
      <c r="CA191" s="155"/>
      <c r="CB191" s="155"/>
      <c r="CC191" s="155"/>
      <c r="CD191" s="155"/>
      <c r="CE191" s="155"/>
      <c r="CF191" s="155"/>
      <c r="CG191" s="155"/>
      <c r="CH191" s="155"/>
      <c r="CI191" s="155"/>
      <c r="CJ191" s="155"/>
      <c r="CK191" s="155"/>
      <c r="CL191" s="155"/>
      <c r="CM191" s="155"/>
      <c r="CN191" s="155"/>
      <c r="CO191" s="155"/>
      <c r="CP191" s="155"/>
    </row>
    <row r="192" spans="1:94" ht="12.75" customHeight="1" outlineLevel="1" x14ac:dyDescent="0.2">
      <c r="B192" s="3" t="s">
        <v>264</v>
      </c>
      <c r="J192" s="5" t="s">
        <v>5</v>
      </c>
      <c r="P192" s="127">
        <f>SUM(R192:CP192)</f>
        <v>9.7234689526241596</v>
      </c>
      <c r="R192" s="204">
        <f>(R190-R187)*R15</f>
        <v>0</v>
      </c>
      <c r="S192" s="204">
        <f t="shared" ref="S192:CD192" si="215">(S190-S187)*S15</f>
        <v>0</v>
      </c>
      <c r="T192" s="204">
        <f t="shared" si="215"/>
        <v>0</v>
      </c>
      <c r="U192" s="204">
        <f t="shared" si="215"/>
        <v>0</v>
      </c>
      <c r="V192" s="204">
        <f t="shared" si="215"/>
        <v>0</v>
      </c>
      <c r="W192" s="204">
        <f t="shared" si="215"/>
        <v>0</v>
      </c>
      <c r="X192" s="204">
        <f t="shared" si="215"/>
        <v>21.757705208251537</v>
      </c>
      <c r="Y192" s="204">
        <f t="shared" si="215"/>
        <v>1.3935232940644937</v>
      </c>
      <c r="Z192" s="204">
        <f t="shared" si="215"/>
        <v>0.88742450657912286</v>
      </c>
      <c r="AA192" s="204">
        <f t="shared" si="215"/>
        <v>0.66588134454218562</v>
      </c>
      <c r="AB192" s="204">
        <f t="shared" si="215"/>
        <v>-1.0391430906092864</v>
      </c>
      <c r="AC192" s="204">
        <f t="shared" si="215"/>
        <v>-1.2707576127908737</v>
      </c>
      <c r="AD192" s="204">
        <f t="shared" si="215"/>
        <v>1.1119661177685316</v>
      </c>
      <c r="AE192" s="204">
        <f t="shared" si="215"/>
        <v>1.7649101944028303</v>
      </c>
      <c r="AF192" s="204">
        <f t="shared" si="215"/>
        <v>0.40007804757465237</v>
      </c>
      <c r="AG192" s="204">
        <f t="shared" si="215"/>
        <v>3.181603764967349</v>
      </c>
      <c r="AH192" s="204">
        <f t="shared" si="215"/>
        <v>-0.87193186575984782</v>
      </c>
      <c r="AI192" s="204">
        <f t="shared" si="215"/>
        <v>-1.7205538422034579</v>
      </c>
      <c r="AJ192" s="204">
        <f t="shared" si="215"/>
        <v>3.452152420037919</v>
      </c>
      <c r="AK192" s="204">
        <f t="shared" si="215"/>
        <v>-1.1849665354745866</v>
      </c>
      <c r="AL192" s="204">
        <f t="shared" si="215"/>
        <v>5.2870084745357531</v>
      </c>
      <c r="AM192" s="204">
        <f t="shared" si="215"/>
        <v>-3.402406475841758</v>
      </c>
      <c r="AN192" s="204">
        <f t="shared" si="215"/>
        <v>-0.6931705980086349</v>
      </c>
      <c r="AO192" s="204">
        <f t="shared" si="215"/>
        <v>4.7181825982073065</v>
      </c>
      <c r="AP192" s="204">
        <f t="shared" si="215"/>
        <v>1.2769623059464834</v>
      </c>
      <c r="AQ192" s="204">
        <f t="shared" si="215"/>
        <v>-3.2251785193439559</v>
      </c>
      <c r="AR192" s="204">
        <f t="shared" si="215"/>
        <v>5.5686869015154343</v>
      </c>
      <c r="AS192" s="204">
        <f t="shared" si="215"/>
        <v>-2.3245849080203129</v>
      </c>
      <c r="AT192" s="204">
        <f t="shared" si="215"/>
        <v>-0.9551674585796377</v>
      </c>
      <c r="AU192" s="204">
        <f t="shared" si="215"/>
        <v>1.7861231035321339</v>
      </c>
      <c r="AV192" s="204">
        <f t="shared" si="215"/>
        <v>-0.84352871089652126</v>
      </c>
      <c r="AW192" s="204">
        <f t="shared" si="215"/>
        <v>-25.997349711772699</v>
      </c>
      <c r="AX192" s="204">
        <f t="shared" si="215"/>
        <v>0</v>
      </c>
      <c r="AY192" s="204">
        <f t="shared" si="215"/>
        <v>0</v>
      </c>
      <c r="AZ192" s="204">
        <f t="shared" si="215"/>
        <v>0</v>
      </c>
      <c r="BA192" s="204">
        <f t="shared" si="215"/>
        <v>0</v>
      </c>
      <c r="BB192" s="204">
        <f t="shared" si="215"/>
        <v>0</v>
      </c>
      <c r="BC192" s="204">
        <f t="shared" si="215"/>
        <v>0</v>
      </c>
      <c r="BD192" s="204">
        <f t="shared" si="215"/>
        <v>0</v>
      </c>
      <c r="BE192" s="204">
        <f t="shared" si="215"/>
        <v>0</v>
      </c>
      <c r="BF192" s="204">
        <f t="shared" si="215"/>
        <v>0</v>
      </c>
      <c r="BG192" s="204">
        <f t="shared" si="215"/>
        <v>0</v>
      </c>
      <c r="BH192" s="204">
        <f t="shared" si="215"/>
        <v>0</v>
      </c>
      <c r="BI192" s="204">
        <f t="shared" si="215"/>
        <v>0</v>
      </c>
      <c r="BJ192" s="204">
        <f t="shared" si="215"/>
        <v>0</v>
      </c>
      <c r="BK192" s="204">
        <f t="shared" si="215"/>
        <v>0</v>
      </c>
      <c r="BL192" s="204">
        <f t="shared" si="215"/>
        <v>0</v>
      </c>
      <c r="BM192" s="204">
        <f t="shared" si="215"/>
        <v>0</v>
      </c>
      <c r="BN192" s="204">
        <f t="shared" si="215"/>
        <v>0</v>
      </c>
      <c r="BO192" s="204">
        <f t="shared" si="215"/>
        <v>0</v>
      </c>
      <c r="BP192" s="204">
        <f t="shared" si="215"/>
        <v>0</v>
      </c>
      <c r="BQ192" s="204">
        <f t="shared" si="215"/>
        <v>0</v>
      </c>
      <c r="BR192" s="204">
        <f t="shared" si="215"/>
        <v>0</v>
      </c>
      <c r="BS192" s="204">
        <f t="shared" si="215"/>
        <v>0</v>
      </c>
      <c r="BT192" s="204">
        <f t="shared" si="215"/>
        <v>0</v>
      </c>
      <c r="BU192" s="204">
        <f t="shared" si="215"/>
        <v>0</v>
      </c>
      <c r="BV192" s="204">
        <f t="shared" si="215"/>
        <v>0</v>
      </c>
      <c r="BW192" s="204">
        <f t="shared" si="215"/>
        <v>0</v>
      </c>
      <c r="BX192" s="204">
        <f t="shared" si="215"/>
        <v>0</v>
      </c>
      <c r="BY192" s="204">
        <f t="shared" si="215"/>
        <v>0</v>
      </c>
      <c r="BZ192" s="204">
        <f t="shared" si="215"/>
        <v>0</v>
      </c>
      <c r="CA192" s="204">
        <f t="shared" si="215"/>
        <v>0</v>
      </c>
      <c r="CB192" s="204">
        <f t="shared" si="215"/>
        <v>0</v>
      </c>
      <c r="CC192" s="204">
        <f t="shared" si="215"/>
        <v>0</v>
      </c>
      <c r="CD192" s="204">
        <f t="shared" si="215"/>
        <v>0</v>
      </c>
      <c r="CE192" s="204">
        <f t="shared" ref="CE192:CP192" si="216">(CE190-CE187)*CE15</f>
        <v>0</v>
      </c>
      <c r="CF192" s="204">
        <f t="shared" si="216"/>
        <v>0</v>
      </c>
      <c r="CG192" s="204">
        <f t="shared" si="216"/>
        <v>0</v>
      </c>
      <c r="CH192" s="204">
        <f t="shared" si="216"/>
        <v>0</v>
      </c>
      <c r="CI192" s="204">
        <f t="shared" si="216"/>
        <v>0</v>
      </c>
      <c r="CJ192" s="204">
        <f t="shared" si="216"/>
        <v>0</v>
      </c>
      <c r="CK192" s="204">
        <f t="shared" si="216"/>
        <v>0</v>
      </c>
      <c r="CL192" s="204">
        <f t="shared" si="216"/>
        <v>0</v>
      </c>
      <c r="CM192" s="204">
        <f t="shared" si="216"/>
        <v>0</v>
      </c>
      <c r="CN192" s="204">
        <f t="shared" si="216"/>
        <v>0</v>
      </c>
      <c r="CO192" s="204">
        <f t="shared" si="216"/>
        <v>0</v>
      </c>
      <c r="CP192" s="204">
        <f t="shared" si="216"/>
        <v>0</v>
      </c>
    </row>
    <row r="193" spans="2:94" ht="12.75" customHeight="1" outlineLevel="1" x14ac:dyDescent="0.2">
      <c r="R193" s="204"/>
      <c r="S193" s="204"/>
      <c r="T193" s="204"/>
      <c r="U193" s="155"/>
      <c r="V193" s="155"/>
      <c r="W193" s="155"/>
      <c r="X193" s="155"/>
      <c r="Y193" s="155"/>
      <c r="Z193" s="155"/>
      <c r="AA193" s="155"/>
      <c r="AB193" s="155"/>
      <c r="AC193" s="155"/>
      <c r="AD193" s="155"/>
      <c r="AE193" s="155"/>
      <c r="AF193" s="155"/>
      <c r="AG193" s="155"/>
      <c r="AH193" s="155"/>
      <c r="AI193" s="155"/>
      <c r="AJ193" s="155"/>
      <c r="AK193" s="155"/>
      <c r="AL193" s="155"/>
      <c r="AM193" s="155"/>
      <c r="AN193" s="155"/>
      <c r="AO193" s="155"/>
      <c r="AP193" s="155"/>
      <c r="AQ193" s="155"/>
      <c r="AR193" s="155"/>
      <c r="AS193" s="155"/>
      <c r="AT193" s="155"/>
      <c r="AU193" s="155"/>
      <c r="AV193" s="155"/>
      <c r="AW193" s="155"/>
      <c r="AX193" s="155"/>
      <c r="AY193" s="155"/>
      <c r="AZ193" s="155"/>
      <c r="BA193" s="155"/>
      <c r="BB193" s="155"/>
      <c r="BC193" s="155"/>
      <c r="BD193" s="155"/>
      <c r="BE193" s="155"/>
      <c r="BF193" s="155"/>
      <c r="BG193" s="155"/>
      <c r="BH193" s="155"/>
      <c r="BI193" s="155"/>
      <c r="BJ193" s="155"/>
      <c r="BK193" s="155"/>
      <c r="BL193" s="155"/>
      <c r="BM193" s="155"/>
      <c r="BN193" s="155"/>
      <c r="BO193" s="155"/>
      <c r="BP193" s="155"/>
      <c r="BQ193" s="155"/>
      <c r="BR193" s="155"/>
      <c r="BS193" s="155"/>
      <c r="BT193" s="155"/>
      <c r="BU193" s="155"/>
      <c r="BV193" s="155"/>
      <c r="BW193" s="155"/>
      <c r="BX193" s="155"/>
      <c r="BY193" s="155"/>
      <c r="BZ193" s="155"/>
      <c r="CA193" s="155"/>
      <c r="CB193" s="155"/>
      <c r="CC193" s="155"/>
      <c r="CD193" s="155"/>
      <c r="CE193" s="155"/>
      <c r="CF193" s="155"/>
      <c r="CG193" s="155"/>
      <c r="CH193" s="155"/>
      <c r="CI193" s="155"/>
      <c r="CJ193" s="155"/>
      <c r="CK193" s="155"/>
      <c r="CL193" s="155"/>
      <c r="CM193" s="155"/>
      <c r="CN193" s="155"/>
      <c r="CO193" s="155"/>
      <c r="CP193" s="155"/>
    </row>
    <row r="194" spans="2:94" ht="12.75" customHeight="1" outlineLevel="1" x14ac:dyDescent="0.2">
      <c r="B194" s="15" t="s">
        <v>223</v>
      </c>
      <c r="R194" s="204"/>
      <c r="S194" s="204"/>
      <c r="T194" s="204"/>
      <c r="U194" s="155"/>
      <c r="V194" s="155"/>
      <c r="W194" s="155"/>
      <c r="X194" s="155"/>
      <c r="Y194" s="155"/>
      <c r="Z194" s="155"/>
      <c r="AA194" s="155"/>
      <c r="AB194" s="155"/>
      <c r="AC194" s="155"/>
      <c r="AD194" s="155"/>
      <c r="AE194" s="155"/>
      <c r="AF194" s="155"/>
      <c r="AG194" s="155"/>
      <c r="AH194" s="155"/>
      <c r="AI194" s="155"/>
      <c r="AJ194" s="155"/>
      <c r="AK194" s="155"/>
      <c r="AL194" s="155"/>
      <c r="AM194" s="155"/>
      <c r="AN194" s="155"/>
      <c r="AO194" s="155"/>
      <c r="AP194" s="155"/>
      <c r="AQ194" s="155"/>
      <c r="AR194" s="155"/>
      <c r="AS194" s="155"/>
      <c r="AT194" s="155"/>
      <c r="AU194" s="155"/>
      <c r="AV194" s="155"/>
      <c r="AW194" s="155"/>
      <c r="AX194" s="155"/>
      <c r="AY194" s="155"/>
      <c r="AZ194" s="155"/>
      <c r="BA194" s="155"/>
      <c r="BB194" s="155"/>
      <c r="BC194" s="155"/>
      <c r="BD194" s="155"/>
      <c r="BE194" s="155"/>
      <c r="BF194" s="155"/>
      <c r="BG194" s="155"/>
      <c r="BH194" s="155"/>
      <c r="BI194" s="155"/>
      <c r="BJ194" s="155"/>
      <c r="BK194" s="155"/>
      <c r="BL194" s="155"/>
      <c r="BM194" s="155"/>
      <c r="BN194" s="155"/>
      <c r="BO194" s="155"/>
      <c r="BP194" s="155"/>
      <c r="BQ194" s="155"/>
      <c r="BR194" s="155"/>
      <c r="BS194" s="155"/>
      <c r="BT194" s="155"/>
      <c r="BU194" s="155"/>
      <c r="BV194" s="155"/>
      <c r="BW194" s="155"/>
      <c r="BX194" s="155"/>
      <c r="BY194" s="155"/>
      <c r="BZ194" s="155"/>
      <c r="CA194" s="155"/>
      <c r="CB194" s="155"/>
      <c r="CC194" s="155"/>
      <c r="CD194" s="155"/>
      <c r="CE194" s="155"/>
      <c r="CF194" s="155"/>
      <c r="CG194" s="155"/>
      <c r="CH194" s="155"/>
      <c r="CI194" s="155"/>
      <c r="CJ194" s="155"/>
      <c r="CK194" s="155"/>
      <c r="CL194" s="155"/>
      <c r="CM194" s="155"/>
      <c r="CN194" s="155"/>
      <c r="CO194" s="155"/>
      <c r="CP194" s="155"/>
    </row>
    <row r="195" spans="2:94" ht="12.75" customHeight="1" outlineLevel="1" x14ac:dyDescent="0.2">
      <c r="B195" s="3" t="s">
        <v>238</v>
      </c>
      <c r="J195" s="5" t="s">
        <v>5</v>
      </c>
      <c r="R195" s="204">
        <f>Q198</f>
        <v>0</v>
      </c>
      <c r="S195" s="204">
        <f t="shared" ref="S195:CD195" si="217">R198</f>
        <v>0</v>
      </c>
      <c r="T195" s="204">
        <f t="shared" si="217"/>
        <v>0</v>
      </c>
      <c r="U195" s="155">
        <f t="shared" si="217"/>
        <v>0</v>
      </c>
      <c r="V195" s="155">
        <f t="shared" si="217"/>
        <v>0</v>
      </c>
      <c r="W195" s="155">
        <f t="shared" si="217"/>
        <v>0</v>
      </c>
      <c r="X195" s="155">
        <f t="shared" si="217"/>
        <v>0</v>
      </c>
      <c r="Y195" s="155">
        <f t="shared" si="217"/>
        <v>9.3658986553831767</v>
      </c>
      <c r="Z195" s="155">
        <f t="shared" si="217"/>
        <v>9.9038956986009055</v>
      </c>
      <c r="AA195" s="155">
        <f t="shared" si="217"/>
        <v>10.044516723153492</v>
      </c>
      <c r="AB195" s="155">
        <f t="shared" si="217"/>
        <v>9.958279867775417</v>
      </c>
      <c r="AC195" s="155">
        <f t="shared" si="217"/>
        <v>10.254332790577251</v>
      </c>
      <c r="AD195" s="155">
        <f t="shared" si="217"/>
        <v>10.030940116836405</v>
      </c>
      <c r="AE195" s="155">
        <f t="shared" si="217"/>
        <v>10.193010874571996</v>
      </c>
      <c r="AF195" s="155">
        <f t="shared" si="217"/>
        <v>10.759839241132511</v>
      </c>
      <c r="AG195" s="155">
        <f t="shared" si="217"/>
        <v>10.13847033993747</v>
      </c>
      <c r="AH195" s="155">
        <f t="shared" si="217"/>
        <v>11.083981193263867</v>
      </c>
      <c r="AI195" s="155">
        <f t="shared" si="217"/>
        <v>12.17246555191673</v>
      </c>
      <c r="AJ195" s="155">
        <f t="shared" si="217"/>
        <v>12.396060385203526</v>
      </c>
      <c r="AK195" s="155">
        <f t="shared" si="217"/>
        <v>12.640989812085706</v>
      </c>
      <c r="AL195" s="155">
        <f t="shared" si="217"/>
        <v>12.890817827505487</v>
      </c>
      <c r="AM195" s="155">
        <f t="shared" si="217"/>
        <v>13.145642403233694</v>
      </c>
      <c r="AN195" s="155">
        <f t="shared" si="217"/>
        <v>13.405563470476466</v>
      </c>
      <c r="AO195" s="155">
        <f t="shared" si="217"/>
        <v>13.670682959064038</v>
      </c>
      <c r="AP195" s="155">
        <f t="shared" si="217"/>
        <v>13.94110483742341</v>
      </c>
      <c r="AQ195" s="155">
        <f t="shared" si="217"/>
        <v>14.216935153349993</v>
      </c>
      <c r="AR195" s="155">
        <f t="shared" si="217"/>
        <v>14.498282075595057</v>
      </c>
      <c r="AS195" s="155">
        <f t="shared" si="217"/>
        <v>14.378314746424394</v>
      </c>
      <c r="AT195" s="155">
        <f t="shared" si="217"/>
        <v>0.85553858222942836</v>
      </c>
      <c r="AU195" s="155">
        <f t="shared" si="217"/>
        <v>0.86965757305210012</v>
      </c>
      <c r="AV195" s="155">
        <f t="shared" si="217"/>
        <v>0.88405894369122251</v>
      </c>
      <c r="AW195" s="155">
        <f t="shared" si="217"/>
        <v>0.89874834174312923</v>
      </c>
      <c r="AX195" s="155">
        <f t="shared" si="217"/>
        <v>0.8047452263862116</v>
      </c>
      <c r="AY195" s="155">
        <f t="shared" si="217"/>
        <v>0</v>
      </c>
      <c r="AZ195" s="155">
        <f t="shared" si="217"/>
        <v>0</v>
      </c>
      <c r="BA195" s="155">
        <f t="shared" si="217"/>
        <v>0</v>
      </c>
      <c r="BB195" s="155">
        <f t="shared" si="217"/>
        <v>0</v>
      </c>
      <c r="BC195" s="155">
        <f t="shared" si="217"/>
        <v>0</v>
      </c>
      <c r="BD195" s="155">
        <f t="shared" si="217"/>
        <v>0</v>
      </c>
      <c r="BE195" s="155">
        <f t="shared" si="217"/>
        <v>0</v>
      </c>
      <c r="BF195" s="155">
        <f t="shared" si="217"/>
        <v>0</v>
      </c>
      <c r="BG195" s="155">
        <f t="shared" si="217"/>
        <v>0</v>
      </c>
      <c r="BH195" s="155">
        <f t="shared" si="217"/>
        <v>0</v>
      </c>
      <c r="BI195" s="155">
        <f t="shared" si="217"/>
        <v>0</v>
      </c>
      <c r="BJ195" s="155">
        <f t="shared" si="217"/>
        <v>0</v>
      </c>
      <c r="BK195" s="155">
        <f t="shared" si="217"/>
        <v>0</v>
      </c>
      <c r="BL195" s="155">
        <f t="shared" si="217"/>
        <v>0</v>
      </c>
      <c r="BM195" s="155">
        <f t="shared" si="217"/>
        <v>0</v>
      </c>
      <c r="BN195" s="155">
        <f t="shared" si="217"/>
        <v>0</v>
      </c>
      <c r="BO195" s="155">
        <f t="shared" si="217"/>
        <v>0</v>
      </c>
      <c r="BP195" s="155">
        <f t="shared" si="217"/>
        <v>0</v>
      </c>
      <c r="BQ195" s="155">
        <f t="shared" si="217"/>
        <v>0</v>
      </c>
      <c r="BR195" s="155">
        <f t="shared" si="217"/>
        <v>0</v>
      </c>
      <c r="BS195" s="155">
        <f t="shared" si="217"/>
        <v>0</v>
      </c>
      <c r="BT195" s="155">
        <f t="shared" si="217"/>
        <v>0</v>
      </c>
      <c r="BU195" s="155">
        <f t="shared" si="217"/>
        <v>0</v>
      </c>
      <c r="BV195" s="155">
        <f t="shared" si="217"/>
        <v>0</v>
      </c>
      <c r="BW195" s="155">
        <f t="shared" si="217"/>
        <v>0</v>
      </c>
      <c r="BX195" s="155">
        <f t="shared" si="217"/>
        <v>0</v>
      </c>
      <c r="BY195" s="155">
        <f t="shared" si="217"/>
        <v>0</v>
      </c>
      <c r="BZ195" s="155">
        <f t="shared" si="217"/>
        <v>0</v>
      </c>
      <c r="CA195" s="155">
        <f t="shared" si="217"/>
        <v>0</v>
      </c>
      <c r="CB195" s="155">
        <f t="shared" si="217"/>
        <v>0</v>
      </c>
      <c r="CC195" s="155">
        <f t="shared" si="217"/>
        <v>0</v>
      </c>
      <c r="CD195" s="155">
        <f t="shared" si="217"/>
        <v>0</v>
      </c>
      <c r="CE195" s="155">
        <f t="shared" ref="CE195:CP195" si="218">CD198</f>
        <v>0</v>
      </c>
      <c r="CF195" s="155">
        <f t="shared" si="218"/>
        <v>0</v>
      </c>
      <c r="CG195" s="155">
        <f t="shared" si="218"/>
        <v>0</v>
      </c>
      <c r="CH195" s="155">
        <f t="shared" si="218"/>
        <v>0</v>
      </c>
      <c r="CI195" s="155">
        <f t="shared" si="218"/>
        <v>0</v>
      </c>
      <c r="CJ195" s="155">
        <f t="shared" si="218"/>
        <v>0</v>
      </c>
      <c r="CK195" s="155">
        <f t="shared" si="218"/>
        <v>0</v>
      </c>
      <c r="CL195" s="155">
        <f t="shared" si="218"/>
        <v>0</v>
      </c>
      <c r="CM195" s="155">
        <f t="shared" si="218"/>
        <v>0</v>
      </c>
      <c r="CN195" s="155">
        <f t="shared" si="218"/>
        <v>0</v>
      </c>
      <c r="CO195" s="155">
        <f t="shared" si="218"/>
        <v>0</v>
      </c>
      <c r="CP195" s="155">
        <f t="shared" si="218"/>
        <v>0</v>
      </c>
    </row>
    <row r="196" spans="2:94" ht="12.75" customHeight="1" outlineLevel="1" x14ac:dyDescent="0.2">
      <c r="B196" s="3" t="s">
        <v>265</v>
      </c>
      <c r="J196" s="5" t="s">
        <v>5</v>
      </c>
      <c r="L196" s="171" t="s">
        <v>262</v>
      </c>
      <c r="P196" s="127">
        <f>SUM(R196:CP196)</f>
        <v>4624.6006143786881</v>
      </c>
      <c r="R196" s="204">
        <f>R180</f>
        <v>0</v>
      </c>
      <c r="S196" s="204">
        <f t="shared" ref="S196:CD196" si="219">S180</f>
        <v>0</v>
      </c>
      <c r="T196" s="204">
        <f t="shared" si="219"/>
        <v>0</v>
      </c>
      <c r="U196" s="204">
        <f t="shared" si="219"/>
        <v>0</v>
      </c>
      <c r="V196" s="204">
        <f t="shared" si="219"/>
        <v>0</v>
      </c>
      <c r="W196" s="204">
        <f t="shared" si="219"/>
        <v>0</v>
      </c>
      <c r="X196" s="204">
        <f t="shared" si="219"/>
        <v>170.92765046074297</v>
      </c>
      <c r="Y196" s="204">
        <f t="shared" si="219"/>
        <v>180.74609649946666</v>
      </c>
      <c r="Z196" s="204">
        <f t="shared" si="219"/>
        <v>183.31243019755127</v>
      </c>
      <c r="AA196" s="204">
        <f t="shared" si="219"/>
        <v>181.73860758690131</v>
      </c>
      <c r="AB196" s="204">
        <f t="shared" si="219"/>
        <v>187.14157342803509</v>
      </c>
      <c r="AC196" s="204">
        <f t="shared" si="219"/>
        <v>183.06465713226416</v>
      </c>
      <c r="AD196" s="204">
        <f t="shared" si="219"/>
        <v>186.02244846093896</v>
      </c>
      <c r="AE196" s="204">
        <f t="shared" si="219"/>
        <v>196.36706615066817</v>
      </c>
      <c r="AF196" s="204">
        <f t="shared" si="219"/>
        <v>185.02708370385861</v>
      </c>
      <c r="AG196" s="204">
        <f t="shared" si="219"/>
        <v>202.28265677706548</v>
      </c>
      <c r="AH196" s="204">
        <f t="shared" si="219"/>
        <v>222.14749632248029</v>
      </c>
      <c r="AI196" s="204">
        <f t="shared" si="219"/>
        <v>226.22810202996462</v>
      </c>
      <c r="AJ196" s="204">
        <f t="shared" si="219"/>
        <v>230.6980640705639</v>
      </c>
      <c r="AK196" s="204">
        <f t="shared" si="219"/>
        <v>235.2574253519752</v>
      </c>
      <c r="AL196" s="204">
        <f t="shared" si="219"/>
        <v>239.90797385901476</v>
      </c>
      <c r="AM196" s="204">
        <f t="shared" si="219"/>
        <v>244.65153333619506</v>
      </c>
      <c r="AN196" s="204">
        <f t="shared" si="219"/>
        <v>249.48996400291895</v>
      </c>
      <c r="AO196" s="204">
        <f t="shared" si="219"/>
        <v>254.42516328297734</v>
      </c>
      <c r="AP196" s="204">
        <f t="shared" si="219"/>
        <v>259.45906654863694</v>
      </c>
      <c r="AQ196" s="204">
        <f t="shared" si="219"/>
        <v>264.59364787960965</v>
      </c>
      <c r="AR196" s="204">
        <f t="shared" si="219"/>
        <v>262.40424412224456</v>
      </c>
      <c r="AS196" s="204">
        <f t="shared" si="219"/>
        <v>15.613579125687068</v>
      </c>
      <c r="AT196" s="204">
        <f t="shared" si="219"/>
        <v>15.87125070820081</v>
      </c>
      <c r="AU196" s="204">
        <f t="shared" si="219"/>
        <v>16.134075722364827</v>
      </c>
      <c r="AV196" s="204">
        <f t="shared" si="219"/>
        <v>16.402157236812123</v>
      </c>
      <c r="AW196" s="204">
        <f t="shared" si="219"/>
        <v>14.686600381548367</v>
      </c>
      <c r="AX196" s="204">
        <f t="shared" si="219"/>
        <v>0</v>
      </c>
      <c r="AY196" s="204">
        <f t="shared" si="219"/>
        <v>0</v>
      </c>
      <c r="AZ196" s="204">
        <f t="shared" si="219"/>
        <v>0</v>
      </c>
      <c r="BA196" s="204">
        <f t="shared" si="219"/>
        <v>0</v>
      </c>
      <c r="BB196" s="204">
        <f t="shared" si="219"/>
        <v>0</v>
      </c>
      <c r="BC196" s="204">
        <f t="shared" si="219"/>
        <v>0</v>
      </c>
      <c r="BD196" s="204">
        <f t="shared" si="219"/>
        <v>0</v>
      </c>
      <c r="BE196" s="204">
        <f t="shared" si="219"/>
        <v>0</v>
      </c>
      <c r="BF196" s="204">
        <f t="shared" si="219"/>
        <v>0</v>
      </c>
      <c r="BG196" s="204">
        <f t="shared" si="219"/>
        <v>0</v>
      </c>
      <c r="BH196" s="204">
        <f t="shared" si="219"/>
        <v>0</v>
      </c>
      <c r="BI196" s="204">
        <f t="shared" si="219"/>
        <v>0</v>
      </c>
      <c r="BJ196" s="204">
        <f t="shared" si="219"/>
        <v>0</v>
      </c>
      <c r="BK196" s="204">
        <f t="shared" si="219"/>
        <v>0</v>
      </c>
      <c r="BL196" s="204">
        <f t="shared" si="219"/>
        <v>0</v>
      </c>
      <c r="BM196" s="204">
        <f t="shared" si="219"/>
        <v>0</v>
      </c>
      <c r="BN196" s="204">
        <f t="shared" si="219"/>
        <v>0</v>
      </c>
      <c r="BO196" s="204">
        <f t="shared" si="219"/>
        <v>0</v>
      </c>
      <c r="BP196" s="204">
        <f t="shared" si="219"/>
        <v>0</v>
      </c>
      <c r="BQ196" s="204">
        <f t="shared" si="219"/>
        <v>0</v>
      </c>
      <c r="BR196" s="204">
        <f t="shared" si="219"/>
        <v>0</v>
      </c>
      <c r="BS196" s="204">
        <f t="shared" si="219"/>
        <v>0</v>
      </c>
      <c r="BT196" s="204">
        <f t="shared" si="219"/>
        <v>0</v>
      </c>
      <c r="BU196" s="204">
        <f t="shared" si="219"/>
        <v>0</v>
      </c>
      <c r="BV196" s="204">
        <f t="shared" si="219"/>
        <v>0</v>
      </c>
      <c r="BW196" s="204">
        <f t="shared" si="219"/>
        <v>0</v>
      </c>
      <c r="BX196" s="204">
        <f t="shared" si="219"/>
        <v>0</v>
      </c>
      <c r="BY196" s="204">
        <f t="shared" si="219"/>
        <v>0</v>
      </c>
      <c r="BZ196" s="204">
        <f t="shared" si="219"/>
        <v>0</v>
      </c>
      <c r="CA196" s="204">
        <f t="shared" si="219"/>
        <v>0</v>
      </c>
      <c r="CB196" s="204">
        <f t="shared" si="219"/>
        <v>0</v>
      </c>
      <c r="CC196" s="204">
        <f t="shared" si="219"/>
        <v>0</v>
      </c>
      <c r="CD196" s="204">
        <f t="shared" si="219"/>
        <v>0</v>
      </c>
      <c r="CE196" s="204">
        <f t="shared" ref="CE196:CP196" si="220">CE180</f>
        <v>0</v>
      </c>
      <c r="CF196" s="204">
        <f t="shared" si="220"/>
        <v>0</v>
      </c>
      <c r="CG196" s="204">
        <f t="shared" si="220"/>
        <v>0</v>
      </c>
      <c r="CH196" s="204">
        <f t="shared" si="220"/>
        <v>0</v>
      </c>
      <c r="CI196" s="204">
        <f t="shared" si="220"/>
        <v>0</v>
      </c>
      <c r="CJ196" s="204">
        <f t="shared" si="220"/>
        <v>0</v>
      </c>
      <c r="CK196" s="204">
        <f t="shared" si="220"/>
        <v>0</v>
      </c>
      <c r="CL196" s="204">
        <f t="shared" si="220"/>
        <v>0</v>
      </c>
      <c r="CM196" s="204">
        <f t="shared" si="220"/>
        <v>0</v>
      </c>
      <c r="CN196" s="204">
        <f t="shared" si="220"/>
        <v>0</v>
      </c>
      <c r="CO196" s="204">
        <f t="shared" si="220"/>
        <v>0</v>
      </c>
      <c r="CP196" s="204">
        <f t="shared" si="220"/>
        <v>0</v>
      </c>
    </row>
    <row r="197" spans="2:94" ht="12.75" customHeight="1" outlineLevel="1" x14ac:dyDescent="0.25">
      <c r="B197" s="3" t="s">
        <v>263</v>
      </c>
      <c r="J197" s="5" t="s">
        <v>5</v>
      </c>
      <c r="L197" s="211">
        <f>Input_Scen!J140</f>
        <v>20</v>
      </c>
      <c r="P197" s="127">
        <f>SUM(R197:CP197)</f>
        <v>4624.6006143786872</v>
      </c>
      <c r="R197" s="204">
        <f t="shared" ref="R197:AW197" si="221">(365-$L197)/365*R196+R195</f>
        <v>0</v>
      </c>
      <c r="S197" s="204">
        <f t="shared" si="221"/>
        <v>0</v>
      </c>
      <c r="T197" s="204">
        <f t="shared" si="221"/>
        <v>0</v>
      </c>
      <c r="U197" s="212">
        <f t="shared" si="221"/>
        <v>0</v>
      </c>
      <c r="V197" s="212">
        <f t="shared" si="221"/>
        <v>0</v>
      </c>
      <c r="W197" s="212">
        <f t="shared" si="221"/>
        <v>0</v>
      </c>
      <c r="X197" s="212">
        <f t="shared" si="221"/>
        <v>161.56175180535979</v>
      </c>
      <c r="Y197" s="212">
        <f t="shared" si="221"/>
        <v>180.20809945624893</v>
      </c>
      <c r="Z197" s="212">
        <f t="shared" si="221"/>
        <v>183.17180917299868</v>
      </c>
      <c r="AA197" s="212">
        <f t="shared" si="221"/>
        <v>181.82484444227939</v>
      </c>
      <c r="AB197" s="212">
        <f t="shared" si="221"/>
        <v>186.84552050523325</v>
      </c>
      <c r="AC197" s="212">
        <f t="shared" si="221"/>
        <v>183.28804980600501</v>
      </c>
      <c r="AD197" s="212">
        <f t="shared" si="221"/>
        <v>185.86037770320337</v>
      </c>
      <c r="AE197" s="212">
        <f t="shared" si="221"/>
        <v>195.80023778410765</v>
      </c>
      <c r="AF197" s="212">
        <f t="shared" si="221"/>
        <v>185.64845260505365</v>
      </c>
      <c r="AG197" s="212">
        <f t="shared" si="221"/>
        <v>201.33714592373909</v>
      </c>
      <c r="AH197" s="212">
        <f t="shared" si="221"/>
        <v>221.05901196382743</v>
      </c>
      <c r="AI197" s="212">
        <f t="shared" si="221"/>
        <v>226.00450719667782</v>
      </c>
      <c r="AJ197" s="212">
        <f t="shared" si="221"/>
        <v>230.45313464368172</v>
      </c>
      <c r="AK197" s="212">
        <f t="shared" si="221"/>
        <v>235.00759733655542</v>
      </c>
      <c r="AL197" s="212">
        <f t="shared" si="221"/>
        <v>239.65314928328655</v>
      </c>
      <c r="AM197" s="212">
        <f t="shared" si="221"/>
        <v>244.39161226895231</v>
      </c>
      <c r="AN197" s="212">
        <f t="shared" si="221"/>
        <v>249.22484451433138</v>
      </c>
      <c r="AO197" s="212">
        <f t="shared" si="221"/>
        <v>254.15474140461797</v>
      </c>
      <c r="AP197" s="212">
        <f t="shared" si="221"/>
        <v>259.18323623271039</v>
      </c>
      <c r="AQ197" s="212">
        <f t="shared" si="221"/>
        <v>264.31230095736458</v>
      </c>
      <c r="AR197" s="212">
        <f t="shared" si="221"/>
        <v>262.52421145141523</v>
      </c>
      <c r="AS197" s="212">
        <f t="shared" si="221"/>
        <v>29.136355289882033</v>
      </c>
      <c r="AT197" s="212">
        <f t="shared" si="221"/>
        <v>15.85713171737814</v>
      </c>
      <c r="AU197" s="212">
        <f t="shared" si="221"/>
        <v>16.119674351725706</v>
      </c>
      <c r="AV197" s="212">
        <f t="shared" si="221"/>
        <v>16.387467838760216</v>
      </c>
      <c r="AW197" s="212">
        <f t="shared" si="221"/>
        <v>14.780603496905284</v>
      </c>
      <c r="AX197" s="212">
        <f t="shared" ref="AX197:CC197" si="222">(365-$L197)/365*AX196+AX195</f>
        <v>0.8047452263862116</v>
      </c>
      <c r="AY197" s="212">
        <f t="shared" si="222"/>
        <v>0</v>
      </c>
      <c r="AZ197" s="212">
        <f t="shared" si="222"/>
        <v>0</v>
      </c>
      <c r="BA197" s="212">
        <f t="shared" si="222"/>
        <v>0</v>
      </c>
      <c r="BB197" s="212">
        <f t="shared" si="222"/>
        <v>0</v>
      </c>
      <c r="BC197" s="212">
        <f t="shared" si="222"/>
        <v>0</v>
      </c>
      <c r="BD197" s="212">
        <f t="shared" si="222"/>
        <v>0</v>
      </c>
      <c r="BE197" s="212">
        <f t="shared" si="222"/>
        <v>0</v>
      </c>
      <c r="BF197" s="212">
        <f t="shared" si="222"/>
        <v>0</v>
      </c>
      <c r="BG197" s="212">
        <f t="shared" si="222"/>
        <v>0</v>
      </c>
      <c r="BH197" s="212">
        <f t="shared" si="222"/>
        <v>0</v>
      </c>
      <c r="BI197" s="212">
        <f t="shared" si="222"/>
        <v>0</v>
      </c>
      <c r="BJ197" s="212">
        <f t="shared" si="222"/>
        <v>0</v>
      </c>
      <c r="BK197" s="212">
        <f t="shared" si="222"/>
        <v>0</v>
      </c>
      <c r="BL197" s="212">
        <f t="shared" si="222"/>
        <v>0</v>
      </c>
      <c r="BM197" s="212">
        <f t="shared" si="222"/>
        <v>0</v>
      </c>
      <c r="BN197" s="212">
        <f t="shared" si="222"/>
        <v>0</v>
      </c>
      <c r="BO197" s="212">
        <f t="shared" si="222"/>
        <v>0</v>
      </c>
      <c r="BP197" s="212">
        <f t="shared" si="222"/>
        <v>0</v>
      </c>
      <c r="BQ197" s="212">
        <f t="shared" si="222"/>
        <v>0</v>
      </c>
      <c r="BR197" s="212">
        <f t="shared" si="222"/>
        <v>0</v>
      </c>
      <c r="BS197" s="212">
        <f t="shared" si="222"/>
        <v>0</v>
      </c>
      <c r="BT197" s="212">
        <f t="shared" si="222"/>
        <v>0</v>
      </c>
      <c r="BU197" s="212">
        <f t="shared" si="222"/>
        <v>0</v>
      </c>
      <c r="BV197" s="212">
        <f t="shared" si="222"/>
        <v>0</v>
      </c>
      <c r="BW197" s="212">
        <f t="shared" si="222"/>
        <v>0</v>
      </c>
      <c r="BX197" s="212">
        <f t="shared" si="222"/>
        <v>0</v>
      </c>
      <c r="BY197" s="212">
        <f t="shared" si="222"/>
        <v>0</v>
      </c>
      <c r="BZ197" s="212">
        <f t="shared" si="222"/>
        <v>0</v>
      </c>
      <c r="CA197" s="212">
        <f t="shared" si="222"/>
        <v>0</v>
      </c>
      <c r="CB197" s="212">
        <f t="shared" si="222"/>
        <v>0</v>
      </c>
      <c r="CC197" s="212">
        <f t="shared" si="222"/>
        <v>0</v>
      </c>
      <c r="CD197" s="212">
        <f t="shared" ref="CD197:CP197" si="223">(365-$L197)/365*CD196+CD195</f>
        <v>0</v>
      </c>
      <c r="CE197" s="212">
        <f t="shared" si="223"/>
        <v>0</v>
      </c>
      <c r="CF197" s="212">
        <f t="shared" si="223"/>
        <v>0</v>
      </c>
      <c r="CG197" s="212">
        <f t="shared" si="223"/>
        <v>0</v>
      </c>
      <c r="CH197" s="212">
        <f t="shared" si="223"/>
        <v>0</v>
      </c>
      <c r="CI197" s="212">
        <f t="shared" si="223"/>
        <v>0</v>
      </c>
      <c r="CJ197" s="212">
        <f t="shared" si="223"/>
        <v>0</v>
      </c>
      <c r="CK197" s="212">
        <f t="shared" si="223"/>
        <v>0</v>
      </c>
      <c r="CL197" s="212">
        <f t="shared" si="223"/>
        <v>0</v>
      </c>
      <c r="CM197" s="212">
        <f t="shared" si="223"/>
        <v>0</v>
      </c>
      <c r="CN197" s="212">
        <f t="shared" si="223"/>
        <v>0</v>
      </c>
      <c r="CO197" s="212">
        <f t="shared" si="223"/>
        <v>0</v>
      </c>
      <c r="CP197" s="212">
        <f t="shared" si="223"/>
        <v>0</v>
      </c>
    </row>
    <row r="198" spans="2:94" ht="12.75" customHeight="1" outlineLevel="1" x14ac:dyDescent="0.2">
      <c r="B198" s="3" t="s">
        <v>242</v>
      </c>
      <c r="J198" s="5" t="s">
        <v>5</v>
      </c>
      <c r="R198" s="204">
        <f>R195+R196-R197</f>
        <v>0</v>
      </c>
      <c r="S198" s="204">
        <f t="shared" ref="S198:CD198" si="224">S195+S196-S197</f>
        <v>0</v>
      </c>
      <c r="T198" s="204">
        <f t="shared" si="224"/>
        <v>0</v>
      </c>
      <c r="U198" s="209">
        <f t="shared" si="224"/>
        <v>0</v>
      </c>
      <c r="V198" s="209">
        <f t="shared" si="224"/>
        <v>0</v>
      </c>
      <c r="W198" s="209">
        <f t="shared" si="224"/>
        <v>0</v>
      </c>
      <c r="X198" s="209">
        <f t="shared" si="224"/>
        <v>9.3658986553831767</v>
      </c>
      <c r="Y198" s="209">
        <f t="shared" si="224"/>
        <v>9.9038956986009055</v>
      </c>
      <c r="Z198" s="209">
        <f t="shared" si="224"/>
        <v>10.044516723153492</v>
      </c>
      <c r="AA198" s="209">
        <f t="shared" si="224"/>
        <v>9.958279867775417</v>
      </c>
      <c r="AB198" s="209">
        <f t="shared" si="224"/>
        <v>10.254332790577251</v>
      </c>
      <c r="AC198" s="209">
        <f t="shared" si="224"/>
        <v>10.030940116836405</v>
      </c>
      <c r="AD198" s="209">
        <f t="shared" si="224"/>
        <v>10.193010874571996</v>
      </c>
      <c r="AE198" s="209">
        <f t="shared" si="224"/>
        <v>10.759839241132511</v>
      </c>
      <c r="AF198" s="209">
        <f t="shared" si="224"/>
        <v>10.13847033993747</v>
      </c>
      <c r="AG198" s="209">
        <f t="shared" si="224"/>
        <v>11.083981193263867</v>
      </c>
      <c r="AH198" s="209">
        <f t="shared" si="224"/>
        <v>12.17246555191673</v>
      </c>
      <c r="AI198" s="209">
        <f t="shared" si="224"/>
        <v>12.396060385203526</v>
      </c>
      <c r="AJ198" s="209">
        <f t="shared" si="224"/>
        <v>12.640989812085706</v>
      </c>
      <c r="AK198" s="209">
        <f t="shared" si="224"/>
        <v>12.890817827505487</v>
      </c>
      <c r="AL198" s="209">
        <f t="shared" si="224"/>
        <v>13.145642403233694</v>
      </c>
      <c r="AM198" s="209">
        <f t="shared" si="224"/>
        <v>13.405563470476466</v>
      </c>
      <c r="AN198" s="209">
        <f t="shared" si="224"/>
        <v>13.670682959064038</v>
      </c>
      <c r="AO198" s="209">
        <f t="shared" si="224"/>
        <v>13.94110483742341</v>
      </c>
      <c r="AP198" s="209">
        <f t="shared" si="224"/>
        <v>14.216935153349993</v>
      </c>
      <c r="AQ198" s="209">
        <f t="shared" si="224"/>
        <v>14.498282075595057</v>
      </c>
      <c r="AR198" s="209">
        <f t="shared" si="224"/>
        <v>14.378314746424394</v>
      </c>
      <c r="AS198" s="209">
        <f t="shared" si="224"/>
        <v>0.85553858222942836</v>
      </c>
      <c r="AT198" s="209">
        <f t="shared" si="224"/>
        <v>0.86965757305210012</v>
      </c>
      <c r="AU198" s="209">
        <f t="shared" si="224"/>
        <v>0.88405894369122251</v>
      </c>
      <c r="AV198" s="209">
        <f t="shared" si="224"/>
        <v>0.89874834174312923</v>
      </c>
      <c r="AW198" s="209">
        <f t="shared" si="224"/>
        <v>0.8047452263862116</v>
      </c>
      <c r="AX198" s="209">
        <f t="shared" si="224"/>
        <v>0</v>
      </c>
      <c r="AY198" s="209">
        <f t="shared" si="224"/>
        <v>0</v>
      </c>
      <c r="AZ198" s="209">
        <f t="shared" si="224"/>
        <v>0</v>
      </c>
      <c r="BA198" s="209">
        <f t="shared" si="224"/>
        <v>0</v>
      </c>
      <c r="BB198" s="209">
        <f t="shared" si="224"/>
        <v>0</v>
      </c>
      <c r="BC198" s="209">
        <f t="shared" si="224"/>
        <v>0</v>
      </c>
      <c r="BD198" s="209">
        <f t="shared" si="224"/>
        <v>0</v>
      </c>
      <c r="BE198" s="209">
        <f t="shared" si="224"/>
        <v>0</v>
      </c>
      <c r="BF198" s="209">
        <f t="shared" si="224"/>
        <v>0</v>
      </c>
      <c r="BG198" s="209">
        <f t="shared" si="224"/>
        <v>0</v>
      </c>
      <c r="BH198" s="209">
        <f t="shared" si="224"/>
        <v>0</v>
      </c>
      <c r="BI198" s="209">
        <f t="shared" si="224"/>
        <v>0</v>
      </c>
      <c r="BJ198" s="209">
        <f t="shared" si="224"/>
        <v>0</v>
      </c>
      <c r="BK198" s="209">
        <f t="shared" si="224"/>
        <v>0</v>
      </c>
      <c r="BL198" s="209">
        <f t="shared" si="224"/>
        <v>0</v>
      </c>
      <c r="BM198" s="209">
        <f t="shared" si="224"/>
        <v>0</v>
      </c>
      <c r="BN198" s="209">
        <f t="shared" si="224"/>
        <v>0</v>
      </c>
      <c r="BO198" s="209">
        <f t="shared" si="224"/>
        <v>0</v>
      </c>
      <c r="BP198" s="209">
        <f t="shared" si="224"/>
        <v>0</v>
      </c>
      <c r="BQ198" s="209">
        <f t="shared" si="224"/>
        <v>0</v>
      </c>
      <c r="BR198" s="209">
        <f t="shared" si="224"/>
        <v>0</v>
      </c>
      <c r="BS198" s="209">
        <f t="shared" si="224"/>
        <v>0</v>
      </c>
      <c r="BT198" s="209">
        <f t="shared" si="224"/>
        <v>0</v>
      </c>
      <c r="BU198" s="209">
        <f t="shared" si="224"/>
        <v>0</v>
      </c>
      <c r="BV198" s="209">
        <f t="shared" si="224"/>
        <v>0</v>
      </c>
      <c r="BW198" s="209">
        <f t="shared" si="224"/>
        <v>0</v>
      </c>
      <c r="BX198" s="209">
        <f t="shared" si="224"/>
        <v>0</v>
      </c>
      <c r="BY198" s="209">
        <f t="shared" si="224"/>
        <v>0</v>
      </c>
      <c r="BZ198" s="209">
        <f t="shared" si="224"/>
        <v>0</v>
      </c>
      <c r="CA198" s="209">
        <f t="shared" si="224"/>
        <v>0</v>
      </c>
      <c r="CB198" s="209">
        <f t="shared" si="224"/>
        <v>0</v>
      </c>
      <c r="CC198" s="209">
        <f t="shared" si="224"/>
        <v>0</v>
      </c>
      <c r="CD198" s="209">
        <f t="shared" si="224"/>
        <v>0</v>
      </c>
      <c r="CE198" s="209">
        <f t="shared" ref="CE198:CP198" si="225">CE195+CE196-CE197</f>
        <v>0</v>
      </c>
      <c r="CF198" s="209">
        <f t="shared" si="225"/>
        <v>0</v>
      </c>
      <c r="CG198" s="209">
        <f t="shared" si="225"/>
        <v>0</v>
      </c>
      <c r="CH198" s="209">
        <f t="shared" si="225"/>
        <v>0</v>
      </c>
      <c r="CI198" s="209">
        <f t="shared" si="225"/>
        <v>0</v>
      </c>
      <c r="CJ198" s="209">
        <f t="shared" si="225"/>
        <v>0</v>
      </c>
      <c r="CK198" s="209">
        <f t="shared" si="225"/>
        <v>0</v>
      </c>
      <c r="CL198" s="209">
        <f t="shared" si="225"/>
        <v>0</v>
      </c>
      <c r="CM198" s="209">
        <f t="shared" si="225"/>
        <v>0</v>
      </c>
      <c r="CN198" s="209">
        <f t="shared" si="225"/>
        <v>0</v>
      </c>
      <c r="CO198" s="209">
        <f t="shared" si="225"/>
        <v>0</v>
      </c>
      <c r="CP198" s="209">
        <f t="shared" si="225"/>
        <v>0</v>
      </c>
    </row>
    <row r="199" spans="2:94" ht="12.75" customHeight="1" outlineLevel="1" x14ac:dyDescent="0.2">
      <c r="R199" s="204"/>
      <c r="S199" s="204"/>
      <c r="T199" s="204"/>
      <c r="U199" s="155"/>
      <c r="V199" s="155"/>
      <c r="W199" s="155"/>
      <c r="X199" s="155"/>
      <c r="Y199" s="155"/>
      <c r="Z199" s="155"/>
      <c r="AA199" s="155"/>
      <c r="AB199" s="155"/>
      <c r="AC199" s="155"/>
      <c r="AD199" s="155"/>
      <c r="AE199" s="155"/>
      <c r="AF199" s="155"/>
      <c r="AG199" s="155"/>
      <c r="AH199" s="155"/>
      <c r="AI199" s="155"/>
      <c r="AJ199" s="155"/>
      <c r="AK199" s="155"/>
      <c r="AL199" s="155"/>
      <c r="AM199" s="155"/>
      <c r="AN199" s="155"/>
      <c r="AO199" s="155"/>
      <c r="AP199" s="155"/>
      <c r="AQ199" s="155"/>
      <c r="AR199" s="155"/>
      <c r="AS199" s="155"/>
      <c r="AT199" s="155"/>
      <c r="AU199" s="155"/>
      <c r="AV199" s="155"/>
      <c r="AW199" s="155"/>
      <c r="AX199" s="155"/>
      <c r="AY199" s="155"/>
      <c r="AZ199" s="155"/>
      <c r="BA199" s="155"/>
      <c r="BB199" s="155"/>
      <c r="BC199" s="155"/>
      <c r="BD199" s="155"/>
      <c r="BE199" s="155"/>
      <c r="BF199" s="155"/>
      <c r="BG199" s="155"/>
      <c r="BH199" s="155"/>
      <c r="BI199" s="155"/>
      <c r="BJ199" s="155"/>
      <c r="BK199" s="155"/>
      <c r="BL199" s="155"/>
      <c r="BM199" s="155"/>
      <c r="BN199" s="155"/>
      <c r="BO199" s="155"/>
      <c r="BP199" s="155"/>
      <c r="BQ199" s="155"/>
      <c r="BR199" s="155"/>
      <c r="BS199" s="155"/>
      <c r="BT199" s="155"/>
      <c r="BU199" s="155"/>
      <c r="BV199" s="155"/>
      <c r="BW199" s="155"/>
      <c r="BX199" s="155"/>
      <c r="BY199" s="155"/>
      <c r="BZ199" s="155"/>
      <c r="CA199" s="155"/>
      <c r="CB199" s="155"/>
      <c r="CC199" s="155"/>
      <c r="CD199" s="155"/>
      <c r="CE199" s="155"/>
      <c r="CF199" s="155"/>
      <c r="CG199" s="155"/>
      <c r="CH199" s="155"/>
      <c r="CI199" s="155"/>
      <c r="CJ199" s="155"/>
      <c r="CK199" s="155"/>
      <c r="CL199" s="155"/>
      <c r="CM199" s="155"/>
      <c r="CN199" s="155"/>
      <c r="CO199" s="155"/>
      <c r="CP199" s="155"/>
    </row>
    <row r="200" spans="2:94" ht="12.75" customHeight="1" outlineLevel="1" x14ac:dyDescent="0.2">
      <c r="B200" s="3" t="s">
        <v>266</v>
      </c>
      <c r="J200" s="5" t="s">
        <v>5</v>
      </c>
      <c r="P200" s="127">
        <f>SUM(R200:CP200)</f>
        <v>0.8047452263862116</v>
      </c>
      <c r="R200" s="204">
        <f>(R198-R195)*R15</f>
        <v>0</v>
      </c>
      <c r="S200" s="204">
        <f t="shared" ref="S200:CD200" si="226">(S198-S195)*S15</f>
        <v>0</v>
      </c>
      <c r="T200" s="204">
        <f t="shared" si="226"/>
        <v>0</v>
      </c>
      <c r="U200" s="204">
        <f t="shared" si="226"/>
        <v>0</v>
      </c>
      <c r="V200" s="204">
        <f t="shared" si="226"/>
        <v>0</v>
      </c>
      <c r="W200" s="204">
        <f t="shared" si="226"/>
        <v>0</v>
      </c>
      <c r="X200" s="204">
        <f t="shared" si="226"/>
        <v>9.3658986553831767</v>
      </c>
      <c r="Y200" s="204">
        <f t="shared" si="226"/>
        <v>0.53799704321772879</v>
      </c>
      <c r="Z200" s="204">
        <f t="shared" si="226"/>
        <v>0.14062102455258696</v>
      </c>
      <c r="AA200" s="204">
        <f t="shared" si="226"/>
        <v>-8.6236855378075461E-2</v>
      </c>
      <c r="AB200" s="204">
        <f t="shared" si="226"/>
        <v>0.29605292280183448</v>
      </c>
      <c r="AC200" s="204">
        <f t="shared" si="226"/>
        <v>-0.2233926737408467</v>
      </c>
      <c r="AD200" s="204">
        <f t="shared" si="226"/>
        <v>0.16207075773559154</v>
      </c>
      <c r="AE200" s="204">
        <f t="shared" si="226"/>
        <v>0.5668283665605145</v>
      </c>
      <c r="AF200" s="204">
        <f t="shared" si="226"/>
        <v>-0.62136890119504073</v>
      </c>
      <c r="AG200" s="204">
        <f t="shared" si="226"/>
        <v>0.94551085332639673</v>
      </c>
      <c r="AH200" s="204">
        <f t="shared" si="226"/>
        <v>1.0884843586528632</v>
      </c>
      <c r="AI200" s="204">
        <f t="shared" si="226"/>
        <v>0.2235948332867963</v>
      </c>
      <c r="AJ200" s="204">
        <f t="shared" si="226"/>
        <v>0.24492942688218022</v>
      </c>
      <c r="AK200" s="204">
        <f t="shared" si="226"/>
        <v>0.24982801541978006</v>
      </c>
      <c r="AL200" s="204">
        <f t="shared" si="226"/>
        <v>0.25482457572820749</v>
      </c>
      <c r="AM200" s="204">
        <f t="shared" si="226"/>
        <v>0.25992106724277164</v>
      </c>
      <c r="AN200" s="204">
        <f t="shared" si="226"/>
        <v>0.2651194885875725</v>
      </c>
      <c r="AO200" s="204">
        <f t="shared" si="226"/>
        <v>0.2704218783593717</v>
      </c>
      <c r="AP200" s="204">
        <f t="shared" si="226"/>
        <v>0.27583031592658358</v>
      </c>
      <c r="AQ200" s="204">
        <f t="shared" si="226"/>
        <v>0.28134692224506352</v>
      </c>
      <c r="AR200" s="204">
        <f t="shared" si="226"/>
        <v>-0.11996732917066311</v>
      </c>
      <c r="AS200" s="204">
        <f t="shared" si="226"/>
        <v>-13.522776164194966</v>
      </c>
      <c r="AT200" s="204">
        <f t="shared" si="226"/>
        <v>1.4118990822671762E-2</v>
      </c>
      <c r="AU200" s="204">
        <f t="shared" si="226"/>
        <v>1.4401370639122391E-2</v>
      </c>
      <c r="AV200" s="204">
        <f t="shared" si="226"/>
        <v>1.4689398051906721E-2</v>
      </c>
      <c r="AW200" s="204">
        <f t="shared" si="226"/>
        <v>-9.4003115356917633E-2</v>
      </c>
      <c r="AX200" s="204">
        <f t="shared" si="226"/>
        <v>0</v>
      </c>
      <c r="AY200" s="204">
        <f t="shared" si="226"/>
        <v>0</v>
      </c>
      <c r="AZ200" s="204">
        <f t="shared" si="226"/>
        <v>0</v>
      </c>
      <c r="BA200" s="204">
        <f t="shared" si="226"/>
        <v>0</v>
      </c>
      <c r="BB200" s="204">
        <f t="shared" si="226"/>
        <v>0</v>
      </c>
      <c r="BC200" s="204">
        <f t="shared" si="226"/>
        <v>0</v>
      </c>
      <c r="BD200" s="204">
        <f t="shared" si="226"/>
        <v>0</v>
      </c>
      <c r="BE200" s="204">
        <f t="shared" si="226"/>
        <v>0</v>
      </c>
      <c r="BF200" s="204">
        <f t="shared" si="226"/>
        <v>0</v>
      </c>
      <c r="BG200" s="204">
        <f t="shared" si="226"/>
        <v>0</v>
      </c>
      <c r="BH200" s="204">
        <f t="shared" si="226"/>
        <v>0</v>
      </c>
      <c r="BI200" s="204">
        <f t="shared" si="226"/>
        <v>0</v>
      </c>
      <c r="BJ200" s="204">
        <f t="shared" si="226"/>
        <v>0</v>
      </c>
      <c r="BK200" s="204">
        <f t="shared" si="226"/>
        <v>0</v>
      </c>
      <c r="BL200" s="204">
        <f t="shared" si="226"/>
        <v>0</v>
      </c>
      <c r="BM200" s="204">
        <f t="shared" si="226"/>
        <v>0</v>
      </c>
      <c r="BN200" s="204">
        <f t="shared" si="226"/>
        <v>0</v>
      </c>
      <c r="BO200" s="204">
        <f t="shared" si="226"/>
        <v>0</v>
      </c>
      <c r="BP200" s="204">
        <f t="shared" si="226"/>
        <v>0</v>
      </c>
      <c r="BQ200" s="204">
        <f t="shared" si="226"/>
        <v>0</v>
      </c>
      <c r="BR200" s="204">
        <f t="shared" si="226"/>
        <v>0</v>
      </c>
      <c r="BS200" s="204">
        <f t="shared" si="226"/>
        <v>0</v>
      </c>
      <c r="BT200" s="204">
        <f t="shared" si="226"/>
        <v>0</v>
      </c>
      <c r="BU200" s="204">
        <f t="shared" si="226"/>
        <v>0</v>
      </c>
      <c r="BV200" s="204">
        <f t="shared" si="226"/>
        <v>0</v>
      </c>
      <c r="BW200" s="204">
        <f t="shared" si="226"/>
        <v>0</v>
      </c>
      <c r="BX200" s="204">
        <f t="shared" si="226"/>
        <v>0</v>
      </c>
      <c r="BY200" s="204">
        <f t="shared" si="226"/>
        <v>0</v>
      </c>
      <c r="BZ200" s="204">
        <f t="shared" si="226"/>
        <v>0</v>
      </c>
      <c r="CA200" s="204">
        <f t="shared" si="226"/>
        <v>0</v>
      </c>
      <c r="CB200" s="204">
        <f t="shared" si="226"/>
        <v>0</v>
      </c>
      <c r="CC200" s="204">
        <f t="shared" si="226"/>
        <v>0</v>
      </c>
      <c r="CD200" s="204">
        <f t="shared" si="226"/>
        <v>0</v>
      </c>
      <c r="CE200" s="204">
        <f t="shared" ref="CE200:CP200" si="227">(CE198-CE195)*CE15</f>
        <v>0</v>
      </c>
      <c r="CF200" s="204">
        <f t="shared" si="227"/>
        <v>0</v>
      </c>
      <c r="CG200" s="204">
        <f t="shared" si="227"/>
        <v>0</v>
      </c>
      <c r="CH200" s="204">
        <f t="shared" si="227"/>
        <v>0</v>
      </c>
      <c r="CI200" s="204">
        <f t="shared" si="227"/>
        <v>0</v>
      </c>
      <c r="CJ200" s="204">
        <f t="shared" si="227"/>
        <v>0</v>
      </c>
      <c r="CK200" s="204">
        <f t="shared" si="227"/>
        <v>0</v>
      </c>
      <c r="CL200" s="204">
        <f t="shared" si="227"/>
        <v>0</v>
      </c>
      <c r="CM200" s="204">
        <f t="shared" si="227"/>
        <v>0</v>
      </c>
      <c r="CN200" s="204">
        <f t="shared" si="227"/>
        <v>0</v>
      </c>
      <c r="CO200" s="204">
        <f t="shared" si="227"/>
        <v>0</v>
      </c>
      <c r="CP200" s="204">
        <f t="shared" si="227"/>
        <v>0</v>
      </c>
    </row>
    <row r="201" spans="2:94" ht="12.75" customHeight="1" outlineLevel="1" x14ac:dyDescent="0.2">
      <c r="R201" s="204"/>
      <c r="S201" s="204"/>
      <c r="T201" s="204"/>
      <c r="U201" s="155"/>
      <c r="V201" s="155"/>
      <c r="W201" s="155"/>
      <c r="X201" s="155"/>
      <c r="Y201" s="155"/>
      <c r="Z201" s="155"/>
      <c r="AA201" s="155"/>
      <c r="AB201" s="155"/>
      <c r="AC201" s="155"/>
      <c r="AD201" s="155"/>
      <c r="AE201" s="155"/>
      <c r="AF201" s="155"/>
      <c r="AG201" s="155"/>
      <c r="AH201" s="155"/>
      <c r="AI201" s="155"/>
      <c r="AJ201" s="155"/>
      <c r="AK201" s="155"/>
      <c r="AL201" s="155"/>
      <c r="AM201" s="155"/>
      <c r="AN201" s="155"/>
      <c r="AO201" s="155"/>
      <c r="AP201" s="155"/>
      <c r="AQ201" s="155"/>
      <c r="AR201" s="155"/>
      <c r="AS201" s="155"/>
      <c r="AT201" s="155"/>
      <c r="AU201" s="155"/>
      <c r="AV201" s="155"/>
      <c r="AW201" s="155"/>
      <c r="AX201" s="155"/>
      <c r="AY201" s="155"/>
      <c r="AZ201" s="155"/>
      <c r="BA201" s="155"/>
      <c r="BB201" s="155"/>
      <c r="BC201" s="155"/>
      <c r="BD201" s="155"/>
      <c r="BE201" s="155"/>
      <c r="BF201" s="155"/>
      <c r="BG201" s="155"/>
      <c r="BH201" s="155"/>
      <c r="BI201" s="155"/>
      <c r="BJ201" s="155"/>
      <c r="BK201" s="155"/>
      <c r="BL201" s="155"/>
      <c r="BM201" s="155"/>
      <c r="BN201" s="155"/>
      <c r="BO201" s="155"/>
      <c r="BP201" s="155"/>
      <c r="BQ201" s="155"/>
      <c r="BR201" s="155"/>
      <c r="BS201" s="155"/>
      <c r="BT201" s="155"/>
      <c r="BU201" s="155"/>
      <c r="BV201" s="155"/>
      <c r="BW201" s="155"/>
      <c r="BX201" s="155"/>
      <c r="BY201" s="155"/>
      <c r="BZ201" s="155"/>
      <c r="CA201" s="155"/>
      <c r="CB201" s="155"/>
      <c r="CC201" s="155"/>
      <c r="CD201" s="155"/>
      <c r="CE201" s="155"/>
      <c r="CF201" s="155"/>
      <c r="CG201" s="155"/>
      <c r="CH201" s="155"/>
      <c r="CI201" s="155"/>
      <c r="CJ201" s="155"/>
      <c r="CK201" s="155"/>
      <c r="CL201" s="155"/>
      <c r="CM201" s="155"/>
      <c r="CN201" s="155"/>
      <c r="CO201" s="155"/>
      <c r="CP201" s="155"/>
    </row>
    <row r="202" spans="2:94" ht="12.75" customHeight="1" outlineLevel="1" x14ac:dyDescent="0.2">
      <c r="B202" s="15" t="s">
        <v>267</v>
      </c>
      <c r="R202" s="204"/>
      <c r="S202" s="204"/>
      <c r="T202" s="204"/>
      <c r="U202" s="155"/>
      <c r="V202" s="155"/>
      <c r="W202" s="155"/>
      <c r="X202" s="155"/>
      <c r="Y202" s="155"/>
      <c r="Z202" s="155"/>
      <c r="AA202" s="155"/>
      <c r="AB202" s="155"/>
      <c r="AC202" s="155"/>
      <c r="AD202" s="155"/>
      <c r="AE202" s="155"/>
      <c r="AF202" s="155"/>
      <c r="AG202" s="155"/>
      <c r="AH202" s="155"/>
      <c r="AI202" s="155"/>
      <c r="AJ202" s="155"/>
      <c r="AK202" s="155"/>
      <c r="AL202" s="155"/>
      <c r="AM202" s="155"/>
      <c r="AN202" s="155"/>
      <c r="AO202" s="155"/>
      <c r="AP202" s="155"/>
      <c r="AQ202" s="155"/>
      <c r="AR202" s="155"/>
      <c r="AS202" s="155"/>
      <c r="AT202" s="155"/>
      <c r="AU202" s="155"/>
      <c r="AV202" s="155"/>
      <c r="AW202" s="155"/>
      <c r="AX202" s="155"/>
      <c r="AY202" s="155"/>
      <c r="AZ202" s="155"/>
      <c r="BA202" s="155"/>
      <c r="BB202" s="155"/>
      <c r="BC202" s="155"/>
      <c r="BD202" s="155"/>
      <c r="BE202" s="155"/>
      <c r="BF202" s="155"/>
      <c r="BG202" s="155"/>
      <c r="BH202" s="155"/>
      <c r="BI202" s="155"/>
      <c r="BJ202" s="155"/>
      <c r="BK202" s="155"/>
      <c r="BL202" s="155"/>
      <c r="BM202" s="155"/>
      <c r="BN202" s="155"/>
      <c r="BO202" s="155"/>
      <c r="BP202" s="155"/>
      <c r="BQ202" s="155"/>
      <c r="BR202" s="155"/>
      <c r="BS202" s="155"/>
      <c r="BT202" s="155"/>
      <c r="BU202" s="155"/>
      <c r="BV202" s="155"/>
      <c r="BW202" s="155"/>
      <c r="BX202" s="155"/>
      <c r="BY202" s="155"/>
      <c r="BZ202" s="155"/>
      <c r="CA202" s="155"/>
      <c r="CB202" s="155"/>
      <c r="CC202" s="155"/>
      <c r="CD202" s="155"/>
      <c r="CE202" s="155"/>
      <c r="CF202" s="155"/>
      <c r="CG202" s="155"/>
      <c r="CH202" s="155"/>
      <c r="CI202" s="155"/>
      <c r="CJ202" s="155"/>
      <c r="CK202" s="155"/>
      <c r="CL202" s="155"/>
      <c r="CM202" s="155"/>
      <c r="CN202" s="155"/>
      <c r="CO202" s="155"/>
      <c r="CP202" s="155"/>
    </row>
    <row r="203" spans="2:94" ht="12.75" customHeight="1" outlineLevel="1" x14ac:dyDescent="0.2">
      <c r="B203" s="3" t="str">
        <f>B186</f>
        <v>Accounts Receivable</v>
      </c>
      <c r="J203" s="5" t="s">
        <v>5</v>
      </c>
      <c r="P203" s="127">
        <f>SUM(R203:CP203)</f>
        <v>742.6639612182903</v>
      </c>
      <c r="R203" s="204">
        <f>R190</f>
        <v>0</v>
      </c>
      <c r="S203" s="204">
        <f t="shared" ref="S203:CD203" si="228">S190</f>
        <v>0</v>
      </c>
      <c r="T203" s="204">
        <f t="shared" si="228"/>
        <v>0</v>
      </c>
      <c r="U203" s="155">
        <f t="shared" si="228"/>
        <v>0</v>
      </c>
      <c r="V203" s="155">
        <f t="shared" si="228"/>
        <v>0</v>
      </c>
      <c r="W203" s="155">
        <f t="shared" si="228"/>
        <v>0</v>
      </c>
      <c r="X203" s="155">
        <f t="shared" si="228"/>
        <v>21.757705208251537</v>
      </c>
      <c r="Y203" s="155">
        <f t="shared" si="228"/>
        <v>23.15122850231603</v>
      </c>
      <c r="Z203" s="155">
        <f t="shared" si="228"/>
        <v>24.038653008895153</v>
      </c>
      <c r="AA203" s="155">
        <f t="shared" si="228"/>
        <v>24.704534353437339</v>
      </c>
      <c r="AB203" s="155">
        <f t="shared" si="228"/>
        <v>23.665391262828052</v>
      </c>
      <c r="AC203" s="155">
        <f t="shared" si="228"/>
        <v>22.394633650037179</v>
      </c>
      <c r="AD203" s="155">
        <f t="shared" si="228"/>
        <v>23.50659976780571</v>
      </c>
      <c r="AE203" s="155">
        <f t="shared" si="228"/>
        <v>25.27150996220854</v>
      </c>
      <c r="AF203" s="155">
        <f t="shared" si="228"/>
        <v>25.671588009783193</v>
      </c>
      <c r="AG203" s="155">
        <f t="shared" si="228"/>
        <v>28.853191774750542</v>
      </c>
      <c r="AH203" s="155">
        <f t="shared" si="228"/>
        <v>27.981259908990694</v>
      </c>
      <c r="AI203" s="155">
        <f t="shared" si="228"/>
        <v>26.260706066787236</v>
      </c>
      <c r="AJ203" s="155">
        <f t="shared" si="228"/>
        <v>29.712858486825155</v>
      </c>
      <c r="AK203" s="155">
        <f t="shared" si="228"/>
        <v>28.527891951350568</v>
      </c>
      <c r="AL203" s="155">
        <f t="shared" si="228"/>
        <v>33.814900425886322</v>
      </c>
      <c r="AM203" s="155">
        <f t="shared" si="228"/>
        <v>30.412493950044563</v>
      </c>
      <c r="AN203" s="155">
        <f t="shared" si="228"/>
        <v>29.719323352035929</v>
      </c>
      <c r="AO203" s="155">
        <f t="shared" si="228"/>
        <v>34.437505950243235</v>
      </c>
      <c r="AP203" s="155">
        <f t="shared" si="228"/>
        <v>35.714468256189718</v>
      </c>
      <c r="AQ203" s="155">
        <f t="shared" si="228"/>
        <v>32.489289736845762</v>
      </c>
      <c r="AR203" s="155">
        <f t="shared" si="228"/>
        <v>38.057976638361197</v>
      </c>
      <c r="AS203" s="155">
        <f t="shared" si="228"/>
        <v>35.733391730340884</v>
      </c>
      <c r="AT203" s="155">
        <f t="shared" si="228"/>
        <v>34.778224271761246</v>
      </c>
      <c r="AU203" s="155">
        <f t="shared" si="228"/>
        <v>36.56434737529338</v>
      </c>
      <c r="AV203" s="155">
        <f t="shared" si="228"/>
        <v>35.720818664396859</v>
      </c>
      <c r="AW203" s="155">
        <f t="shared" si="228"/>
        <v>9.7234689526241596</v>
      </c>
      <c r="AX203" s="155">
        <f t="shared" si="228"/>
        <v>0</v>
      </c>
      <c r="AY203" s="155">
        <f t="shared" si="228"/>
        <v>0</v>
      </c>
      <c r="AZ203" s="155">
        <f t="shared" si="228"/>
        <v>0</v>
      </c>
      <c r="BA203" s="155">
        <f t="shared" si="228"/>
        <v>0</v>
      </c>
      <c r="BB203" s="155">
        <f t="shared" si="228"/>
        <v>0</v>
      </c>
      <c r="BC203" s="155">
        <f t="shared" si="228"/>
        <v>0</v>
      </c>
      <c r="BD203" s="155">
        <f t="shared" si="228"/>
        <v>0</v>
      </c>
      <c r="BE203" s="155">
        <f t="shared" si="228"/>
        <v>0</v>
      </c>
      <c r="BF203" s="155">
        <f t="shared" si="228"/>
        <v>0</v>
      </c>
      <c r="BG203" s="155">
        <f t="shared" si="228"/>
        <v>0</v>
      </c>
      <c r="BH203" s="155">
        <f t="shared" si="228"/>
        <v>0</v>
      </c>
      <c r="BI203" s="155">
        <f t="shared" si="228"/>
        <v>0</v>
      </c>
      <c r="BJ203" s="155">
        <f t="shared" si="228"/>
        <v>0</v>
      </c>
      <c r="BK203" s="155">
        <f t="shared" si="228"/>
        <v>0</v>
      </c>
      <c r="BL203" s="155">
        <f t="shared" si="228"/>
        <v>0</v>
      </c>
      <c r="BM203" s="155">
        <f t="shared" si="228"/>
        <v>0</v>
      </c>
      <c r="BN203" s="155">
        <f t="shared" si="228"/>
        <v>0</v>
      </c>
      <c r="BO203" s="155">
        <f t="shared" si="228"/>
        <v>0</v>
      </c>
      <c r="BP203" s="155">
        <f t="shared" si="228"/>
        <v>0</v>
      </c>
      <c r="BQ203" s="155">
        <f t="shared" si="228"/>
        <v>0</v>
      </c>
      <c r="BR203" s="155">
        <f t="shared" si="228"/>
        <v>0</v>
      </c>
      <c r="BS203" s="155">
        <f t="shared" si="228"/>
        <v>0</v>
      </c>
      <c r="BT203" s="155">
        <f t="shared" si="228"/>
        <v>0</v>
      </c>
      <c r="BU203" s="155">
        <f t="shared" si="228"/>
        <v>0</v>
      </c>
      <c r="BV203" s="155">
        <f t="shared" si="228"/>
        <v>0</v>
      </c>
      <c r="BW203" s="155">
        <f t="shared" si="228"/>
        <v>0</v>
      </c>
      <c r="BX203" s="155">
        <f t="shared" si="228"/>
        <v>0</v>
      </c>
      <c r="BY203" s="155">
        <f t="shared" si="228"/>
        <v>0</v>
      </c>
      <c r="BZ203" s="155">
        <f t="shared" si="228"/>
        <v>0</v>
      </c>
      <c r="CA203" s="155">
        <f t="shared" si="228"/>
        <v>0</v>
      </c>
      <c r="CB203" s="155">
        <f t="shared" si="228"/>
        <v>0</v>
      </c>
      <c r="CC203" s="155">
        <f t="shared" si="228"/>
        <v>0</v>
      </c>
      <c r="CD203" s="155">
        <f t="shared" si="228"/>
        <v>0</v>
      </c>
      <c r="CE203" s="155">
        <f t="shared" ref="CE203:CP203" si="229">CE190</f>
        <v>0</v>
      </c>
      <c r="CF203" s="155">
        <f t="shared" si="229"/>
        <v>0</v>
      </c>
      <c r="CG203" s="155">
        <f t="shared" si="229"/>
        <v>0</v>
      </c>
      <c r="CH203" s="155">
        <f t="shared" si="229"/>
        <v>0</v>
      </c>
      <c r="CI203" s="155">
        <f t="shared" si="229"/>
        <v>0</v>
      </c>
      <c r="CJ203" s="155">
        <f t="shared" si="229"/>
        <v>0</v>
      </c>
      <c r="CK203" s="155">
        <f t="shared" si="229"/>
        <v>0</v>
      </c>
      <c r="CL203" s="155">
        <f t="shared" si="229"/>
        <v>0</v>
      </c>
      <c r="CM203" s="155">
        <f t="shared" si="229"/>
        <v>0</v>
      </c>
      <c r="CN203" s="155">
        <f t="shared" si="229"/>
        <v>0</v>
      </c>
      <c r="CO203" s="155">
        <f t="shared" si="229"/>
        <v>0</v>
      </c>
      <c r="CP203" s="155">
        <f t="shared" si="229"/>
        <v>0</v>
      </c>
    </row>
    <row r="204" spans="2:94" ht="12.75" customHeight="1" outlineLevel="1" x14ac:dyDescent="0.2">
      <c r="B204" s="13" t="str">
        <f>B194</f>
        <v>Accounts Payable</v>
      </c>
      <c r="C204" s="13"/>
      <c r="D204" s="13"/>
      <c r="E204" s="13"/>
      <c r="F204" s="13"/>
      <c r="G204" s="13"/>
      <c r="H204" s="13"/>
      <c r="I204" s="157"/>
      <c r="J204" s="14" t="s">
        <v>5</v>
      </c>
      <c r="K204" s="13"/>
      <c r="L204" s="13"/>
      <c r="M204" s="13"/>
      <c r="N204" s="13"/>
      <c r="O204" s="13"/>
      <c r="P204" s="177">
        <f>SUM(R204:CP204)</f>
        <v>253.40277339061311</v>
      </c>
      <c r="Q204" s="427"/>
      <c r="R204" s="426">
        <f>R198</f>
        <v>0</v>
      </c>
      <c r="S204" s="426">
        <f t="shared" ref="S204:CD204" si="230">S198</f>
        <v>0</v>
      </c>
      <c r="T204" s="426">
        <f t="shared" si="230"/>
        <v>0</v>
      </c>
      <c r="U204" s="208">
        <f t="shared" si="230"/>
        <v>0</v>
      </c>
      <c r="V204" s="208">
        <f t="shared" si="230"/>
        <v>0</v>
      </c>
      <c r="W204" s="208">
        <f t="shared" si="230"/>
        <v>0</v>
      </c>
      <c r="X204" s="208">
        <f t="shared" si="230"/>
        <v>9.3658986553831767</v>
      </c>
      <c r="Y204" s="208">
        <f t="shared" si="230"/>
        <v>9.9038956986009055</v>
      </c>
      <c r="Z204" s="208">
        <f t="shared" si="230"/>
        <v>10.044516723153492</v>
      </c>
      <c r="AA204" s="208">
        <f t="shared" si="230"/>
        <v>9.958279867775417</v>
      </c>
      <c r="AB204" s="208">
        <f t="shared" si="230"/>
        <v>10.254332790577251</v>
      </c>
      <c r="AC204" s="208">
        <f t="shared" si="230"/>
        <v>10.030940116836405</v>
      </c>
      <c r="AD204" s="208">
        <f t="shared" si="230"/>
        <v>10.193010874571996</v>
      </c>
      <c r="AE204" s="208">
        <f t="shared" si="230"/>
        <v>10.759839241132511</v>
      </c>
      <c r="AF204" s="208">
        <f t="shared" si="230"/>
        <v>10.13847033993747</v>
      </c>
      <c r="AG204" s="208">
        <f t="shared" si="230"/>
        <v>11.083981193263867</v>
      </c>
      <c r="AH204" s="208">
        <f t="shared" si="230"/>
        <v>12.17246555191673</v>
      </c>
      <c r="AI204" s="208">
        <f t="shared" si="230"/>
        <v>12.396060385203526</v>
      </c>
      <c r="AJ204" s="208">
        <f t="shared" si="230"/>
        <v>12.640989812085706</v>
      </c>
      <c r="AK204" s="208">
        <f t="shared" si="230"/>
        <v>12.890817827505487</v>
      </c>
      <c r="AL204" s="208">
        <f t="shared" si="230"/>
        <v>13.145642403233694</v>
      </c>
      <c r="AM204" s="208">
        <f t="shared" si="230"/>
        <v>13.405563470476466</v>
      </c>
      <c r="AN204" s="208">
        <f t="shared" si="230"/>
        <v>13.670682959064038</v>
      </c>
      <c r="AO204" s="208">
        <f t="shared" si="230"/>
        <v>13.94110483742341</v>
      </c>
      <c r="AP204" s="208">
        <f t="shared" si="230"/>
        <v>14.216935153349993</v>
      </c>
      <c r="AQ204" s="208">
        <f t="shared" si="230"/>
        <v>14.498282075595057</v>
      </c>
      <c r="AR204" s="208">
        <f t="shared" si="230"/>
        <v>14.378314746424394</v>
      </c>
      <c r="AS204" s="208">
        <f t="shared" si="230"/>
        <v>0.85553858222942836</v>
      </c>
      <c r="AT204" s="208">
        <f t="shared" si="230"/>
        <v>0.86965757305210012</v>
      </c>
      <c r="AU204" s="208">
        <f t="shared" si="230"/>
        <v>0.88405894369122251</v>
      </c>
      <c r="AV204" s="208">
        <f t="shared" si="230"/>
        <v>0.89874834174312923</v>
      </c>
      <c r="AW204" s="208">
        <f t="shared" si="230"/>
        <v>0.8047452263862116</v>
      </c>
      <c r="AX204" s="208">
        <f t="shared" si="230"/>
        <v>0</v>
      </c>
      <c r="AY204" s="208">
        <f t="shared" si="230"/>
        <v>0</v>
      </c>
      <c r="AZ204" s="208">
        <f t="shared" si="230"/>
        <v>0</v>
      </c>
      <c r="BA204" s="208">
        <f t="shared" si="230"/>
        <v>0</v>
      </c>
      <c r="BB204" s="208">
        <f t="shared" si="230"/>
        <v>0</v>
      </c>
      <c r="BC204" s="208">
        <f t="shared" si="230"/>
        <v>0</v>
      </c>
      <c r="BD204" s="208">
        <f t="shared" si="230"/>
        <v>0</v>
      </c>
      <c r="BE204" s="208">
        <f t="shared" si="230"/>
        <v>0</v>
      </c>
      <c r="BF204" s="208">
        <f t="shared" si="230"/>
        <v>0</v>
      </c>
      <c r="BG204" s="208">
        <f t="shared" si="230"/>
        <v>0</v>
      </c>
      <c r="BH204" s="208">
        <f t="shared" si="230"/>
        <v>0</v>
      </c>
      <c r="BI204" s="208">
        <f t="shared" si="230"/>
        <v>0</v>
      </c>
      <c r="BJ204" s="208">
        <f t="shared" si="230"/>
        <v>0</v>
      </c>
      <c r="BK204" s="208">
        <f t="shared" si="230"/>
        <v>0</v>
      </c>
      <c r="BL204" s="208">
        <f t="shared" si="230"/>
        <v>0</v>
      </c>
      <c r="BM204" s="208">
        <f t="shared" si="230"/>
        <v>0</v>
      </c>
      <c r="BN204" s="208">
        <f t="shared" si="230"/>
        <v>0</v>
      </c>
      <c r="BO204" s="208">
        <f t="shared" si="230"/>
        <v>0</v>
      </c>
      <c r="BP204" s="208">
        <f t="shared" si="230"/>
        <v>0</v>
      </c>
      <c r="BQ204" s="208">
        <f t="shared" si="230"/>
        <v>0</v>
      </c>
      <c r="BR204" s="208">
        <f t="shared" si="230"/>
        <v>0</v>
      </c>
      <c r="BS204" s="208">
        <f t="shared" si="230"/>
        <v>0</v>
      </c>
      <c r="BT204" s="208">
        <f t="shared" si="230"/>
        <v>0</v>
      </c>
      <c r="BU204" s="208">
        <f t="shared" si="230"/>
        <v>0</v>
      </c>
      <c r="BV204" s="208">
        <f t="shared" si="230"/>
        <v>0</v>
      </c>
      <c r="BW204" s="208">
        <f t="shared" si="230"/>
        <v>0</v>
      </c>
      <c r="BX204" s="208">
        <f t="shared" si="230"/>
        <v>0</v>
      </c>
      <c r="BY204" s="208">
        <f t="shared" si="230"/>
        <v>0</v>
      </c>
      <c r="BZ204" s="208">
        <f t="shared" si="230"/>
        <v>0</v>
      </c>
      <c r="CA204" s="208">
        <f t="shared" si="230"/>
        <v>0</v>
      </c>
      <c r="CB204" s="208">
        <f t="shared" si="230"/>
        <v>0</v>
      </c>
      <c r="CC204" s="208">
        <f t="shared" si="230"/>
        <v>0</v>
      </c>
      <c r="CD204" s="208">
        <f t="shared" si="230"/>
        <v>0</v>
      </c>
      <c r="CE204" s="208">
        <f t="shared" ref="CE204:CP204" si="231">CE198</f>
        <v>0</v>
      </c>
      <c r="CF204" s="208">
        <f t="shared" si="231"/>
        <v>0</v>
      </c>
      <c r="CG204" s="208">
        <f t="shared" si="231"/>
        <v>0</v>
      </c>
      <c r="CH204" s="208">
        <f t="shared" si="231"/>
        <v>0</v>
      </c>
      <c r="CI204" s="208">
        <f t="shared" si="231"/>
        <v>0</v>
      </c>
      <c r="CJ204" s="208">
        <f t="shared" si="231"/>
        <v>0</v>
      </c>
      <c r="CK204" s="208">
        <f t="shared" si="231"/>
        <v>0</v>
      </c>
      <c r="CL204" s="208">
        <f t="shared" si="231"/>
        <v>0</v>
      </c>
      <c r="CM204" s="208">
        <f t="shared" si="231"/>
        <v>0</v>
      </c>
      <c r="CN204" s="208">
        <f t="shared" si="231"/>
        <v>0</v>
      </c>
      <c r="CO204" s="208">
        <f t="shared" si="231"/>
        <v>0</v>
      </c>
      <c r="CP204" s="208">
        <f t="shared" si="231"/>
        <v>0</v>
      </c>
    </row>
    <row r="205" spans="2:94" ht="12.75" customHeight="1" outlineLevel="1" x14ac:dyDescent="0.2">
      <c r="B205" s="3" t="s">
        <v>268</v>
      </c>
      <c r="J205" s="5" t="s">
        <v>5</v>
      </c>
      <c r="P205" s="180">
        <f>SUM(R205:CP205)</f>
        <v>489.26118782767713</v>
      </c>
      <c r="R205" s="204">
        <f>R203-R204</f>
        <v>0</v>
      </c>
      <c r="S205" s="204">
        <f t="shared" ref="S205:CD205" si="232">S203-S204</f>
        <v>0</v>
      </c>
      <c r="T205" s="204">
        <f t="shared" si="232"/>
        <v>0</v>
      </c>
      <c r="U205" s="209">
        <f t="shared" si="232"/>
        <v>0</v>
      </c>
      <c r="V205" s="209">
        <f t="shared" si="232"/>
        <v>0</v>
      </c>
      <c r="W205" s="209">
        <f t="shared" si="232"/>
        <v>0</v>
      </c>
      <c r="X205" s="209">
        <f t="shared" si="232"/>
        <v>12.39180655286836</v>
      </c>
      <c r="Y205" s="209">
        <f t="shared" si="232"/>
        <v>13.247332803715125</v>
      </c>
      <c r="Z205" s="209">
        <f t="shared" si="232"/>
        <v>13.994136285741661</v>
      </c>
      <c r="AA205" s="209">
        <f t="shared" si="232"/>
        <v>14.746254485661922</v>
      </c>
      <c r="AB205" s="209">
        <f t="shared" si="232"/>
        <v>13.411058472250801</v>
      </c>
      <c r="AC205" s="209">
        <f t="shared" si="232"/>
        <v>12.363693533200774</v>
      </c>
      <c r="AD205" s="209">
        <f t="shared" si="232"/>
        <v>13.313588893233714</v>
      </c>
      <c r="AE205" s="209">
        <f t="shared" si="232"/>
        <v>14.51167072107603</v>
      </c>
      <c r="AF205" s="209">
        <f t="shared" si="232"/>
        <v>15.533117669845723</v>
      </c>
      <c r="AG205" s="209">
        <f t="shared" si="232"/>
        <v>17.769210581486675</v>
      </c>
      <c r="AH205" s="209">
        <f t="shared" si="232"/>
        <v>15.808794357073964</v>
      </c>
      <c r="AI205" s="209">
        <f t="shared" si="232"/>
        <v>13.86464568158371</v>
      </c>
      <c r="AJ205" s="209">
        <f t="shared" si="232"/>
        <v>17.071868674739449</v>
      </c>
      <c r="AK205" s="209">
        <f t="shared" si="232"/>
        <v>15.637074123845082</v>
      </c>
      <c r="AL205" s="209">
        <f t="shared" si="232"/>
        <v>20.669258022652627</v>
      </c>
      <c r="AM205" s="209">
        <f t="shared" si="232"/>
        <v>17.006930479568098</v>
      </c>
      <c r="AN205" s="209">
        <f t="shared" si="232"/>
        <v>16.04864039297189</v>
      </c>
      <c r="AO205" s="209">
        <f t="shared" si="232"/>
        <v>20.496401112819825</v>
      </c>
      <c r="AP205" s="209">
        <f t="shared" si="232"/>
        <v>21.497533102839725</v>
      </c>
      <c r="AQ205" s="209">
        <f t="shared" si="232"/>
        <v>17.991007661250705</v>
      </c>
      <c r="AR205" s="209">
        <f t="shared" si="232"/>
        <v>23.679661891936803</v>
      </c>
      <c r="AS205" s="209">
        <f t="shared" si="232"/>
        <v>34.877853148111456</v>
      </c>
      <c r="AT205" s="209">
        <f t="shared" si="232"/>
        <v>33.908566698709144</v>
      </c>
      <c r="AU205" s="209">
        <f t="shared" si="232"/>
        <v>35.680288431602158</v>
      </c>
      <c r="AV205" s="209">
        <f t="shared" si="232"/>
        <v>34.82207032265373</v>
      </c>
      <c r="AW205" s="209">
        <f t="shared" si="232"/>
        <v>8.918723726237948</v>
      </c>
      <c r="AX205" s="209">
        <f t="shared" si="232"/>
        <v>0</v>
      </c>
      <c r="AY205" s="209">
        <f t="shared" si="232"/>
        <v>0</v>
      </c>
      <c r="AZ205" s="209">
        <f t="shared" si="232"/>
        <v>0</v>
      </c>
      <c r="BA205" s="209">
        <f t="shared" si="232"/>
        <v>0</v>
      </c>
      <c r="BB205" s="209">
        <f t="shared" si="232"/>
        <v>0</v>
      </c>
      <c r="BC205" s="209">
        <f t="shared" si="232"/>
        <v>0</v>
      </c>
      <c r="BD205" s="209">
        <f t="shared" si="232"/>
        <v>0</v>
      </c>
      <c r="BE205" s="209">
        <f t="shared" si="232"/>
        <v>0</v>
      </c>
      <c r="BF205" s="209">
        <f t="shared" si="232"/>
        <v>0</v>
      </c>
      <c r="BG205" s="209">
        <f t="shared" si="232"/>
        <v>0</v>
      </c>
      <c r="BH205" s="209">
        <f t="shared" si="232"/>
        <v>0</v>
      </c>
      <c r="BI205" s="209">
        <f t="shared" si="232"/>
        <v>0</v>
      </c>
      <c r="BJ205" s="209">
        <f t="shared" si="232"/>
        <v>0</v>
      </c>
      <c r="BK205" s="209">
        <f t="shared" si="232"/>
        <v>0</v>
      </c>
      <c r="BL205" s="209">
        <f t="shared" si="232"/>
        <v>0</v>
      </c>
      <c r="BM205" s="209">
        <f t="shared" si="232"/>
        <v>0</v>
      </c>
      <c r="BN205" s="209">
        <f t="shared" si="232"/>
        <v>0</v>
      </c>
      <c r="BO205" s="209">
        <f t="shared" si="232"/>
        <v>0</v>
      </c>
      <c r="BP205" s="209">
        <f t="shared" si="232"/>
        <v>0</v>
      </c>
      <c r="BQ205" s="209">
        <f t="shared" si="232"/>
        <v>0</v>
      </c>
      <c r="BR205" s="209">
        <f t="shared" si="232"/>
        <v>0</v>
      </c>
      <c r="BS205" s="209">
        <f t="shared" si="232"/>
        <v>0</v>
      </c>
      <c r="BT205" s="209">
        <f t="shared" si="232"/>
        <v>0</v>
      </c>
      <c r="BU205" s="209">
        <f t="shared" si="232"/>
        <v>0</v>
      </c>
      <c r="BV205" s="209">
        <f t="shared" si="232"/>
        <v>0</v>
      </c>
      <c r="BW205" s="209">
        <f t="shared" si="232"/>
        <v>0</v>
      </c>
      <c r="BX205" s="209">
        <f t="shared" si="232"/>
        <v>0</v>
      </c>
      <c r="BY205" s="209">
        <f t="shared" si="232"/>
        <v>0</v>
      </c>
      <c r="BZ205" s="209">
        <f t="shared" si="232"/>
        <v>0</v>
      </c>
      <c r="CA205" s="209">
        <f t="shared" si="232"/>
        <v>0</v>
      </c>
      <c r="CB205" s="209">
        <f t="shared" si="232"/>
        <v>0</v>
      </c>
      <c r="CC205" s="209">
        <f t="shared" si="232"/>
        <v>0</v>
      </c>
      <c r="CD205" s="209">
        <f t="shared" si="232"/>
        <v>0</v>
      </c>
      <c r="CE205" s="209">
        <f t="shared" ref="CE205:CP205" si="233">CE203-CE204</f>
        <v>0</v>
      </c>
      <c r="CF205" s="209">
        <f t="shared" si="233"/>
        <v>0</v>
      </c>
      <c r="CG205" s="209">
        <f t="shared" si="233"/>
        <v>0</v>
      </c>
      <c r="CH205" s="209">
        <f t="shared" si="233"/>
        <v>0</v>
      </c>
      <c r="CI205" s="209">
        <f t="shared" si="233"/>
        <v>0</v>
      </c>
      <c r="CJ205" s="209">
        <f t="shared" si="233"/>
        <v>0</v>
      </c>
      <c r="CK205" s="209">
        <f t="shared" si="233"/>
        <v>0</v>
      </c>
      <c r="CL205" s="209">
        <f t="shared" si="233"/>
        <v>0</v>
      </c>
      <c r="CM205" s="209">
        <f t="shared" si="233"/>
        <v>0</v>
      </c>
      <c r="CN205" s="209">
        <f t="shared" si="233"/>
        <v>0</v>
      </c>
      <c r="CO205" s="209">
        <f t="shared" si="233"/>
        <v>0</v>
      </c>
      <c r="CP205" s="209">
        <f t="shared" si="233"/>
        <v>0</v>
      </c>
    </row>
    <row r="206" spans="2:94" ht="12.75" customHeight="1" outlineLevel="1" x14ac:dyDescent="0.2">
      <c r="R206" s="204"/>
      <c r="S206" s="204"/>
      <c r="T206" s="204"/>
      <c r="U206" s="155"/>
      <c r="V206" s="155"/>
      <c r="W206" s="155"/>
      <c r="X206" s="155"/>
      <c r="Y206" s="155"/>
      <c r="Z206" s="155"/>
      <c r="AA206" s="155"/>
      <c r="AB206" s="155"/>
      <c r="AC206" s="155"/>
      <c r="AD206" s="155"/>
      <c r="AE206" s="155"/>
      <c r="AF206" s="155"/>
      <c r="AG206" s="155"/>
      <c r="AH206" s="155"/>
      <c r="AI206" s="155"/>
      <c r="AJ206" s="155"/>
      <c r="AK206" s="155"/>
      <c r="AL206" s="155"/>
      <c r="AM206" s="155"/>
      <c r="AN206" s="155"/>
      <c r="AO206" s="155"/>
      <c r="AP206" s="155"/>
      <c r="AQ206" s="155"/>
      <c r="AR206" s="155"/>
      <c r="AS206" s="155"/>
      <c r="AT206" s="155"/>
      <c r="AU206" s="155"/>
      <c r="AV206" s="155"/>
      <c r="AW206" s="155"/>
      <c r="AX206" s="155"/>
      <c r="AY206" s="155"/>
      <c r="AZ206" s="155"/>
      <c r="BA206" s="155"/>
      <c r="BB206" s="155"/>
      <c r="BC206" s="155"/>
      <c r="BD206" s="155"/>
      <c r="BE206" s="155"/>
      <c r="BF206" s="155"/>
      <c r="BG206" s="155"/>
      <c r="BH206" s="155"/>
      <c r="BI206" s="155"/>
      <c r="BJ206" s="155"/>
      <c r="BK206" s="155"/>
      <c r="BL206" s="155"/>
      <c r="BM206" s="155"/>
      <c r="BN206" s="155"/>
      <c r="BO206" s="155"/>
      <c r="BP206" s="155"/>
      <c r="BQ206" s="155"/>
      <c r="BR206" s="155"/>
      <c r="BS206" s="155"/>
      <c r="BT206" s="155"/>
      <c r="BU206" s="155"/>
      <c r="BV206" s="155"/>
      <c r="BW206" s="155"/>
      <c r="BX206" s="155"/>
      <c r="BY206" s="155"/>
      <c r="BZ206" s="155"/>
      <c r="CA206" s="155"/>
      <c r="CB206" s="155"/>
      <c r="CC206" s="155"/>
      <c r="CD206" s="155"/>
      <c r="CE206" s="155"/>
      <c r="CF206" s="155"/>
      <c r="CG206" s="155"/>
      <c r="CH206" s="155"/>
      <c r="CI206" s="155"/>
      <c r="CJ206" s="155"/>
      <c r="CK206" s="155"/>
      <c r="CL206" s="155"/>
      <c r="CM206" s="155"/>
      <c r="CN206" s="155"/>
      <c r="CO206" s="155"/>
      <c r="CP206" s="155"/>
    </row>
    <row r="207" spans="2:94" ht="12.75" customHeight="1" outlineLevel="1" x14ac:dyDescent="0.2">
      <c r="B207" s="3" t="s">
        <v>269</v>
      </c>
      <c r="J207" s="5" t="s">
        <v>5</v>
      </c>
      <c r="P207" s="127">
        <f>SUM(R207:CP207)</f>
        <v>1.7763568394002505E-15</v>
      </c>
      <c r="R207" s="204">
        <f>R205-Q205</f>
        <v>0</v>
      </c>
      <c r="S207" s="204">
        <f>S205-R205</f>
        <v>0</v>
      </c>
      <c r="T207" s="204">
        <f t="shared" ref="T207:CE207" si="234">T205-S205</f>
        <v>0</v>
      </c>
      <c r="U207" s="155">
        <f t="shared" si="234"/>
        <v>0</v>
      </c>
      <c r="V207" s="155">
        <f t="shared" si="234"/>
        <v>0</v>
      </c>
      <c r="W207" s="155">
        <f t="shared" si="234"/>
        <v>0</v>
      </c>
      <c r="X207" s="155">
        <f t="shared" si="234"/>
        <v>12.39180655286836</v>
      </c>
      <c r="Y207" s="155">
        <f t="shared" si="234"/>
        <v>0.85552625084676492</v>
      </c>
      <c r="Z207" s="155">
        <f t="shared" si="234"/>
        <v>0.7468034820265359</v>
      </c>
      <c r="AA207" s="155">
        <f t="shared" si="234"/>
        <v>0.75211819992026108</v>
      </c>
      <c r="AB207" s="155">
        <f t="shared" si="234"/>
        <v>-1.3351960134111209</v>
      </c>
      <c r="AC207" s="155">
        <f t="shared" si="234"/>
        <v>-1.047364939050027</v>
      </c>
      <c r="AD207" s="155">
        <f t="shared" si="234"/>
        <v>0.94989536003294006</v>
      </c>
      <c r="AE207" s="155">
        <f t="shared" si="234"/>
        <v>1.1980818278423158</v>
      </c>
      <c r="AF207" s="155">
        <f t="shared" si="234"/>
        <v>1.0214469487696931</v>
      </c>
      <c r="AG207" s="155">
        <f t="shared" si="234"/>
        <v>2.2360929116409523</v>
      </c>
      <c r="AH207" s="155">
        <f t="shared" si="234"/>
        <v>-1.960416224412711</v>
      </c>
      <c r="AI207" s="155">
        <f t="shared" si="234"/>
        <v>-1.9441486754902542</v>
      </c>
      <c r="AJ207" s="155">
        <f t="shared" si="234"/>
        <v>3.2072229931557388</v>
      </c>
      <c r="AK207" s="155">
        <f t="shared" si="234"/>
        <v>-1.4347945508943667</v>
      </c>
      <c r="AL207" s="155">
        <f t="shared" si="234"/>
        <v>5.0321838988075456</v>
      </c>
      <c r="AM207" s="155">
        <f t="shared" si="234"/>
        <v>-3.6623275430845297</v>
      </c>
      <c r="AN207" s="155">
        <f t="shared" si="234"/>
        <v>-0.9582900865962074</v>
      </c>
      <c r="AO207" s="155">
        <f t="shared" si="234"/>
        <v>4.4477607198479348</v>
      </c>
      <c r="AP207" s="155">
        <f t="shared" si="234"/>
        <v>1.0011319900198998</v>
      </c>
      <c r="AQ207" s="155">
        <f t="shared" si="234"/>
        <v>-3.5065254415890195</v>
      </c>
      <c r="AR207" s="155">
        <f t="shared" si="234"/>
        <v>5.6886542306860974</v>
      </c>
      <c r="AS207" s="155">
        <f t="shared" si="234"/>
        <v>11.198191256174653</v>
      </c>
      <c r="AT207" s="155">
        <f t="shared" si="234"/>
        <v>-0.96928644940231123</v>
      </c>
      <c r="AU207" s="155">
        <f t="shared" si="234"/>
        <v>1.7717217328930133</v>
      </c>
      <c r="AV207" s="155">
        <f t="shared" si="234"/>
        <v>-0.85821810894842798</v>
      </c>
      <c r="AW207" s="155">
        <f t="shared" si="234"/>
        <v>-25.90334659641578</v>
      </c>
      <c r="AX207" s="155">
        <f t="shared" si="234"/>
        <v>-8.918723726237948</v>
      </c>
      <c r="AY207" s="155">
        <f t="shared" si="234"/>
        <v>0</v>
      </c>
      <c r="AZ207" s="155">
        <f t="shared" si="234"/>
        <v>0</v>
      </c>
      <c r="BA207" s="155">
        <f t="shared" si="234"/>
        <v>0</v>
      </c>
      <c r="BB207" s="155">
        <f t="shared" si="234"/>
        <v>0</v>
      </c>
      <c r="BC207" s="155">
        <f t="shared" si="234"/>
        <v>0</v>
      </c>
      <c r="BD207" s="155">
        <f t="shared" si="234"/>
        <v>0</v>
      </c>
      <c r="BE207" s="155">
        <f t="shared" si="234"/>
        <v>0</v>
      </c>
      <c r="BF207" s="155">
        <f t="shared" si="234"/>
        <v>0</v>
      </c>
      <c r="BG207" s="155">
        <f t="shared" si="234"/>
        <v>0</v>
      </c>
      <c r="BH207" s="155">
        <f t="shared" si="234"/>
        <v>0</v>
      </c>
      <c r="BI207" s="155">
        <f t="shared" si="234"/>
        <v>0</v>
      </c>
      <c r="BJ207" s="155">
        <f t="shared" si="234"/>
        <v>0</v>
      </c>
      <c r="BK207" s="155">
        <f t="shared" si="234"/>
        <v>0</v>
      </c>
      <c r="BL207" s="155">
        <f t="shared" si="234"/>
        <v>0</v>
      </c>
      <c r="BM207" s="155">
        <f t="shared" si="234"/>
        <v>0</v>
      </c>
      <c r="BN207" s="155">
        <f t="shared" si="234"/>
        <v>0</v>
      </c>
      <c r="BO207" s="155">
        <f t="shared" si="234"/>
        <v>0</v>
      </c>
      <c r="BP207" s="155">
        <f t="shared" si="234"/>
        <v>0</v>
      </c>
      <c r="BQ207" s="155">
        <f t="shared" si="234"/>
        <v>0</v>
      </c>
      <c r="BR207" s="155">
        <f t="shared" si="234"/>
        <v>0</v>
      </c>
      <c r="BS207" s="155">
        <f t="shared" si="234"/>
        <v>0</v>
      </c>
      <c r="BT207" s="155">
        <f t="shared" si="234"/>
        <v>0</v>
      </c>
      <c r="BU207" s="155">
        <f t="shared" si="234"/>
        <v>0</v>
      </c>
      <c r="BV207" s="155">
        <f t="shared" si="234"/>
        <v>0</v>
      </c>
      <c r="BW207" s="155">
        <f t="shared" si="234"/>
        <v>0</v>
      </c>
      <c r="BX207" s="155">
        <f t="shared" si="234"/>
        <v>0</v>
      </c>
      <c r="BY207" s="155">
        <f t="shared" si="234"/>
        <v>0</v>
      </c>
      <c r="BZ207" s="155">
        <f t="shared" si="234"/>
        <v>0</v>
      </c>
      <c r="CA207" s="155">
        <f t="shared" si="234"/>
        <v>0</v>
      </c>
      <c r="CB207" s="155">
        <f t="shared" si="234"/>
        <v>0</v>
      </c>
      <c r="CC207" s="155">
        <f t="shared" si="234"/>
        <v>0</v>
      </c>
      <c r="CD207" s="155">
        <f t="shared" si="234"/>
        <v>0</v>
      </c>
      <c r="CE207" s="155">
        <f t="shared" si="234"/>
        <v>0</v>
      </c>
      <c r="CF207" s="155">
        <f t="shared" ref="CF207:CP207" si="235">CF205-CE205</f>
        <v>0</v>
      </c>
      <c r="CG207" s="155">
        <f t="shared" si="235"/>
        <v>0</v>
      </c>
      <c r="CH207" s="155">
        <f t="shared" si="235"/>
        <v>0</v>
      </c>
      <c r="CI207" s="155">
        <f t="shared" si="235"/>
        <v>0</v>
      </c>
      <c r="CJ207" s="155">
        <f t="shared" si="235"/>
        <v>0</v>
      </c>
      <c r="CK207" s="155">
        <f t="shared" si="235"/>
        <v>0</v>
      </c>
      <c r="CL207" s="155">
        <f t="shared" si="235"/>
        <v>0</v>
      </c>
      <c r="CM207" s="155">
        <f t="shared" si="235"/>
        <v>0</v>
      </c>
      <c r="CN207" s="155">
        <f t="shared" si="235"/>
        <v>0</v>
      </c>
      <c r="CO207" s="155">
        <f t="shared" si="235"/>
        <v>0</v>
      </c>
      <c r="CP207" s="155">
        <f t="shared" si="235"/>
        <v>0</v>
      </c>
    </row>
    <row r="208" spans="2:94" s="61" customFormat="1" ht="12.75" customHeight="1" outlineLevel="1" x14ac:dyDescent="0.2">
      <c r="I208" s="81"/>
      <c r="J208" s="5"/>
    </row>
    <row r="209" spans="1:94" ht="12.75" customHeight="1" x14ac:dyDescent="0.2"/>
    <row r="210" spans="1:94" s="380" customFormat="1" ht="12.75" customHeight="1" x14ac:dyDescent="0.2">
      <c r="A210" s="377" t="s">
        <v>270</v>
      </c>
      <c r="B210" s="377"/>
      <c r="C210" s="377"/>
      <c r="D210" s="377"/>
      <c r="E210" s="377"/>
      <c r="F210" s="377"/>
      <c r="G210" s="377"/>
      <c r="H210" s="377"/>
      <c r="I210" s="378"/>
      <c r="J210" s="379"/>
      <c r="K210" s="377"/>
      <c r="L210" s="377"/>
      <c r="M210" s="377"/>
      <c r="N210" s="377"/>
      <c r="O210" s="377"/>
      <c r="P210" s="377"/>
      <c r="Q210" s="377"/>
      <c r="R210" s="377"/>
      <c r="S210" s="377"/>
      <c r="T210" s="377"/>
      <c r="U210" s="377"/>
      <c r="V210" s="377"/>
      <c r="W210" s="377"/>
      <c r="X210" s="377"/>
      <c r="Y210" s="377"/>
      <c r="Z210" s="377"/>
      <c r="AA210" s="377"/>
      <c r="AB210" s="377"/>
      <c r="AC210" s="377"/>
      <c r="AD210" s="377"/>
      <c r="AE210" s="377"/>
      <c r="AF210" s="377"/>
      <c r="AG210" s="377"/>
      <c r="AH210" s="377"/>
      <c r="AI210" s="377"/>
      <c r="AJ210" s="377"/>
      <c r="AK210" s="377"/>
      <c r="AL210" s="377"/>
      <c r="AM210" s="377"/>
      <c r="AN210" s="377"/>
      <c r="AO210" s="377"/>
      <c r="AP210" s="377"/>
      <c r="AQ210" s="377"/>
      <c r="AR210" s="377"/>
      <c r="AS210" s="377"/>
      <c r="AT210" s="377"/>
      <c r="AU210" s="377"/>
      <c r="AV210" s="377"/>
      <c r="AW210" s="377"/>
      <c r="AX210" s="377"/>
      <c r="AY210" s="377"/>
      <c r="AZ210" s="377"/>
      <c r="BA210" s="377"/>
      <c r="BB210" s="377"/>
      <c r="BC210" s="377"/>
      <c r="BD210" s="377"/>
      <c r="BE210" s="377"/>
      <c r="BF210" s="377"/>
      <c r="BG210" s="377"/>
      <c r="BH210" s="377"/>
      <c r="BI210" s="377"/>
      <c r="BJ210" s="377"/>
      <c r="BK210" s="377"/>
      <c r="BL210" s="377"/>
      <c r="BM210" s="377"/>
      <c r="BN210" s="377"/>
      <c r="BO210" s="377"/>
      <c r="BP210" s="377"/>
      <c r="BQ210" s="377"/>
      <c r="BR210" s="377"/>
      <c r="BS210" s="377"/>
      <c r="BT210" s="377"/>
      <c r="BU210" s="377"/>
      <c r="BV210" s="377"/>
      <c r="BW210" s="377"/>
      <c r="BX210" s="377"/>
      <c r="BY210" s="377"/>
      <c r="BZ210" s="377"/>
      <c r="CA210" s="377"/>
      <c r="CB210" s="377"/>
      <c r="CC210" s="377"/>
      <c r="CD210" s="377"/>
      <c r="CE210" s="377"/>
      <c r="CF210" s="377"/>
      <c r="CG210" s="377"/>
      <c r="CH210" s="377"/>
      <c r="CI210" s="377"/>
      <c r="CJ210" s="377"/>
      <c r="CK210" s="377"/>
      <c r="CL210" s="377"/>
      <c r="CM210" s="377"/>
      <c r="CN210" s="377"/>
      <c r="CO210" s="377"/>
      <c r="CP210" s="377"/>
    </row>
    <row r="211" spans="1:94" ht="12.75" customHeight="1" outlineLevel="1" x14ac:dyDescent="0.2"/>
    <row r="212" spans="1:94" ht="12.75" customHeight="1" outlineLevel="1" x14ac:dyDescent="0.2">
      <c r="B212" s="41" t="s">
        <v>271</v>
      </c>
    </row>
    <row r="213" spans="1:94" ht="12.75" customHeight="1" outlineLevel="1" x14ac:dyDescent="0.2">
      <c r="B213" s="15"/>
    </row>
    <row r="214" spans="1:94" ht="12.75" customHeight="1" outlineLevel="1" x14ac:dyDescent="0.2">
      <c r="B214" s="3" t="s">
        <v>115</v>
      </c>
      <c r="J214" s="5" t="s">
        <v>5</v>
      </c>
      <c r="P214" s="127">
        <f>SUM(R214:CP214)</f>
        <v>4556.8706143786876</v>
      </c>
      <c r="R214" s="155">
        <f>R177+R178</f>
        <v>0</v>
      </c>
      <c r="S214" s="155">
        <f t="shared" ref="S214:CD214" si="236">S177+S178</f>
        <v>0</v>
      </c>
      <c r="T214" s="155">
        <f t="shared" si="236"/>
        <v>0</v>
      </c>
      <c r="U214" s="155">
        <f t="shared" si="236"/>
        <v>0</v>
      </c>
      <c r="V214" s="155">
        <f t="shared" si="236"/>
        <v>0</v>
      </c>
      <c r="W214" s="155">
        <f t="shared" si="236"/>
        <v>0</v>
      </c>
      <c r="X214" s="155">
        <f t="shared" si="236"/>
        <v>168.32765046074297</v>
      </c>
      <c r="Y214" s="155">
        <f t="shared" si="236"/>
        <v>178.04209649946665</v>
      </c>
      <c r="Z214" s="155">
        <f t="shared" si="236"/>
        <v>180.60843019755126</v>
      </c>
      <c r="AA214" s="155">
        <f t="shared" si="236"/>
        <v>179.12560758690131</v>
      </c>
      <c r="AB214" s="155">
        <f t="shared" si="236"/>
        <v>184.51557342803508</v>
      </c>
      <c r="AC214" s="155">
        <f t="shared" si="236"/>
        <v>180.56865713226415</v>
      </c>
      <c r="AD214" s="155">
        <f t="shared" si="236"/>
        <v>183.52644846093895</v>
      </c>
      <c r="AE214" s="155">
        <f t="shared" si="236"/>
        <v>193.75406615066817</v>
      </c>
      <c r="AF214" s="155">
        <f t="shared" si="236"/>
        <v>182.5310837038586</v>
      </c>
      <c r="AG214" s="155">
        <f t="shared" si="236"/>
        <v>199.59165677706548</v>
      </c>
      <c r="AH214" s="155">
        <f t="shared" si="236"/>
        <v>219.4174963224803</v>
      </c>
      <c r="AI214" s="155">
        <f t="shared" si="236"/>
        <v>223.49810202996463</v>
      </c>
      <c r="AJ214" s="155">
        <f t="shared" si="236"/>
        <v>227.96806407056391</v>
      </c>
      <c r="AK214" s="155">
        <f t="shared" si="236"/>
        <v>232.52742535197521</v>
      </c>
      <c r="AL214" s="155">
        <f t="shared" si="236"/>
        <v>237.17797385901477</v>
      </c>
      <c r="AM214" s="155">
        <f t="shared" si="236"/>
        <v>241.92153333619507</v>
      </c>
      <c r="AN214" s="155">
        <f t="shared" si="236"/>
        <v>246.75996400291896</v>
      </c>
      <c r="AO214" s="155">
        <f t="shared" si="236"/>
        <v>251.69516328297735</v>
      </c>
      <c r="AP214" s="155">
        <f t="shared" si="236"/>
        <v>256.72906654863692</v>
      </c>
      <c r="AQ214" s="155">
        <f t="shared" si="236"/>
        <v>261.86364787960963</v>
      </c>
      <c r="AR214" s="155">
        <f t="shared" si="236"/>
        <v>259.67424412224454</v>
      </c>
      <c r="AS214" s="155">
        <f t="shared" si="236"/>
        <v>12.883579125687067</v>
      </c>
      <c r="AT214" s="155">
        <f t="shared" si="236"/>
        <v>13.141250708200809</v>
      </c>
      <c r="AU214" s="155">
        <f t="shared" si="236"/>
        <v>13.404075722364826</v>
      </c>
      <c r="AV214" s="155">
        <f t="shared" si="236"/>
        <v>13.672157236812122</v>
      </c>
      <c r="AW214" s="155">
        <f t="shared" si="236"/>
        <v>13.945600381548367</v>
      </c>
      <c r="AX214" s="155">
        <f t="shared" si="236"/>
        <v>0</v>
      </c>
      <c r="AY214" s="155">
        <f t="shared" si="236"/>
        <v>0</v>
      </c>
      <c r="AZ214" s="155">
        <f t="shared" si="236"/>
        <v>0</v>
      </c>
      <c r="BA214" s="155">
        <f t="shared" si="236"/>
        <v>0</v>
      </c>
      <c r="BB214" s="155">
        <f t="shared" si="236"/>
        <v>0</v>
      </c>
      <c r="BC214" s="155">
        <f t="shared" si="236"/>
        <v>0</v>
      </c>
      <c r="BD214" s="155">
        <f t="shared" si="236"/>
        <v>0</v>
      </c>
      <c r="BE214" s="155">
        <f t="shared" si="236"/>
        <v>0</v>
      </c>
      <c r="BF214" s="155">
        <f t="shared" si="236"/>
        <v>0</v>
      </c>
      <c r="BG214" s="155">
        <f t="shared" si="236"/>
        <v>0</v>
      </c>
      <c r="BH214" s="155">
        <f t="shared" si="236"/>
        <v>0</v>
      </c>
      <c r="BI214" s="155">
        <f t="shared" si="236"/>
        <v>0</v>
      </c>
      <c r="BJ214" s="155">
        <f t="shared" si="236"/>
        <v>0</v>
      </c>
      <c r="BK214" s="155">
        <f t="shared" si="236"/>
        <v>0</v>
      </c>
      <c r="BL214" s="155">
        <f t="shared" si="236"/>
        <v>0</v>
      </c>
      <c r="BM214" s="155">
        <f t="shared" si="236"/>
        <v>0</v>
      </c>
      <c r="BN214" s="155">
        <f t="shared" si="236"/>
        <v>0</v>
      </c>
      <c r="BO214" s="155">
        <f t="shared" si="236"/>
        <v>0</v>
      </c>
      <c r="BP214" s="155">
        <f t="shared" si="236"/>
        <v>0</v>
      </c>
      <c r="BQ214" s="155">
        <f t="shared" si="236"/>
        <v>0</v>
      </c>
      <c r="BR214" s="155">
        <f t="shared" si="236"/>
        <v>0</v>
      </c>
      <c r="BS214" s="155">
        <f t="shared" si="236"/>
        <v>0</v>
      </c>
      <c r="BT214" s="155">
        <f t="shared" si="236"/>
        <v>0</v>
      </c>
      <c r="BU214" s="155">
        <f t="shared" si="236"/>
        <v>0</v>
      </c>
      <c r="BV214" s="155">
        <f t="shared" si="236"/>
        <v>0</v>
      </c>
      <c r="BW214" s="155">
        <f t="shared" si="236"/>
        <v>0</v>
      </c>
      <c r="BX214" s="155">
        <f t="shared" si="236"/>
        <v>0</v>
      </c>
      <c r="BY214" s="155">
        <f t="shared" si="236"/>
        <v>0</v>
      </c>
      <c r="BZ214" s="155">
        <f t="shared" si="236"/>
        <v>0</v>
      </c>
      <c r="CA214" s="155">
        <f t="shared" si="236"/>
        <v>0</v>
      </c>
      <c r="CB214" s="155">
        <f t="shared" si="236"/>
        <v>0</v>
      </c>
      <c r="CC214" s="155">
        <f t="shared" si="236"/>
        <v>0</v>
      </c>
      <c r="CD214" s="155">
        <f t="shared" si="236"/>
        <v>0</v>
      </c>
      <c r="CE214" s="155">
        <f t="shared" ref="CE214:CP214" si="237">CE177+CE178</f>
        <v>0</v>
      </c>
      <c r="CF214" s="155">
        <f t="shared" si="237"/>
        <v>0</v>
      </c>
      <c r="CG214" s="155">
        <f t="shared" si="237"/>
        <v>0</v>
      </c>
      <c r="CH214" s="155">
        <f t="shared" si="237"/>
        <v>0</v>
      </c>
      <c r="CI214" s="155">
        <f t="shared" si="237"/>
        <v>0</v>
      </c>
      <c r="CJ214" s="155">
        <f t="shared" si="237"/>
        <v>0</v>
      </c>
      <c r="CK214" s="155">
        <f t="shared" si="237"/>
        <v>0</v>
      </c>
      <c r="CL214" s="155">
        <f t="shared" si="237"/>
        <v>0</v>
      </c>
      <c r="CM214" s="155">
        <f t="shared" si="237"/>
        <v>0</v>
      </c>
      <c r="CN214" s="155">
        <f t="shared" si="237"/>
        <v>0</v>
      </c>
      <c r="CO214" s="155">
        <f t="shared" si="237"/>
        <v>0</v>
      </c>
      <c r="CP214" s="155">
        <f t="shared" si="237"/>
        <v>0</v>
      </c>
    </row>
    <row r="215" spans="1:94" ht="12.75" customHeight="1" outlineLevel="1" x14ac:dyDescent="0.2">
      <c r="B215" s="3" t="s">
        <v>272</v>
      </c>
      <c r="J215" s="5" t="s">
        <v>5</v>
      </c>
      <c r="P215" s="127">
        <f>SUM(R215:CP215)</f>
        <v>67.729999999999976</v>
      </c>
      <c r="R215" s="155">
        <f>R179</f>
        <v>0</v>
      </c>
      <c r="S215" s="155">
        <f t="shared" ref="S215:CD215" si="238">S179</f>
        <v>0</v>
      </c>
      <c r="T215" s="155">
        <f t="shared" si="238"/>
        <v>0</v>
      </c>
      <c r="U215" s="155">
        <f t="shared" si="238"/>
        <v>0</v>
      </c>
      <c r="V215" s="155">
        <f t="shared" si="238"/>
        <v>0</v>
      </c>
      <c r="W215" s="155">
        <f t="shared" si="238"/>
        <v>0</v>
      </c>
      <c r="X215" s="155">
        <f t="shared" si="238"/>
        <v>2.6</v>
      </c>
      <c r="Y215" s="155">
        <f t="shared" si="238"/>
        <v>2.7040000000000002</v>
      </c>
      <c r="Z215" s="155">
        <f t="shared" si="238"/>
        <v>2.7040000000000002</v>
      </c>
      <c r="AA215" s="155">
        <f t="shared" si="238"/>
        <v>2.613</v>
      </c>
      <c r="AB215" s="155">
        <f t="shared" si="238"/>
        <v>2.6259999999999999</v>
      </c>
      <c r="AC215" s="155">
        <f t="shared" si="238"/>
        <v>2.496</v>
      </c>
      <c r="AD215" s="155">
        <f t="shared" si="238"/>
        <v>2.496</v>
      </c>
      <c r="AE215" s="155">
        <f t="shared" si="238"/>
        <v>2.613</v>
      </c>
      <c r="AF215" s="155">
        <f t="shared" si="238"/>
        <v>2.496</v>
      </c>
      <c r="AG215" s="155">
        <f t="shared" si="238"/>
        <v>2.6909999999999998</v>
      </c>
      <c r="AH215" s="155">
        <f t="shared" si="238"/>
        <v>2.73</v>
      </c>
      <c r="AI215" s="155">
        <f t="shared" si="238"/>
        <v>2.73</v>
      </c>
      <c r="AJ215" s="155">
        <f t="shared" si="238"/>
        <v>2.73</v>
      </c>
      <c r="AK215" s="155">
        <f t="shared" si="238"/>
        <v>2.73</v>
      </c>
      <c r="AL215" s="155">
        <f t="shared" si="238"/>
        <v>2.73</v>
      </c>
      <c r="AM215" s="155">
        <f t="shared" si="238"/>
        <v>2.73</v>
      </c>
      <c r="AN215" s="155">
        <f t="shared" si="238"/>
        <v>2.73</v>
      </c>
      <c r="AO215" s="155">
        <f t="shared" si="238"/>
        <v>2.73</v>
      </c>
      <c r="AP215" s="155">
        <f t="shared" si="238"/>
        <v>2.73</v>
      </c>
      <c r="AQ215" s="155">
        <f t="shared" si="238"/>
        <v>2.73</v>
      </c>
      <c r="AR215" s="155">
        <f t="shared" si="238"/>
        <v>2.73</v>
      </c>
      <c r="AS215" s="155">
        <f t="shared" si="238"/>
        <v>2.73</v>
      </c>
      <c r="AT215" s="155">
        <f t="shared" si="238"/>
        <v>2.73</v>
      </c>
      <c r="AU215" s="155">
        <f t="shared" si="238"/>
        <v>2.73</v>
      </c>
      <c r="AV215" s="155">
        <f t="shared" si="238"/>
        <v>2.73</v>
      </c>
      <c r="AW215" s="155">
        <f t="shared" si="238"/>
        <v>0.74099999999999999</v>
      </c>
      <c r="AX215" s="155">
        <f t="shared" si="238"/>
        <v>0</v>
      </c>
      <c r="AY215" s="155">
        <f t="shared" si="238"/>
        <v>0</v>
      </c>
      <c r="AZ215" s="155">
        <f t="shared" si="238"/>
        <v>0</v>
      </c>
      <c r="BA215" s="155">
        <f t="shared" si="238"/>
        <v>0</v>
      </c>
      <c r="BB215" s="155">
        <f t="shared" si="238"/>
        <v>0</v>
      </c>
      <c r="BC215" s="155">
        <f t="shared" si="238"/>
        <v>0</v>
      </c>
      <c r="BD215" s="155">
        <f t="shared" si="238"/>
        <v>0</v>
      </c>
      <c r="BE215" s="155">
        <f t="shared" si="238"/>
        <v>0</v>
      </c>
      <c r="BF215" s="155">
        <f t="shared" si="238"/>
        <v>0</v>
      </c>
      <c r="BG215" s="155">
        <f t="shared" si="238"/>
        <v>0</v>
      </c>
      <c r="BH215" s="155">
        <f t="shared" si="238"/>
        <v>0</v>
      </c>
      <c r="BI215" s="155">
        <f t="shared" si="238"/>
        <v>0</v>
      </c>
      <c r="BJ215" s="155">
        <f t="shared" si="238"/>
        <v>0</v>
      </c>
      <c r="BK215" s="155">
        <f t="shared" si="238"/>
        <v>0</v>
      </c>
      <c r="BL215" s="155">
        <f t="shared" si="238"/>
        <v>0</v>
      </c>
      <c r="BM215" s="155">
        <f t="shared" si="238"/>
        <v>0</v>
      </c>
      <c r="BN215" s="155">
        <f t="shared" si="238"/>
        <v>0</v>
      </c>
      <c r="BO215" s="155">
        <f t="shared" si="238"/>
        <v>0</v>
      </c>
      <c r="BP215" s="155">
        <f t="shared" si="238"/>
        <v>0</v>
      </c>
      <c r="BQ215" s="155">
        <f t="shared" si="238"/>
        <v>0</v>
      </c>
      <c r="BR215" s="155">
        <f t="shared" si="238"/>
        <v>0</v>
      </c>
      <c r="BS215" s="155">
        <f t="shared" si="238"/>
        <v>0</v>
      </c>
      <c r="BT215" s="155">
        <f t="shared" si="238"/>
        <v>0</v>
      </c>
      <c r="BU215" s="155">
        <f t="shared" si="238"/>
        <v>0</v>
      </c>
      <c r="BV215" s="155">
        <f t="shared" si="238"/>
        <v>0</v>
      </c>
      <c r="BW215" s="155">
        <f t="shared" si="238"/>
        <v>0</v>
      </c>
      <c r="BX215" s="155">
        <f t="shared" si="238"/>
        <v>0</v>
      </c>
      <c r="BY215" s="155">
        <f t="shared" si="238"/>
        <v>0</v>
      </c>
      <c r="BZ215" s="155">
        <f t="shared" si="238"/>
        <v>0</v>
      </c>
      <c r="CA215" s="155">
        <f t="shared" si="238"/>
        <v>0</v>
      </c>
      <c r="CB215" s="155">
        <f t="shared" si="238"/>
        <v>0</v>
      </c>
      <c r="CC215" s="155">
        <f t="shared" si="238"/>
        <v>0</v>
      </c>
      <c r="CD215" s="155">
        <f t="shared" si="238"/>
        <v>0</v>
      </c>
      <c r="CE215" s="155">
        <f t="shared" ref="CE215:CP215" si="239">CE179</f>
        <v>0</v>
      </c>
      <c r="CF215" s="155">
        <f t="shared" si="239"/>
        <v>0</v>
      </c>
      <c r="CG215" s="155">
        <f t="shared" si="239"/>
        <v>0</v>
      </c>
      <c r="CH215" s="155">
        <f t="shared" si="239"/>
        <v>0</v>
      </c>
      <c r="CI215" s="155">
        <f t="shared" si="239"/>
        <v>0</v>
      </c>
      <c r="CJ215" s="155">
        <f t="shared" si="239"/>
        <v>0</v>
      </c>
      <c r="CK215" s="155">
        <f t="shared" si="239"/>
        <v>0</v>
      </c>
      <c r="CL215" s="155">
        <f t="shared" si="239"/>
        <v>0</v>
      </c>
      <c r="CM215" s="155">
        <f t="shared" si="239"/>
        <v>0</v>
      </c>
      <c r="CN215" s="155">
        <f t="shared" si="239"/>
        <v>0</v>
      </c>
      <c r="CO215" s="155">
        <f t="shared" si="239"/>
        <v>0</v>
      </c>
      <c r="CP215" s="155">
        <f t="shared" si="239"/>
        <v>0</v>
      </c>
    </row>
    <row r="216" spans="1:94" ht="12.75" customHeight="1" outlineLevel="1" x14ac:dyDescent="0.2">
      <c r="B216" s="13" t="s">
        <v>273</v>
      </c>
      <c r="C216" s="13"/>
      <c r="D216" s="13"/>
      <c r="E216" s="13"/>
      <c r="F216" s="13"/>
      <c r="G216" s="13"/>
      <c r="H216" s="13"/>
      <c r="I216" s="157"/>
      <c r="J216" s="14" t="s">
        <v>5</v>
      </c>
      <c r="K216" s="13"/>
      <c r="L216" s="13"/>
      <c r="M216" s="13"/>
      <c r="N216" s="13"/>
      <c r="O216" s="13"/>
      <c r="P216" s="177">
        <f>SUM(R216:CP216)</f>
        <v>0</v>
      </c>
      <c r="Q216" s="13"/>
      <c r="R216" s="208">
        <v>0</v>
      </c>
      <c r="S216" s="208">
        <v>0</v>
      </c>
      <c r="T216" s="208">
        <v>0</v>
      </c>
      <c r="U216" s="208">
        <v>0</v>
      </c>
      <c r="V216" s="208">
        <v>0</v>
      </c>
      <c r="W216" s="208">
        <v>0</v>
      </c>
      <c r="X216" s="208">
        <v>0</v>
      </c>
      <c r="Y216" s="208">
        <v>0</v>
      </c>
      <c r="Z216" s="208">
        <v>0</v>
      </c>
      <c r="AA216" s="208">
        <v>0</v>
      </c>
      <c r="AB216" s="208">
        <v>0</v>
      </c>
      <c r="AC216" s="208">
        <v>0</v>
      </c>
      <c r="AD216" s="208">
        <v>0</v>
      </c>
      <c r="AE216" s="208">
        <v>0</v>
      </c>
      <c r="AF216" s="208">
        <v>0</v>
      </c>
      <c r="AG216" s="208">
        <v>0</v>
      </c>
      <c r="AH216" s="208">
        <v>0</v>
      </c>
      <c r="AI216" s="208">
        <v>0</v>
      </c>
      <c r="AJ216" s="208">
        <v>0</v>
      </c>
      <c r="AK216" s="208">
        <v>0</v>
      </c>
      <c r="AL216" s="208">
        <v>0</v>
      </c>
      <c r="AM216" s="208">
        <v>0</v>
      </c>
      <c r="AN216" s="208">
        <v>0</v>
      </c>
      <c r="AO216" s="208">
        <v>0</v>
      </c>
      <c r="AP216" s="208">
        <v>0</v>
      </c>
      <c r="AQ216" s="208">
        <v>0</v>
      </c>
      <c r="AR216" s="208">
        <v>0</v>
      </c>
      <c r="AS216" s="208">
        <v>0</v>
      </c>
      <c r="AT216" s="208">
        <v>0</v>
      </c>
      <c r="AU216" s="208">
        <v>0</v>
      </c>
      <c r="AV216" s="208">
        <v>0</v>
      </c>
      <c r="AW216" s="208">
        <v>0</v>
      </c>
      <c r="AX216" s="208">
        <v>0</v>
      </c>
      <c r="AY216" s="208">
        <v>0</v>
      </c>
      <c r="AZ216" s="208">
        <v>0</v>
      </c>
      <c r="BA216" s="208">
        <v>0</v>
      </c>
      <c r="BB216" s="208">
        <v>0</v>
      </c>
      <c r="BC216" s="208">
        <v>0</v>
      </c>
      <c r="BD216" s="208">
        <v>0</v>
      </c>
      <c r="BE216" s="208">
        <v>0</v>
      </c>
      <c r="BF216" s="208">
        <v>0</v>
      </c>
      <c r="BG216" s="208">
        <v>0</v>
      </c>
      <c r="BH216" s="208">
        <v>0</v>
      </c>
      <c r="BI216" s="208">
        <v>0</v>
      </c>
      <c r="BJ216" s="208">
        <v>0</v>
      </c>
      <c r="BK216" s="208">
        <v>0</v>
      </c>
      <c r="BL216" s="208">
        <v>0</v>
      </c>
      <c r="BM216" s="208">
        <v>0</v>
      </c>
      <c r="BN216" s="208">
        <v>0</v>
      </c>
      <c r="BO216" s="208">
        <v>0</v>
      </c>
      <c r="BP216" s="208">
        <v>0</v>
      </c>
      <c r="BQ216" s="208">
        <v>0</v>
      </c>
      <c r="BR216" s="208">
        <v>0</v>
      </c>
      <c r="BS216" s="208">
        <v>0</v>
      </c>
      <c r="BT216" s="208">
        <v>0</v>
      </c>
      <c r="BU216" s="208">
        <v>0</v>
      </c>
      <c r="BV216" s="208">
        <v>0</v>
      </c>
      <c r="BW216" s="208">
        <v>0</v>
      </c>
      <c r="BX216" s="208">
        <v>0</v>
      </c>
      <c r="BY216" s="208">
        <v>0</v>
      </c>
      <c r="BZ216" s="208">
        <v>0</v>
      </c>
      <c r="CA216" s="208">
        <v>0</v>
      </c>
      <c r="CB216" s="208">
        <v>0</v>
      </c>
      <c r="CC216" s="208">
        <v>0</v>
      </c>
      <c r="CD216" s="208">
        <v>0</v>
      </c>
      <c r="CE216" s="208">
        <v>0</v>
      </c>
      <c r="CF216" s="208">
        <v>0</v>
      </c>
      <c r="CG216" s="208">
        <v>0</v>
      </c>
      <c r="CH216" s="208">
        <v>0</v>
      </c>
      <c r="CI216" s="208">
        <v>0</v>
      </c>
      <c r="CJ216" s="208">
        <v>0</v>
      </c>
      <c r="CK216" s="208">
        <v>0</v>
      </c>
      <c r="CL216" s="208">
        <v>0</v>
      </c>
      <c r="CM216" s="208">
        <v>0</v>
      </c>
      <c r="CN216" s="208">
        <v>0</v>
      </c>
      <c r="CO216" s="208">
        <v>0</v>
      </c>
      <c r="CP216" s="208">
        <v>0</v>
      </c>
    </row>
    <row r="217" spans="1:94" ht="12.75" customHeight="1" outlineLevel="1" x14ac:dyDescent="0.2">
      <c r="B217" s="15"/>
      <c r="J217" s="5" t="s">
        <v>5</v>
      </c>
      <c r="P217" s="180">
        <f>SUM(R217:CP217)</f>
        <v>4624.6006143786881</v>
      </c>
      <c r="R217" s="209">
        <f t="shared" ref="R217:CC217" si="240">SUM(R214:R216)</f>
        <v>0</v>
      </c>
      <c r="S217" s="209">
        <f t="shared" si="240"/>
        <v>0</v>
      </c>
      <c r="T217" s="209">
        <f t="shared" si="240"/>
        <v>0</v>
      </c>
      <c r="U217" s="209">
        <f t="shared" si="240"/>
        <v>0</v>
      </c>
      <c r="V217" s="209">
        <f t="shared" si="240"/>
        <v>0</v>
      </c>
      <c r="W217" s="209">
        <f t="shared" si="240"/>
        <v>0</v>
      </c>
      <c r="X217" s="209">
        <f t="shared" si="240"/>
        <v>170.92765046074297</v>
      </c>
      <c r="Y217" s="209">
        <f t="shared" si="240"/>
        <v>180.74609649946666</v>
      </c>
      <c r="Z217" s="209">
        <f t="shared" si="240"/>
        <v>183.31243019755127</v>
      </c>
      <c r="AA217" s="209">
        <f t="shared" si="240"/>
        <v>181.73860758690131</v>
      </c>
      <c r="AB217" s="209">
        <f t="shared" si="240"/>
        <v>187.14157342803509</v>
      </c>
      <c r="AC217" s="209">
        <f t="shared" si="240"/>
        <v>183.06465713226416</v>
      </c>
      <c r="AD217" s="209">
        <f t="shared" si="240"/>
        <v>186.02244846093896</v>
      </c>
      <c r="AE217" s="209">
        <f t="shared" si="240"/>
        <v>196.36706615066817</v>
      </c>
      <c r="AF217" s="209">
        <f t="shared" si="240"/>
        <v>185.02708370385861</v>
      </c>
      <c r="AG217" s="209">
        <f t="shared" si="240"/>
        <v>202.28265677706548</v>
      </c>
      <c r="AH217" s="209">
        <f t="shared" si="240"/>
        <v>222.14749632248029</v>
      </c>
      <c r="AI217" s="209">
        <f t="shared" si="240"/>
        <v>226.22810202996462</v>
      </c>
      <c r="AJ217" s="209">
        <f t="shared" si="240"/>
        <v>230.6980640705639</v>
      </c>
      <c r="AK217" s="209">
        <f t="shared" si="240"/>
        <v>235.2574253519752</v>
      </c>
      <c r="AL217" s="209">
        <f t="shared" si="240"/>
        <v>239.90797385901476</v>
      </c>
      <c r="AM217" s="209">
        <f t="shared" si="240"/>
        <v>244.65153333619506</v>
      </c>
      <c r="AN217" s="209">
        <f t="shared" si="240"/>
        <v>249.48996400291895</v>
      </c>
      <c r="AO217" s="209">
        <f t="shared" si="240"/>
        <v>254.42516328297734</v>
      </c>
      <c r="AP217" s="209">
        <f t="shared" si="240"/>
        <v>259.45906654863694</v>
      </c>
      <c r="AQ217" s="209">
        <f t="shared" si="240"/>
        <v>264.59364787960965</v>
      </c>
      <c r="AR217" s="209">
        <f t="shared" si="240"/>
        <v>262.40424412224456</v>
      </c>
      <c r="AS217" s="209">
        <f t="shared" si="240"/>
        <v>15.613579125687068</v>
      </c>
      <c r="AT217" s="209">
        <f t="shared" si="240"/>
        <v>15.87125070820081</v>
      </c>
      <c r="AU217" s="209">
        <f t="shared" si="240"/>
        <v>16.134075722364827</v>
      </c>
      <c r="AV217" s="209">
        <f t="shared" si="240"/>
        <v>16.402157236812123</v>
      </c>
      <c r="AW217" s="209">
        <f t="shared" si="240"/>
        <v>14.686600381548367</v>
      </c>
      <c r="AX217" s="209">
        <f t="shared" si="240"/>
        <v>0</v>
      </c>
      <c r="AY217" s="209">
        <f t="shared" si="240"/>
        <v>0</v>
      </c>
      <c r="AZ217" s="209">
        <f t="shared" si="240"/>
        <v>0</v>
      </c>
      <c r="BA217" s="209">
        <f t="shared" si="240"/>
        <v>0</v>
      </c>
      <c r="BB217" s="209">
        <f t="shared" si="240"/>
        <v>0</v>
      </c>
      <c r="BC217" s="209">
        <f t="shared" si="240"/>
        <v>0</v>
      </c>
      <c r="BD217" s="209">
        <f t="shared" si="240"/>
        <v>0</v>
      </c>
      <c r="BE217" s="209">
        <f t="shared" si="240"/>
        <v>0</v>
      </c>
      <c r="BF217" s="209">
        <f t="shared" si="240"/>
        <v>0</v>
      </c>
      <c r="BG217" s="209">
        <f t="shared" si="240"/>
        <v>0</v>
      </c>
      <c r="BH217" s="209">
        <f t="shared" si="240"/>
        <v>0</v>
      </c>
      <c r="BI217" s="209">
        <f t="shared" si="240"/>
        <v>0</v>
      </c>
      <c r="BJ217" s="209">
        <f t="shared" si="240"/>
        <v>0</v>
      </c>
      <c r="BK217" s="209">
        <f t="shared" si="240"/>
        <v>0</v>
      </c>
      <c r="BL217" s="209">
        <f t="shared" si="240"/>
        <v>0</v>
      </c>
      <c r="BM217" s="209">
        <f t="shared" si="240"/>
        <v>0</v>
      </c>
      <c r="BN217" s="209">
        <f t="shared" si="240"/>
        <v>0</v>
      </c>
      <c r="BO217" s="209">
        <f t="shared" si="240"/>
        <v>0</v>
      </c>
      <c r="BP217" s="209">
        <f t="shared" si="240"/>
        <v>0</v>
      </c>
      <c r="BQ217" s="209">
        <f t="shared" si="240"/>
        <v>0</v>
      </c>
      <c r="BR217" s="209">
        <f t="shared" si="240"/>
        <v>0</v>
      </c>
      <c r="BS217" s="209">
        <f t="shared" si="240"/>
        <v>0</v>
      </c>
      <c r="BT217" s="209">
        <f t="shared" si="240"/>
        <v>0</v>
      </c>
      <c r="BU217" s="209">
        <f t="shared" si="240"/>
        <v>0</v>
      </c>
      <c r="BV217" s="209">
        <f t="shared" si="240"/>
        <v>0</v>
      </c>
      <c r="BW217" s="209">
        <f t="shared" si="240"/>
        <v>0</v>
      </c>
      <c r="BX217" s="209">
        <f t="shared" si="240"/>
        <v>0</v>
      </c>
      <c r="BY217" s="209">
        <f t="shared" si="240"/>
        <v>0</v>
      </c>
      <c r="BZ217" s="209">
        <f t="shared" si="240"/>
        <v>0</v>
      </c>
      <c r="CA217" s="209">
        <f t="shared" si="240"/>
        <v>0</v>
      </c>
      <c r="CB217" s="209">
        <f t="shared" si="240"/>
        <v>0</v>
      </c>
      <c r="CC217" s="209">
        <f t="shared" si="240"/>
        <v>0</v>
      </c>
      <c r="CD217" s="209">
        <f t="shared" ref="CD217:CP217" si="241">SUM(CD214:CD216)</f>
        <v>0</v>
      </c>
      <c r="CE217" s="209">
        <f t="shared" si="241"/>
        <v>0</v>
      </c>
      <c r="CF217" s="209">
        <f t="shared" si="241"/>
        <v>0</v>
      </c>
      <c r="CG217" s="209">
        <f t="shared" si="241"/>
        <v>0</v>
      </c>
      <c r="CH217" s="209">
        <f t="shared" si="241"/>
        <v>0</v>
      </c>
      <c r="CI217" s="209">
        <f t="shared" si="241"/>
        <v>0</v>
      </c>
      <c r="CJ217" s="209">
        <f t="shared" si="241"/>
        <v>0</v>
      </c>
      <c r="CK217" s="209">
        <f t="shared" si="241"/>
        <v>0</v>
      </c>
      <c r="CL217" s="209">
        <f t="shared" si="241"/>
        <v>0</v>
      </c>
      <c r="CM217" s="209">
        <f t="shared" si="241"/>
        <v>0</v>
      </c>
      <c r="CN217" s="209">
        <f t="shared" si="241"/>
        <v>0</v>
      </c>
      <c r="CO217" s="209">
        <f t="shared" si="241"/>
        <v>0</v>
      </c>
      <c r="CP217" s="209">
        <f t="shared" si="241"/>
        <v>0</v>
      </c>
    </row>
    <row r="218" spans="1:94" ht="12.75" customHeight="1" outlineLevel="1" x14ac:dyDescent="0.2">
      <c r="B218" s="15"/>
    </row>
    <row r="219" spans="1:94" ht="12.75" customHeight="1" outlineLevel="1" x14ac:dyDescent="0.2">
      <c r="B219" s="41" t="s">
        <v>274</v>
      </c>
    </row>
    <row r="220" spans="1:94" ht="12.75" customHeight="1" outlineLevel="1" x14ac:dyDescent="0.2">
      <c r="B220" s="15"/>
    </row>
    <row r="221" spans="1:94" ht="12.75" customHeight="1" outlineLevel="1" x14ac:dyDescent="0.2">
      <c r="B221" s="13" t="s">
        <v>115</v>
      </c>
      <c r="C221" s="13"/>
      <c r="D221" s="13"/>
      <c r="E221" s="13"/>
      <c r="F221" s="13"/>
      <c r="G221" s="13"/>
      <c r="H221" s="13"/>
      <c r="I221" s="157"/>
      <c r="J221" s="14" t="s">
        <v>5</v>
      </c>
      <c r="K221" s="13"/>
      <c r="L221" s="13"/>
      <c r="M221" s="13"/>
      <c r="N221" s="13"/>
      <c r="O221" s="13"/>
      <c r="P221" s="177">
        <f>SUM(R221:CP221)</f>
        <v>4556.8706143786876</v>
      </c>
      <c r="Q221" s="13"/>
      <c r="R221" s="208">
        <f>R214</f>
        <v>0</v>
      </c>
      <c r="S221" s="208">
        <f t="shared" ref="S221:CD221" si="242">S214</f>
        <v>0</v>
      </c>
      <c r="T221" s="208">
        <f t="shared" si="242"/>
        <v>0</v>
      </c>
      <c r="U221" s="208">
        <f t="shared" si="242"/>
        <v>0</v>
      </c>
      <c r="V221" s="208">
        <f t="shared" si="242"/>
        <v>0</v>
      </c>
      <c r="W221" s="208">
        <f t="shared" si="242"/>
        <v>0</v>
      </c>
      <c r="X221" s="208">
        <f t="shared" si="242"/>
        <v>168.32765046074297</v>
      </c>
      <c r="Y221" s="208">
        <f t="shared" si="242"/>
        <v>178.04209649946665</v>
      </c>
      <c r="Z221" s="208">
        <f t="shared" si="242"/>
        <v>180.60843019755126</v>
      </c>
      <c r="AA221" s="208">
        <f t="shared" si="242"/>
        <v>179.12560758690131</v>
      </c>
      <c r="AB221" s="208">
        <f t="shared" si="242"/>
        <v>184.51557342803508</v>
      </c>
      <c r="AC221" s="208">
        <f t="shared" si="242"/>
        <v>180.56865713226415</v>
      </c>
      <c r="AD221" s="208">
        <f t="shared" si="242"/>
        <v>183.52644846093895</v>
      </c>
      <c r="AE221" s="208">
        <f t="shared" si="242"/>
        <v>193.75406615066817</v>
      </c>
      <c r="AF221" s="208">
        <f t="shared" si="242"/>
        <v>182.5310837038586</v>
      </c>
      <c r="AG221" s="208">
        <f t="shared" si="242"/>
        <v>199.59165677706548</v>
      </c>
      <c r="AH221" s="208">
        <f t="shared" si="242"/>
        <v>219.4174963224803</v>
      </c>
      <c r="AI221" s="208">
        <f t="shared" si="242"/>
        <v>223.49810202996463</v>
      </c>
      <c r="AJ221" s="208">
        <f t="shared" si="242"/>
        <v>227.96806407056391</v>
      </c>
      <c r="AK221" s="208">
        <f t="shared" si="242"/>
        <v>232.52742535197521</v>
      </c>
      <c r="AL221" s="208">
        <f t="shared" si="242"/>
        <v>237.17797385901477</v>
      </c>
      <c r="AM221" s="208">
        <f t="shared" si="242"/>
        <v>241.92153333619507</v>
      </c>
      <c r="AN221" s="208">
        <f t="shared" si="242"/>
        <v>246.75996400291896</v>
      </c>
      <c r="AO221" s="208">
        <f t="shared" si="242"/>
        <v>251.69516328297735</v>
      </c>
      <c r="AP221" s="208">
        <f t="shared" si="242"/>
        <v>256.72906654863692</v>
      </c>
      <c r="AQ221" s="208">
        <f t="shared" si="242"/>
        <v>261.86364787960963</v>
      </c>
      <c r="AR221" s="208">
        <f t="shared" si="242"/>
        <v>259.67424412224454</v>
      </c>
      <c r="AS221" s="208">
        <f t="shared" si="242"/>
        <v>12.883579125687067</v>
      </c>
      <c r="AT221" s="208">
        <f t="shared" si="242"/>
        <v>13.141250708200809</v>
      </c>
      <c r="AU221" s="208">
        <f t="shared" si="242"/>
        <v>13.404075722364826</v>
      </c>
      <c r="AV221" s="208">
        <f t="shared" si="242"/>
        <v>13.672157236812122</v>
      </c>
      <c r="AW221" s="208">
        <f t="shared" si="242"/>
        <v>13.945600381548367</v>
      </c>
      <c r="AX221" s="208">
        <f t="shared" si="242"/>
        <v>0</v>
      </c>
      <c r="AY221" s="208">
        <f t="shared" si="242"/>
        <v>0</v>
      </c>
      <c r="AZ221" s="208">
        <f t="shared" si="242"/>
        <v>0</v>
      </c>
      <c r="BA221" s="208">
        <f t="shared" si="242"/>
        <v>0</v>
      </c>
      <c r="BB221" s="208">
        <f t="shared" si="242"/>
        <v>0</v>
      </c>
      <c r="BC221" s="208">
        <f t="shared" si="242"/>
        <v>0</v>
      </c>
      <c r="BD221" s="208">
        <f t="shared" si="242"/>
        <v>0</v>
      </c>
      <c r="BE221" s="208">
        <f t="shared" si="242"/>
        <v>0</v>
      </c>
      <c r="BF221" s="208">
        <f t="shared" si="242"/>
        <v>0</v>
      </c>
      <c r="BG221" s="208">
        <f t="shared" si="242"/>
        <v>0</v>
      </c>
      <c r="BH221" s="208">
        <f t="shared" si="242"/>
        <v>0</v>
      </c>
      <c r="BI221" s="208">
        <f t="shared" si="242"/>
        <v>0</v>
      </c>
      <c r="BJ221" s="208">
        <f t="shared" si="242"/>
        <v>0</v>
      </c>
      <c r="BK221" s="208">
        <f t="shared" si="242"/>
        <v>0</v>
      </c>
      <c r="BL221" s="208">
        <f t="shared" si="242"/>
        <v>0</v>
      </c>
      <c r="BM221" s="208">
        <f t="shared" si="242"/>
        <v>0</v>
      </c>
      <c r="BN221" s="208">
        <f t="shared" si="242"/>
        <v>0</v>
      </c>
      <c r="BO221" s="208">
        <f t="shared" si="242"/>
        <v>0</v>
      </c>
      <c r="BP221" s="208">
        <f t="shared" si="242"/>
        <v>0</v>
      </c>
      <c r="BQ221" s="208">
        <f t="shared" si="242"/>
        <v>0</v>
      </c>
      <c r="BR221" s="208">
        <f t="shared" si="242"/>
        <v>0</v>
      </c>
      <c r="BS221" s="208">
        <f t="shared" si="242"/>
        <v>0</v>
      </c>
      <c r="BT221" s="208">
        <f t="shared" si="242"/>
        <v>0</v>
      </c>
      <c r="BU221" s="208">
        <f t="shared" si="242"/>
        <v>0</v>
      </c>
      <c r="BV221" s="208">
        <f t="shared" si="242"/>
        <v>0</v>
      </c>
      <c r="BW221" s="208">
        <f t="shared" si="242"/>
        <v>0</v>
      </c>
      <c r="BX221" s="208">
        <f t="shared" si="242"/>
        <v>0</v>
      </c>
      <c r="BY221" s="208">
        <f t="shared" si="242"/>
        <v>0</v>
      </c>
      <c r="BZ221" s="208">
        <f t="shared" si="242"/>
        <v>0</v>
      </c>
      <c r="CA221" s="208">
        <f t="shared" si="242"/>
        <v>0</v>
      </c>
      <c r="CB221" s="208">
        <f t="shared" si="242"/>
        <v>0</v>
      </c>
      <c r="CC221" s="208">
        <f t="shared" si="242"/>
        <v>0</v>
      </c>
      <c r="CD221" s="208">
        <f t="shared" si="242"/>
        <v>0</v>
      </c>
      <c r="CE221" s="208">
        <f t="shared" ref="CE221:CP221" si="243">CE214</f>
        <v>0</v>
      </c>
      <c r="CF221" s="208">
        <f t="shared" si="243"/>
        <v>0</v>
      </c>
      <c r="CG221" s="208">
        <f t="shared" si="243"/>
        <v>0</v>
      </c>
      <c r="CH221" s="208">
        <f t="shared" si="243"/>
        <v>0</v>
      </c>
      <c r="CI221" s="208">
        <f t="shared" si="243"/>
        <v>0</v>
      </c>
      <c r="CJ221" s="208">
        <f t="shared" si="243"/>
        <v>0</v>
      </c>
      <c r="CK221" s="208">
        <f t="shared" si="243"/>
        <v>0</v>
      </c>
      <c r="CL221" s="208">
        <f t="shared" si="243"/>
        <v>0</v>
      </c>
      <c r="CM221" s="208">
        <f t="shared" si="243"/>
        <v>0</v>
      </c>
      <c r="CN221" s="208">
        <f t="shared" si="243"/>
        <v>0</v>
      </c>
      <c r="CO221" s="208">
        <f t="shared" si="243"/>
        <v>0</v>
      </c>
      <c r="CP221" s="208">
        <f t="shared" si="243"/>
        <v>0</v>
      </c>
    </row>
    <row r="222" spans="1:94" ht="12.75" customHeight="1" outlineLevel="1" x14ac:dyDescent="0.2">
      <c r="B222" s="15"/>
      <c r="J222" s="5" t="s">
        <v>5</v>
      </c>
      <c r="P222" s="180">
        <f>SUM(R222:CP222)</f>
        <v>4556.8706143786876</v>
      </c>
      <c r="R222" s="209">
        <f t="shared" ref="R222:CC222" si="244">SUM(R221:R221)</f>
        <v>0</v>
      </c>
      <c r="S222" s="209">
        <f t="shared" si="244"/>
        <v>0</v>
      </c>
      <c r="T222" s="209">
        <f t="shared" si="244"/>
        <v>0</v>
      </c>
      <c r="U222" s="209">
        <f t="shared" si="244"/>
        <v>0</v>
      </c>
      <c r="V222" s="209">
        <f t="shared" si="244"/>
        <v>0</v>
      </c>
      <c r="W222" s="209">
        <f t="shared" si="244"/>
        <v>0</v>
      </c>
      <c r="X222" s="209">
        <f t="shared" si="244"/>
        <v>168.32765046074297</v>
      </c>
      <c r="Y222" s="209">
        <f t="shared" si="244"/>
        <v>178.04209649946665</v>
      </c>
      <c r="Z222" s="209">
        <f t="shared" si="244"/>
        <v>180.60843019755126</v>
      </c>
      <c r="AA222" s="209">
        <f t="shared" si="244"/>
        <v>179.12560758690131</v>
      </c>
      <c r="AB222" s="209">
        <f t="shared" si="244"/>
        <v>184.51557342803508</v>
      </c>
      <c r="AC222" s="209">
        <f t="shared" si="244"/>
        <v>180.56865713226415</v>
      </c>
      <c r="AD222" s="209">
        <f t="shared" si="244"/>
        <v>183.52644846093895</v>
      </c>
      <c r="AE222" s="209">
        <f t="shared" si="244"/>
        <v>193.75406615066817</v>
      </c>
      <c r="AF222" s="209">
        <f t="shared" si="244"/>
        <v>182.5310837038586</v>
      </c>
      <c r="AG222" s="209">
        <f t="shared" si="244"/>
        <v>199.59165677706548</v>
      </c>
      <c r="AH222" s="209">
        <f t="shared" si="244"/>
        <v>219.4174963224803</v>
      </c>
      <c r="AI222" s="209">
        <f t="shared" si="244"/>
        <v>223.49810202996463</v>
      </c>
      <c r="AJ222" s="209">
        <f t="shared" si="244"/>
        <v>227.96806407056391</v>
      </c>
      <c r="AK222" s="209">
        <f t="shared" si="244"/>
        <v>232.52742535197521</v>
      </c>
      <c r="AL222" s="209">
        <f t="shared" si="244"/>
        <v>237.17797385901477</v>
      </c>
      <c r="AM222" s="209">
        <f t="shared" si="244"/>
        <v>241.92153333619507</v>
      </c>
      <c r="AN222" s="209">
        <f t="shared" si="244"/>
        <v>246.75996400291896</v>
      </c>
      <c r="AO222" s="209">
        <f t="shared" si="244"/>
        <v>251.69516328297735</v>
      </c>
      <c r="AP222" s="209">
        <f t="shared" si="244"/>
        <v>256.72906654863692</v>
      </c>
      <c r="AQ222" s="209">
        <f t="shared" si="244"/>
        <v>261.86364787960963</v>
      </c>
      <c r="AR222" s="209">
        <f t="shared" si="244"/>
        <v>259.67424412224454</v>
      </c>
      <c r="AS222" s="209">
        <f t="shared" si="244"/>
        <v>12.883579125687067</v>
      </c>
      <c r="AT222" s="209">
        <f t="shared" si="244"/>
        <v>13.141250708200809</v>
      </c>
      <c r="AU222" s="209">
        <f t="shared" si="244"/>
        <v>13.404075722364826</v>
      </c>
      <c r="AV222" s="209">
        <f t="shared" si="244"/>
        <v>13.672157236812122</v>
      </c>
      <c r="AW222" s="209">
        <f t="shared" si="244"/>
        <v>13.945600381548367</v>
      </c>
      <c r="AX222" s="209">
        <f t="shared" si="244"/>
        <v>0</v>
      </c>
      <c r="AY222" s="209">
        <f t="shared" si="244"/>
        <v>0</v>
      </c>
      <c r="AZ222" s="209">
        <f t="shared" si="244"/>
        <v>0</v>
      </c>
      <c r="BA222" s="209">
        <f t="shared" si="244"/>
        <v>0</v>
      </c>
      <c r="BB222" s="209">
        <f t="shared" si="244"/>
        <v>0</v>
      </c>
      <c r="BC222" s="209">
        <f t="shared" si="244"/>
        <v>0</v>
      </c>
      <c r="BD222" s="209">
        <f t="shared" si="244"/>
        <v>0</v>
      </c>
      <c r="BE222" s="209">
        <f t="shared" si="244"/>
        <v>0</v>
      </c>
      <c r="BF222" s="209">
        <f t="shared" si="244"/>
        <v>0</v>
      </c>
      <c r="BG222" s="209">
        <f t="shared" si="244"/>
        <v>0</v>
      </c>
      <c r="BH222" s="209">
        <f t="shared" si="244"/>
        <v>0</v>
      </c>
      <c r="BI222" s="209">
        <f t="shared" si="244"/>
        <v>0</v>
      </c>
      <c r="BJ222" s="209">
        <f t="shared" si="244"/>
        <v>0</v>
      </c>
      <c r="BK222" s="209">
        <f t="shared" si="244"/>
        <v>0</v>
      </c>
      <c r="BL222" s="209">
        <f t="shared" si="244"/>
        <v>0</v>
      </c>
      <c r="BM222" s="209">
        <f t="shared" si="244"/>
        <v>0</v>
      </c>
      <c r="BN222" s="209">
        <f t="shared" si="244"/>
        <v>0</v>
      </c>
      <c r="BO222" s="209">
        <f t="shared" si="244"/>
        <v>0</v>
      </c>
      <c r="BP222" s="209">
        <f t="shared" si="244"/>
        <v>0</v>
      </c>
      <c r="BQ222" s="209">
        <f t="shared" si="244"/>
        <v>0</v>
      </c>
      <c r="BR222" s="209">
        <f t="shared" si="244"/>
        <v>0</v>
      </c>
      <c r="BS222" s="209">
        <f t="shared" si="244"/>
        <v>0</v>
      </c>
      <c r="BT222" s="209">
        <f t="shared" si="244"/>
        <v>0</v>
      </c>
      <c r="BU222" s="209">
        <f t="shared" si="244"/>
        <v>0</v>
      </c>
      <c r="BV222" s="209">
        <f t="shared" si="244"/>
        <v>0</v>
      </c>
      <c r="BW222" s="209">
        <f t="shared" si="244"/>
        <v>0</v>
      </c>
      <c r="BX222" s="209">
        <f t="shared" si="244"/>
        <v>0</v>
      </c>
      <c r="BY222" s="209">
        <f t="shared" si="244"/>
        <v>0</v>
      </c>
      <c r="BZ222" s="209">
        <f t="shared" si="244"/>
        <v>0</v>
      </c>
      <c r="CA222" s="209">
        <f t="shared" si="244"/>
        <v>0</v>
      </c>
      <c r="CB222" s="209">
        <f t="shared" si="244"/>
        <v>0</v>
      </c>
      <c r="CC222" s="209">
        <f t="shared" si="244"/>
        <v>0</v>
      </c>
      <c r="CD222" s="209">
        <f t="shared" ref="CD222:CP222" si="245">SUM(CD221:CD221)</f>
        <v>0</v>
      </c>
      <c r="CE222" s="209">
        <f t="shared" si="245"/>
        <v>0</v>
      </c>
      <c r="CF222" s="209">
        <f t="shared" si="245"/>
        <v>0</v>
      </c>
      <c r="CG222" s="209">
        <f t="shared" si="245"/>
        <v>0</v>
      </c>
      <c r="CH222" s="209">
        <f t="shared" si="245"/>
        <v>0</v>
      </c>
      <c r="CI222" s="209">
        <f t="shared" si="245"/>
        <v>0</v>
      </c>
      <c r="CJ222" s="209">
        <f t="shared" si="245"/>
        <v>0</v>
      </c>
      <c r="CK222" s="209">
        <f t="shared" si="245"/>
        <v>0</v>
      </c>
      <c r="CL222" s="209">
        <f t="shared" si="245"/>
        <v>0</v>
      </c>
      <c r="CM222" s="209">
        <f t="shared" si="245"/>
        <v>0</v>
      </c>
      <c r="CN222" s="209">
        <f t="shared" si="245"/>
        <v>0</v>
      </c>
      <c r="CO222" s="209">
        <f t="shared" si="245"/>
        <v>0</v>
      </c>
      <c r="CP222" s="209">
        <f t="shared" si="245"/>
        <v>0</v>
      </c>
    </row>
    <row r="223" spans="1:94" ht="12.75" customHeight="1" outlineLevel="1" x14ac:dyDescent="0.2">
      <c r="B223" s="15"/>
    </row>
    <row r="224" spans="1:94" ht="12.75" customHeight="1" outlineLevel="1" x14ac:dyDescent="0.2">
      <c r="B224" s="41" t="s">
        <v>275</v>
      </c>
    </row>
    <row r="225" spans="2:94" ht="12.75" customHeight="1" outlineLevel="1" x14ac:dyDescent="0.2">
      <c r="B225" s="15"/>
    </row>
    <row r="226" spans="2:94" ht="12.75" customHeight="1" outlineLevel="1" x14ac:dyDescent="0.2">
      <c r="B226" s="3" t="s">
        <v>274</v>
      </c>
      <c r="J226" s="5" t="s">
        <v>5</v>
      </c>
      <c r="P226" s="127">
        <f>SUM(R226:CP226)</f>
        <v>4556.8706143786876</v>
      </c>
      <c r="R226" s="155">
        <f>R222</f>
        <v>0</v>
      </c>
      <c r="S226" s="155">
        <f t="shared" ref="S226:CD226" si="246">S222</f>
        <v>0</v>
      </c>
      <c r="T226" s="155">
        <f t="shared" si="246"/>
        <v>0</v>
      </c>
      <c r="U226" s="155">
        <f t="shared" si="246"/>
        <v>0</v>
      </c>
      <c r="V226" s="155">
        <f t="shared" si="246"/>
        <v>0</v>
      </c>
      <c r="W226" s="155">
        <f t="shared" si="246"/>
        <v>0</v>
      </c>
      <c r="X226" s="155">
        <f t="shared" si="246"/>
        <v>168.32765046074297</v>
      </c>
      <c r="Y226" s="155">
        <f t="shared" si="246"/>
        <v>178.04209649946665</v>
      </c>
      <c r="Z226" s="155">
        <f t="shared" si="246"/>
        <v>180.60843019755126</v>
      </c>
      <c r="AA226" s="155">
        <f t="shared" si="246"/>
        <v>179.12560758690131</v>
      </c>
      <c r="AB226" s="155">
        <f t="shared" si="246"/>
        <v>184.51557342803508</v>
      </c>
      <c r="AC226" s="155">
        <f t="shared" si="246"/>
        <v>180.56865713226415</v>
      </c>
      <c r="AD226" s="155">
        <f t="shared" si="246"/>
        <v>183.52644846093895</v>
      </c>
      <c r="AE226" s="155">
        <f t="shared" si="246"/>
        <v>193.75406615066817</v>
      </c>
      <c r="AF226" s="155">
        <f t="shared" si="246"/>
        <v>182.5310837038586</v>
      </c>
      <c r="AG226" s="155">
        <f t="shared" si="246"/>
        <v>199.59165677706548</v>
      </c>
      <c r="AH226" s="155">
        <f t="shared" si="246"/>
        <v>219.4174963224803</v>
      </c>
      <c r="AI226" s="155">
        <f t="shared" si="246"/>
        <v>223.49810202996463</v>
      </c>
      <c r="AJ226" s="155">
        <f t="shared" si="246"/>
        <v>227.96806407056391</v>
      </c>
      <c r="AK226" s="155">
        <f t="shared" si="246"/>
        <v>232.52742535197521</v>
      </c>
      <c r="AL226" s="155">
        <f t="shared" si="246"/>
        <v>237.17797385901477</v>
      </c>
      <c r="AM226" s="155">
        <f t="shared" si="246"/>
        <v>241.92153333619507</v>
      </c>
      <c r="AN226" s="155">
        <f t="shared" si="246"/>
        <v>246.75996400291896</v>
      </c>
      <c r="AO226" s="155">
        <f t="shared" si="246"/>
        <v>251.69516328297735</v>
      </c>
      <c r="AP226" s="155">
        <f t="shared" si="246"/>
        <v>256.72906654863692</v>
      </c>
      <c r="AQ226" s="155">
        <f t="shared" si="246"/>
        <v>261.86364787960963</v>
      </c>
      <c r="AR226" s="155">
        <f t="shared" si="246"/>
        <v>259.67424412224454</v>
      </c>
      <c r="AS226" s="155">
        <f t="shared" si="246"/>
        <v>12.883579125687067</v>
      </c>
      <c r="AT226" s="155">
        <f t="shared" si="246"/>
        <v>13.141250708200809</v>
      </c>
      <c r="AU226" s="155">
        <f t="shared" si="246"/>
        <v>13.404075722364826</v>
      </c>
      <c r="AV226" s="155">
        <f t="shared" si="246"/>
        <v>13.672157236812122</v>
      </c>
      <c r="AW226" s="155">
        <f t="shared" si="246"/>
        <v>13.945600381548367</v>
      </c>
      <c r="AX226" s="155">
        <f t="shared" si="246"/>
        <v>0</v>
      </c>
      <c r="AY226" s="155">
        <f t="shared" si="246"/>
        <v>0</v>
      </c>
      <c r="AZ226" s="155">
        <f t="shared" si="246"/>
        <v>0</v>
      </c>
      <c r="BA226" s="155">
        <f t="shared" si="246"/>
        <v>0</v>
      </c>
      <c r="BB226" s="155">
        <f t="shared" si="246"/>
        <v>0</v>
      </c>
      <c r="BC226" s="155">
        <f t="shared" si="246"/>
        <v>0</v>
      </c>
      <c r="BD226" s="155">
        <f t="shared" si="246"/>
        <v>0</v>
      </c>
      <c r="BE226" s="155">
        <f t="shared" si="246"/>
        <v>0</v>
      </c>
      <c r="BF226" s="155">
        <f t="shared" si="246"/>
        <v>0</v>
      </c>
      <c r="BG226" s="155">
        <f t="shared" si="246"/>
        <v>0</v>
      </c>
      <c r="BH226" s="155">
        <f t="shared" si="246"/>
        <v>0</v>
      </c>
      <c r="BI226" s="155">
        <f t="shared" si="246"/>
        <v>0</v>
      </c>
      <c r="BJ226" s="155">
        <f t="shared" si="246"/>
        <v>0</v>
      </c>
      <c r="BK226" s="155">
        <f t="shared" si="246"/>
        <v>0</v>
      </c>
      <c r="BL226" s="155">
        <f t="shared" si="246"/>
        <v>0</v>
      </c>
      <c r="BM226" s="155">
        <f t="shared" si="246"/>
        <v>0</v>
      </c>
      <c r="BN226" s="155">
        <f t="shared" si="246"/>
        <v>0</v>
      </c>
      <c r="BO226" s="155">
        <f t="shared" si="246"/>
        <v>0</v>
      </c>
      <c r="BP226" s="155">
        <f t="shared" si="246"/>
        <v>0</v>
      </c>
      <c r="BQ226" s="155">
        <f t="shared" si="246"/>
        <v>0</v>
      </c>
      <c r="BR226" s="155">
        <f t="shared" si="246"/>
        <v>0</v>
      </c>
      <c r="BS226" s="155">
        <f t="shared" si="246"/>
        <v>0</v>
      </c>
      <c r="BT226" s="155">
        <f t="shared" si="246"/>
        <v>0</v>
      </c>
      <c r="BU226" s="155">
        <f t="shared" si="246"/>
        <v>0</v>
      </c>
      <c r="BV226" s="155">
        <f t="shared" si="246"/>
        <v>0</v>
      </c>
      <c r="BW226" s="155">
        <f t="shared" si="246"/>
        <v>0</v>
      </c>
      <c r="BX226" s="155">
        <f t="shared" si="246"/>
        <v>0</v>
      </c>
      <c r="BY226" s="155">
        <f t="shared" si="246"/>
        <v>0</v>
      </c>
      <c r="BZ226" s="155">
        <f t="shared" si="246"/>
        <v>0</v>
      </c>
      <c r="CA226" s="155">
        <f t="shared" si="246"/>
        <v>0</v>
      </c>
      <c r="CB226" s="155">
        <f t="shared" si="246"/>
        <v>0</v>
      </c>
      <c r="CC226" s="155">
        <f t="shared" si="246"/>
        <v>0</v>
      </c>
      <c r="CD226" s="155">
        <f t="shared" si="246"/>
        <v>0</v>
      </c>
      <c r="CE226" s="155">
        <f t="shared" ref="CE226:CP226" si="247">CE222</f>
        <v>0</v>
      </c>
      <c r="CF226" s="155">
        <f t="shared" si="247"/>
        <v>0</v>
      </c>
      <c r="CG226" s="155">
        <f t="shared" si="247"/>
        <v>0</v>
      </c>
      <c r="CH226" s="155">
        <f t="shared" si="247"/>
        <v>0</v>
      </c>
      <c r="CI226" s="155">
        <f t="shared" si="247"/>
        <v>0</v>
      </c>
      <c r="CJ226" s="155">
        <f t="shared" si="247"/>
        <v>0</v>
      </c>
      <c r="CK226" s="155">
        <f t="shared" si="247"/>
        <v>0</v>
      </c>
      <c r="CL226" s="155">
        <f t="shared" si="247"/>
        <v>0</v>
      </c>
      <c r="CM226" s="155">
        <f t="shared" si="247"/>
        <v>0</v>
      </c>
      <c r="CN226" s="155">
        <f t="shared" si="247"/>
        <v>0</v>
      </c>
      <c r="CO226" s="155">
        <f t="shared" si="247"/>
        <v>0</v>
      </c>
      <c r="CP226" s="155">
        <f t="shared" si="247"/>
        <v>0</v>
      </c>
    </row>
    <row r="227" spans="2:94" ht="12.75" customHeight="1" outlineLevel="1" x14ac:dyDescent="0.2">
      <c r="B227" s="3" t="s">
        <v>534</v>
      </c>
      <c r="J227" s="5" t="s">
        <v>5</v>
      </c>
      <c r="P227" s="127">
        <f>SUM(R227:CP227)</f>
        <v>98.411522423609057</v>
      </c>
      <c r="R227" s="155">
        <f t="shared" ref="R227:AW227" si="248">R60*R65</f>
        <v>0</v>
      </c>
      <c r="S227" s="155">
        <f t="shared" si="248"/>
        <v>0</v>
      </c>
      <c r="T227" s="155">
        <f t="shared" si="248"/>
        <v>0</v>
      </c>
      <c r="U227" s="155">
        <f t="shared" si="248"/>
        <v>0</v>
      </c>
      <c r="V227" s="155">
        <f t="shared" si="248"/>
        <v>0</v>
      </c>
      <c r="W227" s="155">
        <f t="shared" si="248"/>
        <v>0</v>
      </c>
      <c r="X227" s="155">
        <f t="shared" si="248"/>
        <v>3.1705645065793755</v>
      </c>
      <c r="Y227" s="155">
        <f t="shared" si="248"/>
        <v>3.6934611754497273</v>
      </c>
      <c r="Z227" s="155">
        <f t="shared" si="248"/>
        <v>4.9596245079124337</v>
      </c>
      <c r="AA227" s="155">
        <f t="shared" si="248"/>
        <v>4.5628701718270754</v>
      </c>
      <c r="AB227" s="155">
        <f t="shared" si="248"/>
        <v>4.0719924346953054</v>
      </c>
      <c r="AC227" s="155">
        <f t="shared" si="248"/>
        <v>6.0177959905257614</v>
      </c>
      <c r="AD227" s="155">
        <f t="shared" si="248"/>
        <v>4.2623980235556704</v>
      </c>
      <c r="AE227" s="155">
        <f t="shared" si="248"/>
        <v>1.8963554313408746</v>
      </c>
      <c r="AF227" s="155">
        <f t="shared" si="248"/>
        <v>4.1017027754092492</v>
      </c>
      <c r="AG227" s="155">
        <f t="shared" si="248"/>
        <v>3.6267903455254697</v>
      </c>
      <c r="AH227" s="155">
        <f t="shared" si="248"/>
        <v>3.7968342577590199</v>
      </c>
      <c r="AI227" s="155">
        <f t="shared" si="248"/>
        <v>5.3584389254109723</v>
      </c>
      <c r="AJ227" s="155">
        <f t="shared" si="248"/>
        <v>4.699196544195507</v>
      </c>
      <c r="AK227" s="155">
        <f t="shared" si="248"/>
        <v>5.2012556483881411</v>
      </c>
      <c r="AL227" s="155">
        <f t="shared" si="248"/>
        <v>5.5585843931057095</v>
      </c>
      <c r="AM227" s="155">
        <f t="shared" si="248"/>
        <v>4.1514212910770487</v>
      </c>
      <c r="AN227" s="155">
        <f t="shared" si="248"/>
        <v>4.6345026758544314</v>
      </c>
      <c r="AO227" s="155">
        <f t="shared" si="248"/>
        <v>6.7204880797039674</v>
      </c>
      <c r="AP227" s="155">
        <f t="shared" si="248"/>
        <v>8.0773164416835161</v>
      </c>
      <c r="AQ227" s="155">
        <f t="shared" si="248"/>
        <v>4.8435561470503696</v>
      </c>
      <c r="AR227" s="155">
        <f t="shared" si="248"/>
        <v>5.0063726565594289</v>
      </c>
      <c r="AS227" s="155">
        <f t="shared" si="248"/>
        <v>0</v>
      </c>
      <c r="AT227" s="155">
        <f t="shared" si="248"/>
        <v>0</v>
      </c>
      <c r="AU227" s="155">
        <f t="shared" si="248"/>
        <v>0</v>
      </c>
      <c r="AV227" s="155">
        <f t="shared" si="248"/>
        <v>0</v>
      </c>
      <c r="AW227" s="155">
        <f t="shared" si="248"/>
        <v>0</v>
      </c>
      <c r="AX227" s="155">
        <f t="shared" ref="AX227:CC227" si="249">AX60*AX65</f>
        <v>0</v>
      </c>
      <c r="AY227" s="155">
        <f t="shared" si="249"/>
        <v>0</v>
      </c>
      <c r="AZ227" s="155">
        <f t="shared" si="249"/>
        <v>0</v>
      </c>
      <c r="BA227" s="155">
        <f t="shared" si="249"/>
        <v>0</v>
      </c>
      <c r="BB227" s="155">
        <f t="shared" si="249"/>
        <v>0</v>
      </c>
      <c r="BC227" s="155">
        <f t="shared" si="249"/>
        <v>0</v>
      </c>
      <c r="BD227" s="155">
        <f t="shared" si="249"/>
        <v>0</v>
      </c>
      <c r="BE227" s="155">
        <f t="shared" si="249"/>
        <v>0</v>
      </c>
      <c r="BF227" s="155">
        <f t="shared" si="249"/>
        <v>0</v>
      </c>
      <c r="BG227" s="155">
        <f t="shared" si="249"/>
        <v>0</v>
      </c>
      <c r="BH227" s="155">
        <f t="shared" si="249"/>
        <v>0</v>
      </c>
      <c r="BI227" s="155">
        <f t="shared" si="249"/>
        <v>0</v>
      </c>
      <c r="BJ227" s="155">
        <f t="shared" si="249"/>
        <v>0</v>
      </c>
      <c r="BK227" s="155">
        <f t="shared" si="249"/>
        <v>0</v>
      </c>
      <c r="BL227" s="155">
        <f t="shared" si="249"/>
        <v>0</v>
      </c>
      <c r="BM227" s="155">
        <f t="shared" si="249"/>
        <v>0</v>
      </c>
      <c r="BN227" s="155">
        <f t="shared" si="249"/>
        <v>0</v>
      </c>
      <c r="BO227" s="155">
        <f t="shared" si="249"/>
        <v>0</v>
      </c>
      <c r="BP227" s="155">
        <f t="shared" si="249"/>
        <v>0</v>
      </c>
      <c r="BQ227" s="155">
        <f t="shared" si="249"/>
        <v>0</v>
      </c>
      <c r="BR227" s="155">
        <f t="shared" si="249"/>
        <v>0</v>
      </c>
      <c r="BS227" s="155">
        <f t="shared" si="249"/>
        <v>0</v>
      </c>
      <c r="BT227" s="155">
        <f t="shared" si="249"/>
        <v>0</v>
      </c>
      <c r="BU227" s="155">
        <f t="shared" si="249"/>
        <v>0</v>
      </c>
      <c r="BV227" s="155">
        <f t="shared" si="249"/>
        <v>0</v>
      </c>
      <c r="BW227" s="155">
        <f t="shared" si="249"/>
        <v>0</v>
      </c>
      <c r="BX227" s="155">
        <f t="shared" si="249"/>
        <v>0</v>
      </c>
      <c r="BY227" s="155">
        <f t="shared" si="249"/>
        <v>0</v>
      </c>
      <c r="BZ227" s="155">
        <f t="shared" si="249"/>
        <v>0</v>
      </c>
      <c r="CA227" s="155">
        <f t="shared" si="249"/>
        <v>0</v>
      </c>
      <c r="CB227" s="155">
        <f t="shared" si="249"/>
        <v>0</v>
      </c>
      <c r="CC227" s="155">
        <f t="shared" si="249"/>
        <v>0</v>
      </c>
      <c r="CD227" s="155">
        <f t="shared" ref="CD227:CP227" si="250">CD60*CD65</f>
        <v>0</v>
      </c>
      <c r="CE227" s="155">
        <f t="shared" si="250"/>
        <v>0</v>
      </c>
      <c r="CF227" s="155">
        <f t="shared" si="250"/>
        <v>0</v>
      </c>
      <c r="CG227" s="155">
        <f t="shared" si="250"/>
        <v>0</v>
      </c>
      <c r="CH227" s="155">
        <f t="shared" si="250"/>
        <v>0</v>
      </c>
      <c r="CI227" s="155">
        <f t="shared" si="250"/>
        <v>0</v>
      </c>
      <c r="CJ227" s="155">
        <f t="shared" si="250"/>
        <v>0</v>
      </c>
      <c r="CK227" s="155">
        <f t="shared" si="250"/>
        <v>0</v>
      </c>
      <c r="CL227" s="155">
        <f t="shared" si="250"/>
        <v>0</v>
      </c>
      <c r="CM227" s="155">
        <f t="shared" si="250"/>
        <v>0</v>
      </c>
      <c r="CN227" s="155">
        <f t="shared" si="250"/>
        <v>0</v>
      </c>
      <c r="CO227" s="155">
        <f t="shared" si="250"/>
        <v>0</v>
      </c>
      <c r="CP227" s="155">
        <f t="shared" si="250"/>
        <v>0</v>
      </c>
    </row>
    <row r="228" spans="2:94" ht="12.75" customHeight="1" outlineLevel="1" x14ac:dyDescent="0.2">
      <c r="B228" s="13" t="s">
        <v>273</v>
      </c>
      <c r="C228" s="13"/>
      <c r="D228" s="13"/>
      <c r="E228" s="13"/>
      <c r="F228" s="13"/>
      <c r="G228" s="13"/>
      <c r="H228" s="13"/>
      <c r="I228" s="157"/>
      <c r="J228" s="14" t="s">
        <v>5</v>
      </c>
      <c r="K228" s="13"/>
      <c r="L228" s="13"/>
      <c r="M228" s="13"/>
      <c r="N228" s="13"/>
      <c r="O228" s="13"/>
      <c r="P228" s="213">
        <f>SUM(R228:CP228)</f>
        <v>0</v>
      </c>
      <c r="Q228" s="13"/>
      <c r="R228" s="208">
        <f t="shared" ref="R228:CC228" si="251">R216</f>
        <v>0</v>
      </c>
      <c r="S228" s="208">
        <f t="shared" si="251"/>
        <v>0</v>
      </c>
      <c r="T228" s="208">
        <f t="shared" si="251"/>
        <v>0</v>
      </c>
      <c r="U228" s="208">
        <f t="shared" si="251"/>
        <v>0</v>
      </c>
      <c r="V228" s="208">
        <f t="shared" si="251"/>
        <v>0</v>
      </c>
      <c r="W228" s="208">
        <f t="shared" si="251"/>
        <v>0</v>
      </c>
      <c r="X228" s="208">
        <f t="shared" si="251"/>
        <v>0</v>
      </c>
      <c r="Y228" s="208">
        <f t="shared" si="251"/>
        <v>0</v>
      </c>
      <c r="Z228" s="208">
        <f t="shared" si="251"/>
        <v>0</v>
      </c>
      <c r="AA228" s="208">
        <f t="shared" si="251"/>
        <v>0</v>
      </c>
      <c r="AB228" s="208">
        <f t="shared" si="251"/>
        <v>0</v>
      </c>
      <c r="AC228" s="208">
        <f t="shared" si="251"/>
        <v>0</v>
      </c>
      <c r="AD228" s="208">
        <f t="shared" si="251"/>
        <v>0</v>
      </c>
      <c r="AE228" s="208">
        <f t="shared" si="251"/>
        <v>0</v>
      </c>
      <c r="AF228" s="208">
        <f t="shared" si="251"/>
        <v>0</v>
      </c>
      <c r="AG228" s="208">
        <f t="shared" si="251"/>
        <v>0</v>
      </c>
      <c r="AH228" s="208">
        <f t="shared" si="251"/>
        <v>0</v>
      </c>
      <c r="AI228" s="208">
        <f t="shared" si="251"/>
        <v>0</v>
      </c>
      <c r="AJ228" s="208">
        <f t="shared" si="251"/>
        <v>0</v>
      </c>
      <c r="AK228" s="208">
        <f t="shared" si="251"/>
        <v>0</v>
      </c>
      <c r="AL228" s="208">
        <f t="shared" si="251"/>
        <v>0</v>
      </c>
      <c r="AM228" s="208">
        <f t="shared" si="251"/>
        <v>0</v>
      </c>
      <c r="AN228" s="208">
        <f t="shared" si="251"/>
        <v>0</v>
      </c>
      <c r="AO228" s="208">
        <f t="shared" si="251"/>
        <v>0</v>
      </c>
      <c r="AP228" s="208">
        <f t="shared" si="251"/>
        <v>0</v>
      </c>
      <c r="AQ228" s="208">
        <f t="shared" si="251"/>
        <v>0</v>
      </c>
      <c r="AR228" s="208">
        <f t="shared" si="251"/>
        <v>0</v>
      </c>
      <c r="AS228" s="208">
        <f t="shared" si="251"/>
        <v>0</v>
      </c>
      <c r="AT228" s="208">
        <f t="shared" si="251"/>
        <v>0</v>
      </c>
      <c r="AU228" s="208">
        <f t="shared" si="251"/>
        <v>0</v>
      </c>
      <c r="AV228" s="208">
        <f t="shared" si="251"/>
        <v>0</v>
      </c>
      <c r="AW228" s="208">
        <f t="shared" si="251"/>
        <v>0</v>
      </c>
      <c r="AX228" s="208">
        <f t="shared" si="251"/>
        <v>0</v>
      </c>
      <c r="AY228" s="208">
        <f t="shared" si="251"/>
        <v>0</v>
      </c>
      <c r="AZ228" s="208">
        <f t="shared" si="251"/>
        <v>0</v>
      </c>
      <c r="BA228" s="208">
        <f t="shared" si="251"/>
        <v>0</v>
      </c>
      <c r="BB228" s="208">
        <f t="shared" si="251"/>
        <v>0</v>
      </c>
      <c r="BC228" s="208">
        <f t="shared" si="251"/>
        <v>0</v>
      </c>
      <c r="BD228" s="208">
        <f t="shared" si="251"/>
        <v>0</v>
      </c>
      <c r="BE228" s="208">
        <f t="shared" si="251"/>
        <v>0</v>
      </c>
      <c r="BF228" s="208">
        <f t="shared" si="251"/>
        <v>0</v>
      </c>
      <c r="BG228" s="208">
        <f t="shared" si="251"/>
        <v>0</v>
      </c>
      <c r="BH228" s="208">
        <f t="shared" si="251"/>
        <v>0</v>
      </c>
      <c r="BI228" s="208">
        <f t="shared" si="251"/>
        <v>0</v>
      </c>
      <c r="BJ228" s="208">
        <f t="shared" si="251"/>
        <v>0</v>
      </c>
      <c r="BK228" s="208">
        <f t="shared" si="251"/>
        <v>0</v>
      </c>
      <c r="BL228" s="208">
        <f t="shared" si="251"/>
        <v>0</v>
      </c>
      <c r="BM228" s="208">
        <f t="shared" si="251"/>
        <v>0</v>
      </c>
      <c r="BN228" s="208">
        <f t="shared" si="251"/>
        <v>0</v>
      </c>
      <c r="BO228" s="208">
        <f t="shared" si="251"/>
        <v>0</v>
      </c>
      <c r="BP228" s="208">
        <f t="shared" si="251"/>
        <v>0</v>
      </c>
      <c r="BQ228" s="208">
        <f t="shared" si="251"/>
        <v>0</v>
      </c>
      <c r="BR228" s="208">
        <f t="shared" si="251"/>
        <v>0</v>
      </c>
      <c r="BS228" s="208">
        <f t="shared" si="251"/>
        <v>0</v>
      </c>
      <c r="BT228" s="208">
        <f t="shared" si="251"/>
        <v>0</v>
      </c>
      <c r="BU228" s="208">
        <f t="shared" si="251"/>
        <v>0</v>
      </c>
      <c r="BV228" s="208">
        <f t="shared" si="251"/>
        <v>0</v>
      </c>
      <c r="BW228" s="208">
        <f t="shared" si="251"/>
        <v>0</v>
      </c>
      <c r="BX228" s="208">
        <f t="shared" si="251"/>
        <v>0</v>
      </c>
      <c r="BY228" s="208">
        <f t="shared" si="251"/>
        <v>0</v>
      </c>
      <c r="BZ228" s="208">
        <f t="shared" si="251"/>
        <v>0</v>
      </c>
      <c r="CA228" s="208">
        <f t="shared" si="251"/>
        <v>0</v>
      </c>
      <c r="CB228" s="208">
        <f t="shared" si="251"/>
        <v>0</v>
      </c>
      <c r="CC228" s="208">
        <f t="shared" si="251"/>
        <v>0</v>
      </c>
      <c r="CD228" s="208">
        <f t="shared" ref="CD228:CP228" si="252">CD216</f>
        <v>0</v>
      </c>
      <c r="CE228" s="208">
        <f t="shared" si="252"/>
        <v>0</v>
      </c>
      <c r="CF228" s="208">
        <f t="shared" si="252"/>
        <v>0</v>
      </c>
      <c r="CG228" s="208">
        <f t="shared" si="252"/>
        <v>0</v>
      </c>
      <c r="CH228" s="208">
        <f t="shared" si="252"/>
        <v>0</v>
      </c>
      <c r="CI228" s="208">
        <f t="shared" si="252"/>
        <v>0</v>
      </c>
      <c r="CJ228" s="208">
        <f t="shared" si="252"/>
        <v>0</v>
      </c>
      <c r="CK228" s="208">
        <f t="shared" si="252"/>
        <v>0</v>
      </c>
      <c r="CL228" s="208">
        <f t="shared" si="252"/>
        <v>0</v>
      </c>
      <c r="CM228" s="208">
        <f t="shared" si="252"/>
        <v>0</v>
      </c>
      <c r="CN228" s="208">
        <f t="shared" si="252"/>
        <v>0</v>
      </c>
      <c r="CO228" s="208">
        <f t="shared" si="252"/>
        <v>0</v>
      </c>
      <c r="CP228" s="208">
        <f t="shared" si="252"/>
        <v>0</v>
      </c>
    </row>
    <row r="229" spans="2:94" ht="12.75" customHeight="1" outlineLevel="1" x14ac:dyDescent="0.2">
      <c r="B229" s="15"/>
      <c r="J229" s="5" t="s">
        <v>5</v>
      </c>
      <c r="P229" s="180">
        <f>SUM(R229:CP229)</f>
        <v>4655.282136802296</v>
      </c>
      <c r="R229" s="209">
        <f>SUM(R226:R228)</f>
        <v>0</v>
      </c>
      <c r="S229" s="209">
        <f t="shared" ref="S229:CD229" si="253">SUM(S226:S228)</f>
        <v>0</v>
      </c>
      <c r="T229" s="209">
        <f t="shared" si="253"/>
        <v>0</v>
      </c>
      <c r="U229" s="209">
        <f t="shared" si="253"/>
        <v>0</v>
      </c>
      <c r="V229" s="209">
        <f t="shared" si="253"/>
        <v>0</v>
      </c>
      <c r="W229" s="209">
        <f t="shared" si="253"/>
        <v>0</v>
      </c>
      <c r="X229" s="209">
        <f t="shared" si="253"/>
        <v>171.49821496732235</v>
      </c>
      <c r="Y229" s="209">
        <f t="shared" si="253"/>
        <v>181.73555767491638</v>
      </c>
      <c r="Z229" s="209">
        <f t="shared" si="253"/>
        <v>185.56805470546368</v>
      </c>
      <c r="AA229" s="209">
        <f t="shared" si="253"/>
        <v>183.6884777587284</v>
      </c>
      <c r="AB229" s="209">
        <f t="shared" si="253"/>
        <v>188.5875658627304</v>
      </c>
      <c r="AC229" s="209">
        <f t="shared" si="253"/>
        <v>186.58645312278992</v>
      </c>
      <c r="AD229" s="209">
        <f t="shared" si="253"/>
        <v>187.78884648449463</v>
      </c>
      <c r="AE229" s="209">
        <f t="shared" si="253"/>
        <v>195.65042158200905</v>
      </c>
      <c r="AF229" s="209">
        <f t="shared" si="253"/>
        <v>186.63278647926785</v>
      </c>
      <c r="AG229" s="209">
        <f t="shared" si="253"/>
        <v>203.21844712259096</v>
      </c>
      <c r="AH229" s="209">
        <f t="shared" si="253"/>
        <v>223.21433058023933</v>
      </c>
      <c r="AI229" s="209">
        <f t="shared" si="253"/>
        <v>228.85654095537561</v>
      </c>
      <c r="AJ229" s="209">
        <f t="shared" si="253"/>
        <v>232.66726061475941</v>
      </c>
      <c r="AK229" s="209">
        <f t="shared" si="253"/>
        <v>237.72868100036334</v>
      </c>
      <c r="AL229" s="209">
        <f t="shared" si="253"/>
        <v>242.73655825212049</v>
      </c>
      <c r="AM229" s="209">
        <f t="shared" si="253"/>
        <v>246.07295462727211</v>
      </c>
      <c r="AN229" s="209">
        <f t="shared" si="253"/>
        <v>251.3944666787734</v>
      </c>
      <c r="AO229" s="209">
        <f t="shared" si="253"/>
        <v>258.41565136268133</v>
      </c>
      <c r="AP229" s="209">
        <f t="shared" si="253"/>
        <v>264.80638299032046</v>
      </c>
      <c r="AQ229" s="209">
        <f t="shared" si="253"/>
        <v>266.70720402666001</v>
      </c>
      <c r="AR229" s="209">
        <f t="shared" si="253"/>
        <v>264.68061677880399</v>
      </c>
      <c r="AS229" s="209">
        <f t="shared" si="253"/>
        <v>12.883579125687067</v>
      </c>
      <c r="AT229" s="209">
        <f t="shared" si="253"/>
        <v>13.141250708200809</v>
      </c>
      <c r="AU229" s="209">
        <f t="shared" si="253"/>
        <v>13.404075722364826</v>
      </c>
      <c r="AV229" s="209">
        <f t="shared" si="253"/>
        <v>13.672157236812122</v>
      </c>
      <c r="AW229" s="209">
        <f t="shared" si="253"/>
        <v>13.945600381548367</v>
      </c>
      <c r="AX229" s="209">
        <f t="shared" si="253"/>
        <v>0</v>
      </c>
      <c r="AY229" s="209">
        <f t="shared" si="253"/>
        <v>0</v>
      </c>
      <c r="AZ229" s="209">
        <f t="shared" si="253"/>
        <v>0</v>
      </c>
      <c r="BA229" s="209">
        <f t="shared" si="253"/>
        <v>0</v>
      </c>
      <c r="BB229" s="209">
        <f t="shared" si="253"/>
        <v>0</v>
      </c>
      <c r="BC229" s="209">
        <f t="shared" si="253"/>
        <v>0</v>
      </c>
      <c r="BD229" s="209">
        <f t="shared" si="253"/>
        <v>0</v>
      </c>
      <c r="BE229" s="209">
        <f t="shared" si="253"/>
        <v>0</v>
      </c>
      <c r="BF229" s="209">
        <f t="shared" si="253"/>
        <v>0</v>
      </c>
      <c r="BG229" s="209">
        <f t="shared" si="253"/>
        <v>0</v>
      </c>
      <c r="BH229" s="209">
        <f t="shared" si="253"/>
        <v>0</v>
      </c>
      <c r="BI229" s="209">
        <f t="shared" si="253"/>
        <v>0</v>
      </c>
      <c r="BJ229" s="209">
        <f t="shared" si="253"/>
        <v>0</v>
      </c>
      <c r="BK229" s="209">
        <f t="shared" si="253"/>
        <v>0</v>
      </c>
      <c r="BL229" s="209">
        <f t="shared" si="253"/>
        <v>0</v>
      </c>
      <c r="BM229" s="209">
        <f t="shared" si="253"/>
        <v>0</v>
      </c>
      <c r="BN229" s="209">
        <f t="shared" si="253"/>
        <v>0</v>
      </c>
      <c r="BO229" s="209">
        <f t="shared" si="253"/>
        <v>0</v>
      </c>
      <c r="BP229" s="209">
        <f t="shared" si="253"/>
        <v>0</v>
      </c>
      <c r="BQ229" s="209">
        <f t="shared" si="253"/>
        <v>0</v>
      </c>
      <c r="BR229" s="209">
        <f t="shared" si="253"/>
        <v>0</v>
      </c>
      <c r="BS229" s="209">
        <f t="shared" si="253"/>
        <v>0</v>
      </c>
      <c r="BT229" s="209">
        <f t="shared" si="253"/>
        <v>0</v>
      </c>
      <c r="BU229" s="209">
        <f t="shared" si="253"/>
        <v>0</v>
      </c>
      <c r="BV229" s="209">
        <f t="shared" si="253"/>
        <v>0</v>
      </c>
      <c r="BW229" s="209">
        <f t="shared" si="253"/>
        <v>0</v>
      </c>
      <c r="BX229" s="209">
        <f t="shared" si="253"/>
        <v>0</v>
      </c>
      <c r="BY229" s="209">
        <f t="shared" si="253"/>
        <v>0</v>
      </c>
      <c r="BZ229" s="209">
        <f t="shared" si="253"/>
        <v>0</v>
      </c>
      <c r="CA229" s="209">
        <f t="shared" si="253"/>
        <v>0</v>
      </c>
      <c r="CB229" s="209">
        <f t="shared" si="253"/>
        <v>0</v>
      </c>
      <c r="CC229" s="209">
        <f t="shared" si="253"/>
        <v>0</v>
      </c>
      <c r="CD229" s="209">
        <f t="shared" si="253"/>
        <v>0</v>
      </c>
      <c r="CE229" s="209">
        <f t="shared" ref="CE229:CP229" si="254">SUM(CE226:CE228)</f>
        <v>0</v>
      </c>
      <c r="CF229" s="209">
        <f t="shared" si="254"/>
        <v>0</v>
      </c>
      <c r="CG229" s="209">
        <f t="shared" si="254"/>
        <v>0</v>
      </c>
      <c r="CH229" s="209">
        <f t="shared" si="254"/>
        <v>0</v>
      </c>
      <c r="CI229" s="209">
        <f t="shared" si="254"/>
        <v>0</v>
      </c>
      <c r="CJ229" s="209">
        <f t="shared" si="254"/>
        <v>0</v>
      </c>
      <c r="CK229" s="209">
        <f t="shared" si="254"/>
        <v>0</v>
      </c>
      <c r="CL229" s="209">
        <f t="shared" si="254"/>
        <v>0</v>
      </c>
      <c r="CM229" s="209">
        <f t="shared" si="254"/>
        <v>0</v>
      </c>
      <c r="CN229" s="209">
        <f t="shared" si="254"/>
        <v>0</v>
      </c>
      <c r="CO229" s="209">
        <f t="shared" si="254"/>
        <v>0</v>
      </c>
      <c r="CP229" s="209">
        <f t="shared" si="254"/>
        <v>0</v>
      </c>
    </row>
    <row r="230" spans="2:94" ht="12.75" customHeight="1" outlineLevel="1" x14ac:dyDescent="0.2">
      <c r="B230" s="15"/>
    </row>
    <row r="231" spans="2:94" ht="12.75" customHeight="1" outlineLevel="1" x14ac:dyDescent="0.2">
      <c r="B231" s="41" t="s">
        <v>276</v>
      </c>
    </row>
    <row r="232" spans="2:94" ht="12.75" customHeight="1" outlineLevel="1" x14ac:dyDescent="0.2">
      <c r="B232" s="15"/>
    </row>
    <row r="233" spans="2:94" ht="12.75" customHeight="1" outlineLevel="1" x14ac:dyDescent="0.2">
      <c r="B233" s="3" t="s">
        <v>275</v>
      </c>
      <c r="J233" s="5" t="s">
        <v>5</v>
      </c>
      <c r="P233" s="127">
        <f>SUM(R233:CP233)</f>
        <v>4655.282136802296</v>
      </c>
      <c r="R233" s="155">
        <f>R229</f>
        <v>0</v>
      </c>
      <c r="S233" s="155">
        <f t="shared" ref="S233:CD233" si="255">S229</f>
        <v>0</v>
      </c>
      <c r="T233" s="155">
        <f t="shared" si="255"/>
        <v>0</v>
      </c>
      <c r="U233" s="155">
        <f t="shared" si="255"/>
        <v>0</v>
      </c>
      <c r="V233" s="155">
        <f t="shared" si="255"/>
        <v>0</v>
      </c>
      <c r="W233" s="155">
        <f t="shared" si="255"/>
        <v>0</v>
      </c>
      <c r="X233" s="155">
        <f t="shared" si="255"/>
        <v>171.49821496732235</v>
      </c>
      <c r="Y233" s="155">
        <f t="shared" si="255"/>
        <v>181.73555767491638</v>
      </c>
      <c r="Z233" s="155">
        <f t="shared" si="255"/>
        <v>185.56805470546368</v>
      </c>
      <c r="AA233" s="155">
        <f t="shared" si="255"/>
        <v>183.6884777587284</v>
      </c>
      <c r="AB233" s="155">
        <f t="shared" si="255"/>
        <v>188.5875658627304</v>
      </c>
      <c r="AC233" s="155">
        <f t="shared" si="255"/>
        <v>186.58645312278992</v>
      </c>
      <c r="AD233" s="155">
        <f t="shared" si="255"/>
        <v>187.78884648449463</v>
      </c>
      <c r="AE233" s="155">
        <f t="shared" si="255"/>
        <v>195.65042158200905</v>
      </c>
      <c r="AF233" s="155">
        <f t="shared" si="255"/>
        <v>186.63278647926785</v>
      </c>
      <c r="AG233" s="155">
        <f t="shared" si="255"/>
        <v>203.21844712259096</v>
      </c>
      <c r="AH233" s="155">
        <f t="shared" si="255"/>
        <v>223.21433058023933</v>
      </c>
      <c r="AI233" s="155">
        <f t="shared" si="255"/>
        <v>228.85654095537561</v>
      </c>
      <c r="AJ233" s="155">
        <f t="shared" si="255"/>
        <v>232.66726061475941</v>
      </c>
      <c r="AK233" s="155">
        <f t="shared" si="255"/>
        <v>237.72868100036334</v>
      </c>
      <c r="AL233" s="155">
        <f t="shared" si="255"/>
        <v>242.73655825212049</v>
      </c>
      <c r="AM233" s="155">
        <f t="shared" si="255"/>
        <v>246.07295462727211</v>
      </c>
      <c r="AN233" s="155">
        <f t="shared" si="255"/>
        <v>251.3944666787734</v>
      </c>
      <c r="AO233" s="155">
        <f t="shared" si="255"/>
        <v>258.41565136268133</v>
      </c>
      <c r="AP233" s="155">
        <f t="shared" si="255"/>
        <v>264.80638299032046</v>
      </c>
      <c r="AQ233" s="155">
        <f t="shared" si="255"/>
        <v>266.70720402666001</v>
      </c>
      <c r="AR233" s="155">
        <f t="shared" si="255"/>
        <v>264.68061677880399</v>
      </c>
      <c r="AS233" s="155">
        <f t="shared" si="255"/>
        <v>12.883579125687067</v>
      </c>
      <c r="AT233" s="155">
        <f t="shared" si="255"/>
        <v>13.141250708200809</v>
      </c>
      <c r="AU233" s="155">
        <f t="shared" si="255"/>
        <v>13.404075722364826</v>
      </c>
      <c r="AV233" s="155">
        <f t="shared" si="255"/>
        <v>13.672157236812122</v>
      </c>
      <c r="AW233" s="155">
        <f t="shared" si="255"/>
        <v>13.945600381548367</v>
      </c>
      <c r="AX233" s="155">
        <f t="shared" si="255"/>
        <v>0</v>
      </c>
      <c r="AY233" s="155">
        <f t="shared" si="255"/>
        <v>0</v>
      </c>
      <c r="AZ233" s="155">
        <f t="shared" si="255"/>
        <v>0</v>
      </c>
      <c r="BA233" s="155">
        <f t="shared" si="255"/>
        <v>0</v>
      </c>
      <c r="BB233" s="155">
        <f t="shared" si="255"/>
        <v>0</v>
      </c>
      <c r="BC233" s="155">
        <f t="shared" si="255"/>
        <v>0</v>
      </c>
      <c r="BD233" s="155">
        <f t="shared" si="255"/>
        <v>0</v>
      </c>
      <c r="BE233" s="155">
        <f t="shared" si="255"/>
        <v>0</v>
      </c>
      <c r="BF233" s="155">
        <f t="shared" si="255"/>
        <v>0</v>
      </c>
      <c r="BG233" s="155">
        <f t="shared" si="255"/>
        <v>0</v>
      </c>
      <c r="BH233" s="155">
        <f t="shared" si="255"/>
        <v>0</v>
      </c>
      <c r="BI233" s="155">
        <f t="shared" si="255"/>
        <v>0</v>
      </c>
      <c r="BJ233" s="155">
        <f t="shared" si="255"/>
        <v>0</v>
      </c>
      <c r="BK233" s="155">
        <f t="shared" si="255"/>
        <v>0</v>
      </c>
      <c r="BL233" s="155">
        <f t="shared" si="255"/>
        <v>0</v>
      </c>
      <c r="BM233" s="155">
        <f t="shared" si="255"/>
        <v>0</v>
      </c>
      <c r="BN233" s="155">
        <f t="shared" si="255"/>
        <v>0</v>
      </c>
      <c r="BO233" s="155">
        <f t="shared" si="255"/>
        <v>0</v>
      </c>
      <c r="BP233" s="155">
        <f t="shared" si="255"/>
        <v>0</v>
      </c>
      <c r="BQ233" s="155">
        <f t="shared" si="255"/>
        <v>0</v>
      </c>
      <c r="BR233" s="155">
        <f t="shared" si="255"/>
        <v>0</v>
      </c>
      <c r="BS233" s="155">
        <f t="shared" si="255"/>
        <v>0</v>
      </c>
      <c r="BT233" s="155">
        <f t="shared" si="255"/>
        <v>0</v>
      </c>
      <c r="BU233" s="155">
        <f t="shared" si="255"/>
        <v>0</v>
      </c>
      <c r="BV233" s="155">
        <f t="shared" si="255"/>
        <v>0</v>
      </c>
      <c r="BW233" s="155">
        <f t="shared" si="255"/>
        <v>0</v>
      </c>
      <c r="BX233" s="155">
        <f t="shared" si="255"/>
        <v>0</v>
      </c>
      <c r="BY233" s="155">
        <f t="shared" si="255"/>
        <v>0</v>
      </c>
      <c r="BZ233" s="155">
        <f t="shared" si="255"/>
        <v>0</v>
      </c>
      <c r="CA233" s="155">
        <f t="shared" si="255"/>
        <v>0</v>
      </c>
      <c r="CB233" s="155">
        <f t="shared" si="255"/>
        <v>0</v>
      </c>
      <c r="CC233" s="155">
        <f t="shared" si="255"/>
        <v>0</v>
      </c>
      <c r="CD233" s="155">
        <f t="shared" si="255"/>
        <v>0</v>
      </c>
      <c r="CE233" s="155">
        <f t="shared" ref="CE233:CP233" si="256">CE229</f>
        <v>0</v>
      </c>
      <c r="CF233" s="155">
        <f t="shared" si="256"/>
        <v>0</v>
      </c>
      <c r="CG233" s="155">
        <f t="shared" si="256"/>
        <v>0</v>
      </c>
      <c r="CH233" s="155">
        <f t="shared" si="256"/>
        <v>0</v>
      </c>
      <c r="CI233" s="155">
        <f t="shared" si="256"/>
        <v>0</v>
      </c>
      <c r="CJ233" s="155">
        <f t="shared" si="256"/>
        <v>0</v>
      </c>
      <c r="CK233" s="155">
        <f t="shared" si="256"/>
        <v>0</v>
      </c>
      <c r="CL233" s="155">
        <f t="shared" si="256"/>
        <v>0</v>
      </c>
      <c r="CM233" s="155">
        <f t="shared" si="256"/>
        <v>0</v>
      </c>
      <c r="CN233" s="155">
        <f t="shared" si="256"/>
        <v>0</v>
      </c>
      <c r="CO233" s="155">
        <f t="shared" si="256"/>
        <v>0</v>
      </c>
      <c r="CP233" s="155">
        <f t="shared" si="256"/>
        <v>0</v>
      </c>
    </row>
    <row r="234" spans="2:94" ht="12.75" customHeight="1" outlineLevel="1" x14ac:dyDescent="0.2">
      <c r="B234" s="3" t="s">
        <v>277</v>
      </c>
      <c r="J234" s="5" t="s">
        <v>5</v>
      </c>
      <c r="P234" s="127">
        <f>SUM(R234:CP234)</f>
        <v>167.79117553836872</v>
      </c>
      <c r="R234" s="210">
        <f t="shared" ref="R234:CC234" si="257">R684</f>
        <v>0</v>
      </c>
      <c r="S234" s="210">
        <f t="shared" si="257"/>
        <v>0</v>
      </c>
      <c r="T234" s="210">
        <f t="shared" si="257"/>
        <v>0</v>
      </c>
      <c r="U234" s="210">
        <f t="shared" si="257"/>
        <v>0</v>
      </c>
      <c r="V234" s="210">
        <f t="shared" si="257"/>
        <v>0</v>
      </c>
      <c r="W234" s="210">
        <f t="shared" si="257"/>
        <v>0</v>
      </c>
      <c r="X234" s="210">
        <f t="shared" si="257"/>
        <v>18.643463948707641</v>
      </c>
      <c r="Y234" s="210">
        <f t="shared" si="257"/>
        <v>17.546789598783661</v>
      </c>
      <c r="Z234" s="210">
        <f t="shared" si="257"/>
        <v>16.450115248859682</v>
      </c>
      <c r="AA234" s="210">
        <f t="shared" si="257"/>
        <v>15.353440898935704</v>
      </c>
      <c r="AB234" s="210">
        <f t="shared" si="257"/>
        <v>14.256766549011724</v>
      </c>
      <c r="AC234" s="210">
        <f t="shared" si="257"/>
        <v>13.160092199087744</v>
      </c>
      <c r="AD234" s="210">
        <f t="shared" si="257"/>
        <v>12.063417849163766</v>
      </c>
      <c r="AE234" s="210">
        <f t="shared" si="257"/>
        <v>10.966743499239787</v>
      </c>
      <c r="AF234" s="210">
        <f t="shared" si="257"/>
        <v>9.8700691493158068</v>
      </c>
      <c r="AG234" s="210">
        <f t="shared" si="257"/>
        <v>8.7733947993918271</v>
      </c>
      <c r="AH234" s="210">
        <f t="shared" si="257"/>
        <v>7.6767204494678483</v>
      </c>
      <c r="AI234" s="210">
        <f t="shared" si="257"/>
        <v>6.5800460995438685</v>
      </c>
      <c r="AJ234" s="210">
        <f t="shared" si="257"/>
        <v>5.4833717496198897</v>
      </c>
      <c r="AK234" s="210">
        <f t="shared" si="257"/>
        <v>4.3866973996959109</v>
      </c>
      <c r="AL234" s="210">
        <f t="shared" si="257"/>
        <v>3.2900230497719325</v>
      </c>
      <c r="AM234" s="210">
        <f t="shared" si="257"/>
        <v>2.1933486998479537</v>
      </c>
      <c r="AN234" s="210">
        <f t="shared" si="257"/>
        <v>1.0966743499239748</v>
      </c>
      <c r="AO234" s="210">
        <f t="shared" si="257"/>
        <v>0</v>
      </c>
      <c r="AP234" s="210">
        <f t="shared" si="257"/>
        <v>0</v>
      </c>
      <c r="AQ234" s="210">
        <f t="shared" si="257"/>
        <v>0</v>
      </c>
      <c r="AR234" s="210">
        <f t="shared" si="257"/>
        <v>0</v>
      </c>
      <c r="AS234" s="210">
        <f t="shared" si="257"/>
        <v>0</v>
      </c>
      <c r="AT234" s="210">
        <f t="shared" si="257"/>
        <v>0</v>
      </c>
      <c r="AU234" s="210">
        <f t="shared" si="257"/>
        <v>0</v>
      </c>
      <c r="AV234" s="210">
        <f t="shared" si="257"/>
        <v>0</v>
      </c>
      <c r="AW234" s="210">
        <f t="shared" si="257"/>
        <v>0</v>
      </c>
      <c r="AX234" s="210">
        <f t="shared" si="257"/>
        <v>0</v>
      </c>
      <c r="AY234" s="210">
        <f t="shared" si="257"/>
        <v>0</v>
      </c>
      <c r="AZ234" s="210">
        <f t="shared" si="257"/>
        <v>0</v>
      </c>
      <c r="BA234" s="210">
        <f t="shared" si="257"/>
        <v>0</v>
      </c>
      <c r="BB234" s="210">
        <f t="shared" si="257"/>
        <v>0</v>
      </c>
      <c r="BC234" s="210">
        <f t="shared" si="257"/>
        <v>0</v>
      </c>
      <c r="BD234" s="210">
        <f t="shared" si="257"/>
        <v>0</v>
      </c>
      <c r="BE234" s="210">
        <f t="shared" si="257"/>
        <v>0</v>
      </c>
      <c r="BF234" s="210">
        <f t="shared" si="257"/>
        <v>0</v>
      </c>
      <c r="BG234" s="210">
        <f t="shared" si="257"/>
        <v>0</v>
      </c>
      <c r="BH234" s="210">
        <f t="shared" si="257"/>
        <v>0</v>
      </c>
      <c r="BI234" s="210">
        <f t="shared" si="257"/>
        <v>0</v>
      </c>
      <c r="BJ234" s="210">
        <f t="shared" si="257"/>
        <v>0</v>
      </c>
      <c r="BK234" s="210">
        <f t="shared" si="257"/>
        <v>0</v>
      </c>
      <c r="BL234" s="210">
        <f t="shared" si="257"/>
        <v>0</v>
      </c>
      <c r="BM234" s="210">
        <f t="shared" si="257"/>
        <v>0</v>
      </c>
      <c r="BN234" s="210">
        <f t="shared" si="257"/>
        <v>0</v>
      </c>
      <c r="BO234" s="210">
        <f t="shared" si="257"/>
        <v>0</v>
      </c>
      <c r="BP234" s="210">
        <f t="shared" si="257"/>
        <v>0</v>
      </c>
      <c r="BQ234" s="210">
        <f t="shared" si="257"/>
        <v>0</v>
      </c>
      <c r="BR234" s="210">
        <f t="shared" si="257"/>
        <v>0</v>
      </c>
      <c r="BS234" s="210">
        <f t="shared" si="257"/>
        <v>0</v>
      </c>
      <c r="BT234" s="210">
        <f t="shared" si="257"/>
        <v>0</v>
      </c>
      <c r="BU234" s="210">
        <f t="shared" si="257"/>
        <v>0</v>
      </c>
      <c r="BV234" s="210">
        <f t="shared" si="257"/>
        <v>0</v>
      </c>
      <c r="BW234" s="210">
        <f t="shared" si="257"/>
        <v>0</v>
      </c>
      <c r="BX234" s="210">
        <f t="shared" si="257"/>
        <v>0</v>
      </c>
      <c r="BY234" s="210">
        <f t="shared" si="257"/>
        <v>0</v>
      </c>
      <c r="BZ234" s="210">
        <f t="shared" si="257"/>
        <v>0</v>
      </c>
      <c r="CA234" s="210">
        <f t="shared" si="257"/>
        <v>0</v>
      </c>
      <c r="CB234" s="210">
        <f t="shared" si="257"/>
        <v>0</v>
      </c>
      <c r="CC234" s="210">
        <f t="shared" si="257"/>
        <v>0</v>
      </c>
      <c r="CD234" s="210">
        <f t="shared" ref="CD234:CP234" si="258">CD684</f>
        <v>0</v>
      </c>
      <c r="CE234" s="210">
        <f t="shared" si="258"/>
        <v>0</v>
      </c>
      <c r="CF234" s="210">
        <f t="shared" si="258"/>
        <v>0</v>
      </c>
      <c r="CG234" s="210">
        <f t="shared" si="258"/>
        <v>0</v>
      </c>
      <c r="CH234" s="210">
        <f t="shared" si="258"/>
        <v>0</v>
      </c>
      <c r="CI234" s="210">
        <f t="shared" si="258"/>
        <v>0</v>
      </c>
      <c r="CJ234" s="210">
        <f t="shared" si="258"/>
        <v>0</v>
      </c>
      <c r="CK234" s="210">
        <f t="shared" si="258"/>
        <v>0</v>
      </c>
      <c r="CL234" s="210">
        <f t="shared" si="258"/>
        <v>0</v>
      </c>
      <c r="CM234" s="210">
        <f t="shared" si="258"/>
        <v>0</v>
      </c>
      <c r="CN234" s="210">
        <f t="shared" si="258"/>
        <v>0</v>
      </c>
      <c r="CO234" s="210">
        <f t="shared" si="258"/>
        <v>0</v>
      </c>
      <c r="CP234" s="210">
        <f t="shared" si="258"/>
        <v>0</v>
      </c>
    </row>
    <row r="235" spans="2:94" ht="12.75" customHeight="1" outlineLevel="1" x14ac:dyDescent="0.2">
      <c r="B235" s="13" t="s">
        <v>272</v>
      </c>
      <c r="C235" s="13"/>
      <c r="D235" s="13"/>
      <c r="E235" s="13"/>
      <c r="F235" s="13"/>
      <c r="G235" s="13"/>
      <c r="H235" s="13"/>
      <c r="I235" s="157"/>
      <c r="J235" s="14" t="s">
        <v>5</v>
      </c>
      <c r="K235" s="13"/>
      <c r="L235" s="13"/>
      <c r="M235" s="13"/>
      <c r="N235" s="13"/>
      <c r="O235" s="13"/>
      <c r="P235" s="177">
        <f>SUM(R235:CP235)</f>
        <v>67.729999999999976</v>
      </c>
      <c r="Q235" s="13"/>
      <c r="R235" s="208">
        <f t="shared" ref="R235:CC235" si="259">R215</f>
        <v>0</v>
      </c>
      <c r="S235" s="208">
        <f t="shared" si="259"/>
        <v>0</v>
      </c>
      <c r="T235" s="208">
        <f t="shared" si="259"/>
        <v>0</v>
      </c>
      <c r="U235" s="208">
        <f t="shared" si="259"/>
        <v>0</v>
      </c>
      <c r="V235" s="208">
        <f t="shared" si="259"/>
        <v>0</v>
      </c>
      <c r="W235" s="208">
        <f t="shared" si="259"/>
        <v>0</v>
      </c>
      <c r="X235" s="208">
        <f t="shared" si="259"/>
        <v>2.6</v>
      </c>
      <c r="Y235" s="208">
        <f t="shared" si="259"/>
        <v>2.7040000000000002</v>
      </c>
      <c r="Z235" s="208">
        <f t="shared" si="259"/>
        <v>2.7040000000000002</v>
      </c>
      <c r="AA235" s="208">
        <f t="shared" si="259"/>
        <v>2.613</v>
      </c>
      <c r="AB235" s="208">
        <f t="shared" si="259"/>
        <v>2.6259999999999999</v>
      </c>
      <c r="AC235" s="208">
        <f t="shared" si="259"/>
        <v>2.496</v>
      </c>
      <c r="AD235" s="208">
        <f t="shared" si="259"/>
        <v>2.496</v>
      </c>
      <c r="AE235" s="208">
        <f t="shared" si="259"/>
        <v>2.613</v>
      </c>
      <c r="AF235" s="208">
        <f t="shared" si="259"/>
        <v>2.496</v>
      </c>
      <c r="AG235" s="208">
        <f t="shared" si="259"/>
        <v>2.6909999999999998</v>
      </c>
      <c r="AH235" s="208">
        <f t="shared" si="259"/>
        <v>2.73</v>
      </c>
      <c r="AI235" s="208">
        <f t="shared" si="259"/>
        <v>2.73</v>
      </c>
      <c r="AJ235" s="208">
        <f t="shared" si="259"/>
        <v>2.73</v>
      </c>
      <c r="AK235" s="208">
        <f t="shared" si="259"/>
        <v>2.73</v>
      </c>
      <c r="AL235" s="208">
        <f t="shared" si="259"/>
        <v>2.73</v>
      </c>
      <c r="AM235" s="208">
        <f t="shared" si="259"/>
        <v>2.73</v>
      </c>
      <c r="AN235" s="208">
        <f t="shared" si="259"/>
        <v>2.73</v>
      </c>
      <c r="AO235" s="208">
        <f t="shared" si="259"/>
        <v>2.73</v>
      </c>
      <c r="AP235" s="208">
        <f t="shared" si="259"/>
        <v>2.73</v>
      </c>
      <c r="AQ235" s="208">
        <f t="shared" si="259"/>
        <v>2.73</v>
      </c>
      <c r="AR235" s="208">
        <f t="shared" si="259"/>
        <v>2.73</v>
      </c>
      <c r="AS235" s="208">
        <f t="shared" si="259"/>
        <v>2.73</v>
      </c>
      <c r="AT235" s="208">
        <f t="shared" si="259"/>
        <v>2.73</v>
      </c>
      <c r="AU235" s="208">
        <f t="shared" si="259"/>
        <v>2.73</v>
      </c>
      <c r="AV235" s="208">
        <f t="shared" si="259"/>
        <v>2.73</v>
      </c>
      <c r="AW235" s="208">
        <f t="shared" si="259"/>
        <v>0.74099999999999999</v>
      </c>
      <c r="AX235" s="208">
        <f t="shared" si="259"/>
        <v>0</v>
      </c>
      <c r="AY235" s="208">
        <f t="shared" si="259"/>
        <v>0</v>
      </c>
      <c r="AZ235" s="208">
        <f t="shared" si="259"/>
        <v>0</v>
      </c>
      <c r="BA235" s="208">
        <f t="shared" si="259"/>
        <v>0</v>
      </c>
      <c r="BB235" s="208">
        <f t="shared" si="259"/>
        <v>0</v>
      </c>
      <c r="BC235" s="208">
        <f t="shared" si="259"/>
        <v>0</v>
      </c>
      <c r="BD235" s="208">
        <f t="shared" si="259"/>
        <v>0</v>
      </c>
      <c r="BE235" s="208">
        <f t="shared" si="259"/>
        <v>0</v>
      </c>
      <c r="BF235" s="208">
        <f t="shared" si="259"/>
        <v>0</v>
      </c>
      <c r="BG235" s="208">
        <f t="shared" si="259"/>
        <v>0</v>
      </c>
      <c r="BH235" s="208">
        <f t="shared" si="259"/>
        <v>0</v>
      </c>
      <c r="BI235" s="208">
        <f t="shared" si="259"/>
        <v>0</v>
      </c>
      <c r="BJ235" s="208">
        <f t="shared" si="259"/>
        <v>0</v>
      </c>
      <c r="BK235" s="208">
        <f t="shared" si="259"/>
        <v>0</v>
      </c>
      <c r="BL235" s="208">
        <f t="shared" si="259"/>
        <v>0</v>
      </c>
      <c r="BM235" s="208">
        <f t="shared" si="259"/>
        <v>0</v>
      </c>
      <c r="BN235" s="208">
        <f t="shared" si="259"/>
        <v>0</v>
      </c>
      <c r="BO235" s="208">
        <f t="shared" si="259"/>
        <v>0</v>
      </c>
      <c r="BP235" s="208">
        <f t="shared" si="259"/>
        <v>0</v>
      </c>
      <c r="BQ235" s="208">
        <f t="shared" si="259"/>
        <v>0</v>
      </c>
      <c r="BR235" s="208">
        <f t="shared" si="259"/>
        <v>0</v>
      </c>
      <c r="BS235" s="208">
        <f t="shared" si="259"/>
        <v>0</v>
      </c>
      <c r="BT235" s="208">
        <f t="shared" si="259"/>
        <v>0</v>
      </c>
      <c r="BU235" s="208">
        <f t="shared" si="259"/>
        <v>0</v>
      </c>
      <c r="BV235" s="208">
        <f t="shared" si="259"/>
        <v>0</v>
      </c>
      <c r="BW235" s="208">
        <f t="shared" si="259"/>
        <v>0</v>
      </c>
      <c r="BX235" s="208">
        <f t="shared" si="259"/>
        <v>0</v>
      </c>
      <c r="BY235" s="208">
        <f t="shared" si="259"/>
        <v>0</v>
      </c>
      <c r="BZ235" s="208">
        <f t="shared" si="259"/>
        <v>0</v>
      </c>
      <c r="CA235" s="208">
        <f t="shared" si="259"/>
        <v>0</v>
      </c>
      <c r="CB235" s="208">
        <f t="shared" si="259"/>
        <v>0</v>
      </c>
      <c r="CC235" s="208">
        <f t="shared" si="259"/>
        <v>0</v>
      </c>
      <c r="CD235" s="208">
        <f t="shared" ref="CD235:CP235" si="260">CD215</f>
        <v>0</v>
      </c>
      <c r="CE235" s="208">
        <f t="shared" si="260"/>
        <v>0</v>
      </c>
      <c r="CF235" s="208">
        <f t="shared" si="260"/>
        <v>0</v>
      </c>
      <c r="CG235" s="208">
        <f t="shared" si="260"/>
        <v>0</v>
      </c>
      <c r="CH235" s="208">
        <f t="shared" si="260"/>
        <v>0</v>
      </c>
      <c r="CI235" s="208">
        <f t="shared" si="260"/>
        <v>0</v>
      </c>
      <c r="CJ235" s="208">
        <f t="shared" si="260"/>
        <v>0</v>
      </c>
      <c r="CK235" s="208">
        <f t="shared" si="260"/>
        <v>0</v>
      </c>
      <c r="CL235" s="208">
        <f t="shared" si="260"/>
        <v>0</v>
      </c>
      <c r="CM235" s="208">
        <f t="shared" si="260"/>
        <v>0</v>
      </c>
      <c r="CN235" s="208">
        <f t="shared" si="260"/>
        <v>0</v>
      </c>
      <c r="CO235" s="208">
        <f t="shared" si="260"/>
        <v>0</v>
      </c>
      <c r="CP235" s="208">
        <f t="shared" si="260"/>
        <v>0</v>
      </c>
    </row>
    <row r="236" spans="2:94" ht="12.75" customHeight="1" outlineLevel="1" x14ac:dyDescent="0.2">
      <c r="B236" s="15"/>
      <c r="J236" s="5" t="s">
        <v>5</v>
      </c>
      <c r="P236" s="180">
        <f>SUM(R236:CP236)</f>
        <v>4890.8033123406658</v>
      </c>
      <c r="R236" s="209">
        <f>SUM(R233:R235)</f>
        <v>0</v>
      </c>
      <c r="S236" s="209">
        <f t="shared" ref="S236:CD236" si="261">SUM(S233:S235)</f>
        <v>0</v>
      </c>
      <c r="T236" s="209">
        <f t="shared" si="261"/>
        <v>0</v>
      </c>
      <c r="U236" s="209">
        <f t="shared" si="261"/>
        <v>0</v>
      </c>
      <c r="V236" s="209">
        <f t="shared" si="261"/>
        <v>0</v>
      </c>
      <c r="W236" s="209">
        <f t="shared" si="261"/>
        <v>0</v>
      </c>
      <c r="X236" s="209">
        <f t="shared" si="261"/>
        <v>192.74167891603</v>
      </c>
      <c r="Y236" s="209">
        <f t="shared" si="261"/>
        <v>201.98634727370006</v>
      </c>
      <c r="Z236" s="209">
        <f t="shared" si="261"/>
        <v>204.72216995432336</v>
      </c>
      <c r="AA236" s="209">
        <f t="shared" si="261"/>
        <v>201.6549186576641</v>
      </c>
      <c r="AB236" s="209">
        <f t="shared" si="261"/>
        <v>205.47033241174213</v>
      </c>
      <c r="AC236" s="209">
        <f t="shared" si="261"/>
        <v>202.24254532187769</v>
      </c>
      <c r="AD236" s="209">
        <f t="shared" si="261"/>
        <v>202.34826433365839</v>
      </c>
      <c r="AE236" s="209">
        <f t="shared" si="261"/>
        <v>209.23016508124883</v>
      </c>
      <c r="AF236" s="209">
        <f t="shared" si="261"/>
        <v>198.99885562858367</v>
      </c>
      <c r="AG236" s="209">
        <f t="shared" si="261"/>
        <v>214.6828419219828</v>
      </c>
      <c r="AH236" s="209">
        <f t="shared" si="261"/>
        <v>233.62105102970716</v>
      </c>
      <c r="AI236" s="209">
        <f t="shared" si="261"/>
        <v>238.16658705491946</v>
      </c>
      <c r="AJ236" s="209">
        <f t="shared" si="261"/>
        <v>240.8806323643793</v>
      </c>
      <c r="AK236" s="209">
        <f t="shared" si="261"/>
        <v>244.84537840005925</v>
      </c>
      <c r="AL236" s="209">
        <f t="shared" si="261"/>
        <v>248.75658130189242</v>
      </c>
      <c r="AM236" s="209">
        <f t="shared" si="261"/>
        <v>250.99630332712005</v>
      </c>
      <c r="AN236" s="209">
        <f t="shared" si="261"/>
        <v>255.22114102869736</v>
      </c>
      <c r="AO236" s="209">
        <f t="shared" si="261"/>
        <v>261.14565136268135</v>
      </c>
      <c r="AP236" s="209">
        <f t="shared" si="261"/>
        <v>267.53638299032048</v>
      </c>
      <c r="AQ236" s="209">
        <f t="shared" si="261"/>
        <v>269.43720402666003</v>
      </c>
      <c r="AR236" s="209">
        <f t="shared" si="261"/>
        <v>267.41061677880401</v>
      </c>
      <c r="AS236" s="209">
        <f t="shared" si="261"/>
        <v>15.613579125687068</v>
      </c>
      <c r="AT236" s="209">
        <f t="shared" si="261"/>
        <v>15.87125070820081</v>
      </c>
      <c r="AU236" s="209">
        <f t="shared" si="261"/>
        <v>16.134075722364827</v>
      </c>
      <c r="AV236" s="209">
        <f t="shared" si="261"/>
        <v>16.402157236812123</v>
      </c>
      <c r="AW236" s="209">
        <f t="shared" si="261"/>
        <v>14.686600381548367</v>
      </c>
      <c r="AX236" s="209">
        <f t="shared" si="261"/>
        <v>0</v>
      </c>
      <c r="AY236" s="209">
        <f t="shared" si="261"/>
        <v>0</v>
      </c>
      <c r="AZ236" s="209">
        <f t="shared" si="261"/>
        <v>0</v>
      </c>
      <c r="BA236" s="209">
        <f t="shared" si="261"/>
        <v>0</v>
      </c>
      <c r="BB236" s="209">
        <f t="shared" si="261"/>
        <v>0</v>
      </c>
      <c r="BC236" s="209">
        <f t="shared" si="261"/>
        <v>0</v>
      </c>
      <c r="BD236" s="209">
        <f t="shared" si="261"/>
        <v>0</v>
      </c>
      <c r="BE236" s="209">
        <f t="shared" si="261"/>
        <v>0</v>
      </c>
      <c r="BF236" s="209">
        <f t="shared" si="261"/>
        <v>0</v>
      </c>
      <c r="BG236" s="209">
        <f t="shared" si="261"/>
        <v>0</v>
      </c>
      <c r="BH236" s="209">
        <f t="shared" si="261"/>
        <v>0</v>
      </c>
      <c r="BI236" s="209">
        <f t="shared" si="261"/>
        <v>0</v>
      </c>
      <c r="BJ236" s="209">
        <f t="shared" si="261"/>
        <v>0</v>
      </c>
      <c r="BK236" s="209">
        <f t="shared" si="261"/>
        <v>0</v>
      </c>
      <c r="BL236" s="209">
        <f t="shared" si="261"/>
        <v>0</v>
      </c>
      <c r="BM236" s="209">
        <f t="shared" si="261"/>
        <v>0</v>
      </c>
      <c r="BN236" s="209">
        <f t="shared" si="261"/>
        <v>0</v>
      </c>
      <c r="BO236" s="209">
        <f t="shared" si="261"/>
        <v>0</v>
      </c>
      <c r="BP236" s="209">
        <f t="shared" si="261"/>
        <v>0</v>
      </c>
      <c r="BQ236" s="209">
        <f t="shared" si="261"/>
        <v>0</v>
      </c>
      <c r="BR236" s="209">
        <f t="shared" si="261"/>
        <v>0</v>
      </c>
      <c r="BS236" s="209">
        <f t="shared" si="261"/>
        <v>0</v>
      </c>
      <c r="BT236" s="209">
        <f t="shared" si="261"/>
        <v>0</v>
      </c>
      <c r="BU236" s="209">
        <f t="shared" si="261"/>
        <v>0</v>
      </c>
      <c r="BV236" s="209">
        <f t="shared" si="261"/>
        <v>0</v>
      </c>
      <c r="BW236" s="209">
        <f t="shared" si="261"/>
        <v>0</v>
      </c>
      <c r="BX236" s="209">
        <f t="shared" si="261"/>
        <v>0</v>
      </c>
      <c r="BY236" s="209">
        <f t="shared" si="261"/>
        <v>0</v>
      </c>
      <c r="BZ236" s="209">
        <f t="shared" si="261"/>
        <v>0</v>
      </c>
      <c r="CA236" s="209">
        <f t="shared" si="261"/>
        <v>0</v>
      </c>
      <c r="CB236" s="209">
        <f t="shared" si="261"/>
        <v>0</v>
      </c>
      <c r="CC236" s="209">
        <f t="shared" si="261"/>
        <v>0</v>
      </c>
      <c r="CD236" s="209">
        <f t="shared" si="261"/>
        <v>0</v>
      </c>
      <c r="CE236" s="209">
        <f t="shared" ref="CE236:CP236" si="262">SUM(CE233:CE235)</f>
        <v>0</v>
      </c>
      <c r="CF236" s="209">
        <f t="shared" si="262"/>
        <v>0</v>
      </c>
      <c r="CG236" s="209">
        <f t="shared" si="262"/>
        <v>0</v>
      </c>
      <c r="CH236" s="209">
        <f t="shared" si="262"/>
        <v>0</v>
      </c>
      <c r="CI236" s="209">
        <f t="shared" si="262"/>
        <v>0</v>
      </c>
      <c r="CJ236" s="209">
        <f t="shared" si="262"/>
        <v>0</v>
      </c>
      <c r="CK236" s="209">
        <f t="shared" si="262"/>
        <v>0</v>
      </c>
      <c r="CL236" s="209">
        <f t="shared" si="262"/>
        <v>0</v>
      </c>
      <c r="CM236" s="209">
        <f t="shared" si="262"/>
        <v>0</v>
      </c>
      <c r="CN236" s="209">
        <f t="shared" si="262"/>
        <v>0</v>
      </c>
      <c r="CO236" s="209">
        <f t="shared" si="262"/>
        <v>0</v>
      </c>
      <c r="CP236" s="209">
        <f t="shared" si="262"/>
        <v>0</v>
      </c>
    </row>
    <row r="237" spans="2:94" ht="12.75" customHeight="1" outlineLevel="1" x14ac:dyDescent="0.2">
      <c r="B237" s="15"/>
    </row>
    <row r="238" spans="2:94" ht="12.75" customHeight="1" outlineLevel="1" x14ac:dyDescent="0.2">
      <c r="B238" s="3" t="s">
        <v>590</v>
      </c>
      <c r="J238" s="5" t="s">
        <v>527</v>
      </c>
      <c r="R238" s="155">
        <f>IFERROR(R236/R139*1000,0)</f>
        <v>0</v>
      </c>
      <c r="S238" s="155">
        <f t="shared" ref="S238:CD238" si="263">IFERROR(S236/S139*1000,0)</f>
        <v>0</v>
      </c>
      <c r="T238" s="155">
        <f t="shared" si="263"/>
        <v>0</v>
      </c>
      <c r="U238" s="155">
        <f t="shared" si="263"/>
        <v>0</v>
      </c>
      <c r="V238" s="155">
        <f t="shared" si="263"/>
        <v>0</v>
      </c>
      <c r="W238" s="155">
        <f t="shared" si="263"/>
        <v>0</v>
      </c>
      <c r="X238" s="155">
        <f t="shared" si="263"/>
        <v>2458.8921043715836</v>
      </c>
      <c r="Y238" s="155">
        <f t="shared" si="263"/>
        <v>2477.7216228924635</v>
      </c>
      <c r="Z238" s="155">
        <f t="shared" si="263"/>
        <v>2511.2813515754856</v>
      </c>
      <c r="AA238" s="155">
        <f t="shared" si="263"/>
        <v>2559.8032877625819</v>
      </c>
      <c r="AB238" s="155">
        <f t="shared" si="263"/>
        <v>2595.3240098005285</v>
      </c>
      <c r="AC238" s="155">
        <f t="shared" si="263"/>
        <v>2687.603043016386</v>
      </c>
      <c r="AD238" s="155">
        <f t="shared" si="263"/>
        <v>2689.0079439353017</v>
      </c>
      <c r="AE238" s="155">
        <f t="shared" si="263"/>
        <v>2655.9633062227463</v>
      </c>
      <c r="AF238" s="155">
        <f t="shared" si="263"/>
        <v>2644.4976208787089</v>
      </c>
      <c r="AG238" s="155">
        <f t="shared" si="263"/>
        <v>2646.1887618211613</v>
      </c>
      <c r="AH238" s="155">
        <f t="shared" si="263"/>
        <v>2838.4843827913251</v>
      </c>
      <c r="AI238" s="155">
        <f t="shared" si="263"/>
        <v>2893.7124239379245</v>
      </c>
      <c r="AJ238" s="155">
        <f t="shared" si="263"/>
        <v>2926.6879421591407</v>
      </c>
      <c r="AK238" s="155">
        <f t="shared" si="263"/>
        <v>2974.859413241943</v>
      </c>
      <c r="AL238" s="155">
        <f t="shared" si="263"/>
        <v>3022.3803378583202</v>
      </c>
      <c r="AM238" s="155">
        <f t="shared" si="263"/>
        <v>3049.5928512957071</v>
      </c>
      <c r="AN238" s="155">
        <f t="shared" si="263"/>
        <v>3100.9244234417047</v>
      </c>
      <c r="AO238" s="155">
        <f t="shared" si="263"/>
        <v>3172.906935225546</v>
      </c>
      <c r="AP238" s="155">
        <f t="shared" si="263"/>
        <v>3250.5540130026152</v>
      </c>
      <c r="AQ238" s="155">
        <f t="shared" si="263"/>
        <v>3273.6488959438143</v>
      </c>
      <c r="AR238" s="155">
        <f t="shared" si="263"/>
        <v>3249.0259596628202</v>
      </c>
      <c r="AS238" s="155">
        <f t="shared" si="263"/>
        <v>189.70422533585725</v>
      </c>
      <c r="AT238" s="155">
        <f t="shared" si="263"/>
        <v>192.83492250390216</v>
      </c>
      <c r="AU238" s="155">
        <f t="shared" si="263"/>
        <v>196.02823361530798</v>
      </c>
      <c r="AV238" s="155">
        <f t="shared" si="263"/>
        <v>199.28541094894192</v>
      </c>
      <c r="AW238" s="155">
        <f t="shared" si="263"/>
        <v>657.41597444385332</v>
      </c>
      <c r="AX238" s="155">
        <f t="shared" si="263"/>
        <v>0</v>
      </c>
      <c r="AY238" s="155">
        <f t="shared" si="263"/>
        <v>0</v>
      </c>
      <c r="AZ238" s="155">
        <f t="shared" si="263"/>
        <v>0</v>
      </c>
      <c r="BA238" s="155">
        <f t="shared" si="263"/>
        <v>0</v>
      </c>
      <c r="BB238" s="155">
        <f t="shared" si="263"/>
        <v>0</v>
      </c>
      <c r="BC238" s="155">
        <f t="shared" si="263"/>
        <v>0</v>
      </c>
      <c r="BD238" s="155">
        <f t="shared" si="263"/>
        <v>0</v>
      </c>
      <c r="BE238" s="155">
        <f t="shared" si="263"/>
        <v>0</v>
      </c>
      <c r="BF238" s="155">
        <f t="shared" si="263"/>
        <v>0</v>
      </c>
      <c r="BG238" s="155">
        <f t="shared" si="263"/>
        <v>0</v>
      </c>
      <c r="BH238" s="155">
        <f t="shared" si="263"/>
        <v>0</v>
      </c>
      <c r="BI238" s="155">
        <f t="shared" si="263"/>
        <v>0</v>
      </c>
      <c r="BJ238" s="155">
        <f t="shared" si="263"/>
        <v>0</v>
      </c>
      <c r="BK238" s="155">
        <f t="shared" si="263"/>
        <v>0</v>
      </c>
      <c r="BL238" s="155">
        <f t="shared" si="263"/>
        <v>0</v>
      </c>
      <c r="BM238" s="155">
        <f t="shared" si="263"/>
        <v>0</v>
      </c>
      <c r="BN238" s="155">
        <f t="shared" si="263"/>
        <v>0</v>
      </c>
      <c r="BO238" s="155">
        <f t="shared" si="263"/>
        <v>0</v>
      </c>
      <c r="BP238" s="155">
        <f t="shared" si="263"/>
        <v>0</v>
      </c>
      <c r="BQ238" s="155">
        <f t="shared" si="263"/>
        <v>0</v>
      </c>
      <c r="BR238" s="155">
        <f t="shared" si="263"/>
        <v>0</v>
      </c>
      <c r="BS238" s="155">
        <f t="shared" si="263"/>
        <v>0</v>
      </c>
      <c r="BT238" s="155">
        <f t="shared" si="263"/>
        <v>0</v>
      </c>
      <c r="BU238" s="155">
        <f t="shared" si="263"/>
        <v>0</v>
      </c>
      <c r="BV238" s="155">
        <f t="shared" si="263"/>
        <v>0</v>
      </c>
      <c r="BW238" s="155">
        <f t="shared" si="263"/>
        <v>0</v>
      </c>
      <c r="BX238" s="155">
        <f t="shared" si="263"/>
        <v>0</v>
      </c>
      <c r="BY238" s="155">
        <f t="shared" si="263"/>
        <v>0</v>
      </c>
      <c r="BZ238" s="155">
        <f t="shared" si="263"/>
        <v>0</v>
      </c>
      <c r="CA238" s="155">
        <f t="shared" si="263"/>
        <v>0</v>
      </c>
      <c r="CB238" s="155">
        <f t="shared" si="263"/>
        <v>0</v>
      </c>
      <c r="CC238" s="155">
        <f t="shared" si="263"/>
        <v>0</v>
      </c>
      <c r="CD238" s="155">
        <f t="shared" si="263"/>
        <v>0</v>
      </c>
      <c r="CE238" s="155">
        <f t="shared" ref="CE238:CP238" si="264">IFERROR(CE236/CE139*1000,0)</f>
        <v>0</v>
      </c>
      <c r="CF238" s="155">
        <f t="shared" si="264"/>
        <v>0</v>
      </c>
      <c r="CG238" s="155">
        <f t="shared" si="264"/>
        <v>0</v>
      </c>
      <c r="CH238" s="155">
        <f t="shared" si="264"/>
        <v>0</v>
      </c>
      <c r="CI238" s="155">
        <f t="shared" si="264"/>
        <v>0</v>
      </c>
      <c r="CJ238" s="155">
        <f t="shared" si="264"/>
        <v>0</v>
      </c>
      <c r="CK238" s="155">
        <f t="shared" si="264"/>
        <v>0</v>
      </c>
      <c r="CL238" s="155">
        <f t="shared" si="264"/>
        <v>0</v>
      </c>
      <c r="CM238" s="155">
        <f t="shared" si="264"/>
        <v>0</v>
      </c>
      <c r="CN238" s="155">
        <f t="shared" si="264"/>
        <v>0</v>
      </c>
      <c r="CO238" s="155">
        <f t="shared" si="264"/>
        <v>0</v>
      </c>
      <c r="CP238" s="155">
        <f t="shared" si="264"/>
        <v>0</v>
      </c>
    </row>
    <row r="239" spans="2:94" ht="12.75" customHeight="1" outlineLevel="1" x14ac:dyDescent="0.2">
      <c r="B239" s="15"/>
    </row>
    <row r="240" spans="2:94" ht="12.75" customHeight="1" outlineLevel="1" x14ac:dyDescent="0.2">
      <c r="B240" s="41" t="s">
        <v>278</v>
      </c>
    </row>
    <row r="241" spans="2:94" ht="12.75" customHeight="1" outlineLevel="1" x14ac:dyDescent="0.2"/>
    <row r="242" spans="2:94" ht="12.75" customHeight="1" outlineLevel="1" x14ac:dyDescent="0.2">
      <c r="B242" s="3" t="s">
        <v>274</v>
      </c>
      <c r="J242" s="5" t="s">
        <v>5</v>
      </c>
      <c r="P242" s="127">
        <f>SUM(R242:CP242)</f>
        <v>4556.8706143786876</v>
      </c>
      <c r="R242" s="155">
        <f t="shared" ref="R242:AW242" si="265">R222</f>
        <v>0</v>
      </c>
      <c r="S242" s="155">
        <f t="shared" si="265"/>
        <v>0</v>
      </c>
      <c r="T242" s="155">
        <f t="shared" si="265"/>
        <v>0</v>
      </c>
      <c r="U242" s="155">
        <f t="shared" si="265"/>
        <v>0</v>
      </c>
      <c r="V242" s="155">
        <f t="shared" si="265"/>
        <v>0</v>
      </c>
      <c r="W242" s="155">
        <f t="shared" si="265"/>
        <v>0</v>
      </c>
      <c r="X242" s="155">
        <f t="shared" si="265"/>
        <v>168.32765046074297</v>
      </c>
      <c r="Y242" s="155">
        <f t="shared" si="265"/>
        <v>178.04209649946665</v>
      </c>
      <c r="Z242" s="155">
        <f t="shared" si="265"/>
        <v>180.60843019755126</v>
      </c>
      <c r="AA242" s="155">
        <f t="shared" si="265"/>
        <v>179.12560758690131</v>
      </c>
      <c r="AB242" s="155">
        <f t="shared" si="265"/>
        <v>184.51557342803508</v>
      </c>
      <c r="AC242" s="155">
        <f t="shared" si="265"/>
        <v>180.56865713226415</v>
      </c>
      <c r="AD242" s="155">
        <f t="shared" si="265"/>
        <v>183.52644846093895</v>
      </c>
      <c r="AE242" s="155">
        <f t="shared" si="265"/>
        <v>193.75406615066817</v>
      </c>
      <c r="AF242" s="155">
        <f t="shared" si="265"/>
        <v>182.5310837038586</v>
      </c>
      <c r="AG242" s="155">
        <f t="shared" si="265"/>
        <v>199.59165677706548</v>
      </c>
      <c r="AH242" s="155">
        <f t="shared" si="265"/>
        <v>219.4174963224803</v>
      </c>
      <c r="AI242" s="155">
        <f t="shared" si="265"/>
        <v>223.49810202996463</v>
      </c>
      <c r="AJ242" s="155">
        <f t="shared" si="265"/>
        <v>227.96806407056391</v>
      </c>
      <c r="AK242" s="155">
        <f t="shared" si="265"/>
        <v>232.52742535197521</v>
      </c>
      <c r="AL242" s="155">
        <f t="shared" si="265"/>
        <v>237.17797385901477</v>
      </c>
      <c r="AM242" s="155">
        <f t="shared" si="265"/>
        <v>241.92153333619507</v>
      </c>
      <c r="AN242" s="155">
        <f t="shared" si="265"/>
        <v>246.75996400291896</v>
      </c>
      <c r="AO242" s="155">
        <f t="shared" si="265"/>
        <v>251.69516328297735</v>
      </c>
      <c r="AP242" s="155">
        <f t="shared" si="265"/>
        <v>256.72906654863692</v>
      </c>
      <c r="AQ242" s="155">
        <f t="shared" si="265"/>
        <v>261.86364787960963</v>
      </c>
      <c r="AR242" s="155">
        <f t="shared" si="265"/>
        <v>259.67424412224454</v>
      </c>
      <c r="AS242" s="155">
        <f t="shared" si="265"/>
        <v>12.883579125687067</v>
      </c>
      <c r="AT242" s="155">
        <f t="shared" si="265"/>
        <v>13.141250708200809</v>
      </c>
      <c r="AU242" s="155">
        <f t="shared" si="265"/>
        <v>13.404075722364826</v>
      </c>
      <c r="AV242" s="155">
        <f t="shared" si="265"/>
        <v>13.672157236812122</v>
      </c>
      <c r="AW242" s="155">
        <f t="shared" si="265"/>
        <v>13.945600381548367</v>
      </c>
      <c r="AX242" s="155">
        <f t="shared" ref="AX242:CC242" si="266">AX222</f>
        <v>0</v>
      </c>
      <c r="AY242" s="155">
        <f t="shared" si="266"/>
        <v>0</v>
      </c>
      <c r="AZ242" s="155">
        <f t="shared" si="266"/>
        <v>0</v>
      </c>
      <c r="BA242" s="155">
        <f t="shared" si="266"/>
        <v>0</v>
      </c>
      <c r="BB242" s="155">
        <f t="shared" si="266"/>
        <v>0</v>
      </c>
      <c r="BC242" s="155">
        <f t="shared" si="266"/>
        <v>0</v>
      </c>
      <c r="BD242" s="155">
        <f t="shared" si="266"/>
        <v>0</v>
      </c>
      <c r="BE242" s="155">
        <f t="shared" si="266"/>
        <v>0</v>
      </c>
      <c r="BF242" s="155">
        <f t="shared" si="266"/>
        <v>0</v>
      </c>
      <c r="BG242" s="155">
        <f t="shared" si="266"/>
        <v>0</v>
      </c>
      <c r="BH242" s="155">
        <f t="shared" si="266"/>
        <v>0</v>
      </c>
      <c r="BI242" s="155">
        <f t="shared" si="266"/>
        <v>0</v>
      </c>
      <c r="BJ242" s="155">
        <f t="shared" si="266"/>
        <v>0</v>
      </c>
      <c r="BK242" s="155">
        <f t="shared" si="266"/>
        <v>0</v>
      </c>
      <c r="BL242" s="155">
        <f t="shared" si="266"/>
        <v>0</v>
      </c>
      <c r="BM242" s="155">
        <f t="shared" si="266"/>
        <v>0</v>
      </c>
      <c r="BN242" s="155">
        <f t="shared" si="266"/>
        <v>0</v>
      </c>
      <c r="BO242" s="155">
        <f t="shared" si="266"/>
        <v>0</v>
      </c>
      <c r="BP242" s="155">
        <f t="shared" si="266"/>
        <v>0</v>
      </c>
      <c r="BQ242" s="155">
        <f t="shared" si="266"/>
        <v>0</v>
      </c>
      <c r="BR242" s="155">
        <f t="shared" si="266"/>
        <v>0</v>
      </c>
      <c r="BS242" s="155">
        <f t="shared" si="266"/>
        <v>0</v>
      </c>
      <c r="BT242" s="155">
        <f t="shared" si="266"/>
        <v>0</v>
      </c>
      <c r="BU242" s="155">
        <f t="shared" si="266"/>
        <v>0</v>
      </c>
      <c r="BV242" s="155">
        <f t="shared" si="266"/>
        <v>0</v>
      </c>
      <c r="BW242" s="155">
        <f t="shared" si="266"/>
        <v>0</v>
      </c>
      <c r="BX242" s="155">
        <f t="shared" si="266"/>
        <v>0</v>
      </c>
      <c r="BY242" s="155">
        <f t="shared" si="266"/>
        <v>0</v>
      </c>
      <c r="BZ242" s="155">
        <f t="shared" si="266"/>
        <v>0</v>
      </c>
      <c r="CA242" s="155">
        <f t="shared" si="266"/>
        <v>0</v>
      </c>
      <c r="CB242" s="155">
        <f t="shared" si="266"/>
        <v>0</v>
      </c>
      <c r="CC242" s="155">
        <f t="shared" si="266"/>
        <v>0</v>
      </c>
      <c r="CD242" s="155">
        <f t="shared" ref="CD242:CP242" si="267">CD222</f>
        <v>0</v>
      </c>
      <c r="CE242" s="155">
        <f t="shared" si="267"/>
        <v>0</v>
      </c>
      <c r="CF242" s="155">
        <f t="shared" si="267"/>
        <v>0</v>
      </c>
      <c r="CG242" s="155">
        <f t="shared" si="267"/>
        <v>0</v>
      </c>
      <c r="CH242" s="155">
        <f t="shared" si="267"/>
        <v>0</v>
      </c>
      <c r="CI242" s="155">
        <f t="shared" si="267"/>
        <v>0</v>
      </c>
      <c r="CJ242" s="155">
        <f t="shared" si="267"/>
        <v>0</v>
      </c>
      <c r="CK242" s="155">
        <f t="shared" si="267"/>
        <v>0</v>
      </c>
      <c r="CL242" s="155">
        <f t="shared" si="267"/>
        <v>0</v>
      </c>
      <c r="CM242" s="155">
        <f t="shared" si="267"/>
        <v>0</v>
      </c>
      <c r="CN242" s="155">
        <f t="shared" si="267"/>
        <v>0</v>
      </c>
      <c r="CO242" s="155">
        <f t="shared" si="267"/>
        <v>0</v>
      </c>
      <c r="CP242" s="155">
        <f t="shared" si="267"/>
        <v>0</v>
      </c>
    </row>
    <row r="243" spans="2:94" ht="12.75" customHeight="1" outlineLevel="1" x14ac:dyDescent="0.2">
      <c r="B243" s="3" t="s">
        <v>275</v>
      </c>
      <c r="J243" s="5" t="s">
        <v>5</v>
      </c>
      <c r="P243" s="127">
        <f>SUM(R243:CP243)</f>
        <v>4655.282136802296</v>
      </c>
      <c r="R243" s="155">
        <f t="shared" ref="R243:AW243" si="268">R229</f>
        <v>0</v>
      </c>
      <c r="S243" s="155">
        <f t="shared" si="268"/>
        <v>0</v>
      </c>
      <c r="T243" s="155">
        <f t="shared" si="268"/>
        <v>0</v>
      </c>
      <c r="U243" s="155">
        <f t="shared" si="268"/>
        <v>0</v>
      </c>
      <c r="V243" s="155">
        <f t="shared" si="268"/>
        <v>0</v>
      </c>
      <c r="W243" s="155">
        <f t="shared" si="268"/>
        <v>0</v>
      </c>
      <c r="X243" s="155">
        <f t="shared" si="268"/>
        <v>171.49821496732235</v>
      </c>
      <c r="Y243" s="155">
        <f t="shared" si="268"/>
        <v>181.73555767491638</v>
      </c>
      <c r="Z243" s="155">
        <f t="shared" si="268"/>
        <v>185.56805470546368</v>
      </c>
      <c r="AA243" s="155">
        <f t="shared" si="268"/>
        <v>183.6884777587284</v>
      </c>
      <c r="AB243" s="155">
        <f t="shared" si="268"/>
        <v>188.5875658627304</v>
      </c>
      <c r="AC243" s="155">
        <f t="shared" si="268"/>
        <v>186.58645312278992</v>
      </c>
      <c r="AD243" s="155">
        <f t="shared" si="268"/>
        <v>187.78884648449463</v>
      </c>
      <c r="AE243" s="155">
        <f t="shared" si="268"/>
        <v>195.65042158200905</v>
      </c>
      <c r="AF243" s="155">
        <f t="shared" si="268"/>
        <v>186.63278647926785</v>
      </c>
      <c r="AG243" s="155">
        <f t="shared" si="268"/>
        <v>203.21844712259096</v>
      </c>
      <c r="AH243" s="155">
        <f t="shared" si="268"/>
        <v>223.21433058023933</v>
      </c>
      <c r="AI243" s="155">
        <f t="shared" si="268"/>
        <v>228.85654095537561</v>
      </c>
      <c r="AJ243" s="155">
        <f t="shared" si="268"/>
        <v>232.66726061475941</v>
      </c>
      <c r="AK243" s="155">
        <f t="shared" si="268"/>
        <v>237.72868100036334</v>
      </c>
      <c r="AL243" s="155">
        <f t="shared" si="268"/>
        <v>242.73655825212049</v>
      </c>
      <c r="AM243" s="155">
        <f t="shared" si="268"/>
        <v>246.07295462727211</v>
      </c>
      <c r="AN243" s="155">
        <f t="shared" si="268"/>
        <v>251.3944666787734</v>
      </c>
      <c r="AO243" s="155">
        <f t="shared" si="268"/>
        <v>258.41565136268133</v>
      </c>
      <c r="AP243" s="155">
        <f t="shared" si="268"/>
        <v>264.80638299032046</v>
      </c>
      <c r="AQ243" s="155">
        <f t="shared" si="268"/>
        <v>266.70720402666001</v>
      </c>
      <c r="AR243" s="155">
        <f t="shared" si="268"/>
        <v>264.68061677880399</v>
      </c>
      <c r="AS243" s="155">
        <f t="shared" si="268"/>
        <v>12.883579125687067</v>
      </c>
      <c r="AT243" s="155">
        <f t="shared" si="268"/>
        <v>13.141250708200809</v>
      </c>
      <c r="AU243" s="155">
        <f t="shared" si="268"/>
        <v>13.404075722364826</v>
      </c>
      <c r="AV243" s="155">
        <f t="shared" si="268"/>
        <v>13.672157236812122</v>
      </c>
      <c r="AW243" s="155">
        <f t="shared" si="268"/>
        <v>13.945600381548367</v>
      </c>
      <c r="AX243" s="155">
        <f t="shared" ref="AX243:CC243" si="269">AX229</f>
        <v>0</v>
      </c>
      <c r="AY243" s="155">
        <f t="shared" si="269"/>
        <v>0</v>
      </c>
      <c r="AZ243" s="155">
        <f t="shared" si="269"/>
        <v>0</v>
      </c>
      <c r="BA243" s="155">
        <f t="shared" si="269"/>
        <v>0</v>
      </c>
      <c r="BB243" s="155">
        <f t="shared" si="269"/>
        <v>0</v>
      </c>
      <c r="BC243" s="155">
        <f t="shared" si="269"/>
        <v>0</v>
      </c>
      <c r="BD243" s="155">
        <f t="shared" si="269"/>
        <v>0</v>
      </c>
      <c r="BE243" s="155">
        <f t="shared" si="269"/>
        <v>0</v>
      </c>
      <c r="BF243" s="155">
        <f t="shared" si="269"/>
        <v>0</v>
      </c>
      <c r="BG243" s="155">
        <f t="shared" si="269"/>
        <v>0</v>
      </c>
      <c r="BH243" s="155">
        <f t="shared" si="269"/>
        <v>0</v>
      </c>
      <c r="BI243" s="155">
        <f t="shared" si="269"/>
        <v>0</v>
      </c>
      <c r="BJ243" s="155">
        <f t="shared" si="269"/>
        <v>0</v>
      </c>
      <c r="BK243" s="155">
        <f t="shared" si="269"/>
        <v>0</v>
      </c>
      <c r="BL243" s="155">
        <f t="shared" si="269"/>
        <v>0</v>
      </c>
      <c r="BM243" s="155">
        <f t="shared" si="269"/>
        <v>0</v>
      </c>
      <c r="BN243" s="155">
        <f t="shared" si="269"/>
        <v>0</v>
      </c>
      <c r="BO243" s="155">
        <f t="shared" si="269"/>
        <v>0</v>
      </c>
      <c r="BP243" s="155">
        <f t="shared" si="269"/>
        <v>0</v>
      </c>
      <c r="BQ243" s="155">
        <f t="shared" si="269"/>
        <v>0</v>
      </c>
      <c r="BR243" s="155">
        <f t="shared" si="269"/>
        <v>0</v>
      </c>
      <c r="BS243" s="155">
        <f t="shared" si="269"/>
        <v>0</v>
      </c>
      <c r="BT243" s="155">
        <f t="shared" si="269"/>
        <v>0</v>
      </c>
      <c r="BU243" s="155">
        <f t="shared" si="269"/>
        <v>0</v>
      </c>
      <c r="BV243" s="155">
        <f t="shared" si="269"/>
        <v>0</v>
      </c>
      <c r="BW243" s="155">
        <f t="shared" si="269"/>
        <v>0</v>
      </c>
      <c r="BX243" s="155">
        <f t="shared" si="269"/>
        <v>0</v>
      </c>
      <c r="BY243" s="155">
        <f t="shared" si="269"/>
        <v>0</v>
      </c>
      <c r="BZ243" s="155">
        <f t="shared" si="269"/>
        <v>0</v>
      </c>
      <c r="CA243" s="155">
        <f t="shared" si="269"/>
        <v>0</v>
      </c>
      <c r="CB243" s="155">
        <f t="shared" si="269"/>
        <v>0</v>
      </c>
      <c r="CC243" s="155">
        <f t="shared" si="269"/>
        <v>0</v>
      </c>
      <c r="CD243" s="155">
        <f t="shared" ref="CD243:CP243" si="270">CD229</f>
        <v>0</v>
      </c>
      <c r="CE243" s="155">
        <f t="shared" si="270"/>
        <v>0</v>
      </c>
      <c r="CF243" s="155">
        <f t="shared" si="270"/>
        <v>0</v>
      </c>
      <c r="CG243" s="155">
        <f t="shared" si="270"/>
        <v>0</v>
      </c>
      <c r="CH243" s="155">
        <f t="shared" si="270"/>
        <v>0</v>
      </c>
      <c r="CI243" s="155">
        <f t="shared" si="270"/>
        <v>0</v>
      </c>
      <c r="CJ243" s="155">
        <f t="shared" si="270"/>
        <v>0</v>
      </c>
      <c r="CK243" s="155">
        <f t="shared" si="270"/>
        <v>0</v>
      </c>
      <c r="CL243" s="155">
        <f t="shared" si="270"/>
        <v>0</v>
      </c>
      <c r="CM243" s="155">
        <f t="shared" si="270"/>
        <v>0</v>
      </c>
      <c r="CN243" s="155">
        <f t="shared" si="270"/>
        <v>0</v>
      </c>
      <c r="CO243" s="155">
        <f t="shared" si="270"/>
        <v>0</v>
      </c>
      <c r="CP243" s="155">
        <f t="shared" si="270"/>
        <v>0</v>
      </c>
    </row>
    <row r="244" spans="2:94" ht="12.75" customHeight="1" outlineLevel="1" x14ac:dyDescent="0.2">
      <c r="B244" s="13" t="s">
        <v>276</v>
      </c>
      <c r="C244" s="13"/>
      <c r="D244" s="13"/>
      <c r="E244" s="13"/>
      <c r="F244" s="13"/>
      <c r="G244" s="13"/>
      <c r="H244" s="13"/>
      <c r="I244" s="157"/>
      <c r="J244" s="14" t="s">
        <v>5</v>
      </c>
      <c r="K244" s="13"/>
      <c r="L244" s="13"/>
      <c r="M244" s="13"/>
      <c r="N244" s="13"/>
      <c r="O244" s="13"/>
      <c r="P244" s="177">
        <f>SUM(R244:CP244)</f>
        <v>4890.8033123406658</v>
      </c>
      <c r="Q244" s="13"/>
      <c r="R244" s="208">
        <f t="shared" ref="R244:AW244" si="271">R236</f>
        <v>0</v>
      </c>
      <c r="S244" s="208">
        <f t="shared" si="271"/>
        <v>0</v>
      </c>
      <c r="T244" s="208">
        <f t="shared" si="271"/>
        <v>0</v>
      </c>
      <c r="U244" s="208">
        <f t="shared" si="271"/>
        <v>0</v>
      </c>
      <c r="V244" s="208">
        <f t="shared" si="271"/>
        <v>0</v>
      </c>
      <c r="W244" s="208">
        <f t="shared" si="271"/>
        <v>0</v>
      </c>
      <c r="X244" s="208">
        <f t="shared" si="271"/>
        <v>192.74167891603</v>
      </c>
      <c r="Y244" s="208">
        <f t="shared" si="271"/>
        <v>201.98634727370006</v>
      </c>
      <c r="Z244" s="208">
        <f t="shared" si="271"/>
        <v>204.72216995432336</v>
      </c>
      <c r="AA244" s="208">
        <f t="shared" si="271"/>
        <v>201.6549186576641</v>
      </c>
      <c r="AB244" s="208">
        <f t="shared" si="271"/>
        <v>205.47033241174213</v>
      </c>
      <c r="AC244" s="208">
        <f t="shared" si="271"/>
        <v>202.24254532187769</v>
      </c>
      <c r="AD244" s="208">
        <f t="shared" si="271"/>
        <v>202.34826433365839</v>
      </c>
      <c r="AE244" s="208">
        <f t="shared" si="271"/>
        <v>209.23016508124883</v>
      </c>
      <c r="AF244" s="208">
        <f t="shared" si="271"/>
        <v>198.99885562858367</v>
      </c>
      <c r="AG244" s="208">
        <f t="shared" si="271"/>
        <v>214.6828419219828</v>
      </c>
      <c r="AH244" s="208">
        <f t="shared" si="271"/>
        <v>233.62105102970716</v>
      </c>
      <c r="AI244" s="208">
        <f t="shared" si="271"/>
        <v>238.16658705491946</v>
      </c>
      <c r="AJ244" s="208">
        <f t="shared" si="271"/>
        <v>240.8806323643793</v>
      </c>
      <c r="AK244" s="208">
        <f t="shared" si="271"/>
        <v>244.84537840005925</v>
      </c>
      <c r="AL244" s="208">
        <f t="shared" si="271"/>
        <v>248.75658130189242</v>
      </c>
      <c r="AM244" s="208">
        <f t="shared" si="271"/>
        <v>250.99630332712005</v>
      </c>
      <c r="AN244" s="208">
        <f t="shared" si="271"/>
        <v>255.22114102869736</v>
      </c>
      <c r="AO244" s="208">
        <f t="shared" si="271"/>
        <v>261.14565136268135</v>
      </c>
      <c r="AP244" s="208">
        <f t="shared" si="271"/>
        <v>267.53638299032048</v>
      </c>
      <c r="AQ244" s="208">
        <f t="shared" si="271"/>
        <v>269.43720402666003</v>
      </c>
      <c r="AR244" s="208">
        <f t="shared" si="271"/>
        <v>267.41061677880401</v>
      </c>
      <c r="AS244" s="208">
        <f t="shared" si="271"/>
        <v>15.613579125687068</v>
      </c>
      <c r="AT244" s="208">
        <f t="shared" si="271"/>
        <v>15.87125070820081</v>
      </c>
      <c r="AU244" s="208">
        <f t="shared" si="271"/>
        <v>16.134075722364827</v>
      </c>
      <c r="AV244" s="208">
        <f t="shared" si="271"/>
        <v>16.402157236812123</v>
      </c>
      <c r="AW244" s="208">
        <f t="shared" si="271"/>
        <v>14.686600381548367</v>
      </c>
      <c r="AX244" s="208">
        <f t="shared" ref="AX244:CC244" si="272">AX236</f>
        <v>0</v>
      </c>
      <c r="AY244" s="208">
        <f t="shared" si="272"/>
        <v>0</v>
      </c>
      <c r="AZ244" s="208">
        <f t="shared" si="272"/>
        <v>0</v>
      </c>
      <c r="BA244" s="208">
        <f t="shared" si="272"/>
        <v>0</v>
      </c>
      <c r="BB244" s="208">
        <f t="shared" si="272"/>
        <v>0</v>
      </c>
      <c r="BC244" s="208">
        <f t="shared" si="272"/>
        <v>0</v>
      </c>
      <c r="BD244" s="208">
        <f t="shared" si="272"/>
        <v>0</v>
      </c>
      <c r="BE244" s="208">
        <f t="shared" si="272"/>
        <v>0</v>
      </c>
      <c r="BF244" s="208">
        <f t="shared" si="272"/>
        <v>0</v>
      </c>
      <c r="BG244" s="208">
        <f t="shared" si="272"/>
        <v>0</v>
      </c>
      <c r="BH244" s="208">
        <f t="shared" si="272"/>
        <v>0</v>
      </c>
      <c r="BI244" s="208">
        <f t="shared" si="272"/>
        <v>0</v>
      </c>
      <c r="BJ244" s="208">
        <f t="shared" si="272"/>
        <v>0</v>
      </c>
      <c r="BK244" s="208">
        <f t="shared" si="272"/>
        <v>0</v>
      </c>
      <c r="BL244" s="208">
        <f t="shared" si="272"/>
        <v>0</v>
      </c>
      <c r="BM244" s="208">
        <f t="shared" si="272"/>
        <v>0</v>
      </c>
      <c r="BN244" s="208">
        <f t="shared" si="272"/>
        <v>0</v>
      </c>
      <c r="BO244" s="208">
        <f t="shared" si="272"/>
        <v>0</v>
      </c>
      <c r="BP244" s="208">
        <f t="shared" si="272"/>
        <v>0</v>
      </c>
      <c r="BQ244" s="208">
        <f t="shared" si="272"/>
        <v>0</v>
      </c>
      <c r="BR244" s="208">
        <f t="shared" si="272"/>
        <v>0</v>
      </c>
      <c r="BS244" s="208">
        <f t="shared" si="272"/>
        <v>0</v>
      </c>
      <c r="BT244" s="208">
        <f t="shared" si="272"/>
        <v>0</v>
      </c>
      <c r="BU244" s="208">
        <f t="shared" si="272"/>
        <v>0</v>
      </c>
      <c r="BV244" s="208">
        <f t="shared" si="272"/>
        <v>0</v>
      </c>
      <c r="BW244" s="208">
        <f t="shared" si="272"/>
        <v>0</v>
      </c>
      <c r="BX244" s="208">
        <f t="shared" si="272"/>
        <v>0</v>
      </c>
      <c r="BY244" s="208">
        <f t="shared" si="272"/>
        <v>0</v>
      </c>
      <c r="BZ244" s="208">
        <f t="shared" si="272"/>
        <v>0</v>
      </c>
      <c r="CA244" s="208">
        <f t="shared" si="272"/>
        <v>0</v>
      </c>
      <c r="CB244" s="208">
        <f t="shared" si="272"/>
        <v>0</v>
      </c>
      <c r="CC244" s="208">
        <f t="shared" si="272"/>
        <v>0</v>
      </c>
      <c r="CD244" s="208">
        <f t="shared" ref="CD244:CP244" si="273">CD236</f>
        <v>0</v>
      </c>
      <c r="CE244" s="208">
        <f t="shared" si="273"/>
        <v>0</v>
      </c>
      <c r="CF244" s="208">
        <f t="shared" si="273"/>
        <v>0</v>
      </c>
      <c r="CG244" s="208">
        <f t="shared" si="273"/>
        <v>0</v>
      </c>
      <c r="CH244" s="208">
        <f t="shared" si="273"/>
        <v>0</v>
      </c>
      <c r="CI244" s="208">
        <f t="shared" si="273"/>
        <v>0</v>
      </c>
      <c r="CJ244" s="208">
        <f t="shared" si="273"/>
        <v>0</v>
      </c>
      <c r="CK244" s="208">
        <f t="shared" si="273"/>
        <v>0</v>
      </c>
      <c r="CL244" s="208">
        <f t="shared" si="273"/>
        <v>0</v>
      </c>
      <c r="CM244" s="208">
        <f t="shared" si="273"/>
        <v>0</v>
      </c>
      <c r="CN244" s="208">
        <f t="shared" si="273"/>
        <v>0</v>
      </c>
      <c r="CO244" s="208">
        <f t="shared" si="273"/>
        <v>0</v>
      </c>
      <c r="CP244" s="208">
        <f t="shared" si="273"/>
        <v>0</v>
      </c>
    </row>
    <row r="245" spans="2:94" ht="12.75" customHeight="1" outlineLevel="1" x14ac:dyDescent="0.2">
      <c r="P245" s="180">
        <f>SUM(R245:CP245)</f>
        <v>14102.956063521648</v>
      </c>
      <c r="R245" s="209">
        <f>SUM(R242:R244)</f>
        <v>0</v>
      </c>
      <c r="S245" s="209">
        <f t="shared" ref="S245:CD245" si="274">SUM(S242:S244)</f>
        <v>0</v>
      </c>
      <c r="T245" s="209">
        <f t="shared" si="274"/>
        <v>0</v>
      </c>
      <c r="U245" s="209">
        <f t="shared" si="274"/>
        <v>0</v>
      </c>
      <c r="V245" s="209">
        <f t="shared" si="274"/>
        <v>0</v>
      </c>
      <c r="W245" s="209">
        <f t="shared" si="274"/>
        <v>0</v>
      </c>
      <c r="X245" s="209">
        <f t="shared" si="274"/>
        <v>532.56754434409527</v>
      </c>
      <c r="Y245" s="209">
        <f t="shared" si="274"/>
        <v>561.76400144808304</v>
      </c>
      <c r="Z245" s="209">
        <f t="shared" si="274"/>
        <v>570.89865485733833</v>
      </c>
      <c r="AA245" s="209">
        <f t="shared" si="274"/>
        <v>564.46900400329378</v>
      </c>
      <c r="AB245" s="209">
        <f t="shared" si="274"/>
        <v>578.57347170250762</v>
      </c>
      <c r="AC245" s="209">
        <f t="shared" si="274"/>
        <v>569.39765557693181</v>
      </c>
      <c r="AD245" s="209">
        <f t="shared" si="274"/>
        <v>573.66355927909194</v>
      </c>
      <c r="AE245" s="209">
        <f t="shared" si="274"/>
        <v>598.6346528139261</v>
      </c>
      <c r="AF245" s="209">
        <f t="shared" si="274"/>
        <v>568.16272581171006</v>
      </c>
      <c r="AG245" s="209">
        <f t="shared" si="274"/>
        <v>617.4929458216393</v>
      </c>
      <c r="AH245" s="209">
        <f t="shared" si="274"/>
        <v>676.25287793242683</v>
      </c>
      <c r="AI245" s="209">
        <f t="shared" si="274"/>
        <v>690.52123004025964</v>
      </c>
      <c r="AJ245" s="209">
        <f t="shared" si="274"/>
        <v>701.51595704970259</v>
      </c>
      <c r="AK245" s="209">
        <f t="shared" si="274"/>
        <v>715.10148475239771</v>
      </c>
      <c r="AL245" s="209">
        <f t="shared" si="274"/>
        <v>728.67111341302768</v>
      </c>
      <c r="AM245" s="209">
        <f t="shared" si="274"/>
        <v>738.99079129058725</v>
      </c>
      <c r="AN245" s="209">
        <f t="shared" si="274"/>
        <v>753.37557171038975</v>
      </c>
      <c r="AO245" s="209">
        <f t="shared" si="274"/>
        <v>771.25646600834011</v>
      </c>
      <c r="AP245" s="209">
        <f t="shared" si="274"/>
        <v>789.07183252927791</v>
      </c>
      <c r="AQ245" s="209">
        <f t="shared" si="274"/>
        <v>798.00805593292966</v>
      </c>
      <c r="AR245" s="209">
        <f t="shared" si="274"/>
        <v>791.76547767985267</v>
      </c>
      <c r="AS245" s="209">
        <f t="shared" si="274"/>
        <v>41.380737377061202</v>
      </c>
      <c r="AT245" s="209">
        <f t="shared" si="274"/>
        <v>42.153752124602427</v>
      </c>
      <c r="AU245" s="209">
        <f t="shared" si="274"/>
        <v>42.94222716709448</v>
      </c>
      <c r="AV245" s="209">
        <f t="shared" si="274"/>
        <v>43.746471710436367</v>
      </c>
      <c r="AW245" s="209">
        <f t="shared" si="274"/>
        <v>42.5778011446451</v>
      </c>
      <c r="AX245" s="209">
        <f t="shared" si="274"/>
        <v>0</v>
      </c>
      <c r="AY245" s="209">
        <f t="shared" si="274"/>
        <v>0</v>
      </c>
      <c r="AZ245" s="209">
        <f t="shared" si="274"/>
        <v>0</v>
      </c>
      <c r="BA245" s="209">
        <f t="shared" si="274"/>
        <v>0</v>
      </c>
      <c r="BB245" s="209">
        <f t="shared" si="274"/>
        <v>0</v>
      </c>
      <c r="BC245" s="209">
        <f t="shared" si="274"/>
        <v>0</v>
      </c>
      <c r="BD245" s="209">
        <f t="shared" si="274"/>
        <v>0</v>
      </c>
      <c r="BE245" s="209">
        <f t="shared" si="274"/>
        <v>0</v>
      </c>
      <c r="BF245" s="209">
        <f t="shared" si="274"/>
        <v>0</v>
      </c>
      <c r="BG245" s="209">
        <f t="shared" si="274"/>
        <v>0</v>
      </c>
      <c r="BH245" s="209">
        <f t="shared" si="274"/>
        <v>0</v>
      </c>
      <c r="BI245" s="209">
        <f t="shared" si="274"/>
        <v>0</v>
      </c>
      <c r="BJ245" s="209">
        <f t="shared" si="274"/>
        <v>0</v>
      </c>
      <c r="BK245" s="209">
        <f t="shared" si="274"/>
        <v>0</v>
      </c>
      <c r="BL245" s="209">
        <f t="shared" si="274"/>
        <v>0</v>
      </c>
      <c r="BM245" s="209">
        <f t="shared" si="274"/>
        <v>0</v>
      </c>
      <c r="BN245" s="209">
        <f t="shared" si="274"/>
        <v>0</v>
      </c>
      <c r="BO245" s="209">
        <f t="shared" si="274"/>
        <v>0</v>
      </c>
      <c r="BP245" s="209">
        <f t="shared" si="274"/>
        <v>0</v>
      </c>
      <c r="BQ245" s="209">
        <f t="shared" si="274"/>
        <v>0</v>
      </c>
      <c r="BR245" s="209">
        <f t="shared" si="274"/>
        <v>0</v>
      </c>
      <c r="BS245" s="209">
        <f t="shared" si="274"/>
        <v>0</v>
      </c>
      <c r="BT245" s="209">
        <f t="shared" si="274"/>
        <v>0</v>
      </c>
      <c r="BU245" s="209">
        <f t="shared" si="274"/>
        <v>0</v>
      </c>
      <c r="BV245" s="209">
        <f t="shared" si="274"/>
        <v>0</v>
      </c>
      <c r="BW245" s="209">
        <f t="shared" si="274"/>
        <v>0</v>
      </c>
      <c r="BX245" s="209">
        <f t="shared" si="274"/>
        <v>0</v>
      </c>
      <c r="BY245" s="209">
        <f t="shared" si="274"/>
        <v>0</v>
      </c>
      <c r="BZ245" s="209">
        <f t="shared" si="274"/>
        <v>0</v>
      </c>
      <c r="CA245" s="209">
        <f t="shared" si="274"/>
        <v>0</v>
      </c>
      <c r="CB245" s="209">
        <f t="shared" si="274"/>
        <v>0</v>
      </c>
      <c r="CC245" s="209">
        <f t="shared" si="274"/>
        <v>0</v>
      </c>
      <c r="CD245" s="209">
        <f t="shared" si="274"/>
        <v>0</v>
      </c>
      <c r="CE245" s="209">
        <f t="shared" ref="CE245:CP245" si="275">SUM(CE242:CE244)</f>
        <v>0</v>
      </c>
      <c r="CF245" s="209">
        <f t="shared" si="275"/>
        <v>0</v>
      </c>
      <c r="CG245" s="209">
        <f t="shared" si="275"/>
        <v>0</v>
      </c>
      <c r="CH245" s="209">
        <f t="shared" si="275"/>
        <v>0</v>
      </c>
      <c r="CI245" s="209">
        <f t="shared" si="275"/>
        <v>0</v>
      </c>
      <c r="CJ245" s="209">
        <f t="shared" si="275"/>
        <v>0</v>
      </c>
      <c r="CK245" s="209">
        <f t="shared" si="275"/>
        <v>0</v>
      </c>
      <c r="CL245" s="209">
        <f t="shared" si="275"/>
        <v>0</v>
      </c>
      <c r="CM245" s="209">
        <f t="shared" si="275"/>
        <v>0</v>
      </c>
      <c r="CN245" s="209">
        <f t="shared" si="275"/>
        <v>0</v>
      </c>
      <c r="CO245" s="209">
        <f t="shared" si="275"/>
        <v>0</v>
      </c>
      <c r="CP245" s="209">
        <f t="shared" si="275"/>
        <v>0</v>
      </c>
    </row>
    <row r="246" spans="2:94" ht="12.75" customHeight="1" outlineLevel="1" x14ac:dyDescent="0.2"/>
    <row r="583" spans="1:94" s="70" customFormat="1" ht="12.75" customHeight="1" x14ac:dyDescent="0.2">
      <c r="A583" s="45" t="s">
        <v>34</v>
      </c>
      <c r="B583" s="45"/>
      <c r="C583" s="45"/>
      <c r="D583" s="45"/>
      <c r="E583" s="45"/>
      <c r="F583" s="45"/>
      <c r="G583" s="45"/>
      <c r="H583" s="45"/>
      <c r="I583" s="142"/>
      <c r="J583" s="143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  <c r="AG583" s="45"/>
      <c r="AH583" s="45"/>
      <c r="AI583" s="45"/>
      <c r="AJ583" s="45"/>
      <c r="AK583" s="45"/>
      <c r="AL583" s="45"/>
      <c r="AM583" s="45"/>
      <c r="AN583" s="45"/>
      <c r="AO583" s="45"/>
      <c r="AP583" s="45"/>
      <c r="AQ583" s="45"/>
      <c r="AR583" s="45"/>
      <c r="AS583" s="45"/>
      <c r="AT583" s="45"/>
      <c r="AU583" s="45"/>
      <c r="AV583" s="45"/>
      <c r="AW583" s="45"/>
      <c r="AX583" s="45"/>
      <c r="AY583" s="45"/>
      <c r="AZ583" s="45"/>
      <c r="BA583" s="45"/>
      <c r="BB583" s="45"/>
      <c r="BC583" s="45"/>
      <c r="BD583" s="45"/>
      <c r="BE583" s="45"/>
      <c r="BF583" s="45"/>
      <c r="BG583" s="45"/>
      <c r="BH583" s="45"/>
      <c r="BI583" s="45"/>
      <c r="BJ583" s="45"/>
      <c r="BK583" s="45"/>
      <c r="BL583" s="45"/>
      <c r="BM583" s="45"/>
      <c r="BN583" s="45"/>
      <c r="BO583" s="45"/>
      <c r="BP583" s="45"/>
      <c r="BQ583" s="45"/>
      <c r="BR583" s="45"/>
      <c r="BS583" s="45"/>
      <c r="BT583" s="45"/>
      <c r="BU583" s="45"/>
      <c r="BV583" s="45"/>
      <c r="BW583" s="45"/>
      <c r="BX583" s="45"/>
      <c r="BY583" s="45"/>
      <c r="BZ583" s="45"/>
      <c r="CA583" s="45"/>
      <c r="CB583" s="45"/>
      <c r="CC583" s="45"/>
      <c r="CD583" s="45"/>
      <c r="CE583" s="45"/>
      <c r="CF583" s="45"/>
      <c r="CG583" s="45"/>
      <c r="CH583" s="45"/>
      <c r="CI583" s="45"/>
      <c r="CJ583" s="45"/>
      <c r="CK583" s="45"/>
      <c r="CL583" s="45"/>
      <c r="CM583" s="45"/>
      <c r="CN583" s="45"/>
      <c r="CO583" s="45"/>
      <c r="CP583" s="45"/>
    </row>
    <row r="584" spans="1:94" s="385" customFormat="1" ht="12.75" customHeight="1" x14ac:dyDescent="0.2">
      <c r="A584" s="381" t="s">
        <v>228</v>
      </c>
      <c r="B584" s="382"/>
      <c r="C584" s="382"/>
      <c r="D584" s="382"/>
      <c r="E584" s="382"/>
      <c r="F584" s="382"/>
      <c r="G584" s="382"/>
      <c r="H584" s="382"/>
      <c r="I584" s="383"/>
      <c r="J584" s="383"/>
      <c r="K584" s="382"/>
      <c r="L584" s="382"/>
      <c r="M584" s="382"/>
      <c r="N584" s="382"/>
      <c r="O584" s="382"/>
      <c r="P584" s="384"/>
      <c r="Q584" s="382"/>
      <c r="R584" s="382"/>
      <c r="S584" s="382"/>
      <c r="T584" s="382"/>
      <c r="U584" s="382"/>
      <c r="V584" s="382"/>
      <c r="W584" s="382"/>
      <c r="X584" s="382"/>
      <c r="Y584" s="382"/>
      <c r="Z584" s="382"/>
      <c r="AA584" s="382"/>
      <c r="AB584" s="382"/>
      <c r="AC584" s="382"/>
      <c r="AD584" s="382"/>
      <c r="AE584" s="382"/>
      <c r="AF584" s="382"/>
      <c r="AG584" s="382"/>
      <c r="AH584" s="382"/>
      <c r="AI584" s="382"/>
      <c r="AJ584" s="382"/>
      <c r="AK584" s="382"/>
      <c r="AL584" s="382"/>
      <c r="AM584" s="382"/>
      <c r="AN584" s="382"/>
      <c r="AO584" s="382"/>
      <c r="AP584" s="382"/>
      <c r="AQ584" s="382"/>
      <c r="AR584" s="382"/>
      <c r="AS584" s="382"/>
      <c r="AT584" s="382"/>
      <c r="AU584" s="382"/>
      <c r="AV584" s="382"/>
      <c r="AW584" s="382"/>
      <c r="AX584" s="382"/>
      <c r="AY584" s="382"/>
      <c r="AZ584" s="382"/>
      <c r="BA584" s="382"/>
      <c r="BB584" s="382"/>
      <c r="BC584" s="382"/>
      <c r="BD584" s="382"/>
      <c r="BE584" s="382"/>
      <c r="BF584" s="382"/>
      <c r="BG584" s="382"/>
      <c r="BH584" s="382"/>
      <c r="BI584" s="382"/>
      <c r="BJ584" s="382"/>
      <c r="BK584" s="382"/>
      <c r="BL584" s="382"/>
      <c r="BM584" s="382"/>
      <c r="BN584" s="382"/>
      <c r="BO584" s="382"/>
      <c r="BP584" s="382"/>
      <c r="BQ584" s="382"/>
      <c r="BR584" s="382"/>
      <c r="BS584" s="382"/>
      <c r="BT584" s="382"/>
      <c r="BU584" s="382"/>
      <c r="BV584" s="382"/>
      <c r="BW584" s="382"/>
      <c r="BX584" s="382"/>
      <c r="BY584" s="382"/>
      <c r="BZ584" s="382"/>
      <c r="CA584" s="382"/>
      <c r="CB584" s="382"/>
      <c r="CC584" s="382"/>
      <c r="CD584" s="382"/>
      <c r="CE584" s="382"/>
      <c r="CF584" s="382"/>
      <c r="CG584" s="382"/>
      <c r="CH584" s="382"/>
      <c r="CI584" s="382"/>
      <c r="CJ584" s="382"/>
      <c r="CK584" s="382"/>
      <c r="CL584" s="382"/>
      <c r="CM584" s="382"/>
      <c r="CN584" s="382"/>
      <c r="CO584" s="382"/>
      <c r="CP584" s="382"/>
    </row>
    <row r="585" spans="1:94" ht="12.75" customHeight="1" outlineLevel="1" x14ac:dyDescent="0.2">
      <c r="L585" s="145"/>
      <c r="P585" s="146"/>
      <c r="R585" s="147"/>
      <c r="S585" s="147"/>
      <c r="T585" s="147"/>
      <c r="U585" s="147"/>
      <c r="V585" s="147"/>
      <c r="W585" s="147"/>
      <c r="X585" s="147"/>
      <c r="Y585" s="147"/>
      <c r="Z585" s="147"/>
      <c r="AA585" s="147"/>
      <c r="AB585" s="147"/>
      <c r="AC585" s="147"/>
      <c r="AD585" s="147"/>
      <c r="AE585" s="147"/>
      <c r="AF585" s="147"/>
      <c r="AG585" s="147"/>
      <c r="AH585" s="147"/>
      <c r="AI585" s="147"/>
      <c r="AJ585" s="147"/>
      <c r="AK585" s="147"/>
      <c r="AL585" s="147"/>
      <c r="AM585" s="147"/>
      <c r="AN585" s="147"/>
      <c r="AO585" s="147"/>
      <c r="AP585" s="147"/>
      <c r="AQ585" s="147"/>
      <c r="AR585" s="147"/>
      <c r="AS585" s="147"/>
      <c r="AT585" s="147"/>
      <c r="AU585" s="147"/>
      <c r="AV585" s="147"/>
      <c r="AW585" s="147"/>
      <c r="AX585" s="147"/>
      <c r="AY585" s="147"/>
      <c r="AZ585" s="147"/>
      <c r="BA585" s="147"/>
      <c r="BB585" s="147"/>
      <c r="BC585" s="147"/>
      <c r="BD585" s="147"/>
      <c r="BE585" s="147"/>
      <c r="BF585" s="147"/>
      <c r="BG585" s="147"/>
      <c r="BH585" s="147"/>
      <c r="BI585" s="147"/>
      <c r="BJ585" s="147"/>
      <c r="BK585" s="147"/>
      <c r="BL585" s="147"/>
      <c r="BM585" s="147"/>
      <c r="BN585" s="147"/>
      <c r="BO585" s="147"/>
      <c r="BP585" s="147"/>
      <c r="BQ585" s="147"/>
      <c r="BR585" s="147"/>
      <c r="BS585" s="147"/>
      <c r="BT585" s="147"/>
      <c r="BU585" s="147"/>
      <c r="BV585" s="147"/>
      <c r="BW585" s="147"/>
      <c r="BX585" s="147"/>
      <c r="BY585" s="147"/>
      <c r="BZ585" s="147"/>
      <c r="CA585" s="147"/>
      <c r="CB585" s="147"/>
      <c r="CC585" s="147"/>
      <c r="CD585" s="147"/>
      <c r="CE585" s="147"/>
      <c r="CF585" s="147"/>
      <c r="CG585" s="147"/>
      <c r="CH585" s="147"/>
      <c r="CI585" s="147"/>
      <c r="CJ585" s="147"/>
      <c r="CK585" s="147"/>
      <c r="CL585" s="147"/>
      <c r="CM585" s="147"/>
      <c r="CN585" s="147"/>
      <c r="CO585" s="147"/>
      <c r="CP585" s="147"/>
    </row>
    <row r="586" spans="1:94" ht="12.75" customHeight="1" outlineLevel="1" x14ac:dyDescent="0.2">
      <c r="B586" s="169" t="s">
        <v>229</v>
      </c>
      <c r="C586" s="23"/>
      <c r="D586" s="23"/>
      <c r="E586" s="23"/>
      <c r="F586" s="23"/>
      <c r="G586" s="23"/>
      <c r="H586" s="170"/>
      <c r="I586" s="58"/>
      <c r="J586" s="58"/>
      <c r="K586" s="23"/>
      <c r="L586" s="145"/>
      <c r="P586" s="146"/>
      <c r="R586" s="147"/>
      <c r="S586" s="147"/>
      <c r="T586" s="147"/>
      <c r="U586" s="147"/>
      <c r="V586" s="147"/>
      <c r="W586" s="147"/>
      <c r="X586" s="147"/>
      <c r="Y586" s="147"/>
      <c r="Z586" s="147"/>
      <c r="AA586" s="147"/>
      <c r="AB586" s="147"/>
      <c r="AC586" s="147"/>
      <c r="AD586" s="147"/>
      <c r="AE586" s="147"/>
      <c r="AF586" s="147"/>
      <c r="AG586" s="147"/>
      <c r="AH586" s="147"/>
      <c r="AI586" s="147"/>
      <c r="AJ586" s="147"/>
      <c r="AK586" s="147"/>
      <c r="AL586" s="147"/>
      <c r="AM586" s="147"/>
      <c r="AN586" s="147"/>
      <c r="AO586" s="147"/>
      <c r="AP586" s="147"/>
      <c r="AQ586" s="147"/>
      <c r="AR586" s="147"/>
      <c r="AS586" s="147"/>
      <c r="AT586" s="147"/>
      <c r="AU586" s="147"/>
      <c r="AV586" s="147"/>
      <c r="AW586" s="147"/>
      <c r="AX586" s="147"/>
      <c r="AY586" s="147"/>
      <c r="AZ586" s="147"/>
      <c r="BA586" s="147"/>
      <c r="BB586" s="147"/>
      <c r="BC586" s="147"/>
      <c r="BD586" s="147"/>
      <c r="BE586" s="147"/>
      <c r="BF586" s="147"/>
      <c r="BG586" s="147"/>
      <c r="BH586" s="147"/>
      <c r="BI586" s="147"/>
      <c r="BJ586" s="147"/>
      <c r="BK586" s="147"/>
      <c r="BL586" s="147"/>
      <c r="BM586" s="147"/>
      <c r="BN586" s="147"/>
      <c r="BO586" s="147"/>
      <c r="BP586" s="147"/>
      <c r="BQ586" s="147"/>
      <c r="BR586" s="147"/>
      <c r="BS586" s="147"/>
      <c r="BT586" s="147"/>
      <c r="BU586" s="147"/>
      <c r="BV586" s="147"/>
      <c r="BW586" s="147"/>
      <c r="BX586" s="147"/>
      <c r="BY586" s="147"/>
      <c r="BZ586" s="147"/>
      <c r="CA586" s="147"/>
      <c r="CB586" s="147"/>
      <c r="CC586" s="147"/>
      <c r="CD586" s="147"/>
      <c r="CE586" s="147"/>
      <c r="CF586" s="147"/>
      <c r="CG586" s="147"/>
      <c r="CH586" s="147"/>
      <c r="CI586" s="147"/>
      <c r="CJ586" s="147"/>
      <c r="CK586" s="147"/>
      <c r="CL586" s="147"/>
      <c r="CM586" s="147"/>
      <c r="CN586" s="147"/>
      <c r="CO586" s="147"/>
      <c r="CP586" s="147"/>
    </row>
    <row r="587" spans="1:94" ht="12.75" customHeight="1" outlineLevel="1" x14ac:dyDescent="0.2">
      <c r="B587" s="23"/>
      <c r="C587" s="23"/>
      <c r="D587" s="23"/>
      <c r="E587" s="23"/>
      <c r="F587" s="23"/>
      <c r="G587" s="23"/>
      <c r="H587" s="170"/>
      <c r="J587" s="58"/>
      <c r="K587" s="23"/>
      <c r="L587" s="171" t="s">
        <v>230</v>
      </c>
      <c r="P587" s="146"/>
      <c r="R587" s="147"/>
      <c r="S587" s="147"/>
      <c r="T587" s="147"/>
      <c r="U587" s="147"/>
      <c r="V587" s="147"/>
      <c r="W587" s="147"/>
      <c r="X587" s="147"/>
      <c r="Y587" s="147"/>
      <c r="Z587" s="147"/>
      <c r="AA587" s="147"/>
      <c r="AB587" s="147"/>
      <c r="AC587" s="147"/>
      <c r="AD587" s="147"/>
      <c r="AE587" s="147"/>
      <c r="AF587" s="147"/>
      <c r="AG587" s="147"/>
      <c r="AH587" s="147"/>
      <c r="AI587" s="147"/>
      <c r="AJ587" s="147"/>
      <c r="AK587" s="147"/>
      <c r="AL587" s="147"/>
      <c r="AM587" s="147"/>
      <c r="AN587" s="147"/>
      <c r="AO587" s="147"/>
      <c r="AP587" s="147"/>
      <c r="AQ587" s="147"/>
      <c r="AR587" s="147"/>
      <c r="AS587" s="147"/>
      <c r="AT587" s="147"/>
      <c r="AU587" s="147"/>
      <c r="AV587" s="147"/>
      <c r="AW587" s="147"/>
      <c r="AX587" s="147"/>
      <c r="AY587" s="147"/>
      <c r="AZ587" s="147"/>
      <c r="BA587" s="147"/>
      <c r="BB587" s="147"/>
      <c r="BC587" s="147"/>
      <c r="BD587" s="147"/>
      <c r="BE587" s="147"/>
      <c r="BF587" s="147"/>
      <c r="BG587" s="147"/>
      <c r="BH587" s="147"/>
      <c r="BI587" s="147"/>
      <c r="BJ587" s="147"/>
      <c r="BK587" s="147"/>
      <c r="BL587" s="147"/>
      <c r="BM587" s="147"/>
      <c r="BN587" s="147"/>
      <c r="BO587" s="147"/>
      <c r="BP587" s="147"/>
      <c r="BQ587" s="147"/>
      <c r="BR587" s="147"/>
      <c r="BS587" s="147"/>
      <c r="BT587" s="147"/>
      <c r="BU587" s="147"/>
      <c r="BV587" s="147"/>
      <c r="BW587" s="147"/>
      <c r="BX587" s="147"/>
      <c r="BY587" s="147"/>
      <c r="BZ587" s="147"/>
      <c r="CA587" s="147"/>
      <c r="CB587" s="147"/>
      <c r="CC587" s="147"/>
      <c r="CD587" s="147"/>
      <c r="CE587" s="147"/>
      <c r="CF587" s="147"/>
      <c r="CG587" s="147"/>
      <c r="CH587" s="147"/>
      <c r="CI587" s="147"/>
      <c r="CJ587" s="147"/>
      <c r="CK587" s="147"/>
      <c r="CL587" s="147"/>
      <c r="CM587" s="147"/>
      <c r="CN587" s="147"/>
      <c r="CO587" s="147"/>
      <c r="CP587" s="147"/>
    </row>
    <row r="588" spans="1:94" ht="12.75" customHeight="1" outlineLevel="1" x14ac:dyDescent="0.2">
      <c r="B588" s="23" t="s">
        <v>108</v>
      </c>
      <c r="C588" s="23"/>
      <c r="D588" s="23"/>
      <c r="E588" s="23"/>
      <c r="F588" s="23"/>
      <c r="G588" s="23"/>
      <c r="H588" s="170"/>
      <c r="J588" s="58" t="s">
        <v>5</v>
      </c>
      <c r="K588" s="23"/>
      <c r="L588" s="172">
        <f>P588/$P$591</f>
        <v>0.94218864307228967</v>
      </c>
      <c r="P588" s="127">
        <f>SUM(R588:CP588)</f>
        <v>487.93500000000006</v>
      </c>
      <c r="R588" s="147">
        <f t="shared" ref="R588:AW588" si="276">R40+R42</f>
        <v>0</v>
      </c>
      <c r="S588" s="147">
        <f t="shared" si="276"/>
        <v>0</v>
      </c>
      <c r="T588" s="147">
        <f t="shared" si="276"/>
        <v>0</v>
      </c>
      <c r="U588" s="147">
        <f t="shared" si="276"/>
        <v>233.51999999999998</v>
      </c>
      <c r="V588" s="147">
        <f t="shared" si="276"/>
        <v>108.35999999999999</v>
      </c>
      <c r="W588" s="147">
        <f t="shared" si="276"/>
        <v>146.05500000000004</v>
      </c>
      <c r="X588" s="147">
        <f t="shared" si="276"/>
        <v>0</v>
      </c>
      <c r="Y588" s="147">
        <f t="shared" si="276"/>
        <v>0</v>
      </c>
      <c r="Z588" s="147">
        <f t="shared" si="276"/>
        <v>0</v>
      </c>
      <c r="AA588" s="147">
        <f t="shared" si="276"/>
        <v>0</v>
      </c>
      <c r="AB588" s="147">
        <f t="shared" si="276"/>
        <v>0</v>
      </c>
      <c r="AC588" s="147">
        <f t="shared" si="276"/>
        <v>0</v>
      </c>
      <c r="AD588" s="147">
        <f t="shared" si="276"/>
        <v>0</v>
      </c>
      <c r="AE588" s="147">
        <f t="shared" si="276"/>
        <v>0</v>
      </c>
      <c r="AF588" s="147">
        <f t="shared" si="276"/>
        <v>0</v>
      </c>
      <c r="AG588" s="147">
        <f t="shared" si="276"/>
        <v>0</v>
      </c>
      <c r="AH588" s="147">
        <f t="shared" si="276"/>
        <v>0</v>
      </c>
      <c r="AI588" s="147">
        <f t="shared" si="276"/>
        <v>0</v>
      </c>
      <c r="AJ588" s="147">
        <f t="shared" si="276"/>
        <v>0</v>
      </c>
      <c r="AK588" s="147">
        <f t="shared" si="276"/>
        <v>0</v>
      </c>
      <c r="AL588" s="147">
        <f t="shared" si="276"/>
        <v>0</v>
      </c>
      <c r="AM588" s="147">
        <f t="shared" si="276"/>
        <v>0</v>
      </c>
      <c r="AN588" s="147">
        <f t="shared" si="276"/>
        <v>0</v>
      </c>
      <c r="AO588" s="147">
        <f t="shared" si="276"/>
        <v>0</v>
      </c>
      <c r="AP588" s="147">
        <f t="shared" si="276"/>
        <v>0</v>
      </c>
      <c r="AQ588" s="147">
        <f t="shared" si="276"/>
        <v>0</v>
      </c>
      <c r="AR588" s="147">
        <f t="shared" si="276"/>
        <v>0</v>
      </c>
      <c r="AS588" s="147">
        <f t="shared" si="276"/>
        <v>0</v>
      </c>
      <c r="AT588" s="147">
        <f t="shared" si="276"/>
        <v>0</v>
      </c>
      <c r="AU588" s="147">
        <f t="shared" si="276"/>
        <v>0</v>
      </c>
      <c r="AV588" s="147">
        <f t="shared" si="276"/>
        <v>0</v>
      </c>
      <c r="AW588" s="147">
        <f t="shared" si="276"/>
        <v>0</v>
      </c>
      <c r="AX588" s="147">
        <f t="shared" ref="AX588:CC588" si="277">AX40+AX42</f>
        <v>0</v>
      </c>
      <c r="AY588" s="147">
        <f t="shared" si="277"/>
        <v>0</v>
      </c>
      <c r="AZ588" s="147">
        <f t="shared" si="277"/>
        <v>0</v>
      </c>
      <c r="BA588" s="147">
        <f t="shared" si="277"/>
        <v>0</v>
      </c>
      <c r="BB588" s="147">
        <f t="shared" si="277"/>
        <v>0</v>
      </c>
      <c r="BC588" s="147">
        <f t="shared" si="277"/>
        <v>0</v>
      </c>
      <c r="BD588" s="147">
        <f t="shared" si="277"/>
        <v>0</v>
      </c>
      <c r="BE588" s="147">
        <f t="shared" si="277"/>
        <v>0</v>
      </c>
      <c r="BF588" s="147">
        <f t="shared" si="277"/>
        <v>0</v>
      </c>
      <c r="BG588" s="147">
        <f t="shared" si="277"/>
        <v>0</v>
      </c>
      <c r="BH588" s="147">
        <f t="shared" si="277"/>
        <v>0</v>
      </c>
      <c r="BI588" s="147">
        <f t="shared" si="277"/>
        <v>0</v>
      </c>
      <c r="BJ588" s="147">
        <f t="shared" si="277"/>
        <v>0</v>
      </c>
      <c r="BK588" s="147">
        <f t="shared" si="277"/>
        <v>0</v>
      </c>
      <c r="BL588" s="147">
        <f t="shared" si="277"/>
        <v>0</v>
      </c>
      <c r="BM588" s="147">
        <f t="shared" si="277"/>
        <v>0</v>
      </c>
      <c r="BN588" s="147">
        <f t="shared" si="277"/>
        <v>0</v>
      </c>
      <c r="BO588" s="147">
        <f t="shared" si="277"/>
        <v>0</v>
      </c>
      <c r="BP588" s="147">
        <f t="shared" si="277"/>
        <v>0</v>
      </c>
      <c r="BQ588" s="147">
        <f t="shared" si="277"/>
        <v>0</v>
      </c>
      <c r="BR588" s="147">
        <f t="shared" si="277"/>
        <v>0</v>
      </c>
      <c r="BS588" s="147">
        <f t="shared" si="277"/>
        <v>0</v>
      </c>
      <c r="BT588" s="147">
        <f t="shared" si="277"/>
        <v>0</v>
      </c>
      <c r="BU588" s="147">
        <f t="shared" si="277"/>
        <v>0</v>
      </c>
      <c r="BV588" s="147">
        <f t="shared" si="277"/>
        <v>0</v>
      </c>
      <c r="BW588" s="147">
        <f t="shared" si="277"/>
        <v>0</v>
      </c>
      <c r="BX588" s="147">
        <f t="shared" si="277"/>
        <v>0</v>
      </c>
      <c r="BY588" s="147">
        <f t="shared" si="277"/>
        <v>0</v>
      </c>
      <c r="BZ588" s="147">
        <f t="shared" si="277"/>
        <v>0</v>
      </c>
      <c r="CA588" s="147">
        <f t="shared" si="277"/>
        <v>0</v>
      </c>
      <c r="CB588" s="147">
        <f t="shared" si="277"/>
        <v>0</v>
      </c>
      <c r="CC588" s="147">
        <f t="shared" si="277"/>
        <v>0</v>
      </c>
      <c r="CD588" s="147">
        <f t="shared" ref="CD588:CP588" si="278">CD40+CD42</f>
        <v>0</v>
      </c>
      <c r="CE588" s="147">
        <f t="shared" si="278"/>
        <v>0</v>
      </c>
      <c r="CF588" s="147">
        <f t="shared" si="278"/>
        <v>0</v>
      </c>
      <c r="CG588" s="147">
        <f t="shared" si="278"/>
        <v>0</v>
      </c>
      <c r="CH588" s="147">
        <f t="shared" si="278"/>
        <v>0</v>
      </c>
      <c r="CI588" s="147">
        <f t="shared" si="278"/>
        <v>0</v>
      </c>
      <c r="CJ588" s="147">
        <f t="shared" si="278"/>
        <v>0</v>
      </c>
      <c r="CK588" s="147">
        <f t="shared" si="278"/>
        <v>0</v>
      </c>
      <c r="CL588" s="147">
        <f t="shared" si="278"/>
        <v>0</v>
      </c>
      <c r="CM588" s="147">
        <f t="shared" si="278"/>
        <v>0</v>
      </c>
      <c r="CN588" s="147">
        <f t="shared" si="278"/>
        <v>0</v>
      </c>
      <c r="CO588" s="147">
        <f t="shared" si="278"/>
        <v>0</v>
      </c>
      <c r="CP588" s="147">
        <f t="shared" si="278"/>
        <v>0</v>
      </c>
    </row>
    <row r="589" spans="1:94" ht="12.75" customHeight="1" outlineLevel="1" x14ac:dyDescent="0.2">
      <c r="B589" s="23" t="s">
        <v>231</v>
      </c>
      <c r="C589" s="23"/>
      <c r="D589" s="23"/>
      <c r="E589" s="23"/>
      <c r="F589" s="23"/>
      <c r="G589" s="23"/>
      <c r="H589" s="170"/>
      <c r="J589" s="58" t="s">
        <v>5</v>
      </c>
      <c r="K589" s="23"/>
      <c r="L589" s="172">
        <f t="shared" ref="L589:L590" si="279">P589/$P$591</f>
        <v>3.4524467664083201E-2</v>
      </c>
      <c r="P589" s="127">
        <f>SUM(R589:CP589)</f>
        <v>17.879324117879385</v>
      </c>
      <c r="R589" s="147">
        <f>'Macro Data'!P22</f>
        <v>0</v>
      </c>
      <c r="S589" s="147">
        <f>'Macro Data'!Q22</f>
        <v>0</v>
      </c>
      <c r="T589" s="147">
        <f>'Macro Data'!R22</f>
        <v>0</v>
      </c>
      <c r="U589" s="147">
        <f>'Macro Data'!S22</f>
        <v>0</v>
      </c>
      <c r="V589" s="147">
        <f>'Macro Data'!T22</f>
        <v>6.3281461588530767</v>
      </c>
      <c r="W589" s="147">
        <f>'Macro Data'!U22</f>
        <v>11.551177959026306</v>
      </c>
      <c r="X589" s="147">
        <f>'Macro Data'!V22</f>
        <v>0</v>
      </c>
      <c r="Y589" s="147">
        <f>'Macro Data'!W22</f>
        <v>0</v>
      </c>
      <c r="Z589" s="147">
        <f>'Macro Data'!X22</f>
        <v>0</v>
      </c>
      <c r="AA589" s="147">
        <f>'Macro Data'!Y22</f>
        <v>0</v>
      </c>
      <c r="AB589" s="147">
        <f>'Macro Data'!Z22</f>
        <v>0</v>
      </c>
      <c r="AC589" s="147">
        <f>'Macro Data'!AA22</f>
        <v>0</v>
      </c>
      <c r="AD589" s="147">
        <f>'Macro Data'!AB22</f>
        <v>0</v>
      </c>
      <c r="AE589" s="147">
        <f>'Macro Data'!AC22</f>
        <v>0</v>
      </c>
      <c r="AF589" s="147">
        <f>'Macro Data'!AD22</f>
        <v>0</v>
      </c>
      <c r="AG589" s="147">
        <f>'Macro Data'!AE22</f>
        <v>0</v>
      </c>
      <c r="AH589" s="147">
        <f>'Macro Data'!AF22</f>
        <v>0</v>
      </c>
      <c r="AI589" s="147">
        <f>'Macro Data'!AG22</f>
        <v>0</v>
      </c>
      <c r="AJ589" s="147">
        <f>'Macro Data'!AH22</f>
        <v>0</v>
      </c>
      <c r="AK589" s="147">
        <f>'Macro Data'!AI22</f>
        <v>0</v>
      </c>
      <c r="AL589" s="147">
        <f>'Macro Data'!AJ22</f>
        <v>0</v>
      </c>
      <c r="AM589" s="147">
        <f>'Macro Data'!AK22</f>
        <v>0</v>
      </c>
      <c r="AN589" s="147">
        <f>'Macro Data'!AL22</f>
        <v>0</v>
      </c>
      <c r="AO589" s="147">
        <f>'Macro Data'!AM22</f>
        <v>0</v>
      </c>
      <c r="AP589" s="147">
        <f>'Macro Data'!AN22</f>
        <v>0</v>
      </c>
      <c r="AQ589" s="147">
        <f>'Macro Data'!AO22</f>
        <v>0</v>
      </c>
      <c r="AR589" s="147">
        <f>'Macro Data'!AP22</f>
        <v>0</v>
      </c>
      <c r="AS589" s="147">
        <f>'Macro Data'!AQ22</f>
        <v>0</v>
      </c>
      <c r="AT589" s="147">
        <f>'Macro Data'!AR22</f>
        <v>0</v>
      </c>
      <c r="AU589" s="147">
        <f>'Macro Data'!AS22</f>
        <v>0</v>
      </c>
      <c r="AV589" s="147">
        <f>'Macro Data'!AT22</f>
        <v>0</v>
      </c>
      <c r="AW589" s="147">
        <f>'Macro Data'!AU22</f>
        <v>0</v>
      </c>
      <c r="AX589" s="147">
        <f>'Macro Data'!AV22</f>
        <v>0</v>
      </c>
      <c r="AY589" s="147">
        <f>'Macro Data'!AW22</f>
        <v>0</v>
      </c>
      <c r="AZ589" s="147">
        <f>'Macro Data'!AX22</f>
        <v>0</v>
      </c>
      <c r="BA589" s="147">
        <f>'Macro Data'!AY22</f>
        <v>0</v>
      </c>
      <c r="BB589" s="147">
        <f>'Macro Data'!AZ22</f>
        <v>0</v>
      </c>
      <c r="BC589" s="147">
        <f>'Macro Data'!BA22</f>
        <v>0</v>
      </c>
      <c r="BD589" s="147">
        <f>'Macro Data'!BB22</f>
        <v>0</v>
      </c>
      <c r="BE589" s="147">
        <f>'Macro Data'!BC22</f>
        <v>0</v>
      </c>
      <c r="BF589" s="147">
        <f>'Macro Data'!BD22</f>
        <v>0</v>
      </c>
      <c r="BG589" s="147">
        <f>'Macro Data'!BE22</f>
        <v>0</v>
      </c>
      <c r="BH589" s="147">
        <f>'Macro Data'!BF22</f>
        <v>0</v>
      </c>
      <c r="BI589" s="147">
        <f>'Macro Data'!BG22</f>
        <v>0</v>
      </c>
      <c r="BJ589" s="147">
        <f>'Macro Data'!BH22</f>
        <v>0</v>
      </c>
      <c r="BK589" s="147">
        <f>'Macro Data'!BI22</f>
        <v>0</v>
      </c>
      <c r="BL589" s="147">
        <f>'Macro Data'!BJ22</f>
        <v>0</v>
      </c>
      <c r="BM589" s="147">
        <f>'Macro Data'!BK22</f>
        <v>0</v>
      </c>
      <c r="BN589" s="147">
        <f>'Macro Data'!BL22</f>
        <v>0</v>
      </c>
      <c r="BO589" s="147">
        <f>'Macro Data'!BM22</f>
        <v>0</v>
      </c>
      <c r="BP589" s="147">
        <f>'Macro Data'!BN22</f>
        <v>0</v>
      </c>
      <c r="BQ589" s="147">
        <f>'Macro Data'!BO22</f>
        <v>0</v>
      </c>
      <c r="BR589" s="147">
        <f>'Macro Data'!BP22</f>
        <v>0</v>
      </c>
      <c r="BS589" s="147">
        <f>'Macro Data'!BQ22</f>
        <v>0</v>
      </c>
      <c r="BT589" s="147">
        <f>'Macro Data'!BR22</f>
        <v>0</v>
      </c>
      <c r="BU589" s="147">
        <f>'Macro Data'!BS22</f>
        <v>0</v>
      </c>
      <c r="BV589" s="147">
        <f>'Macro Data'!BT22</f>
        <v>0</v>
      </c>
      <c r="BW589" s="147">
        <f>'Macro Data'!BU22</f>
        <v>0</v>
      </c>
      <c r="BX589" s="147">
        <f>'Macro Data'!BV22</f>
        <v>0</v>
      </c>
      <c r="BY589" s="147">
        <f>'Macro Data'!BW22</f>
        <v>0</v>
      </c>
      <c r="BZ589" s="147">
        <f>'Macro Data'!BX22</f>
        <v>0</v>
      </c>
      <c r="CA589" s="147">
        <f>'Macro Data'!BY22</f>
        <v>0</v>
      </c>
      <c r="CB589" s="147">
        <f>'Macro Data'!BZ22</f>
        <v>0</v>
      </c>
      <c r="CC589" s="147">
        <f>'Macro Data'!CA22</f>
        <v>0</v>
      </c>
      <c r="CD589" s="147">
        <f>'Macro Data'!CB22</f>
        <v>0</v>
      </c>
      <c r="CE589" s="147">
        <f>'Macro Data'!CC22</f>
        <v>0</v>
      </c>
      <c r="CF589" s="147">
        <f>'Macro Data'!CD22</f>
        <v>0</v>
      </c>
      <c r="CG589" s="147">
        <f>'Macro Data'!CE22</f>
        <v>0</v>
      </c>
      <c r="CH589" s="147">
        <f>'Macro Data'!CF22</f>
        <v>0</v>
      </c>
      <c r="CI589" s="147">
        <f>'Macro Data'!CG22</f>
        <v>0</v>
      </c>
      <c r="CJ589" s="147">
        <f>'Macro Data'!CH22</f>
        <v>0</v>
      </c>
      <c r="CK589" s="147">
        <f>'Macro Data'!CI22</f>
        <v>0</v>
      </c>
      <c r="CL589" s="147">
        <f>'Macro Data'!CJ22</f>
        <v>0</v>
      </c>
      <c r="CM589" s="147">
        <f>'Macro Data'!CK22</f>
        <v>0</v>
      </c>
      <c r="CN589" s="147">
        <f>'Macro Data'!CL22</f>
        <v>0</v>
      </c>
      <c r="CO589" s="147">
        <f>'Macro Data'!CM22</f>
        <v>0</v>
      </c>
      <c r="CP589" s="147">
        <f>'Macro Data'!CN22</f>
        <v>0</v>
      </c>
    </row>
    <row r="590" spans="1:94" ht="12.75" customHeight="1" outlineLevel="1" x14ac:dyDescent="0.2">
      <c r="B590" s="173" t="s">
        <v>83</v>
      </c>
      <c r="C590" s="173"/>
      <c r="D590" s="173"/>
      <c r="E590" s="173"/>
      <c r="F590" s="173"/>
      <c r="G590" s="173"/>
      <c r="H590" s="174"/>
      <c r="I590" s="157"/>
      <c r="J590" s="175" t="s">
        <v>5</v>
      </c>
      <c r="K590" s="173"/>
      <c r="L590" s="176">
        <f t="shared" si="279"/>
        <v>2.3286889263627295E-2</v>
      </c>
      <c r="M590" s="13"/>
      <c r="N590" s="13"/>
      <c r="O590" s="13"/>
      <c r="P590" s="177">
        <f>SUM(R590:CP590)</f>
        <v>12.059674457332846</v>
      </c>
      <c r="Q590" s="13"/>
      <c r="R590" s="178">
        <f>'Macro Data'!P28</f>
        <v>0</v>
      </c>
      <c r="S590" s="178">
        <f>'Macro Data'!Q28</f>
        <v>0</v>
      </c>
      <c r="T590" s="178">
        <f>'Macro Data'!R28</f>
        <v>0</v>
      </c>
      <c r="U590" s="178">
        <f>'Macro Data'!S28</f>
        <v>10.680620400191366</v>
      </c>
      <c r="V590" s="178">
        <f>'Macro Data'!T28</f>
        <v>1.37905405714148</v>
      </c>
      <c r="W590" s="178">
        <f>'Macro Data'!U28</f>
        <v>0</v>
      </c>
      <c r="X590" s="178">
        <f>'Macro Data'!V28</f>
        <v>0</v>
      </c>
      <c r="Y590" s="178">
        <f>'Macro Data'!W28</f>
        <v>0</v>
      </c>
      <c r="Z590" s="178">
        <f>'Macro Data'!X28</f>
        <v>0</v>
      </c>
      <c r="AA590" s="178">
        <f>'Macro Data'!Y28</f>
        <v>0</v>
      </c>
      <c r="AB590" s="178">
        <f>'Macro Data'!Z28</f>
        <v>0</v>
      </c>
      <c r="AC590" s="178">
        <f>'Macro Data'!AA28</f>
        <v>0</v>
      </c>
      <c r="AD590" s="178">
        <f>'Macro Data'!AB28</f>
        <v>0</v>
      </c>
      <c r="AE590" s="178">
        <f>'Macro Data'!AC28</f>
        <v>0</v>
      </c>
      <c r="AF590" s="178">
        <f>'Macro Data'!AD28</f>
        <v>0</v>
      </c>
      <c r="AG590" s="178">
        <f>'Macro Data'!AE28</f>
        <v>0</v>
      </c>
      <c r="AH590" s="178">
        <f>'Macro Data'!AF28</f>
        <v>0</v>
      </c>
      <c r="AI590" s="178">
        <f>'Macro Data'!AG28</f>
        <v>0</v>
      </c>
      <c r="AJ590" s="178">
        <f>'Macro Data'!AH28</f>
        <v>0</v>
      </c>
      <c r="AK590" s="178">
        <f>'Macro Data'!AI28</f>
        <v>0</v>
      </c>
      <c r="AL590" s="178">
        <f>'Macro Data'!AJ28</f>
        <v>0</v>
      </c>
      <c r="AM590" s="178">
        <f>'Macro Data'!AK28</f>
        <v>0</v>
      </c>
      <c r="AN590" s="178">
        <f>'Macro Data'!AL28</f>
        <v>0</v>
      </c>
      <c r="AO590" s="178">
        <f>'Macro Data'!AM28</f>
        <v>0</v>
      </c>
      <c r="AP590" s="178">
        <f>'Macro Data'!AN28</f>
        <v>0</v>
      </c>
      <c r="AQ590" s="178">
        <f>'Macro Data'!AO28</f>
        <v>0</v>
      </c>
      <c r="AR590" s="178">
        <f>'Macro Data'!AP28</f>
        <v>0</v>
      </c>
      <c r="AS590" s="178">
        <f>'Macro Data'!AQ28</f>
        <v>0</v>
      </c>
      <c r="AT590" s="178">
        <f>'Macro Data'!AR28</f>
        <v>0</v>
      </c>
      <c r="AU590" s="178">
        <f>'Macro Data'!AS28</f>
        <v>0</v>
      </c>
      <c r="AV590" s="178">
        <f>'Macro Data'!AT28</f>
        <v>0</v>
      </c>
      <c r="AW590" s="178">
        <f>'Macro Data'!AU28</f>
        <v>0</v>
      </c>
      <c r="AX590" s="178">
        <f>'Macro Data'!AV28</f>
        <v>0</v>
      </c>
      <c r="AY590" s="178">
        <f>'Macro Data'!AW28</f>
        <v>0</v>
      </c>
      <c r="AZ590" s="178">
        <f>'Macro Data'!AX28</f>
        <v>0</v>
      </c>
      <c r="BA590" s="178">
        <f>'Macro Data'!AY28</f>
        <v>0</v>
      </c>
      <c r="BB590" s="178">
        <f>'Macro Data'!AZ28</f>
        <v>0</v>
      </c>
      <c r="BC590" s="178">
        <f>'Macro Data'!BA28</f>
        <v>0</v>
      </c>
      <c r="BD590" s="178">
        <f>'Macro Data'!BB28</f>
        <v>0</v>
      </c>
      <c r="BE590" s="178">
        <f>'Macro Data'!BC28</f>
        <v>0</v>
      </c>
      <c r="BF590" s="178">
        <f>'Macro Data'!BD28</f>
        <v>0</v>
      </c>
      <c r="BG590" s="178">
        <f>'Macro Data'!BE28</f>
        <v>0</v>
      </c>
      <c r="BH590" s="178">
        <f>'Macro Data'!BF28</f>
        <v>0</v>
      </c>
      <c r="BI590" s="178">
        <f>'Macro Data'!BG28</f>
        <v>0</v>
      </c>
      <c r="BJ590" s="178">
        <f>'Macro Data'!BH28</f>
        <v>0</v>
      </c>
      <c r="BK590" s="178">
        <f>'Macro Data'!BI28</f>
        <v>0</v>
      </c>
      <c r="BL590" s="178">
        <f>'Macro Data'!BJ28</f>
        <v>0</v>
      </c>
      <c r="BM590" s="178">
        <f>'Macro Data'!BK28</f>
        <v>0</v>
      </c>
      <c r="BN590" s="178">
        <f>'Macro Data'!BL28</f>
        <v>0</v>
      </c>
      <c r="BO590" s="178">
        <f>'Macro Data'!BM28</f>
        <v>0</v>
      </c>
      <c r="BP590" s="178">
        <f>'Macro Data'!BN28</f>
        <v>0</v>
      </c>
      <c r="BQ590" s="178">
        <f>'Macro Data'!BO28</f>
        <v>0</v>
      </c>
      <c r="BR590" s="178">
        <f>'Macro Data'!BP28</f>
        <v>0</v>
      </c>
      <c r="BS590" s="178">
        <f>'Macro Data'!BQ28</f>
        <v>0</v>
      </c>
      <c r="BT590" s="178">
        <f>'Macro Data'!BR28</f>
        <v>0</v>
      </c>
      <c r="BU590" s="178">
        <f>'Macro Data'!BS28</f>
        <v>0</v>
      </c>
      <c r="BV590" s="178">
        <f>'Macro Data'!BT28</f>
        <v>0</v>
      </c>
      <c r="BW590" s="178">
        <f>'Macro Data'!BU28</f>
        <v>0</v>
      </c>
      <c r="BX590" s="178">
        <f>'Macro Data'!BV28</f>
        <v>0</v>
      </c>
      <c r="BY590" s="178">
        <f>'Macro Data'!BW28</f>
        <v>0</v>
      </c>
      <c r="BZ590" s="178">
        <f>'Macro Data'!BX28</f>
        <v>0</v>
      </c>
      <c r="CA590" s="178">
        <f>'Macro Data'!BY28</f>
        <v>0</v>
      </c>
      <c r="CB590" s="178">
        <f>'Macro Data'!BZ28</f>
        <v>0</v>
      </c>
      <c r="CC590" s="178">
        <f>'Macro Data'!CA28</f>
        <v>0</v>
      </c>
      <c r="CD590" s="178">
        <f>'Macro Data'!CB28</f>
        <v>0</v>
      </c>
      <c r="CE590" s="178">
        <f>'Macro Data'!CC28</f>
        <v>0</v>
      </c>
      <c r="CF590" s="178">
        <f>'Macro Data'!CD28</f>
        <v>0</v>
      </c>
      <c r="CG590" s="178">
        <f>'Macro Data'!CE28</f>
        <v>0</v>
      </c>
      <c r="CH590" s="178">
        <f>'Macro Data'!CF28</f>
        <v>0</v>
      </c>
      <c r="CI590" s="178">
        <f>'Macro Data'!CG28</f>
        <v>0</v>
      </c>
      <c r="CJ590" s="178">
        <f>'Macro Data'!CH28</f>
        <v>0</v>
      </c>
      <c r="CK590" s="178">
        <f>'Macro Data'!CI28</f>
        <v>0</v>
      </c>
      <c r="CL590" s="178">
        <f>'Macro Data'!CJ28</f>
        <v>0</v>
      </c>
      <c r="CM590" s="178">
        <f>'Macro Data'!CK28</f>
        <v>0</v>
      </c>
      <c r="CN590" s="178">
        <f>'Macro Data'!CL28</f>
        <v>0</v>
      </c>
      <c r="CO590" s="178">
        <f>'Macro Data'!CM28</f>
        <v>0</v>
      </c>
      <c r="CP590" s="178">
        <f>'Macro Data'!CN28</f>
        <v>0</v>
      </c>
    </row>
    <row r="591" spans="1:94" ht="12.75" customHeight="1" outlineLevel="1" x14ac:dyDescent="0.2">
      <c r="B591" s="67" t="s">
        <v>153</v>
      </c>
      <c r="C591" s="23"/>
      <c r="D591" s="23"/>
      <c r="E591" s="23"/>
      <c r="F591" s="23"/>
      <c r="G591" s="23"/>
      <c r="H591" s="170"/>
      <c r="J591" s="58" t="s">
        <v>5</v>
      </c>
      <c r="K591" s="23"/>
      <c r="L591" s="179">
        <f>SUM(L588:L590)</f>
        <v>1.0000000000000002</v>
      </c>
      <c r="P591" s="180">
        <f>SUM(R591:CP591)</f>
        <v>517.87399857521223</v>
      </c>
      <c r="R591" s="156">
        <f>SUM(R588:R590)</f>
        <v>0</v>
      </c>
      <c r="S591" s="156">
        <f t="shared" ref="S591:CD591" si="280">SUM(S588:S590)</f>
        <v>0</v>
      </c>
      <c r="T591" s="156">
        <f t="shared" si="280"/>
        <v>0</v>
      </c>
      <c r="U591" s="156">
        <f t="shared" si="280"/>
        <v>244.20062040019135</v>
      </c>
      <c r="V591" s="156">
        <f t="shared" si="280"/>
        <v>116.06720021599453</v>
      </c>
      <c r="W591" s="156">
        <f t="shared" si="280"/>
        <v>157.60617795902635</v>
      </c>
      <c r="X591" s="156">
        <f t="shared" si="280"/>
        <v>0</v>
      </c>
      <c r="Y591" s="156">
        <f t="shared" si="280"/>
        <v>0</v>
      </c>
      <c r="Z591" s="156">
        <f t="shared" si="280"/>
        <v>0</v>
      </c>
      <c r="AA591" s="156">
        <f t="shared" si="280"/>
        <v>0</v>
      </c>
      <c r="AB591" s="156">
        <f t="shared" si="280"/>
        <v>0</v>
      </c>
      <c r="AC591" s="156">
        <f t="shared" si="280"/>
        <v>0</v>
      </c>
      <c r="AD591" s="156">
        <f t="shared" si="280"/>
        <v>0</v>
      </c>
      <c r="AE591" s="156">
        <f t="shared" si="280"/>
        <v>0</v>
      </c>
      <c r="AF591" s="156">
        <f t="shared" si="280"/>
        <v>0</v>
      </c>
      <c r="AG591" s="156">
        <f t="shared" si="280"/>
        <v>0</v>
      </c>
      <c r="AH591" s="156">
        <f t="shared" si="280"/>
        <v>0</v>
      </c>
      <c r="AI591" s="156">
        <f t="shared" si="280"/>
        <v>0</v>
      </c>
      <c r="AJ591" s="156">
        <f t="shared" si="280"/>
        <v>0</v>
      </c>
      <c r="AK591" s="156">
        <f t="shared" si="280"/>
        <v>0</v>
      </c>
      <c r="AL591" s="156">
        <f t="shared" si="280"/>
        <v>0</v>
      </c>
      <c r="AM591" s="156">
        <f t="shared" si="280"/>
        <v>0</v>
      </c>
      <c r="AN591" s="156">
        <f t="shared" si="280"/>
        <v>0</v>
      </c>
      <c r="AO591" s="156">
        <f t="shared" si="280"/>
        <v>0</v>
      </c>
      <c r="AP591" s="156">
        <f t="shared" si="280"/>
        <v>0</v>
      </c>
      <c r="AQ591" s="156">
        <f t="shared" si="280"/>
        <v>0</v>
      </c>
      <c r="AR591" s="156">
        <f t="shared" si="280"/>
        <v>0</v>
      </c>
      <c r="AS591" s="156">
        <f t="shared" si="280"/>
        <v>0</v>
      </c>
      <c r="AT591" s="156">
        <f t="shared" si="280"/>
        <v>0</v>
      </c>
      <c r="AU591" s="156">
        <f t="shared" si="280"/>
        <v>0</v>
      </c>
      <c r="AV591" s="156">
        <f t="shared" si="280"/>
        <v>0</v>
      </c>
      <c r="AW591" s="156">
        <f t="shared" si="280"/>
        <v>0</v>
      </c>
      <c r="AX591" s="156">
        <f t="shared" si="280"/>
        <v>0</v>
      </c>
      <c r="AY591" s="156">
        <f t="shared" si="280"/>
        <v>0</v>
      </c>
      <c r="AZ591" s="156">
        <f t="shared" si="280"/>
        <v>0</v>
      </c>
      <c r="BA591" s="156">
        <f t="shared" si="280"/>
        <v>0</v>
      </c>
      <c r="BB591" s="156">
        <f t="shared" si="280"/>
        <v>0</v>
      </c>
      <c r="BC591" s="156">
        <f t="shared" si="280"/>
        <v>0</v>
      </c>
      <c r="BD591" s="156">
        <f t="shared" si="280"/>
        <v>0</v>
      </c>
      <c r="BE591" s="156">
        <f t="shared" si="280"/>
        <v>0</v>
      </c>
      <c r="BF591" s="156">
        <f t="shared" si="280"/>
        <v>0</v>
      </c>
      <c r="BG591" s="156">
        <f t="shared" si="280"/>
        <v>0</v>
      </c>
      <c r="BH591" s="156">
        <f t="shared" si="280"/>
        <v>0</v>
      </c>
      <c r="BI591" s="156">
        <f t="shared" si="280"/>
        <v>0</v>
      </c>
      <c r="BJ591" s="156">
        <f t="shared" si="280"/>
        <v>0</v>
      </c>
      <c r="BK591" s="156">
        <f t="shared" si="280"/>
        <v>0</v>
      </c>
      <c r="BL591" s="156">
        <f t="shared" si="280"/>
        <v>0</v>
      </c>
      <c r="BM591" s="156">
        <f t="shared" si="280"/>
        <v>0</v>
      </c>
      <c r="BN591" s="156">
        <f t="shared" si="280"/>
        <v>0</v>
      </c>
      <c r="BO591" s="156">
        <f t="shared" si="280"/>
        <v>0</v>
      </c>
      <c r="BP591" s="156">
        <f t="shared" si="280"/>
        <v>0</v>
      </c>
      <c r="BQ591" s="156">
        <f t="shared" si="280"/>
        <v>0</v>
      </c>
      <c r="BR591" s="156">
        <f t="shared" si="280"/>
        <v>0</v>
      </c>
      <c r="BS591" s="156">
        <f t="shared" si="280"/>
        <v>0</v>
      </c>
      <c r="BT591" s="156">
        <f t="shared" si="280"/>
        <v>0</v>
      </c>
      <c r="BU591" s="156">
        <f t="shared" si="280"/>
        <v>0</v>
      </c>
      <c r="BV591" s="156">
        <f t="shared" si="280"/>
        <v>0</v>
      </c>
      <c r="BW591" s="156">
        <f t="shared" si="280"/>
        <v>0</v>
      </c>
      <c r="BX591" s="156">
        <f t="shared" si="280"/>
        <v>0</v>
      </c>
      <c r="BY591" s="156">
        <f t="shared" si="280"/>
        <v>0</v>
      </c>
      <c r="BZ591" s="156">
        <f t="shared" si="280"/>
        <v>0</v>
      </c>
      <c r="CA591" s="156">
        <f t="shared" si="280"/>
        <v>0</v>
      </c>
      <c r="CB591" s="156">
        <f t="shared" si="280"/>
        <v>0</v>
      </c>
      <c r="CC591" s="156">
        <f t="shared" si="280"/>
        <v>0</v>
      </c>
      <c r="CD591" s="156">
        <f t="shared" si="280"/>
        <v>0</v>
      </c>
      <c r="CE591" s="156">
        <f t="shared" ref="CE591:CP591" si="281">SUM(CE588:CE590)</f>
        <v>0</v>
      </c>
      <c r="CF591" s="156">
        <f t="shared" si="281"/>
        <v>0</v>
      </c>
      <c r="CG591" s="156">
        <f t="shared" si="281"/>
        <v>0</v>
      </c>
      <c r="CH591" s="156">
        <f t="shared" si="281"/>
        <v>0</v>
      </c>
      <c r="CI591" s="156">
        <f t="shared" si="281"/>
        <v>0</v>
      </c>
      <c r="CJ591" s="156">
        <f t="shared" si="281"/>
        <v>0</v>
      </c>
      <c r="CK591" s="156">
        <f t="shared" si="281"/>
        <v>0</v>
      </c>
      <c r="CL591" s="156">
        <f t="shared" si="281"/>
        <v>0</v>
      </c>
      <c r="CM591" s="156">
        <f t="shared" si="281"/>
        <v>0</v>
      </c>
      <c r="CN591" s="156">
        <f t="shared" si="281"/>
        <v>0</v>
      </c>
      <c r="CO591" s="156">
        <f t="shared" si="281"/>
        <v>0</v>
      </c>
      <c r="CP591" s="156">
        <f t="shared" si="281"/>
        <v>0</v>
      </c>
    </row>
    <row r="592" spans="1:94" ht="12.75" customHeight="1" outlineLevel="1" x14ac:dyDescent="0.2">
      <c r="B592" s="23"/>
      <c r="C592" s="23"/>
      <c r="D592" s="23"/>
      <c r="E592" s="23"/>
      <c r="F592" s="23"/>
      <c r="G592" s="23"/>
      <c r="H592" s="170"/>
      <c r="J592" s="58"/>
      <c r="K592" s="23"/>
      <c r="L592" s="23"/>
      <c r="P592" s="128"/>
      <c r="R592" s="147"/>
      <c r="S592" s="147"/>
      <c r="T592" s="147"/>
      <c r="U592" s="147"/>
      <c r="V592" s="147"/>
      <c r="W592" s="147"/>
      <c r="X592" s="147"/>
      <c r="Y592" s="147"/>
      <c r="Z592" s="147"/>
      <c r="AA592" s="147"/>
      <c r="AB592" s="147"/>
      <c r="AC592" s="147"/>
      <c r="AD592" s="147"/>
      <c r="AE592" s="147"/>
      <c r="AF592" s="147"/>
      <c r="AG592" s="147"/>
      <c r="AH592" s="147"/>
      <c r="AI592" s="147"/>
      <c r="AJ592" s="147"/>
      <c r="AK592" s="147"/>
      <c r="AL592" s="147"/>
      <c r="AM592" s="147"/>
      <c r="AN592" s="147"/>
      <c r="AO592" s="147"/>
      <c r="AP592" s="147"/>
      <c r="AQ592" s="147"/>
      <c r="AR592" s="147"/>
      <c r="AS592" s="147"/>
      <c r="AT592" s="147"/>
      <c r="AU592" s="147"/>
      <c r="AV592" s="147"/>
      <c r="AW592" s="147"/>
      <c r="AX592" s="147"/>
      <c r="AY592" s="147"/>
      <c r="AZ592" s="147"/>
      <c r="BA592" s="147"/>
      <c r="BB592" s="147"/>
      <c r="BC592" s="147"/>
      <c r="BD592" s="147"/>
      <c r="BE592" s="147"/>
      <c r="BF592" s="147"/>
      <c r="BG592" s="147"/>
      <c r="BH592" s="147"/>
      <c r="BI592" s="147"/>
      <c r="BJ592" s="147"/>
      <c r="BK592" s="147"/>
      <c r="BL592" s="147"/>
      <c r="BM592" s="147"/>
      <c r="BN592" s="147"/>
      <c r="BO592" s="147"/>
      <c r="BP592" s="147"/>
      <c r="BQ592" s="147"/>
      <c r="BR592" s="147"/>
      <c r="BS592" s="147"/>
      <c r="BT592" s="147"/>
      <c r="BU592" s="147"/>
      <c r="BV592" s="147"/>
      <c r="BW592" s="147"/>
      <c r="BX592" s="147"/>
      <c r="BY592" s="147"/>
      <c r="BZ592" s="147"/>
      <c r="CA592" s="147"/>
      <c r="CB592" s="147"/>
      <c r="CC592" s="147"/>
      <c r="CD592" s="147"/>
      <c r="CE592" s="147"/>
      <c r="CF592" s="147"/>
      <c r="CG592" s="147"/>
      <c r="CH592" s="147"/>
      <c r="CI592" s="147"/>
      <c r="CJ592" s="147"/>
      <c r="CK592" s="147"/>
      <c r="CL592" s="147"/>
      <c r="CM592" s="147"/>
      <c r="CN592" s="147"/>
      <c r="CO592" s="147"/>
      <c r="CP592" s="147"/>
    </row>
    <row r="593" spans="1:95" ht="12.75" customHeight="1" outlineLevel="1" x14ac:dyDescent="0.2">
      <c r="B593" s="169" t="s">
        <v>232</v>
      </c>
      <c r="C593" s="23"/>
      <c r="D593" s="23"/>
      <c r="E593" s="23"/>
      <c r="F593" s="23"/>
      <c r="G593" s="23"/>
      <c r="H593" s="170"/>
      <c r="J593" s="58"/>
      <c r="K593" s="23"/>
      <c r="L593" s="23"/>
      <c r="P593" s="128"/>
      <c r="R593" s="147"/>
      <c r="S593" s="147"/>
      <c r="T593" s="147"/>
      <c r="U593" s="147"/>
      <c r="V593" s="147"/>
      <c r="W593" s="147"/>
      <c r="X593" s="147"/>
      <c r="Y593" s="147"/>
      <c r="Z593" s="147"/>
      <c r="AA593" s="147"/>
      <c r="AB593" s="147"/>
      <c r="AC593" s="147"/>
      <c r="AD593" s="147"/>
      <c r="AE593" s="147"/>
      <c r="AF593" s="147"/>
      <c r="AG593" s="147"/>
      <c r="AH593" s="147"/>
      <c r="AI593" s="147"/>
      <c r="AJ593" s="147"/>
      <c r="AK593" s="147"/>
      <c r="AL593" s="147"/>
      <c r="AM593" s="147"/>
      <c r="AN593" s="147"/>
      <c r="AO593" s="147"/>
      <c r="AP593" s="147"/>
      <c r="AQ593" s="147"/>
      <c r="AR593" s="147"/>
      <c r="AS593" s="147"/>
      <c r="AT593" s="147"/>
      <c r="AU593" s="147"/>
      <c r="AV593" s="147"/>
      <c r="AW593" s="147"/>
      <c r="AX593" s="147"/>
      <c r="AY593" s="147"/>
      <c r="AZ593" s="147"/>
      <c r="BA593" s="147"/>
      <c r="BB593" s="147"/>
      <c r="BC593" s="147"/>
      <c r="BD593" s="147"/>
      <c r="BE593" s="147"/>
      <c r="BF593" s="147"/>
      <c r="BG593" s="147"/>
      <c r="BH593" s="147"/>
      <c r="BI593" s="147"/>
      <c r="BJ593" s="147"/>
      <c r="BK593" s="147"/>
      <c r="BL593" s="147"/>
      <c r="BM593" s="147"/>
      <c r="BN593" s="147"/>
      <c r="BO593" s="147"/>
      <c r="BP593" s="147"/>
      <c r="BQ593" s="147"/>
      <c r="BR593" s="147"/>
      <c r="BS593" s="147"/>
      <c r="BT593" s="147"/>
      <c r="BU593" s="147"/>
      <c r="BV593" s="147"/>
      <c r="BW593" s="147"/>
      <c r="BX593" s="147"/>
      <c r="BY593" s="147"/>
      <c r="BZ593" s="147"/>
      <c r="CA593" s="147"/>
      <c r="CB593" s="147"/>
      <c r="CC593" s="147"/>
      <c r="CD593" s="147"/>
      <c r="CE593" s="147"/>
      <c r="CF593" s="147"/>
      <c r="CG593" s="147"/>
      <c r="CH593" s="147"/>
      <c r="CI593" s="147"/>
      <c r="CJ593" s="147"/>
      <c r="CK593" s="147"/>
      <c r="CL593" s="147"/>
      <c r="CM593" s="147"/>
      <c r="CN593" s="147"/>
      <c r="CO593" s="147"/>
      <c r="CP593" s="147"/>
    </row>
    <row r="594" spans="1:95" ht="12.75" customHeight="1" outlineLevel="1" x14ac:dyDescent="0.2">
      <c r="B594" s="23"/>
      <c r="C594" s="23"/>
      <c r="D594" s="23"/>
      <c r="E594" s="23"/>
      <c r="F594" s="23"/>
      <c r="G594" s="23"/>
      <c r="H594" s="170"/>
      <c r="J594" s="58"/>
      <c r="K594" s="23"/>
      <c r="L594" s="171" t="s">
        <v>72</v>
      </c>
      <c r="M594" s="171" t="s">
        <v>233</v>
      </c>
      <c r="P594" s="128"/>
      <c r="R594" s="147"/>
      <c r="S594" s="147"/>
      <c r="T594" s="147"/>
      <c r="U594" s="147"/>
      <c r="V594" s="147"/>
      <c r="W594" s="147"/>
      <c r="X594" s="147"/>
      <c r="Y594" s="147"/>
      <c r="Z594" s="147"/>
      <c r="AA594" s="147"/>
      <c r="AB594" s="147"/>
      <c r="AC594" s="147"/>
      <c r="AD594" s="147"/>
      <c r="AE594" s="147"/>
      <c r="AF594" s="147"/>
      <c r="AG594" s="147"/>
      <c r="AH594" s="147"/>
      <c r="AI594" s="147"/>
      <c r="AJ594" s="147"/>
      <c r="AK594" s="147"/>
      <c r="AL594" s="147"/>
      <c r="AM594" s="147"/>
      <c r="AN594" s="147"/>
      <c r="AO594" s="147"/>
      <c r="AP594" s="147"/>
      <c r="AQ594" s="147"/>
      <c r="AR594" s="147"/>
      <c r="AS594" s="147"/>
      <c r="AT594" s="147"/>
      <c r="AU594" s="147"/>
      <c r="AV594" s="147"/>
      <c r="AW594" s="147"/>
      <c r="AX594" s="147"/>
      <c r="AY594" s="147"/>
      <c r="AZ594" s="147"/>
      <c r="BA594" s="147"/>
      <c r="BB594" s="147"/>
      <c r="BC594" s="147"/>
      <c r="BD594" s="147"/>
      <c r="BE594" s="147"/>
      <c r="BF594" s="147"/>
      <c r="BG594" s="147"/>
      <c r="BH594" s="147"/>
      <c r="BI594" s="147"/>
      <c r="BJ594" s="147"/>
      <c r="BK594" s="147"/>
      <c r="BL594" s="147"/>
      <c r="BM594" s="147"/>
      <c r="BN594" s="147"/>
      <c r="BO594" s="147"/>
      <c r="BP594" s="147"/>
      <c r="BQ594" s="147"/>
      <c r="BR594" s="147"/>
      <c r="BS594" s="147"/>
      <c r="BT594" s="147"/>
      <c r="BU594" s="147"/>
      <c r="BV594" s="147"/>
      <c r="BW594" s="147"/>
      <c r="BX594" s="147"/>
      <c r="BY594" s="147"/>
      <c r="BZ594" s="147"/>
      <c r="CA594" s="147"/>
      <c r="CB594" s="147"/>
      <c r="CC594" s="147"/>
      <c r="CD594" s="147"/>
      <c r="CE594" s="147"/>
      <c r="CF594" s="147"/>
      <c r="CG594" s="147"/>
      <c r="CH594" s="147"/>
      <c r="CI594" s="147"/>
      <c r="CJ594" s="147"/>
      <c r="CK594" s="147"/>
      <c r="CL594" s="147"/>
      <c r="CM594" s="147"/>
      <c r="CN594" s="147"/>
      <c r="CO594" s="147"/>
      <c r="CP594" s="147"/>
    </row>
    <row r="595" spans="1:95" ht="12.75" customHeight="1" outlineLevel="1" x14ac:dyDescent="0.2">
      <c r="B595" s="23" t="s">
        <v>76</v>
      </c>
      <c r="C595" s="23"/>
      <c r="D595" s="23"/>
      <c r="E595" s="23"/>
      <c r="F595" s="23"/>
      <c r="G595" s="23"/>
      <c r="H595" s="170"/>
      <c r="J595" s="58" t="s">
        <v>5</v>
      </c>
      <c r="K595" s="23"/>
      <c r="L595" s="172">
        <f>Input_Scen!$J$158*Input_Scen!J161</f>
        <v>9.9999999999999978E-2</v>
      </c>
      <c r="M595" s="181">
        <f>$P$591*L595</f>
        <v>51.787399857521208</v>
      </c>
      <c r="P595" s="127">
        <f>SUM(R595:CP595)</f>
        <v>51.787399857521208</v>
      </c>
      <c r="R595" s="105">
        <f>R612</f>
        <v>0</v>
      </c>
      <c r="S595" s="105">
        <f t="shared" ref="S595:CD596" si="282">S612</f>
        <v>0</v>
      </c>
      <c r="T595" s="105">
        <f t="shared" si="282"/>
        <v>0</v>
      </c>
      <c r="U595" s="105">
        <f t="shared" si="282"/>
        <v>51.787399857521208</v>
      </c>
      <c r="V595" s="105">
        <f t="shared" si="282"/>
        <v>0</v>
      </c>
      <c r="W595" s="105">
        <f t="shared" si="282"/>
        <v>0</v>
      </c>
      <c r="X595" s="105">
        <f t="shared" si="282"/>
        <v>0</v>
      </c>
      <c r="Y595" s="105">
        <f t="shared" si="282"/>
        <v>0</v>
      </c>
      <c r="Z595" s="105">
        <f t="shared" si="282"/>
        <v>0</v>
      </c>
      <c r="AA595" s="105">
        <f t="shared" si="282"/>
        <v>0</v>
      </c>
      <c r="AB595" s="105">
        <f t="shared" si="282"/>
        <v>0</v>
      </c>
      <c r="AC595" s="105">
        <f t="shared" si="282"/>
        <v>0</v>
      </c>
      <c r="AD595" s="105">
        <f t="shared" si="282"/>
        <v>0</v>
      </c>
      <c r="AE595" s="105">
        <f t="shared" si="282"/>
        <v>0</v>
      </c>
      <c r="AF595" s="105">
        <f t="shared" si="282"/>
        <v>0</v>
      </c>
      <c r="AG595" s="105">
        <f t="shared" si="282"/>
        <v>0</v>
      </c>
      <c r="AH595" s="105">
        <f t="shared" si="282"/>
        <v>0</v>
      </c>
      <c r="AI595" s="105">
        <f t="shared" si="282"/>
        <v>0</v>
      </c>
      <c r="AJ595" s="105">
        <f t="shared" si="282"/>
        <v>0</v>
      </c>
      <c r="AK595" s="105">
        <f t="shared" si="282"/>
        <v>0</v>
      </c>
      <c r="AL595" s="105">
        <f t="shared" si="282"/>
        <v>0</v>
      </c>
      <c r="AM595" s="105">
        <f t="shared" si="282"/>
        <v>0</v>
      </c>
      <c r="AN595" s="105">
        <f t="shared" si="282"/>
        <v>0</v>
      </c>
      <c r="AO595" s="105">
        <f t="shared" si="282"/>
        <v>0</v>
      </c>
      <c r="AP595" s="105">
        <f t="shared" si="282"/>
        <v>0</v>
      </c>
      <c r="AQ595" s="105">
        <f t="shared" si="282"/>
        <v>0</v>
      </c>
      <c r="AR595" s="105">
        <f t="shared" si="282"/>
        <v>0</v>
      </c>
      <c r="AS595" s="105">
        <f t="shared" si="282"/>
        <v>0</v>
      </c>
      <c r="AT595" s="105">
        <f t="shared" si="282"/>
        <v>0</v>
      </c>
      <c r="AU595" s="105">
        <f t="shared" si="282"/>
        <v>0</v>
      </c>
      <c r="AV595" s="105">
        <f t="shared" si="282"/>
        <v>0</v>
      </c>
      <c r="AW595" s="105">
        <f t="shared" si="282"/>
        <v>0</v>
      </c>
      <c r="AX595" s="105">
        <f t="shared" si="282"/>
        <v>0</v>
      </c>
      <c r="AY595" s="105">
        <f t="shared" si="282"/>
        <v>0</v>
      </c>
      <c r="AZ595" s="105">
        <f t="shared" si="282"/>
        <v>0</v>
      </c>
      <c r="BA595" s="105">
        <f t="shared" si="282"/>
        <v>0</v>
      </c>
      <c r="BB595" s="105">
        <f t="shared" si="282"/>
        <v>0</v>
      </c>
      <c r="BC595" s="105">
        <f t="shared" si="282"/>
        <v>0</v>
      </c>
      <c r="BD595" s="105">
        <f t="shared" si="282"/>
        <v>0</v>
      </c>
      <c r="BE595" s="105">
        <f t="shared" si="282"/>
        <v>0</v>
      </c>
      <c r="BF595" s="105">
        <f t="shared" si="282"/>
        <v>0</v>
      </c>
      <c r="BG595" s="105">
        <f t="shared" si="282"/>
        <v>0</v>
      </c>
      <c r="BH595" s="105">
        <f t="shared" si="282"/>
        <v>0</v>
      </c>
      <c r="BI595" s="105">
        <f t="shared" si="282"/>
        <v>0</v>
      </c>
      <c r="BJ595" s="105">
        <f t="shared" si="282"/>
        <v>0</v>
      </c>
      <c r="BK595" s="105">
        <f t="shared" si="282"/>
        <v>0</v>
      </c>
      <c r="BL595" s="105">
        <f t="shared" si="282"/>
        <v>0</v>
      </c>
      <c r="BM595" s="105">
        <f t="shared" si="282"/>
        <v>0</v>
      </c>
      <c r="BN595" s="105">
        <f t="shared" si="282"/>
        <v>0</v>
      </c>
      <c r="BO595" s="105">
        <f t="shared" si="282"/>
        <v>0</v>
      </c>
      <c r="BP595" s="105">
        <f t="shared" si="282"/>
        <v>0</v>
      </c>
      <c r="BQ595" s="105">
        <f t="shared" si="282"/>
        <v>0</v>
      </c>
      <c r="BR595" s="105">
        <f t="shared" si="282"/>
        <v>0</v>
      </c>
      <c r="BS595" s="105">
        <f t="shared" si="282"/>
        <v>0</v>
      </c>
      <c r="BT595" s="105">
        <f t="shared" si="282"/>
        <v>0</v>
      </c>
      <c r="BU595" s="105">
        <f t="shared" si="282"/>
        <v>0</v>
      </c>
      <c r="BV595" s="105">
        <f t="shared" si="282"/>
        <v>0</v>
      </c>
      <c r="BW595" s="105">
        <f t="shared" si="282"/>
        <v>0</v>
      </c>
      <c r="BX595" s="105">
        <f t="shared" si="282"/>
        <v>0</v>
      </c>
      <c r="BY595" s="105">
        <f t="shared" si="282"/>
        <v>0</v>
      </c>
      <c r="BZ595" s="105">
        <f t="shared" si="282"/>
        <v>0</v>
      </c>
      <c r="CA595" s="105">
        <f t="shared" si="282"/>
        <v>0</v>
      </c>
      <c r="CB595" s="105">
        <f t="shared" si="282"/>
        <v>0</v>
      </c>
      <c r="CC595" s="105">
        <f t="shared" si="282"/>
        <v>0</v>
      </c>
      <c r="CD595" s="105">
        <f t="shared" si="282"/>
        <v>0</v>
      </c>
      <c r="CE595" s="105">
        <f t="shared" ref="CE595:CP596" si="283">CE612</f>
        <v>0</v>
      </c>
      <c r="CF595" s="105">
        <f t="shared" si="283"/>
        <v>0</v>
      </c>
      <c r="CG595" s="105">
        <f t="shared" si="283"/>
        <v>0</v>
      </c>
      <c r="CH595" s="105">
        <f t="shared" si="283"/>
        <v>0</v>
      </c>
      <c r="CI595" s="105">
        <f t="shared" si="283"/>
        <v>0</v>
      </c>
      <c r="CJ595" s="105">
        <f t="shared" si="283"/>
        <v>0</v>
      </c>
      <c r="CK595" s="105">
        <f t="shared" si="283"/>
        <v>0</v>
      </c>
      <c r="CL595" s="105">
        <f t="shared" si="283"/>
        <v>0</v>
      </c>
      <c r="CM595" s="105">
        <f t="shared" si="283"/>
        <v>0</v>
      </c>
      <c r="CN595" s="105">
        <f t="shared" si="283"/>
        <v>0</v>
      </c>
      <c r="CO595" s="105">
        <f t="shared" si="283"/>
        <v>0</v>
      </c>
      <c r="CP595" s="105">
        <f t="shared" si="283"/>
        <v>0</v>
      </c>
    </row>
    <row r="596" spans="1:95" ht="12.75" customHeight="1" outlineLevel="1" x14ac:dyDescent="0.2">
      <c r="B596" s="23" t="s">
        <v>43</v>
      </c>
      <c r="C596" s="23"/>
      <c r="D596" s="23"/>
      <c r="E596" s="23"/>
      <c r="F596" s="23"/>
      <c r="G596" s="23"/>
      <c r="H596" s="170"/>
      <c r="J596" s="58" t="s">
        <v>5</v>
      </c>
      <c r="K596" s="23"/>
      <c r="L596" s="172">
        <f>Input_Scen!$J$158*Input_Scen!J162</f>
        <v>9.9999999999999978E-2</v>
      </c>
      <c r="M596" s="181">
        <f>$P$591*L596</f>
        <v>51.787399857521208</v>
      </c>
      <c r="P596" s="127">
        <f>SUM(R596:CP596)</f>
        <v>51.787399857521208</v>
      </c>
      <c r="R596" s="105">
        <f>R613</f>
        <v>0</v>
      </c>
      <c r="S596" s="105">
        <f t="shared" si="282"/>
        <v>0</v>
      </c>
      <c r="T596" s="105">
        <f t="shared" si="282"/>
        <v>0</v>
      </c>
      <c r="U596" s="105">
        <f t="shared" si="282"/>
        <v>51.787399857521208</v>
      </c>
      <c r="V596" s="105">
        <f t="shared" si="282"/>
        <v>0</v>
      </c>
      <c r="W596" s="105">
        <f t="shared" si="282"/>
        <v>0</v>
      </c>
      <c r="X596" s="105">
        <f t="shared" si="282"/>
        <v>0</v>
      </c>
      <c r="Y596" s="105">
        <f t="shared" si="282"/>
        <v>0</v>
      </c>
      <c r="Z596" s="105">
        <f t="shared" si="282"/>
        <v>0</v>
      </c>
      <c r="AA596" s="105">
        <f t="shared" si="282"/>
        <v>0</v>
      </c>
      <c r="AB596" s="105">
        <f t="shared" si="282"/>
        <v>0</v>
      </c>
      <c r="AC596" s="105">
        <f t="shared" si="282"/>
        <v>0</v>
      </c>
      <c r="AD596" s="105">
        <f t="shared" si="282"/>
        <v>0</v>
      </c>
      <c r="AE596" s="105">
        <f t="shared" si="282"/>
        <v>0</v>
      </c>
      <c r="AF596" s="105">
        <f t="shared" si="282"/>
        <v>0</v>
      </c>
      <c r="AG596" s="105">
        <f t="shared" si="282"/>
        <v>0</v>
      </c>
      <c r="AH596" s="105">
        <f t="shared" si="282"/>
        <v>0</v>
      </c>
      <c r="AI596" s="105">
        <f t="shared" si="282"/>
        <v>0</v>
      </c>
      <c r="AJ596" s="105">
        <f t="shared" si="282"/>
        <v>0</v>
      </c>
      <c r="AK596" s="105">
        <f t="shared" si="282"/>
        <v>0</v>
      </c>
      <c r="AL596" s="105">
        <f t="shared" si="282"/>
        <v>0</v>
      </c>
      <c r="AM596" s="105">
        <f t="shared" si="282"/>
        <v>0</v>
      </c>
      <c r="AN596" s="105">
        <f t="shared" si="282"/>
        <v>0</v>
      </c>
      <c r="AO596" s="105">
        <f t="shared" si="282"/>
        <v>0</v>
      </c>
      <c r="AP596" s="105">
        <f t="shared" si="282"/>
        <v>0</v>
      </c>
      <c r="AQ596" s="105">
        <f t="shared" si="282"/>
        <v>0</v>
      </c>
      <c r="AR596" s="105">
        <f t="shared" si="282"/>
        <v>0</v>
      </c>
      <c r="AS596" s="105">
        <f t="shared" si="282"/>
        <v>0</v>
      </c>
      <c r="AT596" s="105">
        <f t="shared" si="282"/>
        <v>0</v>
      </c>
      <c r="AU596" s="105">
        <f t="shared" si="282"/>
        <v>0</v>
      </c>
      <c r="AV596" s="105">
        <f t="shared" si="282"/>
        <v>0</v>
      </c>
      <c r="AW596" s="105">
        <f t="shared" si="282"/>
        <v>0</v>
      </c>
      <c r="AX596" s="105">
        <f t="shared" si="282"/>
        <v>0</v>
      </c>
      <c r="AY596" s="105">
        <f t="shared" si="282"/>
        <v>0</v>
      </c>
      <c r="AZ596" s="105">
        <f t="shared" si="282"/>
        <v>0</v>
      </c>
      <c r="BA596" s="105">
        <f t="shared" si="282"/>
        <v>0</v>
      </c>
      <c r="BB596" s="105">
        <f t="shared" si="282"/>
        <v>0</v>
      </c>
      <c r="BC596" s="105">
        <f t="shared" si="282"/>
        <v>0</v>
      </c>
      <c r="BD596" s="105">
        <f t="shared" si="282"/>
        <v>0</v>
      </c>
      <c r="BE596" s="105">
        <f t="shared" si="282"/>
        <v>0</v>
      </c>
      <c r="BF596" s="105">
        <f t="shared" si="282"/>
        <v>0</v>
      </c>
      <c r="BG596" s="105">
        <f t="shared" si="282"/>
        <v>0</v>
      </c>
      <c r="BH596" s="105">
        <f t="shared" si="282"/>
        <v>0</v>
      </c>
      <c r="BI596" s="105">
        <f t="shared" si="282"/>
        <v>0</v>
      </c>
      <c r="BJ596" s="105">
        <f t="shared" si="282"/>
        <v>0</v>
      </c>
      <c r="BK596" s="105">
        <f t="shared" si="282"/>
        <v>0</v>
      </c>
      <c r="BL596" s="105">
        <f t="shared" si="282"/>
        <v>0</v>
      </c>
      <c r="BM596" s="105">
        <f t="shared" si="282"/>
        <v>0</v>
      </c>
      <c r="BN596" s="105">
        <f t="shared" si="282"/>
        <v>0</v>
      </c>
      <c r="BO596" s="105">
        <f t="shared" si="282"/>
        <v>0</v>
      </c>
      <c r="BP596" s="105">
        <f t="shared" si="282"/>
        <v>0</v>
      </c>
      <c r="BQ596" s="105">
        <f t="shared" si="282"/>
        <v>0</v>
      </c>
      <c r="BR596" s="105">
        <f t="shared" si="282"/>
        <v>0</v>
      </c>
      <c r="BS596" s="105">
        <f t="shared" si="282"/>
        <v>0</v>
      </c>
      <c r="BT596" s="105">
        <f t="shared" si="282"/>
        <v>0</v>
      </c>
      <c r="BU596" s="105">
        <f t="shared" si="282"/>
        <v>0</v>
      </c>
      <c r="BV596" s="105">
        <f t="shared" si="282"/>
        <v>0</v>
      </c>
      <c r="BW596" s="105">
        <f t="shared" si="282"/>
        <v>0</v>
      </c>
      <c r="BX596" s="105">
        <f t="shared" si="282"/>
        <v>0</v>
      </c>
      <c r="BY596" s="105">
        <f t="shared" si="282"/>
        <v>0</v>
      </c>
      <c r="BZ596" s="105">
        <f t="shared" si="282"/>
        <v>0</v>
      </c>
      <c r="CA596" s="105">
        <f t="shared" si="282"/>
        <v>0</v>
      </c>
      <c r="CB596" s="105">
        <f t="shared" si="282"/>
        <v>0</v>
      </c>
      <c r="CC596" s="105">
        <f t="shared" si="282"/>
        <v>0</v>
      </c>
      <c r="CD596" s="105">
        <f t="shared" si="282"/>
        <v>0</v>
      </c>
      <c r="CE596" s="105">
        <f t="shared" si="283"/>
        <v>0</v>
      </c>
      <c r="CF596" s="105">
        <f t="shared" si="283"/>
        <v>0</v>
      </c>
      <c r="CG596" s="105">
        <f t="shared" si="283"/>
        <v>0</v>
      </c>
      <c r="CH596" s="105">
        <f t="shared" si="283"/>
        <v>0</v>
      </c>
      <c r="CI596" s="105">
        <f t="shared" si="283"/>
        <v>0</v>
      </c>
      <c r="CJ596" s="105">
        <f t="shared" si="283"/>
        <v>0</v>
      </c>
      <c r="CK596" s="105">
        <f t="shared" si="283"/>
        <v>0</v>
      </c>
      <c r="CL596" s="105">
        <f t="shared" si="283"/>
        <v>0</v>
      </c>
      <c r="CM596" s="105">
        <f t="shared" si="283"/>
        <v>0</v>
      </c>
      <c r="CN596" s="105">
        <f t="shared" si="283"/>
        <v>0</v>
      </c>
      <c r="CO596" s="105">
        <f t="shared" si="283"/>
        <v>0</v>
      </c>
      <c r="CP596" s="105">
        <f t="shared" si="283"/>
        <v>0</v>
      </c>
    </row>
    <row r="597" spans="1:95" ht="12.75" customHeight="1" outlineLevel="1" x14ac:dyDescent="0.2">
      <c r="B597" s="173" t="s">
        <v>56</v>
      </c>
      <c r="C597" s="173"/>
      <c r="D597" s="173"/>
      <c r="E597" s="173"/>
      <c r="F597" s="173"/>
      <c r="G597" s="173"/>
      <c r="H597" s="174"/>
      <c r="I597" s="157"/>
      <c r="J597" s="175" t="s">
        <v>5</v>
      </c>
      <c r="K597" s="173"/>
      <c r="L597" s="176">
        <f>1-SUM(L595:L596)</f>
        <v>0.8</v>
      </c>
      <c r="M597" s="182">
        <f>P591-SUM(M595:M596)</f>
        <v>414.29919886016978</v>
      </c>
      <c r="N597" s="13"/>
      <c r="O597" s="13"/>
      <c r="P597" s="177">
        <f>SUM(R597:CP597)</f>
        <v>414.29919886016984</v>
      </c>
      <c r="Q597" s="13"/>
      <c r="R597" s="178">
        <f>R591-SUM(R595:R596)</f>
        <v>0</v>
      </c>
      <c r="S597" s="178">
        <f t="shared" ref="S597:CD597" si="284">S591-SUM(S595:S596)</f>
        <v>0</v>
      </c>
      <c r="T597" s="178">
        <f t="shared" si="284"/>
        <v>0</v>
      </c>
      <c r="U597" s="178">
        <f t="shared" si="284"/>
        <v>140.62582068514894</v>
      </c>
      <c r="V597" s="178">
        <f t="shared" si="284"/>
        <v>116.06720021599453</v>
      </c>
      <c r="W597" s="178">
        <f t="shared" si="284"/>
        <v>157.60617795902635</v>
      </c>
      <c r="X597" s="178">
        <f t="shared" si="284"/>
        <v>0</v>
      </c>
      <c r="Y597" s="178">
        <f t="shared" si="284"/>
        <v>0</v>
      </c>
      <c r="Z597" s="178">
        <f t="shared" si="284"/>
        <v>0</v>
      </c>
      <c r="AA597" s="178">
        <f t="shared" si="284"/>
        <v>0</v>
      </c>
      <c r="AB597" s="178">
        <f t="shared" si="284"/>
        <v>0</v>
      </c>
      <c r="AC597" s="178">
        <f t="shared" si="284"/>
        <v>0</v>
      </c>
      <c r="AD597" s="178">
        <f t="shared" si="284"/>
        <v>0</v>
      </c>
      <c r="AE597" s="178">
        <f t="shared" si="284"/>
        <v>0</v>
      </c>
      <c r="AF597" s="178">
        <f t="shared" si="284"/>
        <v>0</v>
      </c>
      <c r="AG597" s="178">
        <f t="shared" si="284"/>
        <v>0</v>
      </c>
      <c r="AH597" s="178">
        <f t="shared" si="284"/>
        <v>0</v>
      </c>
      <c r="AI597" s="178">
        <f t="shared" si="284"/>
        <v>0</v>
      </c>
      <c r="AJ597" s="178">
        <f t="shared" si="284"/>
        <v>0</v>
      </c>
      <c r="AK597" s="178">
        <f t="shared" si="284"/>
        <v>0</v>
      </c>
      <c r="AL597" s="178">
        <f t="shared" si="284"/>
        <v>0</v>
      </c>
      <c r="AM597" s="178">
        <f t="shared" si="284"/>
        <v>0</v>
      </c>
      <c r="AN597" s="178">
        <f t="shared" si="284"/>
        <v>0</v>
      </c>
      <c r="AO597" s="178">
        <f t="shared" si="284"/>
        <v>0</v>
      </c>
      <c r="AP597" s="178">
        <f t="shared" si="284"/>
        <v>0</v>
      </c>
      <c r="AQ597" s="178">
        <f t="shared" si="284"/>
        <v>0</v>
      </c>
      <c r="AR597" s="178">
        <f t="shared" si="284"/>
        <v>0</v>
      </c>
      <c r="AS597" s="178">
        <f t="shared" si="284"/>
        <v>0</v>
      </c>
      <c r="AT597" s="178">
        <f t="shared" si="284"/>
        <v>0</v>
      </c>
      <c r="AU597" s="178">
        <f t="shared" si="284"/>
        <v>0</v>
      </c>
      <c r="AV597" s="178">
        <f t="shared" si="284"/>
        <v>0</v>
      </c>
      <c r="AW597" s="178">
        <f t="shared" si="284"/>
        <v>0</v>
      </c>
      <c r="AX597" s="178">
        <f t="shared" si="284"/>
        <v>0</v>
      </c>
      <c r="AY597" s="178">
        <f t="shared" si="284"/>
        <v>0</v>
      </c>
      <c r="AZ597" s="178">
        <f t="shared" si="284"/>
        <v>0</v>
      </c>
      <c r="BA597" s="178">
        <f t="shared" si="284"/>
        <v>0</v>
      </c>
      <c r="BB597" s="178">
        <f t="shared" si="284"/>
        <v>0</v>
      </c>
      <c r="BC597" s="178">
        <f t="shared" si="284"/>
        <v>0</v>
      </c>
      <c r="BD597" s="178">
        <f t="shared" si="284"/>
        <v>0</v>
      </c>
      <c r="BE597" s="178">
        <f t="shared" si="284"/>
        <v>0</v>
      </c>
      <c r="BF597" s="178">
        <f t="shared" si="284"/>
        <v>0</v>
      </c>
      <c r="BG597" s="178">
        <f t="shared" si="284"/>
        <v>0</v>
      </c>
      <c r="BH597" s="178">
        <f t="shared" si="284"/>
        <v>0</v>
      </c>
      <c r="BI597" s="178">
        <f t="shared" si="284"/>
        <v>0</v>
      </c>
      <c r="BJ597" s="178">
        <f t="shared" si="284"/>
        <v>0</v>
      </c>
      <c r="BK597" s="178">
        <f t="shared" si="284"/>
        <v>0</v>
      </c>
      <c r="BL597" s="178">
        <f t="shared" si="284"/>
        <v>0</v>
      </c>
      <c r="BM597" s="178">
        <f t="shared" si="284"/>
        <v>0</v>
      </c>
      <c r="BN597" s="178">
        <f t="shared" si="284"/>
        <v>0</v>
      </c>
      <c r="BO597" s="178">
        <f t="shared" si="284"/>
        <v>0</v>
      </c>
      <c r="BP597" s="178">
        <f t="shared" si="284"/>
        <v>0</v>
      </c>
      <c r="BQ597" s="178">
        <f t="shared" si="284"/>
        <v>0</v>
      </c>
      <c r="BR597" s="178">
        <f t="shared" si="284"/>
        <v>0</v>
      </c>
      <c r="BS597" s="178">
        <f t="shared" si="284"/>
        <v>0</v>
      </c>
      <c r="BT597" s="178">
        <f t="shared" si="284"/>
        <v>0</v>
      </c>
      <c r="BU597" s="178">
        <f t="shared" si="284"/>
        <v>0</v>
      </c>
      <c r="BV597" s="178">
        <f t="shared" si="284"/>
        <v>0</v>
      </c>
      <c r="BW597" s="178">
        <f t="shared" si="284"/>
        <v>0</v>
      </c>
      <c r="BX597" s="178">
        <f t="shared" si="284"/>
        <v>0</v>
      </c>
      <c r="BY597" s="178">
        <f t="shared" si="284"/>
        <v>0</v>
      </c>
      <c r="BZ597" s="178">
        <f t="shared" si="284"/>
        <v>0</v>
      </c>
      <c r="CA597" s="178">
        <f t="shared" si="284"/>
        <v>0</v>
      </c>
      <c r="CB597" s="178">
        <f t="shared" si="284"/>
        <v>0</v>
      </c>
      <c r="CC597" s="178">
        <f t="shared" si="284"/>
        <v>0</v>
      </c>
      <c r="CD597" s="178">
        <f t="shared" si="284"/>
        <v>0</v>
      </c>
      <c r="CE597" s="178">
        <f t="shared" ref="CE597:CP597" si="285">CE591-SUM(CE595:CE596)</f>
        <v>0</v>
      </c>
      <c r="CF597" s="178">
        <f t="shared" si="285"/>
        <v>0</v>
      </c>
      <c r="CG597" s="178">
        <f t="shared" si="285"/>
        <v>0</v>
      </c>
      <c r="CH597" s="178">
        <f t="shared" si="285"/>
        <v>0</v>
      </c>
      <c r="CI597" s="178">
        <f t="shared" si="285"/>
        <v>0</v>
      </c>
      <c r="CJ597" s="178">
        <f t="shared" si="285"/>
        <v>0</v>
      </c>
      <c r="CK597" s="178">
        <f t="shared" si="285"/>
        <v>0</v>
      </c>
      <c r="CL597" s="178">
        <f t="shared" si="285"/>
        <v>0</v>
      </c>
      <c r="CM597" s="178">
        <f t="shared" si="285"/>
        <v>0</v>
      </c>
      <c r="CN597" s="178">
        <f t="shared" si="285"/>
        <v>0</v>
      </c>
      <c r="CO597" s="178">
        <f t="shared" si="285"/>
        <v>0</v>
      </c>
      <c r="CP597" s="178">
        <f t="shared" si="285"/>
        <v>0</v>
      </c>
    </row>
    <row r="598" spans="1:95" ht="12.75" customHeight="1" outlineLevel="1" x14ac:dyDescent="0.2">
      <c r="B598" s="67" t="s">
        <v>153</v>
      </c>
      <c r="C598" s="23"/>
      <c r="D598" s="23"/>
      <c r="E598" s="23"/>
      <c r="F598" s="23"/>
      <c r="G598" s="23"/>
      <c r="H598" s="170"/>
      <c r="J598" s="58" t="s">
        <v>5</v>
      </c>
      <c r="K598" s="23"/>
      <c r="L598" s="179">
        <f>SUM(L595:L597)</f>
        <v>1</v>
      </c>
      <c r="M598" s="183">
        <f>SUM(M595:M597)</f>
        <v>517.87399857521223</v>
      </c>
      <c r="P598" s="180">
        <f>SUM(R598:CP598)</f>
        <v>517.87399857521223</v>
      </c>
      <c r="R598" s="156">
        <f>SUM(R595:R597)</f>
        <v>0</v>
      </c>
      <c r="S598" s="156">
        <f t="shared" ref="S598:CD598" si="286">SUM(S595:S597)</f>
        <v>0</v>
      </c>
      <c r="T598" s="156">
        <f t="shared" si="286"/>
        <v>0</v>
      </c>
      <c r="U598" s="156">
        <f t="shared" si="286"/>
        <v>244.20062040019135</v>
      </c>
      <c r="V598" s="156">
        <f t="shared" si="286"/>
        <v>116.06720021599453</v>
      </c>
      <c r="W598" s="156">
        <f t="shared" si="286"/>
        <v>157.60617795902635</v>
      </c>
      <c r="X598" s="156">
        <f t="shared" si="286"/>
        <v>0</v>
      </c>
      <c r="Y598" s="156">
        <f t="shared" si="286"/>
        <v>0</v>
      </c>
      <c r="Z598" s="156">
        <f t="shared" si="286"/>
        <v>0</v>
      </c>
      <c r="AA598" s="156">
        <f t="shared" si="286"/>
        <v>0</v>
      </c>
      <c r="AB598" s="156">
        <f t="shared" si="286"/>
        <v>0</v>
      </c>
      <c r="AC598" s="156">
        <f t="shared" si="286"/>
        <v>0</v>
      </c>
      <c r="AD598" s="156">
        <f t="shared" si="286"/>
        <v>0</v>
      </c>
      <c r="AE598" s="156">
        <f t="shared" si="286"/>
        <v>0</v>
      </c>
      <c r="AF598" s="156">
        <f t="shared" si="286"/>
        <v>0</v>
      </c>
      <c r="AG598" s="156">
        <f t="shared" si="286"/>
        <v>0</v>
      </c>
      <c r="AH598" s="156">
        <f t="shared" si="286"/>
        <v>0</v>
      </c>
      <c r="AI598" s="156">
        <f t="shared" si="286"/>
        <v>0</v>
      </c>
      <c r="AJ598" s="156">
        <f t="shared" si="286"/>
        <v>0</v>
      </c>
      <c r="AK598" s="156">
        <f t="shared" si="286"/>
        <v>0</v>
      </c>
      <c r="AL598" s="156">
        <f t="shared" si="286"/>
        <v>0</v>
      </c>
      <c r="AM598" s="156">
        <f t="shared" si="286"/>
        <v>0</v>
      </c>
      <c r="AN598" s="156">
        <f t="shared" si="286"/>
        <v>0</v>
      </c>
      <c r="AO598" s="156">
        <f t="shared" si="286"/>
        <v>0</v>
      </c>
      <c r="AP598" s="156">
        <f t="shared" si="286"/>
        <v>0</v>
      </c>
      <c r="AQ598" s="156">
        <f t="shared" si="286"/>
        <v>0</v>
      </c>
      <c r="AR598" s="156">
        <f t="shared" si="286"/>
        <v>0</v>
      </c>
      <c r="AS598" s="156">
        <f t="shared" si="286"/>
        <v>0</v>
      </c>
      <c r="AT598" s="156">
        <f t="shared" si="286"/>
        <v>0</v>
      </c>
      <c r="AU598" s="156">
        <f t="shared" si="286"/>
        <v>0</v>
      </c>
      <c r="AV598" s="156">
        <f t="shared" si="286"/>
        <v>0</v>
      </c>
      <c r="AW598" s="156">
        <f t="shared" si="286"/>
        <v>0</v>
      </c>
      <c r="AX598" s="156">
        <f t="shared" si="286"/>
        <v>0</v>
      </c>
      <c r="AY598" s="156">
        <f t="shared" si="286"/>
        <v>0</v>
      </c>
      <c r="AZ598" s="156">
        <f t="shared" si="286"/>
        <v>0</v>
      </c>
      <c r="BA598" s="156">
        <f t="shared" si="286"/>
        <v>0</v>
      </c>
      <c r="BB598" s="156">
        <f t="shared" si="286"/>
        <v>0</v>
      </c>
      <c r="BC598" s="156">
        <f t="shared" si="286"/>
        <v>0</v>
      </c>
      <c r="BD598" s="156">
        <f t="shared" si="286"/>
        <v>0</v>
      </c>
      <c r="BE598" s="156">
        <f t="shared" si="286"/>
        <v>0</v>
      </c>
      <c r="BF598" s="156">
        <f t="shared" si="286"/>
        <v>0</v>
      </c>
      <c r="BG598" s="156">
        <f t="shared" si="286"/>
        <v>0</v>
      </c>
      <c r="BH598" s="156">
        <f t="shared" si="286"/>
        <v>0</v>
      </c>
      <c r="BI598" s="156">
        <f t="shared" si="286"/>
        <v>0</v>
      </c>
      <c r="BJ598" s="156">
        <f t="shared" si="286"/>
        <v>0</v>
      </c>
      <c r="BK598" s="156">
        <f t="shared" si="286"/>
        <v>0</v>
      </c>
      <c r="BL598" s="156">
        <f t="shared" si="286"/>
        <v>0</v>
      </c>
      <c r="BM598" s="156">
        <f t="shared" si="286"/>
        <v>0</v>
      </c>
      <c r="BN598" s="156">
        <f t="shared" si="286"/>
        <v>0</v>
      </c>
      <c r="BO598" s="156">
        <f t="shared" si="286"/>
        <v>0</v>
      </c>
      <c r="BP598" s="156">
        <f t="shared" si="286"/>
        <v>0</v>
      </c>
      <c r="BQ598" s="156">
        <f t="shared" si="286"/>
        <v>0</v>
      </c>
      <c r="BR598" s="156">
        <f t="shared" si="286"/>
        <v>0</v>
      </c>
      <c r="BS598" s="156">
        <f t="shared" si="286"/>
        <v>0</v>
      </c>
      <c r="BT598" s="156">
        <f t="shared" si="286"/>
        <v>0</v>
      </c>
      <c r="BU598" s="156">
        <f t="shared" si="286"/>
        <v>0</v>
      </c>
      <c r="BV598" s="156">
        <f t="shared" si="286"/>
        <v>0</v>
      </c>
      <c r="BW598" s="156">
        <f t="shared" si="286"/>
        <v>0</v>
      </c>
      <c r="BX598" s="156">
        <f t="shared" si="286"/>
        <v>0</v>
      </c>
      <c r="BY598" s="156">
        <f t="shared" si="286"/>
        <v>0</v>
      </c>
      <c r="BZ598" s="156">
        <f t="shared" si="286"/>
        <v>0</v>
      </c>
      <c r="CA598" s="156">
        <f t="shared" si="286"/>
        <v>0</v>
      </c>
      <c r="CB598" s="156">
        <f t="shared" si="286"/>
        <v>0</v>
      </c>
      <c r="CC598" s="156">
        <f t="shared" si="286"/>
        <v>0</v>
      </c>
      <c r="CD598" s="156">
        <f t="shared" si="286"/>
        <v>0</v>
      </c>
      <c r="CE598" s="156">
        <f t="shared" ref="CE598:CP598" si="287">SUM(CE595:CE597)</f>
        <v>0</v>
      </c>
      <c r="CF598" s="156">
        <f t="shared" si="287"/>
        <v>0</v>
      </c>
      <c r="CG598" s="156">
        <f t="shared" si="287"/>
        <v>0</v>
      </c>
      <c r="CH598" s="156">
        <f t="shared" si="287"/>
        <v>0</v>
      </c>
      <c r="CI598" s="156">
        <f t="shared" si="287"/>
        <v>0</v>
      </c>
      <c r="CJ598" s="156">
        <f t="shared" si="287"/>
        <v>0</v>
      </c>
      <c r="CK598" s="156">
        <f t="shared" si="287"/>
        <v>0</v>
      </c>
      <c r="CL598" s="156">
        <f t="shared" si="287"/>
        <v>0</v>
      </c>
      <c r="CM598" s="156">
        <f t="shared" si="287"/>
        <v>0</v>
      </c>
      <c r="CN598" s="156">
        <f t="shared" si="287"/>
        <v>0</v>
      </c>
      <c r="CO598" s="156">
        <f t="shared" si="287"/>
        <v>0</v>
      </c>
      <c r="CP598" s="156">
        <f t="shared" si="287"/>
        <v>0</v>
      </c>
    </row>
    <row r="599" spans="1:95" ht="12.75" customHeight="1" outlineLevel="1" x14ac:dyDescent="0.2">
      <c r="B599" s="23"/>
      <c r="C599" s="23"/>
      <c r="D599" s="23"/>
      <c r="E599" s="23"/>
      <c r="F599" s="23"/>
      <c r="G599" s="23"/>
      <c r="H599" s="170"/>
      <c r="J599" s="58"/>
      <c r="K599" s="23"/>
      <c r="L599" s="23"/>
      <c r="P599" s="128"/>
      <c r="R599" s="147"/>
      <c r="S599" s="147"/>
      <c r="T599" s="147"/>
      <c r="U599" s="147"/>
      <c r="V599" s="147"/>
      <c r="W599" s="147"/>
      <c r="X599" s="147"/>
      <c r="Y599" s="147"/>
      <c r="Z599" s="147"/>
      <c r="AA599" s="147"/>
      <c r="AB599" s="147"/>
      <c r="AC599" s="147"/>
      <c r="AD599" s="147"/>
      <c r="AE599" s="147"/>
      <c r="AF599" s="147"/>
      <c r="AG599" s="147"/>
      <c r="AH599" s="147"/>
      <c r="AI599" s="147"/>
      <c r="AJ599" s="147"/>
      <c r="AK599" s="147"/>
      <c r="AL599" s="147"/>
      <c r="AM599" s="147"/>
      <c r="AN599" s="147"/>
      <c r="AO599" s="147"/>
      <c r="AP599" s="147"/>
      <c r="AQ599" s="147"/>
      <c r="AR599" s="147"/>
      <c r="AS599" s="147"/>
      <c r="AT599" s="147"/>
      <c r="AU599" s="147"/>
      <c r="AV599" s="147"/>
      <c r="AW599" s="147"/>
      <c r="AX599" s="147"/>
      <c r="AY599" s="147"/>
      <c r="AZ599" s="147"/>
      <c r="BA599" s="147"/>
      <c r="BB599" s="147"/>
      <c r="BC599" s="147"/>
      <c r="BD599" s="147"/>
      <c r="BE599" s="147"/>
      <c r="BF599" s="147"/>
      <c r="BG599" s="147"/>
      <c r="BH599" s="147"/>
      <c r="BI599" s="147"/>
      <c r="BJ599" s="147"/>
      <c r="BK599" s="147"/>
      <c r="BL599" s="147"/>
      <c r="BM599" s="147"/>
      <c r="BN599" s="147"/>
      <c r="BO599" s="147"/>
      <c r="BP599" s="147"/>
      <c r="BQ599" s="147"/>
      <c r="BR599" s="147"/>
      <c r="BS599" s="147"/>
      <c r="BT599" s="147"/>
      <c r="BU599" s="147"/>
      <c r="BV599" s="147"/>
      <c r="BW599" s="147"/>
      <c r="BX599" s="147"/>
      <c r="BY599" s="147"/>
      <c r="BZ599" s="147"/>
      <c r="CA599" s="147"/>
      <c r="CB599" s="147"/>
      <c r="CC599" s="147"/>
      <c r="CD599" s="147"/>
      <c r="CE599" s="147"/>
      <c r="CF599" s="147"/>
      <c r="CG599" s="147"/>
      <c r="CH599" s="147"/>
      <c r="CI599" s="147"/>
      <c r="CJ599" s="147"/>
      <c r="CK599" s="147"/>
      <c r="CL599" s="147"/>
      <c r="CM599" s="147"/>
      <c r="CN599" s="147"/>
      <c r="CO599" s="147"/>
      <c r="CP599" s="147"/>
    </row>
    <row r="600" spans="1:95" ht="12.75" customHeight="1" outlineLevel="1" x14ac:dyDescent="0.2">
      <c r="B600" s="23" t="s">
        <v>234</v>
      </c>
      <c r="C600" s="23"/>
      <c r="D600" s="23"/>
      <c r="E600" s="23"/>
      <c r="F600" s="23"/>
      <c r="G600" s="23"/>
      <c r="H600" s="170"/>
      <c r="J600" s="58" t="s">
        <v>227</v>
      </c>
      <c r="K600" s="23"/>
      <c r="L600" s="168" t="b">
        <f>AND(R600:CP600)</f>
        <v>1</v>
      </c>
      <c r="P600" s="146"/>
      <c r="R600" s="147" t="b">
        <f>R591=R598</f>
        <v>1</v>
      </c>
      <c r="S600" s="147" t="b">
        <f t="shared" ref="S600:CD600" si="288">S591=S598</f>
        <v>1</v>
      </c>
      <c r="T600" s="147" t="b">
        <f t="shared" si="288"/>
        <v>1</v>
      </c>
      <c r="U600" s="147" t="b">
        <f t="shared" si="288"/>
        <v>1</v>
      </c>
      <c r="V600" s="147" t="b">
        <f t="shared" si="288"/>
        <v>1</v>
      </c>
      <c r="W600" s="147" t="b">
        <f t="shared" si="288"/>
        <v>1</v>
      </c>
      <c r="X600" s="147" t="b">
        <f t="shared" si="288"/>
        <v>1</v>
      </c>
      <c r="Y600" s="147" t="b">
        <f t="shared" si="288"/>
        <v>1</v>
      </c>
      <c r="Z600" s="147" t="b">
        <f t="shared" si="288"/>
        <v>1</v>
      </c>
      <c r="AA600" s="147" t="b">
        <f t="shared" si="288"/>
        <v>1</v>
      </c>
      <c r="AB600" s="147" t="b">
        <f t="shared" si="288"/>
        <v>1</v>
      </c>
      <c r="AC600" s="147" t="b">
        <f t="shared" si="288"/>
        <v>1</v>
      </c>
      <c r="AD600" s="147" t="b">
        <f t="shared" si="288"/>
        <v>1</v>
      </c>
      <c r="AE600" s="147" t="b">
        <f t="shared" si="288"/>
        <v>1</v>
      </c>
      <c r="AF600" s="147" t="b">
        <f t="shared" si="288"/>
        <v>1</v>
      </c>
      <c r="AG600" s="147" t="b">
        <f t="shared" si="288"/>
        <v>1</v>
      </c>
      <c r="AH600" s="147" t="b">
        <f t="shared" si="288"/>
        <v>1</v>
      </c>
      <c r="AI600" s="147" t="b">
        <f t="shared" si="288"/>
        <v>1</v>
      </c>
      <c r="AJ600" s="147" t="b">
        <f t="shared" si="288"/>
        <v>1</v>
      </c>
      <c r="AK600" s="147" t="b">
        <f t="shared" si="288"/>
        <v>1</v>
      </c>
      <c r="AL600" s="147" t="b">
        <f t="shared" si="288"/>
        <v>1</v>
      </c>
      <c r="AM600" s="147" t="b">
        <f t="shared" si="288"/>
        <v>1</v>
      </c>
      <c r="AN600" s="147" t="b">
        <f t="shared" si="288"/>
        <v>1</v>
      </c>
      <c r="AO600" s="147" t="b">
        <f t="shared" si="288"/>
        <v>1</v>
      </c>
      <c r="AP600" s="147" t="b">
        <f t="shared" si="288"/>
        <v>1</v>
      </c>
      <c r="AQ600" s="147" t="b">
        <f t="shared" si="288"/>
        <v>1</v>
      </c>
      <c r="AR600" s="147" t="b">
        <f t="shared" si="288"/>
        <v>1</v>
      </c>
      <c r="AS600" s="147" t="b">
        <f t="shared" si="288"/>
        <v>1</v>
      </c>
      <c r="AT600" s="147" t="b">
        <f t="shared" si="288"/>
        <v>1</v>
      </c>
      <c r="AU600" s="147" t="b">
        <f t="shared" si="288"/>
        <v>1</v>
      </c>
      <c r="AV600" s="147" t="b">
        <f t="shared" si="288"/>
        <v>1</v>
      </c>
      <c r="AW600" s="147" t="b">
        <f t="shared" si="288"/>
        <v>1</v>
      </c>
      <c r="AX600" s="147" t="b">
        <f t="shared" si="288"/>
        <v>1</v>
      </c>
      <c r="AY600" s="147" t="b">
        <f t="shared" si="288"/>
        <v>1</v>
      </c>
      <c r="AZ600" s="147" t="b">
        <f t="shared" si="288"/>
        <v>1</v>
      </c>
      <c r="BA600" s="147" t="b">
        <f t="shared" si="288"/>
        <v>1</v>
      </c>
      <c r="BB600" s="147" t="b">
        <f t="shared" si="288"/>
        <v>1</v>
      </c>
      <c r="BC600" s="147" t="b">
        <f t="shared" si="288"/>
        <v>1</v>
      </c>
      <c r="BD600" s="147" t="b">
        <f t="shared" si="288"/>
        <v>1</v>
      </c>
      <c r="BE600" s="147" t="b">
        <f t="shared" si="288"/>
        <v>1</v>
      </c>
      <c r="BF600" s="147" t="b">
        <f t="shared" si="288"/>
        <v>1</v>
      </c>
      <c r="BG600" s="147" t="b">
        <f t="shared" si="288"/>
        <v>1</v>
      </c>
      <c r="BH600" s="147" t="b">
        <f t="shared" si="288"/>
        <v>1</v>
      </c>
      <c r="BI600" s="147" t="b">
        <f t="shared" si="288"/>
        <v>1</v>
      </c>
      <c r="BJ600" s="147" t="b">
        <f t="shared" si="288"/>
        <v>1</v>
      </c>
      <c r="BK600" s="147" t="b">
        <f t="shared" si="288"/>
        <v>1</v>
      </c>
      <c r="BL600" s="147" t="b">
        <f t="shared" si="288"/>
        <v>1</v>
      </c>
      <c r="BM600" s="147" t="b">
        <f t="shared" si="288"/>
        <v>1</v>
      </c>
      <c r="BN600" s="147" t="b">
        <f t="shared" si="288"/>
        <v>1</v>
      </c>
      <c r="BO600" s="147" t="b">
        <f t="shared" si="288"/>
        <v>1</v>
      </c>
      <c r="BP600" s="147" t="b">
        <f t="shared" si="288"/>
        <v>1</v>
      </c>
      <c r="BQ600" s="147" t="b">
        <f t="shared" si="288"/>
        <v>1</v>
      </c>
      <c r="BR600" s="147" t="b">
        <f t="shared" si="288"/>
        <v>1</v>
      </c>
      <c r="BS600" s="147" t="b">
        <f t="shared" si="288"/>
        <v>1</v>
      </c>
      <c r="BT600" s="147" t="b">
        <f t="shared" si="288"/>
        <v>1</v>
      </c>
      <c r="BU600" s="147" t="b">
        <f t="shared" si="288"/>
        <v>1</v>
      </c>
      <c r="BV600" s="147" t="b">
        <f t="shared" si="288"/>
        <v>1</v>
      </c>
      <c r="BW600" s="147" t="b">
        <f t="shared" si="288"/>
        <v>1</v>
      </c>
      <c r="BX600" s="147" t="b">
        <f t="shared" si="288"/>
        <v>1</v>
      </c>
      <c r="BY600" s="147" t="b">
        <f t="shared" si="288"/>
        <v>1</v>
      </c>
      <c r="BZ600" s="147" t="b">
        <f t="shared" si="288"/>
        <v>1</v>
      </c>
      <c r="CA600" s="147" t="b">
        <f t="shared" si="288"/>
        <v>1</v>
      </c>
      <c r="CB600" s="147" t="b">
        <f t="shared" si="288"/>
        <v>1</v>
      </c>
      <c r="CC600" s="147" t="b">
        <f t="shared" si="288"/>
        <v>1</v>
      </c>
      <c r="CD600" s="147" t="b">
        <f t="shared" si="288"/>
        <v>1</v>
      </c>
      <c r="CE600" s="147" t="b">
        <f t="shared" ref="CE600:CP600" si="289">CE591=CE598</f>
        <v>1</v>
      </c>
      <c r="CF600" s="147" t="b">
        <f t="shared" si="289"/>
        <v>1</v>
      </c>
      <c r="CG600" s="147" t="b">
        <f t="shared" si="289"/>
        <v>1</v>
      </c>
      <c r="CH600" s="147" t="b">
        <f t="shared" si="289"/>
        <v>1</v>
      </c>
      <c r="CI600" s="147" t="b">
        <f t="shared" si="289"/>
        <v>1</v>
      </c>
      <c r="CJ600" s="147" t="b">
        <f t="shared" si="289"/>
        <v>1</v>
      </c>
      <c r="CK600" s="147" t="b">
        <f t="shared" si="289"/>
        <v>1</v>
      </c>
      <c r="CL600" s="147" t="b">
        <f t="shared" si="289"/>
        <v>1</v>
      </c>
      <c r="CM600" s="147" t="b">
        <f t="shared" si="289"/>
        <v>1</v>
      </c>
      <c r="CN600" s="147" t="b">
        <f t="shared" si="289"/>
        <v>1</v>
      </c>
      <c r="CO600" s="147" t="b">
        <f t="shared" si="289"/>
        <v>1</v>
      </c>
      <c r="CP600" s="147" t="b">
        <f t="shared" si="289"/>
        <v>1</v>
      </c>
    </row>
    <row r="601" spans="1:95" ht="12.75" customHeight="1" outlineLevel="1" x14ac:dyDescent="0.2">
      <c r="L601" s="145"/>
      <c r="P601" s="128"/>
    </row>
    <row r="602" spans="1:95" ht="12.75" customHeight="1" x14ac:dyDescent="0.2">
      <c r="L602" s="145"/>
      <c r="P602" s="128"/>
      <c r="R602" s="147"/>
      <c r="S602" s="147"/>
      <c r="T602" s="147"/>
      <c r="U602" s="147"/>
      <c r="V602" s="147"/>
      <c r="W602" s="147"/>
      <c r="X602" s="147"/>
      <c r="Y602" s="147"/>
      <c r="Z602" s="147"/>
      <c r="AA602" s="147"/>
      <c r="AB602" s="147"/>
      <c r="AC602" s="147"/>
      <c r="AD602" s="147"/>
      <c r="AE602" s="147"/>
      <c r="AF602" s="147"/>
      <c r="AG602" s="147"/>
      <c r="AH602" s="147"/>
      <c r="AI602" s="147"/>
      <c r="AJ602" s="147"/>
      <c r="AK602" s="147"/>
      <c r="AL602" s="147"/>
      <c r="AM602" s="147"/>
      <c r="AN602" s="147"/>
      <c r="AO602" s="147"/>
      <c r="AP602" s="147"/>
      <c r="AQ602" s="147"/>
      <c r="AR602" s="147"/>
      <c r="AS602" s="147"/>
      <c r="AT602" s="147"/>
      <c r="AU602" s="147"/>
      <c r="AV602" s="147"/>
      <c r="AW602" s="147"/>
      <c r="AX602" s="147"/>
      <c r="AY602" s="147"/>
      <c r="AZ602" s="147"/>
      <c r="BA602" s="147"/>
      <c r="BB602" s="147"/>
      <c r="BC602" s="147"/>
      <c r="BD602" s="147"/>
      <c r="BE602" s="147"/>
      <c r="BF602" s="147"/>
      <c r="BG602" s="147"/>
      <c r="BH602" s="147"/>
      <c r="BI602" s="147"/>
      <c r="BJ602" s="147"/>
      <c r="BK602" s="147"/>
      <c r="BL602" s="147"/>
      <c r="BM602" s="147"/>
      <c r="BN602" s="147"/>
      <c r="BO602" s="147"/>
      <c r="BP602" s="147"/>
      <c r="BQ602" s="147"/>
      <c r="BR602" s="147"/>
      <c r="BS602" s="147"/>
      <c r="BT602" s="147"/>
      <c r="BU602" s="147"/>
      <c r="BV602" s="147"/>
      <c r="BW602" s="147"/>
      <c r="BX602" s="147"/>
      <c r="BY602" s="147"/>
      <c r="BZ602" s="147"/>
      <c r="CA602" s="147"/>
      <c r="CB602" s="147"/>
      <c r="CC602" s="147"/>
      <c r="CD602" s="147"/>
      <c r="CE602" s="147"/>
      <c r="CF602" s="147"/>
      <c r="CG602" s="147"/>
      <c r="CH602" s="147"/>
      <c r="CI602" s="147"/>
      <c r="CJ602" s="147"/>
      <c r="CK602" s="147"/>
      <c r="CL602" s="147"/>
      <c r="CM602" s="147"/>
      <c r="CN602" s="147"/>
      <c r="CO602" s="147"/>
      <c r="CP602" s="147"/>
    </row>
    <row r="603" spans="1:95" s="385" customFormat="1" ht="12.75" customHeight="1" x14ac:dyDescent="0.2">
      <c r="A603" s="381" t="s">
        <v>235</v>
      </c>
      <c r="B603" s="382"/>
      <c r="C603" s="382"/>
      <c r="D603" s="382"/>
      <c r="E603" s="382"/>
      <c r="F603" s="382"/>
      <c r="G603" s="382"/>
      <c r="H603" s="382"/>
      <c r="I603" s="383"/>
      <c r="J603" s="383"/>
      <c r="K603" s="382"/>
      <c r="L603" s="382"/>
      <c r="M603" s="382"/>
      <c r="N603" s="382"/>
      <c r="O603" s="382"/>
      <c r="P603" s="384"/>
      <c r="Q603" s="382"/>
      <c r="R603" s="382"/>
      <c r="S603" s="382"/>
      <c r="T603" s="382"/>
      <c r="U603" s="382"/>
      <c r="V603" s="382"/>
      <c r="W603" s="382"/>
      <c r="X603" s="382"/>
      <c r="Y603" s="382"/>
      <c r="Z603" s="382"/>
      <c r="AA603" s="382"/>
      <c r="AB603" s="382"/>
      <c r="AC603" s="382"/>
      <c r="AD603" s="382"/>
      <c r="AE603" s="382"/>
      <c r="AF603" s="382"/>
      <c r="AG603" s="382"/>
      <c r="AH603" s="382"/>
      <c r="AI603" s="382"/>
      <c r="AJ603" s="382"/>
      <c r="AK603" s="382"/>
      <c r="AL603" s="382"/>
      <c r="AM603" s="382"/>
      <c r="AN603" s="382"/>
      <c r="AO603" s="382"/>
      <c r="AP603" s="382"/>
      <c r="AQ603" s="382"/>
      <c r="AR603" s="382"/>
      <c r="AS603" s="382"/>
      <c r="AT603" s="382"/>
      <c r="AU603" s="382"/>
      <c r="AV603" s="382"/>
      <c r="AW603" s="382"/>
      <c r="AX603" s="382"/>
      <c r="AY603" s="382"/>
      <c r="AZ603" s="382"/>
      <c r="BA603" s="382"/>
      <c r="BB603" s="382"/>
      <c r="BC603" s="382"/>
      <c r="BD603" s="382"/>
      <c r="BE603" s="382"/>
      <c r="BF603" s="382"/>
      <c r="BG603" s="382"/>
      <c r="BH603" s="382"/>
      <c r="BI603" s="382"/>
      <c r="BJ603" s="382"/>
      <c r="BK603" s="382"/>
      <c r="BL603" s="382"/>
      <c r="BM603" s="382"/>
      <c r="BN603" s="382"/>
      <c r="BO603" s="382"/>
      <c r="BP603" s="382"/>
      <c r="BQ603" s="382"/>
      <c r="BR603" s="382"/>
      <c r="BS603" s="382"/>
      <c r="BT603" s="382"/>
      <c r="BU603" s="382"/>
      <c r="BV603" s="382"/>
      <c r="BW603" s="382"/>
      <c r="BX603" s="382"/>
      <c r="BY603" s="382"/>
      <c r="BZ603" s="382"/>
      <c r="CA603" s="382"/>
      <c r="CB603" s="382"/>
      <c r="CC603" s="382"/>
      <c r="CD603" s="382"/>
      <c r="CE603" s="382"/>
      <c r="CF603" s="382"/>
      <c r="CG603" s="382"/>
      <c r="CH603" s="382"/>
      <c r="CI603" s="382"/>
      <c r="CJ603" s="382"/>
      <c r="CK603" s="382"/>
      <c r="CL603" s="382"/>
      <c r="CM603" s="382"/>
      <c r="CN603" s="382"/>
      <c r="CO603" s="382"/>
      <c r="CP603" s="382"/>
    </row>
    <row r="604" spans="1:95" ht="12.75" customHeight="1" outlineLevel="1" x14ac:dyDescent="0.2">
      <c r="L604" s="145"/>
      <c r="P604" s="128"/>
      <c r="R604" s="147"/>
      <c r="S604" s="147"/>
      <c r="T604" s="147"/>
      <c r="U604" s="147"/>
      <c r="V604" s="147"/>
      <c r="W604" s="147"/>
      <c r="X604" s="147"/>
      <c r="Y604" s="147"/>
      <c r="Z604" s="147"/>
      <c r="AA604" s="147"/>
      <c r="AB604" s="147"/>
      <c r="AC604" s="147"/>
      <c r="AD604" s="147"/>
      <c r="AE604" s="147"/>
      <c r="AF604" s="147"/>
      <c r="AG604" s="147"/>
      <c r="AH604" s="147"/>
      <c r="AI604" s="147"/>
      <c r="AJ604" s="147"/>
      <c r="AK604" s="147"/>
      <c r="AL604" s="147"/>
      <c r="AM604" s="147"/>
      <c r="AN604" s="147"/>
      <c r="AO604" s="147"/>
      <c r="AP604" s="147"/>
      <c r="AQ604" s="147"/>
      <c r="AR604" s="147"/>
      <c r="AS604" s="147"/>
      <c r="AT604" s="147"/>
      <c r="AU604" s="147"/>
      <c r="AV604" s="147"/>
      <c r="AW604" s="147"/>
      <c r="AX604" s="147"/>
      <c r="AY604" s="147"/>
      <c r="AZ604" s="147"/>
      <c r="BA604" s="147"/>
      <c r="BB604" s="147"/>
      <c r="BC604" s="147"/>
      <c r="BD604" s="147"/>
      <c r="BE604" s="147"/>
      <c r="BF604" s="147"/>
      <c r="BG604" s="147"/>
      <c r="BH604" s="147"/>
      <c r="BI604" s="147"/>
      <c r="BJ604" s="147"/>
      <c r="BK604" s="147"/>
      <c r="BL604" s="147"/>
      <c r="BM604" s="147"/>
      <c r="BN604" s="147"/>
      <c r="BO604" s="147"/>
      <c r="BP604" s="147"/>
      <c r="BQ604" s="147"/>
      <c r="BR604" s="147"/>
      <c r="BS604" s="147"/>
      <c r="BT604" s="147"/>
      <c r="BU604" s="147"/>
      <c r="BV604" s="147"/>
      <c r="BW604" s="147"/>
      <c r="BX604" s="147"/>
      <c r="BY604" s="147"/>
      <c r="BZ604" s="147"/>
      <c r="CA604" s="147"/>
      <c r="CB604" s="147"/>
      <c r="CC604" s="147"/>
      <c r="CD604" s="147"/>
      <c r="CE604" s="147"/>
      <c r="CF604" s="147"/>
      <c r="CG604" s="147"/>
      <c r="CH604" s="147"/>
      <c r="CI604" s="147"/>
      <c r="CJ604" s="147"/>
      <c r="CK604" s="147"/>
      <c r="CL604" s="147"/>
      <c r="CM604" s="147"/>
      <c r="CN604" s="147"/>
      <c r="CO604" s="147"/>
      <c r="CP604" s="147"/>
    </row>
    <row r="605" spans="1:95" s="23" customFormat="1" ht="12.75" outlineLevel="1" x14ac:dyDescent="0.2">
      <c r="J605" s="58"/>
      <c r="L605" s="135" t="s">
        <v>233</v>
      </c>
      <c r="P605" s="105"/>
    </row>
    <row r="606" spans="1:95" s="23" customFormat="1" ht="12.75" outlineLevel="1" x14ac:dyDescent="0.2">
      <c r="B606" s="23" t="s">
        <v>236</v>
      </c>
      <c r="J606" s="58" t="s">
        <v>5</v>
      </c>
      <c r="L606" s="181">
        <f>$P$591*Input_Scen!J158</f>
        <v>103.57479971504242</v>
      </c>
      <c r="P606" s="127">
        <f>SUM(R606:CP606)</f>
        <v>103.57479971504242</v>
      </c>
      <c r="R606" s="105">
        <f>MIN(R591,$L606-SUM($Q606:Q606))</f>
        <v>0</v>
      </c>
      <c r="S606" s="105">
        <f>MIN(S591,$L606-SUM($Q606:R606))</f>
        <v>0</v>
      </c>
      <c r="T606" s="105">
        <f>MIN(T591,$L606-SUM($Q606:S606))</f>
        <v>0</v>
      </c>
      <c r="U606" s="105">
        <f>MIN(U591,$L606-SUM($Q606:T606))</f>
        <v>103.57479971504242</v>
      </c>
      <c r="V606" s="105">
        <f>MIN(V591,$L606-SUM($Q606:U606))</f>
        <v>0</v>
      </c>
      <c r="W606" s="105">
        <f>MIN(W591,$L606-SUM($Q606:V606))</f>
        <v>0</v>
      </c>
      <c r="X606" s="105">
        <f>MIN(X591,$L606-SUM($Q606:W606))</f>
        <v>0</v>
      </c>
      <c r="Y606" s="105">
        <f>MIN(Y591,$L606-SUM($Q606:X606))</f>
        <v>0</v>
      </c>
      <c r="Z606" s="105">
        <f>MIN(Z591,$L606-SUM($Q606:Y606))</f>
        <v>0</v>
      </c>
      <c r="AA606" s="105">
        <f>MIN(AA591,$L606-SUM($Q606:Z606))</f>
        <v>0</v>
      </c>
      <c r="AB606" s="105">
        <f>MIN(AB591,$L606-SUM($Q606:AA606))</f>
        <v>0</v>
      </c>
      <c r="AC606" s="105">
        <f>MIN(AC591,$L606-SUM($Q606:AB606))</f>
        <v>0</v>
      </c>
      <c r="AD606" s="105">
        <f>MIN(AD591,$L606-SUM($Q606:AC606))</f>
        <v>0</v>
      </c>
      <c r="AE606" s="105">
        <f>MIN(AE591,$L606-SUM($Q606:AD606))</f>
        <v>0</v>
      </c>
      <c r="AF606" s="105">
        <f>MIN(AF591,$L606-SUM($Q606:AE606))</f>
        <v>0</v>
      </c>
      <c r="AG606" s="105">
        <f>MIN(AG591,$L606-SUM($Q606:AF606))</f>
        <v>0</v>
      </c>
      <c r="AH606" s="105">
        <f>MIN(AH591,$L606-SUM($Q606:AG606))</f>
        <v>0</v>
      </c>
      <c r="AI606" s="105">
        <f>MIN(AI591,$L606-SUM($Q606:AH606))</f>
        <v>0</v>
      </c>
      <c r="AJ606" s="105">
        <f>MIN(AJ591,$L606-SUM($Q606:AI606))</f>
        <v>0</v>
      </c>
      <c r="AK606" s="105">
        <f>MIN(AK591,$L606-SUM($Q606:AJ606))</f>
        <v>0</v>
      </c>
      <c r="AL606" s="105">
        <f>MIN(AL591,$L606-SUM($Q606:AK606))</f>
        <v>0</v>
      </c>
      <c r="AM606" s="105">
        <f>MIN(AM591,$L606-SUM($Q606:AL606))</f>
        <v>0</v>
      </c>
      <c r="AN606" s="105">
        <f>MIN(AN591,$L606-SUM($Q606:AM606))</f>
        <v>0</v>
      </c>
      <c r="AO606" s="105">
        <f>MIN(AO591,$L606-SUM($Q606:AN606))</f>
        <v>0</v>
      </c>
      <c r="AP606" s="105">
        <f>MIN(AP591,$L606-SUM($Q606:AO606))</f>
        <v>0</v>
      </c>
      <c r="AQ606" s="105">
        <f>MIN(AQ591,$L606-SUM($Q606:AP606))</f>
        <v>0</v>
      </c>
      <c r="AR606" s="105">
        <f>MIN(AR591,$L606-SUM($Q606:AQ606))</f>
        <v>0</v>
      </c>
      <c r="AS606" s="105">
        <f>MIN(AS591,$L606-SUM($Q606:AR606))</f>
        <v>0</v>
      </c>
      <c r="AT606" s="105">
        <f>MIN(AT591,$L606-SUM($Q606:AS606))</f>
        <v>0</v>
      </c>
      <c r="AU606" s="105">
        <f>MIN(AU591,$L606-SUM($Q606:AT606))</f>
        <v>0</v>
      </c>
      <c r="AV606" s="105">
        <f>MIN(AV591,$L606-SUM($Q606:AU606))</f>
        <v>0</v>
      </c>
      <c r="AW606" s="105">
        <f>MIN(AW591,$L606-SUM($Q606:AV606))</f>
        <v>0</v>
      </c>
      <c r="AX606" s="105">
        <f>MIN(AX591,$L606-SUM($Q606:AW606))</f>
        <v>0</v>
      </c>
      <c r="AY606" s="105">
        <f>MIN(AY591,$L606-SUM($Q606:AX606))</f>
        <v>0</v>
      </c>
      <c r="AZ606" s="105">
        <f>MIN(AZ591,$L606-SUM($Q606:AY606))</f>
        <v>0</v>
      </c>
      <c r="BA606" s="105">
        <f>MIN(BA591,$L606-SUM($Q606:AZ606))</f>
        <v>0</v>
      </c>
      <c r="BB606" s="105">
        <f>MIN(BB591,$L606-SUM($Q606:BA606))</f>
        <v>0</v>
      </c>
      <c r="BC606" s="105">
        <f>MIN(BC591,$L606-SUM($Q606:BB606))</f>
        <v>0</v>
      </c>
      <c r="BD606" s="105">
        <f>MIN(BD591,$L606-SUM($Q606:BC606))</f>
        <v>0</v>
      </c>
      <c r="BE606" s="105">
        <f>MIN(BE591,$L606-SUM($Q606:BD606))</f>
        <v>0</v>
      </c>
      <c r="BF606" s="105">
        <f>MIN(BF591,$L606-SUM($Q606:BE606))</f>
        <v>0</v>
      </c>
      <c r="BG606" s="105">
        <f>MIN(BG591,$L606-SUM($Q606:BF606))</f>
        <v>0</v>
      </c>
      <c r="BH606" s="105">
        <f>MIN(BH591,$L606-SUM($Q606:BG606))</f>
        <v>0</v>
      </c>
      <c r="BI606" s="105">
        <f>MIN(BI591,$L606-SUM($Q606:BH606))</f>
        <v>0</v>
      </c>
      <c r="BJ606" s="105">
        <f>MIN(BJ591,$L606-SUM($Q606:BI606))</f>
        <v>0</v>
      </c>
      <c r="BK606" s="105">
        <f>MIN(BK591,$L606-SUM($Q606:BJ606))</f>
        <v>0</v>
      </c>
      <c r="BL606" s="105">
        <f>MIN(BL591,$L606-SUM($Q606:BK606))</f>
        <v>0</v>
      </c>
      <c r="BM606" s="105">
        <f>MIN(BM591,$L606-SUM($Q606:BL606))</f>
        <v>0</v>
      </c>
      <c r="BN606" s="105">
        <f>MIN(BN591,$L606-SUM($Q606:BM606))</f>
        <v>0</v>
      </c>
      <c r="BO606" s="105">
        <f>MIN(BO591,$L606-SUM($Q606:BN606))</f>
        <v>0</v>
      </c>
      <c r="BP606" s="105">
        <f>MIN(BP591,$L606-SUM($Q606:BO606))</f>
        <v>0</v>
      </c>
      <c r="BQ606" s="105">
        <f>MIN(BQ591,$L606-SUM($Q606:BP606))</f>
        <v>0</v>
      </c>
      <c r="BR606" s="105">
        <f>MIN(BR591,$L606-SUM($Q606:BQ606))</f>
        <v>0</v>
      </c>
      <c r="BS606" s="105">
        <f>MIN(BS591,$L606-SUM($Q606:BR606))</f>
        <v>0</v>
      </c>
      <c r="BT606" s="105">
        <f>MIN(BT591,$L606-SUM($Q606:BS606))</f>
        <v>0</v>
      </c>
      <c r="BU606" s="105">
        <f>MIN(BU591,$L606-SUM($Q606:BT606))</f>
        <v>0</v>
      </c>
      <c r="BV606" s="105">
        <f>MIN(BV591,$L606-SUM($Q606:BU606))</f>
        <v>0</v>
      </c>
      <c r="BW606" s="105">
        <f>MIN(BW591,$L606-SUM($Q606:BV606))</f>
        <v>0</v>
      </c>
      <c r="BX606" s="105">
        <f>MIN(BX591,$L606-SUM($Q606:BW606))</f>
        <v>0</v>
      </c>
      <c r="BY606" s="105">
        <f>MIN(BY591,$L606-SUM($Q606:BX606))</f>
        <v>0</v>
      </c>
      <c r="BZ606" s="105">
        <f>MIN(BZ591,$L606-SUM($Q606:BY606))</f>
        <v>0</v>
      </c>
      <c r="CA606" s="105">
        <f>MIN(CA591,$L606-SUM($Q606:BZ606))</f>
        <v>0</v>
      </c>
      <c r="CB606" s="105">
        <f>MIN(CB591,$L606-SUM($Q606:CA606))</f>
        <v>0</v>
      </c>
      <c r="CC606" s="105">
        <f>MIN(CC591,$L606-SUM($Q606:CB606))</f>
        <v>0</v>
      </c>
      <c r="CD606" s="105">
        <f>MIN(CD591,$L606-SUM($Q606:CC606))</f>
        <v>0</v>
      </c>
      <c r="CE606" s="105">
        <f>MIN(CE591,$L606-SUM($Q606:CD606))</f>
        <v>0</v>
      </c>
      <c r="CF606" s="105">
        <f>MIN(CF591,$L606-SUM($Q606:CE606))</f>
        <v>0</v>
      </c>
      <c r="CG606" s="105">
        <f>MIN(CG591,$L606-SUM($Q606:CF606))</f>
        <v>0</v>
      </c>
      <c r="CH606" s="105">
        <f>MIN(CH591,$L606-SUM($Q606:CG606))</f>
        <v>0</v>
      </c>
      <c r="CI606" s="105">
        <f>MIN(CI591,$L606-SUM($Q606:CH606))</f>
        <v>0</v>
      </c>
      <c r="CJ606" s="105">
        <f>MIN(CJ591,$L606-SUM($Q606:CI606))</f>
        <v>0</v>
      </c>
      <c r="CK606" s="105">
        <f>MIN(CK591,$L606-SUM($Q606:CJ606))</f>
        <v>0</v>
      </c>
      <c r="CL606" s="105">
        <f>MIN(CL591,$L606-SUM($Q606:CK606))</f>
        <v>0</v>
      </c>
      <c r="CM606" s="105">
        <f>MIN(CM591,$L606-SUM($Q606:CL606))</f>
        <v>0</v>
      </c>
      <c r="CN606" s="105">
        <f>MIN(CN591,$L606-SUM($Q606:CM606))</f>
        <v>0</v>
      </c>
      <c r="CO606" s="105">
        <f>MIN(CO591,$L606-SUM($Q606:CN606))</f>
        <v>0</v>
      </c>
      <c r="CP606" s="105">
        <f>MIN(CP591,$L606-SUM($Q606:CO606))</f>
        <v>0</v>
      </c>
      <c r="CQ606" s="105"/>
    </row>
    <row r="607" spans="1:95" s="23" customFormat="1" ht="12.75" outlineLevel="1" x14ac:dyDescent="0.2">
      <c r="B607" s="173" t="s">
        <v>56</v>
      </c>
      <c r="C607" s="173"/>
      <c r="D607" s="173"/>
      <c r="E607" s="173"/>
      <c r="F607" s="173"/>
      <c r="G607" s="173"/>
      <c r="H607" s="173"/>
      <c r="I607" s="173"/>
      <c r="J607" s="175" t="s">
        <v>5</v>
      </c>
      <c r="K607" s="173"/>
      <c r="L607" s="182">
        <f>$P$591*Input_Scen!J157</f>
        <v>414.29919886016978</v>
      </c>
      <c r="M607" s="173"/>
      <c r="N607" s="173"/>
      <c r="O607" s="173"/>
      <c r="P607" s="177">
        <f>SUM(R607:CP607)</f>
        <v>414.29919886016984</v>
      </c>
      <c r="Q607" s="173"/>
      <c r="R607" s="184">
        <f t="shared" ref="R607:CC607" si="290">R591-R606</f>
        <v>0</v>
      </c>
      <c r="S607" s="184">
        <f t="shared" si="290"/>
        <v>0</v>
      </c>
      <c r="T607" s="184">
        <f t="shared" si="290"/>
        <v>0</v>
      </c>
      <c r="U607" s="184">
        <f t="shared" si="290"/>
        <v>140.62582068514894</v>
      </c>
      <c r="V607" s="184">
        <f t="shared" si="290"/>
        <v>116.06720021599453</v>
      </c>
      <c r="W607" s="184">
        <f t="shared" si="290"/>
        <v>157.60617795902635</v>
      </c>
      <c r="X607" s="184">
        <f t="shared" si="290"/>
        <v>0</v>
      </c>
      <c r="Y607" s="184">
        <f t="shared" si="290"/>
        <v>0</v>
      </c>
      <c r="Z607" s="184">
        <f t="shared" si="290"/>
        <v>0</v>
      </c>
      <c r="AA607" s="184">
        <f t="shared" si="290"/>
        <v>0</v>
      </c>
      <c r="AB607" s="184">
        <f t="shared" si="290"/>
        <v>0</v>
      </c>
      <c r="AC607" s="184">
        <f t="shared" si="290"/>
        <v>0</v>
      </c>
      <c r="AD607" s="184">
        <f t="shared" si="290"/>
        <v>0</v>
      </c>
      <c r="AE607" s="184">
        <f t="shared" si="290"/>
        <v>0</v>
      </c>
      <c r="AF607" s="184">
        <f t="shared" si="290"/>
        <v>0</v>
      </c>
      <c r="AG607" s="184">
        <f t="shared" si="290"/>
        <v>0</v>
      </c>
      <c r="AH607" s="184">
        <f t="shared" si="290"/>
        <v>0</v>
      </c>
      <c r="AI607" s="184">
        <f t="shared" si="290"/>
        <v>0</v>
      </c>
      <c r="AJ607" s="184">
        <f t="shared" si="290"/>
        <v>0</v>
      </c>
      <c r="AK607" s="184">
        <f t="shared" si="290"/>
        <v>0</v>
      </c>
      <c r="AL607" s="184">
        <f t="shared" si="290"/>
        <v>0</v>
      </c>
      <c r="AM607" s="184">
        <f t="shared" si="290"/>
        <v>0</v>
      </c>
      <c r="AN607" s="184">
        <f t="shared" si="290"/>
        <v>0</v>
      </c>
      <c r="AO607" s="184">
        <f t="shared" si="290"/>
        <v>0</v>
      </c>
      <c r="AP607" s="184">
        <f t="shared" si="290"/>
        <v>0</v>
      </c>
      <c r="AQ607" s="184">
        <f t="shared" si="290"/>
        <v>0</v>
      </c>
      <c r="AR607" s="184">
        <f t="shared" si="290"/>
        <v>0</v>
      </c>
      <c r="AS607" s="184">
        <f t="shared" si="290"/>
        <v>0</v>
      </c>
      <c r="AT607" s="184">
        <f t="shared" si="290"/>
        <v>0</v>
      </c>
      <c r="AU607" s="184">
        <f t="shared" si="290"/>
        <v>0</v>
      </c>
      <c r="AV607" s="184">
        <f t="shared" si="290"/>
        <v>0</v>
      </c>
      <c r="AW607" s="184">
        <f t="shared" si="290"/>
        <v>0</v>
      </c>
      <c r="AX607" s="184">
        <f t="shared" si="290"/>
        <v>0</v>
      </c>
      <c r="AY607" s="184">
        <f t="shared" si="290"/>
        <v>0</v>
      </c>
      <c r="AZ607" s="184">
        <f t="shared" si="290"/>
        <v>0</v>
      </c>
      <c r="BA607" s="184">
        <f t="shared" si="290"/>
        <v>0</v>
      </c>
      <c r="BB607" s="184">
        <f t="shared" si="290"/>
        <v>0</v>
      </c>
      <c r="BC607" s="184">
        <f t="shared" si="290"/>
        <v>0</v>
      </c>
      <c r="BD607" s="184">
        <f t="shared" si="290"/>
        <v>0</v>
      </c>
      <c r="BE607" s="184">
        <f t="shared" si="290"/>
        <v>0</v>
      </c>
      <c r="BF607" s="184">
        <f t="shared" si="290"/>
        <v>0</v>
      </c>
      <c r="BG607" s="184">
        <f t="shared" si="290"/>
        <v>0</v>
      </c>
      <c r="BH607" s="184">
        <f t="shared" si="290"/>
        <v>0</v>
      </c>
      <c r="BI607" s="184">
        <f t="shared" si="290"/>
        <v>0</v>
      </c>
      <c r="BJ607" s="184">
        <f t="shared" si="290"/>
        <v>0</v>
      </c>
      <c r="BK607" s="184">
        <f t="shared" si="290"/>
        <v>0</v>
      </c>
      <c r="BL607" s="184">
        <f t="shared" si="290"/>
        <v>0</v>
      </c>
      <c r="BM607" s="184">
        <f t="shared" si="290"/>
        <v>0</v>
      </c>
      <c r="BN607" s="184">
        <f t="shared" si="290"/>
        <v>0</v>
      </c>
      <c r="BO607" s="184">
        <f t="shared" si="290"/>
        <v>0</v>
      </c>
      <c r="BP607" s="184">
        <f t="shared" si="290"/>
        <v>0</v>
      </c>
      <c r="BQ607" s="184">
        <f t="shared" si="290"/>
        <v>0</v>
      </c>
      <c r="BR607" s="184">
        <f t="shared" si="290"/>
        <v>0</v>
      </c>
      <c r="BS607" s="184">
        <f t="shared" si="290"/>
        <v>0</v>
      </c>
      <c r="BT607" s="184">
        <f t="shared" si="290"/>
        <v>0</v>
      </c>
      <c r="BU607" s="184">
        <f t="shared" si="290"/>
        <v>0</v>
      </c>
      <c r="BV607" s="184">
        <f t="shared" si="290"/>
        <v>0</v>
      </c>
      <c r="BW607" s="184">
        <f t="shared" si="290"/>
        <v>0</v>
      </c>
      <c r="BX607" s="184">
        <f t="shared" si="290"/>
        <v>0</v>
      </c>
      <c r="BY607" s="184">
        <f t="shared" si="290"/>
        <v>0</v>
      </c>
      <c r="BZ607" s="184">
        <f t="shared" si="290"/>
        <v>0</v>
      </c>
      <c r="CA607" s="184">
        <f t="shared" si="290"/>
        <v>0</v>
      </c>
      <c r="CB607" s="184">
        <f t="shared" si="290"/>
        <v>0</v>
      </c>
      <c r="CC607" s="184">
        <f t="shared" si="290"/>
        <v>0</v>
      </c>
      <c r="CD607" s="184">
        <f t="shared" ref="CD607:CP607" si="291">CD591-CD606</f>
        <v>0</v>
      </c>
      <c r="CE607" s="184">
        <f t="shared" si="291"/>
        <v>0</v>
      </c>
      <c r="CF607" s="184">
        <f t="shared" si="291"/>
        <v>0</v>
      </c>
      <c r="CG607" s="184">
        <f t="shared" si="291"/>
        <v>0</v>
      </c>
      <c r="CH607" s="184">
        <f t="shared" si="291"/>
        <v>0</v>
      </c>
      <c r="CI607" s="184">
        <f t="shared" si="291"/>
        <v>0</v>
      </c>
      <c r="CJ607" s="184">
        <f t="shared" si="291"/>
        <v>0</v>
      </c>
      <c r="CK607" s="184">
        <f t="shared" si="291"/>
        <v>0</v>
      </c>
      <c r="CL607" s="184">
        <f t="shared" si="291"/>
        <v>0</v>
      </c>
      <c r="CM607" s="184">
        <f t="shared" si="291"/>
        <v>0</v>
      </c>
      <c r="CN607" s="184">
        <f t="shared" si="291"/>
        <v>0</v>
      </c>
      <c r="CO607" s="184">
        <f t="shared" si="291"/>
        <v>0</v>
      </c>
      <c r="CP607" s="184">
        <f t="shared" si="291"/>
        <v>0</v>
      </c>
      <c r="CQ607" s="105"/>
    </row>
    <row r="608" spans="1:95" s="23" customFormat="1" ht="12.75" outlineLevel="1" x14ac:dyDescent="0.2">
      <c r="J608" s="58" t="s">
        <v>5</v>
      </c>
      <c r="L608" s="183">
        <f>SUM(L606:L607)</f>
        <v>517.87399857521223</v>
      </c>
      <c r="M608" s="67"/>
      <c r="N608" s="67"/>
      <c r="O608" s="67"/>
      <c r="P608" s="180">
        <f>SUM(R608:CP608)</f>
        <v>517.87399857521223</v>
      </c>
      <c r="Q608" s="67"/>
      <c r="R608" s="185">
        <f t="shared" ref="R608:CC608" si="292">SUM(R606:R607)</f>
        <v>0</v>
      </c>
      <c r="S608" s="185">
        <f t="shared" si="292"/>
        <v>0</v>
      </c>
      <c r="T608" s="185">
        <f t="shared" si="292"/>
        <v>0</v>
      </c>
      <c r="U608" s="185">
        <f t="shared" si="292"/>
        <v>244.20062040019135</v>
      </c>
      <c r="V608" s="185">
        <f t="shared" si="292"/>
        <v>116.06720021599453</v>
      </c>
      <c r="W608" s="185">
        <f t="shared" si="292"/>
        <v>157.60617795902635</v>
      </c>
      <c r="X608" s="185">
        <f t="shared" si="292"/>
        <v>0</v>
      </c>
      <c r="Y608" s="185">
        <f t="shared" si="292"/>
        <v>0</v>
      </c>
      <c r="Z608" s="185">
        <f t="shared" si="292"/>
        <v>0</v>
      </c>
      <c r="AA608" s="185">
        <f t="shared" si="292"/>
        <v>0</v>
      </c>
      <c r="AB608" s="185">
        <f t="shared" si="292"/>
        <v>0</v>
      </c>
      <c r="AC608" s="185">
        <f t="shared" si="292"/>
        <v>0</v>
      </c>
      <c r="AD608" s="185">
        <f t="shared" si="292"/>
        <v>0</v>
      </c>
      <c r="AE608" s="185">
        <f t="shared" si="292"/>
        <v>0</v>
      </c>
      <c r="AF608" s="185">
        <f t="shared" si="292"/>
        <v>0</v>
      </c>
      <c r="AG608" s="185">
        <f t="shared" si="292"/>
        <v>0</v>
      </c>
      <c r="AH608" s="185">
        <f t="shared" si="292"/>
        <v>0</v>
      </c>
      <c r="AI608" s="185">
        <f t="shared" si="292"/>
        <v>0</v>
      </c>
      <c r="AJ608" s="185">
        <f t="shared" si="292"/>
        <v>0</v>
      </c>
      <c r="AK608" s="185">
        <f t="shared" si="292"/>
        <v>0</v>
      </c>
      <c r="AL608" s="185">
        <f t="shared" si="292"/>
        <v>0</v>
      </c>
      <c r="AM608" s="185">
        <f t="shared" si="292"/>
        <v>0</v>
      </c>
      <c r="AN608" s="185">
        <f t="shared" si="292"/>
        <v>0</v>
      </c>
      <c r="AO608" s="185">
        <f t="shared" si="292"/>
        <v>0</v>
      </c>
      <c r="AP608" s="185">
        <f t="shared" si="292"/>
        <v>0</v>
      </c>
      <c r="AQ608" s="185">
        <f t="shared" si="292"/>
        <v>0</v>
      </c>
      <c r="AR608" s="185">
        <f t="shared" si="292"/>
        <v>0</v>
      </c>
      <c r="AS608" s="185">
        <f t="shared" si="292"/>
        <v>0</v>
      </c>
      <c r="AT608" s="185">
        <f t="shared" si="292"/>
        <v>0</v>
      </c>
      <c r="AU608" s="185">
        <f t="shared" si="292"/>
        <v>0</v>
      </c>
      <c r="AV608" s="185">
        <f t="shared" si="292"/>
        <v>0</v>
      </c>
      <c r="AW608" s="185">
        <f t="shared" si="292"/>
        <v>0</v>
      </c>
      <c r="AX608" s="185">
        <f t="shared" si="292"/>
        <v>0</v>
      </c>
      <c r="AY608" s="185">
        <f t="shared" si="292"/>
        <v>0</v>
      </c>
      <c r="AZ608" s="185">
        <f t="shared" si="292"/>
        <v>0</v>
      </c>
      <c r="BA608" s="185">
        <f t="shared" si="292"/>
        <v>0</v>
      </c>
      <c r="BB608" s="185">
        <f t="shared" si="292"/>
        <v>0</v>
      </c>
      <c r="BC608" s="185">
        <f t="shared" si="292"/>
        <v>0</v>
      </c>
      <c r="BD608" s="185">
        <f t="shared" si="292"/>
        <v>0</v>
      </c>
      <c r="BE608" s="185">
        <f t="shared" si="292"/>
        <v>0</v>
      </c>
      <c r="BF608" s="185">
        <f t="shared" si="292"/>
        <v>0</v>
      </c>
      <c r="BG608" s="185">
        <f t="shared" si="292"/>
        <v>0</v>
      </c>
      <c r="BH608" s="185">
        <f t="shared" si="292"/>
        <v>0</v>
      </c>
      <c r="BI608" s="185">
        <f t="shared" si="292"/>
        <v>0</v>
      </c>
      <c r="BJ608" s="185">
        <f t="shared" si="292"/>
        <v>0</v>
      </c>
      <c r="BK608" s="185">
        <f t="shared" si="292"/>
        <v>0</v>
      </c>
      <c r="BL608" s="185">
        <f t="shared" si="292"/>
        <v>0</v>
      </c>
      <c r="BM608" s="185">
        <f t="shared" si="292"/>
        <v>0</v>
      </c>
      <c r="BN608" s="185">
        <f t="shared" si="292"/>
        <v>0</v>
      </c>
      <c r="BO608" s="185">
        <f t="shared" si="292"/>
        <v>0</v>
      </c>
      <c r="BP608" s="185">
        <f t="shared" si="292"/>
        <v>0</v>
      </c>
      <c r="BQ608" s="185">
        <f t="shared" si="292"/>
        <v>0</v>
      </c>
      <c r="BR608" s="185">
        <f t="shared" si="292"/>
        <v>0</v>
      </c>
      <c r="BS608" s="185">
        <f t="shared" si="292"/>
        <v>0</v>
      </c>
      <c r="BT608" s="185">
        <f t="shared" si="292"/>
        <v>0</v>
      </c>
      <c r="BU608" s="185">
        <f t="shared" si="292"/>
        <v>0</v>
      </c>
      <c r="BV608" s="185">
        <f t="shared" si="292"/>
        <v>0</v>
      </c>
      <c r="BW608" s="185">
        <f t="shared" si="292"/>
        <v>0</v>
      </c>
      <c r="BX608" s="185">
        <f t="shared" si="292"/>
        <v>0</v>
      </c>
      <c r="BY608" s="185">
        <f t="shared" si="292"/>
        <v>0</v>
      </c>
      <c r="BZ608" s="185">
        <f t="shared" si="292"/>
        <v>0</v>
      </c>
      <c r="CA608" s="185">
        <f t="shared" si="292"/>
        <v>0</v>
      </c>
      <c r="CB608" s="185">
        <f t="shared" si="292"/>
        <v>0</v>
      </c>
      <c r="CC608" s="185">
        <f t="shared" si="292"/>
        <v>0</v>
      </c>
      <c r="CD608" s="185">
        <f t="shared" ref="CD608:CP608" si="293">SUM(CD606:CD607)</f>
        <v>0</v>
      </c>
      <c r="CE608" s="185">
        <f t="shared" si="293"/>
        <v>0</v>
      </c>
      <c r="CF608" s="185">
        <f t="shared" si="293"/>
        <v>0</v>
      </c>
      <c r="CG608" s="185">
        <f t="shared" si="293"/>
        <v>0</v>
      </c>
      <c r="CH608" s="185">
        <f t="shared" si="293"/>
        <v>0</v>
      </c>
      <c r="CI608" s="185">
        <f t="shared" si="293"/>
        <v>0</v>
      </c>
      <c r="CJ608" s="185">
        <f t="shared" si="293"/>
        <v>0</v>
      </c>
      <c r="CK608" s="185">
        <f t="shared" si="293"/>
        <v>0</v>
      </c>
      <c r="CL608" s="185">
        <f t="shared" si="293"/>
        <v>0</v>
      </c>
      <c r="CM608" s="185">
        <f t="shared" si="293"/>
        <v>0</v>
      </c>
      <c r="CN608" s="185">
        <f t="shared" si="293"/>
        <v>0</v>
      </c>
      <c r="CO608" s="185">
        <f t="shared" si="293"/>
        <v>0</v>
      </c>
      <c r="CP608" s="185">
        <f t="shared" si="293"/>
        <v>0</v>
      </c>
      <c r="CQ608" s="185"/>
    </row>
    <row r="609" spans="1:94" ht="12.75" customHeight="1" outlineLevel="1" x14ac:dyDescent="0.2">
      <c r="L609" s="145"/>
      <c r="P609" s="146"/>
      <c r="R609" s="147"/>
      <c r="S609" s="147"/>
      <c r="T609" s="147"/>
      <c r="U609" s="147"/>
      <c r="V609" s="147"/>
      <c r="W609" s="147"/>
      <c r="X609" s="147"/>
      <c r="Y609" s="147"/>
      <c r="Z609" s="147"/>
      <c r="AA609" s="147"/>
      <c r="AB609" s="147"/>
      <c r="AC609" s="147"/>
      <c r="AD609" s="147"/>
      <c r="AE609" s="147"/>
      <c r="AF609" s="147"/>
      <c r="AG609" s="147"/>
      <c r="AH609" s="147"/>
      <c r="AI609" s="147"/>
      <c r="AJ609" s="147"/>
      <c r="AK609" s="147"/>
      <c r="AL609" s="147"/>
      <c r="AM609" s="147"/>
      <c r="AN609" s="147"/>
      <c r="AO609" s="147"/>
      <c r="AP609" s="147"/>
      <c r="AQ609" s="147"/>
      <c r="AR609" s="147"/>
      <c r="AS609" s="147"/>
      <c r="AT609" s="147"/>
      <c r="AU609" s="147"/>
      <c r="AV609" s="147"/>
      <c r="AW609" s="147"/>
      <c r="AX609" s="147"/>
      <c r="AY609" s="147"/>
      <c r="AZ609" s="147"/>
      <c r="BA609" s="147"/>
      <c r="BB609" s="147"/>
      <c r="BC609" s="147"/>
      <c r="BD609" s="147"/>
      <c r="BE609" s="147"/>
      <c r="BF609" s="147"/>
      <c r="BG609" s="147"/>
      <c r="BH609" s="147"/>
      <c r="BI609" s="147"/>
      <c r="BJ609" s="147"/>
      <c r="BK609" s="147"/>
      <c r="BL609" s="147"/>
      <c r="BM609" s="147"/>
      <c r="BN609" s="147"/>
      <c r="BO609" s="147"/>
      <c r="BP609" s="147"/>
      <c r="BQ609" s="147"/>
      <c r="BR609" s="147"/>
      <c r="BS609" s="147"/>
      <c r="BT609" s="147"/>
      <c r="BU609" s="147"/>
      <c r="BV609" s="147"/>
      <c r="BW609" s="147"/>
      <c r="BX609" s="147"/>
      <c r="BY609" s="147"/>
      <c r="BZ609" s="147"/>
      <c r="CA609" s="147"/>
      <c r="CB609" s="147"/>
      <c r="CC609" s="147"/>
      <c r="CD609" s="147"/>
      <c r="CE609" s="147"/>
      <c r="CF609" s="147"/>
      <c r="CG609" s="147"/>
      <c r="CH609" s="147"/>
      <c r="CI609" s="147"/>
      <c r="CJ609" s="147"/>
      <c r="CK609" s="147"/>
      <c r="CL609" s="147"/>
      <c r="CM609" s="147"/>
      <c r="CN609" s="147"/>
      <c r="CO609" s="147"/>
      <c r="CP609" s="147"/>
    </row>
    <row r="610" spans="1:94" ht="12.75" customHeight="1" outlineLevel="1" x14ac:dyDescent="0.2">
      <c r="B610" s="41" t="s">
        <v>74</v>
      </c>
      <c r="L610" s="145"/>
      <c r="P610" s="146"/>
      <c r="R610" s="147"/>
      <c r="S610" s="147"/>
      <c r="T610" s="147"/>
      <c r="U610" s="147"/>
      <c r="V610" s="147"/>
      <c r="W610" s="147"/>
      <c r="X610" s="147"/>
      <c r="Y610" s="147"/>
      <c r="Z610" s="147"/>
      <c r="AA610" s="147"/>
      <c r="AB610" s="147"/>
      <c r="AC610" s="147"/>
      <c r="AD610" s="147"/>
      <c r="AE610" s="147"/>
      <c r="AF610" s="147"/>
      <c r="AG610" s="147"/>
      <c r="AH610" s="147"/>
      <c r="AI610" s="147"/>
      <c r="AJ610" s="147"/>
      <c r="AK610" s="147"/>
      <c r="AL610" s="147"/>
      <c r="AM610" s="147"/>
      <c r="AN610" s="147"/>
      <c r="AO610" s="147"/>
      <c r="AP610" s="147"/>
      <c r="AQ610" s="147"/>
      <c r="AR610" s="147"/>
      <c r="AS610" s="147"/>
      <c r="AT610" s="147"/>
      <c r="AU610" s="147"/>
      <c r="AV610" s="147"/>
      <c r="AW610" s="147"/>
      <c r="AX610" s="147"/>
      <c r="AY610" s="147"/>
      <c r="AZ610" s="147"/>
      <c r="BA610" s="147"/>
      <c r="BB610" s="147"/>
      <c r="BC610" s="147"/>
      <c r="BD610" s="147"/>
      <c r="BE610" s="147"/>
      <c r="BF610" s="147"/>
      <c r="BG610" s="147"/>
      <c r="BH610" s="147"/>
      <c r="BI610" s="147"/>
      <c r="BJ610" s="147"/>
      <c r="BK610" s="147"/>
      <c r="BL610" s="147"/>
      <c r="BM610" s="147"/>
      <c r="BN610" s="147"/>
      <c r="BO610" s="147"/>
      <c r="BP610" s="147"/>
      <c r="BQ610" s="147"/>
      <c r="BR610" s="147"/>
      <c r="BS610" s="147"/>
      <c r="BT610" s="147"/>
      <c r="BU610" s="147"/>
      <c r="BV610" s="147"/>
      <c r="BW610" s="147"/>
      <c r="BX610" s="147"/>
      <c r="BY610" s="147"/>
      <c r="BZ610" s="147"/>
      <c r="CA610" s="147"/>
      <c r="CB610" s="147"/>
      <c r="CC610" s="147"/>
      <c r="CD610" s="147"/>
      <c r="CE610" s="147"/>
      <c r="CF610" s="147"/>
      <c r="CG610" s="147"/>
      <c r="CH610" s="147"/>
      <c r="CI610" s="147"/>
      <c r="CJ610" s="147"/>
      <c r="CK610" s="147"/>
      <c r="CL610" s="147"/>
      <c r="CM610" s="147"/>
      <c r="CN610" s="147"/>
      <c r="CO610" s="147"/>
      <c r="CP610" s="147"/>
    </row>
    <row r="611" spans="1:94" ht="12.75" customHeight="1" outlineLevel="1" x14ac:dyDescent="0.2">
      <c r="B611" s="41"/>
      <c r="L611" s="171" t="s">
        <v>230</v>
      </c>
      <c r="P611" s="146"/>
      <c r="R611" s="147"/>
      <c r="S611" s="147"/>
      <c r="T611" s="147"/>
      <c r="U611" s="147"/>
      <c r="V611" s="147"/>
      <c r="W611" s="147"/>
      <c r="X611" s="147"/>
      <c r="Y611" s="147"/>
      <c r="Z611" s="147"/>
      <c r="AA611" s="147"/>
      <c r="AB611" s="147"/>
      <c r="AC611" s="147"/>
      <c r="AD611" s="147"/>
      <c r="AE611" s="147"/>
      <c r="AF611" s="147"/>
      <c r="AG611" s="147"/>
      <c r="AH611" s="147"/>
      <c r="AI611" s="147"/>
      <c r="AJ611" s="147"/>
      <c r="AK611" s="147"/>
      <c r="AL611" s="147"/>
      <c r="AM611" s="147"/>
      <c r="AN611" s="147"/>
      <c r="AO611" s="147"/>
      <c r="AP611" s="147"/>
      <c r="AQ611" s="147"/>
      <c r="AR611" s="147"/>
      <c r="AS611" s="147"/>
      <c r="AT611" s="147"/>
      <c r="AU611" s="147"/>
      <c r="AV611" s="147"/>
      <c r="AW611" s="147"/>
      <c r="AX611" s="147"/>
      <c r="AY611" s="147"/>
      <c r="AZ611" s="147"/>
      <c r="BA611" s="147"/>
      <c r="BB611" s="147"/>
      <c r="BC611" s="147"/>
      <c r="BD611" s="147"/>
      <c r="BE611" s="147"/>
      <c r="BF611" s="147"/>
      <c r="BG611" s="147"/>
      <c r="BH611" s="147"/>
      <c r="BI611" s="147"/>
      <c r="BJ611" s="147"/>
      <c r="BK611" s="147"/>
      <c r="BL611" s="147"/>
      <c r="BM611" s="147"/>
      <c r="BN611" s="147"/>
      <c r="BO611" s="147"/>
      <c r="BP611" s="147"/>
      <c r="BQ611" s="147"/>
      <c r="BR611" s="147"/>
      <c r="BS611" s="147"/>
      <c r="BT611" s="147"/>
      <c r="BU611" s="147"/>
      <c r="BV611" s="147"/>
      <c r="BW611" s="147"/>
      <c r="BX611" s="147"/>
      <c r="BY611" s="147"/>
      <c r="BZ611" s="147"/>
      <c r="CA611" s="147"/>
      <c r="CB611" s="147"/>
      <c r="CC611" s="147"/>
      <c r="CD611" s="147"/>
      <c r="CE611" s="147"/>
      <c r="CF611" s="147"/>
      <c r="CG611" s="147"/>
      <c r="CH611" s="147"/>
      <c r="CI611" s="147"/>
      <c r="CJ611" s="147"/>
      <c r="CK611" s="147"/>
      <c r="CL611" s="147"/>
      <c r="CM611" s="147"/>
      <c r="CN611" s="147"/>
      <c r="CO611" s="147"/>
      <c r="CP611" s="147"/>
    </row>
    <row r="612" spans="1:94" ht="12.75" customHeight="1" outlineLevel="1" x14ac:dyDescent="0.2">
      <c r="B612" s="3" t="s">
        <v>76</v>
      </c>
      <c r="J612" s="58" t="s">
        <v>5</v>
      </c>
      <c r="L612" s="172">
        <f>Input_Scen!J161</f>
        <v>0.5</v>
      </c>
      <c r="P612" s="127">
        <f>SUM(R612:CP612)</f>
        <v>51.787399857521208</v>
      </c>
      <c r="R612" s="147">
        <f t="shared" ref="R612:AA613" si="294">$L612*R$606</f>
        <v>0</v>
      </c>
      <c r="S612" s="147">
        <f t="shared" si="294"/>
        <v>0</v>
      </c>
      <c r="T612" s="147">
        <f t="shared" si="294"/>
        <v>0</v>
      </c>
      <c r="U612" s="147">
        <f t="shared" si="294"/>
        <v>51.787399857521208</v>
      </c>
      <c r="V612" s="147">
        <f t="shared" si="294"/>
        <v>0</v>
      </c>
      <c r="W612" s="147">
        <f t="shared" si="294"/>
        <v>0</v>
      </c>
      <c r="X612" s="147">
        <f t="shared" si="294"/>
        <v>0</v>
      </c>
      <c r="Y612" s="147">
        <f t="shared" si="294"/>
        <v>0</v>
      </c>
      <c r="Z612" s="147">
        <f t="shared" si="294"/>
        <v>0</v>
      </c>
      <c r="AA612" s="147">
        <f t="shared" si="294"/>
        <v>0</v>
      </c>
      <c r="AB612" s="147">
        <f t="shared" ref="AB612:AK613" si="295">$L612*AB$606</f>
        <v>0</v>
      </c>
      <c r="AC612" s="147">
        <f t="shared" si="295"/>
        <v>0</v>
      </c>
      <c r="AD612" s="147">
        <f t="shared" si="295"/>
        <v>0</v>
      </c>
      <c r="AE612" s="147">
        <f t="shared" si="295"/>
        <v>0</v>
      </c>
      <c r="AF612" s="147">
        <f t="shared" si="295"/>
        <v>0</v>
      </c>
      <c r="AG612" s="147">
        <f t="shared" si="295"/>
        <v>0</v>
      </c>
      <c r="AH612" s="147">
        <f t="shared" si="295"/>
        <v>0</v>
      </c>
      <c r="AI612" s="147">
        <f t="shared" si="295"/>
        <v>0</v>
      </c>
      <c r="AJ612" s="147">
        <f t="shared" si="295"/>
        <v>0</v>
      </c>
      <c r="AK612" s="147">
        <f t="shared" si="295"/>
        <v>0</v>
      </c>
      <c r="AL612" s="147">
        <f t="shared" ref="AL612:AU613" si="296">$L612*AL$606</f>
        <v>0</v>
      </c>
      <c r="AM612" s="147">
        <f t="shared" si="296"/>
        <v>0</v>
      </c>
      <c r="AN612" s="147">
        <f t="shared" si="296"/>
        <v>0</v>
      </c>
      <c r="AO612" s="147">
        <f t="shared" si="296"/>
        <v>0</v>
      </c>
      <c r="AP612" s="147">
        <f t="shared" si="296"/>
        <v>0</v>
      </c>
      <c r="AQ612" s="147">
        <f t="shared" si="296"/>
        <v>0</v>
      </c>
      <c r="AR612" s="147">
        <f t="shared" si="296"/>
        <v>0</v>
      </c>
      <c r="AS612" s="147">
        <f t="shared" si="296"/>
        <v>0</v>
      </c>
      <c r="AT612" s="147">
        <f t="shared" si="296"/>
        <v>0</v>
      </c>
      <c r="AU612" s="147">
        <f t="shared" si="296"/>
        <v>0</v>
      </c>
      <c r="AV612" s="147">
        <f t="shared" ref="AV612:BE613" si="297">$L612*AV$606</f>
        <v>0</v>
      </c>
      <c r="AW612" s="147">
        <f t="shared" si="297"/>
        <v>0</v>
      </c>
      <c r="AX612" s="147">
        <f t="shared" si="297"/>
        <v>0</v>
      </c>
      <c r="AY612" s="147">
        <f t="shared" si="297"/>
        <v>0</v>
      </c>
      <c r="AZ612" s="147">
        <f t="shared" si="297"/>
        <v>0</v>
      </c>
      <c r="BA612" s="147">
        <f t="shared" si="297"/>
        <v>0</v>
      </c>
      <c r="BB612" s="147">
        <f t="shared" si="297"/>
        <v>0</v>
      </c>
      <c r="BC612" s="147">
        <f t="shared" si="297"/>
        <v>0</v>
      </c>
      <c r="BD612" s="147">
        <f t="shared" si="297"/>
        <v>0</v>
      </c>
      <c r="BE612" s="147">
        <f t="shared" si="297"/>
        <v>0</v>
      </c>
      <c r="BF612" s="147">
        <f t="shared" ref="BF612:BO613" si="298">$L612*BF$606</f>
        <v>0</v>
      </c>
      <c r="BG612" s="147">
        <f t="shared" si="298"/>
        <v>0</v>
      </c>
      <c r="BH612" s="147">
        <f t="shared" si="298"/>
        <v>0</v>
      </c>
      <c r="BI612" s="147">
        <f t="shared" si="298"/>
        <v>0</v>
      </c>
      <c r="BJ612" s="147">
        <f t="shared" si="298"/>
        <v>0</v>
      </c>
      <c r="BK612" s="147">
        <f t="shared" si="298"/>
        <v>0</v>
      </c>
      <c r="BL612" s="147">
        <f t="shared" si="298"/>
        <v>0</v>
      </c>
      <c r="BM612" s="147">
        <f t="shared" si="298"/>
        <v>0</v>
      </c>
      <c r="BN612" s="147">
        <f t="shared" si="298"/>
        <v>0</v>
      </c>
      <c r="BO612" s="147">
        <f t="shared" si="298"/>
        <v>0</v>
      </c>
      <c r="BP612" s="147">
        <f t="shared" ref="BP612:BY613" si="299">$L612*BP$606</f>
        <v>0</v>
      </c>
      <c r="BQ612" s="147">
        <f t="shared" si="299"/>
        <v>0</v>
      </c>
      <c r="BR612" s="147">
        <f t="shared" si="299"/>
        <v>0</v>
      </c>
      <c r="BS612" s="147">
        <f t="shared" si="299"/>
        <v>0</v>
      </c>
      <c r="BT612" s="147">
        <f t="shared" si="299"/>
        <v>0</v>
      </c>
      <c r="BU612" s="147">
        <f t="shared" si="299"/>
        <v>0</v>
      </c>
      <c r="BV612" s="147">
        <f t="shared" si="299"/>
        <v>0</v>
      </c>
      <c r="BW612" s="147">
        <f t="shared" si="299"/>
        <v>0</v>
      </c>
      <c r="BX612" s="147">
        <f t="shared" si="299"/>
        <v>0</v>
      </c>
      <c r="BY612" s="147">
        <f t="shared" si="299"/>
        <v>0</v>
      </c>
      <c r="BZ612" s="147">
        <f t="shared" ref="BZ612:CI613" si="300">$L612*BZ$606</f>
        <v>0</v>
      </c>
      <c r="CA612" s="147">
        <f t="shared" si="300"/>
        <v>0</v>
      </c>
      <c r="CB612" s="147">
        <f t="shared" si="300"/>
        <v>0</v>
      </c>
      <c r="CC612" s="147">
        <f t="shared" si="300"/>
        <v>0</v>
      </c>
      <c r="CD612" s="147">
        <f t="shared" si="300"/>
        <v>0</v>
      </c>
      <c r="CE612" s="147">
        <f t="shared" si="300"/>
        <v>0</v>
      </c>
      <c r="CF612" s="147">
        <f t="shared" si="300"/>
        <v>0</v>
      </c>
      <c r="CG612" s="147">
        <f t="shared" si="300"/>
        <v>0</v>
      </c>
      <c r="CH612" s="147">
        <f t="shared" si="300"/>
        <v>0</v>
      </c>
      <c r="CI612" s="147">
        <f t="shared" si="300"/>
        <v>0</v>
      </c>
      <c r="CJ612" s="147">
        <f t="shared" ref="CJ612:CP613" si="301">$L612*CJ$606</f>
        <v>0</v>
      </c>
      <c r="CK612" s="147">
        <f t="shared" si="301"/>
        <v>0</v>
      </c>
      <c r="CL612" s="147">
        <f t="shared" si="301"/>
        <v>0</v>
      </c>
      <c r="CM612" s="147">
        <f t="shared" si="301"/>
        <v>0</v>
      </c>
      <c r="CN612" s="147">
        <f t="shared" si="301"/>
        <v>0</v>
      </c>
      <c r="CO612" s="147">
        <f t="shared" si="301"/>
        <v>0</v>
      </c>
      <c r="CP612" s="147">
        <f t="shared" si="301"/>
        <v>0</v>
      </c>
    </row>
    <row r="613" spans="1:94" ht="12.75" customHeight="1" outlineLevel="1" x14ac:dyDescent="0.2">
      <c r="B613" s="13" t="s">
        <v>43</v>
      </c>
      <c r="C613" s="13"/>
      <c r="D613" s="13"/>
      <c r="E613" s="13"/>
      <c r="F613" s="13"/>
      <c r="G613" s="13"/>
      <c r="H613" s="13"/>
      <c r="I613" s="157"/>
      <c r="J613" s="175" t="s">
        <v>5</v>
      </c>
      <c r="K613" s="13"/>
      <c r="L613" s="176">
        <f>Input_Scen!J162</f>
        <v>0.5</v>
      </c>
      <c r="M613" s="13"/>
      <c r="N613" s="13"/>
      <c r="O613" s="13"/>
      <c r="P613" s="177">
        <f>SUM(R613:CP613)</f>
        <v>51.787399857521208</v>
      </c>
      <c r="Q613" s="13"/>
      <c r="R613" s="178">
        <f t="shared" si="294"/>
        <v>0</v>
      </c>
      <c r="S613" s="178">
        <f t="shared" si="294"/>
        <v>0</v>
      </c>
      <c r="T613" s="178">
        <f t="shared" si="294"/>
        <v>0</v>
      </c>
      <c r="U613" s="178">
        <f t="shared" si="294"/>
        <v>51.787399857521208</v>
      </c>
      <c r="V613" s="178">
        <f t="shared" si="294"/>
        <v>0</v>
      </c>
      <c r="W613" s="178">
        <f t="shared" si="294"/>
        <v>0</v>
      </c>
      <c r="X613" s="178">
        <f t="shared" si="294"/>
        <v>0</v>
      </c>
      <c r="Y613" s="178">
        <f t="shared" si="294"/>
        <v>0</v>
      </c>
      <c r="Z613" s="178">
        <f t="shared" si="294"/>
        <v>0</v>
      </c>
      <c r="AA613" s="178">
        <f t="shared" si="294"/>
        <v>0</v>
      </c>
      <c r="AB613" s="178">
        <f t="shared" si="295"/>
        <v>0</v>
      </c>
      <c r="AC613" s="178">
        <f t="shared" si="295"/>
        <v>0</v>
      </c>
      <c r="AD613" s="178">
        <f t="shared" si="295"/>
        <v>0</v>
      </c>
      <c r="AE613" s="178">
        <f t="shared" si="295"/>
        <v>0</v>
      </c>
      <c r="AF613" s="178">
        <f t="shared" si="295"/>
        <v>0</v>
      </c>
      <c r="AG613" s="178">
        <f t="shared" si="295"/>
        <v>0</v>
      </c>
      <c r="AH613" s="178">
        <f t="shared" si="295"/>
        <v>0</v>
      </c>
      <c r="AI613" s="178">
        <f t="shared" si="295"/>
        <v>0</v>
      </c>
      <c r="AJ613" s="178">
        <f t="shared" si="295"/>
        <v>0</v>
      </c>
      <c r="AK613" s="178">
        <f t="shared" si="295"/>
        <v>0</v>
      </c>
      <c r="AL613" s="178">
        <f t="shared" si="296"/>
        <v>0</v>
      </c>
      <c r="AM613" s="178">
        <f t="shared" si="296"/>
        <v>0</v>
      </c>
      <c r="AN613" s="178">
        <f t="shared" si="296"/>
        <v>0</v>
      </c>
      <c r="AO613" s="178">
        <f t="shared" si="296"/>
        <v>0</v>
      </c>
      <c r="AP613" s="178">
        <f t="shared" si="296"/>
        <v>0</v>
      </c>
      <c r="AQ613" s="178">
        <f t="shared" si="296"/>
        <v>0</v>
      </c>
      <c r="AR613" s="178">
        <f t="shared" si="296"/>
        <v>0</v>
      </c>
      <c r="AS613" s="178">
        <f t="shared" si="296"/>
        <v>0</v>
      </c>
      <c r="AT613" s="178">
        <f t="shared" si="296"/>
        <v>0</v>
      </c>
      <c r="AU613" s="178">
        <f t="shared" si="296"/>
        <v>0</v>
      </c>
      <c r="AV613" s="178">
        <f t="shared" si="297"/>
        <v>0</v>
      </c>
      <c r="AW613" s="178">
        <f t="shared" si="297"/>
        <v>0</v>
      </c>
      <c r="AX613" s="178">
        <f t="shared" si="297"/>
        <v>0</v>
      </c>
      <c r="AY613" s="178">
        <f t="shared" si="297"/>
        <v>0</v>
      </c>
      <c r="AZ613" s="178">
        <f t="shared" si="297"/>
        <v>0</v>
      </c>
      <c r="BA613" s="178">
        <f t="shared" si="297"/>
        <v>0</v>
      </c>
      <c r="BB613" s="178">
        <f t="shared" si="297"/>
        <v>0</v>
      </c>
      <c r="BC613" s="178">
        <f t="shared" si="297"/>
        <v>0</v>
      </c>
      <c r="BD613" s="178">
        <f t="shared" si="297"/>
        <v>0</v>
      </c>
      <c r="BE613" s="178">
        <f t="shared" si="297"/>
        <v>0</v>
      </c>
      <c r="BF613" s="178">
        <f t="shared" si="298"/>
        <v>0</v>
      </c>
      <c r="BG613" s="178">
        <f t="shared" si="298"/>
        <v>0</v>
      </c>
      <c r="BH613" s="178">
        <f t="shared" si="298"/>
        <v>0</v>
      </c>
      <c r="BI613" s="178">
        <f t="shared" si="298"/>
        <v>0</v>
      </c>
      <c r="BJ613" s="178">
        <f t="shared" si="298"/>
        <v>0</v>
      </c>
      <c r="BK613" s="178">
        <f t="shared" si="298"/>
        <v>0</v>
      </c>
      <c r="BL613" s="178">
        <f t="shared" si="298"/>
        <v>0</v>
      </c>
      <c r="BM613" s="178">
        <f t="shared" si="298"/>
        <v>0</v>
      </c>
      <c r="BN613" s="178">
        <f t="shared" si="298"/>
        <v>0</v>
      </c>
      <c r="BO613" s="178">
        <f t="shared" si="298"/>
        <v>0</v>
      </c>
      <c r="BP613" s="178">
        <f t="shared" si="299"/>
        <v>0</v>
      </c>
      <c r="BQ613" s="178">
        <f t="shared" si="299"/>
        <v>0</v>
      </c>
      <c r="BR613" s="178">
        <f t="shared" si="299"/>
        <v>0</v>
      </c>
      <c r="BS613" s="178">
        <f t="shared" si="299"/>
        <v>0</v>
      </c>
      <c r="BT613" s="178">
        <f t="shared" si="299"/>
        <v>0</v>
      </c>
      <c r="BU613" s="178">
        <f t="shared" si="299"/>
        <v>0</v>
      </c>
      <c r="BV613" s="178">
        <f t="shared" si="299"/>
        <v>0</v>
      </c>
      <c r="BW613" s="178">
        <f t="shared" si="299"/>
        <v>0</v>
      </c>
      <c r="BX613" s="178">
        <f t="shared" si="299"/>
        <v>0</v>
      </c>
      <c r="BY613" s="178">
        <f t="shared" si="299"/>
        <v>0</v>
      </c>
      <c r="BZ613" s="178">
        <f t="shared" si="300"/>
        <v>0</v>
      </c>
      <c r="CA613" s="178">
        <f t="shared" si="300"/>
        <v>0</v>
      </c>
      <c r="CB613" s="178">
        <f t="shared" si="300"/>
        <v>0</v>
      </c>
      <c r="CC613" s="178">
        <f t="shared" si="300"/>
        <v>0</v>
      </c>
      <c r="CD613" s="178">
        <f t="shared" si="300"/>
        <v>0</v>
      </c>
      <c r="CE613" s="178">
        <f t="shared" si="300"/>
        <v>0</v>
      </c>
      <c r="CF613" s="178">
        <f t="shared" si="300"/>
        <v>0</v>
      </c>
      <c r="CG613" s="178">
        <f t="shared" si="300"/>
        <v>0</v>
      </c>
      <c r="CH613" s="178">
        <f t="shared" si="300"/>
        <v>0</v>
      </c>
      <c r="CI613" s="178">
        <f t="shared" si="300"/>
        <v>0</v>
      </c>
      <c r="CJ613" s="178">
        <f t="shared" si="301"/>
        <v>0</v>
      </c>
      <c r="CK613" s="178">
        <f t="shared" si="301"/>
        <v>0</v>
      </c>
      <c r="CL613" s="178">
        <f t="shared" si="301"/>
        <v>0</v>
      </c>
      <c r="CM613" s="178">
        <f t="shared" si="301"/>
        <v>0</v>
      </c>
      <c r="CN613" s="178">
        <f t="shared" si="301"/>
        <v>0</v>
      </c>
      <c r="CO613" s="178">
        <f t="shared" si="301"/>
        <v>0</v>
      </c>
      <c r="CP613" s="178">
        <f t="shared" si="301"/>
        <v>0</v>
      </c>
    </row>
    <row r="614" spans="1:94" ht="12.75" customHeight="1" outlineLevel="1" x14ac:dyDescent="0.2">
      <c r="J614" s="58" t="s">
        <v>5</v>
      </c>
      <c r="L614" s="179">
        <f>SUM(L612:L613)</f>
        <v>1</v>
      </c>
      <c r="P614" s="180">
        <f>SUM(R614:CP614)</f>
        <v>103.57479971504242</v>
      </c>
      <c r="R614" s="156">
        <f>SUM(R612:R613)</f>
        <v>0</v>
      </c>
      <c r="S614" s="156">
        <f t="shared" ref="S614:CD614" si="302">SUM(S612:S613)</f>
        <v>0</v>
      </c>
      <c r="T614" s="156">
        <f t="shared" si="302"/>
        <v>0</v>
      </c>
      <c r="U614" s="156">
        <f t="shared" si="302"/>
        <v>103.57479971504242</v>
      </c>
      <c r="V614" s="156">
        <f t="shared" si="302"/>
        <v>0</v>
      </c>
      <c r="W614" s="156">
        <f t="shared" si="302"/>
        <v>0</v>
      </c>
      <c r="X614" s="156">
        <f t="shared" si="302"/>
        <v>0</v>
      </c>
      <c r="Y614" s="156">
        <f t="shared" si="302"/>
        <v>0</v>
      </c>
      <c r="Z614" s="156">
        <f t="shared" si="302"/>
        <v>0</v>
      </c>
      <c r="AA614" s="156">
        <f t="shared" si="302"/>
        <v>0</v>
      </c>
      <c r="AB614" s="156">
        <f t="shared" si="302"/>
        <v>0</v>
      </c>
      <c r="AC614" s="156">
        <f t="shared" si="302"/>
        <v>0</v>
      </c>
      <c r="AD614" s="156">
        <f t="shared" si="302"/>
        <v>0</v>
      </c>
      <c r="AE614" s="156">
        <f t="shared" si="302"/>
        <v>0</v>
      </c>
      <c r="AF614" s="156">
        <f t="shared" si="302"/>
        <v>0</v>
      </c>
      <c r="AG614" s="156">
        <f t="shared" si="302"/>
        <v>0</v>
      </c>
      <c r="AH614" s="156">
        <f t="shared" si="302"/>
        <v>0</v>
      </c>
      <c r="AI614" s="156">
        <f t="shared" si="302"/>
        <v>0</v>
      </c>
      <c r="AJ614" s="156">
        <f t="shared" si="302"/>
        <v>0</v>
      </c>
      <c r="AK614" s="156">
        <f t="shared" si="302"/>
        <v>0</v>
      </c>
      <c r="AL614" s="156">
        <f t="shared" si="302"/>
        <v>0</v>
      </c>
      <c r="AM614" s="156">
        <f t="shared" si="302"/>
        <v>0</v>
      </c>
      <c r="AN614" s="156">
        <f t="shared" si="302"/>
        <v>0</v>
      </c>
      <c r="AO614" s="156">
        <f t="shared" si="302"/>
        <v>0</v>
      </c>
      <c r="AP614" s="156">
        <f t="shared" si="302"/>
        <v>0</v>
      </c>
      <c r="AQ614" s="156">
        <f t="shared" si="302"/>
        <v>0</v>
      </c>
      <c r="AR614" s="156">
        <f t="shared" si="302"/>
        <v>0</v>
      </c>
      <c r="AS614" s="156">
        <f t="shared" si="302"/>
        <v>0</v>
      </c>
      <c r="AT614" s="156">
        <f t="shared" si="302"/>
        <v>0</v>
      </c>
      <c r="AU614" s="156">
        <f t="shared" si="302"/>
        <v>0</v>
      </c>
      <c r="AV614" s="156">
        <f t="shared" si="302"/>
        <v>0</v>
      </c>
      <c r="AW614" s="156">
        <f t="shared" si="302"/>
        <v>0</v>
      </c>
      <c r="AX614" s="156">
        <f t="shared" si="302"/>
        <v>0</v>
      </c>
      <c r="AY614" s="156">
        <f t="shared" si="302"/>
        <v>0</v>
      </c>
      <c r="AZ614" s="156">
        <f t="shared" si="302"/>
        <v>0</v>
      </c>
      <c r="BA614" s="156">
        <f t="shared" si="302"/>
        <v>0</v>
      </c>
      <c r="BB614" s="156">
        <f t="shared" si="302"/>
        <v>0</v>
      </c>
      <c r="BC614" s="156">
        <f t="shared" si="302"/>
        <v>0</v>
      </c>
      <c r="BD614" s="156">
        <f t="shared" si="302"/>
        <v>0</v>
      </c>
      <c r="BE614" s="156">
        <f t="shared" si="302"/>
        <v>0</v>
      </c>
      <c r="BF614" s="156">
        <f t="shared" si="302"/>
        <v>0</v>
      </c>
      <c r="BG614" s="156">
        <f t="shared" si="302"/>
        <v>0</v>
      </c>
      <c r="BH614" s="156">
        <f t="shared" si="302"/>
        <v>0</v>
      </c>
      <c r="BI614" s="156">
        <f t="shared" si="302"/>
        <v>0</v>
      </c>
      <c r="BJ614" s="156">
        <f t="shared" si="302"/>
        <v>0</v>
      </c>
      <c r="BK614" s="156">
        <f t="shared" si="302"/>
        <v>0</v>
      </c>
      <c r="BL614" s="156">
        <f t="shared" si="302"/>
        <v>0</v>
      </c>
      <c r="BM614" s="156">
        <f t="shared" si="302"/>
        <v>0</v>
      </c>
      <c r="BN614" s="156">
        <f t="shared" si="302"/>
        <v>0</v>
      </c>
      <c r="BO614" s="156">
        <f t="shared" si="302"/>
        <v>0</v>
      </c>
      <c r="BP614" s="156">
        <f t="shared" si="302"/>
        <v>0</v>
      </c>
      <c r="BQ614" s="156">
        <f t="shared" si="302"/>
        <v>0</v>
      </c>
      <c r="BR614" s="156">
        <f t="shared" si="302"/>
        <v>0</v>
      </c>
      <c r="BS614" s="156">
        <f t="shared" si="302"/>
        <v>0</v>
      </c>
      <c r="BT614" s="156">
        <f t="shared" si="302"/>
        <v>0</v>
      </c>
      <c r="BU614" s="156">
        <f t="shared" si="302"/>
        <v>0</v>
      </c>
      <c r="BV614" s="156">
        <f t="shared" si="302"/>
        <v>0</v>
      </c>
      <c r="BW614" s="156">
        <f t="shared" si="302"/>
        <v>0</v>
      </c>
      <c r="BX614" s="156">
        <f t="shared" si="302"/>
        <v>0</v>
      </c>
      <c r="BY614" s="156">
        <f t="shared" si="302"/>
        <v>0</v>
      </c>
      <c r="BZ614" s="156">
        <f t="shared" si="302"/>
        <v>0</v>
      </c>
      <c r="CA614" s="156">
        <f t="shared" si="302"/>
        <v>0</v>
      </c>
      <c r="CB614" s="156">
        <f t="shared" si="302"/>
        <v>0</v>
      </c>
      <c r="CC614" s="156">
        <f t="shared" si="302"/>
        <v>0</v>
      </c>
      <c r="CD614" s="156">
        <f t="shared" si="302"/>
        <v>0</v>
      </c>
      <c r="CE614" s="156">
        <f t="shared" ref="CE614:CP614" si="303">SUM(CE612:CE613)</f>
        <v>0</v>
      </c>
      <c r="CF614" s="156">
        <f t="shared" si="303"/>
        <v>0</v>
      </c>
      <c r="CG614" s="156">
        <f t="shared" si="303"/>
        <v>0</v>
      </c>
      <c r="CH614" s="156">
        <f t="shared" si="303"/>
        <v>0</v>
      </c>
      <c r="CI614" s="156">
        <f t="shared" si="303"/>
        <v>0</v>
      </c>
      <c r="CJ614" s="156">
        <f t="shared" si="303"/>
        <v>0</v>
      </c>
      <c r="CK614" s="156">
        <f t="shared" si="303"/>
        <v>0</v>
      </c>
      <c r="CL614" s="156">
        <f t="shared" si="303"/>
        <v>0</v>
      </c>
      <c r="CM614" s="156">
        <f t="shared" si="303"/>
        <v>0</v>
      </c>
      <c r="CN614" s="156">
        <f t="shared" si="303"/>
        <v>0</v>
      </c>
      <c r="CO614" s="156">
        <f t="shared" si="303"/>
        <v>0</v>
      </c>
      <c r="CP614" s="156">
        <f t="shared" si="303"/>
        <v>0</v>
      </c>
    </row>
    <row r="615" spans="1:94" ht="12.75" customHeight="1" outlineLevel="1" x14ac:dyDescent="0.2">
      <c r="L615" s="145"/>
      <c r="P615" s="146"/>
      <c r="R615" s="147"/>
      <c r="S615" s="147"/>
      <c r="T615" s="147"/>
      <c r="U615" s="147"/>
      <c r="V615" s="147"/>
      <c r="W615" s="147"/>
      <c r="X615" s="147"/>
      <c r="Y615" s="147"/>
      <c r="Z615" s="147"/>
      <c r="AA615" s="147"/>
      <c r="AB615" s="147"/>
      <c r="AC615" s="147"/>
      <c r="AD615" s="147"/>
      <c r="AE615" s="147"/>
      <c r="AF615" s="147"/>
      <c r="AG615" s="147"/>
      <c r="AH615" s="147"/>
      <c r="AI615" s="147"/>
      <c r="AJ615" s="147"/>
      <c r="AK615" s="147"/>
      <c r="AL615" s="147"/>
      <c r="AM615" s="147"/>
      <c r="AN615" s="147"/>
      <c r="AO615" s="147"/>
      <c r="AP615" s="147"/>
      <c r="AQ615" s="147"/>
      <c r="AR615" s="147"/>
      <c r="AS615" s="147"/>
      <c r="AT615" s="147"/>
      <c r="AU615" s="147"/>
      <c r="AV615" s="147"/>
      <c r="AW615" s="147"/>
      <c r="AX615" s="147"/>
      <c r="AY615" s="147"/>
      <c r="AZ615" s="147"/>
      <c r="BA615" s="147"/>
      <c r="BB615" s="147"/>
      <c r="BC615" s="147"/>
      <c r="BD615" s="147"/>
      <c r="BE615" s="147"/>
      <c r="BF615" s="147"/>
      <c r="BG615" s="147"/>
      <c r="BH615" s="147"/>
      <c r="BI615" s="147"/>
      <c r="BJ615" s="147"/>
      <c r="BK615" s="147"/>
      <c r="BL615" s="147"/>
      <c r="BM615" s="147"/>
      <c r="BN615" s="147"/>
      <c r="BO615" s="147"/>
      <c r="BP615" s="147"/>
      <c r="BQ615" s="147"/>
      <c r="BR615" s="147"/>
      <c r="BS615" s="147"/>
      <c r="BT615" s="147"/>
      <c r="BU615" s="147"/>
      <c r="BV615" s="147"/>
      <c r="BW615" s="147"/>
      <c r="BX615" s="147"/>
      <c r="BY615" s="147"/>
      <c r="BZ615" s="147"/>
      <c r="CA615" s="147"/>
      <c r="CB615" s="147"/>
      <c r="CC615" s="147"/>
      <c r="CD615" s="147"/>
      <c r="CE615" s="147"/>
      <c r="CF615" s="147"/>
      <c r="CG615" s="147"/>
      <c r="CH615" s="147"/>
      <c r="CI615" s="147"/>
      <c r="CJ615" s="147"/>
      <c r="CK615" s="147"/>
      <c r="CL615" s="147"/>
      <c r="CM615" s="147"/>
      <c r="CN615" s="147"/>
      <c r="CO615" s="147"/>
      <c r="CP615" s="147"/>
    </row>
    <row r="616" spans="1:94" ht="12.75" customHeight="1" outlineLevel="1" x14ac:dyDescent="0.2">
      <c r="B616" s="41" t="s">
        <v>56</v>
      </c>
      <c r="L616" s="145"/>
      <c r="P616" s="146"/>
      <c r="R616" s="147"/>
      <c r="S616" s="147"/>
      <c r="T616" s="147"/>
      <c r="U616" s="147"/>
      <c r="V616" s="147"/>
      <c r="W616" s="147"/>
      <c r="X616" s="147"/>
      <c r="Y616" s="147"/>
      <c r="Z616" s="147"/>
      <c r="AA616" s="147"/>
      <c r="AB616" s="147"/>
      <c r="AC616" s="147"/>
      <c r="AD616" s="147"/>
      <c r="AE616" s="147"/>
      <c r="AF616" s="147"/>
      <c r="AG616" s="147"/>
      <c r="AH616" s="147"/>
      <c r="AI616" s="147"/>
      <c r="AJ616" s="147"/>
      <c r="AK616" s="147"/>
      <c r="AL616" s="147"/>
      <c r="AM616" s="147"/>
      <c r="AN616" s="147"/>
      <c r="AO616" s="147"/>
      <c r="AP616" s="147"/>
      <c r="AQ616" s="147"/>
      <c r="AR616" s="147"/>
      <c r="AS616" s="147"/>
      <c r="AT616" s="147"/>
      <c r="AU616" s="147"/>
      <c r="AV616" s="147"/>
      <c r="AW616" s="147"/>
      <c r="AX616" s="147"/>
      <c r="AY616" s="147"/>
      <c r="AZ616" s="147"/>
      <c r="BA616" s="147"/>
      <c r="BB616" s="147"/>
      <c r="BC616" s="147"/>
      <c r="BD616" s="147"/>
      <c r="BE616" s="147"/>
      <c r="BF616" s="147"/>
      <c r="BG616" s="147"/>
      <c r="BH616" s="147"/>
      <c r="BI616" s="147"/>
      <c r="BJ616" s="147"/>
      <c r="BK616" s="147"/>
      <c r="BL616" s="147"/>
      <c r="BM616" s="147"/>
      <c r="BN616" s="147"/>
      <c r="BO616" s="147"/>
      <c r="BP616" s="147"/>
      <c r="BQ616" s="147"/>
      <c r="BR616" s="147"/>
      <c r="BS616" s="147"/>
      <c r="BT616" s="147"/>
      <c r="BU616" s="147"/>
      <c r="BV616" s="147"/>
      <c r="BW616" s="147"/>
      <c r="BX616" s="147"/>
      <c r="BY616" s="147"/>
      <c r="BZ616" s="147"/>
      <c r="CA616" s="147"/>
      <c r="CB616" s="147"/>
      <c r="CC616" s="147"/>
      <c r="CD616" s="147"/>
      <c r="CE616" s="147"/>
      <c r="CF616" s="147"/>
      <c r="CG616" s="147"/>
      <c r="CH616" s="147"/>
      <c r="CI616" s="147"/>
      <c r="CJ616" s="147"/>
      <c r="CK616" s="147"/>
      <c r="CL616" s="147"/>
      <c r="CM616" s="147"/>
      <c r="CN616" s="147"/>
      <c r="CO616" s="147"/>
      <c r="CP616" s="147"/>
    </row>
    <row r="617" spans="1:94" ht="12.75" customHeight="1" outlineLevel="1" x14ac:dyDescent="0.2">
      <c r="B617" s="41"/>
      <c r="L617" s="186"/>
      <c r="P617" s="146"/>
      <c r="R617" s="147"/>
      <c r="S617" s="147"/>
      <c r="T617" s="147"/>
      <c r="U617" s="147"/>
      <c r="V617" s="147"/>
      <c r="W617" s="147"/>
      <c r="X617" s="147"/>
      <c r="Y617" s="147"/>
      <c r="Z617" s="147"/>
      <c r="AA617" s="147"/>
      <c r="AB617" s="147"/>
      <c r="AC617" s="147"/>
      <c r="AD617" s="147"/>
      <c r="AE617" s="147"/>
      <c r="AF617" s="147"/>
      <c r="AG617" s="147"/>
      <c r="AH617" s="147"/>
      <c r="AI617" s="147"/>
      <c r="AJ617" s="147"/>
      <c r="AK617" s="147"/>
      <c r="AL617" s="147"/>
      <c r="AM617" s="147"/>
      <c r="AN617" s="147"/>
      <c r="AO617" s="147"/>
      <c r="AP617" s="147"/>
      <c r="AQ617" s="147"/>
      <c r="AR617" s="147"/>
      <c r="AS617" s="147"/>
      <c r="AT617" s="147"/>
      <c r="AU617" s="147"/>
      <c r="AV617" s="147"/>
      <c r="AW617" s="147"/>
      <c r="AX617" s="147"/>
      <c r="AY617" s="147"/>
      <c r="AZ617" s="147"/>
      <c r="BA617" s="147"/>
      <c r="BB617" s="147"/>
      <c r="BC617" s="147"/>
      <c r="BD617" s="147"/>
      <c r="BE617" s="147"/>
      <c r="BF617" s="147"/>
      <c r="BG617" s="147"/>
      <c r="BH617" s="147"/>
      <c r="BI617" s="147"/>
      <c r="BJ617" s="147"/>
      <c r="BK617" s="147"/>
      <c r="BL617" s="147"/>
      <c r="BM617" s="147"/>
      <c r="BN617" s="147"/>
      <c r="BO617" s="147"/>
      <c r="BP617" s="147"/>
      <c r="BQ617" s="147"/>
      <c r="BR617" s="147"/>
      <c r="BS617" s="147"/>
      <c r="BT617" s="147"/>
      <c r="BU617" s="147"/>
      <c r="BV617" s="147"/>
      <c r="BW617" s="147"/>
      <c r="BX617" s="147"/>
      <c r="BY617" s="147"/>
      <c r="BZ617" s="147"/>
      <c r="CA617" s="147"/>
      <c r="CB617" s="147"/>
      <c r="CC617" s="147"/>
      <c r="CD617" s="147"/>
      <c r="CE617" s="147"/>
      <c r="CF617" s="147"/>
      <c r="CG617" s="147"/>
      <c r="CH617" s="147"/>
      <c r="CI617" s="147"/>
      <c r="CJ617" s="147"/>
      <c r="CK617" s="147"/>
      <c r="CL617" s="147"/>
      <c r="CM617" s="147"/>
      <c r="CN617" s="147"/>
      <c r="CO617" s="147"/>
      <c r="CP617" s="147"/>
    </row>
    <row r="618" spans="1:94" ht="12.75" customHeight="1" outlineLevel="1" x14ac:dyDescent="0.2">
      <c r="B618" s="13" t="s">
        <v>387</v>
      </c>
      <c r="C618" s="13"/>
      <c r="D618" s="13"/>
      <c r="E618" s="13"/>
      <c r="F618" s="13"/>
      <c r="G618" s="13"/>
      <c r="H618" s="13"/>
      <c r="I618" s="157"/>
      <c r="J618" s="175" t="s">
        <v>5</v>
      </c>
      <c r="K618" s="13"/>
      <c r="L618" s="187"/>
      <c r="M618" s="13"/>
      <c r="N618" s="13"/>
      <c r="O618" s="13"/>
      <c r="P618" s="177">
        <f>SUM(R618:CP618)</f>
        <v>414.29919886016984</v>
      </c>
      <c r="Q618" s="13"/>
      <c r="R618" s="178">
        <f>R608-R614</f>
        <v>0</v>
      </c>
      <c r="S618" s="178">
        <f t="shared" ref="S618:CD618" si="304">S608-S614</f>
        <v>0</v>
      </c>
      <c r="T618" s="178">
        <f t="shared" si="304"/>
        <v>0</v>
      </c>
      <c r="U618" s="178">
        <f t="shared" si="304"/>
        <v>140.62582068514894</v>
      </c>
      <c r="V618" s="178">
        <f t="shared" si="304"/>
        <v>116.06720021599453</v>
      </c>
      <c r="W618" s="178">
        <f t="shared" si="304"/>
        <v>157.60617795902635</v>
      </c>
      <c r="X618" s="178">
        <f t="shared" si="304"/>
        <v>0</v>
      </c>
      <c r="Y618" s="178">
        <f t="shared" si="304"/>
        <v>0</v>
      </c>
      <c r="Z618" s="178">
        <f t="shared" si="304"/>
        <v>0</v>
      </c>
      <c r="AA618" s="178">
        <f t="shared" si="304"/>
        <v>0</v>
      </c>
      <c r="AB618" s="178">
        <f t="shared" si="304"/>
        <v>0</v>
      </c>
      <c r="AC618" s="178">
        <f t="shared" si="304"/>
        <v>0</v>
      </c>
      <c r="AD618" s="178">
        <f t="shared" si="304"/>
        <v>0</v>
      </c>
      <c r="AE618" s="178">
        <f t="shared" si="304"/>
        <v>0</v>
      </c>
      <c r="AF618" s="178">
        <f t="shared" si="304"/>
        <v>0</v>
      </c>
      <c r="AG618" s="178">
        <f t="shared" si="304"/>
        <v>0</v>
      </c>
      <c r="AH618" s="178">
        <f t="shared" si="304"/>
        <v>0</v>
      </c>
      <c r="AI618" s="178">
        <f t="shared" si="304"/>
        <v>0</v>
      </c>
      <c r="AJ618" s="178">
        <f t="shared" si="304"/>
        <v>0</v>
      </c>
      <c r="AK618" s="178">
        <f t="shared" si="304"/>
        <v>0</v>
      </c>
      <c r="AL618" s="178">
        <f t="shared" si="304"/>
        <v>0</v>
      </c>
      <c r="AM618" s="178">
        <f t="shared" si="304"/>
        <v>0</v>
      </c>
      <c r="AN618" s="178">
        <f t="shared" si="304"/>
        <v>0</v>
      </c>
      <c r="AO618" s="178">
        <f t="shared" si="304"/>
        <v>0</v>
      </c>
      <c r="AP618" s="178">
        <f t="shared" si="304"/>
        <v>0</v>
      </c>
      <c r="AQ618" s="178">
        <f t="shared" si="304"/>
        <v>0</v>
      </c>
      <c r="AR618" s="178">
        <f t="shared" si="304"/>
        <v>0</v>
      </c>
      <c r="AS618" s="178">
        <f t="shared" si="304"/>
        <v>0</v>
      </c>
      <c r="AT618" s="178">
        <f t="shared" si="304"/>
        <v>0</v>
      </c>
      <c r="AU618" s="178">
        <f t="shared" si="304"/>
        <v>0</v>
      </c>
      <c r="AV618" s="178">
        <f t="shared" si="304"/>
        <v>0</v>
      </c>
      <c r="AW618" s="178">
        <f t="shared" si="304"/>
        <v>0</v>
      </c>
      <c r="AX618" s="178">
        <f t="shared" si="304"/>
        <v>0</v>
      </c>
      <c r="AY618" s="178">
        <f t="shared" si="304"/>
        <v>0</v>
      </c>
      <c r="AZ618" s="178">
        <f t="shared" si="304"/>
        <v>0</v>
      </c>
      <c r="BA618" s="178">
        <f t="shared" si="304"/>
        <v>0</v>
      </c>
      <c r="BB618" s="178">
        <f t="shared" si="304"/>
        <v>0</v>
      </c>
      <c r="BC618" s="178">
        <f t="shared" si="304"/>
        <v>0</v>
      </c>
      <c r="BD618" s="178">
        <f t="shared" si="304"/>
        <v>0</v>
      </c>
      <c r="BE618" s="178">
        <f t="shared" si="304"/>
        <v>0</v>
      </c>
      <c r="BF618" s="178">
        <f t="shared" si="304"/>
        <v>0</v>
      </c>
      <c r="BG618" s="178">
        <f t="shared" si="304"/>
        <v>0</v>
      </c>
      <c r="BH618" s="178">
        <f t="shared" si="304"/>
        <v>0</v>
      </c>
      <c r="BI618" s="178">
        <f t="shared" si="304"/>
        <v>0</v>
      </c>
      <c r="BJ618" s="178">
        <f t="shared" si="304"/>
        <v>0</v>
      </c>
      <c r="BK618" s="178">
        <f t="shared" si="304"/>
        <v>0</v>
      </c>
      <c r="BL618" s="178">
        <f t="shared" si="304"/>
        <v>0</v>
      </c>
      <c r="BM618" s="178">
        <f t="shared" si="304"/>
        <v>0</v>
      </c>
      <c r="BN618" s="178">
        <f t="shared" si="304"/>
        <v>0</v>
      </c>
      <c r="BO618" s="178">
        <f t="shared" si="304"/>
        <v>0</v>
      </c>
      <c r="BP618" s="178">
        <f t="shared" si="304"/>
        <v>0</v>
      </c>
      <c r="BQ618" s="178">
        <f t="shared" si="304"/>
        <v>0</v>
      </c>
      <c r="BR618" s="178">
        <f t="shared" si="304"/>
        <v>0</v>
      </c>
      <c r="BS618" s="178">
        <f t="shared" si="304"/>
        <v>0</v>
      </c>
      <c r="BT618" s="178">
        <f t="shared" si="304"/>
        <v>0</v>
      </c>
      <c r="BU618" s="178">
        <f t="shared" si="304"/>
        <v>0</v>
      </c>
      <c r="BV618" s="178">
        <f t="shared" si="304"/>
        <v>0</v>
      </c>
      <c r="BW618" s="178">
        <f t="shared" si="304"/>
        <v>0</v>
      </c>
      <c r="BX618" s="178">
        <f t="shared" si="304"/>
        <v>0</v>
      </c>
      <c r="BY618" s="178">
        <f t="shared" si="304"/>
        <v>0</v>
      </c>
      <c r="BZ618" s="178">
        <f t="shared" si="304"/>
        <v>0</v>
      </c>
      <c r="CA618" s="178">
        <f t="shared" si="304"/>
        <v>0</v>
      </c>
      <c r="CB618" s="178">
        <f t="shared" si="304"/>
        <v>0</v>
      </c>
      <c r="CC618" s="178">
        <f t="shared" si="304"/>
        <v>0</v>
      </c>
      <c r="CD618" s="178">
        <f t="shared" si="304"/>
        <v>0</v>
      </c>
      <c r="CE618" s="178">
        <f t="shared" ref="CE618:CP618" si="305">CE608-CE614</f>
        <v>0</v>
      </c>
      <c r="CF618" s="178">
        <f t="shared" si="305"/>
        <v>0</v>
      </c>
      <c r="CG618" s="178">
        <f t="shared" si="305"/>
        <v>0</v>
      </c>
      <c r="CH618" s="178">
        <f t="shared" si="305"/>
        <v>0</v>
      </c>
      <c r="CI618" s="178">
        <f t="shared" si="305"/>
        <v>0</v>
      </c>
      <c r="CJ618" s="178">
        <f t="shared" si="305"/>
        <v>0</v>
      </c>
      <c r="CK618" s="178">
        <f t="shared" si="305"/>
        <v>0</v>
      </c>
      <c r="CL618" s="178">
        <f t="shared" si="305"/>
        <v>0</v>
      </c>
      <c r="CM618" s="178">
        <f t="shared" si="305"/>
        <v>0</v>
      </c>
      <c r="CN618" s="178">
        <f t="shared" si="305"/>
        <v>0</v>
      </c>
      <c r="CO618" s="178">
        <f t="shared" si="305"/>
        <v>0</v>
      </c>
      <c r="CP618" s="178">
        <f t="shared" si="305"/>
        <v>0</v>
      </c>
    </row>
    <row r="619" spans="1:94" ht="12.75" customHeight="1" outlineLevel="1" x14ac:dyDescent="0.2">
      <c r="J619" s="58" t="s">
        <v>5</v>
      </c>
      <c r="L619" s="188"/>
      <c r="P619" s="180">
        <f>SUM(R619:CP619)</f>
        <v>414.29919886016984</v>
      </c>
      <c r="R619" s="156">
        <f t="shared" ref="R619:CC619" si="306">SUM(R618:R618)</f>
        <v>0</v>
      </c>
      <c r="S619" s="156">
        <f t="shared" si="306"/>
        <v>0</v>
      </c>
      <c r="T619" s="156">
        <f t="shared" si="306"/>
        <v>0</v>
      </c>
      <c r="U619" s="156">
        <f t="shared" si="306"/>
        <v>140.62582068514894</v>
      </c>
      <c r="V619" s="156">
        <f t="shared" si="306"/>
        <v>116.06720021599453</v>
      </c>
      <c r="W619" s="156">
        <f t="shared" si="306"/>
        <v>157.60617795902635</v>
      </c>
      <c r="X619" s="156">
        <f t="shared" si="306"/>
        <v>0</v>
      </c>
      <c r="Y619" s="156">
        <f t="shared" si="306"/>
        <v>0</v>
      </c>
      <c r="Z619" s="156">
        <f t="shared" si="306"/>
        <v>0</v>
      </c>
      <c r="AA619" s="156">
        <f t="shared" si="306"/>
        <v>0</v>
      </c>
      <c r="AB619" s="156">
        <f t="shared" si="306"/>
        <v>0</v>
      </c>
      <c r="AC619" s="156">
        <f t="shared" si="306"/>
        <v>0</v>
      </c>
      <c r="AD619" s="156">
        <f t="shared" si="306"/>
        <v>0</v>
      </c>
      <c r="AE619" s="156">
        <f t="shared" si="306"/>
        <v>0</v>
      </c>
      <c r="AF619" s="156">
        <f t="shared" si="306"/>
        <v>0</v>
      </c>
      <c r="AG619" s="156">
        <f t="shared" si="306"/>
        <v>0</v>
      </c>
      <c r="AH619" s="156">
        <f t="shared" si="306"/>
        <v>0</v>
      </c>
      <c r="AI619" s="156">
        <f t="shared" si="306"/>
        <v>0</v>
      </c>
      <c r="AJ619" s="156">
        <f t="shared" si="306"/>
        <v>0</v>
      </c>
      <c r="AK619" s="156">
        <f t="shared" si="306"/>
        <v>0</v>
      </c>
      <c r="AL619" s="156">
        <f t="shared" si="306"/>
        <v>0</v>
      </c>
      <c r="AM619" s="156">
        <f t="shared" si="306"/>
        <v>0</v>
      </c>
      <c r="AN619" s="156">
        <f t="shared" si="306"/>
        <v>0</v>
      </c>
      <c r="AO619" s="156">
        <f t="shared" si="306"/>
        <v>0</v>
      </c>
      <c r="AP619" s="156">
        <f t="shared" si="306"/>
        <v>0</v>
      </c>
      <c r="AQ619" s="156">
        <f t="shared" si="306"/>
        <v>0</v>
      </c>
      <c r="AR619" s="156">
        <f t="shared" si="306"/>
        <v>0</v>
      </c>
      <c r="AS619" s="156">
        <f t="shared" si="306"/>
        <v>0</v>
      </c>
      <c r="AT619" s="156">
        <f t="shared" si="306"/>
        <v>0</v>
      </c>
      <c r="AU619" s="156">
        <f t="shared" si="306"/>
        <v>0</v>
      </c>
      <c r="AV619" s="156">
        <f t="shared" si="306"/>
        <v>0</v>
      </c>
      <c r="AW619" s="156">
        <f t="shared" si="306"/>
        <v>0</v>
      </c>
      <c r="AX619" s="156">
        <f t="shared" si="306"/>
        <v>0</v>
      </c>
      <c r="AY619" s="156">
        <f t="shared" si="306"/>
        <v>0</v>
      </c>
      <c r="AZ619" s="156">
        <f t="shared" si="306"/>
        <v>0</v>
      </c>
      <c r="BA619" s="156">
        <f t="shared" si="306"/>
        <v>0</v>
      </c>
      <c r="BB619" s="156">
        <f t="shared" si="306"/>
        <v>0</v>
      </c>
      <c r="BC619" s="156">
        <f t="shared" si="306"/>
        <v>0</v>
      </c>
      <c r="BD619" s="156">
        <f t="shared" si="306"/>
        <v>0</v>
      </c>
      <c r="BE619" s="156">
        <f t="shared" si="306"/>
        <v>0</v>
      </c>
      <c r="BF619" s="156">
        <f t="shared" si="306"/>
        <v>0</v>
      </c>
      <c r="BG619" s="156">
        <f t="shared" si="306"/>
        <v>0</v>
      </c>
      <c r="BH619" s="156">
        <f t="shared" si="306"/>
        <v>0</v>
      </c>
      <c r="BI619" s="156">
        <f t="shared" si="306"/>
        <v>0</v>
      </c>
      <c r="BJ619" s="156">
        <f t="shared" si="306"/>
        <v>0</v>
      </c>
      <c r="BK619" s="156">
        <f t="shared" si="306"/>
        <v>0</v>
      </c>
      <c r="BL619" s="156">
        <f t="shared" si="306"/>
        <v>0</v>
      </c>
      <c r="BM619" s="156">
        <f t="shared" si="306"/>
        <v>0</v>
      </c>
      <c r="BN619" s="156">
        <f t="shared" si="306"/>
        <v>0</v>
      </c>
      <c r="BO619" s="156">
        <f t="shared" si="306"/>
        <v>0</v>
      </c>
      <c r="BP619" s="156">
        <f t="shared" si="306"/>
        <v>0</v>
      </c>
      <c r="BQ619" s="156">
        <f t="shared" si="306"/>
        <v>0</v>
      </c>
      <c r="BR619" s="156">
        <f t="shared" si="306"/>
        <v>0</v>
      </c>
      <c r="BS619" s="156">
        <f t="shared" si="306"/>
        <v>0</v>
      </c>
      <c r="BT619" s="156">
        <f t="shared" si="306"/>
        <v>0</v>
      </c>
      <c r="BU619" s="156">
        <f t="shared" si="306"/>
        <v>0</v>
      </c>
      <c r="BV619" s="156">
        <f t="shared" si="306"/>
        <v>0</v>
      </c>
      <c r="BW619" s="156">
        <f t="shared" si="306"/>
        <v>0</v>
      </c>
      <c r="BX619" s="156">
        <f t="shared" si="306"/>
        <v>0</v>
      </c>
      <c r="BY619" s="156">
        <f t="shared" si="306"/>
        <v>0</v>
      </c>
      <c r="BZ619" s="156">
        <f t="shared" si="306"/>
        <v>0</v>
      </c>
      <c r="CA619" s="156">
        <f t="shared" si="306"/>
        <v>0</v>
      </c>
      <c r="CB619" s="156">
        <f t="shared" si="306"/>
        <v>0</v>
      </c>
      <c r="CC619" s="156">
        <f t="shared" si="306"/>
        <v>0</v>
      </c>
      <c r="CD619" s="156">
        <f t="shared" ref="CD619:CP619" si="307">SUM(CD618:CD618)</f>
        <v>0</v>
      </c>
      <c r="CE619" s="156">
        <f t="shared" si="307"/>
        <v>0</v>
      </c>
      <c r="CF619" s="156">
        <f t="shared" si="307"/>
        <v>0</v>
      </c>
      <c r="CG619" s="156">
        <f t="shared" si="307"/>
        <v>0</v>
      </c>
      <c r="CH619" s="156">
        <f t="shared" si="307"/>
        <v>0</v>
      </c>
      <c r="CI619" s="156">
        <f t="shared" si="307"/>
        <v>0</v>
      </c>
      <c r="CJ619" s="156">
        <f t="shared" si="307"/>
        <v>0</v>
      </c>
      <c r="CK619" s="156">
        <f t="shared" si="307"/>
        <v>0</v>
      </c>
      <c r="CL619" s="156">
        <f t="shared" si="307"/>
        <v>0</v>
      </c>
      <c r="CM619" s="156">
        <f t="shared" si="307"/>
        <v>0</v>
      </c>
      <c r="CN619" s="156">
        <f t="shared" si="307"/>
        <v>0</v>
      </c>
      <c r="CO619" s="156">
        <f t="shared" si="307"/>
        <v>0</v>
      </c>
      <c r="CP619" s="156">
        <f t="shared" si="307"/>
        <v>0</v>
      </c>
    </row>
    <row r="620" spans="1:94" ht="12.75" customHeight="1" outlineLevel="1" x14ac:dyDescent="0.2">
      <c r="L620" s="145"/>
      <c r="P620" s="146"/>
      <c r="R620" s="147"/>
      <c r="S620" s="147"/>
      <c r="T620" s="147"/>
      <c r="U620" s="147"/>
      <c r="V620" s="147"/>
      <c r="W620" s="147"/>
      <c r="X620" s="147"/>
      <c r="Y620" s="147"/>
      <c r="Z620" s="147"/>
      <c r="AA620" s="147"/>
      <c r="AB620" s="147"/>
      <c r="AC620" s="147"/>
      <c r="AD620" s="147"/>
      <c r="AE620" s="147"/>
      <c r="AF620" s="147"/>
      <c r="AG620" s="147"/>
      <c r="AH620" s="147"/>
      <c r="AI620" s="147"/>
      <c r="AJ620" s="147"/>
      <c r="AK620" s="147"/>
      <c r="AL620" s="147"/>
      <c r="AM620" s="147"/>
      <c r="AN620" s="147"/>
      <c r="AO620" s="147"/>
      <c r="AP620" s="147"/>
      <c r="AQ620" s="147"/>
      <c r="AR620" s="147"/>
      <c r="AS620" s="147"/>
      <c r="AT620" s="147"/>
      <c r="AU620" s="147"/>
      <c r="AV620" s="147"/>
      <c r="AW620" s="147"/>
      <c r="AX620" s="147"/>
      <c r="AY620" s="147"/>
      <c r="AZ620" s="147"/>
      <c r="BA620" s="147"/>
      <c r="BB620" s="147"/>
      <c r="BC620" s="147"/>
      <c r="BD620" s="147"/>
      <c r="BE620" s="147"/>
      <c r="BF620" s="147"/>
      <c r="BG620" s="147"/>
      <c r="BH620" s="147"/>
      <c r="BI620" s="147"/>
      <c r="BJ620" s="147"/>
      <c r="BK620" s="147"/>
      <c r="BL620" s="147"/>
      <c r="BM620" s="147"/>
      <c r="BN620" s="147"/>
      <c r="BO620" s="147"/>
      <c r="BP620" s="147"/>
      <c r="BQ620" s="147"/>
      <c r="BR620" s="147"/>
      <c r="BS620" s="147"/>
      <c r="BT620" s="147"/>
      <c r="BU620" s="147"/>
      <c r="BV620" s="147"/>
      <c r="BW620" s="147"/>
      <c r="BX620" s="147"/>
      <c r="BY620" s="147"/>
      <c r="BZ620" s="147"/>
      <c r="CA620" s="147"/>
      <c r="CB620" s="147"/>
      <c r="CC620" s="147"/>
      <c r="CD620" s="147"/>
      <c r="CE620" s="147"/>
      <c r="CF620" s="147"/>
      <c r="CG620" s="147"/>
      <c r="CH620" s="147"/>
      <c r="CI620" s="147"/>
      <c r="CJ620" s="147"/>
      <c r="CK620" s="147"/>
      <c r="CL620" s="147"/>
      <c r="CM620" s="147"/>
      <c r="CN620" s="147"/>
      <c r="CO620" s="147"/>
      <c r="CP620" s="147"/>
    </row>
    <row r="621" spans="1:94" ht="12.75" customHeight="1" outlineLevel="1" x14ac:dyDescent="0.2">
      <c r="L621" s="145"/>
      <c r="P621" s="146"/>
      <c r="R621" s="147"/>
      <c r="S621" s="147"/>
      <c r="T621" s="147"/>
      <c r="U621" s="147"/>
      <c r="V621" s="147"/>
      <c r="W621" s="147"/>
      <c r="X621" s="147"/>
      <c r="Y621" s="147"/>
      <c r="Z621" s="147"/>
      <c r="AA621" s="147"/>
      <c r="AB621" s="147"/>
      <c r="AC621" s="147"/>
      <c r="AD621" s="147"/>
      <c r="AE621" s="147"/>
      <c r="AF621" s="147"/>
      <c r="AG621" s="147"/>
      <c r="AH621" s="147"/>
      <c r="AI621" s="147"/>
      <c r="AJ621" s="147"/>
      <c r="AK621" s="147"/>
      <c r="AL621" s="147"/>
      <c r="AM621" s="147"/>
      <c r="AN621" s="147"/>
      <c r="AO621" s="147"/>
      <c r="AP621" s="147"/>
      <c r="AQ621" s="147"/>
      <c r="AR621" s="147"/>
      <c r="AS621" s="147"/>
      <c r="AT621" s="147"/>
      <c r="AU621" s="147"/>
      <c r="AV621" s="147"/>
      <c r="AW621" s="147"/>
      <c r="AX621" s="147"/>
      <c r="AY621" s="147"/>
      <c r="AZ621" s="147"/>
      <c r="BA621" s="147"/>
      <c r="BB621" s="147"/>
      <c r="BC621" s="147"/>
      <c r="BD621" s="147"/>
      <c r="BE621" s="147"/>
      <c r="BF621" s="147"/>
      <c r="BG621" s="147"/>
      <c r="BH621" s="147"/>
      <c r="BI621" s="147"/>
      <c r="BJ621" s="147"/>
      <c r="BK621" s="147"/>
      <c r="BL621" s="147"/>
      <c r="BM621" s="147"/>
      <c r="BN621" s="147"/>
      <c r="BO621" s="147"/>
      <c r="BP621" s="147"/>
      <c r="BQ621" s="147"/>
      <c r="BR621" s="147"/>
      <c r="BS621" s="147"/>
      <c r="BT621" s="147"/>
      <c r="BU621" s="147"/>
      <c r="BV621" s="147"/>
      <c r="BW621" s="147"/>
      <c r="BX621" s="147"/>
      <c r="BY621" s="147"/>
      <c r="BZ621" s="147"/>
      <c r="CA621" s="147"/>
      <c r="CB621" s="147"/>
      <c r="CC621" s="147"/>
      <c r="CD621" s="147"/>
      <c r="CE621" s="147"/>
      <c r="CF621" s="147"/>
      <c r="CG621" s="147"/>
      <c r="CH621" s="147"/>
      <c r="CI621" s="147"/>
      <c r="CJ621" s="147"/>
      <c r="CK621" s="147"/>
      <c r="CL621" s="147"/>
      <c r="CM621" s="147"/>
      <c r="CN621" s="147"/>
      <c r="CO621" s="147"/>
      <c r="CP621" s="147"/>
    </row>
    <row r="622" spans="1:94" s="385" customFormat="1" ht="12.75" customHeight="1" x14ac:dyDescent="0.2">
      <c r="A622" s="381" t="s">
        <v>388</v>
      </c>
      <c r="B622" s="382"/>
      <c r="C622" s="382"/>
      <c r="D622" s="382"/>
      <c r="E622" s="382"/>
      <c r="F622" s="382"/>
      <c r="G622" s="382"/>
      <c r="H622" s="382"/>
      <c r="I622" s="383"/>
      <c r="J622" s="383"/>
      <c r="K622" s="382"/>
      <c r="L622" s="382"/>
      <c r="M622" s="382"/>
      <c r="N622" s="382"/>
      <c r="O622" s="382"/>
      <c r="P622" s="384"/>
      <c r="Q622" s="382"/>
      <c r="R622" s="382"/>
      <c r="S622" s="382"/>
      <c r="T622" s="382"/>
      <c r="U622" s="382"/>
      <c r="V622" s="382"/>
      <c r="W622" s="382"/>
      <c r="X622" s="382"/>
      <c r="Y622" s="382"/>
      <c r="Z622" s="382"/>
      <c r="AA622" s="382"/>
      <c r="AB622" s="382"/>
      <c r="AC622" s="382"/>
      <c r="AD622" s="382"/>
      <c r="AE622" s="382"/>
      <c r="AF622" s="382"/>
      <c r="AG622" s="382"/>
      <c r="AH622" s="382"/>
      <c r="AI622" s="382"/>
      <c r="AJ622" s="382"/>
      <c r="AK622" s="382"/>
      <c r="AL622" s="382"/>
      <c r="AM622" s="382"/>
      <c r="AN622" s="382"/>
      <c r="AO622" s="382"/>
      <c r="AP622" s="382"/>
      <c r="AQ622" s="382"/>
      <c r="AR622" s="382"/>
      <c r="AS622" s="382"/>
      <c r="AT622" s="382"/>
      <c r="AU622" s="382"/>
      <c r="AV622" s="382"/>
      <c r="AW622" s="382"/>
      <c r="AX622" s="382"/>
      <c r="AY622" s="382"/>
      <c r="AZ622" s="382"/>
      <c r="BA622" s="382"/>
      <c r="BB622" s="382"/>
      <c r="BC622" s="382"/>
      <c r="BD622" s="382"/>
      <c r="BE622" s="382"/>
      <c r="BF622" s="382"/>
      <c r="BG622" s="382"/>
      <c r="BH622" s="382"/>
      <c r="BI622" s="382"/>
      <c r="BJ622" s="382"/>
      <c r="BK622" s="382"/>
      <c r="BL622" s="382"/>
      <c r="BM622" s="382"/>
      <c r="BN622" s="382"/>
      <c r="BO622" s="382"/>
      <c r="BP622" s="382"/>
      <c r="BQ622" s="382"/>
      <c r="BR622" s="382"/>
      <c r="BS622" s="382"/>
      <c r="BT622" s="382"/>
      <c r="BU622" s="382"/>
      <c r="BV622" s="382"/>
      <c r="BW622" s="382"/>
      <c r="BX622" s="382"/>
      <c r="BY622" s="382"/>
      <c r="BZ622" s="382"/>
      <c r="CA622" s="382"/>
      <c r="CB622" s="382"/>
      <c r="CC622" s="382"/>
      <c r="CD622" s="382"/>
      <c r="CE622" s="382"/>
      <c r="CF622" s="382"/>
      <c r="CG622" s="382"/>
      <c r="CH622" s="382"/>
      <c r="CI622" s="382"/>
      <c r="CJ622" s="382"/>
      <c r="CK622" s="382"/>
      <c r="CL622" s="382"/>
      <c r="CM622" s="382"/>
      <c r="CN622" s="382"/>
      <c r="CO622" s="382"/>
      <c r="CP622" s="382"/>
    </row>
    <row r="623" spans="1:94" ht="12.75" customHeight="1" outlineLevel="1" x14ac:dyDescent="0.2">
      <c r="L623" s="145"/>
      <c r="P623" s="146"/>
      <c r="R623" s="147"/>
      <c r="S623" s="147"/>
      <c r="T623" s="147"/>
      <c r="U623" s="147"/>
      <c r="V623" s="147"/>
      <c r="W623" s="147"/>
      <c r="X623" s="147"/>
      <c r="Y623" s="147"/>
      <c r="Z623" s="147"/>
      <c r="AA623" s="147"/>
      <c r="AB623" s="147"/>
      <c r="AC623" s="147"/>
      <c r="AD623" s="147"/>
      <c r="AE623" s="147"/>
      <c r="AF623" s="147"/>
      <c r="AG623" s="147"/>
      <c r="AH623" s="147"/>
      <c r="AI623" s="147"/>
      <c r="AJ623" s="147"/>
      <c r="AK623" s="147"/>
      <c r="AL623" s="147"/>
      <c r="AM623" s="147"/>
      <c r="AN623" s="147"/>
      <c r="AO623" s="147"/>
      <c r="AP623" s="147"/>
      <c r="AQ623" s="147"/>
      <c r="AR623" s="147"/>
      <c r="AS623" s="147"/>
      <c r="AT623" s="147"/>
      <c r="AU623" s="147"/>
      <c r="AV623" s="147"/>
      <c r="AW623" s="147"/>
      <c r="AX623" s="147"/>
      <c r="AY623" s="147"/>
      <c r="AZ623" s="147"/>
      <c r="BA623" s="147"/>
      <c r="BB623" s="147"/>
      <c r="BC623" s="147"/>
      <c r="BD623" s="147"/>
      <c r="BE623" s="147"/>
      <c r="BF623" s="147"/>
      <c r="BG623" s="147"/>
      <c r="BH623" s="147"/>
      <c r="BI623" s="147"/>
      <c r="BJ623" s="147"/>
      <c r="BK623" s="147"/>
      <c r="BL623" s="147"/>
      <c r="BM623" s="147"/>
      <c r="BN623" s="147"/>
      <c r="BO623" s="147"/>
      <c r="BP623" s="147"/>
      <c r="BQ623" s="147"/>
      <c r="BR623" s="147"/>
      <c r="BS623" s="147"/>
      <c r="BT623" s="147"/>
      <c r="BU623" s="147"/>
      <c r="BV623" s="147"/>
      <c r="BW623" s="147"/>
      <c r="BX623" s="147"/>
      <c r="BY623" s="147"/>
      <c r="BZ623" s="147"/>
      <c r="CA623" s="147"/>
      <c r="CB623" s="147"/>
      <c r="CC623" s="147"/>
      <c r="CD623" s="147"/>
      <c r="CE623" s="147"/>
      <c r="CF623" s="147"/>
      <c r="CG623" s="147"/>
      <c r="CH623" s="147"/>
      <c r="CI623" s="147"/>
      <c r="CJ623" s="147"/>
      <c r="CK623" s="147"/>
      <c r="CL623" s="147"/>
      <c r="CM623" s="147"/>
      <c r="CN623" s="147"/>
      <c r="CO623" s="147"/>
      <c r="CP623" s="147"/>
    </row>
    <row r="624" spans="1:94" ht="12.75" customHeight="1" outlineLevel="1" x14ac:dyDescent="0.2">
      <c r="B624" s="41" t="s">
        <v>231</v>
      </c>
      <c r="L624" s="145"/>
      <c r="P624" s="146"/>
      <c r="R624" s="147"/>
      <c r="S624" s="147"/>
      <c r="T624" s="147"/>
      <c r="U624" s="147"/>
      <c r="V624" s="147"/>
      <c r="W624" s="147"/>
      <c r="X624" s="147"/>
      <c r="Y624" s="147"/>
      <c r="Z624" s="147"/>
      <c r="AA624" s="147"/>
      <c r="AB624" s="147"/>
      <c r="AC624" s="147"/>
      <c r="AD624" s="147"/>
      <c r="AE624" s="147"/>
      <c r="AF624" s="147"/>
      <c r="AG624" s="147"/>
      <c r="AH624" s="147"/>
      <c r="AI624" s="147"/>
      <c r="AJ624" s="147"/>
      <c r="AK624" s="147"/>
      <c r="AL624" s="147"/>
      <c r="AM624" s="147"/>
      <c r="AN624" s="147"/>
      <c r="AO624" s="147"/>
      <c r="AP624" s="147"/>
      <c r="AQ624" s="147"/>
      <c r="AR624" s="147"/>
      <c r="AS624" s="147"/>
      <c r="AT624" s="147"/>
      <c r="AU624" s="147"/>
      <c r="AV624" s="147"/>
      <c r="AW624" s="147"/>
      <c r="AX624" s="147"/>
      <c r="AY624" s="147"/>
      <c r="AZ624" s="147"/>
      <c r="BA624" s="147"/>
      <c r="BB624" s="147"/>
      <c r="BC624" s="147"/>
      <c r="BD624" s="147"/>
      <c r="BE624" s="147"/>
      <c r="BF624" s="147"/>
      <c r="BG624" s="147"/>
      <c r="BH624" s="147"/>
      <c r="BI624" s="147"/>
      <c r="BJ624" s="147"/>
      <c r="BK624" s="147"/>
      <c r="BL624" s="147"/>
      <c r="BM624" s="147"/>
      <c r="BN624" s="147"/>
      <c r="BO624" s="147"/>
      <c r="BP624" s="147"/>
      <c r="BQ624" s="147"/>
      <c r="BR624" s="147"/>
      <c r="BS624" s="147"/>
      <c r="BT624" s="147"/>
      <c r="BU624" s="147"/>
      <c r="BV624" s="147"/>
      <c r="BW624" s="147"/>
      <c r="BX624" s="147"/>
      <c r="BY624" s="147"/>
      <c r="BZ624" s="147"/>
      <c r="CA624" s="147"/>
      <c r="CB624" s="147"/>
      <c r="CC624" s="147"/>
      <c r="CD624" s="147"/>
      <c r="CE624" s="147"/>
      <c r="CF624" s="147"/>
      <c r="CG624" s="147"/>
      <c r="CH624" s="147"/>
      <c r="CI624" s="147"/>
      <c r="CJ624" s="147"/>
      <c r="CK624" s="147"/>
      <c r="CL624" s="147"/>
      <c r="CM624" s="147"/>
      <c r="CN624" s="147"/>
      <c r="CO624" s="147"/>
      <c r="CP624" s="147"/>
    </row>
    <row r="625" spans="2:94" ht="12.75" customHeight="1" outlineLevel="1" x14ac:dyDescent="0.2">
      <c r="L625" s="145"/>
      <c r="P625" s="146"/>
      <c r="R625" s="147"/>
      <c r="S625" s="147"/>
      <c r="T625" s="147"/>
      <c r="U625" s="147"/>
      <c r="V625" s="147"/>
      <c r="W625" s="147"/>
      <c r="X625" s="147"/>
      <c r="Y625" s="147"/>
      <c r="Z625" s="147"/>
      <c r="AA625" s="147"/>
      <c r="AB625" s="147"/>
      <c r="AC625" s="147"/>
      <c r="AD625" s="147"/>
      <c r="AE625" s="147"/>
      <c r="AF625" s="147"/>
      <c r="AG625" s="147"/>
      <c r="AH625" s="147"/>
      <c r="AI625" s="147"/>
      <c r="AJ625" s="147"/>
      <c r="AK625" s="147"/>
      <c r="AL625" s="147"/>
      <c r="AM625" s="147"/>
      <c r="AN625" s="147"/>
      <c r="AO625" s="147"/>
      <c r="AP625" s="147"/>
      <c r="AQ625" s="147"/>
      <c r="AR625" s="147"/>
      <c r="AS625" s="147"/>
      <c r="AT625" s="147"/>
      <c r="AU625" s="147"/>
      <c r="AV625" s="147"/>
      <c r="AW625" s="147"/>
      <c r="AX625" s="147"/>
      <c r="AY625" s="147"/>
      <c r="AZ625" s="147"/>
      <c r="BA625" s="147"/>
      <c r="BB625" s="147"/>
      <c r="BC625" s="147"/>
      <c r="BD625" s="147"/>
      <c r="BE625" s="147"/>
      <c r="BF625" s="147"/>
      <c r="BG625" s="147"/>
      <c r="BH625" s="147"/>
      <c r="BI625" s="147"/>
      <c r="BJ625" s="147"/>
      <c r="BK625" s="147"/>
      <c r="BL625" s="147"/>
      <c r="BM625" s="147"/>
      <c r="BN625" s="147"/>
      <c r="BO625" s="147"/>
      <c r="BP625" s="147"/>
      <c r="BQ625" s="147"/>
      <c r="BR625" s="147"/>
      <c r="BS625" s="147"/>
      <c r="BT625" s="147"/>
      <c r="BU625" s="147"/>
      <c r="BV625" s="147"/>
      <c r="BW625" s="147"/>
      <c r="BX625" s="147"/>
      <c r="BY625" s="147"/>
      <c r="BZ625" s="147"/>
      <c r="CA625" s="147"/>
      <c r="CB625" s="147"/>
      <c r="CC625" s="147"/>
      <c r="CD625" s="147"/>
      <c r="CE625" s="147"/>
      <c r="CF625" s="147"/>
      <c r="CG625" s="147"/>
      <c r="CH625" s="147"/>
      <c r="CI625" s="147"/>
      <c r="CJ625" s="147"/>
      <c r="CK625" s="147"/>
      <c r="CL625" s="147"/>
      <c r="CM625" s="147"/>
      <c r="CN625" s="147"/>
      <c r="CO625" s="147"/>
      <c r="CP625" s="147"/>
    </row>
    <row r="626" spans="2:94" ht="12.75" customHeight="1" outlineLevel="1" x14ac:dyDescent="0.2">
      <c r="B626" s="3" t="s">
        <v>20</v>
      </c>
      <c r="J626" s="5" t="s">
        <v>18</v>
      </c>
      <c r="L626" s="145"/>
      <c r="P626" s="37">
        <f>SUM(R626:CP626)</f>
        <v>3</v>
      </c>
      <c r="R626" s="144">
        <f t="shared" ref="R626:AW626" si="308">R11</f>
        <v>0</v>
      </c>
      <c r="S626" s="144">
        <f t="shared" si="308"/>
        <v>0</v>
      </c>
      <c r="T626" s="144">
        <f t="shared" si="308"/>
        <v>0</v>
      </c>
      <c r="U626" s="144">
        <f t="shared" si="308"/>
        <v>1</v>
      </c>
      <c r="V626" s="144">
        <f t="shared" si="308"/>
        <v>1</v>
      </c>
      <c r="W626" s="144">
        <f t="shared" si="308"/>
        <v>1</v>
      </c>
      <c r="X626" s="144">
        <f t="shared" si="308"/>
        <v>0</v>
      </c>
      <c r="Y626" s="144">
        <f t="shared" si="308"/>
        <v>0</v>
      </c>
      <c r="Z626" s="144">
        <f t="shared" si="308"/>
        <v>0</v>
      </c>
      <c r="AA626" s="144">
        <f t="shared" si="308"/>
        <v>0</v>
      </c>
      <c r="AB626" s="144">
        <f t="shared" si="308"/>
        <v>0</v>
      </c>
      <c r="AC626" s="144">
        <f t="shared" si="308"/>
        <v>0</v>
      </c>
      <c r="AD626" s="144">
        <f t="shared" si="308"/>
        <v>0</v>
      </c>
      <c r="AE626" s="144">
        <f t="shared" si="308"/>
        <v>0</v>
      </c>
      <c r="AF626" s="144">
        <f t="shared" si="308"/>
        <v>0</v>
      </c>
      <c r="AG626" s="144">
        <f t="shared" si="308"/>
        <v>0</v>
      </c>
      <c r="AH626" s="144">
        <f t="shared" si="308"/>
        <v>0</v>
      </c>
      <c r="AI626" s="144">
        <f t="shared" si="308"/>
        <v>0</v>
      </c>
      <c r="AJ626" s="144">
        <f t="shared" si="308"/>
        <v>0</v>
      </c>
      <c r="AK626" s="144">
        <f t="shared" si="308"/>
        <v>0</v>
      </c>
      <c r="AL626" s="144">
        <f t="shared" si="308"/>
        <v>0</v>
      </c>
      <c r="AM626" s="144">
        <f t="shared" si="308"/>
        <v>0</v>
      </c>
      <c r="AN626" s="144">
        <f t="shared" si="308"/>
        <v>0</v>
      </c>
      <c r="AO626" s="144">
        <f t="shared" si="308"/>
        <v>0</v>
      </c>
      <c r="AP626" s="144">
        <f t="shared" si="308"/>
        <v>0</v>
      </c>
      <c r="AQ626" s="144">
        <f t="shared" si="308"/>
        <v>0</v>
      </c>
      <c r="AR626" s="144">
        <f t="shared" si="308"/>
        <v>0</v>
      </c>
      <c r="AS626" s="144">
        <f t="shared" si="308"/>
        <v>0</v>
      </c>
      <c r="AT626" s="144">
        <f t="shared" si="308"/>
        <v>0</v>
      </c>
      <c r="AU626" s="144">
        <f t="shared" si="308"/>
        <v>0</v>
      </c>
      <c r="AV626" s="144">
        <f t="shared" si="308"/>
        <v>0</v>
      </c>
      <c r="AW626" s="144">
        <f t="shared" si="308"/>
        <v>0</v>
      </c>
      <c r="AX626" s="144">
        <f t="shared" ref="AX626:CC626" si="309">AX11</f>
        <v>0</v>
      </c>
      <c r="AY626" s="144">
        <f t="shared" si="309"/>
        <v>0</v>
      </c>
      <c r="AZ626" s="144">
        <f t="shared" si="309"/>
        <v>0</v>
      </c>
      <c r="BA626" s="144">
        <f t="shared" si="309"/>
        <v>0</v>
      </c>
      <c r="BB626" s="144">
        <f t="shared" si="309"/>
        <v>0</v>
      </c>
      <c r="BC626" s="144">
        <f t="shared" si="309"/>
        <v>0</v>
      </c>
      <c r="BD626" s="144">
        <f t="shared" si="309"/>
        <v>0</v>
      </c>
      <c r="BE626" s="144">
        <f t="shared" si="309"/>
        <v>0</v>
      </c>
      <c r="BF626" s="144">
        <f t="shared" si="309"/>
        <v>0</v>
      </c>
      <c r="BG626" s="144">
        <f t="shared" si="309"/>
        <v>0</v>
      </c>
      <c r="BH626" s="144">
        <f t="shared" si="309"/>
        <v>0</v>
      </c>
      <c r="BI626" s="144">
        <f t="shared" si="309"/>
        <v>0</v>
      </c>
      <c r="BJ626" s="144">
        <f t="shared" si="309"/>
        <v>0</v>
      </c>
      <c r="BK626" s="144">
        <f t="shared" si="309"/>
        <v>0</v>
      </c>
      <c r="BL626" s="144">
        <f t="shared" si="309"/>
        <v>0</v>
      </c>
      <c r="BM626" s="144">
        <f t="shared" si="309"/>
        <v>0</v>
      </c>
      <c r="BN626" s="144">
        <f t="shared" si="309"/>
        <v>0</v>
      </c>
      <c r="BO626" s="144">
        <f t="shared" si="309"/>
        <v>0</v>
      </c>
      <c r="BP626" s="144">
        <f t="shared" si="309"/>
        <v>0</v>
      </c>
      <c r="BQ626" s="144">
        <f t="shared" si="309"/>
        <v>0</v>
      </c>
      <c r="BR626" s="144">
        <f t="shared" si="309"/>
        <v>0</v>
      </c>
      <c r="BS626" s="144">
        <f t="shared" si="309"/>
        <v>0</v>
      </c>
      <c r="BT626" s="144">
        <f t="shared" si="309"/>
        <v>0</v>
      </c>
      <c r="BU626" s="144">
        <f t="shared" si="309"/>
        <v>0</v>
      </c>
      <c r="BV626" s="144">
        <f t="shared" si="309"/>
        <v>0</v>
      </c>
      <c r="BW626" s="144">
        <f t="shared" si="309"/>
        <v>0</v>
      </c>
      <c r="BX626" s="144">
        <f t="shared" si="309"/>
        <v>0</v>
      </c>
      <c r="BY626" s="144">
        <f t="shared" si="309"/>
        <v>0</v>
      </c>
      <c r="BZ626" s="144">
        <f t="shared" si="309"/>
        <v>0</v>
      </c>
      <c r="CA626" s="144">
        <f t="shared" si="309"/>
        <v>0</v>
      </c>
      <c r="CB626" s="144">
        <f t="shared" si="309"/>
        <v>0</v>
      </c>
      <c r="CC626" s="144">
        <f t="shared" si="309"/>
        <v>0</v>
      </c>
      <c r="CD626" s="144">
        <f t="shared" ref="CD626:CP626" si="310">CD11</f>
        <v>0</v>
      </c>
      <c r="CE626" s="144">
        <f t="shared" si="310"/>
        <v>0</v>
      </c>
      <c r="CF626" s="144">
        <f t="shared" si="310"/>
        <v>0</v>
      </c>
      <c r="CG626" s="144">
        <f t="shared" si="310"/>
        <v>0</v>
      </c>
      <c r="CH626" s="144">
        <f t="shared" si="310"/>
        <v>0</v>
      </c>
      <c r="CI626" s="144">
        <f t="shared" si="310"/>
        <v>0</v>
      </c>
      <c r="CJ626" s="144">
        <f t="shared" si="310"/>
        <v>0</v>
      </c>
      <c r="CK626" s="144">
        <f t="shared" si="310"/>
        <v>0</v>
      </c>
      <c r="CL626" s="144">
        <f t="shared" si="310"/>
        <v>0</v>
      </c>
      <c r="CM626" s="144">
        <f t="shared" si="310"/>
        <v>0</v>
      </c>
      <c r="CN626" s="144">
        <f t="shared" si="310"/>
        <v>0</v>
      </c>
      <c r="CO626" s="144">
        <f t="shared" si="310"/>
        <v>0</v>
      </c>
      <c r="CP626" s="144">
        <f t="shared" si="310"/>
        <v>0</v>
      </c>
    </row>
    <row r="627" spans="2:94" ht="12.75" customHeight="1" outlineLevel="1" x14ac:dyDescent="0.2">
      <c r="L627" s="145"/>
      <c r="P627" s="146"/>
      <c r="R627" s="147"/>
      <c r="S627" s="147"/>
      <c r="T627" s="147"/>
      <c r="U627" s="147"/>
      <c r="V627" s="147"/>
      <c r="W627" s="147"/>
      <c r="X627" s="147"/>
      <c r="Y627" s="147"/>
      <c r="Z627" s="147"/>
      <c r="AA627" s="147"/>
      <c r="AB627" s="147"/>
      <c r="AC627" s="147"/>
      <c r="AD627" s="147"/>
      <c r="AE627" s="147"/>
      <c r="AF627" s="147"/>
      <c r="AG627" s="147"/>
      <c r="AH627" s="147"/>
      <c r="AI627" s="147"/>
      <c r="AJ627" s="147"/>
      <c r="AK627" s="147"/>
      <c r="AL627" s="147"/>
      <c r="AM627" s="147"/>
      <c r="AN627" s="147"/>
      <c r="AO627" s="147"/>
      <c r="AP627" s="147"/>
      <c r="AQ627" s="147"/>
      <c r="AR627" s="147"/>
      <c r="AS627" s="147"/>
      <c r="AT627" s="147"/>
      <c r="AU627" s="147"/>
      <c r="AV627" s="147"/>
      <c r="AW627" s="147"/>
      <c r="AX627" s="147"/>
      <c r="AY627" s="147"/>
      <c r="AZ627" s="147"/>
      <c r="BA627" s="147"/>
      <c r="BB627" s="147"/>
      <c r="BC627" s="147"/>
      <c r="BD627" s="147"/>
      <c r="BE627" s="147"/>
      <c r="BF627" s="147"/>
      <c r="BG627" s="147"/>
      <c r="BH627" s="147"/>
      <c r="BI627" s="147"/>
      <c r="BJ627" s="147"/>
      <c r="BK627" s="147"/>
      <c r="BL627" s="147"/>
      <c r="BM627" s="147"/>
      <c r="BN627" s="147"/>
      <c r="BO627" s="147"/>
      <c r="BP627" s="147"/>
      <c r="BQ627" s="147"/>
      <c r="BR627" s="147"/>
      <c r="BS627" s="147"/>
      <c r="BT627" s="147"/>
      <c r="BU627" s="147"/>
      <c r="BV627" s="147"/>
      <c r="BW627" s="147"/>
      <c r="BX627" s="147"/>
      <c r="BY627" s="147"/>
      <c r="BZ627" s="147"/>
      <c r="CA627" s="147"/>
      <c r="CB627" s="147"/>
      <c r="CC627" s="147"/>
      <c r="CD627" s="147"/>
      <c r="CE627" s="147"/>
      <c r="CF627" s="147"/>
      <c r="CG627" s="147"/>
      <c r="CH627" s="147"/>
      <c r="CI627" s="147"/>
      <c r="CJ627" s="147"/>
      <c r="CK627" s="147"/>
      <c r="CL627" s="147"/>
      <c r="CM627" s="147"/>
      <c r="CN627" s="147"/>
      <c r="CO627" s="147"/>
      <c r="CP627" s="147"/>
    </row>
    <row r="628" spans="2:94" ht="12.75" customHeight="1" outlineLevel="1" x14ac:dyDescent="0.2">
      <c r="B628" s="3" t="s">
        <v>238</v>
      </c>
      <c r="J628" s="5" t="s">
        <v>5</v>
      </c>
      <c r="L628" s="145"/>
      <c r="P628" s="146"/>
      <c r="R628" s="150">
        <f>Q630</f>
        <v>0</v>
      </c>
      <c r="S628" s="150">
        <f t="shared" ref="S628:CD628" si="311">R630</f>
        <v>0</v>
      </c>
      <c r="T628" s="150">
        <f t="shared" si="311"/>
        <v>0</v>
      </c>
      <c r="U628" s="150">
        <f t="shared" si="311"/>
        <v>0</v>
      </c>
      <c r="V628" s="150">
        <f t="shared" si="311"/>
        <v>140.62582068514894</v>
      </c>
      <c r="W628" s="150">
        <f t="shared" si="311"/>
        <v>256.69302090114348</v>
      </c>
      <c r="X628" s="150">
        <f t="shared" si="311"/>
        <v>414.29919886016984</v>
      </c>
      <c r="Y628" s="150">
        <f t="shared" si="311"/>
        <v>414.29919886016984</v>
      </c>
      <c r="Z628" s="150">
        <f t="shared" si="311"/>
        <v>414.29919886016984</v>
      </c>
      <c r="AA628" s="150">
        <f t="shared" si="311"/>
        <v>414.29919886016984</v>
      </c>
      <c r="AB628" s="150">
        <f t="shared" si="311"/>
        <v>414.29919886016984</v>
      </c>
      <c r="AC628" s="150">
        <f t="shared" si="311"/>
        <v>414.29919886016984</v>
      </c>
      <c r="AD628" s="150">
        <f t="shared" si="311"/>
        <v>414.29919886016984</v>
      </c>
      <c r="AE628" s="150">
        <f t="shared" si="311"/>
        <v>414.29919886016984</v>
      </c>
      <c r="AF628" s="150">
        <f t="shared" si="311"/>
        <v>414.29919886016984</v>
      </c>
      <c r="AG628" s="150">
        <f t="shared" si="311"/>
        <v>414.29919886016984</v>
      </c>
      <c r="AH628" s="150">
        <f t="shared" si="311"/>
        <v>414.29919886016984</v>
      </c>
      <c r="AI628" s="150">
        <f t="shared" si="311"/>
        <v>414.29919886016984</v>
      </c>
      <c r="AJ628" s="150">
        <f t="shared" si="311"/>
        <v>414.29919886016984</v>
      </c>
      <c r="AK628" s="150">
        <f t="shared" si="311"/>
        <v>414.29919886016984</v>
      </c>
      <c r="AL628" s="150">
        <f t="shared" si="311"/>
        <v>414.29919886016984</v>
      </c>
      <c r="AM628" s="150">
        <f t="shared" si="311"/>
        <v>414.29919886016984</v>
      </c>
      <c r="AN628" s="150">
        <f t="shared" si="311"/>
        <v>414.29919886016984</v>
      </c>
      <c r="AO628" s="150">
        <f t="shared" si="311"/>
        <v>414.29919886016984</v>
      </c>
      <c r="AP628" s="150">
        <f t="shared" si="311"/>
        <v>414.29919886016984</v>
      </c>
      <c r="AQ628" s="150">
        <f t="shared" si="311"/>
        <v>414.29919886016984</v>
      </c>
      <c r="AR628" s="150">
        <f t="shared" si="311"/>
        <v>414.29919886016984</v>
      </c>
      <c r="AS628" s="150">
        <f t="shared" si="311"/>
        <v>414.29919886016984</v>
      </c>
      <c r="AT628" s="150">
        <f t="shared" si="311"/>
        <v>414.29919886016984</v>
      </c>
      <c r="AU628" s="150">
        <f t="shared" si="311"/>
        <v>414.29919886016984</v>
      </c>
      <c r="AV628" s="150">
        <f t="shared" si="311"/>
        <v>414.29919886016984</v>
      </c>
      <c r="AW628" s="150">
        <f t="shared" si="311"/>
        <v>414.29919886016984</v>
      </c>
      <c r="AX628" s="150">
        <f t="shared" si="311"/>
        <v>414.29919886016984</v>
      </c>
      <c r="AY628" s="150">
        <f t="shared" si="311"/>
        <v>414.29919886016984</v>
      </c>
      <c r="AZ628" s="150">
        <f t="shared" si="311"/>
        <v>414.29919886016984</v>
      </c>
      <c r="BA628" s="150">
        <f t="shared" si="311"/>
        <v>414.29919886016984</v>
      </c>
      <c r="BB628" s="150">
        <f t="shared" si="311"/>
        <v>414.29919886016984</v>
      </c>
      <c r="BC628" s="150">
        <f t="shared" si="311"/>
        <v>414.29919886016984</v>
      </c>
      <c r="BD628" s="150">
        <f t="shared" si="311"/>
        <v>414.29919886016984</v>
      </c>
      <c r="BE628" s="150">
        <f t="shared" si="311"/>
        <v>414.29919886016984</v>
      </c>
      <c r="BF628" s="150">
        <f t="shared" si="311"/>
        <v>414.29919886016984</v>
      </c>
      <c r="BG628" s="150">
        <f t="shared" si="311"/>
        <v>414.29919886016984</v>
      </c>
      <c r="BH628" s="150">
        <f t="shared" si="311"/>
        <v>414.29919886016984</v>
      </c>
      <c r="BI628" s="150">
        <f t="shared" si="311"/>
        <v>414.29919886016984</v>
      </c>
      <c r="BJ628" s="150">
        <f t="shared" si="311"/>
        <v>414.29919886016984</v>
      </c>
      <c r="BK628" s="150">
        <f t="shared" si="311"/>
        <v>414.29919886016984</v>
      </c>
      <c r="BL628" s="150">
        <f t="shared" si="311"/>
        <v>414.29919886016984</v>
      </c>
      <c r="BM628" s="150">
        <f t="shared" si="311"/>
        <v>414.29919886016984</v>
      </c>
      <c r="BN628" s="150">
        <f t="shared" si="311"/>
        <v>414.29919886016984</v>
      </c>
      <c r="BO628" s="150">
        <f t="shared" si="311"/>
        <v>414.29919886016984</v>
      </c>
      <c r="BP628" s="150">
        <f t="shared" si="311"/>
        <v>414.29919886016984</v>
      </c>
      <c r="BQ628" s="150">
        <f t="shared" si="311"/>
        <v>414.29919886016984</v>
      </c>
      <c r="BR628" s="150">
        <f t="shared" si="311"/>
        <v>414.29919886016984</v>
      </c>
      <c r="BS628" s="150">
        <f t="shared" si="311"/>
        <v>414.29919886016984</v>
      </c>
      <c r="BT628" s="150">
        <f t="shared" si="311"/>
        <v>414.29919886016984</v>
      </c>
      <c r="BU628" s="150">
        <f t="shared" si="311"/>
        <v>414.29919886016984</v>
      </c>
      <c r="BV628" s="150">
        <f t="shared" si="311"/>
        <v>414.29919886016984</v>
      </c>
      <c r="BW628" s="150">
        <f t="shared" si="311"/>
        <v>414.29919886016984</v>
      </c>
      <c r="BX628" s="150">
        <f t="shared" si="311"/>
        <v>414.29919886016984</v>
      </c>
      <c r="BY628" s="150">
        <f t="shared" si="311"/>
        <v>414.29919886016984</v>
      </c>
      <c r="BZ628" s="150">
        <f t="shared" si="311"/>
        <v>414.29919886016984</v>
      </c>
      <c r="CA628" s="150">
        <f t="shared" si="311"/>
        <v>414.29919886016984</v>
      </c>
      <c r="CB628" s="150">
        <f t="shared" si="311"/>
        <v>414.29919886016984</v>
      </c>
      <c r="CC628" s="150">
        <f t="shared" si="311"/>
        <v>414.29919886016984</v>
      </c>
      <c r="CD628" s="150">
        <f t="shared" si="311"/>
        <v>414.29919886016984</v>
      </c>
      <c r="CE628" s="150">
        <f t="shared" ref="CE628:CP628" si="312">CD630</f>
        <v>414.29919886016984</v>
      </c>
      <c r="CF628" s="150">
        <f t="shared" si="312"/>
        <v>414.29919886016984</v>
      </c>
      <c r="CG628" s="150">
        <f t="shared" si="312"/>
        <v>414.29919886016984</v>
      </c>
      <c r="CH628" s="150">
        <f t="shared" si="312"/>
        <v>414.29919886016984</v>
      </c>
      <c r="CI628" s="150">
        <f t="shared" si="312"/>
        <v>414.29919886016984</v>
      </c>
      <c r="CJ628" s="150">
        <f t="shared" si="312"/>
        <v>414.29919886016984</v>
      </c>
      <c r="CK628" s="150">
        <f t="shared" si="312"/>
        <v>414.29919886016984</v>
      </c>
      <c r="CL628" s="150">
        <f t="shared" si="312"/>
        <v>414.29919886016984</v>
      </c>
      <c r="CM628" s="150">
        <f t="shared" si="312"/>
        <v>414.29919886016984</v>
      </c>
      <c r="CN628" s="150">
        <f t="shared" si="312"/>
        <v>414.29919886016984</v>
      </c>
      <c r="CO628" s="150">
        <f t="shared" si="312"/>
        <v>414.29919886016984</v>
      </c>
      <c r="CP628" s="150">
        <f t="shared" si="312"/>
        <v>414.29919886016984</v>
      </c>
    </row>
    <row r="629" spans="2:94" ht="12.75" customHeight="1" outlineLevel="1" x14ac:dyDescent="0.2">
      <c r="B629" s="3" t="s">
        <v>387</v>
      </c>
      <c r="J629" s="5" t="s">
        <v>5</v>
      </c>
      <c r="L629" s="145"/>
      <c r="P629" s="127">
        <f>SUM(R629:CP629)</f>
        <v>414.29919886016984</v>
      </c>
      <c r="R629" s="150">
        <f>R618</f>
        <v>0</v>
      </c>
      <c r="S629" s="150">
        <f t="shared" ref="S629:CD629" si="313">S618</f>
        <v>0</v>
      </c>
      <c r="T629" s="150">
        <f t="shared" si="313"/>
        <v>0</v>
      </c>
      <c r="U629" s="150">
        <f t="shared" si="313"/>
        <v>140.62582068514894</v>
      </c>
      <c r="V629" s="150">
        <f t="shared" si="313"/>
        <v>116.06720021599453</v>
      </c>
      <c r="W629" s="150">
        <f t="shared" si="313"/>
        <v>157.60617795902635</v>
      </c>
      <c r="X629" s="150">
        <f t="shared" si="313"/>
        <v>0</v>
      </c>
      <c r="Y629" s="150">
        <f t="shared" si="313"/>
        <v>0</v>
      </c>
      <c r="Z629" s="150">
        <f t="shared" si="313"/>
        <v>0</v>
      </c>
      <c r="AA629" s="150">
        <f t="shared" si="313"/>
        <v>0</v>
      </c>
      <c r="AB629" s="150">
        <f t="shared" si="313"/>
        <v>0</v>
      </c>
      <c r="AC629" s="150">
        <f t="shared" si="313"/>
        <v>0</v>
      </c>
      <c r="AD629" s="150">
        <f t="shared" si="313"/>
        <v>0</v>
      </c>
      <c r="AE629" s="150">
        <f t="shared" si="313"/>
        <v>0</v>
      </c>
      <c r="AF629" s="150">
        <f t="shared" si="313"/>
        <v>0</v>
      </c>
      <c r="AG629" s="150">
        <f t="shared" si="313"/>
        <v>0</v>
      </c>
      <c r="AH629" s="150">
        <f t="shared" si="313"/>
        <v>0</v>
      </c>
      <c r="AI629" s="150">
        <f t="shared" si="313"/>
        <v>0</v>
      </c>
      <c r="AJ629" s="150">
        <f t="shared" si="313"/>
        <v>0</v>
      </c>
      <c r="AK629" s="150">
        <f t="shared" si="313"/>
        <v>0</v>
      </c>
      <c r="AL629" s="150">
        <f t="shared" si="313"/>
        <v>0</v>
      </c>
      <c r="AM629" s="150">
        <f t="shared" si="313"/>
        <v>0</v>
      </c>
      <c r="AN629" s="150">
        <f t="shared" si="313"/>
        <v>0</v>
      </c>
      <c r="AO629" s="150">
        <f t="shared" si="313"/>
        <v>0</v>
      </c>
      <c r="AP629" s="150">
        <f t="shared" si="313"/>
        <v>0</v>
      </c>
      <c r="AQ629" s="150">
        <f t="shared" si="313"/>
        <v>0</v>
      </c>
      <c r="AR629" s="150">
        <f t="shared" si="313"/>
        <v>0</v>
      </c>
      <c r="AS629" s="150">
        <f t="shared" si="313"/>
        <v>0</v>
      </c>
      <c r="AT629" s="150">
        <f t="shared" si="313"/>
        <v>0</v>
      </c>
      <c r="AU629" s="150">
        <f t="shared" si="313"/>
        <v>0</v>
      </c>
      <c r="AV629" s="150">
        <f t="shared" si="313"/>
        <v>0</v>
      </c>
      <c r="AW629" s="150">
        <f t="shared" si="313"/>
        <v>0</v>
      </c>
      <c r="AX629" s="150">
        <f t="shared" si="313"/>
        <v>0</v>
      </c>
      <c r="AY629" s="150">
        <f t="shared" si="313"/>
        <v>0</v>
      </c>
      <c r="AZ629" s="150">
        <f t="shared" si="313"/>
        <v>0</v>
      </c>
      <c r="BA629" s="150">
        <f t="shared" si="313"/>
        <v>0</v>
      </c>
      <c r="BB629" s="150">
        <f t="shared" si="313"/>
        <v>0</v>
      </c>
      <c r="BC629" s="150">
        <f t="shared" si="313"/>
        <v>0</v>
      </c>
      <c r="BD629" s="150">
        <f t="shared" si="313"/>
        <v>0</v>
      </c>
      <c r="BE629" s="150">
        <f t="shared" si="313"/>
        <v>0</v>
      </c>
      <c r="BF629" s="150">
        <f t="shared" si="313"/>
        <v>0</v>
      </c>
      <c r="BG629" s="150">
        <f t="shared" si="313"/>
        <v>0</v>
      </c>
      <c r="BH629" s="150">
        <f t="shared" si="313"/>
        <v>0</v>
      </c>
      <c r="BI629" s="150">
        <f t="shared" si="313"/>
        <v>0</v>
      </c>
      <c r="BJ629" s="150">
        <f t="shared" si="313"/>
        <v>0</v>
      </c>
      <c r="BK629" s="150">
        <f t="shared" si="313"/>
        <v>0</v>
      </c>
      <c r="BL629" s="150">
        <f t="shared" si="313"/>
        <v>0</v>
      </c>
      <c r="BM629" s="150">
        <f t="shared" si="313"/>
        <v>0</v>
      </c>
      <c r="BN629" s="150">
        <f t="shared" si="313"/>
        <v>0</v>
      </c>
      <c r="BO629" s="150">
        <f t="shared" si="313"/>
        <v>0</v>
      </c>
      <c r="BP629" s="150">
        <f t="shared" si="313"/>
        <v>0</v>
      </c>
      <c r="BQ629" s="150">
        <f t="shared" si="313"/>
        <v>0</v>
      </c>
      <c r="BR629" s="150">
        <f t="shared" si="313"/>
        <v>0</v>
      </c>
      <c r="BS629" s="150">
        <f t="shared" si="313"/>
        <v>0</v>
      </c>
      <c r="BT629" s="150">
        <f t="shared" si="313"/>
        <v>0</v>
      </c>
      <c r="BU629" s="150">
        <f t="shared" si="313"/>
        <v>0</v>
      </c>
      <c r="BV629" s="150">
        <f t="shared" si="313"/>
        <v>0</v>
      </c>
      <c r="BW629" s="150">
        <f t="shared" si="313"/>
        <v>0</v>
      </c>
      <c r="BX629" s="150">
        <f t="shared" si="313"/>
        <v>0</v>
      </c>
      <c r="BY629" s="150">
        <f t="shared" si="313"/>
        <v>0</v>
      </c>
      <c r="BZ629" s="150">
        <f t="shared" si="313"/>
        <v>0</v>
      </c>
      <c r="CA629" s="150">
        <f t="shared" si="313"/>
        <v>0</v>
      </c>
      <c r="CB629" s="150">
        <f t="shared" si="313"/>
        <v>0</v>
      </c>
      <c r="CC629" s="150">
        <f t="shared" si="313"/>
        <v>0</v>
      </c>
      <c r="CD629" s="150">
        <f t="shared" si="313"/>
        <v>0</v>
      </c>
      <c r="CE629" s="150">
        <f t="shared" ref="CE629:CP629" si="314">CE618</f>
        <v>0</v>
      </c>
      <c r="CF629" s="150">
        <f t="shared" si="314"/>
        <v>0</v>
      </c>
      <c r="CG629" s="150">
        <f t="shared" si="314"/>
        <v>0</v>
      </c>
      <c r="CH629" s="150">
        <f t="shared" si="314"/>
        <v>0</v>
      </c>
      <c r="CI629" s="150">
        <f t="shared" si="314"/>
        <v>0</v>
      </c>
      <c r="CJ629" s="150">
        <f t="shared" si="314"/>
        <v>0</v>
      </c>
      <c r="CK629" s="150">
        <f t="shared" si="314"/>
        <v>0</v>
      </c>
      <c r="CL629" s="150">
        <f t="shared" si="314"/>
        <v>0</v>
      </c>
      <c r="CM629" s="150">
        <f t="shared" si="314"/>
        <v>0</v>
      </c>
      <c r="CN629" s="150">
        <f t="shared" si="314"/>
        <v>0</v>
      </c>
      <c r="CO629" s="150">
        <f t="shared" si="314"/>
        <v>0</v>
      </c>
      <c r="CP629" s="150">
        <f t="shared" si="314"/>
        <v>0</v>
      </c>
    </row>
    <row r="630" spans="2:94" ht="12.75" customHeight="1" outlineLevel="1" x14ac:dyDescent="0.2">
      <c r="B630" s="3" t="s">
        <v>242</v>
      </c>
      <c r="J630" s="5" t="s">
        <v>5</v>
      </c>
      <c r="L630" s="145"/>
      <c r="P630" s="146"/>
      <c r="R630" s="150">
        <f>R628+R629</f>
        <v>0</v>
      </c>
      <c r="S630" s="150">
        <f t="shared" ref="S630:CD630" si="315">S628+S629</f>
        <v>0</v>
      </c>
      <c r="T630" s="150">
        <f t="shared" si="315"/>
        <v>0</v>
      </c>
      <c r="U630" s="150">
        <f t="shared" si="315"/>
        <v>140.62582068514894</v>
      </c>
      <c r="V630" s="150">
        <f t="shared" si="315"/>
        <v>256.69302090114348</v>
      </c>
      <c r="W630" s="150">
        <f t="shared" si="315"/>
        <v>414.29919886016984</v>
      </c>
      <c r="X630" s="150">
        <f t="shared" si="315"/>
        <v>414.29919886016984</v>
      </c>
      <c r="Y630" s="150">
        <f t="shared" si="315"/>
        <v>414.29919886016984</v>
      </c>
      <c r="Z630" s="150">
        <f t="shared" si="315"/>
        <v>414.29919886016984</v>
      </c>
      <c r="AA630" s="150">
        <f t="shared" si="315"/>
        <v>414.29919886016984</v>
      </c>
      <c r="AB630" s="150">
        <f t="shared" si="315"/>
        <v>414.29919886016984</v>
      </c>
      <c r="AC630" s="150">
        <f t="shared" si="315"/>
        <v>414.29919886016984</v>
      </c>
      <c r="AD630" s="150">
        <f t="shared" si="315"/>
        <v>414.29919886016984</v>
      </c>
      <c r="AE630" s="150">
        <f t="shared" si="315"/>
        <v>414.29919886016984</v>
      </c>
      <c r="AF630" s="150">
        <f t="shared" si="315"/>
        <v>414.29919886016984</v>
      </c>
      <c r="AG630" s="150">
        <f t="shared" si="315"/>
        <v>414.29919886016984</v>
      </c>
      <c r="AH630" s="150">
        <f t="shared" si="315"/>
        <v>414.29919886016984</v>
      </c>
      <c r="AI630" s="150">
        <f t="shared" si="315"/>
        <v>414.29919886016984</v>
      </c>
      <c r="AJ630" s="150">
        <f t="shared" si="315"/>
        <v>414.29919886016984</v>
      </c>
      <c r="AK630" s="150">
        <f t="shared" si="315"/>
        <v>414.29919886016984</v>
      </c>
      <c r="AL630" s="150">
        <f t="shared" si="315"/>
        <v>414.29919886016984</v>
      </c>
      <c r="AM630" s="150">
        <f t="shared" si="315"/>
        <v>414.29919886016984</v>
      </c>
      <c r="AN630" s="150">
        <f t="shared" si="315"/>
        <v>414.29919886016984</v>
      </c>
      <c r="AO630" s="150">
        <f t="shared" si="315"/>
        <v>414.29919886016984</v>
      </c>
      <c r="AP630" s="150">
        <f t="shared" si="315"/>
        <v>414.29919886016984</v>
      </c>
      <c r="AQ630" s="150">
        <f t="shared" si="315"/>
        <v>414.29919886016984</v>
      </c>
      <c r="AR630" s="150">
        <f t="shared" si="315"/>
        <v>414.29919886016984</v>
      </c>
      <c r="AS630" s="150">
        <f t="shared" si="315"/>
        <v>414.29919886016984</v>
      </c>
      <c r="AT630" s="150">
        <f t="shared" si="315"/>
        <v>414.29919886016984</v>
      </c>
      <c r="AU630" s="150">
        <f t="shared" si="315"/>
        <v>414.29919886016984</v>
      </c>
      <c r="AV630" s="150">
        <f t="shared" si="315"/>
        <v>414.29919886016984</v>
      </c>
      <c r="AW630" s="150">
        <f t="shared" si="315"/>
        <v>414.29919886016984</v>
      </c>
      <c r="AX630" s="150">
        <f t="shared" si="315"/>
        <v>414.29919886016984</v>
      </c>
      <c r="AY630" s="150">
        <f t="shared" si="315"/>
        <v>414.29919886016984</v>
      </c>
      <c r="AZ630" s="150">
        <f t="shared" si="315"/>
        <v>414.29919886016984</v>
      </c>
      <c r="BA630" s="150">
        <f t="shared" si="315"/>
        <v>414.29919886016984</v>
      </c>
      <c r="BB630" s="150">
        <f t="shared" si="315"/>
        <v>414.29919886016984</v>
      </c>
      <c r="BC630" s="150">
        <f t="shared" si="315"/>
        <v>414.29919886016984</v>
      </c>
      <c r="BD630" s="150">
        <f t="shared" si="315"/>
        <v>414.29919886016984</v>
      </c>
      <c r="BE630" s="150">
        <f t="shared" si="315"/>
        <v>414.29919886016984</v>
      </c>
      <c r="BF630" s="150">
        <f t="shared" si="315"/>
        <v>414.29919886016984</v>
      </c>
      <c r="BG630" s="150">
        <f t="shared" si="315"/>
        <v>414.29919886016984</v>
      </c>
      <c r="BH630" s="150">
        <f t="shared" si="315"/>
        <v>414.29919886016984</v>
      </c>
      <c r="BI630" s="150">
        <f t="shared" si="315"/>
        <v>414.29919886016984</v>
      </c>
      <c r="BJ630" s="150">
        <f t="shared" si="315"/>
        <v>414.29919886016984</v>
      </c>
      <c r="BK630" s="150">
        <f t="shared" si="315"/>
        <v>414.29919886016984</v>
      </c>
      <c r="BL630" s="150">
        <f t="shared" si="315"/>
        <v>414.29919886016984</v>
      </c>
      <c r="BM630" s="150">
        <f t="shared" si="315"/>
        <v>414.29919886016984</v>
      </c>
      <c r="BN630" s="150">
        <f t="shared" si="315"/>
        <v>414.29919886016984</v>
      </c>
      <c r="BO630" s="150">
        <f t="shared" si="315"/>
        <v>414.29919886016984</v>
      </c>
      <c r="BP630" s="150">
        <f t="shared" si="315"/>
        <v>414.29919886016984</v>
      </c>
      <c r="BQ630" s="150">
        <f t="shared" si="315"/>
        <v>414.29919886016984</v>
      </c>
      <c r="BR630" s="150">
        <f t="shared" si="315"/>
        <v>414.29919886016984</v>
      </c>
      <c r="BS630" s="150">
        <f t="shared" si="315"/>
        <v>414.29919886016984</v>
      </c>
      <c r="BT630" s="150">
        <f t="shared" si="315"/>
        <v>414.29919886016984</v>
      </c>
      <c r="BU630" s="150">
        <f t="shared" si="315"/>
        <v>414.29919886016984</v>
      </c>
      <c r="BV630" s="150">
        <f t="shared" si="315"/>
        <v>414.29919886016984</v>
      </c>
      <c r="BW630" s="150">
        <f t="shared" si="315"/>
        <v>414.29919886016984</v>
      </c>
      <c r="BX630" s="150">
        <f t="shared" si="315"/>
        <v>414.29919886016984</v>
      </c>
      <c r="BY630" s="150">
        <f t="shared" si="315"/>
        <v>414.29919886016984</v>
      </c>
      <c r="BZ630" s="150">
        <f t="shared" si="315"/>
        <v>414.29919886016984</v>
      </c>
      <c r="CA630" s="150">
        <f t="shared" si="315"/>
        <v>414.29919886016984</v>
      </c>
      <c r="CB630" s="150">
        <f t="shared" si="315"/>
        <v>414.29919886016984</v>
      </c>
      <c r="CC630" s="150">
        <f t="shared" si="315"/>
        <v>414.29919886016984</v>
      </c>
      <c r="CD630" s="150">
        <f t="shared" si="315"/>
        <v>414.29919886016984</v>
      </c>
      <c r="CE630" s="150">
        <f t="shared" ref="CE630:CP630" si="316">CE628+CE629</f>
        <v>414.29919886016984</v>
      </c>
      <c r="CF630" s="150">
        <f t="shared" si="316"/>
        <v>414.29919886016984</v>
      </c>
      <c r="CG630" s="150">
        <f t="shared" si="316"/>
        <v>414.29919886016984</v>
      </c>
      <c r="CH630" s="150">
        <f t="shared" si="316"/>
        <v>414.29919886016984</v>
      </c>
      <c r="CI630" s="150">
        <f t="shared" si="316"/>
        <v>414.29919886016984</v>
      </c>
      <c r="CJ630" s="150">
        <f t="shared" si="316"/>
        <v>414.29919886016984</v>
      </c>
      <c r="CK630" s="150">
        <f t="shared" si="316"/>
        <v>414.29919886016984</v>
      </c>
      <c r="CL630" s="150">
        <f t="shared" si="316"/>
        <v>414.29919886016984</v>
      </c>
      <c r="CM630" s="150">
        <f t="shared" si="316"/>
        <v>414.29919886016984</v>
      </c>
      <c r="CN630" s="150">
        <f t="shared" si="316"/>
        <v>414.29919886016984</v>
      </c>
      <c r="CO630" s="150">
        <f t="shared" si="316"/>
        <v>414.29919886016984</v>
      </c>
      <c r="CP630" s="150">
        <f t="shared" si="316"/>
        <v>414.29919886016984</v>
      </c>
    </row>
    <row r="631" spans="2:94" ht="12.75" customHeight="1" outlineLevel="1" x14ac:dyDescent="0.2">
      <c r="L631" s="145"/>
      <c r="P631" s="146"/>
      <c r="R631" s="147"/>
      <c r="S631" s="147"/>
      <c r="T631" s="147"/>
      <c r="U631" s="147"/>
      <c r="V631" s="147"/>
      <c r="W631" s="147"/>
      <c r="X631" s="147"/>
      <c r="Y631" s="147"/>
      <c r="Z631" s="147"/>
      <c r="AA631" s="147"/>
      <c r="AB631" s="147"/>
      <c r="AC631" s="147"/>
      <c r="AD631" s="147"/>
      <c r="AE631" s="147"/>
      <c r="AF631" s="147"/>
      <c r="AG631" s="147"/>
      <c r="AH631" s="147"/>
      <c r="AI631" s="147"/>
      <c r="AJ631" s="147"/>
      <c r="AK631" s="147"/>
      <c r="AL631" s="147"/>
      <c r="AM631" s="147"/>
      <c r="AN631" s="147"/>
      <c r="AO631" s="147"/>
      <c r="AP631" s="147"/>
      <c r="AQ631" s="147"/>
      <c r="AR631" s="147"/>
      <c r="AS631" s="147"/>
      <c r="AT631" s="147"/>
      <c r="AU631" s="147"/>
      <c r="AV631" s="147"/>
      <c r="AW631" s="147"/>
      <c r="AX631" s="147"/>
      <c r="AY631" s="147"/>
      <c r="AZ631" s="147"/>
      <c r="BA631" s="147"/>
      <c r="BB631" s="147"/>
      <c r="BC631" s="147"/>
      <c r="BD631" s="147"/>
      <c r="BE631" s="147"/>
      <c r="BF631" s="147"/>
      <c r="BG631" s="147"/>
      <c r="BH631" s="147"/>
      <c r="BI631" s="147"/>
      <c r="BJ631" s="147"/>
      <c r="BK631" s="147"/>
      <c r="BL631" s="147"/>
      <c r="BM631" s="147"/>
      <c r="BN631" s="147"/>
      <c r="BO631" s="147"/>
      <c r="BP631" s="147"/>
      <c r="BQ631" s="147"/>
      <c r="BR631" s="147"/>
      <c r="BS631" s="147"/>
      <c r="BT631" s="147"/>
      <c r="BU631" s="147"/>
      <c r="BV631" s="147"/>
      <c r="BW631" s="147"/>
      <c r="BX631" s="147"/>
      <c r="BY631" s="147"/>
      <c r="BZ631" s="147"/>
      <c r="CA631" s="147"/>
      <c r="CB631" s="147"/>
      <c r="CC631" s="147"/>
      <c r="CD631" s="147"/>
      <c r="CE631" s="147"/>
      <c r="CF631" s="147"/>
      <c r="CG631" s="147"/>
      <c r="CH631" s="147"/>
      <c r="CI631" s="147"/>
      <c r="CJ631" s="147"/>
      <c r="CK631" s="147"/>
      <c r="CL631" s="147"/>
      <c r="CM631" s="147"/>
      <c r="CN631" s="147"/>
      <c r="CO631" s="147"/>
      <c r="CP631" s="147"/>
    </row>
    <row r="632" spans="2:94" ht="12.75" customHeight="1" outlineLevel="1" x14ac:dyDescent="0.2">
      <c r="B632" s="3" t="s">
        <v>78</v>
      </c>
      <c r="J632" s="5" t="s">
        <v>62</v>
      </c>
      <c r="L632" s="145"/>
      <c r="P632" s="146"/>
      <c r="R632" s="189">
        <f>(INDEX(Input_Scen!$J$200:$J$206,MATCH('Manganese Mine'!R$6,Input_Scen!$C$200:$C$206,1))+'Macroeconomic Inputs'!P16)*R626</f>
        <v>0</v>
      </c>
      <c r="S632" s="189">
        <f>(INDEX(Input_Scen!$J$200:$J$206,MATCH('Manganese Mine'!S$6,Input_Scen!$C$200:$C$206,1))+'Macroeconomic Inputs'!Q16)*S626</f>
        <v>0</v>
      </c>
      <c r="T632" s="189">
        <f>(INDEX(Input_Scen!$J$200:$J$206,MATCH('Manganese Mine'!T$6,Input_Scen!$C$200:$C$206,1))+'Macroeconomic Inputs'!R16)*T626</f>
        <v>0</v>
      </c>
      <c r="U632" s="189">
        <f>(INDEX(Input_Scen!$J$200:$J$206,MATCH('Manganese Mine'!U$6,Input_Scen!$C$200:$C$206,1))+'Macroeconomic Inputs'!S16)*U626</f>
        <v>4.4999999999999998E-2</v>
      </c>
      <c r="V632" s="189">
        <f>(INDEX(Input_Scen!$J$200:$J$206,MATCH('Manganese Mine'!V$6,Input_Scen!$C$200:$C$206,1))+'Macroeconomic Inputs'!T16)*V626</f>
        <v>4.4999999999999998E-2</v>
      </c>
      <c r="W632" s="189">
        <f>(INDEX(Input_Scen!$J$200:$J$206,MATCH('Manganese Mine'!W$6,Input_Scen!$C$200:$C$206,1))+'Macroeconomic Inputs'!U16)*W626</f>
        <v>4.4999999999999998E-2</v>
      </c>
      <c r="X632" s="189">
        <f>(INDEX(Input_Scen!$J$200:$J$206,MATCH('Manganese Mine'!X$6,Input_Scen!$C$200:$C$206,1))+'Macroeconomic Inputs'!V16)*X626</f>
        <v>0</v>
      </c>
      <c r="Y632" s="189">
        <f>(INDEX(Input_Scen!$J$200:$J$206,MATCH('Manganese Mine'!Y$6,Input_Scen!$C$200:$C$206,1))+'Macroeconomic Inputs'!W16)*Y626</f>
        <v>0</v>
      </c>
      <c r="Z632" s="189">
        <f>(INDEX(Input_Scen!$J$200:$J$206,MATCH('Manganese Mine'!Z$6,Input_Scen!$C$200:$C$206,1))+'Macroeconomic Inputs'!X16)*Z626</f>
        <v>0</v>
      </c>
      <c r="AA632" s="189">
        <f>(INDEX(Input_Scen!$J$200:$J$206,MATCH('Manganese Mine'!AA$6,Input_Scen!$C$200:$C$206,1))+'Macroeconomic Inputs'!Y16)*AA626</f>
        <v>0</v>
      </c>
      <c r="AB632" s="189">
        <f>(INDEX(Input_Scen!$J$200:$J$206,MATCH('Manganese Mine'!AB$6,Input_Scen!$C$200:$C$206,1))+'Macroeconomic Inputs'!Z16)*AB626</f>
        <v>0</v>
      </c>
      <c r="AC632" s="189">
        <f>(INDEX(Input_Scen!$J$200:$J$206,MATCH('Manganese Mine'!AC$6,Input_Scen!$C$200:$C$206,1))+'Macroeconomic Inputs'!AA16)*AC626</f>
        <v>0</v>
      </c>
      <c r="AD632" s="189">
        <f>(INDEX(Input_Scen!$J$200:$J$206,MATCH('Manganese Mine'!AD$6,Input_Scen!$C$200:$C$206,1))+'Macroeconomic Inputs'!AB16)*AD626</f>
        <v>0</v>
      </c>
      <c r="AE632" s="189">
        <f>(INDEX(Input_Scen!$J$200:$J$206,MATCH('Manganese Mine'!AE$6,Input_Scen!$C$200:$C$206,1))+'Macroeconomic Inputs'!AC16)*AE626</f>
        <v>0</v>
      </c>
      <c r="AF632" s="189">
        <f>(INDEX(Input_Scen!$J$200:$J$206,MATCH('Manganese Mine'!AF$6,Input_Scen!$C$200:$C$206,1))+'Macroeconomic Inputs'!AD16)*AF626</f>
        <v>0</v>
      </c>
      <c r="AG632" s="189">
        <f>(INDEX(Input_Scen!$J$200:$J$206,MATCH('Manganese Mine'!AG$6,Input_Scen!$C$200:$C$206,1))+'Macroeconomic Inputs'!AE16)*AG626</f>
        <v>0</v>
      </c>
      <c r="AH632" s="189">
        <f>(INDEX(Input_Scen!$J$200:$J$206,MATCH('Manganese Mine'!AH$6,Input_Scen!$C$200:$C$206,1))+'Macroeconomic Inputs'!AF16)*AH626</f>
        <v>0</v>
      </c>
      <c r="AI632" s="189">
        <f>(INDEX(Input_Scen!$J$200:$J$206,MATCH('Manganese Mine'!AI$6,Input_Scen!$C$200:$C$206,1))+'Macroeconomic Inputs'!AG16)*AI626</f>
        <v>0</v>
      </c>
      <c r="AJ632" s="189">
        <f>(INDEX(Input_Scen!$J$200:$J$206,MATCH('Manganese Mine'!AJ$6,Input_Scen!$C$200:$C$206,1))+'Macroeconomic Inputs'!AH16)*AJ626</f>
        <v>0</v>
      </c>
      <c r="AK632" s="189">
        <f>(INDEX(Input_Scen!$J$200:$J$206,MATCH('Manganese Mine'!AK$6,Input_Scen!$C$200:$C$206,1))+'Macroeconomic Inputs'!AI16)*AK626</f>
        <v>0</v>
      </c>
      <c r="AL632" s="189">
        <f>(INDEX(Input_Scen!$J$200:$J$206,MATCH('Manganese Mine'!AL$6,Input_Scen!$C$200:$C$206,1))+'Macroeconomic Inputs'!AJ16)*AL626</f>
        <v>0</v>
      </c>
      <c r="AM632" s="189">
        <f>(INDEX(Input_Scen!$J$200:$J$206,MATCH('Manganese Mine'!AM$6,Input_Scen!$C$200:$C$206,1))+'Macroeconomic Inputs'!AK16)*AM626</f>
        <v>0</v>
      </c>
      <c r="AN632" s="189">
        <f>(INDEX(Input_Scen!$J$200:$J$206,MATCH('Manganese Mine'!AN$6,Input_Scen!$C$200:$C$206,1))+'Macroeconomic Inputs'!AL16)*AN626</f>
        <v>0</v>
      </c>
      <c r="AO632" s="189">
        <f>(INDEX(Input_Scen!$J$200:$J$206,MATCH('Manganese Mine'!AO$6,Input_Scen!$C$200:$C$206,1))+'Macroeconomic Inputs'!AM16)*AO626</f>
        <v>0</v>
      </c>
      <c r="AP632" s="189">
        <f>(INDEX(Input_Scen!$J$200:$J$206,MATCH('Manganese Mine'!AP$6,Input_Scen!$C$200:$C$206,1))+'Macroeconomic Inputs'!AN16)*AP626</f>
        <v>0</v>
      </c>
      <c r="AQ632" s="189">
        <f>(INDEX(Input_Scen!$J$200:$J$206,MATCH('Manganese Mine'!AQ$6,Input_Scen!$C$200:$C$206,1))+'Macroeconomic Inputs'!AO16)*AQ626</f>
        <v>0</v>
      </c>
      <c r="AR632" s="189">
        <f>(INDEX(Input_Scen!$J$200:$J$206,MATCH('Manganese Mine'!AR$6,Input_Scen!$C$200:$C$206,1))+'Macroeconomic Inputs'!AP16)*AR626</f>
        <v>0</v>
      </c>
      <c r="AS632" s="189">
        <f>(INDEX(Input_Scen!$J$200:$J$206,MATCH('Manganese Mine'!AS$6,Input_Scen!$C$200:$C$206,1))+'Macroeconomic Inputs'!AQ16)*AS626</f>
        <v>0</v>
      </c>
      <c r="AT632" s="189">
        <f>(INDEX(Input_Scen!$J$200:$J$206,MATCH('Manganese Mine'!AT$6,Input_Scen!$C$200:$C$206,1))+'Macroeconomic Inputs'!AR16)*AT626</f>
        <v>0</v>
      </c>
      <c r="AU632" s="189">
        <f>(INDEX(Input_Scen!$J$200:$J$206,MATCH('Manganese Mine'!AU$6,Input_Scen!$C$200:$C$206,1))+'Macroeconomic Inputs'!AS16)*AU626</f>
        <v>0</v>
      </c>
      <c r="AV632" s="189">
        <f>(INDEX(Input_Scen!$J$200:$J$206,MATCH('Manganese Mine'!AV$6,Input_Scen!$C$200:$C$206,1))+'Macroeconomic Inputs'!AT16)*AV626</f>
        <v>0</v>
      </c>
      <c r="AW632" s="189">
        <f>(INDEX(Input_Scen!$J$200:$J$206,MATCH('Manganese Mine'!AW$6,Input_Scen!$C$200:$C$206,1))+'Macroeconomic Inputs'!AU16)*AW626</f>
        <v>0</v>
      </c>
      <c r="AX632" s="189">
        <f>(INDEX(Input_Scen!$J$200:$J$206,MATCH('Manganese Mine'!AX$6,Input_Scen!$C$200:$C$206,1))+'Macroeconomic Inputs'!AV16)*AX626</f>
        <v>0</v>
      </c>
      <c r="AY632" s="189">
        <f>(INDEX(Input_Scen!$J$200:$J$206,MATCH('Manganese Mine'!AY$6,Input_Scen!$C$200:$C$206,1))+'Macroeconomic Inputs'!AW16)*AY626</f>
        <v>0</v>
      </c>
      <c r="AZ632" s="189">
        <f>(INDEX(Input_Scen!$J$200:$J$206,MATCH('Manganese Mine'!AZ$6,Input_Scen!$C$200:$C$206,1))+'Macroeconomic Inputs'!AX16)*AZ626</f>
        <v>0</v>
      </c>
      <c r="BA632" s="189">
        <f>(INDEX(Input_Scen!$J$200:$J$206,MATCH('Manganese Mine'!BA$6,Input_Scen!$C$200:$C$206,1))+'Macroeconomic Inputs'!AY16)*BA626</f>
        <v>0</v>
      </c>
      <c r="BB632" s="189">
        <f>(INDEX(Input_Scen!$J$200:$J$206,MATCH('Manganese Mine'!BB$6,Input_Scen!$C$200:$C$206,1))+'Macroeconomic Inputs'!AZ16)*BB626</f>
        <v>0</v>
      </c>
      <c r="BC632" s="189">
        <f>(INDEX(Input_Scen!$J$200:$J$206,MATCH('Manganese Mine'!BC$6,Input_Scen!$C$200:$C$206,1))+'Macroeconomic Inputs'!BA16)*BC626</f>
        <v>0</v>
      </c>
      <c r="BD632" s="189">
        <f>(INDEX(Input_Scen!$J$200:$J$206,MATCH('Manganese Mine'!BD$6,Input_Scen!$C$200:$C$206,1))+'Macroeconomic Inputs'!BB16)*BD626</f>
        <v>0</v>
      </c>
      <c r="BE632" s="189">
        <f>(INDEX(Input_Scen!$J$200:$J$206,MATCH('Manganese Mine'!BE$6,Input_Scen!$C$200:$C$206,1))+'Macroeconomic Inputs'!BC16)*BE626</f>
        <v>0</v>
      </c>
      <c r="BF632" s="189">
        <f>(INDEX(Input_Scen!$J$200:$J$206,MATCH('Manganese Mine'!BF$6,Input_Scen!$C$200:$C$206,1))+'Macroeconomic Inputs'!BD16)*BF626</f>
        <v>0</v>
      </c>
      <c r="BG632" s="189">
        <f>(INDEX(Input_Scen!$J$200:$J$206,MATCH('Manganese Mine'!BG$6,Input_Scen!$C$200:$C$206,1))+'Macroeconomic Inputs'!BE16)*BG626</f>
        <v>0</v>
      </c>
      <c r="BH632" s="189">
        <f>(INDEX(Input_Scen!$J$200:$J$206,MATCH('Manganese Mine'!BH$6,Input_Scen!$C$200:$C$206,1))+'Macroeconomic Inputs'!BF16)*BH626</f>
        <v>0</v>
      </c>
      <c r="BI632" s="189">
        <f>(INDEX(Input_Scen!$J$200:$J$206,MATCH('Manganese Mine'!BI$6,Input_Scen!$C$200:$C$206,1))+'Macroeconomic Inputs'!BG16)*BI626</f>
        <v>0</v>
      </c>
      <c r="BJ632" s="189">
        <f>(INDEX(Input_Scen!$J$200:$J$206,MATCH('Manganese Mine'!BJ$6,Input_Scen!$C$200:$C$206,1))+'Macroeconomic Inputs'!BH16)*BJ626</f>
        <v>0</v>
      </c>
      <c r="BK632" s="189">
        <f>(INDEX(Input_Scen!$J$200:$J$206,MATCH('Manganese Mine'!BK$6,Input_Scen!$C$200:$C$206,1))+'Macroeconomic Inputs'!BI16)*BK626</f>
        <v>0</v>
      </c>
      <c r="BL632" s="189">
        <f>(INDEX(Input_Scen!$J$200:$J$206,MATCH('Manganese Mine'!BL$6,Input_Scen!$C$200:$C$206,1))+'Macroeconomic Inputs'!BJ16)*BL626</f>
        <v>0</v>
      </c>
      <c r="BM632" s="189">
        <f>(INDEX(Input_Scen!$J$200:$J$206,MATCH('Manganese Mine'!BM$6,Input_Scen!$C$200:$C$206,1))+'Macroeconomic Inputs'!BK16)*BM626</f>
        <v>0</v>
      </c>
      <c r="BN632" s="189">
        <f>(INDEX(Input_Scen!$J$200:$J$206,MATCH('Manganese Mine'!BN$6,Input_Scen!$C$200:$C$206,1))+'Macroeconomic Inputs'!BL16)*BN626</f>
        <v>0</v>
      </c>
      <c r="BO632" s="189">
        <f>(INDEX(Input_Scen!$J$200:$J$206,MATCH('Manganese Mine'!BO$6,Input_Scen!$C$200:$C$206,1))+'Macroeconomic Inputs'!BM16)*BO626</f>
        <v>0</v>
      </c>
      <c r="BP632" s="189">
        <f>(INDEX(Input_Scen!$J$200:$J$206,MATCH('Manganese Mine'!BP$6,Input_Scen!$C$200:$C$206,1))+'Macroeconomic Inputs'!BN16)*BP626</f>
        <v>0</v>
      </c>
      <c r="BQ632" s="189">
        <f>(INDEX(Input_Scen!$J$200:$J$206,MATCH('Manganese Mine'!BQ$6,Input_Scen!$C$200:$C$206,1))+'Macroeconomic Inputs'!BO16)*BQ626</f>
        <v>0</v>
      </c>
      <c r="BR632" s="189">
        <f>(INDEX(Input_Scen!$J$200:$J$206,MATCH('Manganese Mine'!BR$6,Input_Scen!$C$200:$C$206,1))+'Macroeconomic Inputs'!BP16)*BR626</f>
        <v>0</v>
      </c>
      <c r="BS632" s="189">
        <f>(INDEX(Input_Scen!$J$200:$J$206,MATCH('Manganese Mine'!BS$6,Input_Scen!$C$200:$C$206,1))+'Macroeconomic Inputs'!BQ16)*BS626</f>
        <v>0</v>
      </c>
      <c r="BT632" s="189">
        <f>(INDEX(Input_Scen!$J$200:$J$206,MATCH('Manganese Mine'!BT$6,Input_Scen!$C$200:$C$206,1))+'Macroeconomic Inputs'!BR16)*BT626</f>
        <v>0</v>
      </c>
      <c r="BU632" s="189">
        <f>(INDEX(Input_Scen!$J$200:$J$206,MATCH('Manganese Mine'!BU$6,Input_Scen!$C$200:$C$206,1))+'Macroeconomic Inputs'!BS16)*BU626</f>
        <v>0</v>
      </c>
      <c r="BV632" s="189">
        <f>(INDEX(Input_Scen!$J$200:$J$206,MATCH('Manganese Mine'!BV$6,Input_Scen!$C$200:$C$206,1))+'Macroeconomic Inputs'!BT16)*BV626</f>
        <v>0</v>
      </c>
      <c r="BW632" s="189">
        <f>(INDEX(Input_Scen!$J$200:$J$206,MATCH('Manganese Mine'!BW$6,Input_Scen!$C$200:$C$206,1))+'Macroeconomic Inputs'!BU16)*BW626</f>
        <v>0</v>
      </c>
      <c r="BX632" s="189">
        <f>(INDEX(Input_Scen!$J$200:$J$206,MATCH('Manganese Mine'!BX$6,Input_Scen!$C$200:$C$206,1))+'Macroeconomic Inputs'!BV16)*BX626</f>
        <v>0</v>
      </c>
      <c r="BY632" s="189">
        <f>(INDEX(Input_Scen!$J$200:$J$206,MATCH('Manganese Mine'!BY$6,Input_Scen!$C$200:$C$206,1))+'Macroeconomic Inputs'!BW16)*BY626</f>
        <v>0</v>
      </c>
      <c r="BZ632" s="189">
        <f>(INDEX(Input_Scen!$J$200:$J$206,MATCH('Manganese Mine'!BZ$6,Input_Scen!$C$200:$C$206,1))+'Macroeconomic Inputs'!BX16)*BZ626</f>
        <v>0</v>
      </c>
      <c r="CA632" s="189">
        <f>(INDEX(Input_Scen!$J$200:$J$206,MATCH('Manganese Mine'!CA$6,Input_Scen!$C$200:$C$206,1))+'Macroeconomic Inputs'!BY16)*CA626</f>
        <v>0</v>
      </c>
      <c r="CB632" s="189">
        <f>(INDEX(Input_Scen!$J$200:$J$206,MATCH('Manganese Mine'!CB$6,Input_Scen!$C$200:$C$206,1))+'Macroeconomic Inputs'!BZ16)*CB626</f>
        <v>0</v>
      </c>
      <c r="CC632" s="189">
        <f>(INDEX(Input_Scen!$J$200:$J$206,MATCH('Manganese Mine'!CC$6,Input_Scen!$C$200:$C$206,1))+'Macroeconomic Inputs'!CA16)*CC626</f>
        <v>0</v>
      </c>
      <c r="CD632" s="189">
        <f>(INDEX(Input_Scen!$J$200:$J$206,MATCH('Manganese Mine'!CD$6,Input_Scen!$C$200:$C$206,1))+'Macroeconomic Inputs'!CB16)*CD626</f>
        <v>0</v>
      </c>
      <c r="CE632" s="189">
        <f>(INDEX(Input_Scen!$J$200:$J$206,MATCH('Manganese Mine'!CE$6,Input_Scen!$C$200:$C$206,1))+'Macroeconomic Inputs'!CC16)*CE626</f>
        <v>0</v>
      </c>
      <c r="CF632" s="189">
        <f>(INDEX(Input_Scen!$J$200:$J$206,MATCH('Manganese Mine'!CF$6,Input_Scen!$C$200:$C$206,1))+'Macroeconomic Inputs'!CD16)*CF626</f>
        <v>0</v>
      </c>
      <c r="CG632" s="189">
        <f>(INDEX(Input_Scen!$J$200:$J$206,MATCH('Manganese Mine'!CG$6,Input_Scen!$C$200:$C$206,1))+'Macroeconomic Inputs'!CE16)*CG626</f>
        <v>0</v>
      </c>
      <c r="CH632" s="189">
        <f>(INDEX(Input_Scen!$J$200:$J$206,MATCH('Manganese Mine'!CH$6,Input_Scen!$C$200:$C$206,1))+'Macroeconomic Inputs'!CF16)*CH626</f>
        <v>0</v>
      </c>
      <c r="CI632" s="189">
        <f>(INDEX(Input_Scen!$J$200:$J$206,MATCH('Manganese Mine'!CI$6,Input_Scen!$C$200:$C$206,1))+'Macroeconomic Inputs'!CG16)*CI626</f>
        <v>0</v>
      </c>
      <c r="CJ632" s="189">
        <f>(INDEX(Input_Scen!$J$200:$J$206,MATCH('Manganese Mine'!CJ$6,Input_Scen!$C$200:$C$206,1))+'Macroeconomic Inputs'!CH16)*CJ626</f>
        <v>0</v>
      </c>
      <c r="CK632" s="189">
        <f>(INDEX(Input_Scen!$J$200:$J$206,MATCH('Manganese Mine'!CK$6,Input_Scen!$C$200:$C$206,1))+'Macroeconomic Inputs'!CI16)*CK626</f>
        <v>0</v>
      </c>
      <c r="CL632" s="189">
        <f>(INDEX(Input_Scen!$J$200:$J$206,MATCH('Manganese Mine'!CL$6,Input_Scen!$C$200:$C$206,1))+'Macroeconomic Inputs'!CJ16)*CL626</f>
        <v>0</v>
      </c>
      <c r="CM632" s="189">
        <f>(INDEX(Input_Scen!$J$200:$J$206,MATCH('Manganese Mine'!CM$6,Input_Scen!$C$200:$C$206,1))+'Macroeconomic Inputs'!CK16)*CM626</f>
        <v>0</v>
      </c>
      <c r="CN632" s="189">
        <f>(INDEX(Input_Scen!$J$200:$J$206,MATCH('Manganese Mine'!CN$6,Input_Scen!$C$200:$C$206,1))+'Macroeconomic Inputs'!CL16)*CN626</f>
        <v>0</v>
      </c>
      <c r="CO632" s="189">
        <f>(INDEX(Input_Scen!$J$200:$J$206,MATCH('Manganese Mine'!CO$6,Input_Scen!$C$200:$C$206,1))+'Macroeconomic Inputs'!CM16)*CO626</f>
        <v>0</v>
      </c>
      <c r="CP632" s="189">
        <f>(INDEX(Input_Scen!$J$200:$J$206,MATCH('Manganese Mine'!CP$6,Input_Scen!$C$200:$C$206,1))+'Macroeconomic Inputs'!CN16)*CP626</f>
        <v>0</v>
      </c>
    </row>
    <row r="633" spans="2:94" ht="12.75" customHeight="1" outlineLevel="1" x14ac:dyDescent="0.2">
      <c r="B633" s="3" t="s">
        <v>231</v>
      </c>
      <c r="J633" s="5" t="s">
        <v>5</v>
      </c>
      <c r="L633" s="145"/>
      <c r="P633" s="127">
        <f>SUM(R633:CP633)</f>
        <v>17.879347871383157</v>
      </c>
      <c r="R633" s="150">
        <f>R626*R628*R632</f>
        <v>0</v>
      </c>
      <c r="S633" s="150">
        <f t="shared" ref="S633:CD633" si="317">S626*S628*S632</f>
        <v>0</v>
      </c>
      <c r="T633" s="150">
        <f t="shared" si="317"/>
        <v>0</v>
      </c>
      <c r="U633" s="150">
        <f t="shared" si="317"/>
        <v>0</v>
      </c>
      <c r="V633" s="150">
        <f t="shared" si="317"/>
        <v>6.3281619308317021</v>
      </c>
      <c r="W633" s="150">
        <f t="shared" si="317"/>
        <v>11.551185940551456</v>
      </c>
      <c r="X633" s="150">
        <f t="shared" si="317"/>
        <v>0</v>
      </c>
      <c r="Y633" s="150">
        <f t="shared" si="317"/>
        <v>0</v>
      </c>
      <c r="Z633" s="150">
        <f t="shared" si="317"/>
        <v>0</v>
      </c>
      <c r="AA633" s="150">
        <f t="shared" si="317"/>
        <v>0</v>
      </c>
      <c r="AB633" s="150">
        <f t="shared" si="317"/>
        <v>0</v>
      </c>
      <c r="AC633" s="150">
        <f t="shared" si="317"/>
        <v>0</v>
      </c>
      <c r="AD633" s="150">
        <f t="shared" si="317"/>
        <v>0</v>
      </c>
      <c r="AE633" s="150">
        <f t="shared" si="317"/>
        <v>0</v>
      </c>
      <c r="AF633" s="150">
        <f t="shared" si="317"/>
        <v>0</v>
      </c>
      <c r="AG633" s="150">
        <f t="shared" si="317"/>
        <v>0</v>
      </c>
      <c r="AH633" s="150">
        <f t="shared" si="317"/>
        <v>0</v>
      </c>
      <c r="AI633" s="150">
        <f t="shared" si="317"/>
        <v>0</v>
      </c>
      <c r="AJ633" s="150">
        <f t="shared" si="317"/>
        <v>0</v>
      </c>
      <c r="AK633" s="150">
        <f t="shared" si="317"/>
        <v>0</v>
      </c>
      <c r="AL633" s="150">
        <f t="shared" si="317"/>
        <v>0</v>
      </c>
      <c r="AM633" s="150">
        <f t="shared" si="317"/>
        <v>0</v>
      </c>
      <c r="AN633" s="150">
        <f t="shared" si="317"/>
        <v>0</v>
      </c>
      <c r="AO633" s="150">
        <f t="shared" si="317"/>
        <v>0</v>
      </c>
      <c r="AP633" s="150">
        <f t="shared" si="317"/>
        <v>0</v>
      </c>
      <c r="AQ633" s="150">
        <f t="shared" si="317"/>
        <v>0</v>
      </c>
      <c r="AR633" s="150">
        <f t="shared" si="317"/>
        <v>0</v>
      </c>
      <c r="AS633" s="150">
        <f t="shared" si="317"/>
        <v>0</v>
      </c>
      <c r="AT633" s="150">
        <f t="shared" si="317"/>
        <v>0</v>
      </c>
      <c r="AU633" s="150">
        <f t="shared" si="317"/>
        <v>0</v>
      </c>
      <c r="AV633" s="150">
        <f t="shared" si="317"/>
        <v>0</v>
      </c>
      <c r="AW633" s="150">
        <f t="shared" si="317"/>
        <v>0</v>
      </c>
      <c r="AX633" s="150">
        <f t="shared" si="317"/>
        <v>0</v>
      </c>
      <c r="AY633" s="150">
        <f t="shared" si="317"/>
        <v>0</v>
      </c>
      <c r="AZ633" s="150">
        <f t="shared" si="317"/>
        <v>0</v>
      </c>
      <c r="BA633" s="150">
        <f t="shared" si="317"/>
        <v>0</v>
      </c>
      <c r="BB633" s="150">
        <f t="shared" si="317"/>
        <v>0</v>
      </c>
      <c r="BC633" s="150">
        <f t="shared" si="317"/>
        <v>0</v>
      </c>
      <c r="BD633" s="150">
        <f t="shared" si="317"/>
        <v>0</v>
      </c>
      <c r="BE633" s="150">
        <f t="shared" si="317"/>
        <v>0</v>
      </c>
      <c r="BF633" s="150">
        <f t="shared" si="317"/>
        <v>0</v>
      </c>
      <c r="BG633" s="150">
        <f t="shared" si="317"/>
        <v>0</v>
      </c>
      <c r="BH633" s="150">
        <f t="shared" si="317"/>
        <v>0</v>
      </c>
      <c r="BI633" s="150">
        <f t="shared" si="317"/>
        <v>0</v>
      </c>
      <c r="BJ633" s="150">
        <f t="shared" si="317"/>
        <v>0</v>
      </c>
      <c r="BK633" s="150">
        <f t="shared" si="317"/>
        <v>0</v>
      </c>
      <c r="BL633" s="150">
        <f t="shared" si="317"/>
        <v>0</v>
      </c>
      <c r="BM633" s="150">
        <f t="shared" si="317"/>
        <v>0</v>
      </c>
      <c r="BN633" s="150">
        <f t="shared" si="317"/>
        <v>0</v>
      </c>
      <c r="BO633" s="150">
        <f t="shared" si="317"/>
        <v>0</v>
      </c>
      <c r="BP633" s="150">
        <f t="shared" si="317"/>
        <v>0</v>
      </c>
      <c r="BQ633" s="150">
        <f t="shared" si="317"/>
        <v>0</v>
      </c>
      <c r="BR633" s="150">
        <f t="shared" si="317"/>
        <v>0</v>
      </c>
      <c r="BS633" s="150">
        <f t="shared" si="317"/>
        <v>0</v>
      </c>
      <c r="BT633" s="150">
        <f t="shared" si="317"/>
        <v>0</v>
      </c>
      <c r="BU633" s="150">
        <f t="shared" si="317"/>
        <v>0</v>
      </c>
      <c r="BV633" s="150">
        <f t="shared" si="317"/>
        <v>0</v>
      </c>
      <c r="BW633" s="150">
        <f t="shared" si="317"/>
        <v>0</v>
      </c>
      <c r="BX633" s="150">
        <f t="shared" si="317"/>
        <v>0</v>
      </c>
      <c r="BY633" s="150">
        <f t="shared" si="317"/>
        <v>0</v>
      </c>
      <c r="BZ633" s="150">
        <f t="shared" si="317"/>
        <v>0</v>
      </c>
      <c r="CA633" s="150">
        <f t="shared" si="317"/>
        <v>0</v>
      </c>
      <c r="CB633" s="150">
        <f t="shared" si="317"/>
        <v>0</v>
      </c>
      <c r="CC633" s="150">
        <f t="shared" si="317"/>
        <v>0</v>
      </c>
      <c r="CD633" s="150">
        <f t="shared" si="317"/>
        <v>0</v>
      </c>
      <c r="CE633" s="150">
        <f t="shared" ref="CE633:CP633" si="318">CE626*CE628*CE632</f>
        <v>0</v>
      </c>
      <c r="CF633" s="150">
        <f t="shared" si="318"/>
        <v>0</v>
      </c>
      <c r="CG633" s="150">
        <f t="shared" si="318"/>
        <v>0</v>
      </c>
      <c r="CH633" s="150">
        <f t="shared" si="318"/>
        <v>0</v>
      </c>
      <c r="CI633" s="150">
        <f t="shared" si="318"/>
        <v>0</v>
      </c>
      <c r="CJ633" s="150">
        <f t="shared" si="318"/>
        <v>0</v>
      </c>
      <c r="CK633" s="150">
        <f t="shared" si="318"/>
        <v>0</v>
      </c>
      <c r="CL633" s="150">
        <f t="shared" si="318"/>
        <v>0</v>
      </c>
      <c r="CM633" s="150">
        <f t="shared" si="318"/>
        <v>0</v>
      </c>
      <c r="CN633" s="150">
        <f t="shared" si="318"/>
        <v>0</v>
      </c>
      <c r="CO633" s="150">
        <f t="shared" si="318"/>
        <v>0</v>
      </c>
      <c r="CP633" s="150">
        <f t="shared" si="318"/>
        <v>0</v>
      </c>
    </row>
    <row r="634" spans="2:94" ht="12.75" customHeight="1" outlineLevel="1" x14ac:dyDescent="0.2">
      <c r="L634" s="145"/>
      <c r="P634" s="146"/>
      <c r="R634" s="147"/>
      <c r="S634" s="147"/>
      <c r="T634" s="147"/>
      <c r="U634" s="147"/>
      <c r="V634" s="147"/>
      <c r="W634" s="147"/>
      <c r="X634" s="147"/>
      <c r="Y634" s="147"/>
      <c r="Z634" s="147"/>
      <c r="AA634" s="147"/>
      <c r="AB634" s="147"/>
      <c r="AC634" s="147"/>
      <c r="AD634" s="147"/>
      <c r="AE634" s="147"/>
      <c r="AF634" s="147"/>
      <c r="AG634" s="147"/>
      <c r="AH634" s="147"/>
      <c r="AI634" s="147"/>
      <c r="AJ634" s="147"/>
      <c r="AK634" s="147"/>
      <c r="AL634" s="147"/>
      <c r="AM634" s="147"/>
      <c r="AN634" s="147"/>
      <c r="AO634" s="147"/>
      <c r="AP634" s="147"/>
      <c r="AQ634" s="147"/>
      <c r="AR634" s="147"/>
      <c r="AS634" s="147"/>
      <c r="AT634" s="147"/>
      <c r="AU634" s="147"/>
      <c r="AV634" s="147"/>
      <c r="AW634" s="147"/>
      <c r="AX634" s="147"/>
      <c r="AY634" s="147"/>
      <c r="AZ634" s="147"/>
      <c r="BA634" s="147"/>
      <c r="BB634" s="147"/>
      <c r="BC634" s="147"/>
      <c r="BD634" s="147"/>
      <c r="BE634" s="147"/>
      <c r="BF634" s="147"/>
      <c r="BG634" s="147"/>
      <c r="BH634" s="147"/>
      <c r="BI634" s="147"/>
      <c r="BJ634" s="147"/>
      <c r="BK634" s="147"/>
      <c r="BL634" s="147"/>
      <c r="BM634" s="147"/>
      <c r="BN634" s="147"/>
      <c r="BO634" s="147"/>
      <c r="BP634" s="147"/>
      <c r="BQ634" s="147"/>
      <c r="BR634" s="147"/>
      <c r="BS634" s="147"/>
      <c r="BT634" s="147"/>
      <c r="BU634" s="147"/>
      <c r="BV634" s="147"/>
      <c r="BW634" s="147"/>
      <c r="BX634" s="147"/>
      <c r="BY634" s="147"/>
      <c r="BZ634" s="147"/>
      <c r="CA634" s="147"/>
      <c r="CB634" s="147"/>
      <c r="CC634" s="147"/>
      <c r="CD634" s="147"/>
      <c r="CE634" s="147"/>
      <c r="CF634" s="147"/>
      <c r="CG634" s="147"/>
      <c r="CH634" s="147"/>
      <c r="CI634" s="147"/>
      <c r="CJ634" s="147"/>
      <c r="CK634" s="147"/>
      <c r="CL634" s="147"/>
      <c r="CM634" s="147"/>
      <c r="CN634" s="147"/>
      <c r="CO634" s="147"/>
      <c r="CP634" s="147"/>
    </row>
    <row r="635" spans="2:94" ht="12.75" customHeight="1" outlineLevel="1" x14ac:dyDescent="0.2">
      <c r="L635" s="145"/>
      <c r="P635" s="146"/>
      <c r="R635" s="147"/>
      <c r="S635" s="147"/>
      <c r="T635" s="147"/>
      <c r="U635" s="147"/>
      <c r="V635" s="147"/>
      <c r="W635" s="147"/>
      <c r="X635" s="147"/>
      <c r="Y635" s="147"/>
      <c r="Z635" s="147"/>
      <c r="AA635" s="147"/>
      <c r="AB635" s="147"/>
      <c r="AC635" s="147"/>
      <c r="AD635" s="147"/>
      <c r="AE635" s="147"/>
      <c r="AF635" s="147"/>
      <c r="AG635" s="147"/>
      <c r="AH635" s="147"/>
      <c r="AI635" s="147"/>
      <c r="AJ635" s="147"/>
      <c r="AK635" s="147"/>
      <c r="AL635" s="147"/>
      <c r="AM635" s="147"/>
      <c r="AN635" s="147"/>
      <c r="AO635" s="147"/>
      <c r="AP635" s="147"/>
      <c r="AQ635" s="147"/>
      <c r="AR635" s="147"/>
      <c r="AS635" s="147"/>
      <c r="AT635" s="147"/>
      <c r="AU635" s="147"/>
      <c r="AV635" s="147"/>
      <c r="AW635" s="147"/>
      <c r="AX635" s="147"/>
      <c r="AY635" s="147"/>
      <c r="AZ635" s="147"/>
      <c r="BA635" s="147"/>
      <c r="BB635" s="147"/>
      <c r="BC635" s="147"/>
      <c r="BD635" s="147"/>
      <c r="BE635" s="147"/>
      <c r="BF635" s="147"/>
      <c r="BG635" s="147"/>
      <c r="BH635" s="147"/>
      <c r="BI635" s="147"/>
      <c r="BJ635" s="147"/>
      <c r="BK635" s="147"/>
      <c r="BL635" s="147"/>
      <c r="BM635" s="147"/>
      <c r="BN635" s="147"/>
      <c r="BO635" s="147"/>
      <c r="BP635" s="147"/>
      <c r="BQ635" s="147"/>
      <c r="BR635" s="147"/>
      <c r="BS635" s="147"/>
      <c r="BT635" s="147"/>
      <c r="BU635" s="147"/>
      <c r="BV635" s="147"/>
      <c r="BW635" s="147"/>
      <c r="BX635" s="147"/>
      <c r="BY635" s="147"/>
      <c r="BZ635" s="147"/>
      <c r="CA635" s="147"/>
      <c r="CB635" s="147"/>
      <c r="CC635" s="147"/>
      <c r="CD635" s="147"/>
      <c r="CE635" s="147"/>
      <c r="CF635" s="147"/>
      <c r="CG635" s="147"/>
      <c r="CH635" s="147"/>
      <c r="CI635" s="147"/>
      <c r="CJ635" s="147"/>
      <c r="CK635" s="147"/>
      <c r="CL635" s="147"/>
      <c r="CM635" s="147"/>
      <c r="CN635" s="147"/>
      <c r="CO635" s="147"/>
      <c r="CP635" s="147"/>
    </row>
    <row r="636" spans="2:94" ht="12.75" customHeight="1" outlineLevel="1" x14ac:dyDescent="0.2">
      <c r="B636" s="41" t="s">
        <v>393</v>
      </c>
      <c r="L636" s="145"/>
      <c r="P636" s="146"/>
      <c r="R636" s="147"/>
      <c r="S636" s="147"/>
      <c r="T636" s="147"/>
      <c r="U636" s="147"/>
      <c r="V636" s="147"/>
      <c r="W636" s="147"/>
      <c r="X636" s="147"/>
      <c r="Y636" s="147"/>
      <c r="Z636" s="147"/>
      <c r="AA636" s="147"/>
      <c r="AB636" s="147"/>
      <c r="AC636" s="147"/>
      <c r="AD636" s="147"/>
      <c r="AE636" s="147"/>
      <c r="AF636" s="147"/>
      <c r="AG636" s="147"/>
      <c r="AH636" s="147"/>
      <c r="AI636" s="147"/>
      <c r="AJ636" s="147"/>
      <c r="AK636" s="147"/>
      <c r="AL636" s="147"/>
      <c r="AM636" s="147"/>
      <c r="AN636" s="147"/>
      <c r="AO636" s="147"/>
      <c r="AP636" s="147"/>
      <c r="AQ636" s="147"/>
      <c r="AR636" s="147"/>
      <c r="AS636" s="147"/>
      <c r="AT636" s="147"/>
      <c r="AU636" s="147"/>
      <c r="AV636" s="147"/>
      <c r="AW636" s="147"/>
      <c r="AX636" s="147"/>
      <c r="AY636" s="147"/>
      <c r="AZ636" s="147"/>
      <c r="BA636" s="147"/>
      <c r="BB636" s="147"/>
      <c r="BC636" s="147"/>
      <c r="BD636" s="147"/>
      <c r="BE636" s="147"/>
      <c r="BF636" s="147"/>
      <c r="BG636" s="147"/>
      <c r="BH636" s="147"/>
      <c r="BI636" s="147"/>
      <c r="BJ636" s="147"/>
      <c r="BK636" s="147"/>
      <c r="BL636" s="147"/>
      <c r="BM636" s="147"/>
      <c r="BN636" s="147"/>
      <c r="BO636" s="147"/>
      <c r="BP636" s="147"/>
      <c r="BQ636" s="147"/>
      <c r="BR636" s="147"/>
      <c r="BS636" s="147"/>
      <c r="BT636" s="147"/>
      <c r="BU636" s="147"/>
      <c r="BV636" s="147"/>
      <c r="BW636" s="147"/>
      <c r="BX636" s="147"/>
      <c r="BY636" s="147"/>
      <c r="BZ636" s="147"/>
      <c r="CA636" s="147"/>
      <c r="CB636" s="147"/>
      <c r="CC636" s="147"/>
      <c r="CD636" s="147"/>
      <c r="CE636" s="147"/>
      <c r="CF636" s="147"/>
      <c r="CG636" s="147"/>
      <c r="CH636" s="147"/>
      <c r="CI636" s="147"/>
      <c r="CJ636" s="147"/>
      <c r="CK636" s="147"/>
      <c r="CL636" s="147"/>
      <c r="CM636" s="147"/>
      <c r="CN636" s="147"/>
      <c r="CO636" s="147"/>
      <c r="CP636" s="147"/>
    </row>
    <row r="637" spans="2:94" ht="12.75" customHeight="1" outlineLevel="1" x14ac:dyDescent="0.2">
      <c r="L637" s="145"/>
      <c r="P637" s="146"/>
      <c r="R637" s="147"/>
      <c r="S637" s="147"/>
      <c r="T637" s="147"/>
      <c r="U637" s="147"/>
      <c r="V637" s="147"/>
      <c r="W637" s="147"/>
      <c r="X637" s="147"/>
      <c r="Y637" s="147"/>
      <c r="Z637" s="147"/>
      <c r="AA637" s="147"/>
      <c r="AB637" s="147"/>
      <c r="AC637" s="147"/>
      <c r="AD637" s="147"/>
      <c r="AE637" s="147"/>
      <c r="AF637" s="147"/>
      <c r="AG637" s="147"/>
      <c r="AH637" s="147"/>
      <c r="AI637" s="147"/>
      <c r="AJ637" s="147"/>
      <c r="AK637" s="147"/>
      <c r="AL637" s="147"/>
      <c r="AM637" s="147"/>
      <c r="AN637" s="147"/>
      <c r="AO637" s="147"/>
      <c r="AP637" s="147"/>
      <c r="AQ637" s="147"/>
      <c r="AR637" s="147"/>
      <c r="AS637" s="147"/>
      <c r="AT637" s="147"/>
      <c r="AU637" s="147"/>
      <c r="AV637" s="147"/>
      <c r="AW637" s="147"/>
      <c r="AX637" s="147"/>
      <c r="AY637" s="147"/>
      <c r="AZ637" s="147"/>
      <c r="BA637" s="147"/>
      <c r="BB637" s="147"/>
      <c r="BC637" s="147"/>
      <c r="BD637" s="147"/>
      <c r="BE637" s="147"/>
      <c r="BF637" s="147"/>
      <c r="BG637" s="147"/>
      <c r="BH637" s="147"/>
      <c r="BI637" s="147"/>
      <c r="BJ637" s="147"/>
      <c r="BK637" s="147"/>
      <c r="BL637" s="147"/>
      <c r="BM637" s="147"/>
      <c r="BN637" s="147"/>
      <c r="BO637" s="147"/>
      <c r="BP637" s="147"/>
      <c r="BQ637" s="147"/>
      <c r="BR637" s="147"/>
      <c r="BS637" s="147"/>
      <c r="BT637" s="147"/>
      <c r="BU637" s="147"/>
      <c r="BV637" s="147"/>
      <c r="BW637" s="147"/>
      <c r="BX637" s="147"/>
      <c r="BY637" s="147"/>
      <c r="BZ637" s="147"/>
      <c r="CA637" s="147"/>
      <c r="CB637" s="147"/>
      <c r="CC637" s="147"/>
      <c r="CD637" s="147"/>
      <c r="CE637" s="147"/>
      <c r="CF637" s="147"/>
      <c r="CG637" s="147"/>
      <c r="CH637" s="147"/>
      <c r="CI637" s="147"/>
      <c r="CJ637" s="147"/>
      <c r="CK637" s="147"/>
      <c r="CL637" s="147"/>
      <c r="CM637" s="147"/>
      <c r="CN637" s="147"/>
      <c r="CO637" s="147"/>
      <c r="CP637" s="147"/>
    </row>
    <row r="638" spans="2:94" ht="12.75" customHeight="1" outlineLevel="1" x14ac:dyDescent="0.2">
      <c r="B638" s="3" t="s">
        <v>394</v>
      </c>
      <c r="J638" s="5" t="s">
        <v>18</v>
      </c>
      <c r="L638" s="145"/>
      <c r="P638" s="37">
        <f>SUM(R638:CP638)</f>
        <v>1</v>
      </c>
      <c r="R638" s="144">
        <f>Time!P17</f>
        <v>0</v>
      </c>
      <c r="S638" s="144">
        <f>Time!Q17</f>
        <v>0</v>
      </c>
      <c r="T638" s="144">
        <f>Time!R17</f>
        <v>0</v>
      </c>
      <c r="U638" s="144">
        <f>Time!S17</f>
        <v>1</v>
      </c>
      <c r="V638" s="144">
        <f>Time!T17</f>
        <v>0</v>
      </c>
      <c r="W638" s="144">
        <f>Time!U17</f>
        <v>0</v>
      </c>
      <c r="X638" s="144">
        <f>Time!V17</f>
        <v>0</v>
      </c>
      <c r="Y638" s="144">
        <f>Time!W17</f>
        <v>0</v>
      </c>
      <c r="Z638" s="144">
        <f>Time!X17</f>
        <v>0</v>
      </c>
      <c r="AA638" s="144">
        <f>Time!Y17</f>
        <v>0</v>
      </c>
      <c r="AB638" s="144">
        <f>Time!Z17</f>
        <v>0</v>
      </c>
      <c r="AC638" s="144">
        <f>Time!AA17</f>
        <v>0</v>
      </c>
      <c r="AD638" s="144">
        <f>Time!AB17</f>
        <v>0</v>
      </c>
      <c r="AE638" s="144">
        <f>Time!AC17</f>
        <v>0</v>
      </c>
      <c r="AF638" s="144">
        <f>Time!AD17</f>
        <v>0</v>
      </c>
      <c r="AG638" s="144">
        <f>Time!AE17</f>
        <v>0</v>
      </c>
      <c r="AH638" s="144">
        <f>Time!AF17</f>
        <v>0</v>
      </c>
      <c r="AI638" s="144">
        <f>Time!AG17</f>
        <v>0</v>
      </c>
      <c r="AJ638" s="144">
        <f>Time!AH17</f>
        <v>0</v>
      </c>
      <c r="AK638" s="144">
        <f>Time!AI17</f>
        <v>0</v>
      </c>
      <c r="AL638" s="144">
        <f>Time!AJ17</f>
        <v>0</v>
      </c>
      <c r="AM638" s="144">
        <f>Time!AK17</f>
        <v>0</v>
      </c>
      <c r="AN638" s="144">
        <f>Time!AL17</f>
        <v>0</v>
      </c>
      <c r="AO638" s="144">
        <f>Time!AM17</f>
        <v>0</v>
      </c>
      <c r="AP638" s="144">
        <f>Time!AN17</f>
        <v>0</v>
      </c>
      <c r="AQ638" s="144">
        <f>Time!AO17</f>
        <v>0</v>
      </c>
      <c r="AR638" s="144">
        <f>Time!AP17</f>
        <v>0</v>
      </c>
      <c r="AS638" s="144">
        <f>Time!AQ17</f>
        <v>0</v>
      </c>
      <c r="AT638" s="144">
        <f>Time!AR17</f>
        <v>0</v>
      </c>
      <c r="AU638" s="144">
        <f>Time!AS17</f>
        <v>0</v>
      </c>
      <c r="AV638" s="144">
        <f>Time!AT17</f>
        <v>0</v>
      </c>
      <c r="AW638" s="144">
        <f>Time!AU17</f>
        <v>0</v>
      </c>
      <c r="AX638" s="144">
        <f>Time!AV17</f>
        <v>0</v>
      </c>
      <c r="AY638" s="144">
        <f>Time!AW17</f>
        <v>0</v>
      </c>
      <c r="AZ638" s="144">
        <f>Time!AX17</f>
        <v>0</v>
      </c>
      <c r="BA638" s="144">
        <f>Time!AY17</f>
        <v>0</v>
      </c>
      <c r="BB638" s="144">
        <f>Time!AZ17</f>
        <v>0</v>
      </c>
      <c r="BC638" s="144">
        <f>Time!BA17</f>
        <v>0</v>
      </c>
      <c r="BD638" s="144">
        <f>Time!BB17</f>
        <v>0</v>
      </c>
      <c r="BE638" s="144">
        <f>Time!BC17</f>
        <v>0</v>
      </c>
      <c r="BF638" s="144">
        <f>Time!BD17</f>
        <v>0</v>
      </c>
      <c r="BG638" s="144">
        <f>Time!BE17</f>
        <v>0</v>
      </c>
      <c r="BH638" s="144">
        <f>Time!BF17</f>
        <v>0</v>
      </c>
      <c r="BI638" s="144">
        <f>Time!BG17</f>
        <v>0</v>
      </c>
      <c r="BJ638" s="144">
        <f>Time!BH17</f>
        <v>0</v>
      </c>
      <c r="BK638" s="144">
        <f>Time!BI17</f>
        <v>0</v>
      </c>
      <c r="BL638" s="144">
        <f>Time!BJ17</f>
        <v>0</v>
      </c>
      <c r="BM638" s="144">
        <f>Time!BK17</f>
        <v>0</v>
      </c>
      <c r="BN638" s="144">
        <f>Time!BL17</f>
        <v>0</v>
      </c>
      <c r="BO638" s="144">
        <f>Time!BM17</f>
        <v>0</v>
      </c>
      <c r="BP638" s="144">
        <f>Time!BN17</f>
        <v>0</v>
      </c>
      <c r="BQ638" s="144">
        <f>Time!BO17</f>
        <v>0</v>
      </c>
      <c r="BR638" s="144">
        <f>Time!BP17</f>
        <v>0</v>
      </c>
      <c r="BS638" s="144">
        <f>Time!BQ17</f>
        <v>0</v>
      </c>
      <c r="BT638" s="144">
        <f>Time!BR17</f>
        <v>0</v>
      </c>
      <c r="BU638" s="144">
        <f>Time!BS17</f>
        <v>0</v>
      </c>
      <c r="BV638" s="144">
        <f>Time!BT17</f>
        <v>0</v>
      </c>
      <c r="BW638" s="144">
        <f>Time!BU17</f>
        <v>0</v>
      </c>
      <c r="BX638" s="144">
        <f>Time!BV17</f>
        <v>0</v>
      </c>
      <c r="BY638" s="144">
        <f>Time!BW17</f>
        <v>0</v>
      </c>
      <c r="BZ638" s="144">
        <f>Time!BX17</f>
        <v>0</v>
      </c>
      <c r="CA638" s="144">
        <f>Time!BY17</f>
        <v>0</v>
      </c>
      <c r="CB638" s="144">
        <f>Time!BZ17</f>
        <v>0</v>
      </c>
      <c r="CC638" s="144">
        <f>Time!CA17</f>
        <v>0</v>
      </c>
      <c r="CD638" s="144">
        <f>Time!CB17</f>
        <v>0</v>
      </c>
      <c r="CE638" s="144">
        <f>Time!CC17</f>
        <v>0</v>
      </c>
      <c r="CF638" s="144">
        <f>Time!CD17</f>
        <v>0</v>
      </c>
      <c r="CG638" s="144">
        <f>Time!CE17</f>
        <v>0</v>
      </c>
      <c r="CH638" s="144">
        <f>Time!CF17</f>
        <v>0</v>
      </c>
      <c r="CI638" s="144">
        <f>Time!CG17</f>
        <v>0</v>
      </c>
      <c r="CJ638" s="144">
        <f>Time!CH17</f>
        <v>0</v>
      </c>
      <c r="CK638" s="144">
        <f>Time!CI17</f>
        <v>0</v>
      </c>
      <c r="CL638" s="144">
        <f>Time!CJ17</f>
        <v>0</v>
      </c>
      <c r="CM638" s="144">
        <f>Time!CK17</f>
        <v>0</v>
      </c>
      <c r="CN638" s="144">
        <f>Time!CL17</f>
        <v>0</v>
      </c>
      <c r="CO638" s="144">
        <f>Time!CM17</f>
        <v>0</v>
      </c>
      <c r="CP638" s="144">
        <f>Time!CN17</f>
        <v>0</v>
      </c>
    </row>
    <row r="639" spans="2:94" ht="12.75" customHeight="1" outlineLevel="1" x14ac:dyDescent="0.2">
      <c r="L639" s="171" t="s">
        <v>62</v>
      </c>
      <c r="P639" s="146"/>
      <c r="R639" s="147"/>
      <c r="S639" s="147"/>
      <c r="T639" s="147"/>
      <c r="U639" s="147"/>
      <c r="V639" s="147"/>
      <c r="W639" s="147"/>
      <c r="X639" s="147"/>
      <c r="Y639" s="147"/>
      <c r="Z639" s="147"/>
      <c r="AA639" s="147"/>
      <c r="AB639" s="147"/>
      <c r="AC639" s="147"/>
      <c r="AD639" s="147"/>
      <c r="AE639" s="147"/>
      <c r="AF639" s="147"/>
      <c r="AG639" s="147"/>
      <c r="AH639" s="147"/>
      <c r="AI639" s="147"/>
      <c r="AJ639" s="147"/>
      <c r="AK639" s="147"/>
      <c r="AL639" s="147"/>
      <c r="AM639" s="147"/>
      <c r="AN639" s="147"/>
      <c r="AO639" s="147"/>
      <c r="AP639" s="147"/>
      <c r="AQ639" s="147"/>
      <c r="AR639" s="147"/>
      <c r="AS639" s="147"/>
      <c r="AT639" s="147"/>
      <c r="AU639" s="147"/>
      <c r="AV639" s="147"/>
      <c r="AW639" s="147"/>
      <c r="AX639" s="147"/>
      <c r="AY639" s="147"/>
      <c r="AZ639" s="147"/>
      <c r="BA639" s="147"/>
      <c r="BB639" s="147"/>
      <c r="BC639" s="147"/>
      <c r="BD639" s="147"/>
      <c r="BE639" s="147"/>
      <c r="BF639" s="147"/>
      <c r="BG639" s="147"/>
      <c r="BH639" s="147"/>
      <c r="BI639" s="147"/>
      <c r="BJ639" s="147"/>
      <c r="BK639" s="147"/>
      <c r="BL639" s="147"/>
      <c r="BM639" s="147"/>
      <c r="BN639" s="147"/>
      <c r="BO639" s="147"/>
      <c r="BP639" s="147"/>
      <c r="BQ639" s="147"/>
      <c r="BR639" s="147"/>
      <c r="BS639" s="147"/>
      <c r="BT639" s="147"/>
      <c r="BU639" s="147"/>
      <c r="BV639" s="147"/>
      <c r="BW639" s="147"/>
      <c r="BX639" s="147"/>
      <c r="BY639" s="147"/>
      <c r="BZ639" s="147"/>
      <c r="CA639" s="147"/>
      <c r="CB639" s="147"/>
      <c r="CC639" s="147"/>
      <c r="CD639" s="147"/>
      <c r="CE639" s="147"/>
      <c r="CF639" s="147"/>
      <c r="CG639" s="147"/>
      <c r="CH639" s="147"/>
      <c r="CI639" s="147"/>
      <c r="CJ639" s="147"/>
      <c r="CK639" s="147"/>
      <c r="CL639" s="147"/>
      <c r="CM639" s="147"/>
      <c r="CN639" s="147"/>
      <c r="CO639" s="147"/>
      <c r="CP639" s="147"/>
    </row>
    <row r="640" spans="2:94" ht="12.75" customHeight="1" outlineLevel="1" x14ac:dyDescent="0.2">
      <c r="B640" s="3" t="s">
        <v>389</v>
      </c>
      <c r="J640" s="5" t="s">
        <v>62</v>
      </c>
      <c r="L640" s="327">
        <f>Input_Scen!J187</f>
        <v>0.02</v>
      </c>
      <c r="P640" s="127">
        <f>SUM(R640:CP640)</f>
        <v>8.2859839772033954</v>
      </c>
      <c r="R640" s="150">
        <f t="shared" ref="R640:AW640" si="319">$L640*R638*$L$607</f>
        <v>0</v>
      </c>
      <c r="S640" s="150">
        <f t="shared" si="319"/>
        <v>0</v>
      </c>
      <c r="T640" s="150">
        <f t="shared" si="319"/>
        <v>0</v>
      </c>
      <c r="U640" s="150">
        <f t="shared" si="319"/>
        <v>8.2859839772033954</v>
      </c>
      <c r="V640" s="150">
        <f t="shared" si="319"/>
        <v>0</v>
      </c>
      <c r="W640" s="150">
        <f t="shared" si="319"/>
        <v>0</v>
      </c>
      <c r="X640" s="150">
        <f t="shared" si="319"/>
        <v>0</v>
      </c>
      <c r="Y640" s="150">
        <f t="shared" si="319"/>
        <v>0</v>
      </c>
      <c r="Z640" s="150">
        <f t="shared" si="319"/>
        <v>0</v>
      </c>
      <c r="AA640" s="150">
        <f t="shared" si="319"/>
        <v>0</v>
      </c>
      <c r="AB640" s="150">
        <f t="shared" si="319"/>
        <v>0</v>
      </c>
      <c r="AC640" s="150">
        <f t="shared" si="319"/>
        <v>0</v>
      </c>
      <c r="AD640" s="150">
        <f t="shared" si="319"/>
        <v>0</v>
      </c>
      <c r="AE640" s="150">
        <f t="shared" si="319"/>
        <v>0</v>
      </c>
      <c r="AF640" s="150">
        <f t="shared" si="319"/>
        <v>0</v>
      </c>
      <c r="AG640" s="150">
        <f t="shared" si="319"/>
        <v>0</v>
      </c>
      <c r="AH640" s="150">
        <f t="shared" si="319"/>
        <v>0</v>
      </c>
      <c r="AI640" s="150">
        <f t="shared" si="319"/>
        <v>0</v>
      </c>
      <c r="AJ640" s="150">
        <f t="shared" si="319"/>
        <v>0</v>
      </c>
      <c r="AK640" s="150">
        <f t="shared" si="319"/>
        <v>0</v>
      </c>
      <c r="AL640" s="150">
        <f t="shared" si="319"/>
        <v>0</v>
      </c>
      <c r="AM640" s="150">
        <f t="shared" si="319"/>
        <v>0</v>
      </c>
      <c r="AN640" s="150">
        <f t="shared" si="319"/>
        <v>0</v>
      </c>
      <c r="AO640" s="150">
        <f t="shared" si="319"/>
        <v>0</v>
      </c>
      <c r="AP640" s="150">
        <f t="shared" si="319"/>
        <v>0</v>
      </c>
      <c r="AQ640" s="150">
        <f t="shared" si="319"/>
        <v>0</v>
      </c>
      <c r="AR640" s="150">
        <f t="shared" si="319"/>
        <v>0</v>
      </c>
      <c r="AS640" s="150">
        <f t="shared" si="319"/>
        <v>0</v>
      </c>
      <c r="AT640" s="150">
        <f t="shared" si="319"/>
        <v>0</v>
      </c>
      <c r="AU640" s="150">
        <f t="shared" si="319"/>
        <v>0</v>
      </c>
      <c r="AV640" s="150">
        <f t="shared" si="319"/>
        <v>0</v>
      </c>
      <c r="AW640" s="150">
        <f t="shared" si="319"/>
        <v>0</v>
      </c>
      <c r="AX640" s="150">
        <f t="shared" ref="AX640:CC640" si="320">$L640*AX638*$L$607</f>
        <v>0</v>
      </c>
      <c r="AY640" s="150">
        <f t="shared" si="320"/>
        <v>0</v>
      </c>
      <c r="AZ640" s="150">
        <f t="shared" si="320"/>
        <v>0</v>
      </c>
      <c r="BA640" s="150">
        <f t="shared" si="320"/>
        <v>0</v>
      </c>
      <c r="BB640" s="150">
        <f t="shared" si="320"/>
        <v>0</v>
      </c>
      <c r="BC640" s="150">
        <f t="shared" si="320"/>
        <v>0</v>
      </c>
      <c r="BD640" s="150">
        <f t="shared" si="320"/>
        <v>0</v>
      </c>
      <c r="BE640" s="150">
        <f t="shared" si="320"/>
        <v>0</v>
      </c>
      <c r="BF640" s="150">
        <f t="shared" si="320"/>
        <v>0</v>
      </c>
      <c r="BG640" s="150">
        <f t="shared" si="320"/>
        <v>0</v>
      </c>
      <c r="BH640" s="150">
        <f t="shared" si="320"/>
        <v>0</v>
      </c>
      <c r="BI640" s="150">
        <f t="shared" si="320"/>
        <v>0</v>
      </c>
      <c r="BJ640" s="150">
        <f t="shared" si="320"/>
        <v>0</v>
      </c>
      <c r="BK640" s="150">
        <f t="shared" si="320"/>
        <v>0</v>
      </c>
      <c r="BL640" s="150">
        <f t="shared" si="320"/>
        <v>0</v>
      </c>
      <c r="BM640" s="150">
        <f t="shared" si="320"/>
        <v>0</v>
      </c>
      <c r="BN640" s="150">
        <f t="shared" si="320"/>
        <v>0</v>
      </c>
      <c r="BO640" s="150">
        <f t="shared" si="320"/>
        <v>0</v>
      </c>
      <c r="BP640" s="150">
        <f t="shared" si="320"/>
        <v>0</v>
      </c>
      <c r="BQ640" s="150">
        <f t="shared" si="320"/>
        <v>0</v>
      </c>
      <c r="BR640" s="150">
        <f t="shared" si="320"/>
        <v>0</v>
      </c>
      <c r="BS640" s="150">
        <f t="shared" si="320"/>
        <v>0</v>
      </c>
      <c r="BT640" s="150">
        <f t="shared" si="320"/>
        <v>0</v>
      </c>
      <c r="BU640" s="150">
        <f t="shared" si="320"/>
        <v>0</v>
      </c>
      <c r="BV640" s="150">
        <f t="shared" si="320"/>
        <v>0</v>
      </c>
      <c r="BW640" s="150">
        <f t="shared" si="320"/>
        <v>0</v>
      </c>
      <c r="BX640" s="150">
        <f t="shared" si="320"/>
        <v>0</v>
      </c>
      <c r="BY640" s="150">
        <f t="shared" si="320"/>
        <v>0</v>
      </c>
      <c r="BZ640" s="150">
        <f t="shared" si="320"/>
        <v>0</v>
      </c>
      <c r="CA640" s="150">
        <f t="shared" si="320"/>
        <v>0</v>
      </c>
      <c r="CB640" s="150">
        <f t="shared" si="320"/>
        <v>0</v>
      </c>
      <c r="CC640" s="150">
        <f t="shared" si="320"/>
        <v>0</v>
      </c>
      <c r="CD640" s="150">
        <f t="shared" ref="CD640:CP640" si="321">$L640*CD638*$L$607</f>
        <v>0</v>
      </c>
      <c r="CE640" s="150">
        <f t="shared" si="321"/>
        <v>0</v>
      </c>
      <c r="CF640" s="150">
        <f t="shared" si="321"/>
        <v>0</v>
      </c>
      <c r="CG640" s="150">
        <f t="shared" si="321"/>
        <v>0</v>
      </c>
      <c r="CH640" s="150">
        <f t="shared" si="321"/>
        <v>0</v>
      </c>
      <c r="CI640" s="150">
        <f t="shared" si="321"/>
        <v>0</v>
      </c>
      <c r="CJ640" s="150">
        <f t="shared" si="321"/>
        <v>0</v>
      </c>
      <c r="CK640" s="150">
        <f t="shared" si="321"/>
        <v>0</v>
      </c>
      <c r="CL640" s="150">
        <f t="shared" si="321"/>
        <v>0</v>
      </c>
      <c r="CM640" s="150">
        <f t="shared" si="321"/>
        <v>0</v>
      </c>
      <c r="CN640" s="150">
        <f t="shared" si="321"/>
        <v>0</v>
      </c>
      <c r="CO640" s="150">
        <f t="shared" si="321"/>
        <v>0</v>
      </c>
      <c r="CP640" s="150">
        <f t="shared" si="321"/>
        <v>0</v>
      </c>
    </row>
    <row r="641" spans="1:94" ht="12.75" customHeight="1" outlineLevel="1" x14ac:dyDescent="0.2">
      <c r="L641" s="145"/>
      <c r="P641" s="146"/>
      <c r="R641" s="147"/>
      <c r="S641" s="147"/>
      <c r="T641" s="147"/>
      <c r="U641" s="147"/>
      <c r="V641" s="147"/>
      <c r="W641" s="147"/>
      <c r="X641" s="147"/>
      <c r="Y641" s="147"/>
      <c r="Z641" s="147"/>
      <c r="AA641" s="147"/>
      <c r="AB641" s="147"/>
      <c r="AC641" s="147"/>
      <c r="AD641" s="147"/>
      <c r="AE641" s="147"/>
      <c r="AF641" s="147"/>
      <c r="AG641" s="147"/>
      <c r="AH641" s="147"/>
      <c r="AI641" s="147"/>
      <c r="AJ641" s="147"/>
      <c r="AK641" s="147"/>
      <c r="AL641" s="147"/>
      <c r="AM641" s="147"/>
      <c r="AN641" s="147"/>
      <c r="AO641" s="147"/>
      <c r="AP641" s="147"/>
      <c r="AQ641" s="147"/>
      <c r="AR641" s="147"/>
      <c r="AS641" s="147"/>
      <c r="AT641" s="147"/>
      <c r="AU641" s="147"/>
      <c r="AV641" s="147"/>
      <c r="AW641" s="147"/>
      <c r="AX641" s="147"/>
      <c r="AY641" s="147"/>
      <c r="AZ641" s="147"/>
      <c r="BA641" s="147"/>
      <c r="BB641" s="147"/>
      <c r="BC641" s="147"/>
      <c r="BD641" s="147"/>
      <c r="BE641" s="147"/>
      <c r="BF641" s="147"/>
      <c r="BG641" s="147"/>
      <c r="BH641" s="147"/>
      <c r="BI641" s="147"/>
      <c r="BJ641" s="147"/>
      <c r="BK641" s="147"/>
      <c r="BL641" s="147"/>
      <c r="BM641" s="147"/>
      <c r="BN641" s="147"/>
      <c r="BO641" s="147"/>
      <c r="BP641" s="147"/>
      <c r="BQ641" s="147"/>
      <c r="BR641" s="147"/>
      <c r="BS641" s="147"/>
      <c r="BT641" s="147"/>
      <c r="BU641" s="147"/>
      <c r="BV641" s="147"/>
      <c r="BW641" s="147"/>
      <c r="BX641" s="147"/>
      <c r="BY641" s="147"/>
      <c r="BZ641" s="147"/>
      <c r="CA641" s="147"/>
      <c r="CB641" s="147"/>
      <c r="CC641" s="147"/>
      <c r="CD641" s="147"/>
      <c r="CE641" s="147"/>
      <c r="CF641" s="147"/>
      <c r="CG641" s="147"/>
      <c r="CH641" s="147"/>
      <c r="CI641" s="147"/>
      <c r="CJ641" s="147"/>
      <c r="CK641" s="147"/>
      <c r="CL641" s="147"/>
      <c r="CM641" s="147"/>
      <c r="CN641" s="147"/>
      <c r="CO641" s="147"/>
      <c r="CP641" s="147"/>
    </row>
    <row r="642" spans="1:94" ht="12.75" customHeight="1" outlineLevel="1" x14ac:dyDescent="0.2">
      <c r="B642" s="41" t="s">
        <v>69</v>
      </c>
      <c r="L642" s="145"/>
      <c r="P642" s="146"/>
      <c r="R642" s="147"/>
      <c r="S642" s="147"/>
      <c r="T642" s="147"/>
      <c r="U642" s="147"/>
      <c r="V642" s="147"/>
      <c r="W642" s="147"/>
      <c r="X642" s="147"/>
      <c r="Y642" s="147"/>
      <c r="Z642" s="147"/>
      <c r="AA642" s="147"/>
      <c r="AB642" s="147"/>
      <c r="AC642" s="147"/>
      <c r="AD642" s="147"/>
      <c r="AE642" s="147"/>
      <c r="AF642" s="147"/>
      <c r="AG642" s="147"/>
      <c r="AH642" s="147"/>
      <c r="AI642" s="147"/>
      <c r="AJ642" s="147"/>
      <c r="AK642" s="147"/>
      <c r="AL642" s="147"/>
      <c r="AM642" s="147"/>
      <c r="AN642" s="147"/>
      <c r="AO642" s="147"/>
      <c r="AP642" s="147"/>
      <c r="AQ642" s="147"/>
      <c r="AR642" s="147"/>
      <c r="AS642" s="147"/>
      <c r="AT642" s="147"/>
      <c r="AU642" s="147"/>
      <c r="AV642" s="147"/>
      <c r="AW642" s="147"/>
      <c r="AX642" s="147"/>
      <c r="AY642" s="147"/>
      <c r="AZ642" s="147"/>
      <c r="BA642" s="147"/>
      <c r="BB642" s="147"/>
      <c r="BC642" s="147"/>
      <c r="BD642" s="147"/>
      <c r="BE642" s="147"/>
      <c r="BF642" s="147"/>
      <c r="BG642" s="147"/>
      <c r="BH642" s="147"/>
      <c r="BI642" s="147"/>
      <c r="BJ642" s="147"/>
      <c r="BK642" s="147"/>
      <c r="BL642" s="147"/>
      <c r="BM642" s="147"/>
      <c r="BN642" s="147"/>
      <c r="BO642" s="147"/>
      <c r="BP642" s="147"/>
      <c r="BQ642" s="147"/>
      <c r="BR642" s="147"/>
      <c r="BS642" s="147"/>
      <c r="BT642" s="147"/>
      <c r="BU642" s="147"/>
      <c r="BV642" s="147"/>
      <c r="BW642" s="147"/>
      <c r="BX642" s="147"/>
      <c r="BY642" s="147"/>
      <c r="BZ642" s="147"/>
      <c r="CA642" s="147"/>
      <c r="CB642" s="147"/>
      <c r="CC642" s="147"/>
      <c r="CD642" s="147"/>
      <c r="CE642" s="147"/>
      <c r="CF642" s="147"/>
      <c r="CG642" s="147"/>
      <c r="CH642" s="147"/>
      <c r="CI642" s="147"/>
      <c r="CJ642" s="147"/>
      <c r="CK642" s="147"/>
      <c r="CL642" s="147"/>
      <c r="CM642" s="147"/>
      <c r="CN642" s="147"/>
      <c r="CO642" s="147"/>
      <c r="CP642" s="147"/>
    </row>
    <row r="643" spans="1:94" ht="12.75" customHeight="1" outlineLevel="1" x14ac:dyDescent="0.2">
      <c r="L643" s="145"/>
      <c r="P643" s="146"/>
      <c r="R643" s="147"/>
      <c r="S643" s="147"/>
      <c r="T643" s="147"/>
      <c r="U643" s="147"/>
      <c r="V643" s="147"/>
      <c r="W643" s="147"/>
      <c r="X643" s="147"/>
      <c r="Y643" s="147"/>
      <c r="Z643" s="147"/>
      <c r="AA643" s="147"/>
      <c r="AB643" s="147"/>
      <c r="AC643" s="147"/>
      <c r="AD643" s="147"/>
      <c r="AE643" s="147"/>
      <c r="AF643" s="147"/>
      <c r="AG643" s="147"/>
      <c r="AH643" s="147"/>
      <c r="AI643" s="147"/>
      <c r="AJ643" s="147"/>
      <c r="AK643" s="147"/>
      <c r="AL643" s="147"/>
      <c r="AM643" s="147"/>
      <c r="AN643" s="147"/>
      <c r="AO643" s="147"/>
      <c r="AP643" s="147"/>
      <c r="AQ643" s="147"/>
      <c r="AR643" s="147"/>
      <c r="AS643" s="147"/>
      <c r="AT643" s="147"/>
      <c r="AU643" s="147"/>
      <c r="AV643" s="147"/>
      <c r="AW643" s="147"/>
      <c r="AX643" s="147"/>
      <c r="AY643" s="147"/>
      <c r="AZ643" s="147"/>
      <c r="BA643" s="147"/>
      <c r="BB643" s="147"/>
      <c r="BC643" s="147"/>
      <c r="BD643" s="147"/>
      <c r="BE643" s="147"/>
      <c r="BF643" s="147"/>
      <c r="BG643" s="147"/>
      <c r="BH643" s="147"/>
      <c r="BI643" s="147"/>
      <c r="BJ643" s="147"/>
      <c r="BK643" s="147"/>
      <c r="BL643" s="147"/>
      <c r="BM643" s="147"/>
      <c r="BN643" s="147"/>
      <c r="BO643" s="147"/>
      <c r="BP643" s="147"/>
      <c r="BQ643" s="147"/>
      <c r="BR643" s="147"/>
      <c r="BS643" s="147"/>
      <c r="BT643" s="147"/>
      <c r="BU643" s="147"/>
      <c r="BV643" s="147"/>
      <c r="BW643" s="147"/>
      <c r="BX643" s="147"/>
      <c r="BY643" s="147"/>
      <c r="BZ643" s="147"/>
      <c r="CA643" s="147"/>
      <c r="CB643" s="147"/>
      <c r="CC643" s="147"/>
      <c r="CD643" s="147"/>
      <c r="CE643" s="147"/>
      <c r="CF643" s="147"/>
      <c r="CG643" s="147"/>
      <c r="CH643" s="147"/>
      <c r="CI643" s="147"/>
      <c r="CJ643" s="147"/>
      <c r="CK643" s="147"/>
      <c r="CL643" s="147"/>
      <c r="CM643" s="147"/>
      <c r="CN643" s="147"/>
      <c r="CO643" s="147"/>
      <c r="CP643" s="147"/>
    </row>
    <row r="644" spans="1:94" ht="12.75" customHeight="1" outlineLevel="1" x14ac:dyDescent="0.2">
      <c r="B644" s="3" t="s">
        <v>395</v>
      </c>
      <c r="J644" s="5" t="s">
        <v>5</v>
      </c>
      <c r="L644" s="145"/>
      <c r="P644" s="146"/>
      <c r="R644" s="147">
        <f>$M$597-R630</f>
        <v>414.29919886016978</v>
      </c>
      <c r="S644" s="147">
        <f t="shared" ref="S644:CD644" si="322">$M$597-S630</f>
        <v>414.29919886016978</v>
      </c>
      <c r="T644" s="147">
        <f t="shared" si="322"/>
        <v>414.29919886016978</v>
      </c>
      <c r="U644" s="147">
        <f t="shared" si="322"/>
        <v>273.67337817502084</v>
      </c>
      <c r="V644" s="147">
        <f t="shared" si="322"/>
        <v>157.6061779590263</v>
      </c>
      <c r="W644" s="147">
        <f t="shared" si="322"/>
        <v>0</v>
      </c>
      <c r="X644" s="147">
        <f t="shared" si="322"/>
        <v>0</v>
      </c>
      <c r="Y644" s="147">
        <f t="shared" si="322"/>
        <v>0</v>
      </c>
      <c r="Z644" s="147">
        <f t="shared" si="322"/>
        <v>0</v>
      </c>
      <c r="AA644" s="147">
        <f t="shared" si="322"/>
        <v>0</v>
      </c>
      <c r="AB644" s="147">
        <f t="shared" si="322"/>
        <v>0</v>
      </c>
      <c r="AC644" s="147">
        <f t="shared" si="322"/>
        <v>0</v>
      </c>
      <c r="AD644" s="147">
        <f t="shared" si="322"/>
        <v>0</v>
      </c>
      <c r="AE644" s="147">
        <f t="shared" si="322"/>
        <v>0</v>
      </c>
      <c r="AF644" s="147">
        <f t="shared" si="322"/>
        <v>0</v>
      </c>
      <c r="AG644" s="147">
        <f t="shared" si="322"/>
        <v>0</v>
      </c>
      <c r="AH644" s="147">
        <f t="shared" si="322"/>
        <v>0</v>
      </c>
      <c r="AI644" s="147">
        <f t="shared" si="322"/>
        <v>0</v>
      </c>
      <c r="AJ644" s="147">
        <f t="shared" si="322"/>
        <v>0</v>
      </c>
      <c r="AK644" s="147">
        <f t="shared" si="322"/>
        <v>0</v>
      </c>
      <c r="AL644" s="147">
        <f t="shared" si="322"/>
        <v>0</v>
      </c>
      <c r="AM644" s="147">
        <f t="shared" si="322"/>
        <v>0</v>
      </c>
      <c r="AN644" s="147">
        <f t="shared" si="322"/>
        <v>0</v>
      </c>
      <c r="AO644" s="147">
        <f t="shared" si="322"/>
        <v>0</v>
      </c>
      <c r="AP644" s="147">
        <f t="shared" si="322"/>
        <v>0</v>
      </c>
      <c r="AQ644" s="147">
        <f t="shared" si="322"/>
        <v>0</v>
      </c>
      <c r="AR644" s="147">
        <f t="shared" si="322"/>
        <v>0</v>
      </c>
      <c r="AS644" s="147">
        <f t="shared" si="322"/>
        <v>0</v>
      </c>
      <c r="AT644" s="147">
        <f t="shared" si="322"/>
        <v>0</v>
      </c>
      <c r="AU644" s="147">
        <f t="shared" si="322"/>
        <v>0</v>
      </c>
      <c r="AV644" s="147">
        <f t="shared" si="322"/>
        <v>0</v>
      </c>
      <c r="AW644" s="147">
        <f t="shared" si="322"/>
        <v>0</v>
      </c>
      <c r="AX644" s="147">
        <f t="shared" si="322"/>
        <v>0</v>
      </c>
      <c r="AY644" s="147">
        <f t="shared" si="322"/>
        <v>0</v>
      </c>
      <c r="AZ644" s="147">
        <f t="shared" si="322"/>
        <v>0</v>
      </c>
      <c r="BA644" s="147">
        <f t="shared" si="322"/>
        <v>0</v>
      </c>
      <c r="BB644" s="147">
        <f t="shared" si="322"/>
        <v>0</v>
      </c>
      <c r="BC644" s="147">
        <f t="shared" si="322"/>
        <v>0</v>
      </c>
      <c r="BD644" s="147">
        <f t="shared" si="322"/>
        <v>0</v>
      </c>
      <c r="BE644" s="147">
        <f t="shared" si="322"/>
        <v>0</v>
      </c>
      <c r="BF644" s="147">
        <f t="shared" si="322"/>
        <v>0</v>
      </c>
      <c r="BG644" s="147">
        <f t="shared" si="322"/>
        <v>0</v>
      </c>
      <c r="BH644" s="147">
        <f t="shared" si="322"/>
        <v>0</v>
      </c>
      <c r="BI644" s="147">
        <f t="shared" si="322"/>
        <v>0</v>
      </c>
      <c r="BJ644" s="147">
        <f t="shared" si="322"/>
        <v>0</v>
      </c>
      <c r="BK644" s="147">
        <f t="shared" si="322"/>
        <v>0</v>
      </c>
      <c r="BL644" s="147">
        <f t="shared" si="322"/>
        <v>0</v>
      </c>
      <c r="BM644" s="147">
        <f t="shared" si="322"/>
        <v>0</v>
      </c>
      <c r="BN644" s="147">
        <f t="shared" si="322"/>
        <v>0</v>
      </c>
      <c r="BO644" s="147">
        <f t="shared" si="322"/>
        <v>0</v>
      </c>
      <c r="BP644" s="147">
        <f t="shared" si="322"/>
        <v>0</v>
      </c>
      <c r="BQ644" s="147">
        <f t="shared" si="322"/>
        <v>0</v>
      </c>
      <c r="BR644" s="147">
        <f t="shared" si="322"/>
        <v>0</v>
      </c>
      <c r="BS644" s="147">
        <f t="shared" si="322"/>
        <v>0</v>
      </c>
      <c r="BT644" s="147">
        <f t="shared" si="322"/>
        <v>0</v>
      </c>
      <c r="BU644" s="147">
        <f t="shared" si="322"/>
        <v>0</v>
      </c>
      <c r="BV644" s="147">
        <f t="shared" si="322"/>
        <v>0</v>
      </c>
      <c r="BW644" s="147">
        <f t="shared" si="322"/>
        <v>0</v>
      </c>
      <c r="BX644" s="147">
        <f t="shared" si="322"/>
        <v>0</v>
      </c>
      <c r="BY644" s="147">
        <f t="shared" si="322"/>
        <v>0</v>
      </c>
      <c r="BZ644" s="147">
        <f t="shared" si="322"/>
        <v>0</v>
      </c>
      <c r="CA644" s="147">
        <f t="shared" si="322"/>
        <v>0</v>
      </c>
      <c r="CB644" s="147">
        <f t="shared" si="322"/>
        <v>0</v>
      </c>
      <c r="CC644" s="147">
        <f t="shared" si="322"/>
        <v>0</v>
      </c>
      <c r="CD644" s="147">
        <f t="shared" si="322"/>
        <v>0</v>
      </c>
      <c r="CE644" s="147">
        <f t="shared" ref="CE644:CP644" si="323">$M$597-CE630</f>
        <v>0</v>
      </c>
      <c r="CF644" s="147">
        <f t="shared" si="323"/>
        <v>0</v>
      </c>
      <c r="CG644" s="147">
        <f t="shared" si="323"/>
        <v>0</v>
      </c>
      <c r="CH644" s="147">
        <f t="shared" si="323"/>
        <v>0</v>
      </c>
      <c r="CI644" s="147">
        <f t="shared" si="323"/>
        <v>0</v>
      </c>
      <c r="CJ644" s="147">
        <f t="shared" si="323"/>
        <v>0</v>
      </c>
      <c r="CK644" s="147">
        <f t="shared" si="323"/>
        <v>0</v>
      </c>
      <c r="CL644" s="147">
        <f t="shared" si="323"/>
        <v>0</v>
      </c>
      <c r="CM644" s="147">
        <f t="shared" si="323"/>
        <v>0</v>
      </c>
      <c r="CN644" s="147">
        <f t="shared" si="323"/>
        <v>0</v>
      </c>
      <c r="CO644" s="147">
        <f t="shared" si="323"/>
        <v>0</v>
      </c>
      <c r="CP644" s="147">
        <f t="shared" si="323"/>
        <v>0</v>
      </c>
    </row>
    <row r="645" spans="1:94" ht="12.75" customHeight="1" outlineLevel="1" x14ac:dyDescent="0.2">
      <c r="L645" s="145"/>
      <c r="P645" s="146"/>
      <c r="R645" s="147"/>
      <c r="S645" s="147"/>
      <c r="T645" s="147"/>
      <c r="U645" s="147"/>
      <c r="V645" s="147"/>
      <c r="W645" s="147"/>
      <c r="X645" s="147"/>
      <c r="Y645" s="147"/>
      <c r="Z645" s="147"/>
      <c r="AA645" s="147"/>
      <c r="AB645" s="147"/>
      <c r="AC645" s="147"/>
      <c r="AD645" s="147"/>
      <c r="AE645" s="147"/>
      <c r="AF645" s="147"/>
      <c r="AG645" s="147"/>
      <c r="AH645" s="147"/>
      <c r="AI645" s="147"/>
      <c r="AJ645" s="147"/>
      <c r="AK645" s="147"/>
      <c r="AL645" s="147"/>
      <c r="AM645" s="147"/>
      <c r="AN645" s="147"/>
      <c r="AO645" s="147"/>
      <c r="AP645" s="147"/>
      <c r="AQ645" s="147"/>
      <c r="AR645" s="147"/>
      <c r="AS645" s="147"/>
      <c r="AT645" s="147"/>
      <c r="AU645" s="147"/>
      <c r="AV645" s="147"/>
      <c r="AW645" s="147"/>
      <c r="AX645" s="147"/>
      <c r="AY645" s="147"/>
      <c r="AZ645" s="147"/>
      <c r="BA645" s="147"/>
      <c r="BB645" s="147"/>
      <c r="BC645" s="147"/>
      <c r="BD645" s="147"/>
      <c r="BE645" s="147"/>
      <c r="BF645" s="147"/>
      <c r="BG645" s="147"/>
      <c r="BH645" s="147"/>
      <c r="BI645" s="147"/>
      <c r="BJ645" s="147"/>
      <c r="BK645" s="147"/>
      <c r="BL645" s="147"/>
      <c r="BM645" s="147"/>
      <c r="BN645" s="147"/>
      <c r="BO645" s="147"/>
      <c r="BP645" s="147"/>
      <c r="BQ645" s="147"/>
      <c r="BR645" s="147"/>
      <c r="BS645" s="147"/>
      <c r="BT645" s="147"/>
      <c r="BU645" s="147"/>
      <c r="BV645" s="147"/>
      <c r="BW645" s="147"/>
      <c r="BX645" s="147"/>
      <c r="BY645" s="147"/>
      <c r="BZ645" s="147"/>
      <c r="CA645" s="147"/>
      <c r="CB645" s="147"/>
      <c r="CC645" s="147"/>
      <c r="CD645" s="147"/>
      <c r="CE645" s="147"/>
      <c r="CF645" s="147"/>
      <c r="CG645" s="147"/>
      <c r="CH645" s="147"/>
      <c r="CI645" s="147"/>
      <c r="CJ645" s="147"/>
      <c r="CK645" s="147"/>
      <c r="CL645" s="147"/>
      <c r="CM645" s="147"/>
      <c r="CN645" s="147"/>
      <c r="CO645" s="147"/>
      <c r="CP645" s="147"/>
    </row>
    <row r="646" spans="1:94" ht="12.75" customHeight="1" outlineLevel="1" x14ac:dyDescent="0.2">
      <c r="B646" s="3" t="s">
        <v>68</v>
      </c>
      <c r="L646" s="145"/>
      <c r="P646" s="146"/>
      <c r="R646" s="189">
        <f>INDEX(Input_Scen!$J$200:$J$206,MATCH('Manganese Mine'!R6,Input_Scen!$C$200:$C$206,1))*R626</f>
        <v>0</v>
      </c>
      <c r="S646" s="189">
        <f>INDEX(Input_Scen!$J$200:$J$206,MATCH('Manganese Mine'!S6,Input_Scen!$C$200:$C$206,1))*S626</f>
        <v>0</v>
      </c>
      <c r="T646" s="189">
        <f>INDEX(Input_Scen!$J$200:$J$206,MATCH('Manganese Mine'!T6,Input_Scen!$C$200:$C$206,1))*T626</f>
        <v>0</v>
      </c>
      <c r="U646" s="189">
        <f>INDEX(Input_Scen!$J$200:$J$206,MATCH('Manganese Mine'!U6,Input_Scen!$C$200:$C$206,1))*U626</f>
        <v>2.5000000000000001E-2</v>
      </c>
      <c r="V646" s="189">
        <f>INDEX(Input_Scen!$J$200:$J$206,MATCH('Manganese Mine'!V6,Input_Scen!$C$200:$C$206,1))*V626</f>
        <v>2.5000000000000001E-2</v>
      </c>
      <c r="W646" s="189">
        <f>INDEX(Input_Scen!$J$200:$J$206,MATCH('Manganese Mine'!W6,Input_Scen!$C$200:$C$206,1))*W626</f>
        <v>2.5000000000000001E-2</v>
      </c>
      <c r="X646" s="189">
        <f>INDEX(Input_Scen!$J$200:$J$206,MATCH('Manganese Mine'!X6,Input_Scen!$C$200:$C$206,1))*X626</f>
        <v>0</v>
      </c>
      <c r="Y646" s="189">
        <f>INDEX(Input_Scen!$J$200:$J$206,MATCH('Manganese Mine'!Y6,Input_Scen!$C$200:$C$206,1))*Y626</f>
        <v>0</v>
      </c>
      <c r="Z646" s="189">
        <f>INDEX(Input_Scen!$J$200:$J$206,MATCH('Manganese Mine'!Z6,Input_Scen!$C$200:$C$206,1))*Z626</f>
        <v>0</v>
      </c>
      <c r="AA646" s="189">
        <f>INDEX(Input_Scen!$J$200:$J$206,MATCH('Manganese Mine'!AA6,Input_Scen!$C$200:$C$206,1))*AA626</f>
        <v>0</v>
      </c>
      <c r="AB646" s="189">
        <f>INDEX(Input_Scen!$J$200:$J$206,MATCH('Manganese Mine'!AB6,Input_Scen!$C$200:$C$206,1))*AB626</f>
        <v>0</v>
      </c>
      <c r="AC646" s="189">
        <f>INDEX(Input_Scen!$J$200:$J$206,MATCH('Manganese Mine'!AC6,Input_Scen!$C$200:$C$206,1))*AC626</f>
        <v>0</v>
      </c>
      <c r="AD646" s="189">
        <f>INDEX(Input_Scen!$J$200:$J$206,MATCH('Manganese Mine'!AD6,Input_Scen!$C$200:$C$206,1))*AD626</f>
        <v>0</v>
      </c>
      <c r="AE646" s="189">
        <f>INDEX(Input_Scen!$J$200:$J$206,MATCH('Manganese Mine'!AE6,Input_Scen!$C$200:$C$206,1))*AE626</f>
        <v>0</v>
      </c>
      <c r="AF646" s="189">
        <f>INDEX(Input_Scen!$J$200:$J$206,MATCH('Manganese Mine'!AF6,Input_Scen!$C$200:$C$206,1))*AF626</f>
        <v>0</v>
      </c>
      <c r="AG646" s="189">
        <f>INDEX(Input_Scen!$J$200:$J$206,MATCH('Manganese Mine'!AG6,Input_Scen!$C$200:$C$206,1))*AG626</f>
        <v>0</v>
      </c>
      <c r="AH646" s="189">
        <f>INDEX(Input_Scen!$J$200:$J$206,MATCH('Manganese Mine'!AH6,Input_Scen!$C$200:$C$206,1))*AH626</f>
        <v>0</v>
      </c>
      <c r="AI646" s="189">
        <f>INDEX(Input_Scen!$J$200:$J$206,MATCH('Manganese Mine'!AI6,Input_Scen!$C$200:$C$206,1))*AI626</f>
        <v>0</v>
      </c>
      <c r="AJ646" s="189">
        <f>INDEX(Input_Scen!$J$200:$J$206,MATCH('Manganese Mine'!AJ6,Input_Scen!$C$200:$C$206,1))*AJ626</f>
        <v>0</v>
      </c>
      <c r="AK646" s="189">
        <f>INDEX(Input_Scen!$J$200:$J$206,MATCH('Manganese Mine'!AK6,Input_Scen!$C$200:$C$206,1))*AK626</f>
        <v>0</v>
      </c>
      <c r="AL646" s="189">
        <f>INDEX(Input_Scen!$J$200:$J$206,MATCH('Manganese Mine'!AL6,Input_Scen!$C$200:$C$206,1))*AL626</f>
        <v>0</v>
      </c>
      <c r="AM646" s="189">
        <f>INDEX(Input_Scen!$J$200:$J$206,MATCH('Manganese Mine'!AM6,Input_Scen!$C$200:$C$206,1))*AM626</f>
        <v>0</v>
      </c>
      <c r="AN646" s="189">
        <f>INDEX(Input_Scen!$J$200:$J$206,MATCH('Manganese Mine'!AN6,Input_Scen!$C$200:$C$206,1))*AN626</f>
        <v>0</v>
      </c>
      <c r="AO646" s="189">
        <f>INDEX(Input_Scen!$J$200:$J$206,MATCH('Manganese Mine'!AO6,Input_Scen!$C$200:$C$206,1))*AO626</f>
        <v>0</v>
      </c>
      <c r="AP646" s="189">
        <f>INDEX(Input_Scen!$J$200:$J$206,MATCH('Manganese Mine'!AP6,Input_Scen!$C$200:$C$206,1))*AP626</f>
        <v>0</v>
      </c>
      <c r="AQ646" s="189">
        <f>INDEX(Input_Scen!$J$200:$J$206,MATCH('Manganese Mine'!AQ6,Input_Scen!$C$200:$C$206,1))*AQ626</f>
        <v>0</v>
      </c>
      <c r="AR646" s="189">
        <f>INDEX(Input_Scen!$J$200:$J$206,MATCH('Manganese Mine'!AR6,Input_Scen!$C$200:$C$206,1))*AR626</f>
        <v>0</v>
      </c>
      <c r="AS646" s="189">
        <f>INDEX(Input_Scen!$J$200:$J$206,MATCH('Manganese Mine'!AS6,Input_Scen!$C$200:$C$206,1))*AS626</f>
        <v>0</v>
      </c>
      <c r="AT646" s="189">
        <f>INDEX(Input_Scen!$J$200:$J$206,MATCH('Manganese Mine'!AT6,Input_Scen!$C$200:$C$206,1))*AT626</f>
        <v>0</v>
      </c>
      <c r="AU646" s="189">
        <f>INDEX(Input_Scen!$J$200:$J$206,MATCH('Manganese Mine'!AU6,Input_Scen!$C$200:$C$206,1))*AU626</f>
        <v>0</v>
      </c>
      <c r="AV646" s="189">
        <f>INDEX(Input_Scen!$J$200:$J$206,MATCH('Manganese Mine'!AV6,Input_Scen!$C$200:$C$206,1))*AV626</f>
        <v>0</v>
      </c>
      <c r="AW646" s="189">
        <f>INDEX(Input_Scen!$J$200:$J$206,MATCH('Manganese Mine'!AW6,Input_Scen!$C$200:$C$206,1))*AW626</f>
        <v>0</v>
      </c>
      <c r="AX646" s="189">
        <f>INDEX(Input_Scen!$J$200:$J$206,MATCH('Manganese Mine'!AX6,Input_Scen!$C$200:$C$206,1))*AX626</f>
        <v>0</v>
      </c>
      <c r="AY646" s="189">
        <f>INDEX(Input_Scen!$J$200:$J$206,MATCH('Manganese Mine'!AY6,Input_Scen!$C$200:$C$206,1))*AY626</f>
        <v>0</v>
      </c>
      <c r="AZ646" s="189">
        <f>INDEX(Input_Scen!$J$200:$J$206,MATCH('Manganese Mine'!AZ6,Input_Scen!$C$200:$C$206,1))*AZ626</f>
        <v>0</v>
      </c>
      <c r="BA646" s="189">
        <f>INDEX(Input_Scen!$J$200:$J$206,MATCH('Manganese Mine'!BA6,Input_Scen!$C$200:$C$206,1))*BA626</f>
        <v>0</v>
      </c>
      <c r="BB646" s="189">
        <f>INDEX(Input_Scen!$J$200:$J$206,MATCH('Manganese Mine'!BB6,Input_Scen!$C$200:$C$206,1))*BB626</f>
        <v>0</v>
      </c>
      <c r="BC646" s="189">
        <f>INDEX(Input_Scen!$J$200:$J$206,MATCH('Manganese Mine'!BC6,Input_Scen!$C$200:$C$206,1))*BC626</f>
        <v>0</v>
      </c>
      <c r="BD646" s="189">
        <f>INDEX(Input_Scen!$J$200:$J$206,MATCH('Manganese Mine'!BD6,Input_Scen!$C$200:$C$206,1))*BD626</f>
        <v>0</v>
      </c>
      <c r="BE646" s="189">
        <f>INDEX(Input_Scen!$J$200:$J$206,MATCH('Manganese Mine'!BE6,Input_Scen!$C$200:$C$206,1))*BE626</f>
        <v>0</v>
      </c>
      <c r="BF646" s="189">
        <f>INDEX(Input_Scen!$J$200:$J$206,MATCH('Manganese Mine'!BF6,Input_Scen!$C$200:$C$206,1))*BF626</f>
        <v>0</v>
      </c>
      <c r="BG646" s="189">
        <f>INDEX(Input_Scen!$J$200:$J$206,MATCH('Manganese Mine'!BG6,Input_Scen!$C$200:$C$206,1))*BG626</f>
        <v>0</v>
      </c>
      <c r="BH646" s="189">
        <f>INDEX(Input_Scen!$J$200:$J$206,MATCH('Manganese Mine'!BH6,Input_Scen!$C$200:$C$206,1))*BH626</f>
        <v>0</v>
      </c>
      <c r="BI646" s="189">
        <f>INDEX(Input_Scen!$J$200:$J$206,MATCH('Manganese Mine'!BI6,Input_Scen!$C$200:$C$206,1))*BI626</f>
        <v>0</v>
      </c>
      <c r="BJ646" s="189">
        <f>INDEX(Input_Scen!$J$200:$J$206,MATCH('Manganese Mine'!BJ6,Input_Scen!$C$200:$C$206,1))*BJ626</f>
        <v>0</v>
      </c>
      <c r="BK646" s="189">
        <f>INDEX(Input_Scen!$J$200:$J$206,MATCH('Manganese Mine'!BK6,Input_Scen!$C$200:$C$206,1))*BK626</f>
        <v>0</v>
      </c>
      <c r="BL646" s="189">
        <f>INDEX(Input_Scen!$J$200:$J$206,MATCH('Manganese Mine'!BL6,Input_Scen!$C$200:$C$206,1))*BL626</f>
        <v>0</v>
      </c>
      <c r="BM646" s="189">
        <f>INDEX(Input_Scen!$J$200:$J$206,MATCH('Manganese Mine'!BM6,Input_Scen!$C$200:$C$206,1))*BM626</f>
        <v>0</v>
      </c>
      <c r="BN646" s="189">
        <f>INDEX(Input_Scen!$J$200:$J$206,MATCH('Manganese Mine'!BN6,Input_Scen!$C$200:$C$206,1))*BN626</f>
        <v>0</v>
      </c>
      <c r="BO646" s="189">
        <f>INDEX(Input_Scen!$J$200:$J$206,MATCH('Manganese Mine'!BO6,Input_Scen!$C$200:$C$206,1))*BO626</f>
        <v>0</v>
      </c>
      <c r="BP646" s="189">
        <f>INDEX(Input_Scen!$J$200:$J$206,MATCH('Manganese Mine'!BP6,Input_Scen!$C$200:$C$206,1))*BP626</f>
        <v>0</v>
      </c>
      <c r="BQ646" s="189">
        <f>INDEX(Input_Scen!$J$200:$J$206,MATCH('Manganese Mine'!BQ6,Input_Scen!$C$200:$C$206,1))*BQ626</f>
        <v>0</v>
      </c>
      <c r="BR646" s="189">
        <f>INDEX(Input_Scen!$J$200:$J$206,MATCH('Manganese Mine'!BR6,Input_Scen!$C$200:$C$206,1))*BR626</f>
        <v>0</v>
      </c>
      <c r="BS646" s="189">
        <f>INDEX(Input_Scen!$J$200:$J$206,MATCH('Manganese Mine'!BS6,Input_Scen!$C$200:$C$206,1))*BS626</f>
        <v>0</v>
      </c>
      <c r="BT646" s="189">
        <f>INDEX(Input_Scen!$J$200:$J$206,MATCH('Manganese Mine'!BT6,Input_Scen!$C$200:$C$206,1))*BT626</f>
        <v>0</v>
      </c>
      <c r="BU646" s="189">
        <f>INDEX(Input_Scen!$J$200:$J$206,MATCH('Manganese Mine'!BU6,Input_Scen!$C$200:$C$206,1))*BU626</f>
        <v>0</v>
      </c>
      <c r="BV646" s="189">
        <f>INDEX(Input_Scen!$J$200:$J$206,MATCH('Manganese Mine'!BV6,Input_Scen!$C$200:$C$206,1))*BV626</f>
        <v>0</v>
      </c>
      <c r="BW646" s="189">
        <f>INDEX(Input_Scen!$J$200:$J$206,MATCH('Manganese Mine'!BW6,Input_Scen!$C$200:$C$206,1))*BW626</f>
        <v>0</v>
      </c>
      <c r="BX646" s="189">
        <f>INDEX(Input_Scen!$J$200:$J$206,MATCH('Manganese Mine'!BX6,Input_Scen!$C$200:$C$206,1))*BX626</f>
        <v>0</v>
      </c>
      <c r="BY646" s="189">
        <f>INDEX(Input_Scen!$J$200:$J$206,MATCH('Manganese Mine'!BY6,Input_Scen!$C$200:$C$206,1))*BY626</f>
        <v>0</v>
      </c>
      <c r="BZ646" s="189">
        <f>INDEX(Input_Scen!$J$200:$J$206,MATCH('Manganese Mine'!BZ6,Input_Scen!$C$200:$C$206,1))*BZ626</f>
        <v>0</v>
      </c>
      <c r="CA646" s="189">
        <f>INDEX(Input_Scen!$J$200:$J$206,MATCH('Manganese Mine'!CA6,Input_Scen!$C$200:$C$206,1))*CA626</f>
        <v>0</v>
      </c>
      <c r="CB646" s="189">
        <f>INDEX(Input_Scen!$J$200:$J$206,MATCH('Manganese Mine'!CB6,Input_Scen!$C$200:$C$206,1))*CB626</f>
        <v>0</v>
      </c>
      <c r="CC646" s="189">
        <f>INDEX(Input_Scen!$J$200:$J$206,MATCH('Manganese Mine'!CC6,Input_Scen!$C$200:$C$206,1))*CC626</f>
        <v>0</v>
      </c>
      <c r="CD646" s="189">
        <f>INDEX(Input_Scen!$J$200:$J$206,MATCH('Manganese Mine'!CD6,Input_Scen!$C$200:$C$206,1))*CD626</f>
        <v>0</v>
      </c>
      <c r="CE646" s="189">
        <f>INDEX(Input_Scen!$J$200:$J$206,MATCH('Manganese Mine'!CE6,Input_Scen!$C$200:$C$206,1))*CE626</f>
        <v>0</v>
      </c>
      <c r="CF646" s="189">
        <f>INDEX(Input_Scen!$J$200:$J$206,MATCH('Manganese Mine'!CF6,Input_Scen!$C$200:$C$206,1))*CF626</f>
        <v>0</v>
      </c>
      <c r="CG646" s="189">
        <f>INDEX(Input_Scen!$J$200:$J$206,MATCH('Manganese Mine'!CG6,Input_Scen!$C$200:$C$206,1))*CG626</f>
        <v>0</v>
      </c>
      <c r="CH646" s="189">
        <f>INDEX(Input_Scen!$J$200:$J$206,MATCH('Manganese Mine'!CH6,Input_Scen!$C$200:$C$206,1))*CH626</f>
        <v>0</v>
      </c>
      <c r="CI646" s="189">
        <f>INDEX(Input_Scen!$J$200:$J$206,MATCH('Manganese Mine'!CI6,Input_Scen!$C$200:$C$206,1))*CI626</f>
        <v>0</v>
      </c>
      <c r="CJ646" s="189">
        <f>INDEX(Input_Scen!$J$200:$J$206,MATCH('Manganese Mine'!CJ6,Input_Scen!$C$200:$C$206,1))*CJ626</f>
        <v>0</v>
      </c>
      <c r="CK646" s="189">
        <f>INDEX(Input_Scen!$J$200:$J$206,MATCH('Manganese Mine'!CK6,Input_Scen!$C$200:$C$206,1))*CK626</f>
        <v>0</v>
      </c>
      <c r="CL646" s="189">
        <f>INDEX(Input_Scen!$J$200:$J$206,MATCH('Manganese Mine'!CL6,Input_Scen!$C$200:$C$206,1))*CL626</f>
        <v>0</v>
      </c>
      <c r="CM646" s="189">
        <f>INDEX(Input_Scen!$J$200:$J$206,MATCH('Manganese Mine'!CM6,Input_Scen!$C$200:$C$206,1))*CM626</f>
        <v>0</v>
      </c>
      <c r="CN646" s="189">
        <f>INDEX(Input_Scen!$J$200:$J$206,MATCH('Manganese Mine'!CN6,Input_Scen!$C$200:$C$206,1))*CN626</f>
        <v>0</v>
      </c>
      <c r="CO646" s="189">
        <f>INDEX(Input_Scen!$J$200:$J$206,MATCH('Manganese Mine'!CO6,Input_Scen!$C$200:$C$206,1))*CO626</f>
        <v>0</v>
      </c>
      <c r="CP646" s="189">
        <f>INDEX(Input_Scen!$J$200:$J$206,MATCH('Manganese Mine'!CP6,Input_Scen!$C$200:$C$206,1))*CP626</f>
        <v>0</v>
      </c>
    </row>
    <row r="647" spans="1:94" ht="12.75" customHeight="1" outlineLevel="1" x14ac:dyDescent="0.2">
      <c r="L647" s="171" t="s">
        <v>62</v>
      </c>
      <c r="P647" s="146"/>
      <c r="R647" s="147"/>
      <c r="S647" s="147"/>
      <c r="T647" s="147"/>
      <c r="U647" s="147"/>
      <c r="V647" s="147"/>
      <c r="W647" s="147"/>
      <c r="X647" s="147"/>
      <c r="Y647" s="147"/>
      <c r="Z647" s="147"/>
      <c r="AA647" s="147"/>
      <c r="AB647" s="147"/>
      <c r="AC647" s="147"/>
      <c r="AD647" s="147"/>
      <c r="AE647" s="147"/>
      <c r="AF647" s="147"/>
      <c r="AG647" s="147"/>
      <c r="AH647" s="147"/>
      <c r="AI647" s="147"/>
      <c r="AJ647" s="147"/>
      <c r="AK647" s="147"/>
      <c r="AL647" s="147"/>
      <c r="AM647" s="147"/>
      <c r="AN647" s="147"/>
      <c r="AO647" s="147"/>
      <c r="AP647" s="147"/>
      <c r="AQ647" s="147"/>
      <c r="AR647" s="147"/>
      <c r="AS647" s="147"/>
      <c r="AT647" s="147"/>
      <c r="AU647" s="147"/>
      <c r="AV647" s="147"/>
      <c r="AW647" s="147"/>
      <c r="AX647" s="147"/>
      <c r="AY647" s="147"/>
      <c r="AZ647" s="147"/>
      <c r="BA647" s="147"/>
      <c r="BB647" s="147"/>
      <c r="BC647" s="147"/>
      <c r="BD647" s="147"/>
      <c r="BE647" s="147"/>
      <c r="BF647" s="147"/>
      <c r="BG647" s="147"/>
      <c r="BH647" s="147"/>
      <c r="BI647" s="147"/>
      <c r="BJ647" s="147"/>
      <c r="BK647" s="147"/>
      <c r="BL647" s="147"/>
      <c r="BM647" s="147"/>
      <c r="BN647" s="147"/>
      <c r="BO647" s="147"/>
      <c r="BP647" s="147"/>
      <c r="BQ647" s="147"/>
      <c r="BR647" s="147"/>
      <c r="BS647" s="147"/>
      <c r="BT647" s="147"/>
      <c r="BU647" s="147"/>
      <c r="BV647" s="147"/>
      <c r="BW647" s="147"/>
      <c r="BX647" s="147"/>
      <c r="BY647" s="147"/>
      <c r="BZ647" s="147"/>
      <c r="CA647" s="147"/>
      <c r="CB647" s="147"/>
      <c r="CC647" s="147"/>
      <c r="CD647" s="147"/>
      <c r="CE647" s="147"/>
      <c r="CF647" s="147"/>
      <c r="CG647" s="147"/>
      <c r="CH647" s="147"/>
      <c r="CI647" s="147"/>
      <c r="CJ647" s="147"/>
      <c r="CK647" s="147"/>
      <c r="CL647" s="147"/>
      <c r="CM647" s="147"/>
      <c r="CN647" s="147"/>
      <c r="CO647" s="147"/>
      <c r="CP647" s="147"/>
    </row>
    <row r="648" spans="1:94" ht="12.75" customHeight="1" outlineLevel="1" x14ac:dyDescent="0.2">
      <c r="B648" s="3" t="s">
        <v>69</v>
      </c>
      <c r="J648" s="5" t="s">
        <v>62</v>
      </c>
      <c r="L648" s="327">
        <f>Input_Scen!J186</f>
        <v>0.35</v>
      </c>
      <c r="P648" s="146"/>
      <c r="R648" s="189">
        <f t="shared" ref="R648:AW648" si="324">$L648*R646</f>
        <v>0</v>
      </c>
      <c r="S648" s="189">
        <f t="shared" si="324"/>
        <v>0</v>
      </c>
      <c r="T648" s="189">
        <f t="shared" si="324"/>
        <v>0</v>
      </c>
      <c r="U648" s="189">
        <f t="shared" si="324"/>
        <v>8.7499999999999991E-3</v>
      </c>
      <c r="V648" s="189">
        <f t="shared" si="324"/>
        <v>8.7499999999999991E-3</v>
      </c>
      <c r="W648" s="189">
        <f t="shared" si="324"/>
        <v>8.7499999999999991E-3</v>
      </c>
      <c r="X648" s="189">
        <f t="shared" si="324"/>
        <v>0</v>
      </c>
      <c r="Y648" s="189">
        <f t="shared" si="324"/>
        <v>0</v>
      </c>
      <c r="Z648" s="189">
        <f t="shared" si="324"/>
        <v>0</v>
      </c>
      <c r="AA648" s="189">
        <f t="shared" si="324"/>
        <v>0</v>
      </c>
      <c r="AB648" s="189">
        <f t="shared" si="324"/>
        <v>0</v>
      </c>
      <c r="AC648" s="189">
        <f t="shared" si="324"/>
        <v>0</v>
      </c>
      <c r="AD648" s="189">
        <f t="shared" si="324"/>
        <v>0</v>
      </c>
      <c r="AE648" s="189">
        <f t="shared" si="324"/>
        <v>0</v>
      </c>
      <c r="AF648" s="189">
        <f t="shared" si="324"/>
        <v>0</v>
      </c>
      <c r="AG648" s="189">
        <f t="shared" si="324"/>
        <v>0</v>
      </c>
      <c r="AH648" s="189">
        <f t="shared" si="324"/>
        <v>0</v>
      </c>
      <c r="AI648" s="189">
        <f t="shared" si="324"/>
        <v>0</v>
      </c>
      <c r="AJ648" s="189">
        <f t="shared" si="324"/>
        <v>0</v>
      </c>
      <c r="AK648" s="189">
        <f t="shared" si="324"/>
        <v>0</v>
      </c>
      <c r="AL648" s="189">
        <f t="shared" si="324"/>
        <v>0</v>
      </c>
      <c r="AM648" s="189">
        <f t="shared" si="324"/>
        <v>0</v>
      </c>
      <c r="AN648" s="189">
        <f t="shared" si="324"/>
        <v>0</v>
      </c>
      <c r="AO648" s="189">
        <f t="shared" si="324"/>
        <v>0</v>
      </c>
      <c r="AP648" s="189">
        <f t="shared" si="324"/>
        <v>0</v>
      </c>
      <c r="AQ648" s="189">
        <f t="shared" si="324"/>
        <v>0</v>
      </c>
      <c r="AR648" s="189">
        <f t="shared" si="324"/>
        <v>0</v>
      </c>
      <c r="AS648" s="189">
        <f t="shared" si="324"/>
        <v>0</v>
      </c>
      <c r="AT648" s="189">
        <f t="shared" si="324"/>
        <v>0</v>
      </c>
      <c r="AU648" s="189">
        <f t="shared" si="324"/>
        <v>0</v>
      </c>
      <c r="AV648" s="189">
        <f t="shared" si="324"/>
        <v>0</v>
      </c>
      <c r="AW648" s="189">
        <f t="shared" si="324"/>
        <v>0</v>
      </c>
      <c r="AX648" s="189">
        <f t="shared" ref="AX648:CC648" si="325">$L648*AX646</f>
        <v>0</v>
      </c>
      <c r="AY648" s="189">
        <f t="shared" si="325"/>
        <v>0</v>
      </c>
      <c r="AZ648" s="189">
        <f t="shared" si="325"/>
        <v>0</v>
      </c>
      <c r="BA648" s="189">
        <f t="shared" si="325"/>
        <v>0</v>
      </c>
      <c r="BB648" s="189">
        <f t="shared" si="325"/>
        <v>0</v>
      </c>
      <c r="BC648" s="189">
        <f t="shared" si="325"/>
        <v>0</v>
      </c>
      <c r="BD648" s="189">
        <f t="shared" si="325"/>
        <v>0</v>
      </c>
      <c r="BE648" s="189">
        <f t="shared" si="325"/>
        <v>0</v>
      </c>
      <c r="BF648" s="189">
        <f t="shared" si="325"/>
        <v>0</v>
      </c>
      <c r="BG648" s="189">
        <f t="shared" si="325"/>
        <v>0</v>
      </c>
      <c r="BH648" s="189">
        <f t="shared" si="325"/>
        <v>0</v>
      </c>
      <c r="BI648" s="189">
        <f t="shared" si="325"/>
        <v>0</v>
      </c>
      <c r="BJ648" s="189">
        <f t="shared" si="325"/>
        <v>0</v>
      </c>
      <c r="BK648" s="189">
        <f t="shared" si="325"/>
        <v>0</v>
      </c>
      <c r="BL648" s="189">
        <f t="shared" si="325"/>
        <v>0</v>
      </c>
      <c r="BM648" s="189">
        <f t="shared" si="325"/>
        <v>0</v>
      </c>
      <c r="BN648" s="189">
        <f t="shared" si="325"/>
        <v>0</v>
      </c>
      <c r="BO648" s="189">
        <f t="shared" si="325"/>
        <v>0</v>
      </c>
      <c r="BP648" s="189">
        <f t="shared" si="325"/>
        <v>0</v>
      </c>
      <c r="BQ648" s="189">
        <f t="shared" si="325"/>
        <v>0</v>
      </c>
      <c r="BR648" s="189">
        <f t="shared" si="325"/>
        <v>0</v>
      </c>
      <c r="BS648" s="189">
        <f t="shared" si="325"/>
        <v>0</v>
      </c>
      <c r="BT648" s="189">
        <f t="shared" si="325"/>
        <v>0</v>
      </c>
      <c r="BU648" s="189">
        <f t="shared" si="325"/>
        <v>0</v>
      </c>
      <c r="BV648" s="189">
        <f t="shared" si="325"/>
        <v>0</v>
      </c>
      <c r="BW648" s="189">
        <f t="shared" si="325"/>
        <v>0</v>
      </c>
      <c r="BX648" s="189">
        <f t="shared" si="325"/>
        <v>0</v>
      </c>
      <c r="BY648" s="189">
        <f t="shared" si="325"/>
        <v>0</v>
      </c>
      <c r="BZ648" s="189">
        <f t="shared" si="325"/>
        <v>0</v>
      </c>
      <c r="CA648" s="189">
        <f t="shared" si="325"/>
        <v>0</v>
      </c>
      <c r="CB648" s="189">
        <f t="shared" si="325"/>
        <v>0</v>
      </c>
      <c r="CC648" s="189">
        <f t="shared" si="325"/>
        <v>0</v>
      </c>
      <c r="CD648" s="189">
        <f t="shared" ref="CD648:CP648" si="326">$L648*CD646</f>
        <v>0</v>
      </c>
      <c r="CE648" s="189">
        <f t="shared" si="326"/>
        <v>0</v>
      </c>
      <c r="CF648" s="189">
        <f t="shared" si="326"/>
        <v>0</v>
      </c>
      <c r="CG648" s="189">
        <f t="shared" si="326"/>
        <v>0</v>
      </c>
      <c r="CH648" s="189">
        <f t="shared" si="326"/>
        <v>0</v>
      </c>
      <c r="CI648" s="189">
        <f t="shared" si="326"/>
        <v>0</v>
      </c>
      <c r="CJ648" s="189">
        <f t="shared" si="326"/>
        <v>0</v>
      </c>
      <c r="CK648" s="189">
        <f t="shared" si="326"/>
        <v>0</v>
      </c>
      <c r="CL648" s="189">
        <f t="shared" si="326"/>
        <v>0</v>
      </c>
      <c r="CM648" s="189">
        <f t="shared" si="326"/>
        <v>0</v>
      </c>
      <c r="CN648" s="189">
        <f t="shared" si="326"/>
        <v>0</v>
      </c>
      <c r="CO648" s="189">
        <f t="shared" si="326"/>
        <v>0</v>
      </c>
      <c r="CP648" s="189">
        <f t="shared" si="326"/>
        <v>0</v>
      </c>
    </row>
    <row r="649" spans="1:94" ht="12.75" customHeight="1" outlineLevel="1" x14ac:dyDescent="0.2">
      <c r="B649" s="3" t="s">
        <v>69</v>
      </c>
      <c r="J649" s="5" t="s">
        <v>5</v>
      </c>
      <c r="L649" s="145"/>
      <c r="P649" s="127">
        <f>SUM(R649:CP649)</f>
        <v>3.7736961161729123</v>
      </c>
      <c r="R649" s="150">
        <f>R648*R644</f>
        <v>0</v>
      </c>
      <c r="S649" s="150">
        <f t="shared" ref="S649:CD649" si="327">S648*S644</f>
        <v>0</v>
      </c>
      <c r="T649" s="150">
        <f t="shared" si="327"/>
        <v>0</v>
      </c>
      <c r="U649" s="150">
        <f t="shared" si="327"/>
        <v>2.3946420590314323</v>
      </c>
      <c r="V649" s="150">
        <f t="shared" si="327"/>
        <v>1.37905405714148</v>
      </c>
      <c r="W649" s="150">
        <f t="shared" si="327"/>
        <v>0</v>
      </c>
      <c r="X649" s="150">
        <f t="shared" si="327"/>
        <v>0</v>
      </c>
      <c r="Y649" s="150">
        <f t="shared" si="327"/>
        <v>0</v>
      </c>
      <c r="Z649" s="150">
        <f t="shared" si="327"/>
        <v>0</v>
      </c>
      <c r="AA649" s="150">
        <f t="shared" si="327"/>
        <v>0</v>
      </c>
      <c r="AB649" s="150">
        <f t="shared" si="327"/>
        <v>0</v>
      </c>
      <c r="AC649" s="150">
        <f t="shared" si="327"/>
        <v>0</v>
      </c>
      <c r="AD649" s="150">
        <f t="shared" si="327"/>
        <v>0</v>
      </c>
      <c r="AE649" s="150">
        <f t="shared" si="327"/>
        <v>0</v>
      </c>
      <c r="AF649" s="150">
        <f t="shared" si="327"/>
        <v>0</v>
      </c>
      <c r="AG649" s="150">
        <f t="shared" si="327"/>
        <v>0</v>
      </c>
      <c r="AH649" s="150">
        <f t="shared" si="327"/>
        <v>0</v>
      </c>
      <c r="AI649" s="150">
        <f t="shared" si="327"/>
        <v>0</v>
      </c>
      <c r="AJ649" s="150">
        <f t="shared" si="327"/>
        <v>0</v>
      </c>
      <c r="AK649" s="150">
        <f t="shared" si="327"/>
        <v>0</v>
      </c>
      <c r="AL649" s="150">
        <f t="shared" si="327"/>
        <v>0</v>
      </c>
      <c r="AM649" s="150">
        <f t="shared" si="327"/>
        <v>0</v>
      </c>
      <c r="AN649" s="150">
        <f t="shared" si="327"/>
        <v>0</v>
      </c>
      <c r="AO649" s="150">
        <f t="shared" si="327"/>
        <v>0</v>
      </c>
      <c r="AP649" s="150">
        <f t="shared" si="327"/>
        <v>0</v>
      </c>
      <c r="AQ649" s="150">
        <f t="shared" si="327"/>
        <v>0</v>
      </c>
      <c r="AR649" s="150">
        <f t="shared" si="327"/>
        <v>0</v>
      </c>
      <c r="AS649" s="150">
        <f t="shared" si="327"/>
        <v>0</v>
      </c>
      <c r="AT649" s="150">
        <f t="shared" si="327"/>
        <v>0</v>
      </c>
      <c r="AU649" s="150">
        <f t="shared" si="327"/>
        <v>0</v>
      </c>
      <c r="AV649" s="150">
        <f t="shared" si="327"/>
        <v>0</v>
      </c>
      <c r="AW649" s="150">
        <f t="shared" si="327"/>
        <v>0</v>
      </c>
      <c r="AX649" s="150">
        <f t="shared" si="327"/>
        <v>0</v>
      </c>
      <c r="AY649" s="150">
        <f t="shared" si="327"/>
        <v>0</v>
      </c>
      <c r="AZ649" s="150">
        <f t="shared" si="327"/>
        <v>0</v>
      </c>
      <c r="BA649" s="150">
        <f t="shared" si="327"/>
        <v>0</v>
      </c>
      <c r="BB649" s="150">
        <f t="shared" si="327"/>
        <v>0</v>
      </c>
      <c r="BC649" s="150">
        <f t="shared" si="327"/>
        <v>0</v>
      </c>
      <c r="BD649" s="150">
        <f t="shared" si="327"/>
        <v>0</v>
      </c>
      <c r="BE649" s="150">
        <f t="shared" si="327"/>
        <v>0</v>
      </c>
      <c r="BF649" s="150">
        <f t="shared" si="327"/>
        <v>0</v>
      </c>
      <c r="BG649" s="150">
        <f t="shared" si="327"/>
        <v>0</v>
      </c>
      <c r="BH649" s="150">
        <f t="shared" si="327"/>
        <v>0</v>
      </c>
      <c r="BI649" s="150">
        <f t="shared" si="327"/>
        <v>0</v>
      </c>
      <c r="BJ649" s="150">
        <f t="shared" si="327"/>
        <v>0</v>
      </c>
      <c r="BK649" s="150">
        <f t="shared" si="327"/>
        <v>0</v>
      </c>
      <c r="BL649" s="150">
        <f t="shared" si="327"/>
        <v>0</v>
      </c>
      <c r="BM649" s="150">
        <f t="shared" si="327"/>
        <v>0</v>
      </c>
      <c r="BN649" s="150">
        <f t="shared" si="327"/>
        <v>0</v>
      </c>
      <c r="BO649" s="150">
        <f t="shared" si="327"/>
        <v>0</v>
      </c>
      <c r="BP649" s="150">
        <f t="shared" si="327"/>
        <v>0</v>
      </c>
      <c r="BQ649" s="150">
        <f t="shared" si="327"/>
        <v>0</v>
      </c>
      <c r="BR649" s="150">
        <f t="shared" si="327"/>
        <v>0</v>
      </c>
      <c r="BS649" s="150">
        <f t="shared" si="327"/>
        <v>0</v>
      </c>
      <c r="BT649" s="150">
        <f t="shared" si="327"/>
        <v>0</v>
      </c>
      <c r="BU649" s="150">
        <f t="shared" si="327"/>
        <v>0</v>
      </c>
      <c r="BV649" s="150">
        <f t="shared" si="327"/>
        <v>0</v>
      </c>
      <c r="BW649" s="150">
        <f t="shared" si="327"/>
        <v>0</v>
      </c>
      <c r="BX649" s="150">
        <f t="shared" si="327"/>
        <v>0</v>
      </c>
      <c r="BY649" s="150">
        <f t="shared" si="327"/>
        <v>0</v>
      </c>
      <c r="BZ649" s="150">
        <f t="shared" si="327"/>
        <v>0</v>
      </c>
      <c r="CA649" s="150">
        <f t="shared" si="327"/>
        <v>0</v>
      </c>
      <c r="CB649" s="150">
        <f t="shared" si="327"/>
        <v>0</v>
      </c>
      <c r="CC649" s="150">
        <f t="shared" si="327"/>
        <v>0</v>
      </c>
      <c r="CD649" s="150">
        <f t="shared" si="327"/>
        <v>0</v>
      </c>
      <c r="CE649" s="150">
        <f t="shared" ref="CE649:CP649" si="328">CE648*CE644</f>
        <v>0</v>
      </c>
      <c r="CF649" s="150">
        <f t="shared" si="328"/>
        <v>0</v>
      </c>
      <c r="CG649" s="150">
        <f t="shared" si="328"/>
        <v>0</v>
      </c>
      <c r="CH649" s="150">
        <f t="shared" si="328"/>
        <v>0</v>
      </c>
      <c r="CI649" s="150">
        <f t="shared" si="328"/>
        <v>0</v>
      </c>
      <c r="CJ649" s="150">
        <f t="shared" si="328"/>
        <v>0</v>
      </c>
      <c r="CK649" s="150">
        <f t="shared" si="328"/>
        <v>0</v>
      </c>
      <c r="CL649" s="150">
        <f t="shared" si="328"/>
        <v>0</v>
      </c>
      <c r="CM649" s="150">
        <f t="shared" si="328"/>
        <v>0</v>
      </c>
      <c r="CN649" s="150">
        <f t="shared" si="328"/>
        <v>0</v>
      </c>
      <c r="CO649" s="150">
        <f t="shared" si="328"/>
        <v>0</v>
      </c>
      <c r="CP649" s="150">
        <f t="shared" si="328"/>
        <v>0</v>
      </c>
    </row>
    <row r="650" spans="1:94" ht="12.75" customHeight="1" outlineLevel="1" x14ac:dyDescent="0.2">
      <c r="L650" s="145"/>
      <c r="P650" s="146"/>
      <c r="R650" s="147"/>
      <c r="S650" s="147"/>
      <c r="T650" s="147"/>
      <c r="U650" s="147"/>
      <c r="V650" s="147"/>
      <c r="W650" s="147"/>
      <c r="X650" s="147"/>
      <c r="Y650" s="147"/>
      <c r="Z650" s="147"/>
      <c r="AA650" s="147"/>
      <c r="AB650" s="147"/>
      <c r="AC650" s="147"/>
      <c r="AD650" s="147"/>
      <c r="AE650" s="147"/>
      <c r="AF650" s="147"/>
      <c r="AG650" s="147"/>
      <c r="AH650" s="147"/>
      <c r="AI650" s="147"/>
      <c r="AJ650" s="147"/>
      <c r="AK650" s="147"/>
      <c r="AL650" s="147"/>
      <c r="AM650" s="147"/>
      <c r="AN650" s="147"/>
      <c r="AO650" s="147"/>
      <c r="AP650" s="147"/>
      <c r="AQ650" s="147"/>
      <c r="AR650" s="147"/>
      <c r="AS650" s="147"/>
      <c r="AT650" s="147"/>
      <c r="AU650" s="147"/>
      <c r="AV650" s="147"/>
      <c r="AW650" s="147"/>
      <c r="AX650" s="147"/>
      <c r="AY650" s="147"/>
      <c r="AZ650" s="147"/>
      <c r="BA650" s="147"/>
      <c r="BB650" s="147"/>
      <c r="BC650" s="147"/>
      <c r="BD650" s="147"/>
      <c r="BE650" s="147"/>
      <c r="BF650" s="147"/>
      <c r="BG650" s="147"/>
      <c r="BH650" s="147"/>
      <c r="BI650" s="147"/>
      <c r="BJ650" s="147"/>
      <c r="BK650" s="147"/>
      <c r="BL650" s="147"/>
      <c r="BM650" s="147"/>
      <c r="BN650" s="147"/>
      <c r="BO650" s="147"/>
      <c r="BP650" s="147"/>
      <c r="BQ650" s="147"/>
      <c r="BR650" s="147"/>
      <c r="BS650" s="147"/>
      <c r="BT650" s="147"/>
      <c r="BU650" s="147"/>
      <c r="BV650" s="147"/>
      <c r="BW650" s="147"/>
      <c r="BX650" s="147"/>
      <c r="BY650" s="147"/>
      <c r="BZ650" s="147"/>
      <c r="CA650" s="147"/>
      <c r="CB650" s="147"/>
      <c r="CC650" s="147"/>
      <c r="CD650" s="147"/>
      <c r="CE650" s="147"/>
      <c r="CF650" s="147"/>
      <c r="CG650" s="147"/>
      <c r="CH650" s="147"/>
      <c r="CI650" s="147"/>
      <c r="CJ650" s="147"/>
      <c r="CK650" s="147"/>
      <c r="CL650" s="147"/>
      <c r="CM650" s="147"/>
      <c r="CN650" s="147"/>
      <c r="CO650" s="147"/>
      <c r="CP650" s="147"/>
    </row>
    <row r="651" spans="1:94" ht="12.75" customHeight="1" outlineLevel="1" x14ac:dyDescent="0.2">
      <c r="L651" s="145"/>
      <c r="P651" s="146"/>
      <c r="R651" s="147"/>
      <c r="S651" s="147"/>
      <c r="T651" s="147"/>
      <c r="U651" s="147"/>
      <c r="V651" s="147"/>
      <c r="W651" s="147"/>
      <c r="X651" s="147"/>
      <c r="Y651" s="147"/>
      <c r="Z651" s="147"/>
      <c r="AA651" s="147"/>
      <c r="AB651" s="147"/>
      <c r="AC651" s="147"/>
      <c r="AD651" s="147"/>
      <c r="AE651" s="147"/>
      <c r="AF651" s="147"/>
      <c r="AG651" s="147"/>
      <c r="AH651" s="147"/>
      <c r="AI651" s="147"/>
      <c r="AJ651" s="147"/>
      <c r="AK651" s="147"/>
      <c r="AL651" s="147"/>
      <c r="AM651" s="147"/>
      <c r="AN651" s="147"/>
      <c r="AO651" s="147"/>
      <c r="AP651" s="147"/>
      <c r="AQ651" s="147"/>
      <c r="AR651" s="147"/>
      <c r="AS651" s="147"/>
      <c r="AT651" s="147"/>
      <c r="AU651" s="147"/>
      <c r="AV651" s="147"/>
      <c r="AW651" s="147"/>
      <c r="AX651" s="147"/>
      <c r="AY651" s="147"/>
      <c r="AZ651" s="147"/>
      <c r="BA651" s="147"/>
      <c r="BB651" s="147"/>
      <c r="BC651" s="147"/>
      <c r="BD651" s="147"/>
      <c r="BE651" s="147"/>
      <c r="BF651" s="147"/>
      <c r="BG651" s="147"/>
      <c r="BH651" s="147"/>
      <c r="BI651" s="147"/>
      <c r="BJ651" s="147"/>
      <c r="BK651" s="147"/>
      <c r="BL651" s="147"/>
      <c r="BM651" s="147"/>
      <c r="BN651" s="147"/>
      <c r="BO651" s="147"/>
      <c r="BP651" s="147"/>
      <c r="BQ651" s="147"/>
      <c r="BR651" s="147"/>
      <c r="BS651" s="147"/>
      <c r="BT651" s="147"/>
      <c r="BU651" s="147"/>
      <c r="BV651" s="147"/>
      <c r="BW651" s="147"/>
      <c r="BX651" s="147"/>
      <c r="BY651" s="147"/>
      <c r="BZ651" s="147"/>
      <c r="CA651" s="147"/>
      <c r="CB651" s="147"/>
      <c r="CC651" s="147"/>
      <c r="CD651" s="147"/>
      <c r="CE651" s="147"/>
      <c r="CF651" s="147"/>
      <c r="CG651" s="147"/>
      <c r="CH651" s="147"/>
      <c r="CI651" s="147"/>
      <c r="CJ651" s="147"/>
      <c r="CK651" s="147"/>
      <c r="CL651" s="147"/>
      <c r="CM651" s="147"/>
      <c r="CN651" s="147"/>
      <c r="CO651" s="147"/>
      <c r="CP651" s="147"/>
    </row>
    <row r="652" spans="1:94" s="70" customFormat="1" ht="12.75" customHeight="1" x14ac:dyDescent="0.2">
      <c r="A652" s="45" t="s">
        <v>56</v>
      </c>
      <c r="B652" s="45"/>
      <c r="C652" s="45"/>
      <c r="D652" s="45"/>
      <c r="E652" s="45"/>
      <c r="F652" s="45"/>
      <c r="G652" s="45"/>
      <c r="H652" s="45"/>
      <c r="I652" s="142"/>
      <c r="J652" s="143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  <c r="AG652" s="45"/>
      <c r="AH652" s="45"/>
      <c r="AI652" s="45"/>
      <c r="AJ652" s="45"/>
      <c r="AK652" s="45"/>
      <c r="AL652" s="45"/>
      <c r="AM652" s="45"/>
      <c r="AN652" s="45"/>
      <c r="AO652" s="45"/>
      <c r="AP652" s="45"/>
      <c r="AQ652" s="45"/>
      <c r="AR652" s="45"/>
      <c r="AS652" s="45"/>
      <c r="AT652" s="45"/>
      <c r="AU652" s="45"/>
      <c r="AV652" s="45"/>
      <c r="AW652" s="45"/>
      <c r="AX652" s="45"/>
      <c r="AY652" s="45"/>
      <c r="AZ652" s="45"/>
      <c r="BA652" s="45"/>
      <c r="BB652" s="45"/>
      <c r="BC652" s="45"/>
      <c r="BD652" s="45"/>
      <c r="BE652" s="45"/>
      <c r="BF652" s="45"/>
      <c r="BG652" s="45"/>
      <c r="BH652" s="45"/>
      <c r="BI652" s="45"/>
      <c r="BJ652" s="45"/>
      <c r="BK652" s="45"/>
      <c r="BL652" s="45"/>
      <c r="BM652" s="45"/>
      <c r="BN652" s="45"/>
      <c r="BO652" s="45"/>
      <c r="BP652" s="45"/>
      <c r="BQ652" s="45"/>
      <c r="BR652" s="45"/>
      <c r="BS652" s="45"/>
      <c r="BT652" s="45"/>
      <c r="BU652" s="45"/>
      <c r="BV652" s="45"/>
      <c r="BW652" s="45"/>
      <c r="BX652" s="45"/>
      <c r="BY652" s="45"/>
      <c r="BZ652" s="45"/>
      <c r="CA652" s="45"/>
      <c r="CB652" s="45"/>
      <c r="CC652" s="45"/>
      <c r="CD652" s="45"/>
      <c r="CE652" s="45"/>
      <c r="CF652" s="45"/>
      <c r="CG652" s="45"/>
      <c r="CH652" s="45"/>
      <c r="CI652" s="45"/>
      <c r="CJ652" s="45"/>
      <c r="CK652" s="45"/>
      <c r="CL652" s="45"/>
      <c r="CM652" s="45"/>
      <c r="CN652" s="45"/>
      <c r="CO652" s="45"/>
      <c r="CP652" s="45"/>
    </row>
    <row r="653" spans="1:94" s="385" customFormat="1" ht="12.75" customHeight="1" x14ac:dyDescent="0.2">
      <c r="A653" s="381" t="s">
        <v>79</v>
      </c>
      <c r="B653" s="382"/>
      <c r="C653" s="382"/>
      <c r="D653" s="382"/>
      <c r="E653" s="382"/>
      <c r="F653" s="382"/>
      <c r="G653" s="382"/>
      <c r="H653" s="382"/>
      <c r="I653" s="383"/>
      <c r="J653" s="383"/>
      <c r="K653" s="382"/>
      <c r="L653" s="382"/>
      <c r="M653" s="382"/>
      <c r="N653" s="382"/>
      <c r="O653" s="382"/>
      <c r="P653" s="384"/>
      <c r="Q653" s="382"/>
      <c r="R653" s="382"/>
      <c r="S653" s="382"/>
      <c r="T653" s="382"/>
      <c r="U653" s="382"/>
      <c r="V653" s="382"/>
      <c r="W653" s="382"/>
      <c r="X653" s="382"/>
      <c r="Y653" s="382"/>
      <c r="Z653" s="382"/>
      <c r="AA653" s="382"/>
      <c r="AB653" s="382"/>
      <c r="AC653" s="382"/>
      <c r="AD653" s="382"/>
      <c r="AE653" s="382"/>
      <c r="AF653" s="382"/>
      <c r="AG653" s="382"/>
      <c r="AH653" s="382"/>
      <c r="AI653" s="382"/>
      <c r="AJ653" s="382"/>
      <c r="AK653" s="382"/>
      <c r="AL653" s="382"/>
      <c r="AM653" s="382"/>
      <c r="AN653" s="382"/>
      <c r="AO653" s="382"/>
      <c r="AP653" s="382"/>
      <c r="AQ653" s="382"/>
      <c r="AR653" s="382"/>
      <c r="AS653" s="382"/>
      <c r="AT653" s="382"/>
      <c r="AU653" s="382"/>
      <c r="AV653" s="382"/>
      <c r="AW653" s="382"/>
      <c r="AX653" s="382"/>
      <c r="AY653" s="382"/>
      <c r="AZ653" s="382"/>
      <c r="BA653" s="382"/>
      <c r="BB653" s="382"/>
      <c r="BC653" s="382"/>
      <c r="BD653" s="382"/>
      <c r="BE653" s="382"/>
      <c r="BF653" s="382"/>
      <c r="BG653" s="382"/>
      <c r="BH653" s="382"/>
      <c r="BI653" s="382"/>
      <c r="BJ653" s="382"/>
      <c r="BK653" s="382"/>
      <c r="BL653" s="382"/>
      <c r="BM653" s="382"/>
      <c r="BN653" s="382"/>
      <c r="BO653" s="382"/>
      <c r="BP653" s="382"/>
      <c r="BQ653" s="382"/>
      <c r="BR653" s="382"/>
      <c r="BS653" s="382"/>
      <c r="BT653" s="382"/>
      <c r="BU653" s="382"/>
      <c r="BV653" s="382"/>
      <c r="BW653" s="382"/>
      <c r="BX653" s="382"/>
      <c r="BY653" s="382"/>
      <c r="BZ653" s="382"/>
      <c r="CA653" s="382"/>
      <c r="CB653" s="382"/>
      <c r="CC653" s="382"/>
      <c r="CD653" s="382"/>
      <c r="CE653" s="382"/>
      <c r="CF653" s="382"/>
      <c r="CG653" s="382"/>
      <c r="CH653" s="382"/>
      <c r="CI653" s="382"/>
      <c r="CJ653" s="382"/>
      <c r="CK653" s="382"/>
      <c r="CL653" s="382"/>
      <c r="CM653" s="382"/>
      <c r="CN653" s="382"/>
      <c r="CO653" s="382"/>
      <c r="CP653" s="382"/>
    </row>
    <row r="654" spans="1:94" ht="12.75" customHeight="1" outlineLevel="1" x14ac:dyDescent="0.2">
      <c r="L654" s="145"/>
      <c r="P654" s="146"/>
      <c r="R654" s="147"/>
      <c r="S654" s="147"/>
      <c r="T654" s="147"/>
      <c r="U654" s="147"/>
      <c r="V654" s="147"/>
      <c r="W654" s="147"/>
      <c r="X654" s="147"/>
      <c r="Y654" s="147"/>
      <c r="Z654" s="147"/>
      <c r="AA654" s="147"/>
      <c r="AB654" s="147"/>
      <c r="AC654" s="147"/>
      <c r="AD654" s="147"/>
      <c r="AE654" s="147"/>
      <c r="AF654" s="147"/>
      <c r="AG654" s="147"/>
      <c r="AH654" s="147"/>
      <c r="AI654" s="147"/>
      <c r="AJ654" s="147"/>
      <c r="AK654" s="147"/>
      <c r="AL654" s="147"/>
      <c r="AM654" s="147"/>
      <c r="AN654" s="147"/>
      <c r="AO654" s="147"/>
      <c r="AP654" s="147"/>
      <c r="AQ654" s="147"/>
      <c r="AR654" s="147"/>
      <c r="AS654" s="147"/>
      <c r="AT654" s="147"/>
      <c r="AU654" s="147"/>
      <c r="AV654" s="147"/>
      <c r="AW654" s="147"/>
      <c r="AX654" s="147"/>
      <c r="AY654" s="147"/>
      <c r="AZ654" s="147"/>
      <c r="BA654" s="147"/>
      <c r="BB654" s="147"/>
      <c r="BC654" s="147"/>
      <c r="BD654" s="147"/>
      <c r="BE654" s="147"/>
      <c r="BF654" s="147"/>
      <c r="BG654" s="147"/>
      <c r="BH654" s="147"/>
      <c r="BI654" s="147"/>
      <c r="BJ654" s="147"/>
      <c r="BK654" s="147"/>
      <c r="BL654" s="147"/>
      <c r="BM654" s="147"/>
      <c r="BN654" s="147"/>
      <c r="BO654" s="147"/>
      <c r="BP654" s="147"/>
      <c r="BQ654" s="147"/>
      <c r="BR654" s="147"/>
      <c r="BS654" s="147"/>
      <c r="BT654" s="147"/>
      <c r="BU654" s="147"/>
      <c r="BV654" s="147"/>
      <c r="BW654" s="147"/>
      <c r="BX654" s="147"/>
      <c r="BY654" s="147"/>
      <c r="BZ654" s="147"/>
      <c r="CA654" s="147"/>
      <c r="CB654" s="147"/>
      <c r="CC654" s="147"/>
      <c r="CD654" s="147"/>
      <c r="CE654" s="147"/>
      <c r="CF654" s="147"/>
      <c r="CG654" s="147"/>
      <c r="CH654" s="147"/>
      <c r="CI654" s="147"/>
      <c r="CJ654" s="147"/>
      <c r="CK654" s="147"/>
      <c r="CL654" s="147"/>
      <c r="CM654" s="147"/>
      <c r="CN654" s="147"/>
      <c r="CO654" s="147"/>
      <c r="CP654" s="147"/>
    </row>
    <row r="655" spans="1:94" ht="12.75" customHeight="1" outlineLevel="1" x14ac:dyDescent="0.2">
      <c r="B655" s="169" t="s">
        <v>237</v>
      </c>
      <c r="L655" s="145"/>
      <c r="P655" s="146"/>
      <c r="R655" s="147"/>
      <c r="S655" s="147"/>
      <c r="T655" s="147"/>
      <c r="U655" s="147"/>
      <c r="V655" s="147"/>
      <c r="W655" s="147"/>
      <c r="X655" s="147"/>
      <c r="Y655" s="147"/>
      <c r="Z655" s="147"/>
      <c r="AA655" s="147"/>
      <c r="AB655" s="147"/>
      <c r="AC655" s="147"/>
      <c r="AD655" s="147"/>
      <c r="AE655" s="147"/>
      <c r="AF655" s="147"/>
      <c r="AG655" s="147"/>
      <c r="AH655" s="147"/>
      <c r="AI655" s="147"/>
      <c r="AJ655" s="147"/>
      <c r="AK655" s="147"/>
      <c r="AL655" s="147"/>
      <c r="AM655" s="147"/>
      <c r="AN655" s="147"/>
      <c r="AO655" s="147"/>
      <c r="AP655" s="147"/>
      <c r="AQ655" s="147"/>
      <c r="AR655" s="147"/>
      <c r="AS655" s="147"/>
      <c r="AT655" s="147"/>
      <c r="AU655" s="147"/>
      <c r="AV655" s="147"/>
      <c r="AW655" s="147"/>
      <c r="AX655" s="147"/>
      <c r="AY655" s="147"/>
      <c r="AZ655" s="147"/>
      <c r="BA655" s="147"/>
      <c r="BB655" s="147"/>
      <c r="BC655" s="147"/>
      <c r="BD655" s="147"/>
      <c r="BE655" s="147"/>
      <c r="BF655" s="147"/>
      <c r="BG655" s="147"/>
      <c r="BH655" s="147"/>
      <c r="BI655" s="147"/>
      <c r="BJ655" s="147"/>
      <c r="BK655" s="147"/>
      <c r="BL655" s="147"/>
      <c r="BM655" s="147"/>
      <c r="BN655" s="147"/>
      <c r="BO655" s="147"/>
      <c r="BP655" s="147"/>
      <c r="BQ655" s="147"/>
      <c r="BR655" s="147"/>
      <c r="BS655" s="147"/>
      <c r="BT655" s="147"/>
      <c r="BU655" s="147"/>
      <c r="BV655" s="147"/>
      <c r="BW655" s="147"/>
      <c r="BX655" s="147"/>
      <c r="BY655" s="147"/>
      <c r="BZ655" s="147"/>
      <c r="CA655" s="147"/>
      <c r="CB655" s="147"/>
      <c r="CC655" s="147"/>
      <c r="CD655" s="147"/>
      <c r="CE655" s="147"/>
      <c r="CF655" s="147"/>
      <c r="CG655" s="147"/>
      <c r="CH655" s="147"/>
      <c r="CI655" s="147"/>
      <c r="CJ655" s="147"/>
      <c r="CK655" s="147"/>
      <c r="CL655" s="147"/>
      <c r="CM655" s="147"/>
      <c r="CN655" s="147"/>
      <c r="CO655" s="147"/>
      <c r="CP655" s="147"/>
    </row>
    <row r="656" spans="1:94" ht="12.75" customHeight="1" outlineLevel="1" x14ac:dyDescent="0.2">
      <c r="B656" s="23"/>
      <c r="L656" s="145"/>
      <c r="P656" s="146"/>
      <c r="R656" s="147"/>
      <c r="S656" s="147"/>
      <c r="T656" s="147"/>
      <c r="U656" s="147"/>
      <c r="V656" s="147"/>
      <c r="W656" s="147"/>
      <c r="X656" s="147"/>
      <c r="Y656" s="147"/>
      <c r="Z656" s="147"/>
      <c r="AA656" s="147"/>
      <c r="AB656" s="147"/>
      <c r="AC656" s="147"/>
      <c r="AD656" s="147"/>
      <c r="AE656" s="147"/>
      <c r="AF656" s="147"/>
      <c r="AG656" s="147"/>
      <c r="AH656" s="147"/>
      <c r="AI656" s="147"/>
      <c r="AJ656" s="147"/>
      <c r="AK656" s="147"/>
      <c r="AL656" s="147"/>
      <c r="AM656" s="147"/>
      <c r="AN656" s="147"/>
      <c r="AO656" s="147"/>
      <c r="AP656" s="147"/>
      <c r="AQ656" s="147"/>
      <c r="AR656" s="147"/>
      <c r="AS656" s="147"/>
      <c r="AT656" s="147"/>
      <c r="AU656" s="147"/>
      <c r="AV656" s="147"/>
      <c r="AW656" s="147"/>
      <c r="AX656" s="147"/>
      <c r="AY656" s="147"/>
      <c r="AZ656" s="147"/>
      <c r="BA656" s="147"/>
      <c r="BB656" s="147"/>
      <c r="BC656" s="147"/>
      <c r="BD656" s="147"/>
      <c r="BE656" s="147"/>
      <c r="BF656" s="147"/>
      <c r="BG656" s="147"/>
      <c r="BH656" s="147"/>
      <c r="BI656" s="147"/>
      <c r="BJ656" s="147"/>
      <c r="BK656" s="147"/>
      <c r="BL656" s="147"/>
      <c r="BM656" s="147"/>
      <c r="BN656" s="147"/>
      <c r="BO656" s="147"/>
      <c r="BP656" s="147"/>
      <c r="BQ656" s="147"/>
      <c r="BR656" s="147"/>
      <c r="BS656" s="147"/>
      <c r="BT656" s="147"/>
      <c r="BU656" s="147"/>
      <c r="BV656" s="147"/>
      <c r="BW656" s="147"/>
      <c r="BX656" s="147"/>
      <c r="BY656" s="147"/>
      <c r="BZ656" s="147"/>
      <c r="CA656" s="147"/>
      <c r="CB656" s="147"/>
      <c r="CC656" s="147"/>
      <c r="CD656" s="147"/>
      <c r="CE656" s="147"/>
      <c r="CF656" s="147"/>
      <c r="CG656" s="147"/>
      <c r="CH656" s="147"/>
      <c r="CI656" s="147"/>
      <c r="CJ656" s="147"/>
      <c r="CK656" s="147"/>
      <c r="CL656" s="147"/>
      <c r="CM656" s="147"/>
      <c r="CN656" s="147"/>
      <c r="CO656" s="147"/>
      <c r="CP656" s="147"/>
    </row>
    <row r="657" spans="2:94" ht="12.75" customHeight="1" outlineLevel="1" x14ac:dyDescent="0.2">
      <c r="B657" s="23" t="s">
        <v>37</v>
      </c>
      <c r="J657" s="5" t="s">
        <v>18</v>
      </c>
      <c r="L657" s="145"/>
      <c r="P657" s="37">
        <f>SUM(R657:CP657)</f>
        <v>17</v>
      </c>
      <c r="R657" s="38">
        <f>Time!P42</f>
        <v>0</v>
      </c>
      <c r="S657" s="38">
        <f>Time!Q42</f>
        <v>0</v>
      </c>
      <c r="T657" s="38">
        <f>Time!R42</f>
        <v>0</v>
      </c>
      <c r="U657" s="38">
        <f>Time!S42</f>
        <v>0</v>
      </c>
      <c r="V657" s="38">
        <f>Time!T42</f>
        <v>0</v>
      </c>
      <c r="W657" s="38">
        <f>Time!U42</f>
        <v>0</v>
      </c>
      <c r="X657" s="38">
        <f>Time!V42</f>
        <v>1</v>
      </c>
      <c r="Y657" s="38">
        <f>Time!W42</f>
        <v>1</v>
      </c>
      <c r="Z657" s="38">
        <f>Time!X42</f>
        <v>1</v>
      </c>
      <c r="AA657" s="38">
        <f>Time!Y42</f>
        <v>1</v>
      </c>
      <c r="AB657" s="38">
        <f>Time!Z42</f>
        <v>1</v>
      </c>
      <c r="AC657" s="38">
        <f>Time!AA42</f>
        <v>1</v>
      </c>
      <c r="AD657" s="38">
        <f>Time!AB42</f>
        <v>1</v>
      </c>
      <c r="AE657" s="38">
        <f>Time!AC42</f>
        <v>1</v>
      </c>
      <c r="AF657" s="38">
        <f>Time!AD42</f>
        <v>1</v>
      </c>
      <c r="AG657" s="38">
        <f>Time!AE42</f>
        <v>1</v>
      </c>
      <c r="AH657" s="38">
        <f>Time!AF42</f>
        <v>1</v>
      </c>
      <c r="AI657" s="38">
        <f>Time!AG42</f>
        <v>1</v>
      </c>
      <c r="AJ657" s="38">
        <f>Time!AH42</f>
        <v>1</v>
      </c>
      <c r="AK657" s="38">
        <f>Time!AI42</f>
        <v>1</v>
      </c>
      <c r="AL657" s="38">
        <f>Time!AJ42</f>
        <v>1</v>
      </c>
      <c r="AM657" s="38">
        <f>Time!AK42</f>
        <v>1</v>
      </c>
      <c r="AN657" s="38">
        <f>Time!AL42</f>
        <v>1</v>
      </c>
      <c r="AO657" s="38">
        <f>Time!AM42</f>
        <v>0</v>
      </c>
      <c r="AP657" s="38">
        <f>Time!AN42</f>
        <v>0</v>
      </c>
      <c r="AQ657" s="38">
        <f>Time!AO42</f>
        <v>0</v>
      </c>
      <c r="AR657" s="38">
        <f>Time!AP42</f>
        <v>0</v>
      </c>
      <c r="AS657" s="38">
        <f>Time!AQ42</f>
        <v>0</v>
      </c>
      <c r="AT657" s="38">
        <f>Time!AR42</f>
        <v>0</v>
      </c>
      <c r="AU657" s="38">
        <f>Time!AS42</f>
        <v>0</v>
      </c>
      <c r="AV657" s="38">
        <f>Time!AT42</f>
        <v>0</v>
      </c>
      <c r="AW657" s="38">
        <f>Time!AU42</f>
        <v>0</v>
      </c>
      <c r="AX657" s="38">
        <f>Time!AV42</f>
        <v>0</v>
      </c>
      <c r="AY657" s="38">
        <f>Time!AW42</f>
        <v>0</v>
      </c>
      <c r="AZ657" s="38">
        <f>Time!AX42</f>
        <v>0</v>
      </c>
      <c r="BA657" s="38">
        <f>Time!AY42</f>
        <v>0</v>
      </c>
      <c r="BB657" s="38">
        <f>Time!AZ42</f>
        <v>0</v>
      </c>
      <c r="BC657" s="38">
        <f>Time!BA42</f>
        <v>0</v>
      </c>
      <c r="BD657" s="38">
        <f>Time!BB42</f>
        <v>0</v>
      </c>
      <c r="BE657" s="38">
        <f>Time!BC42</f>
        <v>0</v>
      </c>
      <c r="BF657" s="38">
        <f>Time!BD42</f>
        <v>0</v>
      </c>
      <c r="BG657" s="38">
        <f>Time!BE42</f>
        <v>0</v>
      </c>
      <c r="BH657" s="38">
        <f>Time!BF42</f>
        <v>0</v>
      </c>
      <c r="BI657" s="38">
        <f>Time!BG42</f>
        <v>0</v>
      </c>
      <c r="BJ657" s="38">
        <f>Time!BH42</f>
        <v>0</v>
      </c>
      <c r="BK657" s="38">
        <f>Time!BI42</f>
        <v>0</v>
      </c>
      <c r="BL657" s="38">
        <f>Time!BJ42</f>
        <v>0</v>
      </c>
      <c r="BM657" s="38">
        <f>Time!BK42</f>
        <v>0</v>
      </c>
      <c r="BN657" s="38">
        <f>Time!BL42</f>
        <v>0</v>
      </c>
      <c r="BO657" s="38">
        <f>Time!BM42</f>
        <v>0</v>
      </c>
      <c r="BP657" s="38">
        <f>Time!BN42</f>
        <v>0</v>
      </c>
      <c r="BQ657" s="38">
        <f>Time!BO42</f>
        <v>0</v>
      </c>
      <c r="BR657" s="38">
        <f>Time!BP42</f>
        <v>0</v>
      </c>
      <c r="BS657" s="38">
        <f>Time!BQ42</f>
        <v>0</v>
      </c>
      <c r="BT657" s="38">
        <f>Time!BR42</f>
        <v>0</v>
      </c>
      <c r="BU657" s="38">
        <f>Time!BS42</f>
        <v>0</v>
      </c>
      <c r="BV657" s="38">
        <f>Time!BT42</f>
        <v>0</v>
      </c>
      <c r="BW657" s="38">
        <f>Time!BU42</f>
        <v>0</v>
      </c>
      <c r="BX657" s="38">
        <f>Time!BV42</f>
        <v>0</v>
      </c>
      <c r="BY657" s="38">
        <f>Time!BW42</f>
        <v>0</v>
      </c>
      <c r="BZ657" s="38">
        <f>Time!BX42</f>
        <v>0</v>
      </c>
      <c r="CA657" s="38">
        <f>Time!BY42</f>
        <v>0</v>
      </c>
      <c r="CB657" s="38">
        <f>Time!BZ42</f>
        <v>0</v>
      </c>
      <c r="CC657" s="38">
        <f>Time!CA42</f>
        <v>0</v>
      </c>
      <c r="CD657" s="38">
        <f>Time!CB42</f>
        <v>0</v>
      </c>
      <c r="CE657" s="38">
        <f>Time!CC42</f>
        <v>0</v>
      </c>
      <c r="CF657" s="38">
        <f>Time!CD42</f>
        <v>0</v>
      </c>
      <c r="CG657" s="38">
        <f>Time!CE42</f>
        <v>0</v>
      </c>
      <c r="CH657" s="38">
        <f>Time!CF42</f>
        <v>0</v>
      </c>
      <c r="CI657" s="38">
        <f>Time!CG42</f>
        <v>0</v>
      </c>
      <c r="CJ657" s="38">
        <f>Time!CH42</f>
        <v>0</v>
      </c>
      <c r="CK657" s="38">
        <f>Time!CI42</f>
        <v>0</v>
      </c>
      <c r="CL657" s="38">
        <f>Time!CJ42</f>
        <v>0</v>
      </c>
      <c r="CM657" s="38">
        <f>Time!CK42</f>
        <v>0</v>
      </c>
      <c r="CN657" s="38">
        <f>Time!CL42</f>
        <v>0</v>
      </c>
      <c r="CO657" s="38">
        <f>Time!CM42</f>
        <v>0</v>
      </c>
      <c r="CP657" s="38">
        <f>Time!CN42</f>
        <v>0</v>
      </c>
    </row>
    <row r="658" spans="2:94" ht="12.75" customHeight="1" outlineLevel="1" x14ac:dyDescent="0.2">
      <c r="B658" s="23" t="s">
        <v>39</v>
      </c>
      <c r="J658" s="5" t="s">
        <v>18</v>
      </c>
      <c r="L658" s="145"/>
      <c r="P658" s="146"/>
      <c r="R658" s="38">
        <f>Time!P45</f>
        <v>0</v>
      </c>
      <c r="S658" s="38">
        <f>Time!Q45</f>
        <v>0</v>
      </c>
      <c r="T658" s="38">
        <f>Time!R45</f>
        <v>0</v>
      </c>
      <c r="U658" s="38">
        <f>Time!S45</f>
        <v>0</v>
      </c>
      <c r="V658" s="38">
        <f>Time!T45</f>
        <v>0</v>
      </c>
      <c r="W658" s="38">
        <f>Time!U45</f>
        <v>0</v>
      </c>
      <c r="X658" s="38">
        <f>Time!V45</f>
        <v>1</v>
      </c>
      <c r="Y658" s="38">
        <f>Time!W45</f>
        <v>2</v>
      </c>
      <c r="Z658" s="38">
        <f>Time!X45</f>
        <v>3</v>
      </c>
      <c r="AA658" s="38">
        <f>Time!Y45</f>
        <v>4</v>
      </c>
      <c r="AB658" s="38">
        <f>Time!Z45</f>
        <v>5</v>
      </c>
      <c r="AC658" s="38">
        <f>Time!AA45</f>
        <v>6</v>
      </c>
      <c r="AD658" s="38">
        <f>Time!AB45</f>
        <v>7</v>
      </c>
      <c r="AE658" s="38">
        <f>Time!AC45</f>
        <v>8</v>
      </c>
      <c r="AF658" s="38">
        <f>Time!AD45</f>
        <v>9</v>
      </c>
      <c r="AG658" s="38">
        <f>Time!AE45</f>
        <v>10</v>
      </c>
      <c r="AH658" s="38">
        <f>Time!AF45</f>
        <v>11</v>
      </c>
      <c r="AI658" s="38">
        <f>Time!AG45</f>
        <v>12</v>
      </c>
      <c r="AJ658" s="38">
        <f>Time!AH45</f>
        <v>13</v>
      </c>
      <c r="AK658" s="38">
        <f>Time!AI45</f>
        <v>14</v>
      </c>
      <c r="AL658" s="38">
        <f>Time!AJ45</f>
        <v>15</v>
      </c>
      <c r="AM658" s="38">
        <f>Time!AK45</f>
        <v>16</v>
      </c>
      <c r="AN658" s="38">
        <f>Time!AL45</f>
        <v>17</v>
      </c>
      <c r="AO658" s="38">
        <f>Time!AM45</f>
        <v>0</v>
      </c>
      <c r="AP658" s="38">
        <f>Time!AN45</f>
        <v>0</v>
      </c>
      <c r="AQ658" s="38">
        <f>Time!AO45</f>
        <v>0</v>
      </c>
      <c r="AR658" s="38">
        <f>Time!AP45</f>
        <v>0</v>
      </c>
      <c r="AS658" s="38">
        <f>Time!AQ45</f>
        <v>0</v>
      </c>
      <c r="AT658" s="38">
        <f>Time!AR45</f>
        <v>0</v>
      </c>
      <c r="AU658" s="38">
        <f>Time!AS45</f>
        <v>0</v>
      </c>
      <c r="AV658" s="38">
        <f>Time!AT45</f>
        <v>0</v>
      </c>
      <c r="AW658" s="38">
        <f>Time!AU45</f>
        <v>0</v>
      </c>
      <c r="AX658" s="38">
        <f>Time!AV45</f>
        <v>0</v>
      </c>
      <c r="AY658" s="38">
        <f>Time!AW45</f>
        <v>0</v>
      </c>
      <c r="AZ658" s="38">
        <f>Time!AX45</f>
        <v>0</v>
      </c>
      <c r="BA658" s="38">
        <f>Time!AY45</f>
        <v>0</v>
      </c>
      <c r="BB658" s="38">
        <f>Time!AZ45</f>
        <v>0</v>
      </c>
      <c r="BC658" s="38">
        <f>Time!BA45</f>
        <v>0</v>
      </c>
      <c r="BD658" s="38">
        <f>Time!BB45</f>
        <v>0</v>
      </c>
      <c r="BE658" s="38">
        <f>Time!BC45</f>
        <v>0</v>
      </c>
      <c r="BF658" s="38">
        <f>Time!BD45</f>
        <v>0</v>
      </c>
      <c r="BG658" s="38">
        <f>Time!BE45</f>
        <v>0</v>
      </c>
      <c r="BH658" s="38">
        <f>Time!BF45</f>
        <v>0</v>
      </c>
      <c r="BI658" s="38">
        <f>Time!BG45</f>
        <v>0</v>
      </c>
      <c r="BJ658" s="38">
        <f>Time!BH45</f>
        <v>0</v>
      </c>
      <c r="BK658" s="38">
        <f>Time!BI45</f>
        <v>0</v>
      </c>
      <c r="BL658" s="38">
        <f>Time!BJ45</f>
        <v>0</v>
      </c>
      <c r="BM658" s="38">
        <f>Time!BK45</f>
        <v>0</v>
      </c>
      <c r="BN658" s="38">
        <f>Time!BL45</f>
        <v>0</v>
      </c>
      <c r="BO658" s="38">
        <f>Time!BM45</f>
        <v>0</v>
      </c>
      <c r="BP658" s="38">
        <f>Time!BN45</f>
        <v>0</v>
      </c>
      <c r="BQ658" s="38">
        <f>Time!BO45</f>
        <v>0</v>
      </c>
      <c r="BR658" s="38">
        <f>Time!BP45</f>
        <v>0</v>
      </c>
      <c r="BS658" s="38">
        <f>Time!BQ45</f>
        <v>0</v>
      </c>
      <c r="BT658" s="38">
        <f>Time!BR45</f>
        <v>0</v>
      </c>
      <c r="BU658" s="38">
        <f>Time!BS45</f>
        <v>0</v>
      </c>
      <c r="BV658" s="38">
        <f>Time!BT45</f>
        <v>0</v>
      </c>
      <c r="BW658" s="38">
        <f>Time!BU45</f>
        <v>0</v>
      </c>
      <c r="BX658" s="38">
        <f>Time!BV45</f>
        <v>0</v>
      </c>
      <c r="BY658" s="38">
        <f>Time!BW45</f>
        <v>0</v>
      </c>
      <c r="BZ658" s="38">
        <f>Time!BX45</f>
        <v>0</v>
      </c>
      <c r="CA658" s="38">
        <f>Time!BY45</f>
        <v>0</v>
      </c>
      <c r="CB658" s="38">
        <f>Time!BZ45</f>
        <v>0</v>
      </c>
      <c r="CC658" s="38">
        <f>Time!CA45</f>
        <v>0</v>
      </c>
      <c r="CD658" s="38">
        <f>Time!CB45</f>
        <v>0</v>
      </c>
      <c r="CE658" s="38">
        <f>Time!CC45</f>
        <v>0</v>
      </c>
      <c r="CF658" s="38">
        <f>Time!CD45</f>
        <v>0</v>
      </c>
      <c r="CG658" s="38">
        <f>Time!CE45</f>
        <v>0</v>
      </c>
      <c r="CH658" s="38">
        <f>Time!CF45</f>
        <v>0</v>
      </c>
      <c r="CI658" s="38">
        <f>Time!CG45</f>
        <v>0</v>
      </c>
      <c r="CJ658" s="38">
        <f>Time!CH45</f>
        <v>0</v>
      </c>
      <c r="CK658" s="38">
        <f>Time!CI45</f>
        <v>0</v>
      </c>
      <c r="CL658" s="38">
        <f>Time!CJ45</f>
        <v>0</v>
      </c>
      <c r="CM658" s="38">
        <f>Time!CK45</f>
        <v>0</v>
      </c>
      <c r="CN658" s="38">
        <f>Time!CL45</f>
        <v>0</v>
      </c>
      <c r="CO658" s="38">
        <f>Time!CM45</f>
        <v>0</v>
      </c>
      <c r="CP658" s="38">
        <f>Time!CN45</f>
        <v>0</v>
      </c>
    </row>
    <row r="659" spans="2:94" ht="12.75" customHeight="1" outlineLevel="1" x14ac:dyDescent="0.2">
      <c r="B659" s="23"/>
      <c r="L659" s="145"/>
      <c r="P659" s="146"/>
      <c r="R659" s="147"/>
      <c r="S659" s="147"/>
      <c r="T659" s="147"/>
      <c r="U659" s="147"/>
      <c r="V659" s="147"/>
      <c r="W659" s="147"/>
      <c r="X659" s="147"/>
      <c r="Y659" s="147"/>
      <c r="Z659" s="147"/>
      <c r="AA659" s="147"/>
      <c r="AB659" s="147"/>
      <c r="AC659" s="147"/>
      <c r="AD659" s="147"/>
      <c r="AE659" s="147"/>
      <c r="AF659" s="147"/>
      <c r="AG659" s="147"/>
      <c r="AH659" s="147"/>
      <c r="AI659" s="147"/>
      <c r="AJ659" s="147"/>
      <c r="AK659" s="147"/>
      <c r="AL659" s="147"/>
      <c r="AM659" s="147"/>
      <c r="AN659" s="147"/>
      <c r="AO659" s="147"/>
      <c r="AP659" s="147"/>
      <c r="AQ659" s="147"/>
      <c r="AR659" s="147"/>
      <c r="AS659" s="147"/>
      <c r="AT659" s="147"/>
      <c r="AU659" s="147"/>
      <c r="AV659" s="147"/>
      <c r="AW659" s="147"/>
      <c r="AX659" s="147"/>
      <c r="AY659" s="147"/>
      <c r="AZ659" s="147"/>
      <c r="BA659" s="147"/>
      <c r="BB659" s="147"/>
      <c r="BC659" s="147"/>
      <c r="BD659" s="147"/>
      <c r="BE659" s="147"/>
      <c r="BF659" s="147"/>
      <c r="BG659" s="147"/>
      <c r="BH659" s="147"/>
      <c r="BI659" s="147"/>
      <c r="BJ659" s="147"/>
      <c r="BK659" s="147"/>
      <c r="BL659" s="147"/>
      <c r="BM659" s="147"/>
      <c r="BN659" s="147"/>
      <c r="BO659" s="147"/>
      <c r="BP659" s="147"/>
      <c r="BQ659" s="147"/>
      <c r="BR659" s="147"/>
      <c r="BS659" s="147"/>
      <c r="BT659" s="147"/>
      <c r="BU659" s="147"/>
      <c r="BV659" s="147"/>
      <c r="BW659" s="147"/>
      <c r="BX659" s="147"/>
      <c r="BY659" s="147"/>
      <c r="BZ659" s="147"/>
      <c r="CA659" s="147"/>
      <c r="CB659" s="147"/>
      <c r="CC659" s="147"/>
      <c r="CD659" s="147"/>
      <c r="CE659" s="147"/>
      <c r="CF659" s="147"/>
      <c r="CG659" s="147"/>
      <c r="CH659" s="147"/>
      <c r="CI659" s="147"/>
      <c r="CJ659" s="147"/>
      <c r="CK659" s="147"/>
      <c r="CL659" s="147"/>
      <c r="CM659" s="147"/>
      <c r="CN659" s="147"/>
      <c r="CO659" s="147"/>
      <c r="CP659" s="147"/>
    </row>
    <row r="660" spans="2:94" ht="12.75" customHeight="1" outlineLevel="1" x14ac:dyDescent="0.2">
      <c r="B660" s="23" t="s">
        <v>238</v>
      </c>
      <c r="J660" s="58" t="s">
        <v>5</v>
      </c>
      <c r="L660" s="145"/>
      <c r="P660" s="146"/>
      <c r="R660" s="105">
        <f>Q664</f>
        <v>0</v>
      </c>
      <c r="S660" s="105">
        <f t="shared" ref="S660:CD660" si="329">R664</f>
        <v>0</v>
      </c>
      <c r="T660" s="105">
        <f t="shared" si="329"/>
        <v>0</v>
      </c>
      <c r="U660" s="105">
        <f t="shared" si="329"/>
        <v>0</v>
      </c>
      <c r="V660" s="105">
        <f t="shared" si="329"/>
        <v>140.62582068514894</v>
      </c>
      <c r="W660" s="105">
        <f t="shared" si="329"/>
        <v>256.69302090114348</v>
      </c>
      <c r="X660" s="105">
        <f t="shared" si="329"/>
        <v>414.29919886016984</v>
      </c>
      <c r="Y660" s="105">
        <f t="shared" si="329"/>
        <v>389.92865775074807</v>
      </c>
      <c r="Z660" s="105">
        <f t="shared" si="329"/>
        <v>365.55811664132631</v>
      </c>
      <c r="AA660" s="105">
        <f t="shared" si="329"/>
        <v>341.18757553190454</v>
      </c>
      <c r="AB660" s="105">
        <f t="shared" si="329"/>
        <v>316.81703442248278</v>
      </c>
      <c r="AC660" s="105">
        <f t="shared" si="329"/>
        <v>292.44649331306101</v>
      </c>
      <c r="AD660" s="105">
        <f t="shared" si="329"/>
        <v>268.07595220363925</v>
      </c>
      <c r="AE660" s="105">
        <f t="shared" si="329"/>
        <v>243.70541109421748</v>
      </c>
      <c r="AF660" s="105">
        <f t="shared" si="329"/>
        <v>219.33486998479572</v>
      </c>
      <c r="AG660" s="105">
        <f t="shared" si="329"/>
        <v>194.96432887537395</v>
      </c>
      <c r="AH660" s="105">
        <f t="shared" si="329"/>
        <v>170.59378776595219</v>
      </c>
      <c r="AI660" s="105">
        <f t="shared" si="329"/>
        <v>146.22324665653042</v>
      </c>
      <c r="AJ660" s="105">
        <f t="shared" si="329"/>
        <v>121.85270554710867</v>
      </c>
      <c r="AK660" s="105">
        <f t="shared" si="329"/>
        <v>97.482164437686919</v>
      </c>
      <c r="AL660" s="105">
        <f t="shared" si="329"/>
        <v>73.111623328265168</v>
      </c>
      <c r="AM660" s="105">
        <f t="shared" si="329"/>
        <v>48.741082218843417</v>
      </c>
      <c r="AN660" s="105">
        <f t="shared" si="329"/>
        <v>24.370541109421662</v>
      </c>
      <c r="AO660" s="105">
        <f t="shared" si="329"/>
        <v>0</v>
      </c>
      <c r="AP660" s="105">
        <f t="shared" si="329"/>
        <v>0</v>
      </c>
      <c r="AQ660" s="105">
        <f t="shared" si="329"/>
        <v>0</v>
      </c>
      <c r="AR660" s="105">
        <f t="shared" si="329"/>
        <v>0</v>
      </c>
      <c r="AS660" s="105">
        <f t="shared" si="329"/>
        <v>0</v>
      </c>
      <c r="AT660" s="105">
        <f t="shared" si="329"/>
        <v>0</v>
      </c>
      <c r="AU660" s="105">
        <f t="shared" si="329"/>
        <v>0</v>
      </c>
      <c r="AV660" s="105">
        <f t="shared" si="329"/>
        <v>0</v>
      </c>
      <c r="AW660" s="105">
        <f t="shared" si="329"/>
        <v>0</v>
      </c>
      <c r="AX660" s="105">
        <f t="shared" si="329"/>
        <v>0</v>
      </c>
      <c r="AY660" s="105">
        <f t="shared" si="329"/>
        <v>0</v>
      </c>
      <c r="AZ660" s="105">
        <f t="shared" si="329"/>
        <v>0</v>
      </c>
      <c r="BA660" s="105">
        <f t="shared" si="329"/>
        <v>0</v>
      </c>
      <c r="BB660" s="105">
        <f t="shared" si="329"/>
        <v>0</v>
      </c>
      <c r="BC660" s="105">
        <f t="shared" si="329"/>
        <v>0</v>
      </c>
      <c r="BD660" s="105">
        <f t="shared" si="329"/>
        <v>0</v>
      </c>
      <c r="BE660" s="105">
        <f t="shared" si="329"/>
        <v>0</v>
      </c>
      <c r="BF660" s="105">
        <f t="shared" si="329"/>
        <v>0</v>
      </c>
      <c r="BG660" s="105">
        <f t="shared" si="329"/>
        <v>0</v>
      </c>
      <c r="BH660" s="105">
        <f t="shared" si="329"/>
        <v>0</v>
      </c>
      <c r="BI660" s="105">
        <f t="shared" si="329"/>
        <v>0</v>
      </c>
      <c r="BJ660" s="105">
        <f t="shared" si="329"/>
        <v>0</v>
      </c>
      <c r="BK660" s="105">
        <f t="shared" si="329"/>
        <v>0</v>
      </c>
      <c r="BL660" s="105">
        <f t="shared" si="329"/>
        <v>0</v>
      </c>
      <c r="BM660" s="105">
        <f t="shared" si="329"/>
        <v>0</v>
      </c>
      <c r="BN660" s="105">
        <f t="shared" si="329"/>
        <v>0</v>
      </c>
      <c r="BO660" s="105">
        <f t="shared" si="329"/>
        <v>0</v>
      </c>
      <c r="BP660" s="105">
        <f t="shared" si="329"/>
        <v>0</v>
      </c>
      <c r="BQ660" s="105">
        <f t="shared" si="329"/>
        <v>0</v>
      </c>
      <c r="BR660" s="105">
        <f t="shared" si="329"/>
        <v>0</v>
      </c>
      <c r="BS660" s="105">
        <f t="shared" si="329"/>
        <v>0</v>
      </c>
      <c r="BT660" s="105">
        <f t="shared" si="329"/>
        <v>0</v>
      </c>
      <c r="BU660" s="105">
        <f t="shared" si="329"/>
        <v>0</v>
      </c>
      <c r="BV660" s="105">
        <f t="shared" si="329"/>
        <v>0</v>
      </c>
      <c r="BW660" s="105">
        <f t="shared" si="329"/>
        <v>0</v>
      </c>
      <c r="BX660" s="105">
        <f t="shared" si="329"/>
        <v>0</v>
      </c>
      <c r="BY660" s="105">
        <f t="shared" si="329"/>
        <v>0</v>
      </c>
      <c r="BZ660" s="105">
        <f t="shared" si="329"/>
        <v>0</v>
      </c>
      <c r="CA660" s="105">
        <f t="shared" si="329"/>
        <v>0</v>
      </c>
      <c r="CB660" s="105">
        <f t="shared" si="329"/>
        <v>0</v>
      </c>
      <c r="CC660" s="105">
        <f t="shared" si="329"/>
        <v>0</v>
      </c>
      <c r="CD660" s="105">
        <f t="shared" si="329"/>
        <v>0</v>
      </c>
      <c r="CE660" s="105">
        <f t="shared" ref="CE660:CP660" si="330">CD664</f>
        <v>0</v>
      </c>
      <c r="CF660" s="105">
        <f t="shared" si="330"/>
        <v>0</v>
      </c>
      <c r="CG660" s="105">
        <f t="shared" si="330"/>
        <v>0</v>
      </c>
      <c r="CH660" s="105">
        <f t="shared" si="330"/>
        <v>0</v>
      </c>
      <c r="CI660" s="105">
        <f t="shared" si="330"/>
        <v>0</v>
      </c>
      <c r="CJ660" s="105">
        <f t="shared" si="330"/>
        <v>0</v>
      </c>
      <c r="CK660" s="105">
        <f t="shared" si="330"/>
        <v>0</v>
      </c>
      <c r="CL660" s="105">
        <f t="shared" si="330"/>
        <v>0</v>
      </c>
      <c r="CM660" s="105">
        <f t="shared" si="330"/>
        <v>0</v>
      </c>
      <c r="CN660" s="105">
        <f t="shared" si="330"/>
        <v>0</v>
      </c>
      <c r="CO660" s="105">
        <f t="shared" si="330"/>
        <v>0</v>
      </c>
      <c r="CP660" s="105">
        <f t="shared" si="330"/>
        <v>0</v>
      </c>
    </row>
    <row r="661" spans="2:94" ht="12.75" customHeight="1" outlineLevel="1" x14ac:dyDescent="0.2">
      <c r="B661" s="23" t="s">
        <v>239</v>
      </c>
      <c r="J661" s="58" t="s">
        <v>5</v>
      </c>
      <c r="L661" s="145"/>
      <c r="P661" s="127">
        <f>SUM(R661:CP661)</f>
        <v>414.29919886016984</v>
      </c>
      <c r="R661" s="105">
        <f t="shared" ref="R661:CC661" si="331">R597</f>
        <v>0</v>
      </c>
      <c r="S661" s="105">
        <f t="shared" si="331"/>
        <v>0</v>
      </c>
      <c r="T661" s="105">
        <f t="shared" si="331"/>
        <v>0</v>
      </c>
      <c r="U661" s="105">
        <f t="shared" si="331"/>
        <v>140.62582068514894</v>
      </c>
      <c r="V661" s="105">
        <f t="shared" si="331"/>
        <v>116.06720021599453</v>
      </c>
      <c r="W661" s="105">
        <f t="shared" si="331"/>
        <v>157.60617795902635</v>
      </c>
      <c r="X661" s="105">
        <f t="shared" si="331"/>
        <v>0</v>
      </c>
      <c r="Y661" s="105">
        <f t="shared" si="331"/>
        <v>0</v>
      </c>
      <c r="Z661" s="105">
        <f t="shared" si="331"/>
        <v>0</v>
      </c>
      <c r="AA661" s="105">
        <f t="shared" si="331"/>
        <v>0</v>
      </c>
      <c r="AB661" s="105">
        <f t="shared" si="331"/>
        <v>0</v>
      </c>
      <c r="AC661" s="105">
        <f t="shared" si="331"/>
        <v>0</v>
      </c>
      <c r="AD661" s="105">
        <f t="shared" si="331"/>
        <v>0</v>
      </c>
      <c r="AE661" s="105">
        <f t="shared" si="331"/>
        <v>0</v>
      </c>
      <c r="AF661" s="105">
        <f t="shared" si="331"/>
        <v>0</v>
      </c>
      <c r="AG661" s="105">
        <f t="shared" si="331"/>
        <v>0</v>
      </c>
      <c r="AH661" s="105">
        <f t="shared" si="331"/>
        <v>0</v>
      </c>
      <c r="AI661" s="105">
        <f t="shared" si="331"/>
        <v>0</v>
      </c>
      <c r="AJ661" s="105">
        <f t="shared" si="331"/>
        <v>0</v>
      </c>
      <c r="AK661" s="105">
        <f t="shared" si="331"/>
        <v>0</v>
      </c>
      <c r="AL661" s="105">
        <f t="shared" si="331"/>
        <v>0</v>
      </c>
      <c r="AM661" s="105">
        <f t="shared" si="331"/>
        <v>0</v>
      </c>
      <c r="AN661" s="105">
        <f t="shared" si="331"/>
        <v>0</v>
      </c>
      <c r="AO661" s="105">
        <f t="shared" si="331"/>
        <v>0</v>
      </c>
      <c r="AP661" s="105">
        <f t="shared" si="331"/>
        <v>0</v>
      </c>
      <c r="AQ661" s="105">
        <f t="shared" si="331"/>
        <v>0</v>
      </c>
      <c r="AR661" s="105">
        <f t="shared" si="331"/>
        <v>0</v>
      </c>
      <c r="AS661" s="105">
        <f t="shared" si="331"/>
        <v>0</v>
      </c>
      <c r="AT661" s="105">
        <f t="shared" si="331"/>
        <v>0</v>
      </c>
      <c r="AU661" s="105">
        <f t="shared" si="331"/>
        <v>0</v>
      </c>
      <c r="AV661" s="105">
        <f t="shared" si="331"/>
        <v>0</v>
      </c>
      <c r="AW661" s="105">
        <f t="shared" si="331"/>
        <v>0</v>
      </c>
      <c r="AX661" s="105">
        <f t="shared" si="331"/>
        <v>0</v>
      </c>
      <c r="AY661" s="105">
        <f t="shared" si="331"/>
        <v>0</v>
      </c>
      <c r="AZ661" s="105">
        <f t="shared" si="331"/>
        <v>0</v>
      </c>
      <c r="BA661" s="105">
        <f t="shared" si="331"/>
        <v>0</v>
      </c>
      <c r="BB661" s="105">
        <f t="shared" si="331"/>
        <v>0</v>
      </c>
      <c r="BC661" s="105">
        <f t="shared" si="331"/>
        <v>0</v>
      </c>
      <c r="BD661" s="105">
        <f t="shared" si="331"/>
        <v>0</v>
      </c>
      <c r="BE661" s="105">
        <f t="shared" si="331"/>
        <v>0</v>
      </c>
      <c r="BF661" s="105">
        <f t="shared" si="331"/>
        <v>0</v>
      </c>
      <c r="BG661" s="105">
        <f t="shared" si="331"/>
        <v>0</v>
      </c>
      <c r="BH661" s="105">
        <f t="shared" si="331"/>
        <v>0</v>
      </c>
      <c r="BI661" s="105">
        <f t="shared" si="331"/>
        <v>0</v>
      </c>
      <c r="BJ661" s="105">
        <f t="shared" si="331"/>
        <v>0</v>
      </c>
      <c r="BK661" s="105">
        <f t="shared" si="331"/>
        <v>0</v>
      </c>
      <c r="BL661" s="105">
        <f t="shared" si="331"/>
        <v>0</v>
      </c>
      <c r="BM661" s="105">
        <f t="shared" si="331"/>
        <v>0</v>
      </c>
      <c r="BN661" s="105">
        <f t="shared" si="331"/>
        <v>0</v>
      </c>
      <c r="BO661" s="105">
        <f t="shared" si="331"/>
        <v>0</v>
      </c>
      <c r="BP661" s="105">
        <f t="shared" si="331"/>
        <v>0</v>
      </c>
      <c r="BQ661" s="105">
        <f t="shared" si="331"/>
        <v>0</v>
      </c>
      <c r="BR661" s="105">
        <f t="shared" si="331"/>
        <v>0</v>
      </c>
      <c r="BS661" s="105">
        <f t="shared" si="331"/>
        <v>0</v>
      </c>
      <c r="BT661" s="105">
        <f t="shared" si="331"/>
        <v>0</v>
      </c>
      <c r="BU661" s="105">
        <f t="shared" si="331"/>
        <v>0</v>
      </c>
      <c r="BV661" s="105">
        <f t="shared" si="331"/>
        <v>0</v>
      </c>
      <c r="BW661" s="105">
        <f t="shared" si="331"/>
        <v>0</v>
      </c>
      <c r="BX661" s="105">
        <f t="shared" si="331"/>
        <v>0</v>
      </c>
      <c r="BY661" s="105">
        <f t="shared" si="331"/>
        <v>0</v>
      </c>
      <c r="BZ661" s="105">
        <f t="shared" si="331"/>
        <v>0</v>
      </c>
      <c r="CA661" s="105">
        <f t="shared" si="331"/>
        <v>0</v>
      </c>
      <c r="CB661" s="105">
        <f t="shared" si="331"/>
        <v>0</v>
      </c>
      <c r="CC661" s="105">
        <f t="shared" si="331"/>
        <v>0</v>
      </c>
      <c r="CD661" s="105">
        <f t="shared" ref="CD661:CP661" si="332">CD597</f>
        <v>0</v>
      </c>
      <c r="CE661" s="105">
        <f t="shared" si="332"/>
        <v>0</v>
      </c>
      <c r="CF661" s="105">
        <f t="shared" si="332"/>
        <v>0</v>
      </c>
      <c r="CG661" s="105">
        <f t="shared" si="332"/>
        <v>0</v>
      </c>
      <c r="CH661" s="105">
        <f t="shared" si="332"/>
        <v>0</v>
      </c>
      <c r="CI661" s="105">
        <f t="shared" si="332"/>
        <v>0</v>
      </c>
      <c r="CJ661" s="105">
        <f t="shared" si="332"/>
        <v>0</v>
      </c>
      <c r="CK661" s="105">
        <f t="shared" si="332"/>
        <v>0</v>
      </c>
      <c r="CL661" s="105">
        <f t="shared" si="332"/>
        <v>0</v>
      </c>
      <c r="CM661" s="105">
        <f t="shared" si="332"/>
        <v>0</v>
      </c>
      <c r="CN661" s="105">
        <f t="shared" si="332"/>
        <v>0</v>
      </c>
      <c r="CO661" s="105">
        <f t="shared" si="332"/>
        <v>0</v>
      </c>
      <c r="CP661" s="105">
        <f t="shared" si="332"/>
        <v>0</v>
      </c>
    </row>
    <row r="662" spans="2:94" ht="12.75" customHeight="1" outlineLevel="1" x14ac:dyDescent="0.2">
      <c r="B662" s="23" t="s">
        <v>240</v>
      </c>
      <c r="J662" s="58" t="s">
        <v>5</v>
      </c>
      <c r="L662" s="145"/>
      <c r="P662" s="127">
        <f>SUM(R662:CP662)</f>
        <v>414.29919886016984</v>
      </c>
      <c r="R662" s="105">
        <f>MIN($P$661/$P$657*R657,R660)</f>
        <v>0</v>
      </c>
      <c r="S662" s="105">
        <f t="shared" ref="S662:CD662" si="333">MIN($P$661/$P$657*S657,S660)</f>
        <v>0</v>
      </c>
      <c r="T662" s="105">
        <f t="shared" si="333"/>
        <v>0</v>
      </c>
      <c r="U662" s="105">
        <f t="shared" si="333"/>
        <v>0</v>
      </c>
      <c r="V662" s="105">
        <f t="shared" si="333"/>
        <v>0</v>
      </c>
      <c r="W662" s="105">
        <f t="shared" si="333"/>
        <v>0</v>
      </c>
      <c r="X662" s="105">
        <f t="shared" si="333"/>
        <v>24.370541109421755</v>
      </c>
      <c r="Y662" s="105">
        <f t="shared" si="333"/>
        <v>24.370541109421755</v>
      </c>
      <c r="Z662" s="105">
        <f t="shared" si="333"/>
        <v>24.370541109421755</v>
      </c>
      <c r="AA662" s="105">
        <f t="shared" si="333"/>
        <v>24.370541109421755</v>
      </c>
      <c r="AB662" s="105">
        <f t="shared" si="333"/>
        <v>24.370541109421755</v>
      </c>
      <c r="AC662" s="105">
        <f t="shared" si="333"/>
        <v>24.370541109421755</v>
      </c>
      <c r="AD662" s="105">
        <f t="shared" si="333"/>
        <v>24.370541109421755</v>
      </c>
      <c r="AE662" s="105">
        <f t="shared" si="333"/>
        <v>24.370541109421755</v>
      </c>
      <c r="AF662" s="105">
        <f t="shared" si="333"/>
        <v>24.370541109421755</v>
      </c>
      <c r="AG662" s="105">
        <f t="shared" si="333"/>
        <v>24.370541109421755</v>
      </c>
      <c r="AH662" s="105">
        <f t="shared" si="333"/>
        <v>24.370541109421755</v>
      </c>
      <c r="AI662" s="105">
        <f t="shared" si="333"/>
        <v>24.370541109421755</v>
      </c>
      <c r="AJ662" s="105">
        <f t="shared" si="333"/>
        <v>24.370541109421755</v>
      </c>
      <c r="AK662" s="105">
        <f t="shared" si="333"/>
        <v>24.370541109421755</v>
      </c>
      <c r="AL662" s="105">
        <f t="shared" si="333"/>
        <v>24.370541109421755</v>
      </c>
      <c r="AM662" s="105">
        <f t="shared" si="333"/>
        <v>24.370541109421755</v>
      </c>
      <c r="AN662" s="105">
        <f t="shared" si="333"/>
        <v>24.370541109421662</v>
      </c>
      <c r="AO662" s="105">
        <f t="shared" si="333"/>
        <v>0</v>
      </c>
      <c r="AP662" s="105">
        <f t="shared" si="333"/>
        <v>0</v>
      </c>
      <c r="AQ662" s="105">
        <f t="shared" si="333"/>
        <v>0</v>
      </c>
      <c r="AR662" s="105">
        <f t="shared" si="333"/>
        <v>0</v>
      </c>
      <c r="AS662" s="105">
        <f t="shared" si="333"/>
        <v>0</v>
      </c>
      <c r="AT662" s="105">
        <f t="shared" si="333"/>
        <v>0</v>
      </c>
      <c r="AU662" s="105">
        <f t="shared" si="333"/>
        <v>0</v>
      </c>
      <c r="AV662" s="105">
        <f t="shared" si="333"/>
        <v>0</v>
      </c>
      <c r="AW662" s="105">
        <f t="shared" si="333"/>
        <v>0</v>
      </c>
      <c r="AX662" s="105">
        <f t="shared" si="333"/>
        <v>0</v>
      </c>
      <c r="AY662" s="105">
        <f t="shared" si="333"/>
        <v>0</v>
      </c>
      <c r="AZ662" s="105">
        <f t="shared" si="333"/>
        <v>0</v>
      </c>
      <c r="BA662" s="105">
        <f t="shared" si="333"/>
        <v>0</v>
      </c>
      <c r="BB662" s="105">
        <f t="shared" si="333"/>
        <v>0</v>
      </c>
      <c r="BC662" s="105">
        <f t="shared" si="333"/>
        <v>0</v>
      </c>
      <c r="BD662" s="105">
        <f t="shared" si="333"/>
        <v>0</v>
      </c>
      <c r="BE662" s="105">
        <f t="shared" si="333"/>
        <v>0</v>
      </c>
      <c r="BF662" s="105">
        <f t="shared" si="333"/>
        <v>0</v>
      </c>
      <c r="BG662" s="105">
        <f t="shared" si="333"/>
        <v>0</v>
      </c>
      <c r="BH662" s="105">
        <f t="shared" si="333"/>
        <v>0</v>
      </c>
      <c r="BI662" s="105">
        <f t="shared" si="333"/>
        <v>0</v>
      </c>
      <c r="BJ662" s="105">
        <f t="shared" si="333"/>
        <v>0</v>
      </c>
      <c r="BK662" s="105">
        <f t="shared" si="333"/>
        <v>0</v>
      </c>
      <c r="BL662" s="105">
        <f t="shared" si="333"/>
        <v>0</v>
      </c>
      <c r="BM662" s="105">
        <f t="shared" si="333"/>
        <v>0</v>
      </c>
      <c r="BN662" s="105">
        <f t="shared" si="333"/>
        <v>0</v>
      </c>
      <c r="BO662" s="105">
        <f t="shared" si="333"/>
        <v>0</v>
      </c>
      <c r="BP662" s="105">
        <f t="shared" si="333"/>
        <v>0</v>
      </c>
      <c r="BQ662" s="105">
        <f t="shared" si="333"/>
        <v>0</v>
      </c>
      <c r="BR662" s="105">
        <f t="shared" si="333"/>
        <v>0</v>
      </c>
      <c r="BS662" s="105">
        <f t="shared" si="333"/>
        <v>0</v>
      </c>
      <c r="BT662" s="105">
        <f t="shared" si="333"/>
        <v>0</v>
      </c>
      <c r="BU662" s="105">
        <f t="shared" si="333"/>
        <v>0</v>
      </c>
      <c r="BV662" s="105">
        <f t="shared" si="333"/>
        <v>0</v>
      </c>
      <c r="BW662" s="105">
        <f t="shared" si="333"/>
        <v>0</v>
      </c>
      <c r="BX662" s="105">
        <f t="shared" si="333"/>
        <v>0</v>
      </c>
      <c r="BY662" s="105">
        <f t="shared" si="333"/>
        <v>0</v>
      </c>
      <c r="BZ662" s="105">
        <f t="shared" si="333"/>
        <v>0</v>
      </c>
      <c r="CA662" s="105">
        <f t="shared" si="333"/>
        <v>0</v>
      </c>
      <c r="CB662" s="105">
        <f t="shared" si="333"/>
        <v>0</v>
      </c>
      <c r="CC662" s="105">
        <f t="shared" si="333"/>
        <v>0</v>
      </c>
      <c r="CD662" s="105">
        <f t="shared" si="333"/>
        <v>0</v>
      </c>
      <c r="CE662" s="105">
        <f t="shared" ref="CE662:CP662" si="334">MIN($P$661/$P$657*CE657,CE660)</f>
        <v>0</v>
      </c>
      <c r="CF662" s="105">
        <f t="shared" si="334"/>
        <v>0</v>
      </c>
      <c r="CG662" s="105">
        <f t="shared" si="334"/>
        <v>0</v>
      </c>
      <c r="CH662" s="105">
        <f t="shared" si="334"/>
        <v>0</v>
      </c>
      <c r="CI662" s="105">
        <f t="shared" si="334"/>
        <v>0</v>
      </c>
      <c r="CJ662" s="105">
        <f t="shared" si="334"/>
        <v>0</v>
      </c>
      <c r="CK662" s="105">
        <f t="shared" si="334"/>
        <v>0</v>
      </c>
      <c r="CL662" s="105">
        <f t="shared" si="334"/>
        <v>0</v>
      </c>
      <c r="CM662" s="105">
        <f t="shared" si="334"/>
        <v>0</v>
      </c>
      <c r="CN662" s="105">
        <f t="shared" si="334"/>
        <v>0</v>
      </c>
      <c r="CO662" s="105">
        <f t="shared" si="334"/>
        <v>0</v>
      </c>
      <c r="CP662" s="105">
        <f t="shared" si="334"/>
        <v>0</v>
      </c>
    </row>
    <row r="663" spans="2:94" ht="12.75" customHeight="1" outlineLevel="1" x14ac:dyDescent="0.2">
      <c r="B663" s="23" t="s">
        <v>241</v>
      </c>
      <c r="J663" s="58" t="s">
        <v>5</v>
      </c>
      <c r="L663" s="145"/>
      <c r="P663" s="127">
        <f>SUM(R663:CP663)</f>
        <v>0</v>
      </c>
      <c r="R663" s="105">
        <f>MIN(R660-R662,R670)</f>
        <v>0</v>
      </c>
      <c r="S663" s="105">
        <f t="shared" ref="S663:CD663" si="335">MIN(S660-S662,S670)</f>
        <v>0</v>
      </c>
      <c r="T663" s="105">
        <f t="shared" si="335"/>
        <v>0</v>
      </c>
      <c r="U663" s="105">
        <f t="shared" si="335"/>
        <v>0</v>
      </c>
      <c r="V663" s="105">
        <f t="shared" si="335"/>
        <v>0</v>
      </c>
      <c r="W663" s="105">
        <f t="shared" si="335"/>
        <v>0</v>
      </c>
      <c r="X663" s="105">
        <f t="shared" si="335"/>
        <v>0</v>
      </c>
      <c r="Y663" s="105">
        <f t="shared" si="335"/>
        <v>0</v>
      </c>
      <c r="Z663" s="105">
        <f t="shared" si="335"/>
        <v>0</v>
      </c>
      <c r="AA663" s="105">
        <f t="shared" si="335"/>
        <v>0</v>
      </c>
      <c r="AB663" s="105">
        <f t="shared" si="335"/>
        <v>0</v>
      </c>
      <c r="AC663" s="105">
        <f t="shared" si="335"/>
        <v>0</v>
      </c>
      <c r="AD663" s="105">
        <f t="shared" si="335"/>
        <v>0</v>
      </c>
      <c r="AE663" s="105">
        <f t="shared" si="335"/>
        <v>0</v>
      </c>
      <c r="AF663" s="105">
        <f t="shared" si="335"/>
        <v>0</v>
      </c>
      <c r="AG663" s="105">
        <f t="shared" si="335"/>
        <v>0</v>
      </c>
      <c r="AH663" s="105">
        <f t="shared" si="335"/>
        <v>0</v>
      </c>
      <c r="AI663" s="105">
        <f t="shared" si="335"/>
        <v>0</v>
      </c>
      <c r="AJ663" s="105">
        <f t="shared" si="335"/>
        <v>0</v>
      </c>
      <c r="AK663" s="105">
        <f t="shared" si="335"/>
        <v>0</v>
      </c>
      <c r="AL663" s="105">
        <f t="shared" si="335"/>
        <v>0</v>
      </c>
      <c r="AM663" s="105">
        <f t="shared" si="335"/>
        <v>0</v>
      </c>
      <c r="AN663" s="105">
        <f t="shared" si="335"/>
        <v>0</v>
      </c>
      <c r="AO663" s="105">
        <f t="shared" si="335"/>
        <v>0</v>
      </c>
      <c r="AP663" s="105">
        <f t="shared" si="335"/>
        <v>0</v>
      </c>
      <c r="AQ663" s="105">
        <f t="shared" si="335"/>
        <v>0</v>
      </c>
      <c r="AR663" s="105">
        <f t="shared" si="335"/>
        <v>0</v>
      </c>
      <c r="AS663" s="105">
        <f t="shared" si="335"/>
        <v>0</v>
      </c>
      <c r="AT663" s="105">
        <f t="shared" si="335"/>
        <v>0</v>
      </c>
      <c r="AU663" s="105">
        <f t="shared" si="335"/>
        <v>0</v>
      </c>
      <c r="AV663" s="105">
        <f t="shared" si="335"/>
        <v>0</v>
      </c>
      <c r="AW663" s="105">
        <f t="shared" si="335"/>
        <v>0</v>
      </c>
      <c r="AX663" s="105">
        <f t="shared" si="335"/>
        <v>0</v>
      </c>
      <c r="AY663" s="105">
        <f t="shared" si="335"/>
        <v>0</v>
      </c>
      <c r="AZ663" s="105">
        <f t="shared" si="335"/>
        <v>0</v>
      </c>
      <c r="BA663" s="105">
        <f t="shared" si="335"/>
        <v>0</v>
      </c>
      <c r="BB663" s="105">
        <f t="shared" si="335"/>
        <v>0</v>
      </c>
      <c r="BC663" s="105">
        <f t="shared" si="335"/>
        <v>0</v>
      </c>
      <c r="BD663" s="105">
        <f t="shared" si="335"/>
        <v>0</v>
      </c>
      <c r="BE663" s="105">
        <f t="shared" si="335"/>
        <v>0</v>
      </c>
      <c r="BF663" s="105">
        <f t="shared" si="335"/>
        <v>0</v>
      </c>
      <c r="BG663" s="105">
        <f t="shared" si="335"/>
        <v>0</v>
      </c>
      <c r="BH663" s="105">
        <f t="shared" si="335"/>
        <v>0</v>
      </c>
      <c r="BI663" s="105">
        <f t="shared" si="335"/>
        <v>0</v>
      </c>
      <c r="BJ663" s="105">
        <f t="shared" si="335"/>
        <v>0</v>
      </c>
      <c r="BK663" s="105">
        <f t="shared" si="335"/>
        <v>0</v>
      </c>
      <c r="BL663" s="105">
        <f t="shared" si="335"/>
        <v>0</v>
      </c>
      <c r="BM663" s="105">
        <f t="shared" si="335"/>
        <v>0</v>
      </c>
      <c r="BN663" s="105">
        <f t="shared" si="335"/>
        <v>0</v>
      </c>
      <c r="BO663" s="105">
        <f t="shared" si="335"/>
        <v>0</v>
      </c>
      <c r="BP663" s="105">
        <f t="shared" si="335"/>
        <v>0</v>
      </c>
      <c r="BQ663" s="105">
        <f t="shared" si="335"/>
        <v>0</v>
      </c>
      <c r="BR663" s="105">
        <f t="shared" si="335"/>
        <v>0</v>
      </c>
      <c r="BS663" s="105">
        <f t="shared" si="335"/>
        <v>0</v>
      </c>
      <c r="BT663" s="105">
        <f t="shared" si="335"/>
        <v>0</v>
      </c>
      <c r="BU663" s="105">
        <f t="shared" si="335"/>
        <v>0</v>
      </c>
      <c r="BV663" s="105">
        <f t="shared" si="335"/>
        <v>0</v>
      </c>
      <c r="BW663" s="105">
        <f t="shared" si="335"/>
        <v>0</v>
      </c>
      <c r="BX663" s="105">
        <f t="shared" si="335"/>
        <v>0</v>
      </c>
      <c r="BY663" s="105">
        <f t="shared" si="335"/>
        <v>0</v>
      </c>
      <c r="BZ663" s="105">
        <f t="shared" si="335"/>
        <v>0</v>
      </c>
      <c r="CA663" s="105">
        <f t="shared" si="335"/>
        <v>0</v>
      </c>
      <c r="CB663" s="105">
        <f t="shared" si="335"/>
        <v>0</v>
      </c>
      <c r="CC663" s="105">
        <f t="shared" si="335"/>
        <v>0</v>
      </c>
      <c r="CD663" s="105">
        <f t="shared" si="335"/>
        <v>0</v>
      </c>
      <c r="CE663" s="105">
        <f t="shared" ref="CE663:CP663" si="336">MIN(CE660-CE662,CE670)</f>
        <v>0</v>
      </c>
      <c r="CF663" s="105">
        <f t="shared" si="336"/>
        <v>0</v>
      </c>
      <c r="CG663" s="105">
        <f t="shared" si="336"/>
        <v>0</v>
      </c>
      <c r="CH663" s="105">
        <f t="shared" si="336"/>
        <v>0</v>
      </c>
      <c r="CI663" s="105">
        <f t="shared" si="336"/>
        <v>0</v>
      </c>
      <c r="CJ663" s="105">
        <f t="shared" si="336"/>
        <v>0</v>
      </c>
      <c r="CK663" s="105">
        <f t="shared" si="336"/>
        <v>0</v>
      </c>
      <c r="CL663" s="105">
        <f t="shared" si="336"/>
        <v>0</v>
      </c>
      <c r="CM663" s="105">
        <f t="shared" si="336"/>
        <v>0</v>
      </c>
      <c r="CN663" s="105">
        <f t="shared" si="336"/>
        <v>0</v>
      </c>
      <c r="CO663" s="105">
        <f t="shared" si="336"/>
        <v>0</v>
      </c>
      <c r="CP663" s="105">
        <f t="shared" si="336"/>
        <v>0</v>
      </c>
    </row>
    <row r="664" spans="2:94" ht="12.75" customHeight="1" outlineLevel="1" x14ac:dyDescent="0.2">
      <c r="B664" s="23" t="s">
        <v>242</v>
      </c>
      <c r="J664" s="58" t="s">
        <v>5</v>
      </c>
      <c r="L664" s="145"/>
      <c r="P664" s="146"/>
      <c r="R664" s="105">
        <f t="shared" ref="R664:CC664" si="337">R660+R661-R662-R663</f>
        <v>0</v>
      </c>
      <c r="S664" s="105">
        <f t="shared" si="337"/>
        <v>0</v>
      </c>
      <c r="T664" s="105">
        <f t="shared" si="337"/>
        <v>0</v>
      </c>
      <c r="U664" s="105">
        <f t="shared" si="337"/>
        <v>140.62582068514894</v>
      </c>
      <c r="V664" s="105">
        <f t="shared" si="337"/>
        <v>256.69302090114348</v>
      </c>
      <c r="W664" s="105">
        <f t="shared" si="337"/>
        <v>414.29919886016984</v>
      </c>
      <c r="X664" s="105">
        <f t="shared" si="337"/>
        <v>389.92865775074807</v>
      </c>
      <c r="Y664" s="105">
        <f t="shared" si="337"/>
        <v>365.55811664132631</v>
      </c>
      <c r="Z664" s="105">
        <f t="shared" si="337"/>
        <v>341.18757553190454</v>
      </c>
      <c r="AA664" s="105">
        <f t="shared" si="337"/>
        <v>316.81703442248278</v>
      </c>
      <c r="AB664" s="105">
        <f t="shared" si="337"/>
        <v>292.44649331306101</v>
      </c>
      <c r="AC664" s="105">
        <f t="shared" si="337"/>
        <v>268.07595220363925</v>
      </c>
      <c r="AD664" s="105">
        <f t="shared" si="337"/>
        <v>243.70541109421748</v>
      </c>
      <c r="AE664" s="105">
        <f t="shared" si="337"/>
        <v>219.33486998479572</v>
      </c>
      <c r="AF664" s="105">
        <f t="shared" si="337"/>
        <v>194.96432887537395</v>
      </c>
      <c r="AG664" s="105">
        <f t="shared" si="337"/>
        <v>170.59378776595219</v>
      </c>
      <c r="AH664" s="105">
        <f t="shared" si="337"/>
        <v>146.22324665653042</v>
      </c>
      <c r="AI664" s="105">
        <f t="shared" si="337"/>
        <v>121.85270554710867</v>
      </c>
      <c r="AJ664" s="105">
        <f t="shared" si="337"/>
        <v>97.482164437686919</v>
      </c>
      <c r="AK664" s="105">
        <f t="shared" si="337"/>
        <v>73.111623328265168</v>
      </c>
      <c r="AL664" s="105">
        <f t="shared" si="337"/>
        <v>48.741082218843417</v>
      </c>
      <c r="AM664" s="105">
        <f t="shared" si="337"/>
        <v>24.370541109421662</v>
      </c>
      <c r="AN664" s="105">
        <f t="shared" si="337"/>
        <v>0</v>
      </c>
      <c r="AO664" s="105">
        <f t="shared" si="337"/>
        <v>0</v>
      </c>
      <c r="AP664" s="105">
        <f t="shared" si="337"/>
        <v>0</v>
      </c>
      <c r="AQ664" s="105">
        <f t="shared" si="337"/>
        <v>0</v>
      </c>
      <c r="AR664" s="105">
        <f t="shared" si="337"/>
        <v>0</v>
      </c>
      <c r="AS664" s="105">
        <f t="shared" si="337"/>
        <v>0</v>
      </c>
      <c r="AT664" s="105">
        <f t="shared" si="337"/>
        <v>0</v>
      </c>
      <c r="AU664" s="105">
        <f t="shared" si="337"/>
        <v>0</v>
      </c>
      <c r="AV664" s="105">
        <f t="shared" si="337"/>
        <v>0</v>
      </c>
      <c r="AW664" s="105">
        <f t="shared" si="337"/>
        <v>0</v>
      </c>
      <c r="AX664" s="105">
        <f t="shared" si="337"/>
        <v>0</v>
      </c>
      <c r="AY664" s="105">
        <f t="shared" si="337"/>
        <v>0</v>
      </c>
      <c r="AZ664" s="105">
        <f t="shared" si="337"/>
        <v>0</v>
      </c>
      <c r="BA664" s="105">
        <f t="shared" si="337"/>
        <v>0</v>
      </c>
      <c r="BB664" s="105">
        <f t="shared" si="337"/>
        <v>0</v>
      </c>
      <c r="BC664" s="105">
        <f t="shared" si="337"/>
        <v>0</v>
      </c>
      <c r="BD664" s="105">
        <f t="shared" si="337"/>
        <v>0</v>
      </c>
      <c r="BE664" s="105">
        <f t="shared" si="337"/>
        <v>0</v>
      </c>
      <c r="BF664" s="105">
        <f t="shared" si="337"/>
        <v>0</v>
      </c>
      <c r="BG664" s="105">
        <f t="shared" si="337"/>
        <v>0</v>
      </c>
      <c r="BH664" s="105">
        <f t="shared" si="337"/>
        <v>0</v>
      </c>
      <c r="BI664" s="105">
        <f t="shared" si="337"/>
        <v>0</v>
      </c>
      <c r="BJ664" s="105">
        <f t="shared" si="337"/>
        <v>0</v>
      </c>
      <c r="BK664" s="105">
        <f t="shared" si="337"/>
        <v>0</v>
      </c>
      <c r="BL664" s="105">
        <f t="shared" si="337"/>
        <v>0</v>
      </c>
      <c r="BM664" s="105">
        <f t="shared" si="337"/>
        <v>0</v>
      </c>
      <c r="BN664" s="105">
        <f t="shared" si="337"/>
        <v>0</v>
      </c>
      <c r="BO664" s="105">
        <f t="shared" si="337"/>
        <v>0</v>
      </c>
      <c r="BP664" s="105">
        <f t="shared" si="337"/>
        <v>0</v>
      </c>
      <c r="BQ664" s="105">
        <f t="shared" si="337"/>
        <v>0</v>
      </c>
      <c r="BR664" s="105">
        <f t="shared" si="337"/>
        <v>0</v>
      </c>
      <c r="BS664" s="105">
        <f t="shared" si="337"/>
        <v>0</v>
      </c>
      <c r="BT664" s="105">
        <f t="shared" si="337"/>
        <v>0</v>
      </c>
      <c r="BU664" s="105">
        <f t="shared" si="337"/>
        <v>0</v>
      </c>
      <c r="BV664" s="105">
        <f t="shared" si="337"/>
        <v>0</v>
      </c>
      <c r="BW664" s="105">
        <f t="shared" si="337"/>
        <v>0</v>
      </c>
      <c r="BX664" s="105">
        <f t="shared" si="337"/>
        <v>0</v>
      </c>
      <c r="BY664" s="105">
        <f t="shared" si="337"/>
        <v>0</v>
      </c>
      <c r="BZ664" s="105">
        <f t="shared" si="337"/>
        <v>0</v>
      </c>
      <c r="CA664" s="105">
        <f t="shared" si="337"/>
        <v>0</v>
      </c>
      <c r="CB664" s="105">
        <f t="shared" si="337"/>
        <v>0</v>
      </c>
      <c r="CC664" s="105">
        <f t="shared" si="337"/>
        <v>0</v>
      </c>
      <c r="CD664" s="105">
        <f t="shared" ref="CD664:CP664" si="338">CD660+CD661-CD662-CD663</f>
        <v>0</v>
      </c>
      <c r="CE664" s="105">
        <f t="shared" si="338"/>
        <v>0</v>
      </c>
      <c r="CF664" s="105">
        <f t="shared" si="338"/>
        <v>0</v>
      </c>
      <c r="CG664" s="105">
        <f t="shared" si="338"/>
        <v>0</v>
      </c>
      <c r="CH664" s="105">
        <f t="shared" si="338"/>
        <v>0</v>
      </c>
      <c r="CI664" s="105">
        <f t="shared" si="338"/>
        <v>0</v>
      </c>
      <c r="CJ664" s="105">
        <f t="shared" si="338"/>
        <v>0</v>
      </c>
      <c r="CK664" s="105">
        <f t="shared" si="338"/>
        <v>0</v>
      </c>
      <c r="CL664" s="105">
        <f t="shared" si="338"/>
        <v>0</v>
      </c>
      <c r="CM664" s="105">
        <f t="shared" si="338"/>
        <v>0</v>
      </c>
      <c r="CN664" s="105">
        <f t="shared" si="338"/>
        <v>0</v>
      </c>
      <c r="CO664" s="105">
        <f t="shared" si="338"/>
        <v>0</v>
      </c>
      <c r="CP664" s="105">
        <f t="shared" si="338"/>
        <v>0</v>
      </c>
    </row>
    <row r="665" spans="2:94" ht="12.75" customHeight="1" outlineLevel="1" x14ac:dyDescent="0.2">
      <c r="B665" s="23"/>
      <c r="L665" s="145"/>
      <c r="P665" s="146"/>
      <c r="R665" s="147"/>
      <c r="S665" s="147"/>
      <c r="T665" s="147"/>
      <c r="U665" s="147"/>
      <c r="V665" s="147"/>
      <c r="W665" s="147"/>
      <c r="X665" s="147"/>
      <c r="Y665" s="147"/>
      <c r="Z665" s="147"/>
      <c r="AA665" s="147"/>
      <c r="AB665" s="147"/>
      <c r="AC665" s="147"/>
      <c r="AD665" s="147"/>
      <c r="AE665" s="147"/>
      <c r="AF665" s="147"/>
      <c r="AG665" s="147"/>
      <c r="AH665" s="147"/>
      <c r="AI665" s="147"/>
      <c r="AJ665" s="147"/>
      <c r="AK665" s="147"/>
      <c r="AL665" s="147"/>
      <c r="AM665" s="147"/>
      <c r="AN665" s="147"/>
      <c r="AO665" s="147"/>
      <c r="AP665" s="147"/>
      <c r="AQ665" s="147"/>
      <c r="AR665" s="147"/>
      <c r="AS665" s="147"/>
      <c r="AT665" s="147"/>
      <c r="AU665" s="147"/>
      <c r="AV665" s="147"/>
      <c r="AW665" s="147"/>
      <c r="AX665" s="147"/>
      <c r="AY665" s="147"/>
      <c r="AZ665" s="147"/>
      <c r="BA665" s="147"/>
      <c r="BB665" s="147"/>
      <c r="BC665" s="147"/>
      <c r="BD665" s="147"/>
      <c r="BE665" s="147"/>
      <c r="BF665" s="147"/>
      <c r="BG665" s="147"/>
      <c r="BH665" s="147"/>
      <c r="BI665" s="147"/>
      <c r="BJ665" s="147"/>
      <c r="BK665" s="147"/>
      <c r="BL665" s="147"/>
      <c r="BM665" s="147"/>
      <c r="BN665" s="147"/>
      <c r="BO665" s="147"/>
      <c r="BP665" s="147"/>
      <c r="BQ665" s="147"/>
      <c r="BR665" s="147"/>
      <c r="BS665" s="147"/>
      <c r="BT665" s="147"/>
      <c r="BU665" s="147"/>
      <c r="BV665" s="147"/>
      <c r="BW665" s="147"/>
      <c r="BX665" s="147"/>
      <c r="BY665" s="147"/>
      <c r="BZ665" s="147"/>
      <c r="CA665" s="147"/>
      <c r="CB665" s="147"/>
      <c r="CC665" s="147"/>
      <c r="CD665" s="147"/>
      <c r="CE665" s="147"/>
      <c r="CF665" s="147"/>
      <c r="CG665" s="147"/>
      <c r="CH665" s="147"/>
      <c r="CI665" s="147"/>
      <c r="CJ665" s="147"/>
      <c r="CK665" s="147"/>
      <c r="CL665" s="147"/>
      <c r="CM665" s="147"/>
      <c r="CN665" s="147"/>
      <c r="CO665" s="147"/>
      <c r="CP665" s="147"/>
    </row>
    <row r="666" spans="2:94" ht="12.75" customHeight="1" outlineLevel="1" x14ac:dyDescent="0.2">
      <c r="B666" s="169" t="s">
        <v>40</v>
      </c>
      <c r="L666" s="145"/>
      <c r="P666" s="146"/>
      <c r="R666" s="147"/>
      <c r="S666" s="147"/>
      <c r="T666" s="147"/>
      <c r="U666" s="147"/>
      <c r="V666" s="147"/>
      <c r="W666" s="147"/>
      <c r="X666" s="147"/>
      <c r="Y666" s="147"/>
      <c r="Z666" s="147"/>
      <c r="AA666" s="147"/>
      <c r="AB666" s="147"/>
      <c r="AC666" s="147"/>
      <c r="AD666" s="147"/>
      <c r="AE666" s="147"/>
      <c r="AF666" s="147"/>
      <c r="AG666" s="147"/>
      <c r="AH666" s="147"/>
      <c r="AI666" s="147"/>
      <c r="AJ666" s="147"/>
      <c r="AK666" s="147"/>
      <c r="AL666" s="147"/>
      <c r="AM666" s="147"/>
      <c r="AN666" s="147"/>
      <c r="AO666" s="147"/>
      <c r="AP666" s="147"/>
      <c r="AQ666" s="147"/>
      <c r="AR666" s="147"/>
      <c r="AS666" s="147"/>
      <c r="AT666" s="147"/>
      <c r="AU666" s="147"/>
      <c r="AV666" s="147"/>
      <c r="AW666" s="147"/>
      <c r="AX666" s="147"/>
      <c r="AY666" s="147"/>
      <c r="AZ666" s="147"/>
      <c r="BA666" s="147"/>
      <c r="BB666" s="147"/>
      <c r="BC666" s="147"/>
      <c r="BD666" s="147"/>
      <c r="BE666" s="147"/>
      <c r="BF666" s="147"/>
      <c r="BG666" s="147"/>
      <c r="BH666" s="147"/>
      <c r="BI666" s="147"/>
      <c r="BJ666" s="147"/>
      <c r="BK666" s="147"/>
      <c r="BL666" s="147"/>
      <c r="BM666" s="147"/>
      <c r="BN666" s="147"/>
      <c r="BO666" s="147"/>
      <c r="BP666" s="147"/>
      <c r="BQ666" s="147"/>
      <c r="BR666" s="147"/>
      <c r="BS666" s="147"/>
      <c r="BT666" s="147"/>
      <c r="BU666" s="147"/>
      <c r="BV666" s="147"/>
      <c r="BW666" s="147"/>
      <c r="BX666" s="147"/>
      <c r="BY666" s="147"/>
      <c r="BZ666" s="147"/>
      <c r="CA666" s="147"/>
      <c r="CB666" s="147"/>
      <c r="CC666" s="147"/>
      <c r="CD666" s="147"/>
      <c r="CE666" s="147"/>
      <c r="CF666" s="147"/>
      <c r="CG666" s="147"/>
      <c r="CH666" s="147"/>
      <c r="CI666" s="147"/>
      <c r="CJ666" s="147"/>
      <c r="CK666" s="147"/>
      <c r="CL666" s="147"/>
      <c r="CM666" s="147"/>
      <c r="CN666" s="147"/>
      <c r="CO666" s="147"/>
      <c r="CP666" s="147"/>
    </row>
    <row r="667" spans="2:94" ht="12.75" customHeight="1" outlineLevel="1" x14ac:dyDescent="0.2">
      <c r="B667" s="23"/>
      <c r="L667" s="145"/>
      <c r="P667" s="146"/>
      <c r="R667" s="147"/>
      <c r="S667" s="147"/>
      <c r="T667" s="147"/>
      <c r="U667" s="147"/>
      <c r="V667" s="147"/>
      <c r="W667" s="147"/>
      <c r="X667" s="147"/>
      <c r="Y667" s="147"/>
      <c r="Z667" s="147"/>
      <c r="AA667" s="147"/>
      <c r="AB667" s="147"/>
      <c r="AC667" s="147"/>
      <c r="AD667" s="147"/>
      <c r="AE667" s="147"/>
      <c r="AF667" s="147"/>
      <c r="AG667" s="147"/>
      <c r="AH667" s="147"/>
      <c r="AI667" s="147"/>
      <c r="AJ667" s="147"/>
      <c r="AK667" s="147"/>
      <c r="AL667" s="147"/>
      <c r="AM667" s="147"/>
      <c r="AN667" s="147"/>
      <c r="AO667" s="147"/>
      <c r="AP667" s="147"/>
      <c r="AQ667" s="147"/>
      <c r="AR667" s="147"/>
      <c r="AS667" s="147"/>
      <c r="AT667" s="147"/>
      <c r="AU667" s="147"/>
      <c r="AV667" s="147"/>
      <c r="AW667" s="147"/>
      <c r="AX667" s="147"/>
      <c r="AY667" s="147"/>
      <c r="AZ667" s="147"/>
      <c r="BA667" s="147"/>
      <c r="BB667" s="147"/>
      <c r="BC667" s="147"/>
      <c r="BD667" s="147"/>
      <c r="BE667" s="147"/>
      <c r="BF667" s="147"/>
      <c r="BG667" s="147"/>
      <c r="BH667" s="147"/>
      <c r="BI667" s="147"/>
      <c r="BJ667" s="147"/>
      <c r="BK667" s="147"/>
      <c r="BL667" s="147"/>
      <c r="BM667" s="147"/>
      <c r="BN667" s="147"/>
      <c r="BO667" s="147"/>
      <c r="BP667" s="147"/>
      <c r="BQ667" s="147"/>
      <c r="BR667" s="147"/>
      <c r="BS667" s="147"/>
      <c r="BT667" s="147"/>
      <c r="BU667" s="147"/>
      <c r="BV667" s="147"/>
      <c r="BW667" s="147"/>
      <c r="BX667" s="147"/>
      <c r="BY667" s="147"/>
      <c r="BZ667" s="147"/>
      <c r="CA667" s="147"/>
      <c r="CB667" s="147"/>
      <c r="CC667" s="147"/>
      <c r="CD667" s="147"/>
      <c r="CE667" s="147"/>
      <c r="CF667" s="147"/>
      <c r="CG667" s="147"/>
      <c r="CH667" s="147"/>
      <c r="CI667" s="147"/>
      <c r="CJ667" s="147"/>
      <c r="CK667" s="147"/>
      <c r="CL667" s="147"/>
      <c r="CM667" s="147"/>
      <c r="CN667" s="147"/>
      <c r="CO667" s="147"/>
      <c r="CP667" s="147"/>
    </row>
    <row r="668" spans="2:94" ht="12.75" customHeight="1" outlineLevel="1" x14ac:dyDescent="0.2">
      <c r="B668" s="3" t="s">
        <v>243</v>
      </c>
      <c r="J668" s="5" t="s">
        <v>18</v>
      </c>
      <c r="P668" s="37">
        <f>SUM(Q668:CP668)</f>
        <v>13</v>
      </c>
      <c r="R668" s="38">
        <f>Time!P49</f>
        <v>0</v>
      </c>
      <c r="S668" s="38">
        <f>Time!Q49</f>
        <v>0</v>
      </c>
      <c r="T668" s="38">
        <f>Time!R49</f>
        <v>0</v>
      </c>
      <c r="U668" s="38">
        <f>Time!S49</f>
        <v>0</v>
      </c>
      <c r="V668" s="38">
        <f>Time!T49</f>
        <v>0</v>
      </c>
      <c r="W668" s="38">
        <f>Time!U49</f>
        <v>0</v>
      </c>
      <c r="X668" s="38">
        <f>Time!V49</f>
        <v>0</v>
      </c>
      <c r="Y668" s="38">
        <f>Time!W49</f>
        <v>0</v>
      </c>
      <c r="Z668" s="38">
        <f>Time!X49</f>
        <v>0</v>
      </c>
      <c r="AA668" s="38">
        <f>Time!Y49</f>
        <v>1</v>
      </c>
      <c r="AB668" s="38">
        <f>Time!Z49</f>
        <v>1</v>
      </c>
      <c r="AC668" s="38">
        <f>Time!AA49</f>
        <v>1</v>
      </c>
      <c r="AD668" s="38">
        <f>Time!AB49</f>
        <v>1</v>
      </c>
      <c r="AE668" s="38">
        <f>Time!AC49</f>
        <v>1</v>
      </c>
      <c r="AF668" s="38">
        <f>Time!AD49</f>
        <v>1</v>
      </c>
      <c r="AG668" s="38">
        <f>Time!AE49</f>
        <v>1</v>
      </c>
      <c r="AH668" s="38">
        <f>Time!AF49</f>
        <v>1</v>
      </c>
      <c r="AI668" s="38">
        <f>Time!AG49</f>
        <v>1</v>
      </c>
      <c r="AJ668" s="38">
        <f>Time!AH49</f>
        <v>1</v>
      </c>
      <c r="AK668" s="38">
        <f>Time!AI49</f>
        <v>1</v>
      </c>
      <c r="AL668" s="38">
        <f>Time!AJ49</f>
        <v>1</v>
      </c>
      <c r="AM668" s="38">
        <f>Time!AK49</f>
        <v>1</v>
      </c>
      <c r="AN668" s="38">
        <f>Time!AL49</f>
        <v>0</v>
      </c>
      <c r="AO668" s="38">
        <f>Time!AM49</f>
        <v>0</v>
      </c>
      <c r="AP668" s="38">
        <f>Time!AN49</f>
        <v>0</v>
      </c>
      <c r="AQ668" s="38">
        <f>Time!AO49</f>
        <v>0</v>
      </c>
      <c r="AR668" s="38">
        <f>Time!AP49</f>
        <v>0</v>
      </c>
      <c r="AS668" s="38">
        <f>Time!AQ49</f>
        <v>0</v>
      </c>
      <c r="AT668" s="38">
        <f>Time!AR49</f>
        <v>0</v>
      </c>
      <c r="AU668" s="38">
        <f>Time!AS49</f>
        <v>0</v>
      </c>
      <c r="AV668" s="38">
        <f>Time!AT49</f>
        <v>0</v>
      </c>
      <c r="AW668" s="38">
        <f>Time!AU49</f>
        <v>0</v>
      </c>
      <c r="AX668" s="38">
        <f>Time!AV49</f>
        <v>0</v>
      </c>
      <c r="AY668" s="38">
        <f>Time!AW49</f>
        <v>0</v>
      </c>
      <c r="AZ668" s="38">
        <f>Time!AX49</f>
        <v>0</v>
      </c>
      <c r="BA668" s="38">
        <f>Time!AY49</f>
        <v>0</v>
      </c>
      <c r="BB668" s="38">
        <f>Time!AZ49</f>
        <v>0</v>
      </c>
      <c r="BC668" s="38">
        <f>Time!BA49</f>
        <v>0</v>
      </c>
      <c r="BD668" s="38">
        <f>Time!BB49</f>
        <v>0</v>
      </c>
      <c r="BE668" s="38">
        <f>Time!BC49</f>
        <v>0</v>
      </c>
      <c r="BF668" s="38">
        <f>Time!BD49</f>
        <v>0</v>
      </c>
      <c r="BG668" s="38">
        <f>Time!BE49</f>
        <v>0</v>
      </c>
      <c r="BH668" s="38">
        <f>Time!BF49</f>
        <v>0</v>
      </c>
      <c r="BI668" s="38">
        <f>Time!BG49</f>
        <v>0</v>
      </c>
      <c r="BJ668" s="38">
        <f>Time!BH49</f>
        <v>0</v>
      </c>
      <c r="BK668" s="38">
        <f>Time!BI49</f>
        <v>0</v>
      </c>
      <c r="BL668" s="38">
        <f>Time!BJ49</f>
        <v>0</v>
      </c>
      <c r="BM668" s="38">
        <f>Time!BK49</f>
        <v>0</v>
      </c>
      <c r="BN668" s="38">
        <f>Time!BL49</f>
        <v>0</v>
      </c>
      <c r="BO668" s="38">
        <f>Time!BM49</f>
        <v>0</v>
      </c>
      <c r="BP668" s="38">
        <f>Time!BN49</f>
        <v>0</v>
      </c>
      <c r="BQ668" s="38">
        <f>Time!BO49</f>
        <v>0</v>
      </c>
      <c r="BR668" s="38">
        <f>Time!BP49</f>
        <v>0</v>
      </c>
      <c r="BS668" s="38">
        <f>Time!BQ49</f>
        <v>0</v>
      </c>
      <c r="BT668" s="38">
        <f>Time!BR49</f>
        <v>0</v>
      </c>
      <c r="BU668" s="38">
        <f>Time!BS49</f>
        <v>0</v>
      </c>
      <c r="BV668" s="38">
        <f>Time!BT49</f>
        <v>0</v>
      </c>
      <c r="BW668" s="38">
        <f>Time!BU49</f>
        <v>0</v>
      </c>
      <c r="BX668" s="38">
        <f>Time!BV49</f>
        <v>0</v>
      </c>
      <c r="BY668" s="38">
        <f>Time!BW49</f>
        <v>0</v>
      </c>
      <c r="BZ668" s="38">
        <f>Time!BX49</f>
        <v>0</v>
      </c>
      <c r="CA668" s="38">
        <f>Time!BY49</f>
        <v>0</v>
      </c>
      <c r="CB668" s="38">
        <f>Time!BZ49</f>
        <v>0</v>
      </c>
      <c r="CC668" s="38">
        <f>Time!CA49</f>
        <v>0</v>
      </c>
      <c r="CD668" s="38">
        <f>Time!CB49</f>
        <v>0</v>
      </c>
      <c r="CE668" s="38">
        <f>Time!CC49</f>
        <v>0</v>
      </c>
      <c r="CF668" s="38">
        <f>Time!CD49</f>
        <v>0</v>
      </c>
      <c r="CG668" s="38">
        <f>Time!CE49</f>
        <v>0</v>
      </c>
      <c r="CH668" s="38">
        <f>Time!CF49</f>
        <v>0</v>
      </c>
      <c r="CI668" s="38">
        <f>Time!CG49</f>
        <v>0</v>
      </c>
      <c r="CJ668" s="38">
        <f>Time!CH49</f>
        <v>0</v>
      </c>
      <c r="CK668" s="38">
        <f>Time!CI49</f>
        <v>0</v>
      </c>
      <c r="CL668" s="38">
        <f>Time!CJ49</f>
        <v>0</v>
      </c>
      <c r="CM668" s="38">
        <f>Time!CK49</f>
        <v>0</v>
      </c>
      <c r="CN668" s="38">
        <f>Time!CL49</f>
        <v>0</v>
      </c>
      <c r="CO668" s="38">
        <f>Time!CM49</f>
        <v>0</v>
      </c>
      <c r="CP668" s="38">
        <f>Time!CN49</f>
        <v>0</v>
      </c>
    </row>
    <row r="669" spans="2:94" ht="12.75" customHeight="1" outlineLevel="1" x14ac:dyDescent="0.2">
      <c r="B669" s="3" t="s">
        <v>244</v>
      </c>
      <c r="J669" s="5" t="s">
        <v>5</v>
      </c>
      <c r="L669" s="135" t="s">
        <v>245</v>
      </c>
      <c r="P669" s="127">
        <f>SUM(Q669:CP669)</f>
        <v>708.57320743754599</v>
      </c>
      <c r="R669" s="147">
        <f>('Financial Statements'!R55-'Financial Statements'!R58-'Financial Statements'!R59)*R668</f>
        <v>0</v>
      </c>
      <c r="S669" s="147">
        <f>('Financial Statements'!S55-'Financial Statements'!S58-'Financial Statements'!S59)*S668</f>
        <v>0</v>
      </c>
      <c r="T669" s="147">
        <f>('Financial Statements'!T55-'Financial Statements'!T58-'Financial Statements'!T59)*T668</f>
        <v>0</v>
      </c>
      <c r="U669" s="147">
        <f>('Financial Statements'!U55-'Financial Statements'!U58-'Financial Statements'!U59)*U668</f>
        <v>0</v>
      </c>
      <c r="V669" s="147">
        <f>('Financial Statements'!V55-'Financial Statements'!V58-'Financial Statements'!V59)*V668</f>
        <v>0</v>
      </c>
      <c r="W669" s="147">
        <f>('Financial Statements'!W55-'Financial Statements'!W58-'Financial Statements'!W59)*W668</f>
        <v>0</v>
      </c>
      <c r="X669" s="147">
        <f>('Financial Statements'!X55-'Financial Statements'!X58-'Financial Statements'!X59)*X668</f>
        <v>0</v>
      </c>
      <c r="Y669" s="147">
        <f>('Financial Statements'!Y55-'Financial Statements'!Y58-'Financial Statements'!Y59)*Y668</f>
        <v>0</v>
      </c>
      <c r="Z669" s="147">
        <f>('Financial Statements'!Z55-'Financial Statements'!Z58-'Financial Statements'!Z59)*Z668</f>
        <v>0</v>
      </c>
      <c r="AA669" s="147">
        <f>('Financial Statements'!AA55-'Financial Statements'!AA58-'Financial Statements'!AA59)*AA668</f>
        <v>48.628666822514475</v>
      </c>
      <c r="AB669" s="147">
        <f>('Financial Statements'!AB55-'Financial Statements'!AB58-'Financial Statements'!AB59)*AB668</f>
        <v>39.402242031551275</v>
      </c>
      <c r="AC669" s="147">
        <f>('Financial Statements'!AC55-'Financial Statements'!AC58-'Financial Statements'!AC59)*AC668</f>
        <v>30.057970365227533</v>
      </c>
      <c r="AD669" s="147">
        <f>('Financial Statements'!AD55-'Financial Statements'!AD58-'Financial Statements'!AD59)*AD668</f>
        <v>38.052231888004712</v>
      </c>
      <c r="AE669" s="147">
        <f>('Financial Statements'!AE55-'Financial Statements'!AE58-'Financial Statements'!AE59)*AE668</f>
        <v>48.76259563526655</v>
      </c>
      <c r="AF669" s="147">
        <f>('Financial Statements'!AF55-'Financial Statements'!AF58-'Financial Statements'!AF59)*AF668</f>
        <v>58.920486012751795</v>
      </c>
      <c r="AG669" s="147">
        <f>('Financial Statements'!AG55-'Financial Statements'!AG58-'Financial Statements'!AG59)*AG668</f>
        <v>74.035743111202379</v>
      </c>
      <c r="AH669" s="147">
        <f>('Financial Statements'!AH55-'Financial Statements'!AH58-'Financial Statements'!AH59)*AH668</f>
        <v>57.575636533790814</v>
      </c>
      <c r="AI669" s="147">
        <f>('Financial Statements'!AI55-'Financial Statements'!AI58-'Financial Statements'!AI59)*AI668</f>
        <v>39.369097589332746</v>
      </c>
      <c r="AJ669" s="147">
        <f>('Financial Statements'!AJ55-'Financial Statements'!AJ58-'Financial Statements'!AJ59)*AJ668</f>
        <v>62.023945431223325</v>
      </c>
      <c r="AK669" s="147">
        <f>('Financial Statements'!AK55-'Financial Statements'!AK58-'Financial Statements'!AK59)*AK668</f>
        <v>53.775356232518384</v>
      </c>
      <c r="AL669" s="147">
        <f>('Financial Statements'!AL55-'Financial Statements'!AL58-'Financial Statements'!AL59)*AL668</f>
        <v>89.637865579408142</v>
      </c>
      <c r="AM669" s="147">
        <f>('Financial Statements'!AM55-'Financial Statements'!AM58-'Financial Statements'!AM59)*AM668</f>
        <v>68.331370204753824</v>
      </c>
      <c r="AN669" s="147">
        <f>('Financial Statements'!AN55-'Financial Statements'!AN58-'Financial Statements'!AN59)*AN668</f>
        <v>0</v>
      </c>
      <c r="AO669" s="147">
        <f>('Financial Statements'!AO55-'Financial Statements'!AO58-'Financial Statements'!AO59)*AO668</f>
        <v>0</v>
      </c>
      <c r="AP669" s="147">
        <f>('Financial Statements'!AP55-'Financial Statements'!AP58-'Financial Statements'!AP59)*AP668</f>
        <v>0</v>
      </c>
      <c r="AQ669" s="147">
        <f>('Financial Statements'!AQ55-'Financial Statements'!AQ58-'Financial Statements'!AQ59)*AQ668</f>
        <v>0</v>
      </c>
      <c r="AR669" s="147">
        <f>('Financial Statements'!AR55-'Financial Statements'!AR58-'Financial Statements'!AR59)*AR668</f>
        <v>0</v>
      </c>
      <c r="AS669" s="147">
        <f>('Financial Statements'!AS55-'Financial Statements'!AS58-'Financial Statements'!AS59)*AS668</f>
        <v>0</v>
      </c>
      <c r="AT669" s="147">
        <f>('Financial Statements'!AT55-'Financial Statements'!AT58-'Financial Statements'!AT59)*AT668</f>
        <v>0</v>
      </c>
      <c r="AU669" s="147">
        <f>('Financial Statements'!AU55-'Financial Statements'!AU58-'Financial Statements'!AU59)*AU668</f>
        <v>0</v>
      </c>
      <c r="AV669" s="147">
        <f>('Financial Statements'!AV55-'Financial Statements'!AV58-'Financial Statements'!AV59)*AV668</f>
        <v>0</v>
      </c>
      <c r="AW669" s="147">
        <f>('Financial Statements'!AW55-'Financial Statements'!AW58-'Financial Statements'!AW59)*AW668</f>
        <v>0</v>
      </c>
      <c r="AX669" s="147">
        <f>('Financial Statements'!AX55-'Financial Statements'!AX58-'Financial Statements'!AX59)*AX668</f>
        <v>0</v>
      </c>
      <c r="AY669" s="147">
        <f>('Financial Statements'!AY55-'Financial Statements'!AY58-'Financial Statements'!AY59)*AY668</f>
        <v>0</v>
      </c>
      <c r="AZ669" s="147">
        <f>('Financial Statements'!AZ55-'Financial Statements'!AZ58-'Financial Statements'!AZ59)*AZ668</f>
        <v>0</v>
      </c>
      <c r="BA669" s="147">
        <f>('Financial Statements'!BA55-'Financial Statements'!BA58-'Financial Statements'!BA59)*BA668</f>
        <v>0</v>
      </c>
      <c r="BB669" s="147">
        <f>('Financial Statements'!BB55-'Financial Statements'!BB58-'Financial Statements'!BB59)*BB668</f>
        <v>0</v>
      </c>
      <c r="BC669" s="147">
        <f>('Financial Statements'!BC55-'Financial Statements'!BC58-'Financial Statements'!BC59)*BC668</f>
        <v>0</v>
      </c>
      <c r="BD669" s="147">
        <f>('Financial Statements'!BD55-'Financial Statements'!BD58-'Financial Statements'!BD59)*BD668</f>
        <v>0</v>
      </c>
      <c r="BE669" s="147">
        <f>('Financial Statements'!BE55-'Financial Statements'!BE58-'Financial Statements'!BE59)*BE668</f>
        <v>0</v>
      </c>
      <c r="BF669" s="147">
        <f>('Financial Statements'!BF55-'Financial Statements'!BF58-'Financial Statements'!BF59)*BF668</f>
        <v>0</v>
      </c>
      <c r="BG669" s="147">
        <f>('Financial Statements'!BG55-'Financial Statements'!BG58-'Financial Statements'!BG59)*BG668</f>
        <v>0</v>
      </c>
      <c r="BH669" s="147">
        <f>('Financial Statements'!BH55-'Financial Statements'!BH58-'Financial Statements'!BH59)*BH668</f>
        <v>0</v>
      </c>
      <c r="BI669" s="147">
        <f>('Financial Statements'!BI55-'Financial Statements'!BI58-'Financial Statements'!BI59)*BI668</f>
        <v>0</v>
      </c>
      <c r="BJ669" s="147">
        <f>('Financial Statements'!BJ55-'Financial Statements'!BJ58-'Financial Statements'!BJ59)*BJ668</f>
        <v>0</v>
      </c>
      <c r="BK669" s="147">
        <f>('Financial Statements'!BK55-'Financial Statements'!BK58-'Financial Statements'!BK59)*BK668</f>
        <v>0</v>
      </c>
      <c r="BL669" s="147">
        <f>('Financial Statements'!BL55-'Financial Statements'!BL58-'Financial Statements'!BL59)*BL668</f>
        <v>0</v>
      </c>
      <c r="BM669" s="147">
        <f>('Financial Statements'!BM55-'Financial Statements'!BM58-'Financial Statements'!BM59)*BM668</f>
        <v>0</v>
      </c>
      <c r="BN669" s="147">
        <f>('Financial Statements'!BN55-'Financial Statements'!BN58-'Financial Statements'!BN59)*BN668</f>
        <v>0</v>
      </c>
      <c r="BO669" s="147">
        <f>('Financial Statements'!BO55-'Financial Statements'!BO58-'Financial Statements'!BO59)*BO668</f>
        <v>0</v>
      </c>
      <c r="BP669" s="147">
        <f>('Financial Statements'!BP55-'Financial Statements'!BP58-'Financial Statements'!BP59)*BP668</f>
        <v>0</v>
      </c>
      <c r="BQ669" s="147">
        <f>('Financial Statements'!BQ55-'Financial Statements'!BQ58-'Financial Statements'!BQ59)*BQ668</f>
        <v>0</v>
      </c>
      <c r="BR669" s="147">
        <f>('Financial Statements'!BR55-'Financial Statements'!BR58-'Financial Statements'!BR59)*BR668</f>
        <v>0</v>
      </c>
      <c r="BS669" s="147">
        <f>('Financial Statements'!BS55-'Financial Statements'!BS58-'Financial Statements'!BS59)*BS668</f>
        <v>0</v>
      </c>
      <c r="BT669" s="147">
        <f>('Financial Statements'!BT55-'Financial Statements'!BT58-'Financial Statements'!BT59)*BT668</f>
        <v>0</v>
      </c>
      <c r="BU669" s="147">
        <f>('Financial Statements'!BU55-'Financial Statements'!BU58-'Financial Statements'!BU59)*BU668</f>
        <v>0</v>
      </c>
      <c r="BV669" s="147">
        <f>('Financial Statements'!BV55-'Financial Statements'!BV58-'Financial Statements'!BV59)*BV668</f>
        <v>0</v>
      </c>
      <c r="BW669" s="147">
        <f>('Financial Statements'!BW55-'Financial Statements'!BW58-'Financial Statements'!BW59)*BW668</f>
        <v>0</v>
      </c>
      <c r="BX669" s="147">
        <f>('Financial Statements'!BX55-'Financial Statements'!BX58-'Financial Statements'!BX59)*BX668</f>
        <v>0</v>
      </c>
      <c r="BY669" s="147">
        <f>('Financial Statements'!BY55-'Financial Statements'!BY58-'Financial Statements'!BY59)*BY668</f>
        <v>0</v>
      </c>
      <c r="BZ669" s="147">
        <f>('Financial Statements'!BZ55-'Financial Statements'!BZ58-'Financial Statements'!BZ59)*BZ668</f>
        <v>0</v>
      </c>
      <c r="CA669" s="147">
        <f>('Financial Statements'!CA55-'Financial Statements'!CA58-'Financial Statements'!CA59)*CA668</f>
        <v>0</v>
      </c>
      <c r="CB669" s="147">
        <f>('Financial Statements'!CB55-'Financial Statements'!CB58-'Financial Statements'!CB59)*CB668</f>
        <v>0</v>
      </c>
      <c r="CC669" s="147">
        <f>('Financial Statements'!CC55-'Financial Statements'!CC58-'Financial Statements'!CC59)*CC668</f>
        <v>0</v>
      </c>
      <c r="CD669" s="147">
        <f>('Financial Statements'!CD55-'Financial Statements'!CD58-'Financial Statements'!CD59)*CD668</f>
        <v>0</v>
      </c>
      <c r="CE669" s="147">
        <f>('Financial Statements'!CE55-'Financial Statements'!CE58-'Financial Statements'!CE59)*CE668</f>
        <v>0</v>
      </c>
      <c r="CF669" s="147">
        <f>('Financial Statements'!CF55-'Financial Statements'!CF58-'Financial Statements'!CF59)*CF668</f>
        <v>0</v>
      </c>
      <c r="CG669" s="147">
        <f>('Financial Statements'!CG55-'Financial Statements'!CG58-'Financial Statements'!CG59)*CG668</f>
        <v>0</v>
      </c>
      <c r="CH669" s="147">
        <f>('Financial Statements'!CH55-'Financial Statements'!CH58-'Financial Statements'!CH59)*CH668</f>
        <v>0</v>
      </c>
      <c r="CI669" s="147">
        <f>('Financial Statements'!CI55-'Financial Statements'!CI58-'Financial Statements'!CI59)*CI668</f>
        <v>0</v>
      </c>
      <c r="CJ669" s="147">
        <f>('Financial Statements'!CJ55-'Financial Statements'!CJ58-'Financial Statements'!CJ59)*CJ668</f>
        <v>0</v>
      </c>
      <c r="CK669" s="147">
        <f>('Financial Statements'!CK55-'Financial Statements'!CK58-'Financial Statements'!CK59)*CK668</f>
        <v>0</v>
      </c>
      <c r="CL669" s="147">
        <f>('Financial Statements'!CL55-'Financial Statements'!CL58-'Financial Statements'!CL59)*CL668</f>
        <v>0</v>
      </c>
      <c r="CM669" s="147">
        <f>('Financial Statements'!CM55-'Financial Statements'!CM58-'Financial Statements'!CM59)*CM668</f>
        <v>0</v>
      </c>
      <c r="CN669" s="147">
        <f>('Financial Statements'!CN55-'Financial Statements'!CN58-'Financial Statements'!CN59)*CN668</f>
        <v>0</v>
      </c>
      <c r="CO669" s="147">
        <f>('Financial Statements'!CO55-'Financial Statements'!CO58-'Financial Statements'!CO59)*CO668</f>
        <v>0</v>
      </c>
      <c r="CP669" s="147">
        <f>('Financial Statements'!CP55-'Financial Statements'!CP58-'Financial Statements'!CP59)*CP668</f>
        <v>0</v>
      </c>
    </row>
    <row r="670" spans="2:94" ht="12.75" customHeight="1" outlineLevel="1" x14ac:dyDescent="0.2">
      <c r="B670" s="3" t="s">
        <v>241</v>
      </c>
      <c r="J670" s="5" t="s">
        <v>5</v>
      </c>
      <c r="L670" s="148">
        <f>Input_Scen!J195</f>
        <v>0</v>
      </c>
      <c r="P670" s="127">
        <f>SUM(Q670:CP670)</f>
        <v>0</v>
      </c>
      <c r="R670" s="147">
        <f t="shared" ref="R670:AW670" si="339">MIN($L670*R669,R660-R662)</f>
        <v>0</v>
      </c>
      <c r="S670" s="147">
        <f t="shared" si="339"/>
        <v>0</v>
      </c>
      <c r="T670" s="147">
        <f t="shared" si="339"/>
        <v>0</v>
      </c>
      <c r="U670" s="147">
        <f t="shared" si="339"/>
        <v>0</v>
      </c>
      <c r="V670" s="147">
        <f t="shared" si="339"/>
        <v>0</v>
      </c>
      <c r="W670" s="147">
        <f t="shared" si="339"/>
        <v>0</v>
      </c>
      <c r="X670" s="147">
        <f t="shared" si="339"/>
        <v>0</v>
      </c>
      <c r="Y670" s="147">
        <f t="shared" si="339"/>
        <v>0</v>
      </c>
      <c r="Z670" s="147">
        <f t="shared" si="339"/>
        <v>0</v>
      </c>
      <c r="AA670" s="147">
        <f t="shared" si="339"/>
        <v>0</v>
      </c>
      <c r="AB670" s="147">
        <f t="shared" si="339"/>
        <v>0</v>
      </c>
      <c r="AC670" s="147">
        <f t="shared" si="339"/>
        <v>0</v>
      </c>
      <c r="AD670" s="147">
        <f t="shared" si="339"/>
        <v>0</v>
      </c>
      <c r="AE670" s="147">
        <f t="shared" si="339"/>
        <v>0</v>
      </c>
      <c r="AF670" s="147">
        <f t="shared" si="339"/>
        <v>0</v>
      </c>
      <c r="AG670" s="147">
        <f t="shared" si="339"/>
        <v>0</v>
      </c>
      <c r="AH670" s="147">
        <f t="shared" si="339"/>
        <v>0</v>
      </c>
      <c r="AI670" s="147">
        <f t="shared" si="339"/>
        <v>0</v>
      </c>
      <c r="AJ670" s="147">
        <f t="shared" si="339"/>
        <v>0</v>
      </c>
      <c r="AK670" s="147">
        <f t="shared" si="339"/>
        <v>0</v>
      </c>
      <c r="AL670" s="147">
        <f t="shared" si="339"/>
        <v>0</v>
      </c>
      <c r="AM670" s="147">
        <f t="shared" si="339"/>
        <v>0</v>
      </c>
      <c r="AN670" s="147">
        <f t="shared" si="339"/>
        <v>0</v>
      </c>
      <c r="AO670" s="147">
        <f t="shared" si="339"/>
        <v>0</v>
      </c>
      <c r="AP670" s="147">
        <f t="shared" si="339"/>
        <v>0</v>
      </c>
      <c r="AQ670" s="147">
        <f t="shared" si="339"/>
        <v>0</v>
      </c>
      <c r="AR670" s="147">
        <f t="shared" si="339"/>
        <v>0</v>
      </c>
      <c r="AS670" s="147">
        <f t="shared" si="339"/>
        <v>0</v>
      </c>
      <c r="AT670" s="147">
        <f t="shared" si="339"/>
        <v>0</v>
      </c>
      <c r="AU670" s="147">
        <f t="shared" si="339"/>
        <v>0</v>
      </c>
      <c r="AV670" s="147">
        <f t="shared" si="339"/>
        <v>0</v>
      </c>
      <c r="AW670" s="147">
        <f t="shared" si="339"/>
        <v>0</v>
      </c>
      <c r="AX670" s="147">
        <f t="shared" ref="AX670:CC670" si="340">MIN($L670*AX669,AX660-AX662)</f>
        <v>0</v>
      </c>
      <c r="AY670" s="147">
        <f t="shared" si="340"/>
        <v>0</v>
      </c>
      <c r="AZ670" s="147">
        <f t="shared" si="340"/>
        <v>0</v>
      </c>
      <c r="BA670" s="147">
        <f t="shared" si="340"/>
        <v>0</v>
      </c>
      <c r="BB670" s="147">
        <f t="shared" si="340"/>
        <v>0</v>
      </c>
      <c r="BC670" s="147">
        <f t="shared" si="340"/>
        <v>0</v>
      </c>
      <c r="BD670" s="147">
        <f t="shared" si="340"/>
        <v>0</v>
      </c>
      <c r="BE670" s="147">
        <f t="shared" si="340"/>
        <v>0</v>
      </c>
      <c r="BF670" s="147">
        <f t="shared" si="340"/>
        <v>0</v>
      </c>
      <c r="BG670" s="147">
        <f t="shared" si="340"/>
        <v>0</v>
      </c>
      <c r="BH670" s="147">
        <f t="shared" si="340"/>
        <v>0</v>
      </c>
      <c r="BI670" s="147">
        <f t="shared" si="340"/>
        <v>0</v>
      </c>
      <c r="BJ670" s="147">
        <f t="shared" si="340"/>
        <v>0</v>
      </c>
      <c r="BK670" s="147">
        <f t="shared" si="340"/>
        <v>0</v>
      </c>
      <c r="BL670" s="147">
        <f t="shared" si="340"/>
        <v>0</v>
      </c>
      <c r="BM670" s="147">
        <f t="shared" si="340"/>
        <v>0</v>
      </c>
      <c r="BN670" s="147">
        <f t="shared" si="340"/>
        <v>0</v>
      </c>
      <c r="BO670" s="147">
        <f t="shared" si="340"/>
        <v>0</v>
      </c>
      <c r="BP670" s="147">
        <f t="shared" si="340"/>
        <v>0</v>
      </c>
      <c r="BQ670" s="147">
        <f t="shared" si="340"/>
        <v>0</v>
      </c>
      <c r="BR670" s="147">
        <f t="shared" si="340"/>
        <v>0</v>
      </c>
      <c r="BS670" s="147">
        <f t="shared" si="340"/>
        <v>0</v>
      </c>
      <c r="BT670" s="147">
        <f t="shared" si="340"/>
        <v>0</v>
      </c>
      <c r="BU670" s="147">
        <f t="shared" si="340"/>
        <v>0</v>
      </c>
      <c r="BV670" s="147">
        <f t="shared" si="340"/>
        <v>0</v>
      </c>
      <c r="BW670" s="147">
        <f t="shared" si="340"/>
        <v>0</v>
      </c>
      <c r="BX670" s="147">
        <f t="shared" si="340"/>
        <v>0</v>
      </c>
      <c r="BY670" s="147">
        <f t="shared" si="340"/>
        <v>0</v>
      </c>
      <c r="BZ670" s="147">
        <f t="shared" si="340"/>
        <v>0</v>
      </c>
      <c r="CA670" s="147">
        <f t="shared" si="340"/>
        <v>0</v>
      </c>
      <c r="CB670" s="147">
        <f t="shared" si="340"/>
        <v>0</v>
      </c>
      <c r="CC670" s="147">
        <f t="shared" si="340"/>
        <v>0</v>
      </c>
      <c r="CD670" s="147">
        <f t="shared" ref="CD670:CP670" si="341">MIN($L670*CD669,CD660-CD662)</f>
        <v>0</v>
      </c>
      <c r="CE670" s="147">
        <f t="shared" si="341"/>
        <v>0</v>
      </c>
      <c r="CF670" s="147">
        <f t="shared" si="341"/>
        <v>0</v>
      </c>
      <c r="CG670" s="147">
        <f t="shared" si="341"/>
        <v>0</v>
      </c>
      <c r="CH670" s="147">
        <f t="shared" si="341"/>
        <v>0</v>
      </c>
      <c r="CI670" s="147">
        <f t="shared" si="341"/>
        <v>0</v>
      </c>
      <c r="CJ670" s="147">
        <f t="shared" si="341"/>
        <v>0</v>
      </c>
      <c r="CK670" s="147">
        <f t="shared" si="341"/>
        <v>0</v>
      </c>
      <c r="CL670" s="147">
        <f t="shared" si="341"/>
        <v>0</v>
      </c>
      <c r="CM670" s="147">
        <f t="shared" si="341"/>
        <v>0</v>
      </c>
      <c r="CN670" s="147">
        <f t="shared" si="341"/>
        <v>0</v>
      </c>
      <c r="CO670" s="147">
        <f t="shared" si="341"/>
        <v>0</v>
      </c>
      <c r="CP670" s="147">
        <f t="shared" si="341"/>
        <v>0</v>
      </c>
    </row>
    <row r="671" spans="2:94" ht="12.75" customHeight="1" outlineLevel="1" x14ac:dyDescent="0.2">
      <c r="B671" s="23"/>
      <c r="L671" s="145"/>
      <c r="P671" s="146"/>
      <c r="R671" s="147"/>
      <c r="S671" s="147"/>
      <c r="T671" s="147"/>
      <c r="U671" s="147"/>
      <c r="V671" s="147"/>
      <c r="W671" s="147"/>
      <c r="X671" s="147"/>
      <c r="Y671" s="147"/>
      <c r="Z671" s="147"/>
      <c r="AA671" s="147"/>
      <c r="AB671" s="147"/>
      <c r="AC671" s="147"/>
      <c r="AD671" s="147"/>
      <c r="AE671" s="147"/>
      <c r="AF671" s="147"/>
      <c r="AG671" s="147"/>
      <c r="AH671" s="147"/>
      <c r="AI671" s="147"/>
      <c r="AJ671" s="147"/>
      <c r="AK671" s="147"/>
      <c r="AL671" s="147"/>
      <c r="AM671" s="147"/>
      <c r="AN671" s="147"/>
      <c r="AO671" s="147"/>
      <c r="AP671" s="147"/>
      <c r="AQ671" s="147"/>
      <c r="AR671" s="147"/>
      <c r="AS671" s="147"/>
      <c r="AT671" s="147"/>
      <c r="AU671" s="147"/>
      <c r="AV671" s="147"/>
      <c r="AW671" s="147"/>
      <c r="AX671" s="147"/>
      <c r="AY671" s="147"/>
      <c r="AZ671" s="147"/>
      <c r="BA671" s="147"/>
      <c r="BB671" s="147"/>
      <c r="BC671" s="147"/>
      <c r="BD671" s="147"/>
      <c r="BE671" s="147"/>
      <c r="BF671" s="147"/>
      <c r="BG671" s="147"/>
      <c r="BH671" s="147"/>
      <c r="BI671" s="147"/>
      <c r="BJ671" s="147"/>
      <c r="BK671" s="147"/>
      <c r="BL671" s="147"/>
      <c r="BM671" s="147"/>
      <c r="BN671" s="147"/>
      <c r="BO671" s="147"/>
      <c r="BP671" s="147"/>
      <c r="BQ671" s="147"/>
      <c r="BR671" s="147"/>
      <c r="BS671" s="147"/>
      <c r="BT671" s="147"/>
      <c r="BU671" s="147"/>
      <c r="BV671" s="147"/>
      <c r="BW671" s="147"/>
      <c r="BX671" s="147"/>
      <c r="BY671" s="147"/>
      <c r="BZ671" s="147"/>
      <c r="CA671" s="147"/>
      <c r="CB671" s="147"/>
      <c r="CC671" s="147"/>
      <c r="CD671" s="147"/>
      <c r="CE671" s="147"/>
      <c r="CF671" s="147"/>
      <c r="CG671" s="147"/>
      <c r="CH671" s="147"/>
      <c r="CI671" s="147"/>
      <c r="CJ671" s="147"/>
      <c r="CK671" s="147"/>
      <c r="CL671" s="147"/>
      <c r="CM671" s="147"/>
      <c r="CN671" s="147"/>
      <c r="CO671" s="147"/>
      <c r="CP671" s="147"/>
    </row>
    <row r="672" spans="2:94" ht="12.75" customHeight="1" outlineLevel="1" x14ac:dyDescent="0.2">
      <c r="B672" s="23"/>
      <c r="L672" s="145"/>
      <c r="P672" s="146"/>
      <c r="R672" s="147"/>
      <c r="S672" s="147"/>
      <c r="T672" s="147"/>
      <c r="U672" s="147"/>
      <c r="V672" s="147"/>
      <c r="W672" s="147"/>
      <c r="X672" s="147"/>
      <c r="Y672" s="147"/>
      <c r="Z672" s="147"/>
      <c r="AA672" s="147"/>
      <c r="AB672" s="147"/>
      <c r="AC672" s="147"/>
      <c r="AD672" s="147"/>
      <c r="AE672" s="147"/>
      <c r="AF672" s="147"/>
      <c r="AG672" s="147"/>
      <c r="AH672" s="147"/>
      <c r="AI672" s="147"/>
      <c r="AJ672" s="147"/>
      <c r="AK672" s="147"/>
      <c r="AL672" s="147"/>
      <c r="AM672" s="147"/>
      <c r="AN672" s="147"/>
      <c r="AO672" s="147"/>
      <c r="AP672" s="147"/>
      <c r="AQ672" s="147"/>
      <c r="AR672" s="147"/>
      <c r="AS672" s="147"/>
      <c r="AT672" s="147"/>
      <c r="AU672" s="147"/>
      <c r="AV672" s="147"/>
      <c r="AW672" s="147"/>
      <c r="AX672" s="147"/>
      <c r="AY672" s="147"/>
      <c r="AZ672" s="147"/>
      <c r="BA672" s="147"/>
      <c r="BB672" s="147"/>
      <c r="BC672" s="147"/>
      <c r="BD672" s="147"/>
      <c r="BE672" s="147"/>
      <c r="BF672" s="147"/>
      <c r="BG672" s="147"/>
      <c r="BH672" s="147"/>
      <c r="BI672" s="147"/>
      <c r="BJ672" s="147"/>
      <c r="BK672" s="147"/>
      <c r="BL672" s="147"/>
      <c r="BM672" s="147"/>
      <c r="BN672" s="147"/>
      <c r="BO672" s="147"/>
      <c r="BP672" s="147"/>
      <c r="BQ672" s="147"/>
      <c r="BR672" s="147"/>
      <c r="BS672" s="147"/>
      <c r="BT672" s="147"/>
      <c r="BU672" s="147"/>
      <c r="BV672" s="147"/>
      <c r="BW672" s="147"/>
      <c r="BX672" s="147"/>
      <c r="BY672" s="147"/>
      <c r="BZ672" s="147"/>
      <c r="CA672" s="147"/>
      <c r="CB672" s="147"/>
      <c r="CC672" s="147"/>
      <c r="CD672" s="147"/>
      <c r="CE672" s="147"/>
      <c r="CF672" s="147"/>
      <c r="CG672" s="147"/>
      <c r="CH672" s="147"/>
      <c r="CI672" s="147"/>
      <c r="CJ672" s="147"/>
      <c r="CK672" s="147"/>
      <c r="CL672" s="147"/>
      <c r="CM672" s="147"/>
      <c r="CN672" s="147"/>
      <c r="CO672" s="147"/>
      <c r="CP672" s="147"/>
    </row>
    <row r="673" spans="1:94" ht="12.75" customHeight="1" outlineLevel="1" x14ac:dyDescent="0.2">
      <c r="B673" s="169" t="s">
        <v>204</v>
      </c>
      <c r="L673" s="145"/>
      <c r="P673" s="146"/>
      <c r="R673" s="147"/>
      <c r="S673" s="147"/>
      <c r="T673" s="147"/>
      <c r="U673" s="147"/>
      <c r="V673" s="147"/>
      <c r="W673" s="147"/>
      <c r="X673" s="147"/>
      <c r="Y673" s="147"/>
      <c r="Z673" s="147"/>
      <c r="AA673" s="147"/>
      <c r="AB673" s="147"/>
      <c r="AC673" s="147"/>
      <c r="AD673" s="147"/>
      <c r="AE673" s="147"/>
      <c r="AF673" s="147"/>
      <c r="AG673" s="147"/>
      <c r="AH673" s="147"/>
      <c r="AI673" s="147"/>
      <c r="AJ673" s="147"/>
      <c r="AK673" s="147"/>
      <c r="AL673" s="147"/>
      <c r="AM673" s="147"/>
      <c r="AN673" s="147"/>
      <c r="AO673" s="147"/>
      <c r="AP673" s="147"/>
      <c r="AQ673" s="147"/>
      <c r="AR673" s="147"/>
      <c r="AS673" s="147"/>
      <c r="AT673" s="147"/>
      <c r="AU673" s="147"/>
      <c r="AV673" s="147"/>
      <c r="AW673" s="147"/>
      <c r="AX673" s="147"/>
      <c r="AY673" s="147"/>
      <c r="AZ673" s="147"/>
      <c r="BA673" s="147"/>
      <c r="BB673" s="147"/>
      <c r="BC673" s="147"/>
      <c r="BD673" s="147"/>
      <c r="BE673" s="147"/>
      <c r="BF673" s="147"/>
      <c r="BG673" s="147"/>
      <c r="BH673" s="147"/>
      <c r="BI673" s="147"/>
      <c r="BJ673" s="147"/>
      <c r="BK673" s="147"/>
      <c r="BL673" s="147"/>
      <c r="BM673" s="147"/>
      <c r="BN673" s="147"/>
      <c r="BO673" s="147"/>
      <c r="BP673" s="147"/>
      <c r="BQ673" s="147"/>
      <c r="BR673" s="147"/>
      <c r="BS673" s="147"/>
      <c r="BT673" s="147"/>
      <c r="BU673" s="147"/>
      <c r="BV673" s="147"/>
      <c r="BW673" s="147"/>
      <c r="BX673" s="147"/>
      <c r="BY673" s="147"/>
      <c r="BZ673" s="147"/>
      <c r="CA673" s="147"/>
      <c r="CB673" s="147"/>
      <c r="CC673" s="147"/>
      <c r="CD673" s="147"/>
      <c r="CE673" s="147"/>
      <c r="CF673" s="147"/>
      <c r="CG673" s="147"/>
      <c r="CH673" s="147"/>
      <c r="CI673" s="147"/>
      <c r="CJ673" s="147"/>
      <c r="CK673" s="147"/>
      <c r="CL673" s="147"/>
      <c r="CM673" s="147"/>
      <c r="CN673" s="147"/>
      <c r="CO673" s="147"/>
      <c r="CP673" s="147"/>
    </row>
    <row r="674" spans="1:94" ht="12.75" customHeight="1" outlineLevel="1" x14ac:dyDescent="0.2">
      <c r="B674" s="23"/>
      <c r="L674" s="145"/>
      <c r="P674" s="146"/>
      <c r="R674" s="147"/>
      <c r="S674" s="147"/>
      <c r="T674" s="147"/>
      <c r="U674" s="147"/>
      <c r="V674" s="147"/>
      <c r="W674" s="147"/>
      <c r="X674" s="147"/>
      <c r="Y674" s="147"/>
      <c r="Z674" s="147"/>
      <c r="AA674" s="147"/>
      <c r="AB674" s="147"/>
      <c r="AC674" s="147"/>
      <c r="AD674" s="147"/>
      <c r="AE674" s="147"/>
      <c r="AF674" s="147"/>
      <c r="AG674" s="147"/>
      <c r="AH674" s="147"/>
      <c r="AI674" s="147"/>
      <c r="AJ674" s="147"/>
      <c r="AK674" s="147"/>
      <c r="AL674" s="147"/>
      <c r="AM674" s="147"/>
      <c r="AN674" s="147"/>
      <c r="AO674" s="147"/>
      <c r="AP674" s="147"/>
      <c r="AQ674" s="147"/>
      <c r="AR674" s="147"/>
      <c r="AS674" s="147"/>
      <c r="AT674" s="147"/>
      <c r="AU674" s="147"/>
      <c r="AV674" s="147"/>
      <c r="AW674" s="147"/>
      <c r="AX674" s="147"/>
      <c r="AY674" s="147"/>
      <c r="AZ674" s="147"/>
      <c r="BA674" s="147"/>
      <c r="BB674" s="147"/>
      <c r="BC674" s="147"/>
      <c r="BD674" s="147"/>
      <c r="BE674" s="147"/>
      <c r="BF674" s="147"/>
      <c r="BG674" s="147"/>
      <c r="BH674" s="147"/>
      <c r="BI674" s="147"/>
      <c r="BJ674" s="147"/>
      <c r="BK674" s="147"/>
      <c r="BL674" s="147"/>
      <c r="BM674" s="147"/>
      <c r="BN674" s="147"/>
      <c r="BO674" s="147"/>
      <c r="BP674" s="147"/>
      <c r="BQ674" s="147"/>
      <c r="BR674" s="147"/>
      <c r="BS674" s="147"/>
      <c r="BT674" s="147"/>
      <c r="BU674" s="147"/>
      <c r="BV674" s="147"/>
      <c r="BW674" s="147"/>
      <c r="BX674" s="147"/>
      <c r="BY674" s="147"/>
      <c r="BZ674" s="147"/>
      <c r="CA674" s="147"/>
      <c r="CB674" s="147"/>
      <c r="CC674" s="147"/>
      <c r="CD674" s="147"/>
      <c r="CE674" s="147"/>
      <c r="CF674" s="147"/>
      <c r="CG674" s="147"/>
      <c r="CH674" s="147"/>
      <c r="CI674" s="147"/>
      <c r="CJ674" s="147"/>
      <c r="CK674" s="147"/>
      <c r="CL674" s="147"/>
      <c r="CM674" s="147"/>
      <c r="CN674" s="147"/>
      <c r="CO674" s="147"/>
      <c r="CP674" s="147"/>
    </row>
    <row r="675" spans="1:94" ht="12.75" customHeight="1" outlineLevel="1" x14ac:dyDescent="0.2">
      <c r="B675" s="23" t="s">
        <v>247</v>
      </c>
      <c r="J675" s="5" t="s">
        <v>62</v>
      </c>
      <c r="L675" s="135" t="s">
        <v>179</v>
      </c>
      <c r="P675" s="146"/>
      <c r="R675" s="226">
        <f>'Macroeconomic Inputs'!P16*R657</f>
        <v>0</v>
      </c>
      <c r="S675" s="226">
        <f>'Macroeconomic Inputs'!Q16*S657</f>
        <v>0</v>
      </c>
      <c r="T675" s="226">
        <f>'Macroeconomic Inputs'!R16*T657</f>
        <v>0</v>
      </c>
      <c r="U675" s="226">
        <f>'Macroeconomic Inputs'!S16*U657</f>
        <v>0</v>
      </c>
      <c r="V675" s="226">
        <f>'Macroeconomic Inputs'!T16*V657</f>
        <v>0</v>
      </c>
      <c r="W675" s="226">
        <f>'Macroeconomic Inputs'!U16*W657</f>
        <v>0</v>
      </c>
      <c r="X675" s="226">
        <f>'Macroeconomic Inputs'!V16*X657</f>
        <v>0.02</v>
      </c>
      <c r="Y675" s="226">
        <f>'Macroeconomic Inputs'!W16*Y657</f>
        <v>0.02</v>
      </c>
      <c r="Z675" s="226">
        <f>'Macroeconomic Inputs'!X16*Z657</f>
        <v>0.02</v>
      </c>
      <c r="AA675" s="226">
        <f>'Macroeconomic Inputs'!Y16*AA657</f>
        <v>0.02</v>
      </c>
      <c r="AB675" s="226">
        <f>'Macroeconomic Inputs'!Z16*AB657</f>
        <v>0.02</v>
      </c>
      <c r="AC675" s="226">
        <f>'Macroeconomic Inputs'!AA16*AC657</f>
        <v>0.02</v>
      </c>
      <c r="AD675" s="226">
        <f>'Macroeconomic Inputs'!AB16*AD657</f>
        <v>0.02</v>
      </c>
      <c r="AE675" s="226">
        <f>'Macroeconomic Inputs'!AC16*AE657</f>
        <v>0.02</v>
      </c>
      <c r="AF675" s="226">
        <f>'Macroeconomic Inputs'!AD16*AF657</f>
        <v>0.02</v>
      </c>
      <c r="AG675" s="226">
        <f>'Macroeconomic Inputs'!AE16*AG657</f>
        <v>0.02</v>
      </c>
      <c r="AH675" s="226">
        <f>'Macroeconomic Inputs'!AF16*AH657</f>
        <v>0.02</v>
      </c>
      <c r="AI675" s="226">
        <f>'Macroeconomic Inputs'!AG16*AI657</f>
        <v>0.02</v>
      </c>
      <c r="AJ675" s="226">
        <f>'Macroeconomic Inputs'!AH16*AJ657</f>
        <v>0.02</v>
      </c>
      <c r="AK675" s="226">
        <f>'Macroeconomic Inputs'!AI16*AK657</f>
        <v>0.02</v>
      </c>
      <c r="AL675" s="226">
        <f>'Macroeconomic Inputs'!AJ16*AL657</f>
        <v>0.02</v>
      </c>
      <c r="AM675" s="226">
        <f>'Macroeconomic Inputs'!AK16*AM657</f>
        <v>0.02</v>
      </c>
      <c r="AN675" s="226">
        <f>'Macroeconomic Inputs'!AL16*AN657</f>
        <v>0.02</v>
      </c>
      <c r="AO675" s="226">
        <f>'Macroeconomic Inputs'!AM16*AO657</f>
        <v>0</v>
      </c>
      <c r="AP675" s="226">
        <f>'Macroeconomic Inputs'!AN16*AP657</f>
        <v>0</v>
      </c>
      <c r="AQ675" s="226">
        <f>'Macroeconomic Inputs'!AO16*AQ657</f>
        <v>0</v>
      </c>
      <c r="AR675" s="226">
        <f>'Macroeconomic Inputs'!AP16*AR657</f>
        <v>0</v>
      </c>
      <c r="AS675" s="226">
        <f>'Macroeconomic Inputs'!AQ16*AS657</f>
        <v>0</v>
      </c>
      <c r="AT675" s="226">
        <f>'Macroeconomic Inputs'!AR16*AT657</f>
        <v>0</v>
      </c>
      <c r="AU675" s="226">
        <f>'Macroeconomic Inputs'!AS16*AU657</f>
        <v>0</v>
      </c>
      <c r="AV675" s="226">
        <f>'Macroeconomic Inputs'!AT16*AV657</f>
        <v>0</v>
      </c>
      <c r="AW675" s="226">
        <f>'Macroeconomic Inputs'!AU16*AW657</f>
        <v>0</v>
      </c>
      <c r="AX675" s="226">
        <f>'Macroeconomic Inputs'!AV16*AX657</f>
        <v>0</v>
      </c>
      <c r="AY675" s="226">
        <f>'Macroeconomic Inputs'!AW16*AY657</f>
        <v>0</v>
      </c>
      <c r="AZ675" s="226">
        <f>'Macroeconomic Inputs'!AX16*AZ657</f>
        <v>0</v>
      </c>
      <c r="BA675" s="226">
        <f>'Macroeconomic Inputs'!AY16*BA657</f>
        <v>0</v>
      </c>
      <c r="BB675" s="226">
        <f>'Macroeconomic Inputs'!AZ16*BB657</f>
        <v>0</v>
      </c>
      <c r="BC675" s="226">
        <f>'Macroeconomic Inputs'!BA16*BC657</f>
        <v>0</v>
      </c>
      <c r="BD675" s="226">
        <f>'Macroeconomic Inputs'!BB16*BD657</f>
        <v>0</v>
      </c>
      <c r="BE675" s="226">
        <f>'Macroeconomic Inputs'!BC16*BE657</f>
        <v>0</v>
      </c>
      <c r="BF675" s="226">
        <f>'Macroeconomic Inputs'!BD16*BF657</f>
        <v>0</v>
      </c>
      <c r="BG675" s="226">
        <f>'Macroeconomic Inputs'!BE16*BG657</f>
        <v>0</v>
      </c>
      <c r="BH675" s="226">
        <f>'Macroeconomic Inputs'!BF16*BH657</f>
        <v>0</v>
      </c>
      <c r="BI675" s="226">
        <f>'Macroeconomic Inputs'!BG16*BI657</f>
        <v>0</v>
      </c>
      <c r="BJ675" s="226">
        <f>'Macroeconomic Inputs'!BH16*BJ657</f>
        <v>0</v>
      </c>
      <c r="BK675" s="226">
        <f>'Macroeconomic Inputs'!BI16*BK657</f>
        <v>0</v>
      </c>
      <c r="BL675" s="226">
        <f>'Macroeconomic Inputs'!BJ16*BL657</f>
        <v>0</v>
      </c>
      <c r="BM675" s="226">
        <f>'Macroeconomic Inputs'!BK16*BM657</f>
        <v>0</v>
      </c>
      <c r="BN675" s="226">
        <f>'Macroeconomic Inputs'!BL16*BN657</f>
        <v>0</v>
      </c>
      <c r="BO675" s="226">
        <f>'Macroeconomic Inputs'!BM16*BO657</f>
        <v>0</v>
      </c>
      <c r="BP675" s="226">
        <f>'Macroeconomic Inputs'!BN16*BP657</f>
        <v>0</v>
      </c>
      <c r="BQ675" s="226">
        <f>'Macroeconomic Inputs'!BO16*BQ657</f>
        <v>0</v>
      </c>
      <c r="BR675" s="226">
        <f>'Macroeconomic Inputs'!BP16*BR657</f>
        <v>0</v>
      </c>
      <c r="BS675" s="226">
        <f>'Macroeconomic Inputs'!BQ16*BS657</f>
        <v>0</v>
      </c>
      <c r="BT675" s="226">
        <f>'Macroeconomic Inputs'!BR16*BT657</f>
        <v>0</v>
      </c>
      <c r="BU675" s="226">
        <f>'Macroeconomic Inputs'!BS16*BU657</f>
        <v>0</v>
      </c>
      <c r="BV675" s="226">
        <f>'Macroeconomic Inputs'!BT16*BV657</f>
        <v>0</v>
      </c>
      <c r="BW675" s="226">
        <f>'Macroeconomic Inputs'!BU16*BW657</f>
        <v>0</v>
      </c>
      <c r="BX675" s="226">
        <f>'Macroeconomic Inputs'!BV16*BX657</f>
        <v>0</v>
      </c>
      <c r="BY675" s="226">
        <f>'Macroeconomic Inputs'!BW16*BY657</f>
        <v>0</v>
      </c>
      <c r="BZ675" s="226">
        <f>'Macroeconomic Inputs'!BX16*BZ657</f>
        <v>0</v>
      </c>
      <c r="CA675" s="226">
        <f>'Macroeconomic Inputs'!BY16*CA657</f>
        <v>0</v>
      </c>
      <c r="CB675" s="226">
        <f>'Macroeconomic Inputs'!BZ16*CB657</f>
        <v>0</v>
      </c>
      <c r="CC675" s="226">
        <f>'Macroeconomic Inputs'!CA16*CC657</f>
        <v>0</v>
      </c>
      <c r="CD675" s="226">
        <f>'Macroeconomic Inputs'!CB16*CD657</f>
        <v>0</v>
      </c>
      <c r="CE675" s="226">
        <f>'Macroeconomic Inputs'!CC16*CE657</f>
        <v>0</v>
      </c>
      <c r="CF675" s="226">
        <f>'Macroeconomic Inputs'!CD16*CF657</f>
        <v>0</v>
      </c>
      <c r="CG675" s="226">
        <f>'Macroeconomic Inputs'!CE16*CG657</f>
        <v>0</v>
      </c>
      <c r="CH675" s="226">
        <f>'Macroeconomic Inputs'!CF16*CH657</f>
        <v>0</v>
      </c>
      <c r="CI675" s="226">
        <f>'Macroeconomic Inputs'!CG16*CI657</f>
        <v>0</v>
      </c>
      <c r="CJ675" s="226">
        <f>'Macroeconomic Inputs'!CH16*CJ657</f>
        <v>0</v>
      </c>
      <c r="CK675" s="226">
        <f>'Macroeconomic Inputs'!CI16*CK657</f>
        <v>0</v>
      </c>
      <c r="CL675" s="226">
        <f>'Macroeconomic Inputs'!CJ16*CL657</f>
        <v>0</v>
      </c>
      <c r="CM675" s="226">
        <f>'Macroeconomic Inputs'!CK16*CM657</f>
        <v>0</v>
      </c>
      <c r="CN675" s="226">
        <f>'Macroeconomic Inputs'!CL16*CN657</f>
        <v>0</v>
      </c>
      <c r="CO675" s="226">
        <f>'Macroeconomic Inputs'!CM16*CO657</f>
        <v>0</v>
      </c>
      <c r="CP675" s="226">
        <f>'Macroeconomic Inputs'!CN16*CP657</f>
        <v>0</v>
      </c>
    </row>
    <row r="676" spans="1:94" ht="12.75" customHeight="1" outlineLevel="1" x14ac:dyDescent="0.2">
      <c r="B676" s="23" t="s">
        <v>248</v>
      </c>
      <c r="J676" s="5" t="s">
        <v>62</v>
      </c>
      <c r="L676" s="148">
        <f>Sens!F18</f>
        <v>0</v>
      </c>
      <c r="P676" s="146"/>
      <c r="R676" s="226">
        <f>INDEX(Input_Scen!$J$200:$J$206,MATCH('Manganese Mine'!R$6,Input_Scen!$C$200:$C$206,1))*R657+$L$676</f>
        <v>0</v>
      </c>
      <c r="S676" s="226">
        <f>INDEX(Input_Scen!$J$200:$J$206,MATCH('Manganese Mine'!S$6,Input_Scen!$C$200:$C$206,1))*S657+$L$676</f>
        <v>0</v>
      </c>
      <c r="T676" s="226">
        <f>INDEX(Input_Scen!$J$200:$J$206,MATCH('Manganese Mine'!T$6,Input_Scen!$C$200:$C$206,1))*T657+$L$676</f>
        <v>0</v>
      </c>
      <c r="U676" s="226">
        <f>INDEX(Input_Scen!$J$200:$J$206,MATCH('Manganese Mine'!U$6,Input_Scen!$C$200:$C$206,1))*U657+$L$676</f>
        <v>0</v>
      </c>
      <c r="V676" s="226">
        <f>INDEX(Input_Scen!$J$200:$J$206,MATCH('Manganese Mine'!V$6,Input_Scen!$C$200:$C$206,1))*V657+$L$676</f>
        <v>0</v>
      </c>
      <c r="W676" s="226">
        <f>INDEX(Input_Scen!$J$200:$J$206,MATCH('Manganese Mine'!W$6,Input_Scen!$C$200:$C$206,1))*W657+$L$676</f>
        <v>0</v>
      </c>
      <c r="X676" s="226">
        <f>INDEX(Input_Scen!$J$200:$J$206,MATCH('Manganese Mine'!X$6,Input_Scen!$C$200:$C$206,1))*X657+$L$676</f>
        <v>2.5000000000000001E-2</v>
      </c>
      <c r="Y676" s="226">
        <f>INDEX(Input_Scen!$J$200:$J$206,MATCH('Manganese Mine'!Y$6,Input_Scen!$C$200:$C$206,1))*Y657+$L$676</f>
        <v>2.5000000000000001E-2</v>
      </c>
      <c r="Z676" s="226">
        <f>INDEX(Input_Scen!$J$200:$J$206,MATCH('Manganese Mine'!Z$6,Input_Scen!$C$200:$C$206,1))*Z657+$L$676</f>
        <v>2.5000000000000001E-2</v>
      </c>
      <c r="AA676" s="226">
        <f>INDEX(Input_Scen!$J$200:$J$206,MATCH('Manganese Mine'!AA$6,Input_Scen!$C$200:$C$206,1))*AA657+$L$676</f>
        <v>2.5000000000000001E-2</v>
      </c>
      <c r="AB676" s="226">
        <f>INDEX(Input_Scen!$J$200:$J$206,MATCH('Manganese Mine'!AB$6,Input_Scen!$C$200:$C$206,1))*AB657+$L$676</f>
        <v>2.5000000000000001E-2</v>
      </c>
      <c r="AC676" s="226">
        <f>INDEX(Input_Scen!$J$200:$J$206,MATCH('Manganese Mine'!AC$6,Input_Scen!$C$200:$C$206,1))*AC657+$L$676</f>
        <v>2.5000000000000001E-2</v>
      </c>
      <c r="AD676" s="226">
        <f>INDEX(Input_Scen!$J$200:$J$206,MATCH('Manganese Mine'!AD$6,Input_Scen!$C$200:$C$206,1))*AD657+$L$676</f>
        <v>2.5000000000000001E-2</v>
      </c>
      <c r="AE676" s="226">
        <f>INDEX(Input_Scen!$J$200:$J$206,MATCH('Manganese Mine'!AE$6,Input_Scen!$C$200:$C$206,1))*AE657+$L$676</f>
        <v>2.5000000000000001E-2</v>
      </c>
      <c r="AF676" s="226">
        <f>INDEX(Input_Scen!$J$200:$J$206,MATCH('Manganese Mine'!AF$6,Input_Scen!$C$200:$C$206,1))*AF657+$L$676</f>
        <v>2.5000000000000001E-2</v>
      </c>
      <c r="AG676" s="226">
        <f>INDEX(Input_Scen!$J$200:$J$206,MATCH('Manganese Mine'!AG$6,Input_Scen!$C$200:$C$206,1))*AG657+$L$676</f>
        <v>2.5000000000000001E-2</v>
      </c>
      <c r="AH676" s="226">
        <f>INDEX(Input_Scen!$J$200:$J$206,MATCH('Manganese Mine'!AH$6,Input_Scen!$C$200:$C$206,1))*AH657+$L$676</f>
        <v>2.5000000000000001E-2</v>
      </c>
      <c r="AI676" s="226">
        <f>INDEX(Input_Scen!$J$200:$J$206,MATCH('Manganese Mine'!AI$6,Input_Scen!$C$200:$C$206,1))*AI657+$L$676</f>
        <v>2.5000000000000001E-2</v>
      </c>
      <c r="AJ676" s="226">
        <f>INDEX(Input_Scen!$J$200:$J$206,MATCH('Manganese Mine'!AJ$6,Input_Scen!$C$200:$C$206,1))*AJ657+$L$676</f>
        <v>2.5000000000000001E-2</v>
      </c>
      <c r="AK676" s="226">
        <f>INDEX(Input_Scen!$J$200:$J$206,MATCH('Manganese Mine'!AK$6,Input_Scen!$C$200:$C$206,1))*AK657+$L$676</f>
        <v>2.5000000000000001E-2</v>
      </c>
      <c r="AL676" s="226">
        <f>INDEX(Input_Scen!$J$200:$J$206,MATCH('Manganese Mine'!AL$6,Input_Scen!$C$200:$C$206,1))*AL657+$L$676</f>
        <v>2.5000000000000001E-2</v>
      </c>
      <c r="AM676" s="226">
        <f>INDEX(Input_Scen!$J$200:$J$206,MATCH('Manganese Mine'!AM$6,Input_Scen!$C$200:$C$206,1))*AM657+$L$676</f>
        <v>2.5000000000000001E-2</v>
      </c>
      <c r="AN676" s="226">
        <f>INDEX(Input_Scen!$J$200:$J$206,MATCH('Manganese Mine'!AN$6,Input_Scen!$C$200:$C$206,1))*AN657+$L$676</f>
        <v>2.5000000000000001E-2</v>
      </c>
      <c r="AO676" s="226">
        <f>INDEX(Input_Scen!$J$200:$J$206,MATCH('Manganese Mine'!AO$6,Input_Scen!$C$200:$C$206,1))*AO657+$L$676</f>
        <v>0</v>
      </c>
      <c r="AP676" s="226">
        <f>INDEX(Input_Scen!$J$200:$J$206,MATCH('Manganese Mine'!AP$6,Input_Scen!$C$200:$C$206,1))*AP657+$L$676</f>
        <v>0</v>
      </c>
      <c r="AQ676" s="226">
        <f>INDEX(Input_Scen!$J$200:$J$206,MATCH('Manganese Mine'!AQ$6,Input_Scen!$C$200:$C$206,1))*AQ657+$L$676</f>
        <v>0</v>
      </c>
      <c r="AR676" s="226">
        <f>INDEX(Input_Scen!$J$200:$J$206,MATCH('Manganese Mine'!AR$6,Input_Scen!$C$200:$C$206,1))*AR657+$L$676</f>
        <v>0</v>
      </c>
      <c r="AS676" s="226">
        <f>INDEX(Input_Scen!$J$200:$J$206,MATCH('Manganese Mine'!AS$6,Input_Scen!$C$200:$C$206,1))*AS657+$L$676</f>
        <v>0</v>
      </c>
      <c r="AT676" s="226">
        <f>INDEX(Input_Scen!$J$200:$J$206,MATCH('Manganese Mine'!AT$6,Input_Scen!$C$200:$C$206,1))*AT657+$L$676</f>
        <v>0</v>
      </c>
      <c r="AU676" s="226">
        <f>INDEX(Input_Scen!$J$200:$J$206,MATCH('Manganese Mine'!AU$6,Input_Scen!$C$200:$C$206,1))*AU657+$L$676</f>
        <v>0</v>
      </c>
      <c r="AV676" s="226">
        <f>INDEX(Input_Scen!$J$200:$J$206,MATCH('Manganese Mine'!AV$6,Input_Scen!$C$200:$C$206,1))*AV657+$L$676</f>
        <v>0</v>
      </c>
      <c r="AW676" s="226">
        <f>INDEX(Input_Scen!$J$200:$J$206,MATCH('Manganese Mine'!AW$6,Input_Scen!$C$200:$C$206,1))*AW657+$L$676</f>
        <v>0</v>
      </c>
      <c r="AX676" s="226">
        <f>INDEX(Input_Scen!$J$200:$J$206,MATCH('Manganese Mine'!AX$6,Input_Scen!$C$200:$C$206,1))*AX657+$L$676</f>
        <v>0</v>
      </c>
      <c r="AY676" s="226">
        <f>INDEX(Input_Scen!$J$200:$J$206,MATCH('Manganese Mine'!AY$6,Input_Scen!$C$200:$C$206,1))*AY657+$L$676</f>
        <v>0</v>
      </c>
      <c r="AZ676" s="226">
        <f>INDEX(Input_Scen!$J$200:$J$206,MATCH('Manganese Mine'!AZ$6,Input_Scen!$C$200:$C$206,1))*AZ657+$L$676</f>
        <v>0</v>
      </c>
      <c r="BA676" s="226">
        <f>INDEX(Input_Scen!$J$200:$J$206,MATCH('Manganese Mine'!BA$6,Input_Scen!$C$200:$C$206,1))*BA657+$L$676</f>
        <v>0</v>
      </c>
      <c r="BB676" s="226">
        <f>INDEX(Input_Scen!$J$200:$J$206,MATCH('Manganese Mine'!BB$6,Input_Scen!$C$200:$C$206,1))*BB657+$L$676</f>
        <v>0</v>
      </c>
      <c r="BC676" s="226">
        <f>INDEX(Input_Scen!$J$200:$J$206,MATCH('Manganese Mine'!BC$6,Input_Scen!$C$200:$C$206,1))*BC657+$L$676</f>
        <v>0</v>
      </c>
      <c r="BD676" s="226">
        <f>INDEX(Input_Scen!$J$200:$J$206,MATCH('Manganese Mine'!BD$6,Input_Scen!$C$200:$C$206,1))*BD657+$L$676</f>
        <v>0</v>
      </c>
      <c r="BE676" s="226">
        <f>INDEX(Input_Scen!$J$200:$J$206,MATCH('Manganese Mine'!BE$6,Input_Scen!$C$200:$C$206,1))*BE657+$L$676</f>
        <v>0</v>
      </c>
      <c r="BF676" s="226">
        <f>INDEX(Input_Scen!$J$200:$J$206,MATCH('Manganese Mine'!BF$6,Input_Scen!$C$200:$C$206,1))*BF657+$L$676</f>
        <v>0</v>
      </c>
      <c r="BG676" s="226">
        <f>INDEX(Input_Scen!$J$200:$J$206,MATCH('Manganese Mine'!BG$6,Input_Scen!$C$200:$C$206,1))*BG657+$L$676</f>
        <v>0</v>
      </c>
      <c r="BH676" s="226">
        <f>INDEX(Input_Scen!$J$200:$J$206,MATCH('Manganese Mine'!BH$6,Input_Scen!$C$200:$C$206,1))*BH657+$L$676</f>
        <v>0</v>
      </c>
      <c r="BI676" s="226">
        <f>INDEX(Input_Scen!$J$200:$J$206,MATCH('Manganese Mine'!BI$6,Input_Scen!$C$200:$C$206,1))*BI657+$L$676</f>
        <v>0</v>
      </c>
      <c r="BJ676" s="226">
        <f>INDEX(Input_Scen!$J$200:$J$206,MATCH('Manganese Mine'!BJ$6,Input_Scen!$C$200:$C$206,1))*BJ657+$L$676</f>
        <v>0</v>
      </c>
      <c r="BK676" s="226">
        <f>INDEX(Input_Scen!$J$200:$J$206,MATCH('Manganese Mine'!BK$6,Input_Scen!$C$200:$C$206,1))*BK657+$L$676</f>
        <v>0</v>
      </c>
      <c r="BL676" s="226">
        <f>INDEX(Input_Scen!$J$200:$J$206,MATCH('Manganese Mine'!BL$6,Input_Scen!$C$200:$C$206,1))*BL657+$L$676</f>
        <v>0</v>
      </c>
      <c r="BM676" s="226">
        <f>INDEX(Input_Scen!$J$200:$J$206,MATCH('Manganese Mine'!BM$6,Input_Scen!$C$200:$C$206,1))*BM657+$L$676</f>
        <v>0</v>
      </c>
      <c r="BN676" s="226">
        <f>INDEX(Input_Scen!$J$200:$J$206,MATCH('Manganese Mine'!BN$6,Input_Scen!$C$200:$C$206,1))*BN657+$L$676</f>
        <v>0</v>
      </c>
      <c r="BO676" s="226">
        <f>INDEX(Input_Scen!$J$200:$J$206,MATCH('Manganese Mine'!BO$6,Input_Scen!$C$200:$C$206,1))*BO657+$L$676</f>
        <v>0</v>
      </c>
      <c r="BP676" s="226">
        <f>INDEX(Input_Scen!$J$200:$J$206,MATCH('Manganese Mine'!BP$6,Input_Scen!$C$200:$C$206,1))*BP657+$L$676</f>
        <v>0</v>
      </c>
      <c r="BQ676" s="226">
        <f>INDEX(Input_Scen!$J$200:$J$206,MATCH('Manganese Mine'!BQ$6,Input_Scen!$C$200:$C$206,1))*BQ657+$L$676</f>
        <v>0</v>
      </c>
      <c r="BR676" s="226">
        <f>INDEX(Input_Scen!$J$200:$J$206,MATCH('Manganese Mine'!BR$6,Input_Scen!$C$200:$C$206,1))*BR657+$L$676</f>
        <v>0</v>
      </c>
      <c r="BS676" s="226">
        <f>INDEX(Input_Scen!$J$200:$J$206,MATCH('Manganese Mine'!BS$6,Input_Scen!$C$200:$C$206,1))*BS657+$L$676</f>
        <v>0</v>
      </c>
      <c r="BT676" s="226">
        <f>INDEX(Input_Scen!$J$200:$J$206,MATCH('Manganese Mine'!BT$6,Input_Scen!$C$200:$C$206,1))*BT657+$L$676</f>
        <v>0</v>
      </c>
      <c r="BU676" s="226">
        <f>INDEX(Input_Scen!$J$200:$J$206,MATCH('Manganese Mine'!BU$6,Input_Scen!$C$200:$C$206,1))*BU657+$L$676</f>
        <v>0</v>
      </c>
      <c r="BV676" s="226">
        <f>INDEX(Input_Scen!$J$200:$J$206,MATCH('Manganese Mine'!BV$6,Input_Scen!$C$200:$C$206,1))*BV657+$L$676</f>
        <v>0</v>
      </c>
      <c r="BW676" s="226">
        <f>INDEX(Input_Scen!$J$200:$J$206,MATCH('Manganese Mine'!BW$6,Input_Scen!$C$200:$C$206,1))*BW657+$L$676</f>
        <v>0</v>
      </c>
      <c r="BX676" s="226">
        <f>INDEX(Input_Scen!$J$200:$J$206,MATCH('Manganese Mine'!BX$6,Input_Scen!$C$200:$C$206,1))*BX657+$L$676</f>
        <v>0</v>
      </c>
      <c r="BY676" s="226">
        <f>INDEX(Input_Scen!$J$200:$J$206,MATCH('Manganese Mine'!BY$6,Input_Scen!$C$200:$C$206,1))*BY657+$L$676</f>
        <v>0</v>
      </c>
      <c r="BZ676" s="226">
        <f>INDEX(Input_Scen!$J$200:$J$206,MATCH('Manganese Mine'!BZ$6,Input_Scen!$C$200:$C$206,1))*BZ657+$L$676</f>
        <v>0</v>
      </c>
      <c r="CA676" s="226">
        <f>INDEX(Input_Scen!$J$200:$J$206,MATCH('Manganese Mine'!CA$6,Input_Scen!$C$200:$C$206,1))*CA657+$L$676</f>
        <v>0</v>
      </c>
      <c r="CB676" s="226">
        <f>INDEX(Input_Scen!$J$200:$J$206,MATCH('Manganese Mine'!CB$6,Input_Scen!$C$200:$C$206,1))*CB657+$L$676</f>
        <v>0</v>
      </c>
      <c r="CC676" s="226">
        <f>INDEX(Input_Scen!$J$200:$J$206,MATCH('Manganese Mine'!CC$6,Input_Scen!$C$200:$C$206,1))*CC657+$L$676</f>
        <v>0</v>
      </c>
      <c r="CD676" s="226">
        <f>INDEX(Input_Scen!$J$200:$J$206,MATCH('Manganese Mine'!CD$6,Input_Scen!$C$200:$C$206,1))*CD657+$L$676</f>
        <v>0</v>
      </c>
      <c r="CE676" s="226">
        <f>INDEX(Input_Scen!$J$200:$J$206,MATCH('Manganese Mine'!CE$6,Input_Scen!$C$200:$C$206,1))*CE657+$L$676</f>
        <v>0</v>
      </c>
      <c r="CF676" s="226">
        <f>INDEX(Input_Scen!$J$200:$J$206,MATCH('Manganese Mine'!CF$6,Input_Scen!$C$200:$C$206,1))*CF657+$L$676</f>
        <v>0</v>
      </c>
      <c r="CG676" s="226">
        <f>INDEX(Input_Scen!$J$200:$J$206,MATCH('Manganese Mine'!CG$6,Input_Scen!$C$200:$C$206,1))*CG657+$L$676</f>
        <v>0</v>
      </c>
      <c r="CH676" s="226">
        <f>INDEX(Input_Scen!$J$200:$J$206,MATCH('Manganese Mine'!CH$6,Input_Scen!$C$200:$C$206,1))*CH657+$L$676</f>
        <v>0</v>
      </c>
      <c r="CI676" s="226">
        <f>INDEX(Input_Scen!$J$200:$J$206,MATCH('Manganese Mine'!CI$6,Input_Scen!$C$200:$C$206,1))*CI657+$L$676</f>
        <v>0</v>
      </c>
      <c r="CJ676" s="226">
        <f>INDEX(Input_Scen!$J$200:$J$206,MATCH('Manganese Mine'!CJ$6,Input_Scen!$C$200:$C$206,1))*CJ657+$L$676</f>
        <v>0</v>
      </c>
      <c r="CK676" s="226">
        <f>INDEX(Input_Scen!$J$200:$J$206,MATCH('Manganese Mine'!CK$6,Input_Scen!$C$200:$C$206,1))*CK657+$L$676</f>
        <v>0</v>
      </c>
      <c r="CL676" s="226">
        <f>INDEX(Input_Scen!$J$200:$J$206,MATCH('Manganese Mine'!CL$6,Input_Scen!$C$200:$C$206,1))*CL657+$L$676</f>
        <v>0</v>
      </c>
      <c r="CM676" s="226">
        <f>INDEX(Input_Scen!$J$200:$J$206,MATCH('Manganese Mine'!CM$6,Input_Scen!$C$200:$C$206,1))*CM657+$L$676</f>
        <v>0</v>
      </c>
      <c r="CN676" s="226">
        <f>INDEX(Input_Scen!$J$200:$J$206,MATCH('Manganese Mine'!CN$6,Input_Scen!$C$200:$C$206,1))*CN657+$L$676</f>
        <v>0</v>
      </c>
      <c r="CO676" s="226">
        <f>INDEX(Input_Scen!$J$200:$J$206,MATCH('Manganese Mine'!CO$6,Input_Scen!$C$200:$C$206,1))*CO657+$L$676</f>
        <v>0</v>
      </c>
      <c r="CP676" s="226">
        <f>INDEX(Input_Scen!$J$200:$J$206,MATCH('Manganese Mine'!CP$6,Input_Scen!$C$200:$C$206,1))*CP657+$L$676</f>
        <v>0</v>
      </c>
    </row>
    <row r="677" spans="1:94" ht="12.75" customHeight="1" outlineLevel="1" x14ac:dyDescent="0.2">
      <c r="B677" s="23" t="s">
        <v>249</v>
      </c>
      <c r="J677" s="5" t="s">
        <v>62</v>
      </c>
      <c r="L677" s="145"/>
      <c r="P677" s="146"/>
      <c r="R677" s="190">
        <f>SUM(R675:R676)</f>
        <v>0</v>
      </c>
      <c r="S677" s="190">
        <f t="shared" ref="S677:CD677" si="342">SUM(S675:S676)</f>
        <v>0</v>
      </c>
      <c r="T677" s="190">
        <f t="shared" si="342"/>
        <v>0</v>
      </c>
      <c r="U677" s="190">
        <f t="shared" si="342"/>
        <v>0</v>
      </c>
      <c r="V677" s="190">
        <f t="shared" si="342"/>
        <v>0</v>
      </c>
      <c r="W677" s="190">
        <f t="shared" si="342"/>
        <v>0</v>
      </c>
      <c r="X677" s="190">
        <f t="shared" si="342"/>
        <v>4.4999999999999998E-2</v>
      </c>
      <c r="Y677" s="190">
        <f t="shared" si="342"/>
        <v>4.4999999999999998E-2</v>
      </c>
      <c r="Z677" s="190">
        <f t="shared" si="342"/>
        <v>4.4999999999999998E-2</v>
      </c>
      <c r="AA677" s="190">
        <f t="shared" si="342"/>
        <v>4.4999999999999998E-2</v>
      </c>
      <c r="AB677" s="190">
        <f t="shared" si="342"/>
        <v>4.4999999999999998E-2</v>
      </c>
      <c r="AC677" s="190">
        <f t="shared" si="342"/>
        <v>4.4999999999999998E-2</v>
      </c>
      <c r="AD677" s="190">
        <f t="shared" si="342"/>
        <v>4.4999999999999998E-2</v>
      </c>
      <c r="AE677" s="190">
        <f t="shared" si="342"/>
        <v>4.4999999999999998E-2</v>
      </c>
      <c r="AF677" s="190">
        <f t="shared" si="342"/>
        <v>4.4999999999999998E-2</v>
      </c>
      <c r="AG677" s="190">
        <f t="shared" si="342"/>
        <v>4.4999999999999998E-2</v>
      </c>
      <c r="AH677" s="190">
        <f t="shared" si="342"/>
        <v>4.4999999999999998E-2</v>
      </c>
      <c r="AI677" s="190">
        <f t="shared" si="342"/>
        <v>4.4999999999999998E-2</v>
      </c>
      <c r="AJ677" s="190">
        <f t="shared" si="342"/>
        <v>4.4999999999999998E-2</v>
      </c>
      <c r="AK677" s="190">
        <f t="shared" si="342"/>
        <v>4.4999999999999998E-2</v>
      </c>
      <c r="AL677" s="190">
        <f t="shared" si="342"/>
        <v>4.4999999999999998E-2</v>
      </c>
      <c r="AM677" s="190">
        <f t="shared" si="342"/>
        <v>4.4999999999999998E-2</v>
      </c>
      <c r="AN677" s="190">
        <f t="shared" si="342"/>
        <v>4.4999999999999998E-2</v>
      </c>
      <c r="AO677" s="190">
        <f t="shared" si="342"/>
        <v>0</v>
      </c>
      <c r="AP677" s="190">
        <f t="shared" si="342"/>
        <v>0</v>
      </c>
      <c r="AQ677" s="190">
        <f t="shared" si="342"/>
        <v>0</v>
      </c>
      <c r="AR677" s="190">
        <f t="shared" si="342"/>
        <v>0</v>
      </c>
      <c r="AS677" s="190">
        <f t="shared" si="342"/>
        <v>0</v>
      </c>
      <c r="AT677" s="190">
        <f t="shared" si="342"/>
        <v>0</v>
      </c>
      <c r="AU677" s="190">
        <f t="shared" si="342"/>
        <v>0</v>
      </c>
      <c r="AV677" s="190">
        <f t="shared" si="342"/>
        <v>0</v>
      </c>
      <c r="AW677" s="190">
        <f t="shared" si="342"/>
        <v>0</v>
      </c>
      <c r="AX677" s="190">
        <f t="shared" si="342"/>
        <v>0</v>
      </c>
      <c r="AY677" s="190">
        <f t="shared" si="342"/>
        <v>0</v>
      </c>
      <c r="AZ677" s="190">
        <f t="shared" si="342"/>
        <v>0</v>
      </c>
      <c r="BA677" s="190">
        <f t="shared" si="342"/>
        <v>0</v>
      </c>
      <c r="BB677" s="190">
        <f t="shared" si="342"/>
        <v>0</v>
      </c>
      <c r="BC677" s="190">
        <f t="shared" si="342"/>
        <v>0</v>
      </c>
      <c r="BD677" s="190">
        <f t="shared" si="342"/>
        <v>0</v>
      </c>
      <c r="BE677" s="190">
        <f t="shared" si="342"/>
        <v>0</v>
      </c>
      <c r="BF677" s="190">
        <f t="shared" si="342"/>
        <v>0</v>
      </c>
      <c r="BG677" s="190">
        <f t="shared" si="342"/>
        <v>0</v>
      </c>
      <c r="BH677" s="190">
        <f t="shared" si="342"/>
        <v>0</v>
      </c>
      <c r="BI677" s="190">
        <f t="shared" si="342"/>
        <v>0</v>
      </c>
      <c r="BJ677" s="190">
        <f t="shared" si="342"/>
        <v>0</v>
      </c>
      <c r="BK677" s="190">
        <f t="shared" si="342"/>
        <v>0</v>
      </c>
      <c r="BL677" s="190">
        <f t="shared" si="342"/>
        <v>0</v>
      </c>
      <c r="BM677" s="190">
        <f t="shared" si="342"/>
        <v>0</v>
      </c>
      <c r="BN677" s="190">
        <f t="shared" si="342"/>
        <v>0</v>
      </c>
      <c r="BO677" s="190">
        <f t="shared" si="342"/>
        <v>0</v>
      </c>
      <c r="BP677" s="190">
        <f t="shared" si="342"/>
        <v>0</v>
      </c>
      <c r="BQ677" s="190">
        <f t="shared" si="342"/>
        <v>0</v>
      </c>
      <c r="BR677" s="190">
        <f t="shared" si="342"/>
        <v>0</v>
      </c>
      <c r="BS677" s="190">
        <f t="shared" si="342"/>
        <v>0</v>
      </c>
      <c r="BT677" s="190">
        <f t="shared" si="342"/>
        <v>0</v>
      </c>
      <c r="BU677" s="190">
        <f t="shared" si="342"/>
        <v>0</v>
      </c>
      <c r="BV677" s="190">
        <f t="shared" si="342"/>
        <v>0</v>
      </c>
      <c r="BW677" s="190">
        <f t="shared" si="342"/>
        <v>0</v>
      </c>
      <c r="BX677" s="190">
        <f t="shared" si="342"/>
        <v>0</v>
      </c>
      <c r="BY677" s="190">
        <f t="shared" si="342"/>
        <v>0</v>
      </c>
      <c r="BZ677" s="190">
        <f t="shared" si="342"/>
        <v>0</v>
      </c>
      <c r="CA677" s="190">
        <f t="shared" si="342"/>
        <v>0</v>
      </c>
      <c r="CB677" s="190">
        <f t="shared" si="342"/>
        <v>0</v>
      </c>
      <c r="CC677" s="190">
        <f t="shared" si="342"/>
        <v>0</v>
      </c>
      <c r="CD677" s="190">
        <f t="shared" si="342"/>
        <v>0</v>
      </c>
      <c r="CE677" s="190">
        <f t="shared" ref="CE677:CP677" si="343">SUM(CE675:CE676)</f>
        <v>0</v>
      </c>
      <c r="CF677" s="190">
        <f t="shared" si="343"/>
        <v>0</v>
      </c>
      <c r="CG677" s="190">
        <f t="shared" si="343"/>
        <v>0</v>
      </c>
      <c r="CH677" s="190">
        <f t="shared" si="343"/>
        <v>0</v>
      </c>
      <c r="CI677" s="190">
        <f t="shared" si="343"/>
        <v>0</v>
      </c>
      <c r="CJ677" s="190">
        <f t="shared" si="343"/>
        <v>0</v>
      </c>
      <c r="CK677" s="190">
        <f t="shared" si="343"/>
        <v>0</v>
      </c>
      <c r="CL677" s="190">
        <f t="shared" si="343"/>
        <v>0</v>
      </c>
      <c r="CM677" s="190">
        <f t="shared" si="343"/>
        <v>0</v>
      </c>
      <c r="CN677" s="190">
        <f t="shared" si="343"/>
        <v>0</v>
      </c>
      <c r="CO677" s="190">
        <f t="shared" si="343"/>
        <v>0</v>
      </c>
      <c r="CP677" s="190">
        <f t="shared" si="343"/>
        <v>0</v>
      </c>
    </row>
    <row r="678" spans="1:94" ht="12.75" customHeight="1" outlineLevel="1" x14ac:dyDescent="0.2">
      <c r="B678" s="23"/>
      <c r="L678" s="145"/>
      <c r="P678" s="146"/>
      <c r="R678" s="147"/>
      <c r="S678" s="147"/>
      <c r="T678" s="147"/>
      <c r="U678" s="147"/>
      <c r="V678" s="147"/>
      <c r="W678" s="147"/>
      <c r="X678" s="147"/>
      <c r="Y678" s="147"/>
      <c r="Z678" s="147"/>
      <c r="AA678" s="147"/>
      <c r="AB678" s="147"/>
      <c r="AC678" s="147"/>
      <c r="AD678" s="147"/>
      <c r="AE678" s="147"/>
      <c r="AF678" s="147"/>
      <c r="AG678" s="147"/>
      <c r="AH678" s="147"/>
      <c r="AI678" s="147"/>
      <c r="AJ678" s="147"/>
      <c r="AK678" s="147"/>
      <c r="AL678" s="147"/>
      <c r="AM678" s="147"/>
      <c r="AN678" s="147"/>
      <c r="AO678" s="147"/>
      <c r="AP678" s="147"/>
      <c r="AQ678" s="147"/>
      <c r="AR678" s="147"/>
      <c r="AS678" s="147"/>
      <c r="AT678" s="147"/>
      <c r="AU678" s="147"/>
      <c r="AV678" s="147"/>
      <c r="AW678" s="147"/>
      <c r="AX678" s="147"/>
      <c r="AY678" s="147"/>
      <c r="AZ678" s="147"/>
      <c r="BA678" s="147"/>
      <c r="BB678" s="147"/>
      <c r="BC678" s="147"/>
      <c r="BD678" s="147"/>
      <c r="BE678" s="147"/>
      <c r="BF678" s="147"/>
      <c r="BG678" s="147"/>
      <c r="BH678" s="147"/>
      <c r="BI678" s="147"/>
      <c r="BJ678" s="147"/>
      <c r="BK678" s="147"/>
      <c r="BL678" s="147"/>
      <c r="BM678" s="147"/>
      <c r="BN678" s="147"/>
      <c r="BO678" s="147"/>
      <c r="BP678" s="147"/>
      <c r="BQ678" s="147"/>
      <c r="BR678" s="147"/>
      <c r="BS678" s="147"/>
      <c r="BT678" s="147"/>
      <c r="BU678" s="147"/>
      <c r="BV678" s="147"/>
      <c r="BW678" s="147"/>
      <c r="BX678" s="147"/>
      <c r="BY678" s="147"/>
      <c r="BZ678" s="147"/>
      <c r="CA678" s="147"/>
      <c r="CB678" s="147"/>
      <c r="CC678" s="147"/>
      <c r="CD678" s="147"/>
      <c r="CE678" s="147"/>
      <c r="CF678" s="147"/>
      <c r="CG678" s="147"/>
      <c r="CH678" s="147"/>
      <c r="CI678" s="147"/>
      <c r="CJ678" s="147"/>
      <c r="CK678" s="147"/>
      <c r="CL678" s="147"/>
      <c r="CM678" s="147"/>
      <c r="CN678" s="147"/>
      <c r="CO678" s="147"/>
      <c r="CP678" s="147"/>
    </row>
    <row r="679" spans="1:94" ht="12.75" customHeight="1" outlineLevel="1" x14ac:dyDescent="0.2">
      <c r="B679" s="23" t="s">
        <v>250</v>
      </c>
      <c r="J679" s="5" t="s">
        <v>5</v>
      </c>
      <c r="L679" s="145"/>
      <c r="P679" s="127">
        <f>SUM(R679:CP679)</f>
        <v>167.79117553836872</v>
      </c>
      <c r="R679" s="150">
        <f>R660*R677*R657</f>
        <v>0</v>
      </c>
      <c r="S679" s="150">
        <f t="shared" ref="S679:CD679" si="344">S660*S677*S657</f>
        <v>0</v>
      </c>
      <c r="T679" s="150">
        <f t="shared" si="344"/>
        <v>0</v>
      </c>
      <c r="U679" s="150">
        <f t="shared" si="344"/>
        <v>0</v>
      </c>
      <c r="V679" s="150">
        <f t="shared" si="344"/>
        <v>0</v>
      </c>
      <c r="W679" s="150">
        <f t="shared" si="344"/>
        <v>0</v>
      </c>
      <c r="X679" s="150">
        <f t="shared" si="344"/>
        <v>18.643463948707641</v>
      </c>
      <c r="Y679" s="150">
        <f t="shared" si="344"/>
        <v>17.546789598783661</v>
      </c>
      <c r="Z679" s="150">
        <f t="shared" si="344"/>
        <v>16.450115248859682</v>
      </c>
      <c r="AA679" s="150">
        <f t="shared" si="344"/>
        <v>15.353440898935704</v>
      </c>
      <c r="AB679" s="150">
        <f t="shared" si="344"/>
        <v>14.256766549011724</v>
      </c>
      <c r="AC679" s="150">
        <f t="shared" si="344"/>
        <v>13.160092199087744</v>
      </c>
      <c r="AD679" s="150">
        <f t="shared" si="344"/>
        <v>12.063417849163766</v>
      </c>
      <c r="AE679" s="150">
        <f t="shared" si="344"/>
        <v>10.966743499239787</v>
      </c>
      <c r="AF679" s="150">
        <f t="shared" si="344"/>
        <v>9.8700691493158068</v>
      </c>
      <c r="AG679" s="150">
        <f t="shared" si="344"/>
        <v>8.7733947993918271</v>
      </c>
      <c r="AH679" s="150">
        <f t="shared" si="344"/>
        <v>7.6767204494678483</v>
      </c>
      <c r="AI679" s="150">
        <f t="shared" si="344"/>
        <v>6.5800460995438685</v>
      </c>
      <c r="AJ679" s="150">
        <f t="shared" si="344"/>
        <v>5.4833717496198897</v>
      </c>
      <c r="AK679" s="150">
        <f t="shared" si="344"/>
        <v>4.3866973996959109</v>
      </c>
      <c r="AL679" s="150">
        <f t="shared" si="344"/>
        <v>3.2900230497719325</v>
      </c>
      <c r="AM679" s="150">
        <f t="shared" si="344"/>
        <v>2.1933486998479537</v>
      </c>
      <c r="AN679" s="150">
        <f t="shared" si="344"/>
        <v>1.0966743499239748</v>
      </c>
      <c r="AO679" s="150">
        <f t="shared" si="344"/>
        <v>0</v>
      </c>
      <c r="AP679" s="150">
        <f t="shared" si="344"/>
        <v>0</v>
      </c>
      <c r="AQ679" s="150">
        <f t="shared" si="344"/>
        <v>0</v>
      </c>
      <c r="AR679" s="150">
        <f t="shared" si="344"/>
        <v>0</v>
      </c>
      <c r="AS679" s="150">
        <f t="shared" si="344"/>
        <v>0</v>
      </c>
      <c r="AT679" s="150">
        <f t="shared" si="344"/>
        <v>0</v>
      </c>
      <c r="AU679" s="150">
        <f t="shared" si="344"/>
        <v>0</v>
      </c>
      <c r="AV679" s="150">
        <f t="shared" si="344"/>
        <v>0</v>
      </c>
      <c r="AW679" s="150">
        <f t="shared" si="344"/>
        <v>0</v>
      </c>
      <c r="AX679" s="150">
        <f t="shared" si="344"/>
        <v>0</v>
      </c>
      <c r="AY679" s="150">
        <f t="shared" si="344"/>
        <v>0</v>
      </c>
      <c r="AZ679" s="150">
        <f t="shared" si="344"/>
        <v>0</v>
      </c>
      <c r="BA679" s="150">
        <f t="shared" si="344"/>
        <v>0</v>
      </c>
      <c r="BB679" s="150">
        <f t="shared" si="344"/>
        <v>0</v>
      </c>
      <c r="BC679" s="150">
        <f t="shared" si="344"/>
        <v>0</v>
      </c>
      <c r="BD679" s="150">
        <f t="shared" si="344"/>
        <v>0</v>
      </c>
      <c r="BE679" s="150">
        <f t="shared" si="344"/>
        <v>0</v>
      </c>
      <c r="BF679" s="150">
        <f t="shared" si="344"/>
        <v>0</v>
      </c>
      <c r="BG679" s="150">
        <f t="shared" si="344"/>
        <v>0</v>
      </c>
      <c r="BH679" s="150">
        <f t="shared" si="344"/>
        <v>0</v>
      </c>
      <c r="BI679" s="150">
        <f t="shared" si="344"/>
        <v>0</v>
      </c>
      <c r="BJ679" s="150">
        <f t="shared" si="344"/>
        <v>0</v>
      </c>
      <c r="BK679" s="150">
        <f t="shared" si="344"/>
        <v>0</v>
      </c>
      <c r="BL679" s="150">
        <f t="shared" si="344"/>
        <v>0</v>
      </c>
      <c r="BM679" s="150">
        <f t="shared" si="344"/>
        <v>0</v>
      </c>
      <c r="BN679" s="150">
        <f t="shared" si="344"/>
        <v>0</v>
      </c>
      <c r="BO679" s="150">
        <f t="shared" si="344"/>
        <v>0</v>
      </c>
      <c r="BP679" s="150">
        <f t="shared" si="344"/>
        <v>0</v>
      </c>
      <c r="BQ679" s="150">
        <f t="shared" si="344"/>
        <v>0</v>
      </c>
      <c r="BR679" s="150">
        <f t="shared" si="344"/>
        <v>0</v>
      </c>
      <c r="BS679" s="150">
        <f t="shared" si="344"/>
        <v>0</v>
      </c>
      <c r="BT679" s="150">
        <f t="shared" si="344"/>
        <v>0</v>
      </c>
      <c r="BU679" s="150">
        <f t="shared" si="344"/>
        <v>0</v>
      </c>
      <c r="BV679" s="150">
        <f t="shared" si="344"/>
        <v>0</v>
      </c>
      <c r="BW679" s="150">
        <f t="shared" si="344"/>
        <v>0</v>
      </c>
      <c r="BX679" s="150">
        <f t="shared" si="344"/>
        <v>0</v>
      </c>
      <c r="BY679" s="150">
        <f t="shared" si="344"/>
        <v>0</v>
      </c>
      <c r="BZ679" s="150">
        <f t="shared" si="344"/>
        <v>0</v>
      </c>
      <c r="CA679" s="150">
        <f t="shared" si="344"/>
        <v>0</v>
      </c>
      <c r="CB679" s="150">
        <f t="shared" si="344"/>
        <v>0</v>
      </c>
      <c r="CC679" s="150">
        <f t="shared" si="344"/>
        <v>0</v>
      </c>
      <c r="CD679" s="150">
        <f t="shared" si="344"/>
        <v>0</v>
      </c>
      <c r="CE679" s="150">
        <f t="shared" ref="CE679:CP679" si="345">CE660*CE677*CE657</f>
        <v>0</v>
      </c>
      <c r="CF679" s="150">
        <f t="shared" si="345"/>
        <v>0</v>
      </c>
      <c r="CG679" s="150">
        <f t="shared" si="345"/>
        <v>0</v>
      </c>
      <c r="CH679" s="150">
        <f t="shared" si="345"/>
        <v>0</v>
      </c>
      <c r="CI679" s="150">
        <f t="shared" si="345"/>
        <v>0</v>
      </c>
      <c r="CJ679" s="150">
        <f t="shared" si="345"/>
        <v>0</v>
      </c>
      <c r="CK679" s="150">
        <f t="shared" si="345"/>
        <v>0</v>
      </c>
      <c r="CL679" s="150">
        <f t="shared" si="345"/>
        <v>0</v>
      </c>
      <c r="CM679" s="150">
        <f t="shared" si="345"/>
        <v>0</v>
      </c>
      <c r="CN679" s="150">
        <f t="shared" si="345"/>
        <v>0</v>
      </c>
      <c r="CO679" s="150">
        <f t="shared" si="345"/>
        <v>0</v>
      </c>
      <c r="CP679" s="150">
        <f t="shared" si="345"/>
        <v>0</v>
      </c>
    </row>
    <row r="680" spans="1:94" ht="12.75" customHeight="1" outlineLevel="1" x14ac:dyDescent="0.2">
      <c r="B680" s="23"/>
      <c r="L680" s="145"/>
      <c r="P680" s="146"/>
      <c r="R680" s="147"/>
      <c r="S680" s="147"/>
      <c r="T680" s="147"/>
      <c r="U680" s="147"/>
      <c r="V680" s="147"/>
      <c r="W680" s="147"/>
      <c r="X680" s="147"/>
      <c r="Y680" s="147"/>
      <c r="Z680" s="147"/>
      <c r="AA680" s="147"/>
      <c r="AB680" s="147"/>
      <c r="AC680" s="147"/>
      <c r="AD680" s="147"/>
      <c r="AE680" s="147"/>
      <c r="AF680" s="147"/>
      <c r="AG680" s="147"/>
      <c r="AH680" s="147"/>
      <c r="AI680" s="147"/>
      <c r="AJ680" s="147"/>
      <c r="AK680" s="147"/>
      <c r="AL680" s="147"/>
      <c r="AM680" s="147"/>
      <c r="AN680" s="147"/>
      <c r="AO680" s="147"/>
      <c r="AP680" s="147"/>
      <c r="AQ680" s="147"/>
      <c r="AR680" s="147"/>
      <c r="AS680" s="147"/>
      <c r="AT680" s="147"/>
      <c r="AU680" s="147"/>
      <c r="AV680" s="147"/>
      <c r="AW680" s="147"/>
      <c r="AX680" s="147"/>
      <c r="AY680" s="147"/>
      <c r="AZ680" s="147"/>
      <c r="BA680" s="147"/>
      <c r="BB680" s="147"/>
      <c r="BC680" s="147"/>
      <c r="BD680" s="147"/>
      <c r="BE680" s="147"/>
      <c r="BF680" s="147"/>
      <c r="BG680" s="147"/>
      <c r="BH680" s="147"/>
      <c r="BI680" s="147"/>
      <c r="BJ680" s="147"/>
      <c r="BK680" s="147"/>
      <c r="BL680" s="147"/>
      <c r="BM680" s="147"/>
      <c r="BN680" s="147"/>
      <c r="BO680" s="147"/>
      <c r="BP680" s="147"/>
      <c r="BQ680" s="147"/>
      <c r="BR680" s="147"/>
      <c r="BS680" s="147"/>
      <c r="BT680" s="147"/>
      <c r="BU680" s="147"/>
      <c r="BV680" s="147"/>
      <c r="BW680" s="147"/>
      <c r="BX680" s="147"/>
      <c r="BY680" s="147"/>
      <c r="BZ680" s="147"/>
      <c r="CA680" s="147"/>
      <c r="CB680" s="147"/>
      <c r="CC680" s="147"/>
      <c r="CD680" s="147"/>
      <c r="CE680" s="147"/>
      <c r="CF680" s="147"/>
      <c r="CG680" s="147"/>
      <c r="CH680" s="147"/>
      <c r="CI680" s="147"/>
      <c r="CJ680" s="147"/>
      <c r="CK680" s="147"/>
      <c r="CL680" s="147"/>
      <c r="CM680" s="147"/>
      <c r="CN680" s="147"/>
      <c r="CO680" s="147"/>
      <c r="CP680" s="147"/>
    </row>
    <row r="681" spans="1:94" ht="12.75" customHeight="1" outlineLevel="1" x14ac:dyDescent="0.2">
      <c r="B681" s="169" t="s">
        <v>251</v>
      </c>
      <c r="L681" s="145"/>
      <c r="P681" s="146"/>
      <c r="R681" s="147"/>
      <c r="S681" s="147"/>
      <c r="T681" s="147"/>
      <c r="U681" s="147"/>
      <c r="V681" s="147"/>
      <c r="W681" s="147"/>
      <c r="X681" s="147"/>
      <c r="Y681" s="147"/>
      <c r="Z681" s="147"/>
      <c r="AA681" s="147"/>
      <c r="AB681" s="147"/>
      <c r="AC681" s="147"/>
      <c r="AD681" s="147"/>
      <c r="AE681" s="147"/>
      <c r="AF681" s="147"/>
      <c r="AG681" s="147"/>
      <c r="AH681" s="147"/>
      <c r="AI681" s="147"/>
      <c r="AJ681" s="147"/>
      <c r="AK681" s="147"/>
      <c r="AL681" s="147"/>
      <c r="AM681" s="147"/>
      <c r="AN681" s="147"/>
      <c r="AO681" s="147"/>
      <c r="AP681" s="147"/>
      <c r="AQ681" s="147"/>
      <c r="AR681" s="147"/>
      <c r="AS681" s="147"/>
      <c r="AT681" s="147"/>
      <c r="AU681" s="147"/>
      <c r="AV681" s="147"/>
      <c r="AW681" s="147"/>
      <c r="AX681" s="147"/>
      <c r="AY681" s="147"/>
      <c r="AZ681" s="147"/>
      <c r="BA681" s="147"/>
      <c r="BB681" s="147"/>
      <c r="BC681" s="147"/>
      <c r="BD681" s="147"/>
      <c r="BE681" s="147"/>
      <c r="BF681" s="147"/>
      <c r="BG681" s="147"/>
      <c r="BH681" s="147"/>
      <c r="BI681" s="147"/>
      <c r="BJ681" s="147"/>
      <c r="BK681" s="147"/>
      <c r="BL681" s="147"/>
      <c r="BM681" s="147"/>
      <c r="BN681" s="147"/>
      <c r="BO681" s="147"/>
      <c r="BP681" s="147"/>
      <c r="BQ681" s="147"/>
      <c r="BR681" s="147"/>
      <c r="BS681" s="147"/>
      <c r="BT681" s="147"/>
      <c r="BU681" s="147"/>
      <c r="BV681" s="147"/>
      <c r="BW681" s="147"/>
      <c r="BX681" s="147"/>
      <c r="BY681" s="147"/>
      <c r="BZ681" s="147"/>
      <c r="CA681" s="147"/>
      <c r="CB681" s="147"/>
      <c r="CC681" s="147"/>
      <c r="CD681" s="147"/>
      <c r="CE681" s="147"/>
      <c r="CF681" s="147"/>
      <c r="CG681" s="147"/>
      <c r="CH681" s="147"/>
      <c r="CI681" s="147"/>
      <c r="CJ681" s="147"/>
      <c r="CK681" s="147"/>
      <c r="CL681" s="147"/>
      <c r="CM681" s="147"/>
      <c r="CN681" s="147"/>
      <c r="CO681" s="147"/>
      <c r="CP681" s="147"/>
    </row>
    <row r="682" spans="1:94" ht="12.75" customHeight="1" outlineLevel="1" x14ac:dyDescent="0.2">
      <c r="B682" s="23"/>
      <c r="L682" s="145"/>
      <c r="P682" s="146"/>
      <c r="R682" s="147"/>
      <c r="S682" s="147"/>
      <c r="T682" s="147"/>
      <c r="U682" s="147"/>
      <c r="V682" s="147"/>
      <c r="W682" s="147"/>
      <c r="X682" s="147"/>
      <c r="Y682" s="147"/>
      <c r="Z682" s="147"/>
      <c r="AA682" s="147"/>
      <c r="AB682" s="147"/>
      <c r="AC682" s="147"/>
      <c r="AD682" s="147"/>
      <c r="AE682" s="147"/>
      <c r="AF682" s="147"/>
      <c r="AG682" s="147"/>
      <c r="AH682" s="147"/>
      <c r="AI682" s="147"/>
      <c r="AJ682" s="147"/>
      <c r="AK682" s="147"/>
      <c r="AL682" s="147"/>
      <c r="AM682" s="147"/>
      <c r="AN682" s="147"/>
      <c r="AO682" s="147"/>
      <c r="AP682" s="147"/>
      <c r="AQ682" s="147"/>
      <c r="AR682" s="147"/>
      <c r="AS682" s="147"/>
      <c r="AT682" s="147"/>
      <c r="AU682" s="147"/>
      <c r="AV682" s="147"/>
      <c r="AW682" s="147"/>
      <c r="AX682" s="147"/>
      <c r="AY682" s="147"/>
      <c r="AZ682" s="147"/>
      <c r="BA682" s="147"/>
      <c r="BB682" s="147"/>
      <c r="BC682" s="147"/>
      <c r="BD682" s="147"/>
      <c r="BE682" s="147"/>
      <c r="BF682" s="147"/>
      <c r="BG682" s="147"/>
      <c r="BH682" s="147"/>
      <c r="BI682" s="147"/>
      <c r="BJ682" s="147"/>
      <c r="BK682" s="147"/>
      <c r="BL682" s="147"/>
      <c r="BM682" s="147"/>
      <c r="BN682" s="147"/>
      <c r="BO682" s="147"/>
      <c r="BP682" s="147"/>
      <c r="BQ682" s="147"/>
      <c r="BR682" s="147"/>
      <c r="BS682" s="147"/>
      <c r="BT682" s="147"/>
      <c r="BU682" s="147"/>
      <c r="BV682" s="147"/>
      <c r="BW682" s="147"/>
      <c r="BX682" s="147"/>
      <c r="BY682" s="147"/>
      <c r="BZ682" s="147"/>
      <c r="CA682" s="147"/>
      <c r="CB682" s="147"/>
      <c r="CC682" s="147"/>
      <c r="CD682" s="147"/>
      <c r="CE682" s="147"/>
      <c r="CF682" s="147"/>
      <c r="CG682" s="147"/>
      <c r="CH682" s="147"/>
      <c r="CI682" s="147"/>
      <c r="CJ682" s="147"/>
      <c r="CK682" s="147"/>
      <c r="CL682" s="147"/>
      <c r="CM682" s="147"/>
      <c r="CN682" s="147"/>
      <c r="CO682" s="147"/>
      <c r="CP682" s="147"/>
    </row>
    <row r="683" spans="1:94" ht="12.75" customHeight="1" outlineLevel="1" x14ac:dyDescent="0.2">
      <c r="B683" s="23" t="s">
        <v>203</v>
      </c>
      <c r="J683" s="5" t="s">
        <v>5</v>
      </c>
      <c r="L683" s="145"/>
      <c r="P683" s="127">
        <f>SUM(R683:CP683)</f>
        <v>414.29919886016984</v>
      </c>
      <c r="R683" s="147">
        <f>R662</f>
        <v>0</v>
      </c>
      <c r="S683" s="147">
        <f t="shared" ref="S683:CD683" si="346">S662</f>
        <v>0</v>
      </c>
      <c r="T683" s="147">
        <f t="shared" si="346"/>
        <v>0</v>
      </c>
      <c r="U683" s="147">
        <f t="shared" si="346"/>
        <v>0</v>
      </c>
      <c r="V683" s="147">
        <f t="shared" si="346"/>
        <v>0</v>
      </c>
      <c r="W683" s="147">
        <f t="shared" si="346"/>
        <v>0</v>
      </c>
      <c r="X683" s="147">
        <f t="shared" si="346"/>
        <v>24.370541109421755</v>
      </c>
      <c r="Y683" s="147">
        <f t="shared" si="346"/>
        <v>24.370541109421755</v>
      </c>
      <c r="Z683" s="147">
        <f t="shared" si="346"/>
        <v>24.370541109421755</v>
      </c>
      <c r="AA683" s="147">
        <f t="shared" si="346"/>
        <v>24.370541109421755</v>
      </c>
      <c r="AB683" s="147">
        <f t="shared" si="346"/>
        <v>24.370541109421755</v>
      </c>
      <c r="AC683" s="147">
        <f t="shared" si="346"/>
        <v>24.370541109421755</v>
      </c>
      <c r="AD683" s="147">
        <f t="shared" si="346"/>
        <v>24.370541109421755</v>
      </c>
      <c r="AE683" s="147">
        <f t="shared" si="346"/>
        <v>24.370541109421755</v>
      </c>
      <c r="AF683" s="147">
        <f t="shared" si="346"/>
        <v>24.370541109421755</v>
      </c>
      <c r="AG683" s="147">
        <f t="shared" si="346"/>
        <v>24.370541109421755</v>
      </c>
      <c r="AH683" s="147">
        <f t="shared" si="346"/>
        <v>24.370541109421755</v>
      </c>
      <c r="AI683" s="147">
        <f t="shared" si="346"/>
        <v>24.370541109421755</v>
      </c>
      <c r="AJ683" s="147">
        <f t="shared" si="346"/>
        <v>24.370541109421755</v>
      </c>
      <c r="AK683" s="147">
        <f t="shared" si="346"/>
        <v>24.370541109421755</v>
      </c>
      <c r="AL683" s="147">
        <f t="shared" si="346"/>
        <v>24.370541109421755</v>
      </c>
      <c r="AM683" s="147">
        <f t="shared" si="346"/>
        <v>24.370541109421755</v>
      </c>
      <c r="AN683" s="147">
        <f t="shared" si="346"/>
        <v>24.370541109421662</v>
      </c>
      <c r="AO683" s="147">
        <f t="shared" si="346"/>
        <v>0</v>
      </c>
      <c r="AP683" s="147">
        <f t="shared" si="346"/>
        <v>0</v>
      </c>
      <c r="AQ683" s="147">
        <f t="shared" si="346"/>
        <v>0</v>
      </c>
      <c r="AR683" s="147">
        <f t="shared" si="346"/>
        <v>0</v>
      </c>
      <c r="AS683" s="147">
        <f t="shared" si="346"/>
        <v>0</v>
      </c>
      <c r="AT683" s="147">
        <f t="shared" si="346"/>
        <v>0</v>
      </c>
      <c r="AU683" s="147">
        <f t="shared" si="346"/>
        <v>0</v>
      </c>
      <c r="AV683" s="147">
        <f t="shared" si="346"/>
        <v>0</v>
      </c>
      <c r="AW683" s="147">
        <f t="shared" si="346"/>
        <v>0</v>
      </c>
      <c r="AX683" s="147">
        <f t="shared" si="346"/>
        <v>0</v>
      </c>
      <c r="AY683" s="147">
        <f t="shared" si="346"/>
        <v>0</v>
      </c>
      <c r="AZ683" s="147">
        <f t="shared" si="346"/>
        <v>0</v>
      </c>
      <c r="BA683" s="147">
        <f t="shared" si="346"/>
        <v>0</v>
      </c>
      <c r="BB683" s="147">
        <f t="shared" si="346"/>
        <v>0</v>
      </c>
      <c r="BC683" s="147">
        <f t="shared" si="346"/>
        <v>0</v>
      </c>
      <c r="BD683" s="147">
        <f t="shared" si="346"/>
        <v>0</v>
      </c>
      <c r="BE683" s="147">
        <f t="shared" si="346"/>
        <v>0</v>
      </c>
      <c r="BF683" s="147">
        <f t="shared" si="346"/>
        <v>0</v>
      </c>
      <c r="BG683" s="147">
        <f t="shared" si="346"/>
        <v>0</v>
      </c>
      <c r="BH683" s="147">
        <f t="shared" si="346"/>
        <v>0</v>
      </c>
      <c r="BI683" s="147">
        <f t="shared" si="346"/>
        <v>0</v>
      </c>
      <c r="BJ683" s="147">
        <f t="shared" si="346"/>
        <v>0</v>
      </c>
      <c r="BK683" s="147">
        <f t="shared" si="346"/>
        <v>0</v>
      </c>
      <c r="BL683" s="147">
        <f t="shared" si="346"/>
        <v>0</v>
      </c>
      <c r="BM683" s="147">
        <f t="shared" si="346"/>
        <v>0</v>
      </c>
      <c r="BN683" s="147">
        <f t="shared" si="346"/>
        <v>0</v>
      </c>
      <c r="BO683" s="147">
        <f t="shared" si="346"/>
        <v>0</v>
      </c>
      <c r="BP683" s="147">
        <f t="shared" si="346"/>
        <v>0</v>
      </c>
      <c r="BQ683" s="147">
        <f t="shared" si="346"/>
        <v>0</v>
      </c>
      <c r="BR683" s="147">
        <f t="shared" si="346"/>
        <v>0</v>
      </c>
      <c r="BS683" s="147">
        <f t="shared" si="346"/>
        <v>0</v>
      </c>
      <c r="BT683" s="147">
        <f t="shared" si="346"/>
        <v>0</v>
      </c>
      <c r="BU683" s="147">
        <f t="shared" si="346"/>
        <v>0</v>
      </c>
      <c r="BV683" s="147">
        <f t="shared" si="346"/>
        <v>0</v>
      </c>
      <c r="BW683" s="147">
        <f t="shared" si="346"/>
        <v>0</v>
      </c>
      <c r="BX683" s="147">
        <f t="shared" si="346"/>
        <v>0</v>
      </c>
      <c r="BY683" s="147">
        <f t="shared" si="346"/>
        <v>0</v>
      </c>
      <c r="BZ683" s="147">
        <f t="shared" si="346"/>
        <v>0</v>
      </c>
      <c r="CA683" s="147">
        <f t="shared" si="346"/>
        <v>0</v>
      </c>
      <c r="CB683" s="147">
        <f t="shared" si="346"/>
        <v>0</v>
      </c>
      <c r="CC683" s="147">
        <f t="shared" si="346"/>
        <v>0</v>
      </c>
      <c r="CD683" s="147">
        <f t="shared" si="346"/>
        <v>0</v>
      </c>
      <c r="CE683" s="147">
        <f t="shared" ref="CE683:CP683" si="347">CE662</f>
        <v>0</v>
      </c>
      <c r="CF683" s="147">
        <f t="shared" si="347"/>
        <v>0</v>
      </c>
      <c r="CG683" s="147">
        <f t="shared" si="347"/>
        <v>0</v>
      </c>
      <c r="CH683" s="147">
        <f t="shared" si="347"/>
        <v>0</v>
      </c>
      <c r="CI683" s="147">
        <f t="shared" si="347"/>
        <v>0</v>
      </c>
      <c r="CJ683" s="147">
        <f t="shared" si="347"/>
        <v>0</v>
      </c>
      <c r="CK683" s="147">
        <f t="shared" si="347"/>
        <v>0</v>
      </c>
      <c r="CL683" s="147">
        <f t="shared" si="347"/>
        <v>0</v>
      </c>
      <c r="CM683" s="147">
        <f t="shared" si="347"/>
        <v>0</v>
      </c>
      <c r="CN683" s="147">
        <f t="shared" si="347"/>
        <v>0</v>
      </c>
      <c r="CO683" s="147">
        <f t="shared" si="347"/>
        <v>0</v>
      </c>
      <c r="CP683" s="147">
        <f t="shared" si="347"/>
        <v>0</v>
      </c>
    </row>
    <row r="684" spans="1:94" ht="12.75" customHeight="1" outlineLevel="1" x14ac:dyDescent="0.2">
      <c r="B684" s="173" t="s">
        <v>252</v>
      </c>
      <c r="C684" s="13"/>
      <c r="D684" s="13"/>
      <c r="E684" s="13"/>
      <c r="F684" s="13"/>
      <c r="G684" s="13"/>
      <c r="H684" s="13"/>
      <c r="I684" s="157"/>
      <c r="J684" s="14" t="s">
        <v>5</v>
      </c>
      <c r="K684" s="13"/>
      <c r="L684" s="158"/>
      <c r="M684" s="13"/>
      <c r="N684" s="13"/>
      <c r="O684" s="13"/>
      <c r="P684" s="177">
        <f>SUM(R684:CP684)</f>
        <v>167.79117553836872</v>
      </c>
      <c r="Q684" s="13"/>
      <c r="R684" s="178">
        <f>R679</f>
        <v>0</v>
      </c>
      <c r="S684" s="178">
        <f t="shared" ref="S684:CD684" si="348">S679</f>
        <v>0</v>
      </c>
      <c r="T684" s="178">
        <f t="shared" si="348"/>
        <v>0</v>
      </c>
      <c r="U684" s="178">
        <f t="shared" si="348"/>
        <v>0</v>
      </c>
      <c r="V684" s="178">
        <f t="shared" si="348"/>
        <v>0</v>
      </c>
      <c r="W684" s="178">
        <f t="shared" si="348"/>
        <v>0</v>
      </c>
      <c r="X684" s="178">
        <f t="shared" si="348"/>
        <v>18.643463948707641</v>
      </c>
      <c r="Y684" s="178">
        <f t="shared" si="348"/>
        <v>17.546789598783661</v>
      </c>
      <c r="Z684" s="178">
        <f t="shared" si="348"/>
        <v>16.450115248859682</v>
      </c>
      <c r="AA684" s="178">
        <f t="shared" si="348"/>
        <v>15.353440898935704</v>
      </c>
      <c r="AB684" s="178">
        <f t="shared" si="348"/>
        <v>14.256766549011724</v>
      </c>
      <c r="AC684" s="178">
        <f t="shared" si="348"/>
        <v>13.160092199087744</v>
      </c>
      <c r="AD684" s="178">
        <f t="shared" si="348"/>
        <v>12.063417849163766</v>
      </c>
      <c r="AE684" s="178">
        <f t="shared" si="348"/>
        <v>10.966743499239787</v>
      </c>
      <c r="AF684" s="178">
        <f t="shared" si="348"/>
        <v>9.8700691493158068</v>
      </c>
      <c r="AG684" s="178">
        <f t="shared" si="348"/>
        <v>8.7733947993918271</v>
      </c>
      <c r="AH684" s="178">
        <f t="shared" si="348"/>
        <v>7.6767204494678483</v>
      </c>
      <c r="AI684" s="178">
        <f t="shared" si="348"/>
        <v>6.5800460995438685</v>
      </c>
      <c r="AJ684" s="178">
        <f t="shared" si="348"/>
        <v>5.4833717496198897</v>
      </c>
      <c r="AK684" s="178">
        <f t="shared" si="348"/>
        <v>4.3866973996959109</v>
      </c>
      <c r="AL684" s="178">
        <f t="shared" si="348"/>
        <v>3.2900230497719325</v>
      </c>
      <c r="AM684" s="178">
        <f t="shared" si="348"/>
        <v>2.1933486998479537</v>
      </c>
      <c r="AN684" s="178">
        <f t="shared" si="348"/>
        <v>1.0966743499239748</v>
      </c>
      <c r="AO684" s="178">
        <f t="shared" si="348"/>
        <v>0</v>
      </c>
      <c r="AP684" s="178">
        <f t="shared" si="348"/>
        <v>0</v>
      </c>
      <c r="AQ684" s="178">
        <f t="shared" si="348"/>
        <v>0</v>
      </c>
      <c r="AR684" s="178">
        <f t="shared" si="348"/>
        <v>0</v>
      </c>
      <c r="AS684" s="178">
        <f t="shared" si="348"/>
        <v>0</v>
      </c>
      <c r="AT684" s="178">
        <f t="shared" si="348"/>
        <v>0</v>
      </c>
      <c r="AU684" s="178">
        <f t="shared" si="348"/>
        <v>0</v>
      </c>
      <c r="AV684" s="178">
        <f t="shared" si="348"/>
        <v>0</v>
      </c>
      <c r="AW684" s="178">
        <f t="shared" si="348"/>
        <v>0</v>
      </c>
      <c r="AX684" s="178">
        <f t="shared" si="348"/>
        <v>0</v>
      </c>
      <c r="AY684" s="178">
        <f t="shared" si="348"/>
        <v>0</v>
      </c>
      <c r="AZ684" s="178">
        <f t="shared" si="348"/>
        <v>0</v>
      </c>
      <c r="BA684" s="178">
        <f t="shared" si="348"/>
        <v>0</v>
      </c>
      <c r="BB684" s="178">
        <f t="shared" si="348"/>
        <v>0</v>
      </c>
      <c r="BC684" s="178">
        <f t="shared" si="348"/>
        <v>0</v>
      </c>
      <c r="BD684" s="178">
        <f t="shared" si="348"/>
        <v>0</v>
      </c>
      <c r="BE684" s="178">
        <f t="shared" si="348"/>
        <v>0</v>
      </c>
      <c r="BF684" s="178">
        <f t="shared" si="348"/>
        <v>0</v>
      </c>
      <c r="BG684" s="178">
        <f t="shared" si="348"/>
        <v>0</v>
      </c>
      <c r="BH684" s="178">
        <f t="shared" si="348"/>
        <v>0</v>
      </c>
      <c r="BI684" s="178">
        <f t="shared" si="348"/>
        <v>0</v>
      </c>
      <c r="BJ684" s="178">
        <f t="shared" si="348"/>
        <v>0</v>
      </c>
      <c r="BK684" s="178">
        <f t="shared" si="348"/>
        <v>0</v>
      </c>
      <c r="BL684" s="178">
        <f t="shared" si="348"/>
        <v>0</v>
      </c>
      <c r="BM684" s="178">
        <f t="shared" si="348"/>
        <v>0</v>
      </c>
      <c r="BN684" s="178">
        <f t="shared" si="348"/>
        <v>0</v>
      </c>
      <c r="BO684" s="178">
        <f t="shared" si="348"/>
        <v>0</v>
      </c>
      <c r="BP684" s="178">
        <f t="shared" si="348"/>
        <v>0</v>
      </c>
      <c r="BQ684" s="178">
        <f t="shared" si="348"/>
        <v>0</v>
      </c>
      <c r="BR684" s="178">
        <f t="shared" si="348"/>
        <v>0</v>
      </c>
      <c r="BS684" s="178">
        <f t="shared" si="348"/>
        <v>0</v>
      </c>
      <c r="BT684" s="178">
        <f t="shared" si="348"/>
        <v>0</v>
      </c>
      <c r="BU684" s="178">
        <f t="shared" si="348"/>
        <v>0</v>
      </c>
      <c r="BV684" s="178">
        <f t="shared" si="348"/>
        <v>0</v>
      </c>
      <c r="BW684" s="178">
        <f t="shared" si="348"/>
        <v>0</v>
      </c>
      <c r="BX684" s="178">
        <f t="shared" si="348"/>
        <v>0</v>
      </c>
      <c r="BY684" s="178">
        <f t="shared" si="348"/>
        <v>0</v>
      </c>
      <c r="BZ684" s="178">
        <f t="shared" si="348"/>
        <v>0</v>
      </c>
      <c r="CA684" s="178">
        <f t="shared" si="348"/>
        <v>0</v>
      </c>
      <c r="CB684" s="178">
        <f t="shared" si="348"/>
        <v>0</v>
      </c>
      <c r="CC684" s="178">
        <f t="shared" si="348"/>
        <v>0</v>
      </c>
      <c r="CD684" s="178">
        <f t="shared" si="348"/>
        <v>0</v>
      </c>
      <c r="CE684" s="178">
        <f t="shared" ref="CE684:CP684" si="349">CE679</f>
        <v>0</v>
      </c>
      <c r="CF684" s="178">
        <f t="shared" si="349"/>
        <v>0</v>
      </c>
      <c r="CG684" s="178">
        <f t="shared" si="349"/>
        <v>0</v>
      </c>
      <c r="CH684" s="178">
        <f t="shared" si="349"/>
        <v>0</v>
      </c>
      <c r="CI684" s="178">
        <f t="shared" si="349"/>
        <v>0</v>
      </c>
      <c r="CJ684" s="178">
        <f t="shared" si="349"/>
        <v>0</v>
      </c>
      <c r="CK684" s="178">
        <f t="shared" si="349"/>
        <v>0</v>
      </c>
      <c r="CL684" s="178">
        <f t="shared" si="349"/>
        <v>0</v>
      </c>
      <c r="CM684" s="178">
        <f t="shared" si="349"/>
        <v>0</v>
      </c>
      <c r="CN684" s="178">
        <f t="shared" si="349"/>
        <v>0</v>
      </c>
      <c r="CO684" s="178">
        <f t="shared" si="349"/>
        <v>0</v>
      </c>
      <c r="CP684" s="178">
        <f t="shared" si="349"/>
        <v>0</v>
      </c>
    </row>
    <row r="685" spans="1:94" ht="12.75" customHeight="1" outlineLevel="1" x14ac:dyDescent="0.2">
      <c r="B685" s="23"/>
      <c r="J685" s="5" t="s">
        <v>5</v>
      </c>
      <c r="L685" s="145"/>
      <c r="P685" s="180">
        <f>SUM(R685:CP685)</f>
        <v>582.09037439853842</v>
      </c>
      <c r="R685" s="156">
        <f>SUM(R683:R684)</f>
        <v>0</v>
      </c>
      <c r="S685" s="156">
        <f t="shared" ref="S685:CD685" si="350">SUM(S683:S684)</f>
        <v>0</v>
      </c>
      <c r="T685" s="156">
        <f t="shared" si="350"/>
        <v>0</v>
      </c>
      <c r="U685" s="156">
        <f t="shared" si="350"/>
        <v>0</v>
      </c>
      <c r="V685" s="156">
        <f t="shared" si="350"/>
        <v>0</v>
      </c>
      <c r="W685" s="156">
        <f t="shared" si="350"/>
        <v>0</v>
      </c>
      <c r="X685" s="156">
        <f t="shared" si="350"/>
        <v>43.014005058129399</v>
      </c>
      <c r="Y685" s="156">
        <f t="shared" si="350"/>
        <v>41.917330708205412</v>
      </c>
      <c r="Z685" s="156">
        <f t="shared" si="350"/>
        <v>40.82065635828144</v>
      </c>
      <c r="AA685" s="156">
        <f t="shared" si="350"/>
        <v>39.72398200835746</v>
      </c>
      <c r="AB685" s="156">
        <f t="shared" si="350"/>
        <v>38.62730765843348</v>
      </c>
      <c r="AC685" s="156">
        <f t="shared" si="350"/>
        <v>37.530633308509501</v>
      </c>
      <c r="AD685" s="156">
        <f t="shared" si="350"/>
        <v>36.433958958585521</v>
      </c>
      <c r="AE685" s="156">
        <f t="shared" si="350"/>
        <v>35.337284608661541</v>
      </c>
      <c r="AF685" s="156">
        <f t="shared" si="350"/>
        <v>34.240610258737561</v>
      </c>
      <c r="AG685" s="156">
        <f t="shared" si="350"/>
        <v>33.143935908813582</v>
      </c>
      <c r="AH685" s="156">
        <f t="shared" si="350"/>
        <v>32.047261558889602</v>
      </c>
      <c r="AI685" s="156">
        <f t="shared" si="350"/>
        <v>30.950587208965622</v>
      </c>
      <c r="AJ685" s="156">
        <f t="shared" si="350"/>
        <v>29.853912859041642</v>
      </c>
      <c r="AK685" s="156">
        <f t="shared" si="350"/>
        <v>28.757238509117666</v>
      </c>
      <c r="AL685" s="156">
        <f t="shared" si="350"/>
        <v>27.660564159193687</v>
      </c>
      <c r="AM685" s="156">
        <f t="shared" si="350"/>
        <v>26.563889809269707</v>
      </c>
      <c r="AN685" s="156">
        <f t="shared" si="350"/>
        <v>25.467215459345638</v>
      </c>
      <c r="AO685" s="156">
        <f t="shared" si="350"/>
        <v>0</v>
      </c>
      <c r="AP685" s="156">
        <f t="shared" si="350"/>
        <v>0</v>
      </c>
      <c r="AQ685" s="156">
        <f t="shared" si="350"/>
        <v>0</v>
      </c>
      <c r="AR685" s="156">
        <f t="shared" si="350"/>
        <v>0</v>
      </c>
      <c r="AS685" s="156">
        <f t="shared" si="350"/>
        <v>0</v>
      </c>
      <c r="AT685" s="156">
        <f t="shared" si="350"/>
        <v>0</v>
      </c>
      <c r="AU685" s="156">
        <f t="shared" si="350"/>
        <v>0</v>
      </c>
      <c r="AV685" s="156">
        <f t="shared" si="350"/>
        <v>0</v>
      </c>
      <c r="AW685" s="156">
        <f t="shared" si="350"/>
        <v>0</v>
      </c>
      <c r="AX685" s="156">
        <f t="shared" si="350"/>
        <v>0</v>
      </c>
      <c r="AY685" s="156">
        <f t="shared" si="350"/>
        <v>0</v>
      </c>
      <c r="AZ685" s="156">
        <f t="shared" si="350"/>
        <v>0</v>
      </c>
      <c r="BA685" s="156">
        <f t="shared" si="350"/>
        <v>0</v>
      </c>
      <c r="BB685" s="156">
        <f t="shared" si="350"/>
        <v>0</v>
      </c>
      <c r="BC685" s="156">
        <f t="shared" si="350"/>
        <v>0</v>
      </c>
      <c r="BD685" s="156">
        <f t="shared" si="350"/>
        <v>0</v>
      </c>
      <c r="BE685" s="156">
        <f t="shared" si="350"/>
        <v>0</v>
      </c>
      <c r="BF685" s="156">
        <f t="shared" si="350"/>
        <v>0</v>
      </c>
      <c r="BG685" s="156">
        <f t="shared" si="350"/>
        <v>0</v>
      </c>
      <c r="BH685" s="156">
        <f t="shared" si="350"/>
        <v>0</v>
      </c>
      <c r="BI685" s="156">
        <f t="shared" si="350"/>
        <v>0</v>
      </c>
      <c r="BJ685" s="156">
        <f t="shared" si="350"/>
        <v>0</v>
      </c>
      <c r="BK685" s="156">
        <f t="shared" si="350"/>
        <v>0</v>
      </c>
      <c r="BL685" s="156">
        <f t="shared" si="350"/>
        <v>0</v>
      </c>
      <c r="BM685" s="156">
        <f t="shared" si="350"/>
        <v>0</v>
      </c>
      <c r="BN685" s="156">
        <f t="shared" si="350"/>
        <v>0</v>
      </c>
      <c r="BO685" s="156">
        <f t="shared" si="350"/>
        <v>0</v>
      </c>
      <c r="BP685" s="156">
        <f t="shared" si="350"/>
        <v>0</v>
      </c>
      <c r="BQ685" s="156">
        <f t="shared" si="350"/>
        <v>0</v>
      </c>
      <c r="BR685" s="156">
        <f t="shared" si="350"/>
        <v>0</v>
      </c>
      <c r="BS685" s="156">
        <f t="shared" si="350"/>
        <v>0</v>
      </c>
      <c r="BT685" s="156">
        <f t="shared" si="350"/>
        <v>0</v>
      </c>
      <c r="BU685" s="156">
        <f t="shared" si="350"/>
        <v>0</v>
      </c>
      <c r="BV685" s="156">
        <f t="shared" si="350"/>
        <v>0</v>
      </c>
      <c r="BW685" s="156">
        <f t="shared" si="350"/>
        <v>0</v>
      </c>
      <c r="BX685" s="156">
        <f t="shared" si="350"/>
        <v>0</v>
      </c>
      <c r="BY685" s="156">
        <f t="shared" si="350"/>
        <v>0</v>
      </c>
      <c r="BZ685" s="156">
        <f t="shared" si="350"/>
        <v>0</v>
      </c>
      <c r="CA685" s="156">
        <f t="shared" si="350"/>
        <v>0</v>
      </c>
      <c r="CB685" s="156">
        <f t="shared" si="350"/>
        <v>0</v>
      </c>
      <c r="CC685" s="156">
        <f t="shared" si="350"/>
        <v>0</v>
      </c>
      <c r="CD685" s="156">
        <f t="shared" si="350"/>
        <v>0</v>
      </c>
      <c r="CE685" s="156">
        <f t="shared" ref="CE685:CP685" si="351">SUM(CE683:CE684)</f>
        <v>0</v>
      </c>
      <c r="CF685" s="156">
        <f t="shared" si="351"/>
        <v>0</v>
      </c>
      <c r="CG685" s="156">
        <f t="shared" si="351"/>
        <v>0</v>
      </c>
      <c r="CH685" s="156">
        <f t="shared" si="351"/>
        <v>0</v>
      </c>
      <c r="CI685" s="156">
        <f t="shared" si="351"/>
        <v>0</v>
      </c>
      <c r="CJ685" s="156">
        <f t="shared" si="351"/>
        <v>0</v>
      </c>
      <c r="CK685" s="156">
        <f t="shared" si="351"/>
        <v>0</v>
      </c>
      <c r="CL685" s="156">
        <f t="shared" si="351"/>
        <v>0</v>
      </c>
      <c r="CM685" s="156">
        <f t="shared" si="351"/>
        <v>0</v>
      </c>
      <c r="CN685" s="156">
        <f t="shared" si="351"/>
        <v>0</v>
      </c>
      <c r="CO685" s="156">
        <f t="shared" si="351"/>
        <v>0</v>
      </c>
      <c r="CP685" s="156">
        <f t="shared" si="351"/>
        <v>0</v>
      </c>
    </row>
    <row r="686" spans="1:94" ht="12.75" customHeight="1" outlineLevel="1" x14ac:dyDescent="0.2">
      <c r="L686" s="145"/>
      <c r="P686" s="146"/>
      <c r="R686" s="147"/>
      <c r="S686" s="147"/>
      <c r="T686" s="147"/>
      <c r="U686" s="147"/>
      <c r="V686" s="147"/>
      <c r="W686" s="147"/>
      <c r="X686" s="147"/>
      <c r="Y686" s="147"/>
      <c r="Z686" s="147"/>
      <c r="AA686" s="147"/>
      <c r="AB686" s="147"/>
      <c r="AC686" s="147"/>
      <c r="AD686" s="147"/>
      <c r="AE686" s="147"/>
      <c r="AF686" s="147"/>
      <c r="AG686" s="147"/>
      <c r="AH686" s="147"/>
      <c r="AI686" s="147"/>
      <c r="AJ686" s="147"/>
      <c r="AK686" s="147"/>
      <c r="AL686" s="147"/>
      <c r="AM686" s="147"/>
      <c r="AN686" s="147"/>
      <c r="AO686" s="147"/>
      <c r="AP686" s="147"/>
      <c r="AQ686" s="147"/>
      <c r="AR686" s="147"/>
      <c r="AS686" s="147"/>
      <c r="AT686" s="147"/>
      <c r="AU686" s="147"/>
      <c r="AV686" s="147"/>
      <c r="AW686" s="147"/>
      <c r="AX686" s="147"/>
      <c r="AY686" s="147"/>
      <c r="AZ686" s="147"/>
      <c r="BA686" s="147"/>
      <c r="BB686" s="147"/>
      <c r="BC686" s="147"/>
      <c r="BD686" s="147"/>
      <c r="BE686" s="147"/>
      <c r="BF686" s="147"/>
      <c r="BG686" s="147"/>
      <c r="BH686" s="147"/>
      <c r="BI686" s="147"/>
      <c r="BJ686" s="147"/>
      <c r="BK686" s="147"/>
      <c r="BL686" s="147"/>
      <c r="BM686" s="147"/>
      <c r="BN686" s="147"/>
      <c r="BO686" s="147"/>
      <c r="BP686" s="147"/>
      <c r="BQ686" s="147"/>
      <c r="BR686" s="147"/>
      <c r="BS686" s="147"/>
      <c r="BT686" s="147"/>
      <c r="BU686" s="147"/>
      <c r="BV686" s="147"/>
      <c r="BW686" s="147"/>
      <c r="BX686" s="147"/>
      <c r="BY686" s="147"/>
      <c r="BZ686" s="147"/>
      <c r="CA686" s="147"/>
      <c r="CB686" s="147"/>
      <c r="CC686" s="147"/>
      <c r="CD686" s="147"/>
      <c r="CE686" s="147"/>
      <c r="CF686" s="147"/>
      <c r="CG686" s="147"/>
      <c r="CH686" s="147"/>
      <c r="CI686" s="147"/>
      <c r="CJ686" s="147"/>
      <c r="CK686" s="147"/>
      <c r="CL686" s="147"/>
      <c r="CM686" s="147"/>
      <c r="CN686" s="147"/>
      <c r="CO686" s="147"/>
      <c r="CP686" s="147"/>
    </row>
    <row r="687" spans="1:94" ht="12.75" customHeight="1" x14ac:dyDescent="0.2">
      <c r="L687" s="145"/>
      <c r="P687" s="146"/>
      <c r="R687" s="147"/>
      <c r="S687" s="147"/>
      <c r="T687" s="147"/>
      <c r="U687" s="147"/>
      <c r="V687" s="147"/>
      <c r="W687" s="147"/>
      <c r="X687" s="147"/>
      <c r="Y687" s="147"/>
      <c r="Z687" s="147"/>
      <c r="AA687" s="147"/>
      <c r="AB687" s="147"/>
      <c r="AC687" s="147"/>
      <c r="AD687" s="147"/>
      <c r="AE687" s="147"/>
      <c r="AF687" s="147"/>
      <c r="AG687" s="147"/>
      <c r="AH687" s="147"/>
      <c r="AI687" s="147"/>
      <c r="AJ687" s="147"/>
      <c r="AK687" s="147"/>
      <c r="AL687" s="147"/>
      <c r="AM687" s="147"/>
      <c r="AN687" s="147"/>
      <c r="AO687" s="147"/>
      <c r="AP687" s="147"/>
      <c r="AQ687" s="147"/>
      <c r="AR687" s="147"/>
      <c r="AS687" s="147"/>
      <c r="AT687" s="147"/>
      <c r="AU687" s="147"/>
      <c r="AV687" s="147"/>
      <c r="AW687" s="147"/>
      <c r="AX687" s="147"/>
      <c r="AY687" s="147"/>
      <c r="AZ687" s="147"/>
      <c r="BA687" s="147"/>
      <c r="BB687" s="147"/>
      <c r="BC687" s="147"/>
      <c r="BD687" s="147"/>
      <c r="BE687" s="147"/>
      <c r="BF687" s="147"/>
      <c r="BG687" s="147"/>
      <c r="BH687" s="147"/>
      <c r="BI687" s="147"/>
      <c r="BJ687" s="147"/>
      <c r="BK687" s="147"/>
      <c r="BL687" s="147"/>
      <c r="BM687" s="147"/>
      <c r="BN687" s="147"/>
      <c r="BO687" s="147"/>
      <c r="BP687" s="147"/>
      <c r="BQ687" s="147"/>
      <c r="BR687" s="147"/>
      <c r="BS687" s="147"/>
      <c r="BT687" s="147"/>
      <c r="BU687" s="147"/>
      <c r="BV687" s="147"/>
      <c r="BW687" s="147"/>
      <c r="BX687" s="147"/>
      <c r="BY687" s="147"/>
      <c r="BZ687" s="147"/>
      <c r="CA687" s="147"/>
      <c r="CB687" s="147"/>
      <c r="CC687" s="147"/>
      <c r="CD687" s="147"/>
      <c r="CE687" s="147"/>
      <c r="CF687" s="147"/>
      <c r="CG687" s="147"/>
      <c r="CH687" s="147"/>
      <c r="CI687" s="147"/>
      <c r="CJ687" s="147"/>
      <c r="CK687" s="147"/>
      <c r="CL687" s="147"/>
      <c r="CM687" s="147"/>
      <c r="CN687" s="147"/>
      <c r="CO687" s="147"/>
      <c r="CP687" s="147"/>
    </row>
    <row r="688" spans="1:94" s="385" customFormat="1" ht="12.75" customHeight="1" x14ac:dyDescent="0.2">
      <c r="A688" s="381" t="s">
        <v>441</v>
      </c>
      <c r="B688" s="382"/>
      <c r="C688" s="382"/>
      <c r="D688" s="382"/>
      <c r="E688" s="382"/>
      <c r="F688" s="382"/>
      <c r="G688" s="382"/>
      <c r="H688" s="382"/>
      <c r="I688" s="383"/>
      <c r="J688" s="383"/>
      <c r="K688" s="382"/>
      <c r="L688" s="382"/>
      <c r="M688" s="382"/>
      <c r="N688" s="382"/>
      <c r="O688" s="382"/>
      <c r="P688" s="384"/>
      <c r="Q688" s="382"/>
      <c r="R688" s="382"/>
      <c r="S688" s="382"/>
      <c r="T688" s="382"/>
      <c r="U688" s="382"/>
      <c r="V688" s="382"/>
      <c r="W688" s="382"/>
      <c r="X688" s="382"/>
      <c r="Y688" s="382"/>
      <c r="Z688" s="382"/>
      <c r="AA688" s="382"/>
      <c r="AB688" s="382"/>
      <c r="AC688" s="382"/>
      <c r="AD688" s="382"/>
      <c r="AE688" s="382"/>
      <c r="AF688" s="382"/>
      <c r="AG688" s="382"/>
      <c r="AH688" s="382"/>
      <c r="AI688" s="382"/>
      <c r="AJ688" s="382"/>
      <c r="AK688" s="382"/>
      <c r="AL688" s="382"/>
      <c r="AM688" s="382"/>
      <c r="AN688" s="382"/>
      <c r="AO688" s="382"/>
      <c r="AP688" s="382"/>
      <c r="AQ688" s="382"/>
      <c r="AR688" s="382"/>
      <c r="AS688" s="382"/>
      <c r="AT688" s="382"/>
      <c r="AU688" s="382"/>
      <c r="AV688" s="382"/>
      <c r="AW688" s="382"/>
      <c r="AX688" s="382"/>
      <c r="AY688" s="382"/>
      <c r="AZ688" s="382"/>
      <c r="BA688" s="382"/>
      <c r="BB688" s="382"/>
      <c r="BC688" s="382"/>
      <c r="BD688" s="382"/>
      <c r="BE688" s="382"/>
      <c r="BF688" s="382"/>
      <c r="BG688" s="382"/>
      <c r="BH688" s="382"/>
      <c r="BI688" s="382"/>
      <c r="BJ688" s="382"/>
      <c r="BK688" s="382"/>
      <c r="BL688" s="382"/>
      <c r="BM688" s="382"/>
      <c r="BN688" s="382"/>
      <c r="BO688" s="382"/>
      <c r="BP688" s="382"/>
      <c r="BQ688" s="382"/>
      <c r="BR688" s="382"/>
      <c r="BS688" s="382"/>
      <c r="BT688" s="382"/>
      <c r="BU688" s="382"/>
      <c r="BV688" s="382"/>
      <c r="BW688" s="382"/>
      <c r="BX688" s="382"/>
      <c r="BY688" s="382"/>
      <c r="BZ688" s="382"/>
      <c r="CA688" s="382"/>
      <c r="CB688" s="382"/>
      <c r="CC688" s="382"/>
      <c r="CD688" s="382"/>
      <c r="CE688" s="382"/>
      <c r="CF688" s="382"/>
      <c r="CG688" s="382"/>
      <c r="CH688" s="382"/>
      <c r="CI688" s="382"/>
      <c r="CJ688" s="382"/>
      <c r="CK688" s="382"/>
      <c r="CL688" s="382"/>
      <c r="CM688" s="382"/>
      <c r="CN688" s="382"/>
      <c r="CO688" s="382"/>
      <c r="CP688" s="382"/>
    </row>
    <row r="689" spans="2:94" ht="12.75" customHeight="1" x14ac:dyDescent="0.2">
      <c r="L689" s="145"/>
      <c r="P689" s="146"/>
      <c r="R689" s="147"/>
      <c r="S689" s="147"/>
      <c r="T689" s="147"/>
      <c r="U689" s="147"/>
      <c r="V689" s="147"/>
      <c r="W689" s="147"/>
      <c r="X689" s="147"/>
      <c r="Y689" s="147"/>
      <c r="Z689" s="147"/>
      <c r="AA689" s="147"/>
      <c r="AB689" s="147"/>
      <c r="AC689" s="147"/>
      <c r="AD689" s="147"/>
      <c r="AE689" s="147"/>
      <c r="AF689" s="147"/>
      <c r="AG689" s="147"/>
      <c r="AH689" s="147"/>
      <c r="AI689" s="147"/>
      <c r="AJ689" s="147"/>
      <c r="AK689" s="147"/>
      <c r="AL689" s="147"/>
      <c r="AM689" s="147"/>
      <c r="AN689" s="147"/>
      <c r="AO689" s="147"/>
      <c r="AP689" s="147"/>
      <c r="AQ689" s="147"/>
      <c r="AR689" s="147"/>
      <c r="AS689" s="147"/>
      <c r="AT689" s="147"/>
      <c r="AU689" s="147"/>
      <c r="AV689" s="147"/>
      <c r="AW689" s="147"/>
      <c r="AX689" s="147"/>
      <c r="AY689" s="147"/>
      <c r="AZ689" s="147"/>
      <c r="BA689" s="147"/>
      <c r="BB689" s="147"/>
      <c r="BC689" s="147"/>
      <c r="BD689" s="147"/>
      <c r="BE689" s="147"/>
      <c r="BF689" s="147"/>
      <c r="BG689" s="147"/>
      <c r="BH689" s="147"/>
      <c r="BI689" s="147"/>
      <c r="BJ689" s="147"/>
      <c r="BK689" s="147"/>
      <c r="BL689" s="147"/>
      <c r="BM689" s="147"/>
      <c r="BN689" s="147"/>
      <c r="BO689" s="147"/>
      <c r="BP689" s="147"/>
      <c r="BQ689" s="147"/>
      <c r="BR689" s="147"/>
      <c r="BS689" s="147"/>
      <c r="BT689" s="147"/>
      <c r="BU689" s="147"/>
      <c r="BV689" s="147"/>
      <c r="BW689" s="147"/>
      <c r="BX689" s="147"/>
      <c r="BY689" s="147"/>
      <c r="BZ689" s="147"/>
      <c r="CA689" s="147"/>
      <c r="CB689" s="147"/>
      <c r="CC689" s="147"/>
      <c r="CD689" s="147"/>
      <c r="CE689" s="147"/>
      <c r="CF689" s="147"/>
      <c r="CG689" s="147"/>
      <c r="CH689" s="147"/>
      <c r="CI689" s="147"/>
      <c r="CJ689" s="147"/>
      <c r="CK689" s="147"/>
      <c r="CL689" s="147"/>
      <c r="CM689" s="147"/>
      <c r="CN689" s="147"/>
      <c r="CO689" s="147"/>
      <c r="CP689" s="147"/>
    </row>
    <row r="690" spans="2:94" customFormat="1" ht="15" x14ac:dyDescent="0.25">
      <c r="B690" s="332" t="s">
        <v>452</v>
      </c>
      <c r="C690" s="3"/>
      <c r="J690" s="306"/>
      <c r="P690" s="357"/>
    </row>
    <row r="691" spans="2:94" customFormat="1" ht="15" x14ac:dyDescent="0.25">
      <c r="J691" s="306"/>
      <c r="P691" s="357"/>
    </row>
    <row r="692" spans="2:94" customFormat="1" ht="15" x14ac:dyDescent="0.25">
      <c r="B692" t="s">
        <v>667</v>
      </c>
      <c r="J692" s="306" t="s">
        <v>18</v>
      </c>
      <c r="P692" s="357"/>
      <c r="R692" s="531">
        <f>R657</f>
        <v>0</v>
      </c>
      <c r="S692" s="531">
        <f t="shared" ref="S692:CD692" si="352">S657</f>
        <v>0</v>
      </c>
      <c r="T692" s="531">
        <f t="shared" si="352"/>
        <v>0</v>
      </c>
      <c r="U692" s="531">
        <f t="shared" si="352"/>
        <v>0</v>
      </c>
      <c r="V692" s="531">
        <f t="shared" si="352"/>
        <v>0</v>
      </c>
      <c r="W692" s="531">
        <f t="shared" si="352"/>
        <v>0</v>
      </c>
      <c r="X692" s="531">
        <f t="shared" si="352"/>
        <v>1</v>
      </c>
      <c r="Y692" s="531">
        <f t="shared" si="352"/>
        <v>1</v>
      </c>
      <c r="Z692" s="531">
        <f t="shared" si="352"/>
        <v>1</v>
      </c>
      <c r="AA692" s="531">
        <f t="shared" si="352"/>
        <v>1</v>
      </c>
      <c r="AB692" s="531">
        <f t="shared" si="352"/>
        <v>1</v>
      </c>
      <c r="AC692" s="531">
        <f t="shared" si="352"/>
        <v>1</v>
      </c>
      <c r="AD692" s="531">
        <f t="shared" si="352"/>
        <v>1</v>
      </c>
      <c r="AE692" s="531">
        <f t="shared" si="352"/>
        <v>1</v>
      </c>
      <c r="AF692" s="531">
        <f t="shared" si="352"/>
        <v>1</v>
      </c>
      <c r="AG692" s="531">
        <f t="shared" si="352"/>
        <v>1</v>
      </c>
      <c r="AH692" s="531">
        <f t="shared" si="352"/>
        <v>1</v>
      </c>
      <c r="AI692" s="531">
        <f t="shared" si="352"/>
        <v>1</v>
      </c>
      <c r="AJ692" s="531">
        <f t="shared" si="352"/>
        <v>1</v>
      </c>
      <c r="AK692" s="531">
        <f t="shared" si="352"/>
        <v>1</v>
      </c>
      <c r="AL692" s="531">
        <f t="shared" si="352"/>
        <v>1</v>
      </c>
      <c r="AM692" s="531">
        <f t="shared" si="352"/>
        <v>1</v>
      </c>
      <c r="AN692" s="531">
        <f t="shared" si="352"/>
        <v>1</v>
      </c>
      <c r="AO692" s="531">
        <f t="shared" si="352"/>
        <v>0</v>
      </c>
      <c r="AP692" s="531">
        <f t="shared" si="352"/>
        <v>0</v>
      </c>
      <c r="AQ692" s="531">
        <f t="shared" si="352"/>
        <v>0</v>
      </c>
      <c r="AR692" s="531">
        <f t="shared" si="352"/>
        <v>0</v>
      </c>
      <c r="AS692" s="531">
        <f t="shared" si="352"/>
        <v>0</v>
      </c>
      <c r="AT692" s="531">
        <f t="shared" si="352"/>
        <v>0</v>
      </c>
      <c r="AU692" s="531">
        <f t="shared" si="352"/>
        <v>0</v>
      </c>
      <c r="AV692" s="531">
        <f t="shared" si="352"/>
        <v>0</v>
      </c>
      <c r="AW692" s="531">
        <f t="shared" si="352"/>
        <v>0</v>
      </c>
      <c r="AX692" s="531">
        <f t="shared" si="352"/>
        <v>0</v>
      </c>
      <c r="AY692" s="531">
        <f t="shared" si="352"/>
        <v>0</v>
      </c>
      <c r="AZ692" s="531">
        <f t="shared" si="352"/>
        <v>0</v>
      </c>
      <c r="BA692" s="531">
        <f t="shared" si="352"/>
        <v>0</v>
      </c>
      <c r="BB692" s="531">
        <f t="shared" si="352"/>
        <v>0</v>
      </c>
      <c r="BC692" s="531">
        <f t="shared" si="352"/>
        <v>0</v>
      </c>
      <c r="BD692" s="531">
        <f t="shared" si="352"/>
        <v>0</v>
      </c>
      <c r="BE692" s="531">
        <f t="shared" si="352"/>
        <v>0</v>
      </c>
      <c r="BF692" s="531">
        <f t="shared" si="352"/>
        <v>0</v>
      </c>
      <c r="BG692" s="531">
        <f t="shared" si="352"/>
        <v>0</v>
      </c>
      <c r="BH692" s="531">
        <f t="shared" si="352"/>
        <v>0</v>
      </c>
      <c r="BI692" s="531">
        <f t="shared" si="352"/>
        <v>0</v>
      </c>
      <c r="BJ692" s="531">
        <f t="shared" si="352"/>
        <v>0</v>
      </c>
      <c r="BK692" s="531">
        <f t="shared" si="352"/>
        <v>0</v>
      </c>
      <c r="BL692" s="531">
        <f t="shared" si="352"/>
        <v>0</v>
      </c>
      <c r="BM692" s="531">
        <f t="shared" si="352"/>
        <v>0</v>
      </c>
      <c r="BN692" s="531">
        <f t="shared" si="352"/>
        <v>0</v>
      </c>
      <c r="BO692" s="531">
        <f t="shared" si="352"/>
        <v>0</v>
      </c>
      <c r="BP692" s="531">
        <f t="shared" si="352"/>
        <v>0</v>
      </c>
      <c r="BQ692" s="531">
        <f t="shared" si="352"/>
        <v>0</v>
      </c>
      <c r="BR692" s="531">
        <f t="shared" si="352"/>
        <v>0</v>
      </c>
      <c r="BS692" s="531">
        <f t="shared" si="352"/>
        <v>0</v>
      </c>
      <c r="BT692" s="531">
        <f t="shared" si="352"/>
        <v>0</v>
      </c>
      <c r="BU692" s="531">
        <f t="shared" si="352"/>
        <v>0</v>
      </c>
      <c r="BV692" s="531">
        <f t="shared" si="352"/>
        <v>0</v>
      </c>
      <c r="BW692" s="531">
        <f t="shared" si="352"/>
        <v>0</v>
      </c>
      <c r="BX692" s="531">
        <f t="shared" si="352"/>
        <v>0</v>
      </c>
      <c r="BY692" s="531">
        <f t="shared" si="352"/>
        <v>0</v>
      </c>
      <c r="BZ692" s="531">
        <f t="shared" si="352"/>
        <v>0</v>
      </c>
      <c r="CA692" s="531">
        <f t="shared" si="352"/>
        <v>0</v>
      </c>
      <c r="CB692" s="531">
        <f t="shared" si="352"/>
        <v>0</v>
      </c>
      <c r="CC692" s="531">
        <f t="shared" si="352"/>
        <v>0</v>
      </c>
      <c r="CD692" s="531">
        <f t="shared" si="352"/>
        <v>0</v>
      </c>
      <c r="CE692" s="531">
        <f t="shared" ref="CE692:CP692" si="353">CE657</f>
        <v>0</v>
      </c>
      <c r="CF692" s="531">
        <f t="shared" si="353"/>
        <v>0</v>
      </c>
      <c r="CG692" s="531">
        <f t="shared" si="353"/>
        <v>0</v>
      </c>
      <c r="CH692" s="531">
        <f t="shared" si="353"/>
        <v>0</v>
      </c>
      <c r="CI692" s="531">
        <f t="shared" si="353"/>
        <v>0</v>
      </c>
      <c r="CJ692" s="531">
        <f t="shared" si="353"/>
        <v>0</v>
      </c>
      <c r="CK692" s="531">
        <f t="shared" si="353"/>
        <v>0</v>
      </c>
      <c r="CL692" s="531">
        <f t="shared" si="353"/>
        <v>0</v>
      </c>
      <c r="CM692" s="531">
        <f t="shared" si="353"/>
        <v>0</v>
      </c>
      <c r="CN692" s="531">
        <f t="shared" si="353"/>
        <v>0</v>
      </c>
      <c r="CO692" s="531">
        <f t="shared" si="353"/>
        <v>0</v>
      </c>
      <c r="CP692" s="531">
        <f t="shared" si="353"/>
        <v>0</v>
      </c>
    </row>
    <row r="693" spans="2:94" customFormat="1" ht="15" x14ac:dyDescent="0.25">
      <c r="J693" s="306"/>
      <c r="P693" s="357"/>
    </row>
    <row r="694" spans="2:94" customFormat="1" ht="15" x14ac:dyDescent="0.25">
      <c r="B694" t="s">
        <v>453</v>
      </c>
      <c r="C694" s="3"/>
      <c r="J694" s="306" t="s">
        <v>5</v>
      </c>
      <c r="L694" s="364">
        <f>Input_Scen!J211</f>
        <v>20</v>
      </c>
      <c r="P694" s="365"/>
      <c r="R694" s="308"/>
      <c r="S694" s="308"/>
      <c r="T694" s="308"/>
      <c r="U694" s="308"/>
      <c r="V694" s="308"/>
      <c r="W694" s="308"/>
      <c r="X694" s="308"/>
      <c r="Y694" s="308"/>
      <c r="Z694" s="308"/>
      <c r="AA694" s="308"/>
      <c r="AB694" s="308"/>
      <c r="AC694" s="308"/>
      <c r="AD694" s="308"/>
      <c r="AE694" s="308"/>
      <c r="AF694" s="308"/>
      <c r="AG694" s="308"/>
      <c r="AH694" s="308"/>
      <c r="AI694" s="308"/>
      <c r="AJ694" s="308"/>
      <c r="AK694" s="308"/>
      <c r="AL694" s="308"/>
      <c r="AM694" s="308"/>
      <c r="AN694" s="308"/>
      <c r="AO694" s="308"/>
      <c r="AP694" s="308"/>
      <c r="AQ694" s="308"/>
      <c r="AR694" s="308"/>
      <c r="AS694" s="308"/>
      <c r="AT694" s="308"/>
      <c r="AU694" s="308"/>
      <c r="AV694" s="308"/>
      <c r="AW694" s="308"/>
      <c r="AX694" s="308"/>
      <c r="AY694" s="308"/>
      <c r="AZ694" s="308"/>
      <c r="BA694" s="308"/>
      <c r="BB694" s="308"/>
      <c r="BC694" s="308"/>
      <c r="BD694" s="308"/>
      <c r="BE694" s="308"/>
      <c r="BF694" s="308"/>
      <c r="BG694" s="308"/>
      <c r="BH694" s="308"/>
      <c r="BI694" s="308"/>
      <c r="BJ694" s="308"/>
      <c r="BK694" s="308"/>
      <c r="BL694" s="308"/>
      <c r="BM694" s="308"/>
      <c r="BN694" s="308"/>
      <c r="BO694" s="308"/>
      <c r="BP694" s="308"/>
      <c r="BQ694" s="308"/>
      <c r="BR694" s="308"/>
      <c r="BS694" s="308"/>
      <c r="BT694" s="308"/>
      <c r="BU694" s="308"/>
      <c r="BV694" s="308"/>
      <c r="BW694" s="308"/>
      <c r="BX694" s="308"/>
      <c r="BY694" s="308"/>
      <c r="BZ694" s="308"/>
      <c r="CA694" s="308"/>
      <c r="CB694" s="308"/>
      <c r="CC694" s="308"/>
      <c r="CD694" s="308"/>
      <c r="CE694" s="308"/>
      <c r="CF694" s="308"/>
      <c r="CG694" s="308"/>
      <c r="CH694" s="308"/>
      <c r="CI694" s="308"/>
      <c r="CJ694" s="308"/>
      <c r="CK694" s="308"/>
      <c r="CL694" s="308"/>
      <c r="CM694" s="308"/>
      <c r="CN694" s="308"/>
      <c r="CO694" s="308"/>
      <c r="CP694" s="308"/>
    </row>
    <row r="695" spans="2:94" customFormat="1" ht="15" x14ac:dyDescent="0.25">
      <c r="C695" s="3"/>
      <c r="J695" s="306"/>
      <c r="P695" s="365"/>
      <c r="R695" s="308"/>
      <c r="S695" s="308"/>
      <c r="T695" s="308"/>
      <c r="U695" s="308"/>
      <c r="V695" s="308"/>
      <c r="W695" s="308"/>
      <c r="X695" s="308"/>
      <c r="Y695" s="308"/>
      <c r="Z695" s="308"/>
      <c r="AA695" s="308"/>
      <c r="AB695" s="308"/>
      <c r="AC695" s="308"/>
      <c r="AD695" s="308"/>
      <c r="AE695" s="308"/>
      <c r="AF695" s="308"/>
      <c r="AG695" s="308"/>
      <c r="AH695" s="308"/>
      <c r="AI695" s="308"/>
      <c r="AJ695" s="308"/>
      <c r="AK695" s="308"/>
      <c r="AL695" s="308"/>
      <c r="AM695" s="308"/>
      <c r="AN695" s="308"/>
      <c r="AO695" s="308"/>
      <c r="AP695" s="308"/>
      <c r="AQ695" s="308"/>
      <c r="AR695" s="308"/>
      <c r="AS695" s="308"/>
      <c r="AT695" s="308"/>
      <c r="AU695" s="308"/>
      <c r="AV695" s="308"/>
      <c r="AW695" s="308"/>
      <c r="AX695" s="308"/>
      <c r="AY695" s="308"/>
      <c r="AZ695" s="308"/>
      <c r="BA695" s="308"/>
      <c r="BB695" s="308"/>
      <c r="BC695" s="308"/>
      <c r="BD695" s="308"/>
      <c r="BE695" s="308"/>
      <c r="BF695" s="308"/>
      <c r="BG695" s="308"/>
      <c r="BH695" s="308"/>
      <c r="BI695" s="308"/>
      <c r="BJ695" s="308"/>
      <c r="BK695" s="308"/>
      <c r="BL695" s="308"/>
      <c r="BM695" s="308"/>
      <c r="BN695" s="308"/>
      <c r="BO695" s="308"/>
      <c r="BP695" s="308"/>
      <c r="BQ695" s="308"/>
      <c r="BR695" s="308"/>
      <c r="BS695" s="308"/>
      <c r="BT695" s="308"/>
      <c r="BU695" s="308"/>
      <c r="BV695" s="308"/>
      <c r="BW695" s="308"/>
      <c r="BX695" s="308"/>
      <c r="BY695" s="308"/>
      <c r="BZ695" s="308"/>
      <c r="CA695" s="308"/>
      <c r="CB695" s="308"/>
      <c r="CC695" s="308"/>
      <c r="CD695" s="308"/>
      <c r="CE695" s="308"/>
      <c r="CF695" s="308"/>
      <c r="CG695" s="308"/>
      <c r="CH695" s="308"/>
      <c r="CI695" s="308"/>
      <c r="CJ695" s="308"/>
      <c r="CK695" s="308"/>
      <c r="CL695" s="308"/>
      <c r="CM695" s="308"/>
      <c r="CN695" s="308"/>
      <c r="CO695" s="308"/>
      <c r="CP695" s="308"/>
    </row>
    <row r="696" spans="2:94" customFormat="1" ht="15" x14ac:dyDescent="0.25">
      <c r="B696" t="s">
        <v>337</v>
      </c>
      <c r="C696" s="3"/>
      <c r="J696" s="306" t="s">
        <v>5</v>
      </c>
      <c r="P696" s="365"/>
      <c r="R696" s="308">
        <f>'Financial Statements'!R55</f>
        <v>0</v>
      </c>
      <c r="S696" s="308">
        <f>'Financial Statements'!S55</f>
        <v>0</v>
      </c>
      <c r="T696" s="308">
        <f>'Financial Statements'!T55</f>
        <v>0</v>
      </c>
      <c r="U696" s="308">
        <f>'Financial Statements'!U55</f>
        <v>0</v>
      </c>
      <c r="V696" s="308">
        <f>'Financial Statements'!V55</f>
        <v>0</v>
      </c>
      <c r="W696" s="308">
        <f>'Financial Statements'!W55</f>
        <v>0</v>
      </c>
      <c r="X696" s="308">
        <f>'Financial Statements'!X55</f>
        <v>64.492366750699659</v>
      </c>
      <c r="Y696" s="308">
        <f>'Financial Statements'!Y55</f>
        <v>80.024699346451499</v>
      </c>
      <c r="Z696" s="308">
        <f>'Financial Statements'!Z55</f>
        <v>82.828947043255383</v>
      </c>
      <c r="AA696" s="308">
        <f>'Financial Statements'!AA55</f>
        <v>88.352648830871928</v>
      </c>
      <c r="AB696" s="308">
        <f>'Financial Statements'!AB55</f>
        <v>78.029549689984748</v>
      </c>
      <c r="AC696" s="308">
        <f>'Financial Statements'!AC55</f>
        <v>67.588603673737026</v>
      </c>
      <c r="AD696" s="308">
        <f>'Financial Statements'!AD55</f>
        <v>74.486190846590233</v>
      </c>
      <c r="AE696" s="308">
        <f>'Financial Statements'!AE55</f>
        <v>84.099880243928084</v>
      </c>
      <c r="AF696" s="308">
        <f>'Financial Statements'!AF55</f>
        <v>93.161096271489356</v>
      </c>
      <c r="AG696" s="308">
        <f>'Financial Statements'!AG55</f>
        <v>107.17967902001595</v>
      </c>
      <c r="AH696" s="308">
        <f>'Financial Statements'!AH55</f>
        <v>89.622898092680416</v>
      </c>
      <c r="AI696" s="308">
        <f>'Financial Statements'!AI55</f>
        <v>70.319684798298368</v>
      </c>
      <c r="AJ696" s="308">
        <f>'Financial Statements'!AJ55</f>
        <v>91.877858290264967</v>
      </c>
      <c r="AK696" s="308">
        <f>'Financial Statements'!AK55</f>
        <v>82.532594741636046</v>
      </c>
      <c r="AL696" s="308">
        <f>'Financial Statements'!AL55</f>
        <v>117.29842973860183</v>
      </c>
      <c r="AM696" s="308">
        <f>'Financial Statements'!AM55</f>
        <v>94.895260014023535</v>
      </c>
      <c r="AN696" s="308">
        <f>'Financial Statements'!AN55</f>
        <v>82.237219554976406</v>
      </c>
      <c r="AO696" s="308">
        <f>'Financial Statements'!AO55</f>
        <v>111.68374627438692</v>
      </c>
      <c r="AP696" s="308">
        <f>'Financial Statements'!AP55</f>
        <v>121.42817602848082</v>
      </c>
      <c r="AQ696" s="308">
        <f>'Financial Statements'!AQ55</f>
        <v>98.315197411027015</v>
      </c>
      <c r="AR696" s="308">
        <f>'Financial Statements'!AR55</f>
        <v>138.16675260346582</v>
      </c>
      <c r="AS696" s="308">
        <f>'Financial Statements'!AS55</f>
        <v>290.61933893215416</v>
      </c>
      <c r="AT696" s="308">
        <f>'Financial Statements'!AT55</f>
        <v>294.47160367440154</v>
      </c>
      <c r="AU696" s="308">
        <f>'Financial Statements'!AU55</f>
        <v>306.75843308060655</v>
      </c>
      <c r="AV696" s="308">
        <f>'Financial Statements'!AV55</f>
        <v>302.01666300786621</v>
      </c>
      <c r="AW696" s="308">
        <f>'Financial Statements'!AW55</f>
        <v>106.85191958208756</v>
      </c>
      <c r="AX696" s="308">
        <f>'Financial Statements'!AX55</f>
        <v>8.918723726237948</v>
      </c>
      <c r="AY696" s="308">
        <f>'Financial Statements'!AY55</f>
        <v>0</v>
      </c>
      <c r="AZ696" s="308">
        <f>'Financial Statements'!AZ55</f>
        <v>0</v>
      </c>
      <c r="BA696" s="308">
        <f>'Financial Statements'!BA55</f>
        <v>0</v>
      </c>
      <c r="BB696" s="308">
        <f>'Financial Statements'!BB55</f>
        <v>0</v>
      </c>
      <c r="BC696" s="308">
        <f>'Financial Statements'!BC55</f>
        <v>0</v>
      </c>
      <c r="BD696" s="308">
        <f>'Financial Statements'!BD55</f>
        <v>0</v>
      </c>
      <c r="BE696" s="308">
        <f>'Financial Statements'!BE55</f>
        <v>0</v>
      </c>
      <c r="BF696" s="308">
        <f>'Financial Statements'!BF55</f>
        <v>0</v>
      </c>
      <c r="BG696" s="308">
        <f>'Financial Statements'!BG55</f>
        <v>0</v>
      </c>
      <c r="BH696" s="308">
        <f>'Financial Statements'!BH55</f>
        <v>0</v>
      </c>
      <c r="BI696" s="308">
        <f>'Financial Statements'!BI55</f>
        <v>0</v>
      </c>
      <c r="BJ696" s="308">
        <f>'Financial Statements'!BJ55</f>
        <v>0</v>
      </c>
      <c r="BK696" s="308">
        <f>'Financial Statements'!BK55</f>
        <v>0</v>
      </c>
      <c r="BL696" s="308">
        <f>'Financial Statements'!BL55</f>
        <v>0</v>
      </c>
      <c r="BM696" s="308">
        <f>'Financial Statements'!BM55</f>
        <v>0</v>
      </c>
      <c r="BN696" s="308">
        <f>'Financial Statements'!BN55</f>
        <v>0</v>
      </c>
      <c r="BO696" s="308">
        <f>'Financial Statements'!BO55</f>
        <v>0</v>
      </c>
      <c r="BP696" s="308">
        <f>'Financial Statements'!BP55</f>
        <v>0</v>
      </c>
      <c r="BQ696" s="308">
        <f>'Financial Statements'!BQ55</f>
        <v>0</v>
      </c>
      <c r="BR696" s="308">
        <f>'Financial Statements'!BR55</f>
        <v>0</v>
      </c>
      <c r="BS696" s="308">
        <f>'Financial Statements'!BS55</f>
        <v>0</v>
      </c>
      <c r="BT696" s="308">
        <f>'Financial Statements'!BT55</f>
        <v>0</v>
      </c>
      <c r="BU696" s="308">
        <f>'Financial Statements'!BU55</f>
        <v>0</v>
      </c>
      <c r="BV696" s="308">
        <f>'Financial Statements'!BV55</f>
        <v>0</v>
      </c>
      <c r="BW696" s="308">
        <f>'Financial Statements'!BW55</f>
        <v>0</v>
      </c>
      <c r="BX696" s="308">
        <f>'Financial Statements'!BX55</f>
        <v>0</v>
      </c>
      <c r="BY696" s="308">
        <f>'Financial Statements'!BY55</f>
        <v>0</v>
      </c>
      <c r="BZ696" s="308">
        <f>'Financial Statements'!BZ55</f>
        <v>0</v>
      </c>
      <c r="CA696" s="308">
        <f>'Financial Statements'!CA55</f>
        <v>0</v>
      </c>
      <c r="CB696" s="308">
        <f>'Financial Statements'!CB55</f>
        <v>0</v>
      </c>
      <c r="CC696" s="308">
        <f>'Financial Statements'!CC55</f>
        <v>0</v>
      </c>
      <c r="CD696" s="308">
        <f>'Financial Statements'!CD55</f>
        <v>0</v>
      </c>
      <c r="CE696" s="308">
        <f>'Financial Statements'!CE55</f>
        <v>0</v>
      </c>
      <c r="CF696" s="308">
        <f>'Financial Statements'!CF55</f>
        <v>0</v>
      </c>
      <c r="CG696" s="308">
        <f>'Financial Statements'!CG55</f>
        <v>0</v>
      </c>
      <c r="CH696" s="308">
        <f>'Financial Statements'!CH55</f>
        <v>0</v>
      </c>
      <c r="CI696" s="308">
        <f>'Financial Statements'!CI55</f>
        <v>0</v>
      </c>
      <c r="CJ696" s="308">
        <f>'Financial Statements'!CJ55</f>
        <v>0</v>
      </c>
      <c r="CK696" s="308">
        <f>'Financial Statements'!CK55</f>
        <v>0</v>
      </c>
      <c r="CL696" s="308">
        <f>'Financial Statements'!CL55</f>
        <v>0</v>
      </c>
      <c r="CM696" s="308">
        <f>'Financial Statements'!CM55</f>
        <v>0</v>
      </c>
      <c r="CN696" s="308">
        <f>'Financial Statements'!CN55</f>
        <v>0</v>
      </c>
      <c r="CO696" s="308">
        <f>'Financial Statements'!CO55</f>
        <v>0</v>
      </c>
      <c r="CP696" s="308">
        <f>'Financial Statements'!CP55</f>
        <v>0</v>
      </c>
    </row>
    <row r="697" spans="2:94" customFormat="1" ht="15" x14ac:dyDescent="0.25">
      <c r="B697" t="s">
        <v>339</v>
      </c>
      <c r="C697" s="3"/>
      <c r="J697" s="306" t="s">
        <v>5</v>
      </c>
      <c r="P697" s="357"/>
      <c r="R697" s="308">
        <f>R685</f>
        <v>0</v>
      </c>
      <c r="S697" s="308">
        <f t="shared" ref="S697:CD697" si="354">S685</f>
        <v>0</v>
      </c>
      <c r="T697" s="308">
        <f t="shared" si="354"/>
        <v>0</v>
      </c>
      <c r="U697" s="308">
        <f t="shared" si="354"/>
        <v>0</v>
      </c>
      <c r="V697" s="308">
        <f t="shared" si="354"/>
        <v>0</v>
      </c>
      <c r="W697" s="308">
        <f t="shared" si="354"/>
        <v>0</v>
      </c>
      <c r="X697" s="308">
        <f t="shared" si="354"/>
        <v>43.014005058129399</v>
      </c>
      <c r="Y697" s="308">
        <f t="shared" si="354"/>
        <v>41.917330708205412</v>
      </c>
      <c r="Z697" s="308">
        <f t="shared" si="354"/>
        <v>40.82065635828144</v>
      </c>
      <c r="AA697" s="308">
        <f t="shared" si="354"/>
        <v>39.72398200835746</v>
      </c>
      <c r="AB697" s="308">
        <f t="shared" si="354"/>
        <v>38.62730765843348</v>
      </c>
      <c r="AC697" s="308">
        <f t="shared" si="354"/>
        <v>37.530633308509501</v>
      </c>
      <c r="AD697" s="308">
        <f t="shared" si="354"/>
        <v>36.433958958585521</v>
      </c>
      <c r="AE697" s="308">
        <f t="shared" si="354"/>
        <v>35.337284608661541</v>
      </c>
      <c r="AF697" s="308">
        <f t="shared" si="354"/>
        <v>34.240610258737561</v>
      </c>
      <c r="AG697" s="308">
        <f t="shared" si="354"/>
        <v>33.143935908813582</v>
      </c>
      <c r="AH697" s="308">
        <f t="shared" si="354"/>
        <v>32.047261558889602</v>
      </c>
      <c r="AI697" s="308">
        <f t="shared" si="354"/>
        <v>30.950587208965622</v>
      </c>
      <c r="AJ697" s="308">
        <f t="shared" si="354"/>
        <v>29.853912859041642</v>
      </c>
      <c r="AK697" s="308">
        <f t="shared" si="354"/>
        <v>28.757238509117666</v>
      </c>
      <c r="AL697" s="308">
        <f t="shared" si="354"/>
        <v>27.660564159193687</v>
      </c>
      <c r="AM697" s="308">
        <f t="shared" si="354"/>
        <v>26.563889809269707</v>
      </c>
      <c r="AN697" s="308">
        <f t="shared" si="354"/>
        <v>25.467215459345638</v>
      </c>
      <c r="AO697" s="308">
        <f t="shared" si="354"/>
        <v>0</v>
      </c>
      <c r="AP697" s="308">
        <f t="shared" si="354"/>
        <v>0</v>
      </c>
      <c r="AQ697" s="308">
        <f t="shared" si="354"/>
        <v>0</v>
      </c>
      <c r="AR697" s="308">
        <f t="shared" si="354"/>
        <v>0</v>
      </c>
      <c r="AS697" s="308">
        <f t="shared" si="354"/>
        <v>0</v>
      </c>
      <c r="AT697" s="308">
        <f t="shared" si="354"/>
        <v>0</v>
      </c>
      <c r="AU697" s="308">
        <f t="shared" si="354"/>
        <v>0</v>
      </c>
      <c r="AV697" s="308">
        <f t="shared" si="354"/>
        <v>0</v>
      </c>
      <c r="AW697" s="308">
        <f t="shared" si="354"/>
        <v>0</v>
      </c>
      <c r="AX697" s="308">
        <f t="shared" si="354"/>
        <v>0</v>
      </c>
      <c r="AY697" s="308">
        <f t="shared" si="354"/>
        <v>0</v>
      </c>
      <c r="AZ697" s="308">
        <f t="shared" si="354"/>
        <v>0</v>
      </c>
      <c r="BA697" s="308">
        <f t="shared" si="354"/>
        <v>0</v>
      </c>
      <c r="BB697" s="308">
        <f t="shared" si="354"/>
        <v>0</v>
      </c>
      <c r="BC697" s="308">
        <f t="shared" si="354"/>
        <v>0</v>
      </c>
      <c r="BD697" s="308">
        <f t="shared" si="354"/>
        <v>0</v>
      </c>
      <c r="BE697" s="308">
        <f t="shared" si="354"/>
        <v>0</v>
      </c>
      <c r="BF697" s="308">
        <f t="shared" si="354"/>
        <v>0</v>
      </c>
      <c r="BG697" s="308">
        <f t="shared" si="354"/>
        <v>0</v>
      </c>
      <c r="BH697" s="308">
        <f t="shared" si="354"/>
        <v>0</v>
      </c>
      <c r="BI697" s="308">
        <f t="shared" si="354"/>
        <v>0</v>
      </c>
      <c r="BJ697" s="308">
        <f t="shared" si="354"/>
        <v>0</v>
      </c>
      <c r="BK697" s="308">
        <f t="shared" si="354"/>
        <v>0</v>
      </c>
      <c r="BL697" s="308">
        <f t="shared" si="354"/>
        <v>0</v>
      </c>
      <c r="BM697" s="308">
        <f t="shared" si="354"/>
        <v>0</v>
      </c>
      <c r="BN697" s="308">
        <f t="shared" si="354"/>
        <v>0</v>
      </c>
      <c r="BO697" s="308">
        <f t="shared" si="354"/>
        <v>0</v>
      </c>
      <c r="BP697" s="308">
        <f t="shared" si="354"/>
        <v>0</v>
      </c>
      <c r="BQ697" s="308">
        <f t="shared" si="354"/>
        <v>0</v>
      </c>
      <c r="BR697" s="308">
        <f t="shared" si="354"/>
        <v>0</v>
      </c>
      <c r="BS697" s="308">
        <f t="shared" si="354"/>
        <v>0</v>
      </c>
      <c r="BT697" s="308">
        <f t="shared" si="354"/>
        <v>0</v>
      </c>
      <c r="BU697" s="308">
        <f t="shared" si="354"/>
        <v>0</v>
      </c>
      <c r="BV697" s="308">
        <f t="shared" si="354"/>
        <v>0</v>
      </c>
      <c r="BW697" s="308">
        <f t="shared" si="354"/>
        <v>0</v>
      </c>
      <c r="BX697" s="308">
        <f t="shared" si="354"/>
        <v>0</v>
      </c>
      <c r="BY697" s="308">
        <f t="shared" si="354"/>
        <v>0</v>
      </c>
      <c r="BZ697" s="308">
        <f t="shared" si="354"/>
        <v>0</v>
      </c>
      <c r="CA697" s="308">
        <f t="shared" si="354"/>
        <v>0</v>
      </c>
      <c r="CB697" s="308">
        <f t="shared" si="354"/>
        <v>0</v>
      </c>
      <c r="CC697" s="308">
        <f t="shared" si="354"/>
        <v>0</v>
      </c>
      <c r="CD697" s="308">
        <f t="shared" si="354"/>
        <v>0</v>
      </c>
      <c r="CE697" s="308">
        <f t="shared" ref="CE697:CP697" si="355">CE685</f>
        <v>0</v>
      </c>
      <c r="CF697" s="308">
        <f t="shared" si="355"/>
        <v>0</v>
      </c>
      <c r="CG697" s="308">
        <f t="shared" si="355"/>
        <v>0</v>
      </c>
      <c r="CH697" s="308">
        <f t="shared" si="355"/>
        <v>0</v>
      </c>
      <c r="CI697" s="308">
        <f t="shared" si="355"/>
        <v>0</v>
      </c>
      <c r="CJ697" s="308">
        <f t="shared" si="355"/>
        <v>0</v>
      </c>
      <c r="CK697" s="308">
        <f t="shared" si="355"/>
        <v>0</v>
      </c>
      <c r="CL697" s="308">
        <f t="shared" si="355"/>
        <v>0</v>
      </c>
      <c r="CM697" s="308">
        <f t="shared" si="355"/>
        <v>0</v>
      </c>
      <c r="CN697" s="308">
        <f t="shared" si="355"/>
        <v>0</v>
      </c>
      <c r="CO697" s="308">
        <f t="shared" si="355"/>
        <v>0</v>
      </c>
      <c r="CP697" s="308">
        <f t="shared" si="355"/>
        <v>0</v>
      </c>
    </row>
    <row r="698" spans="2:94" customFormat="1" ht="15" x14ac:dyDescent="0.25">
      <c r="B698" t="s">
        <v>442</v>
      </c>
      <c r="C698" s="3"/>
      <c r="J698" s="306" t="s">
        <v>5</v>
      </c>
      <c r="P698" s="309">
        <f>SUM(R698:CP698)</f>
        <v>0</v>
      </c>
      <c r="R698" s="308">
        <f>ABS(MIN(0,R696-R697))</f>
        <v>0</v>
      </c>
      <c r="S698" s="308">
        <f t="shared" ref="S698:CD698" si="356">ABS(MIN(0,S696-S697))</f>
        <v>0</v>
      </c>
      <c r="T698" s="308">
        <f t="shared" si="356"/>
        <v>0</v>
      </c>
      <c r="U698" s="308">
        <f t="shared" si="356"/>
        <v>0</v>
      </c>
      <c r="V698" s="308">
        <f t="shared" si="356"/>
        <v>0</v>
      </c>
      <c r="W698" s="308">
        <f t="shared" si="356"/>
        <v>0</v>
      </c>
      <c r="X698" s="308">
        <f t="shared" si="356"/>
        <v>0</v>
      </c>
      <c r="Y698" s="308">
        <f t="shared" si="356"/>
        <v>0</v>
      </c>
      <c r="Z698" s="308">
        <f t="shared" si="356"/>
        <v>0</v>
      </c>
      <c r="AA698" s="308">
        <f t="shared" si="356"/>
        <v>0</v>
      </c>
      <c r="AB698" s="308">
        <f t="shared" si="356"/>
        <v>0</v>
      </c>
      <c r="AC698" s="308">
        <f t="shared" si="356"/>
        <v>0</v>
      </c>
      <c r="AD698" s="308">
        <f t="shared" si="356"/>
        <v>0</v>
      </c>
      <c r="AE698" s="308">
        <f t="shared" si="356"/>
        <v>0</v>
      </c>
      <c r="AF698" s="308">
        <f t="shared" si="356"/>
        <v>0</v>
      </c>
      <c r="AG698" s="308">
        <f t="shared" si="356"/>
        <v>0</v>
      </c>
      <c r="AH698" s="308">
        <f t="shared" si="356"/>
        <v>0</v>
      </c>
      <c r="AI698" s="308">
        <f t="shared" si="356"/>
        <v>0</v>
      </c>
      <c r="AJ698" s="308">
        <f t="shared" si="356"/>
        <v>0</v>
      </c>
      <c r="AK698" s="308">
        <f t="shared" si="356"/>
        <v>0</v>
      </c>
      <c r="AL698" s="308">
        <f t="shared" si="356"/>
        <v>0</v>
      </c>
      <c r="AM698" s="308">
        <f t="shared" si="356"/>
        <v>0</v>
      </c>
      <c r="AN698" s="308">
        <f t="shared" si="356"/>
        <v>0</v>
      </c>
      <c r="AO698" s="308">
        <f t="shared" si="356"/>
        <v>0</v>
      </c>
      <c r="AP698" s="308">
        <f t="shared" si="356"/>
        <v>0</v>
      </c>
      <c r="AQ698" s="308">
        <f t="shared" si="356"/>
        <v>0</v>
      </c>
      <c r="AR698" s="308">
        <f t="shared" si="356"/>
        <v>0</v>
      </c>
      <c r="AS698" s="308">
        <f t="shared" si="356"/>
        <v>0</v>
      </c>
      <c r="AT698" s="308">
        <f t="shared" si="356"/>
        <v>0</v>
      </c>
      <c r="AU698" s="308">
        <f t="shared" si="356"/>
        <v>0</v>
      </c>
      <c r="AV698" s="308">
        <f t="shared" si="356"/>
        <v>0</v>
      </c>
      <c r="AW698" s="308">
        <f t="shared" si="356"/>
        <v>0</v>
      </c>
      <c r="AX698" s="308">
        <f t="shared" si="356"/>
        <v>0</v>
      </c>
      <c r="AY698" s="308">
        <f t="shared" si="356"/>
        <v>0</v>
      </c>
      <c r="AZ698" s="308">
        <f t="shared" si="356"/>
        <v>0</v>
      </c>
      <c r="BA698" s="308">
        <f t="shared" si="356"/>
        <v>0</v>
      </c>
      <c r="BB698" s="308">
        <f t="shared" si="356"/>
        <v>0</v>
      </c>
      <c r="BC698" s="308">
        <f t="shared" si="356"/>
        <v>0</v>
      </c>
      <c r="BD698" s="308">
        <f t="shared" si="356"/>
        <v>0</v>
      </c>
      <c r="BE698" s="308">
        <f t="shared" si="356"/>
        <v>0</v>
      </c>
      <c r="BF698" s="308">
        <f t="shared" si="356"/>
        <v>0</v>
      </c>
      <c r="BG698" s="308">
        <f t="shared" si="356"/>
        <v>0</v>
      </c>
      <c r="BH698" s="308">
        <f t="shared" si="356"/>
        <v>0</v>
      </c>
      <c r="BI698" s="308">
        <f t="shared" si="356"/>
        <v>0</v>
      </c>
      <c r="BJ698" s="308">
        <f t="shared" si="356"/>
        <v>0</v>
      </c>
      <c r="BK698" s="308">
        <f t="shared" si="356"/>
        <v>0</v>
      </c>
      <c r="BL698" s="308">
        <f t="shared" si="356"/>
        <v>0</v>
      </c>
      <c r="BM698" s="308">
        <f t="shared" si="356"/>
        <v>0</v>
      </c>
      <c r="BN698" s="308">
        <f t="shared" si="356"/>
        <v>0</v>
      </c>
      <c r="BO698" s="308">
        <f t="shared" si="356"/>
        <v>0</v>
      </c>
      <c r="BP698" s="308">
        <f t="shared" si="356"/>
        <v>0</v>
      </c>
      <c r="BQ698" s="308">
        <f t="shared" si="356"/>
        <v>0</v>
      </c>
      <c r="BR698" s="308">
        <f t="shared" si="356"/>
        <v>0</v>
      </c>
      <c r="BS698" s="308">
        <f t="shared" si="356"/>
        <v>0</v>
      </c>
      <c r="BT698" s="308">
        <f t="shared" si="356"/>
        <v>0</v>
      </c>
      <c r="BU698" s="308">
        <f t="shared" si="356"/>
        <v>0</v>
      </c>
      <c r="BV698" s="308">
        <f t="shared" si="356"/>
        <v>0</v>
      </c>
      <c r="BW698" s="308">
        <f t="shared" si="356"/>
        <v>0</v>
      </c>
      <c r="BX698" s="308">
        <f t="shared" si="356"/>
        <v>0</v>
      </c>
      <c r="BY698" s="308">
        <f t="shared" si="356"/>
        <v>0</v>
      </c>
      <c r="BZ698" s="308">
        <f t="shared" si="356"/>
        <v>0</v>
      </c>
      <c r="CA698" s="308">
        <f t="shared" si="356"/>
        <v>0</v>
      </c>
      <c r="CB698" s="308">
        <f t="shared" si="356"/>
        <v>0</v>
      </c>
      <c r="CC698" s="308">
        <f t="shared" si="356"/>
        <v>0</v>
      </c>
      <c r="CD698" s="308">
        <f t="shared" si="356"/>
        <v>0</v>
      </c>
      <c r="CE698" s="308">
        <f t="shared" ref="CE698:CP698" si="357">ABS(MIN(0,CE696-CE697))</f>
        <v>0</v>
      </c>
      <c r="CF698" s="308">
        <f t="shared" si="357"/>
        <v>0</v>
      </c>
      <c r="CG698" s="308">
        <f t="shared" si="357"/>
        <v>0</v>
      </c>
      <c r="CH698" s="308">
        <f t="shared" si="357"/>
        <v>0</v>
      </c>
      <c r="CI698" s="308">
        <f t="shared" si="357"/>
        <v>0</v>
      </c>
      <c r="CJ698" s="308">
        <f t="shared" si="357"/>
        <v>0</v>
      </c>
      <c r="CK698" s="308">
        <f t="shared" si="357"/>
        <v>0</v>
      </c>
      <c r="CL698" s="308">
        <f t="shared" si="357"/>
        <v>0</v>
      </c>
      <c r="CM698" s="308">
        <f t="shared" si="357"/>
        <v>0</v>
      </c>
      <c r="CN698" s="308">
        <f t="shared" si="357"/>
        <v>0</v>
      </c>
      <c r="CO698" s="308">
        <f t="shared" si="357"/>
        <v>0</v>
      </c>
      <c r="CP698" s="308">
        <f t="shared" si="357"/>
        <v>0</v>
      </c>
    </row>
    <row r="699" spans="2:94" customFormat="1" ht="15" x14ac:dyDescent="0.25">
      <c r="C699" s="3"/>
      <c r="J699" s="306"/>
      <c r="P699" s="357"/>
    </row>
    <row r="700" spans="2:94" customFormat="1" ht="15" x14ac:dyDescent="0.25">
      <c r="B700" t="s">
        <v>238</v>
      </c>
      <c r="C700" s="3"/>
      <c r="J700" s="306" t="s">
        <v>5</v>
      </c>
      <c r="P700" s="357"/>
      <c r="R700" s="316">
        <f>Q703</f>
        <v>0</v>
      </c>
      <c r="S700" s="316">
        <f t="shared" ref="S700:CD700" si="358">R703</f>
        <v>0</v>
      </c>
      <c r="T700" s="316">
        <f t="shared" si="358"/>
        <v>0</v>
      </c>
      <c r="U700" s="316">
        <f t="shared" si="358"/>
        <v>0</v>
      </c>
      <c r="V700" s="316">
        <f t="shared" si="358"/>
        <v>0</v>
      </c>
      <c r="W700" s="316">
        <f t="shared" si="358"/>
        <v>0</v>
      </c>
      <c r="X700" s="316">
        <f t="shared" si="358"/>
        <v>0</v>
      </c>
      <c r="Y700" s="316">
        <f t="shared" si="358"/>
        <v>0</v>
      </c>
      <c r="Z700" s="316">
        <f t="shared" si="358"/>
        <v>0</v>
      </c>
      <c r="AA700" s="316">
        <f t="shared" si="358"/>
        <v>0</v>
      </c>
      <c r="AB700" s="316">
        <f t="shared" si="358"/>
        <v>0</v>
      </c>
      <c r="AC700" s="316">
        <f t="shared" si="358"/>
        <v>0</v>
      </c>
      <c r="AD700" s="316">
        <f t="shared" si="358"/>
        <v>0</v>
      </c>
      <c r="AE700" s="316">
        <f t="shared" si="358"/>
        <v>0</v>
      </c>
      <c r="AF700" s="316">
        <f t="shared" si="358"/>
        <v>0</v>
      </c>
      <c r="AG700" s="316">
        <f t="shared" si="358"/>
        <v>0</v>
      </c>
      <c r="AH700" s="316">
        <f t="shared" si="358"/>
        <v>0</v>
      </c>
      <c r="AI700" s="316">
        <f t="shared" si="358"/>
        <v>0</v>
      </c>
      <c r="AJ700" s="316">
        <f t="shared" si="358"/>
        <v>0</v>
      </c>
      <c r="AK700" s="316">
        <f t="shared" si="358"/>
        <v>0</v>
      </c>
      <c r="AL700" s="316">
        <f t="shared" si="358"/>
        <v>0</v>
      </c>
      <c r="AM700" s="316">
        <f t="shared" si="358"/>
        <v>0</v>
      </c>
      <c r="AN700" s="316">
        <f t="shared" si="358"/>
        <v>0</v>
      </c>
      <c r="AO700" s="316">
        <f t="shared" si="358"/>
        <v>0</v>
      </c>
      <c r="AP700" s="316">
        <f t="shared" si="358"/>
        <v>0</v>
      </c>
      <c r="AQ700" s="316">
        <f t="shared" si="358"/>
        <v>0</v>
      </c>
      <c r="AR700" s="316">
        <f t="shared" si="358"/>
        <v>0</v>
      </c>
      <c r="AS700" s="316">
        <f t="shared" si="358"/>
        <v>0</v>
      </c>
      <c r="AT700" s="316">
        <f t="shared" si="358"/>
        <v>0</v>
      </c>
      <c r="AU700" s="316">
        <f t="shared" si="358"/>
        <v>0</v>
      </c>
      <c r="AV700" s="316">
        <f t="shared" si="358"/>
        <v>0</v>
      </c>
      <c r="AW700" s="316">
        <f t="shared" si="358"/>
        <v>0</v>
      </c>
      <c r="AX700" s="316">
        <f t="shared" si="358"/>
        <v>0</v>
      </c>
      <c r="AY700" s="316">
        <f t="shared" si="358"/>
        <v>0</v>
      </c>
      <c r="AZ700" s="316">
        <f t="shared" si="358"/>
        <v>0</v>
      </c>
      <c r="BA700" s="316">
        <f t="shared" si="358"/>
        <v>0</v>
      </c>
      <c r="BB700" s="316">
        <f t="shared" si="358"/>
        <v>0</v>
      </c>
      <c r="BC700" s="316">
        <f t="shared" si="358"/>
        <v>0</v>
      </c>
      <c r="BD700" s="316">
        <f t="shared" si="358"/>
        <v>0</v>
      </c>
      <c r="BE700" s="316">
        <f t="shared" si="358"/>
        <v>0</v>
      </c>
      <c r="BF700" s="316">
        <f t="shared" si="358"/>
        <v>0</v>
      </c>
      <c r="BG700" s="316">
        <f t="shared" si="358"/>
        <v>0</v>
      </c>
      <c r="BH700" s="316">
        <f t="shared" si="358"/>
        <v>0</v>
      </c>
      <c r="BI700" s="316">
        <f t="shared" si="358"/>
        <v>0</v>
      </c>
      <c r="BJ700" s="316">
        <f t="shared" si="358"/>
        <v>0</v>
      </c>
      <c r="BK700" s="316">
        <f t="shared" si="358"/>
        <v>0</v>
      </c>
      <c r="BL700" s="316">
        <f t="shared" si="358"/>
        <v>0</v>
      </c>
      <c r="BM700" s="316">
        <f t="shared" si="358"/>
        <v>0</v>
      </c>
      <c r="BN700" s="316">
        <f t="shared" si="358"/>
        <v>0</v>
      </c>
      <c r="BO700" s="316">
        <f t="shared" si="358"/>
        <v>0</v>
      </c>
      <c r="BP700" s="316">
        <f t="shared" si="358"/>
        <v>0</v>
      </c>
      <c r="BQ700" s="316">
        <f t="shared" si="358"/>
        <v>0</v>
      </c>
      <c r="BR700" s="316">
        <f t="shared" si="358"/>
        <v>0</v>
      </c>
      <c r="BS700" s="316">
        <f t="shared" si="358"/>
        <v>0</v>
      </c>
      <c r="BT700" s="316">
        <f t="shared" si="358"/>
        <v>0</v>
      </c>
      <c r="BU700" s="316">
        <f t="shared" si="358"/>
        <v>0</v>
      </c>
      <c r="BV700" s="316">
        <f t="shared" si="358"/>
        <v>0</v>
      </c>
      <c r="BW700" s="316">
        <f t="shared" si="358"/>
        <v>0</v>
      </c>
      <c r="BX700" s="316">
        <f t="shared" si="358"/>
        <v>0</v>
      </c>
      <c r="BY700" s="316">
        <f t="shared" si="358"/>
        <v>0</v>
      </c>
      <c r="BZ700" s="316">
        <f t="shared" si="358"/>
        <v>0</v>
      </c>
      <c r="CA700" s="316">
        <f t="shared" si="358"/>
        <v>0</v>
      </c>
      <c r="CB700" s="316">
        <f t="shared" si="358"/>
        <v>0</v>
      </c>
      <c r="CC700" s="316">
        <f t="shared" si="358"/>
        <v>0</v>
      </c>
      <c r="CD700" s="316">
        <f t="shared" si="358"/>
        <v>0</v>
      </c>
      <c r="CE700" s="316">
        <f t="shared" ref="CE700:CP700" si="359">CD703</f>
        <v>0</v>
      </c>
      <c r="CF700" s="316">
        <f t="shared" si="359"/>
        <v>0</v>
      </c>
      <c r="CG700" s="316">
        <f t="shared" si="359"/>
        <v>0</v>
      </c>
      <c r="CH700" s="316">
        <f t="shared" si="359"/>
        <v>0</v>
      </c>
      <c r="CI700" s="316">
        <f t="shared" si="359"/>
        <v>0</v>
      </c>
      <c r="CJ700" s="316">
        <f t="shared" si="359"/>
        <v>0</v>
      </c>
      <c r="CK700" s="316">
        <f t="shared" si="359"/>
        <v>0</v>
      </c>
      <c r="CL700" s="316">
        <f t="shared" si="359"/>
        <v>0</v>
      </c>
      <c r="CM700" s="316">
        <f t="shared" si="359"/>
        <v>0</v>
      </c>
      <c r="CN700" s="316">
        <f t="shared" si="359"/>
        <v>0</v>
      </c>
      <c r="CO700" s="316">
        <f t="shared" si="359"/>
        <v>0</v>
      </c>
      <c r="CP700" s="316">
        <f t="shared" si="359"/>
        <v>0</v>
      </c>
    </row>
    <row r="701" spans="2:94" customFormat="1" ht="15" x14ac:dyDescent="0.25">
      <c r="B701" t="s">
        <v>443</v>
      </c>
      <c r="C701" s="3"/>
      <c r="J701" s="306" t="s">
        <v>5</v>
      </c>
      <c r="P701" s="309">
        <f>SUM(R701:CP701)</f>
        <v>0</v>
      </c>
      <c r="R701" s="308">
        <f t="shared" ref="R701:AW701" si="360">MIN($L694-R700,R698)*R692</f>
        <v>0</v>
      </c>
      <c r="S701" s="308">
        <f t="shared" si="360"/>
        <v>0</v>
      </c>
      <c r="T701" s="308">
        <f t="shared" si="360"/>
        <v>0</v>
      </c>
      <c r="U701" s="308">
        <f t="shared" si="360"/>
        <v>0</v>
      </c>
      <c r="V701" s="308">
        <f t="shared" si="360"/>
        <v>0</v>
      </c>
      <c r="W701" s="308">
        <f t="shared" si="360"/>
        <v>0</v>
      </c>
      <c r="X701" s="308">
        <f t="shared" si="360"/>
        <v>0</v>
      </c>
      <c r="Y701" s="308">
        <f t="shared" si="360"/>
        <v>0</v>
      </c>
      <c r="Z701" s="308">
        <f t="shared" si="360"/>
        <v>0</v>
      </c>
      <c r="AA701" s="308">
        <f t="shared" si="360"/>
        <v>0</v>
      </c>
      <c r="AB701" s="308">
        <f t="shared" si="360"/>
        <v>0</v>
      </c>
      <c r="AC701" s="308">
        <f t="shared" si="360"/>
        <v>0</v>
      </c>
      <c r="AD701" s="308">
        <f t="shared" si="360"/>
        <v>0</v>
      </c>
      <c r="AE701" s="308">
        <f t="shared" si="360"/>
        <v>0</v>
      </c>
      <c r="AF701" s="308">
        <f t="shared" si="360"/>
        <v>0</v>
      </c>
      <c r="AG701" s="308">
        <f t="shared" si="360"/>
        <v>0</v>
      </c>
      <c r="AH701" s="308">
        <f t="shared" si="360"/>
        <v>0</v>
      </c>
      <c r="AI701" s="308">
        <f t="shared" si="360"/>
        <v>0</v>
      </c>
      <c r="AJ701" s="308">
        <f t="shared" si="360"/>
        <v>0</v>
      </c>
      <c r="AK701" s="308">
        <f t="shared" si="360"/>
        <v>0</v>
      </c>
      <c r="AL701" s="308">
        <f t="shared" si="360"/>
        <v>0</v>
      </c>
      <c r="AM701" s="308">
        <f t="shared" si="360"/>
        <v>0</v>
      </c>
      <c r="AN701" s="308">
        <f t="shared" si="360"/>
        <v>0</v>
      </c>
      <c r="AO701" s="308">
        <f t="shared" si="360"/>
        <v>0</v>
      </c>
      <c r="AP701" s="308">
        <f t="shared" si="360"/>
        <v>0</v>
      </c>
      <c r="AQ701" s="308">
        <f t="shared" si="360"/>
        <v>0</v>
      </c>
      <c r="AR701" s="308">
        <f t="shared" si="360"/>
        <v>0</v>
      </c>
      <c r="AS701" s="308">
        <f t="shared" si="360"/>
        <v>0</v>
      </c>
      <c r="AT701" s="308">
        <f t="shared" si="360"/>
        <v>0</v>
      </c>
      <c r="AU701" s="308">
        <f t="shared" si="360"/>
        <v>0</v>
      </c>
      <c r="AV701" s="308">
        <f t="shared" si="360"/>
        <v>0</v>
      </c>
      <c r="AW701" s="308">
        <f t="shared" si="360"/>
        <v>0</v>
      </c>
      <c r="AX701" s="308">
        <f t="shared" ref="AX701:CC701" si="361">MIN($L694-AX700,AX698)*AX692</f>
        <v>0</v>
      </c>
      <c r="AY701" s="308">
        <f t="shared" si="361"/>
        <v>0</v>
      </c>
      <c r="AZ701" s="308">
        <f t="shared" si="361"/>
        <v>0</v>
      </c>
      <c r="BA701" s="308">
        <f t="shared" si="361"/>
        <v>0</v>
      </c>
      <c r="BB701" s="308">
        <f t="shared" si="361"/>
        <v>0</v>
      </c>
      <c r="BC701" s="308">
        <f t="shared" si="361"/>
        <v>0</v>
      </c>
      <c r="BD701" s="308">
        <f t="shared" si="361"/>
        <v>0</v>
      </c>
      <c r="BE701" s="308">
        <f t="shared" si="361"/>
        <v>0</v>
      </c>
      <c r="BF701" s="308">
        <f t="shared" si="361"/>
        <v>0</v>
      </c>
      <c r="BG701" s="308">
        <f t="shared" si="361"/>
        <v>0</v>
      </c>
      <c r="BH701" s="308">
        <f t="shared" si="361"/>
        <v>0</v>
      </c>
      <c r="BI701" s="308">
        <f t="shared" si="361"/>
        <v>0</v>
      </c>
      <c r="BJ701" s="308">
        <f t="shared" si="361"/>
        <v>0</v>
      </c>
      <c r="BK701" s="308">
        <f t="shared" si="361"/>
        <v>0</v>
      </c>
      <c r="BL701" s="308">
        <f t="shared" si="361"/>
        <v>0</v>
      </c>
      <c r="BM701" s="308">
        <f t="shared" si="361"/>
        <v>0</v>
      </c>
      <c r="BN701" s="308">
        <f t="shared" si="361"/>
        <v>0</v>
      </c>
      <c r="BO701" s="308">
        <f t="shared" si="361"/>
        <v>0</v>
      </c>
      <c r="BP701" s="308">
        <f t="shared" si="361"/>
        <v>0</v>
      </c>
      <c r="BQ701" s="308">
        <f t="shared" si="361"/>
        <v>0</v>
      </c>
      <c r="BR701" s="308">
        <f t="shared" si="361"/>
        <v>0</v>
      </c>
      <c r="BS701" s="308">
        <f t="shared" si="361"/>
        <v>0</v>
      </c>
      <c r="BT701" s="308">
        <f t="shared" si="361"/>
        <v>0</v>
      </c>
      <c r="BU701" s="308">
        <f t="shared" si="361"/>
        <v>0</v>
      </c>
      <c r="BV701" s="308">
        <f t="shared" si="361"/>
        <v>0</v>
      </c>
      <c r="BW701" s="308">
        <f t="shared" si="361"/>
        <v>0</v>
      </c>
      <c r="BX701" s="308">
        <f t="shared" si="361"/>
        <v>0</v>
      </c>
      <c r="BY701" s="308">
        <f t="shared" si="361"/>
        <v>0</v>
      </c>
      <c r="BZ701" s="308">
        <f t="shared" si="361"/>
        <v>0</v>
      </c>
      <c r="CA701" s="308">
        <f t="shared" si="361"/>
        <v>0</v>
      </c>
      <c r="CB701" s="308">
        <f t="shared" si="361"/>
        <v>0</v>
      </c>
      <c r="CC701" s="308">
        <f t="shared" si="361"/>
        <v>0</v>
      </c>
      <c r="CD701" s="308">
        <f t="shared" ref="CD701:CP701" si="362">MIN($L694-CD700,CD698)*CD692</f>
        <v>0</v>
      </c>
      <c r="CE701" s="308">
        <f t="shared" si="362"/>
        <v>0</v>
      </c>
      <c r="CF701" s="308">
        <f t="shared" si="362"/>
        <v>0</v>
      </c>
      <c r="CG701" s="308">
        <f t="shared" si="362"/>
        <v>0</v>
      </c>
      <c r="CH701" s="308">
        <f t="shared" si="362"/>
        <v>0</v>
      </c>
      <c r="CI701" s="308">
        <f t="shared" si="362"/>
        <v>0</v>
      </c>
      <c r="CJ701" s="308">
        <f t="shared" si="362"/>
        <v>0</v>
      </c>
      <c r="CK701" s="308">
        <f t="shared" si="362"/>
        <v>0</v>
      </c>
      <c r="CL701" s="308">
        <f t="shared" si="362"/>
        <v>0</v>
      </c>
      <c r="CM701" s="308">
        <f t="shared" si="362"/>
        <v>0</v>
      </c>
      <c r="CN701" s="308">
        <f t="shared" si="362"/>
        <v>0</v>
      </c>
      <c r="CO701" s="308">
        <f t="shared" si="362"/>
        <v>0</v>
      </c>
      <c r="CP701" s="308">
        <f t="shared" si="362"/>
        <v>0</v>
      </c>
    </row>
    <row r="702" spans="2:94" customFormat="1" ht="15" x14ac:dyDescent="0.25">
      <c r="B702" t="s">
        <v>444</v>
      </c>
      <c r="C702" s="3"/>
      <c r="J702" s="306" t="s">
        <v>5</v>
      </c>
      <c r="P702" s="309">
        <f>SUM(R702:CP702)</f>
        <v>0</v>
      </c>
      <c r="R702" s="308">
        <f>MIN(R700,R705)</f>
        <v>0</v>
      </c>
      <c r="S702" s="308">
        <f t="shared" ref="S702:AP702" si="363">MIN(S700,S705)</f>
        <v>0</v>
      </c>
      <c r="T702" s="308">
        <f t="shared" si="363"/>
        <v>0</v>
      </c>
      <c r="U702" s="308">
        <f t="shared" si="363"/>
        <v>0</v>
      </c>
      <c r="V702" s="308">
        <f t="shared" si="363"/>
        <v>0</v>
      </c>
      <c r="W702" s="308">
        <f t="shared" si="363"/>
        <v>0</v>
      </c>
      <c r="X702" s="308">
        <f t="shared" si="363"/>
        <v>0</v>
      </c>
      <c r="Y702" s="308">
        <f t="shared" si="363"/>
        <v>0</v>
      </c>
      <c r="Z702" s="308">
        <f t="shared" si="363"/>
        <v>0</v>
      </c>
      <c r="AA702" s="308">
        <f t="shared" si="363"/>
        <v>0</v>
      </c>
      <c r="AB702" s="308">
        <f t="shared" si="363"/>
        <v>0</v>
      </c>
      <c r="AC702" s="308">
        <f t="shared" si="363"/>
        <v>0</v>
      </c>
      <c r="AD702" s="308">
        <f t="shared" si="363"/>
        <v>0</v>
      </c>
      <c r="AE702" s="308">
        <f t="shared" si="363"/>
        <v>0</v>
      </c>
      <c r="AF702" s="308">
        <f t="shared" si="363"/>
        <v>0</v>
      </c>
      <c r="AG702" s="308">
        <f t="shared" si="363"/>
        <v>0</v>
      </c>
      <c r="AH702" s="308">
        <f t="shared" si="363"/>
        <v>0</v>
      </c>
      <c r="AI702" s="308">
        <f t="shared" si="363"/>
        <v>0</v>
      </c>
      <c r="AJ702" s="308">
        <f t="shared" si="363"/>
        <v>0</v>
      </c>
      <c r="AK702" s="308">
        <f t="shared" si="363"/>
        <v>0</v>
      </c>
      <c r="AL702" s="308">
        <f t="shared" si="363"/>
        <v>0</v>
      </c>
      <c r="AM702" s="308">
        <f t="shared" si="363"/>
        <v>0</v>
      </c>
      <c r="AN702" s="308">
        <f t="shared" si="363"/>
        <v>0</v>
      </c>
      <c r="AO702" s="308">
        <f t="shared" si="363"/>
        <v>0</v>
      </c>
      <c r="AP702" s="308">
        <f t="shared" si="363"/>
        <v>0</v>
      </c>
      <c r="AQ702" s="308">
        <f>MIN(AQ700,MAX(AQ705,0))</f>
        <v>0</v>
      </c>
      <c r="AR702" s="308">
        <f t="shared" ref="AR702:CP702" si="364">MIN(AR700,MAX(AR705,0))</f>
        <v>0</v>
      </c>
      <c r="AS702" s="308">
        <f t="shared" si="364"/>
        <v>0</v>
      </c>
      <c r="AT702" s="308">
        <f t="shared" si="364"/>
        <v>0</v>
      </c>
      <c r="AU702" s="308">
        <f t="shared" si="364"/>
        <v>0</v>
      </c>
      <c r="AV702" s="308">
        <f t="shared" si="364"/>
        <v>0</v>
      </c>
      <c r="AW702" s="308">
        <f t="shared" si="364"/>
        <v>0</v>
      </c>
      <c r="AX702" s="308">
        <f t="shared" si="364"/>
        <v>0</v>
      </c>
      <c r="AY702" s="308">
        <f t="shared" si="364"/>
        <v>0</v>
      </c>
      <c r="AZ702" s="308">
        <f t="shared" si="364"/>
        <v>0</v>
      </c>
      <c r="BA702" s="308">
        <f t="shared" si="364"/>
        <v>0</v>
      </c>
      <c r="BB702" s="308">
        <f t="shared" si="364"/>
        <v>0</v>
      </c>
      <c r="BC702" s="308">
        <f t="shared" si="364"/>
        <v>0</v>
      </c>
      <c r="BD702" s="308">
        <f t="shared" si="364"/>
        <v>0</v>
      </c>
      <c r="BE702" s="308">
        <f t="shared" si="364"/>
        <v>0</v>
      </c>
      <c r="BF702" s="308">
        <f t="shared" si="364"/>
        <v>0</v>
      </c>
      <c r="BG702" s="308">
        <f t="shared" si="364"/>
        <v>0</v>
      </c>
      <c r="BH702" s="308">
        <f t="shared" si="364"/>
        <v>0</v>
      </c>
      <c r="BI702" s="308">
        <f t="shared" si="364"/>
        <v>0</v>
      </c>
      <c r="BJ702" s="308">
        <f t="shared" si="364"/>
        <v>0</v>
      </c>
      <c r="BK702" s="308">
        <f t="shared" si="364"/>
        <v>0</v>
      </c>
      <c r="BL702" s="308">
        <f t="shared" si="364"/>
        <v>0</v>
      </c>
      <c r="BM702" s="308">
        <f t="shared" si="364"/>
        <v>0</v>
      </c>
      <c r="BN702" s="308">
        <f t="shared" si="364"/>
        <v>0</v>
      </c>
      <c r="BO702" s="308">
        <f t="shared" si="364"/>
        <v>0</v>
      </c>
      <c r="BP702" s="308">
        <f t="shared" si="364"/>
        <v>0</v>
      </c>
      <c r="BQ702" s="308">
        <f t="shared" si="364"/>
        <v>0</v>
      </c>
      <c r="BR702" s="308">
        <f t="shared" si="364"/>
        <v>0</v>
      </c>
      <c r="BS702" s="308">
        <f t="shared" si="364"/>
        <v>0</v>
      </c>
      <c r="BT702" s="308">
        <f t="shared" si="364"/>
        <v>0</v>
      </c>
      <c r="BU702" s="308">
        <f t="shared" si="364"/>
        <v>0</v>
      </c>
      <c r="BV702" s="308">
        <f t="shared" si="364"/>
        <v>0</v>
      </c>
      <c r="BW702" s="308">
        <f t="shared" si="364"/>
        <v>0</v>
      </c>
      <c r="BX702" s="308">
        <f t="shared" si="364"/>
        <v>0</v>
      </c>
      <c r="BY702" s="308">
        <f t="shared" si="364"/>
        <v>0</v>
      </c>
      <c r="BZ702" s="308">
        <f t="shared" si="364"/>
        <v>0</v>
      </c>
      <c r="CA702" s="308">
        <f t="shared" si="364"/>
        <v>0</v>
      </c>
      <c r="CB702" s="308">
        <f t="shared" si="364"/>
        <v>0</v>
      </c>
      <c r="CC702" s="308">
        <f t="shared" si="364"/>
        <v>0</v>
      </c>
      <c r="CD702" s="308">
        <f t="shared" si="364"/>
        <v>0</v>
      </c>
      <c r="CE702" s="308">
        <f t="shared" si="364"/>
        <v>0</v>
      </c>
      <c r="CF702" s="308">
        <f t="shared" si="364"/>
        <v>0</v>
      </c>
      <c r="CG702" s="308">
        <f t="shared" si="364"/>
        <v>0</v>
      </c>
      <c r="CH702" s="308">
        <f t="shared" si="364"/>
        <v>0</v>
      </c>
      <c r="CI702" s="308">
        <f t="shared" si="364"/>
        <v>0</v>
      </c>
      <c r="CJ702" s="308">
        <f t="shared" si="364"/>
        <v>0</v>
      </c>
      <c r="CK702" s="308">
        <f t="shared" si="364"/>
        <v>0</v>
      </c>
      <c r="CL702" s="308">
        <f t="shared" si="364"/>
        <v>0</v>
      </c>
      <c r="CM702" s="308">
        <f t="shared" si="364"/>
        <v>0</v>
      </c>
      <c r="CN702" s="308">
        <f t="shared" si="364"/>
        <v>0</v>
      </c>
      <c r="CO702" s="308">
        <f t="shared" si="364"/>
        <v>0</v>
      </c>
      <c r="CP702" s="308">
        <f t="shared" si="364"/>
        <v>0</v>
      </c>
    </row>
    <row r="703" spans="2:94" customFormat="1" ht="15" x14ac:dyDescent="0.25">
      <c r="B703" t="s">
        <v>242</v>
      </c>
      <c r="C703" s="3"/>
      <c r="J703" s="306" t="s">
        <v>5</v>
      </c>
      <c r="P703" s="357"/>
      <c r="R703" s="316">
        <f>R700+R701-R702</f>
        <v>0</v>
      </c>
      <c r="S703" s="316">
        <f t="shared" ref="S703:CD703" si="365">S700+S701-S702</f>
        <v>0</v>
      </c>
      <c r="T703" s="316">
        <f t="shared" si="365"/>
        <v>0</v>
      </c>
      <c r="U703" s="316">
        <f t="shared" si="365"/>
        <v>0</v>
      </c>
      <c r="V703" s="316">
        <f t="shared" si="365"/>
        <v>0</v>
      </c>
      <c r="W703" s="316">
        <f t="shared" si="365"/>
        <v>0</v>
      </c>
      <c r="X703" s="316">
        <f t="shared" si="365"/>
        <v>0</v>
      </c>
      <c r="Y703" s="316">
        <f t="shared" si="365"/>
        <v>0</v>
      </c>
      <c r="Z703" s="316">
        <f t="shared" si="365"/>
        <v>0</v>
      </c>
      <c r="AA703" s="316">
        <f t="shared" si="365"/>
        <v>0</v>
      </c>
      <c r="AB703" s="316">
        <f t="shared" si="365"/>
        <v>0</v>
      </c>
      <c r="AC703" s="316">
        <f t="shared" si="365"/>
        <v>0</v>
      </c>
      <c r="AD703" s="316">
        <f t="shared" si="365"/>
        <v>0</v>
      </c>
      <c r="AE703" s="316">
        <f t="shared" si="365"/>
        <v>0</v>
      </c>
      <c r="AF703" s="316">
        <f t="shared" si="365"/>
        <v>0</v>
      </c>
      <c r="AG703" s="316">
        <f t="shared" si="365"/>
        <v>0</v>
      </c>
      <c r="AH703" s="316">
        <f t="shared" si="365"/>
        <v>0</v>
      </c>
      <c r="AI703" s="316">
        <f t="shared" si="365"/>
        <v>0</v>
      </c>
      <c r="AJ703" s="316">
        <f t="shared" si="365"/>
        <v>0</v>
      </c>
      <c r="AK703" s="316">
        <f t="shared" si="365"/>
        <v>0</v>
      </c>
      <c r="AL703" s="316">
        <f t="shared" si="365"/>
        <v>0</v>
      </c>
      <c r="AM703" s="316">
        <f t="shared" si="365"/>
        <v>0</v>
      </c>
      <c r="AN703" s="316">
        <f t="shared" si="365"/>
        <v>0</v>
      </c>
      <c r="AO703" s="316">
        <f t="shared" si="365"/>
        <v>0</v>
      </c>
      <c r="AP703" s="316">
        <f t="shared" si="365"/>
        <v>0</v>
      </c>
      <c r="AQ703" s="316">
        <f t="shared" si="365"/>
        <v>0</v>
      </c>
      <c r="AR703" s="316">
        <f t="shared" si="365"/>
        <v>0</v>
      </c>
      <c r="AS703" s="316">
        <f t="shared" si="365"/>
        <v>0</v>
      </c>
      <c r="AT703" s="316">
        <f t="shared" si="365"/>
        <v>0</v>
      </c>
      <c r="AU703" s="316">
        <f t="shared" si="365"/>
        <v>0</v>
      </c>
      <c r="AV703" s="316">
        <f t="shared" si="365"/>
        <v>0</v>
      </c>
      <c r="AW703" s="316">
        <f t="shared" si="365"/>
        <v>0</v>
      </c>
      <c r="AX703" s="316">
        <f t="shared" si="365"/>
        <v>0</v>
      </c>
      <c r="AY703" s="316">
        <f t="shared" si="365"/>
        <v>0</v>
      </c>
      <c r="AZ703" s="316">
        <f t="shared" si="365"/>
        <v>0</v>
      </c>
      <c r="BA703" s="316">
        <f t="shared" si="365"/>
        <v>0</v>
      </c>
      <c r="BB703" s="316">
        <f t="shared" si="365"/>
        <v>0</v>
      </c>
      <c r="BC703" s="316">
        <f t="shared" si="365"/>
        <v>0</v>
      </c>
      <c r="BD703" s="316">
        <f t="shared" si="365"/>
        <v>0</v>
      </c>
      <c r="BE703" s="316">
        <f t="shared" si="365"/>
        <v>0</v>
      </c>
      <c r="BF703" s="316">
        <f t="shared" si="365"/>
        <v>0</v>
      </c>
      <c r="BG703" s="316">
        <f t="shared" si="365"/>
        <v>0</v>
      </c>
      <c r="BH703" s="316">
        <f t="shared" si="365"/>
        <v>0</v>
      </c>
      <c r="BI703" s="316">
        <f t="shared" si="365"/>
        <v>0</v>
      </c>
      <c r="BJ703" s="316">
        <f t="shared" si="365"/>
        <v>0</v>
      </c>
      <c r="BK703" s="316">
        <f t="shared" si="365"/>
        <v>0</v>
      </c>
      <c r="BL703" s="316">
        <f t="shared" si="365"/>
        <v>0</v>
      </c>
      <c r="BM703" s="316">
        <f t="shared" si="365"/>
        <v>0</v>
      </c>
      <c r="BN703" s="316">
        <f t="shared" si="365"/>
        <v>0</v>
      </c>
      <c r="BO703" s="316">
        <f t="shared" si="365"/>
        <v>0</v>
      </c>
      <c r="BP703" s="316">
        <f t="shared" si="365"/>
        <v>0</v>
      </c>
      <c r="BQ703" s="316">
        <f t="shared" si="365"/>
        <v>0</v>
      </c>
      <c r="BR703" s="316">
        <f t="shared" si="365"/>
        <v>0</v>
      </c>
      <c r="BS703" s="316">
        <f t="shared" si="365"/>
        <v>0</v>
      </c>
      <c r="BT703" s="316">
        <f t="shared" si="365"/>
        <v>0</v>
      </c>
      <c r="BU703" s="316">
        <f t="shared" si="365"/>
        <v>0</v>
      </c>
      <c r="BV703" s="316">
        <f t="shared" si="365"/>
        <v>0</v>
      </c>
      <c r="BW703" s="316">
        <f t="shared" si="365"/>
        <v>0</v>
      </c>
      <c r="BX703" s="316">
        <f t="shared" si="365"/>
        <v>0</v>
      </c>
      <c r="BY703" s="316">
        <f t="shared" si="365"/>
        <v>0</v>
      </c>
      <c r="BZ703" s="316">
        <f t="shared" si="365"/>
        <v>0</v>
      </c>
      <c r="CA703" s="316">
        <f t="shared" si="365"/>
        <v>0</v>
      </c>
      <c r="CB703" s="316">
        <f t="shared" si="365"/>
        <v>0</v>
      </c>
      <c r="CC703" s="316">
        <f t="shared" si="365"/>
        <v>0</v>
      </c>
      <c r="CD703" s="316">
        <f t="shared" si="365"/>
        <v>0</v>
      </c>
      <c r="CE703" s="316">
        <f t="shared" ref="CE703:CP703" si="366">CE700+CE701-CE702</f>
        <v>0</v>
      </c>
      <c r="CF703" s="316">
        <f t="shared" si="366"/>
        <v>0</v>
      </c>
      <c r="CG703" s="316">
        <f t="shared" si="366"/>
        <v>0</v>
      </c>
      <c r="CH703" s="316">
        <f t="shared" si="366"/>
        <v>0</v>
      </c>
      <c r="CI703" s="316">
        <f t="shared" si="366"/>
        <v>0</v>
      </c>
      <c r="CJ703" s="316">
        <f t="shared" si="366"/>
        <v>0</v>
      </c>
      <c r="CK703" s="316">
        <f t="shared" si="366"/>
        <v>0</v>
      </c>
      <c r="CL703" s="316">
        <f t="shared" si="366"/>
        <v>0</v>
      </c>
      <c r="CM703" s="316">
        <f t="shared" si="366"/>
        <v>0</v>
      </c>
      <c r="CN703" s="316">
        <f t="shared" si="366"/>
        <v>0</v>
      </c>
      <c r="CO703" s="316">
        <f t="shared" si="366"/>
        <v>0</v>
      </c>
      <c r="CP703" s="316">
        <f t="shared" si="366"/>
        <v>0</v>
      </c>
    </row>
    <row r="704" spans="2:94" customFormat="1" ht="15" x14ac:dyDescent="0.25">
      <c r="C704" s="3"/>
      <c r="J704" s="306"/>
      <c r="P704" s="357"/>
    </row>
    <row r="705" spans="2:94" customFormat="1" ht="15" x14ac:dyDescent="0.25">
      <c r="B705" t="s">
        <v>244</v>
      </c>
      <c r="C705" s="3"/>
      <c r="J705" s="306" t="s">
        <v>5</v>
      </c>
      <c r="P705" s="309">
        <f>SUM(R705:CP705)</f>
        <v>2646.1677868696815</v>
      </c>
      <c r="R705" s="308">
        <f>MAX('Financial Statements'!R62,0)</f>
        <v>0</v>
      </c>
      <c r="S705" s="308">
        <f>MAX('Financial Statements'!S62,0)</f>
        <v>0</v>
      </c>
      <c r="T705" s="308">
        <f>MAX('Financial Statements'!T62,0)</f>
        <v>0</v>
      </c>
      <c r="U705" s="308">
        <f>MAX('Financial Statements'!U62,0)</f>
        <v>0</v>
      </c>
      <c r="V705" s="308">
        <f>MAX('Financial Statements'!V62,0)</f>
        <v>0</v>
      </c>
      <c r="W705" s="308">
        <f>MAX('Financial Statements'!W62,0)</f>
        <v>0</v>
      </c>
      <c r="X705" s="308">
        <f>MAX('Financial Statements'!X62,0)</f>
        <v>21.47836169257026</v>
      </c>
      <c r="Y705" s="308">
        <f>MAX('Financial Statements'!Y62,0)</f>
        <v>38.107368638246086</v>
      </c>
      <c r="Z705" s="308">
        <f>MAX('Financial Statements'!Z62,0)</f>
        <v>42.008290684973943</v>
      </c>
      <c r="AA705" s="308">
        <f>MAX('Financial Statements'!AA62,0)</f>
        <v>48.628666822514468</v>
      </c>
      <c r="AB705" s="308">
        <f>MAX('Financial Statements'!AB62,0)</f>
        <v>39.402242031551268</v>
      </c>
      <c r="AC705" s="308">
        <f>MAX('Financial Statements'!AC62,0)</f>
        <v>30.057970365227526</v>
      </c>
      <c r="AD705" s="308">
        <f>MAX('Financial Statements'!AD62,0)</f>
        <v>38.052231888004712</v>
      </c>
      <c r="AE705" s="308">
        <f>MAX('Financial Statements'!AE62,0)</f>
        <v>48.762595635266543</v>
      </c>
      <c r="AF705" s="308">
        <f>MAX('Financial Statements'!AF62,0)</f>
        <v>58.920486012751795</v>
      </c>
      <c r="AG705" s="308">
        <f>MAX('Financial Statements'!AG62,0)</f>
        <v>74.035743111202379</v>
      </c>
      <c r="AH705" s="308">
        <f>MAX('Financial Statements'!AH62,0)</f>
        <v>57.575636533790814</v>
      </c>
      <c r="AI705" s="308">
        <f>MAX('Financial Statements'!AI62,0)</f>
        <v>39.369097589332746</v>
      </c>
      <c r="AJ705" s="308">
        <f>MAX('Financial Statements'!AJ62,0)</f>
        <v>62.023945431223325</v>
      </c>
      <c r="AK705" s="308">
        <f>MAX('Financial Statements'!AK62,0)</f>
        <v>53.775356232518376</v>
      </c>
      <c r="AL705" s="308">
        <f>MAX('Financial Statements'!AL62,0)</f>
        <v>89.637865579408142</v>
      </c>
      <c r="AM705" s="308">
        <f>MAX('Financial Statements'!AM62,0)</f>
        <v>68.331370204753824</v>
      </c>
      <c r="AN705" s="308">
        <f>MAX('Financial Statements'!AN62,0)</f>
        <v>56.770004095630767</v>
      </c>
      <c r="AO705" s="308">
        <f>MAX('Financial Statements'!AO62,0)</f>
        <v>111.68374627438692</v>
      </c>
      <c r="AP705" s="308">
        <f>MAX('Financial Statements'!AP62,0)</f>
        <v>121.42817602848082</v>
      </c>
      <c r="AQ705" s="308">
        <f>MAX('Financial Statements'!AQ62,0)</f>
        <v>98.315197411027015</v>
      </c>
      <c r="AR705" s="308">
        <f>MAX('Financial Statements'!AR62,0)</f>
        <v>138.16675260346582</v>
      </c>
      <c r="AS705" s="308">
        <f>MAX('Financial Statements'!AS62,0)</f>
        <v>290.61933893215416</v>
      </c>
      <c r="AT705" s="308">
        <f>MAX('Financial Statements'!AT62,0)</f>
        <v>294.47160367440154</v>
      </c>
      <c r="AU705" s="308">
        <f>MAX('Financial Statements'!AU62,0)</f>
        <v>306.75843308060655</v>
      </c>
      <c r="AV705" s="308">
        <f>MAX('Financial Statements'!AV62,0)</f>
        <v>302.01666300786621</v>
      </c>
      <c r="AW705" s="308">
        <f>MAX('Financial Statements'!AW62,0)</f>
        <v>106.85191958208756</v>
      </c>
      <c r="AX705" s="308">
        <f>MAX('Financial Statements'!AX62,0)</f>
        <v>8.918723726237948</v>
      </c>
      <c r="AY705" s="308">
        <f>MAX('Financial Statements'!AY62,0)</f>
        <v>0</v>
      </c>
      <c r="AZ705" s="308">
        <f>MAX('Financial Statements'!AZ62,0)</f>
        <v>0</v>
      </c>
      <c r="BA705" s="308">
        <f>MAX('Financial Statements'!BA62,0)</f>
        <v>0</v>
      </c>
      <c r="BB705" s="308">
        <f>MAX('Financial Statements'!BB62,0)</f>
        <v>0</v>
      </c>
      <c r="BC705" s="308">
        <f>MAX('Financial Statements'!BC62,0)</f>
        <v>0</v>
      </c>
      <c r="BD705" s="308">
        <f>MAX('Financial Statements'!BD62,0)</f>
        <v>0</v>
      </c>
      <c r="BE705" s="308">
        <f>MAX('Financial Statements'!BE62,0)</f>
        <v>0</v>
      </c>
      <c r="BF705" s="308">
        <f>MAX('Financial Statements'!BF62,0)</f>
        <v>0</v>
      </c>
      <c r="BG705" s="308">
        <f>MAX('Financial Statements'!BG62,0)</f>
        <v>0</v>
      </c>
      <c r="BH705" s="308">
        <f>MAX('Financial Statements'!BH62,0)</f>
        <v>0</v>
      </c>
      <c r="BI705" s="308">
        <f>MAX('Financial Statements'!BI62,0)</f>
        <v>0</v>
      </c>
      <c r="BJ705" s="308">
        <f>MAX('Financial Statements'!BJ62,0)</f>
        <v>0</v>
      </c>
      <c r="BK705" s="308">
        <f>MAX('Financial Statements'!BK62,0)</f>
        <v>0</v>
      </c>
      <c r="BL705" s="308">
        <f>MAX('Financial Statements'!BL62,0)</f>
        <v>0</v>
      </c>
      <c r="BM705" s="308">
        <f>MAX('Financial Statements'!BM62,0)</f>
        <v>0</v>
      </c>
      <c r="BN705" s="308">
        <f>MAX('Financial Statements'!BN62,0)</f>
        <v>0</v>
      </c>
      <c r="BO705" s="308">
        <f>MAX('Financial Statements'!BO62,0)</f>
        <v>0</v>
      </c>
      <c r="BP705" s="308">
        <f>MAX('Financial Statements'!BP62,0)</f>
        <v>0</v>
      </c>
      <c r="BQ705" s="308">
        <f>MAX('Financial Statements'!BQ62,0)</f>
        <v>0</v>
      </c>
      <c r="BR705" s="308">
        <f>MAX('Financial Statements'!BR62,0)</f>
        <v>0</v>
      </c>
      <c r="BS705" s="308">
        <f>MAX('Financial Statements'!BS62,0)</f>
        <v>0</v>
      </c>
      <c r="BT705" s="308">
        <f>MAX('Financial Statements'!BT62,0)</f>
        <v>0</v>
      </c>
      <c r="BU705" s="308">
        <f>MAX('Financial Statements'!BU62,0)</f>
        <v>0</v>
      </c>
      <c r="BV705" s="308">
        <f>MAX('Financial Statements'!BV62,0)</f>
        <v>0</v>
      </c>
      <c r="BW705" s="308">
        <f>MAX('Financial Statements'!BW62,0)</f>
        <v>0</v>
      </c>
      <c r="BX705" s="308">
        <f>MAX('Financial Statements'!BX62,0)</f>
        <v>0</v>
      </c>
      <c r="BY705" s="308">
        <f>MAX('Financial Statements'!BY62,0)</f>
        <v>0</v>
      </c>
      <c r="BZ705" s="308">
        <f>MAX('Financial Statements'!BZ62,0)</f>
        <v>0</v>
      </c>
      <c r="CA705" s="308">
        <f>MAX('Financial Statements'!CA62,0)</f>
        <v>0</v>
      </c>
      <c r="CB705" s="308">
        <f>MAX('Financial Statements'!CB62,0)</f>
        <v>0</v>
      </c>
      <c r="CC705" s="308">
        <f>MAX('Financial Statements'!CC62,0)</f>
        <v>0</v>
      </c>
      <c r="CD705" s="308">
        <f>MAX('Financial Statements'!CD62,0)</f>
        <v>0</v>
      </c>
      <c r="CE705" s="308">
        <f>MAX('Financial Statements'!CE62,0)</f>
        <v>0</v>
      </c>
      <c r="CF705" s="308">
        <f>MAX('Financial Statements'!CF62,0)</f>
        <v>0</v>
      </c>
      <c r="CG705" s="308">
        <f>MAX('Financial Statements'!CG62,0)</f>
        <v>0</v>
      </c>
      <c r="CH705" s="308">
        <f>MAX('Financial Statements'!CH62,0)</f>
        <v>0</v>
      </c>
      <c r="CI705" s="308">
        <f>MAX('Financial Statements'!CI62,0)</f>
        <v>0</v>
      </c>
      <c r="CJ705" s="308">
        <f>MAX('Financial Statements'!CJ62,0)</f>
        <v>0</v>
      </c>
      <c r="CK705" s="308">
        <f>MAX('Financial Statements'!CK62,0)</f>
        <v>0</v>
      </c>
      <c r="CL705" s="308">
        <f>MAX('Financial Statements'!CL62,0)</f>
        <v>0</v>
      </c>
      <c r="CM705" s="308">
        <f>MAX('Financial Statements'!CM62,0)</f>
        <v>0</v>
      </c>
      <c r="CN705" s="308">
        <f>MAX('Financial Statements'!CN62,0)</f>
        <v>0</v>
      </c>
      <c r="CO705" s="308">
        <f>MAX('Financial Statements'!CO62,0)</f>
        <v>0</v>
      </c>
      <c r="CP705" s="308">
        <f>MAX('Financial Statements'!CP62,0)</f>
        <v>0</v>
      </c>
    </row>
    <row r="706" spans="2:94" customFormat="1" ht="15" x14ac:dyDescent="0.25">
      <c r="C706" s="3"/>
      <c r="J706" s="306"/>
      <c r="P706" s="357"/>
    </row>
    <row r="707" spans="2:94" customFormat="1" ht="15" x14ac:dyDescent="0.25">
      <c r="B707" t="s">
        <v>454</v>
      </c>
      <c r="C707" s="3"/>
      <c r="J707" s="306" t="s">
        <v>5</v>
      </c>
      <c r="P707" s="357"/>
      <c r="R707" s="308">
        <f t="shared" ref="R707:AW707" si="367">($L694-R700)*R657</f>
        <v>0</v>
      </c>
      <c r="S707" s="308">
        <f t="shared" si="367"/>
        <v>0</v>
      </c>
      <c r="T707" s="308">
        <f t="shared" si="367"/>
        <v>0</v>
      </c>
      <c r="U707" s="308">
        <f t="shared" si="367"/>
        <v>0</v>
      </c>
      <c r="V707" s="308">
        <f t="shared" si="367"/>
        <v>0</v>
      </c>
      <c r="W707" s="308">
        <f t="shared" si="367"/>
        <v>0</v>
      </c>
      <c r="X707" s="308">
        <f t="shared" si="367"/>
        <v>20</v>
      </c>
      <c r="Y707" s="308">
        <f t="shared" si="367"/>
        <v>20</v>
      </c>
      <c r="Z707" s="308">
        <f t="shared" si="367"/>
        <v>20</v>
      </c>
      <c r="AA707" s="308">
        <f t="shared" si="367"/>
        <v>20</v>
      </c>
      <c r="AB707" s="308">
        <f t="shared" si="367"/>
        <v>20</v>
      </c>
      <c r="AC707" s="308">
        <f t="shared" si="367"/>
        <v>20</v>
      </c>
      <c r="AD707" s="308">
        <f t="shared" si="367"/>
        <v>20</v>
      </c>
      <c r="AE707" s="308">
        <f t="shared" si="367"/>
        <v>20</v>
      </c>
      <c r="AF707" s="308">
        <f t="shared" si="367"/>
        <v>20</v>
      </c>
      <c r="AG707" s="308">
        <f t="shared" si="367"/>
        <v>20</v>
      </c>
      <c r="AH707" s="308">
        <f t="shared" si="367"/>
        <v>20</v>
      </c>
      <c r="AI707" s="308">
        <f t="shared" si="367"/>
        <v>20</v>
      </c>
      <c r="AJ707" s="308">
        <f t="shared" si="367"/>
        <v>20</v>
      </c>
      <c r="AK707" s="308">
        <f t="shared" si="367"/>
        <v>20</v>
      </c>
      <c r="AL707" s="308">
        <f t="shared" si="367"/>
        <v>20</v>
      </c>
      <c r="AM707" s="308">
        <f t="shared" si="367"/>
        <v>20</v>
      </c>
      <c r="AN707" s="308">
        <f t="shared" si="367"/>
        <v>20</v>
      </c>
      <c r="AO707" s="308">
        <f t="shared" si="367"/>
        <v>0</v>
      </c>
      <c r="AP707" s="308">
        <f t="shared" si="367"/>
        <v>0</v>
      </c>
      <c r="AQ707" s="308">
        <f t="shared" si="367"/>
        <v>0</v>
      </c>
      <c r="AR707" s="308">
        <f t="shared" si="367"/>
        <v>0</v>
      </c>
      <c r="AS707" s="308">
        <f t="shared" si="367"/>
        <v>0</v>
      </c>
      <c r="AT707" s="308">
        <f t="shared" si="367"/>
        <v>0</v>
      </c>
      <c r="AU707" s="308">
        <f t="shared" si="367"/>
        <v>0</v>
      </c>
      <c r="AV707" s="308">
        <f t="shared" si="367"/>
        <v>0</v>
      </c>
      <c r="AW707" s="308">
        <f t="shared" si="367"/>
        <v>0</v>
      </c>
      <c r="AX707" s="308">
        <f t="shared" ref="AX707:CC707" si="368">($L694-AX700)*AX657</f>
        <v>0</v>
      </c>
      <c r="AY707" s="308">
        <f t="shared" si="368"/>
        <v>0</v>
      </c>
      <c r="AZ707" s="308">
        <f t="shared" si="368"/>
        <v>0</v>
      </c>
      <c r="BA707" s="308">
        <f t="shared" si="368"/>
        <v>0</v>
      </c>
      <c r="BB707" s="308">
        <f t="shared" si="368"/>
        <v>0</v>
      </c>
      <c r="BC707" s="308">
        <f t="shared" si="368"/>
        <v>0</v>
      </c>
      <c r="BD707" s="308">
        <f t="shared" si="368"/>
        <v>0</v>
      </c>
      <c r="BE707" s="308">
        <f t="shared" si="368"/>
        <v>0</v>
      </c>
      <c r="BF707" s="308">
        <f t="shared" si="368"/>
        <v>0</v>
      </c>
      <c r="BG707" s="308">
        <f t="shared" si="368"/>
        <v>0</v>
      </c>
      <c r="BH707" s="308">
        <f t="shared" si="368"/>
        <v>0</v>
      </c>
      <c r="BI707" s="308">
        <f t="shared" si="368"/>
        <v>0</v>
      </c>
      <c r="BJ707" s="308">
        <f t="shared" si="368"/>
        <v>0</v>
      </c>
      <c r="BK707" s="308">
        <f t="shared" si="368"/>
        <v>0</v>
      </c>
      <c r="BL707" s="308">
        <f t="shared" si="368"/>
        <v>0</v>
      </c>
      <c r="BM707" s="308">
        <f t="shared" si="368"/>
        <v>0</v>
      </c>
      <c r="BN707" s="308">
        <f t="shared" si="368"/>
        <v>0</v>
      </c>
      <c r="BO707" s="308">
        <f t="shared" si="368"/>
        <v>0</v>
      </c>
      <c r="BP707" s="308">
        <f t="shared" si="368"/>
        <v>0</v>
      </c>
      <c r="BQ707" s="308">
        <f t="shared" si="368"/>
        <v>0</v>
      </c>
      <c r="BR707" s="308">
        <f t="shared" si="368"/>
        <v>0</v>
      </c>
      <c r="BS707" s="308">
        <f t="shared" si="368"/>
        <v>0</v>
      </c>
      <c r="BT707" s="308">
        <f t="shared" si="368"/>
        <v>0</v>
      </c>
      <c r="BU707" s="308">
        <f t="shared" si="368"/>
        <v>0</v>
      </c>
      <c r="BV707" s="308">
        <f t="shared" si="368"/>
        <v>0</v>
      </c>
      <c r="BW707" s="308">
        <f t="shared" si="368"/>
        <v>0</v>
      </c>
      <c r="BX707" s="308">
        <f t="shared" si="368"/>
        <v>0</v>
      </c>
      <c r="BY707" s="308">
        <f t="shared" si="368"/>
        <v>0</v>
      </c>
      <c r="BZ707" s="308">
        <f t="shared" si="368"/>
        <v>0</v>
      </c>
      <c r="CA707" s="308">
        <f t="shared" si="368"/>
        <v>0</v>
      </c>
      <c r="CB707" s="308">
        <f t="shared" si="368"/>
        <v>0</v>
      </c>
      <c r="CC707" s="308">
        <f t="shared" si="368"/>
        <v>0</v>
      </c>
      <c r="CD707" s="308">
        <f t="shared" ref="CD707:CP707" si="369">($L694-CD700)*CD657</f>
        <v>0</v>
      </c>
      <c r="CE707" s="308">
        <f t="shared" si="369"/>
        <v>0</v>
      </c>
      <c r="CF707" s="308">
        <f t="shared" si="369"/>
        <v>0</v>
      </c>
      <c r="CG707" s="308">
        <f t="shared" si="369"/>
        <v>0</v>
      </c>
      <c r="CH707" s="308">
        <f t="shared" si="369"/>
        <v>0</v>
      </c>
      <c r="CI707" s="308">
        <f t="shared" si="369"/>
        <v>0</v>
      </c>
      <c r="CJ707" s="308">
        <f t="shared" si="369"/>
        <v>0</v>
      </c>
      <c r="CK707" s="308">
        <f t="shared" si="369"/>
        <v>0</v>
      </c>
      <c r="CL707" s="308">
        <f t="shared" si="369"/>
        <v>0</v>
      </c>
      <c r="CM707" s="308">
        <f t="shared" si="369"/>
        <v>0</v>
      </c>
      <c r="CN707" s="308">
        <f t="shared" si="369"/>
        <v>0</v>
      </c>
      <c r="CO707" s="308">
        <f t="shared" si="369"/>
        <v>0</v>
      </c>
      <c r="CP707" s="308">
        <f t="shared" si="369"/>
        <v>0</v>
      </c>
    </row>
    <row r="708" spans="2:94" customFormat="1" ht="15" x14ac:dyDescent="0.25">
      <c r="J708" s="306"/>
      <c r="P708" s="357"/>
    </row>
    <row r="709" spans="2:94" customFormat="1" ht="15" x14ac:dyDescent="0.25">
      <c r="B709" s="332" t="s">
        <v>445</v>
      </c>
      <c r="C709" s="3"/>
      <c r="J709" s="306"/>
      <c r="P709" s="357"/>
    </row>
    <row r="710" spans="2:94" customFormat="1" ht="15" x14ac:dyDescent="0.25">
      <c r="J710" s="306"/>
      <c r="P710" s="357"/>
    </row>
    <row r="711" spans="2:94" customFormat="1" ht="15" x14ac:dyDescent="0.25">
      <c r="B711" t="s">
        <v>247</v>
      </c>
      <c r="C711" s="3"/>
      <c r="J711" s="306" t="s">
        <v>62</v>
      </c>
      <c r="P711" s="357"/>
      <c r="R711" s="334">
        <f>R675</f>
        <v>0</v>
      </c>
      <c r="S711" s="334">
        <f t="shared" ref="S711:CD711" si="370">S675</f>
        <v>0</v>
      </c>
      <c r="T711" s="334">
        <f t="shared" si="370"/>
        <v>0</v>
      </c>
      <c r="U711" s="334">
        <f t="shared" si="370"/>
        <v>0</v>
      </c>
      <c r="V711" s="334">
        <f t="shared" si="370"/>
        <v>0</v>
      </c>
      <c r="W711" s="334">
        <f t="shared" si="370"/>
        <v>0</v>
      </c>
      <c r="X711" s="334">
        <f t="shared" si="370"/>
        <v>0.02</v>
      </c>
      <c r="Y711" s="334">
        <f t="shared" si="370"/>
        <v>0.02</v>
      </c>
      <c r="Z711" s="334">
        <f t="shared" si="370"/>
        <v>0.02</v>
      </c>
      <c r="AA711" s="334">
        <f t="shared" si="370"/>
        <v>0.02</v>
      </c>
      <c r="AB711" s="334">
        <f t="shared" si="370"/>
        <v>0.02</v>
      </c>
      <c r="AC711" s="334">
        <f t="shared" si="370"/>
        <v>0.02</v>
      </c>
      <c r="AD711" s="334">
        <f t="shared" si="370"/>
        <v>0.02</v>
      </c>
      <c r="AE711" s="334">
        <f t="shared" si="370"/>
        <v>0.02</v>
      </c>
      <c r="AF711" s="334">
        <f t="shared" si="370"/>
        <v>0.02</v>
      </c>
      <c r="AG711" s="334">
        <f t="shared" si="370"/>
        <v>0.02</v>
      </c>
      <c r="AH711" s="334">
        <f t="shared" si="370"/>
        <v>0.02</v>
      </c>
      <c r="AI711" s="334">
        <f t="shared" si="370"/>
        <v>0.02</v>
      </c>
      <c r="AJ711" s="334">
        <f t="shared" si="370"/>
        <v>0.02</v>
      </c>
      <c r="AK711" s="334">
        <f t="shared" si="370"/>
        <v>0.02</v>
      </c>
      <c r="AL711" s="334">
        <f t="shared" si="370"/>
        <v>0.02</v>
      </c>
      <c r="AM711" s="334">
        <f t="shared" si="370"/>
        <v>0.02</v>
      </c>
      <c r="AN711" s="334">
        <f t="shared" si="370"/>
        <v>0.02</v>
      </c>
      <c r="AO711" s="334">
        <f t="shared" si="370"/>
        <v>0</v>
      </c>
      <c r="AP711" s="334">
        <f t="shared" si="370"/>
        <v>0</v>
      </c>
      <c r="AQ711" s="334">
        <f t="shared" si="370"/>
        <v>0</v>
      </c>
      <c r="AR711" s="334">
        <f t="shared" si="370"/>
        <v>0</v>
      </c>
      <c r="AS711" s="334">
        <f t="shared" si="370"/>
        <v>0</v>
      </c>
      <c r="AT711" s="334">
        <f t="shared" si="370"/>
        <v>0</v>
      </c>
      <c r="AU711" s="334">
        <f t="shared" si="370"/>
        <v>0</v>
      </c>
      <c r="AV711" s="334">
        <f t="shared" si="370"/>
        <v>0</v>
      </c>
      <c r="AW711" s="334">
        <f t="shared" si="370"/>
        <v>0</v>
      </c>
      <c r="AX711" s="334">
        <f t="shared" si="370"/>
        <v>0</v>
      </c>
      <c r="AY711" s="334">
        <f t="shared" si="370"/>
        <v>0</v>
      </c>
      <c r="AZ711" s="334">
        <f t="shared" si="370"/>
        <v>0</v>
      </c>
      <c r="BA711" s="334">
        <f t="shared" si="370"/>
        <v>0</v>
      </c>
      <c r="BB711" s="334">
        <f t="shared" si="370"/>
        <v>0</v>
      </c>
      <c r="BC711" s="334">
        <f t="shared" si="370"/>
        <v>0</v>
      </c>
      <c r="BD711" s="334">
        <f t="shared" si="370"/>
        <v>0</v>
      </c>
      <c r="BE711" s="334">
        <f t="shared" si="370"/>
        <v>0</v>
      </c>
      <c r="BF711" s="334">
        <f t="shared" si="370"/>
        <v>0</v>
      </c>
      <c r="BG711" s="334">
        <f t="shared" si="370"/>
        <v>0</v>
      </c>
      <c r="BH711" s="334">
        <f t="shared" si="370"/>
        <v>0</v>
      </c>
      <c r="BI711" s="334">
        <f t="shared" si="370"/>
        <v>0</v>
      </c>
      <c r="BJ711" s="334">
        <f t="shared" si="370"/>
        <v>0</v>
      </c>
      <c r="BK711" s="334">
        <f t="shared" si="370"/>
        <v>0</v>
      </c>
      <c r="BL711" s="334">
        <f t="shared" si="370"/>
        <v>0</v>
      </c>
      <c r="BM711" s="334">
        <f t="shared" si="370"/>
        <v>0</v>
      </c>
      <c r="BN711" s="334">
        <f t="shared" si="370"/>
        <v>0</v>
      </c>
      <c r="BO711" s="334">
        <f t="shared" si="370"/>
        <v>0</v>
      </c>
      <c r="BP711" s="334">
        <f t="shared" si="370"/>
        <v>0</v>
      </c>
      <c r="BQ711" s="334">
        <f t="shared" si="370"/>
        <v>0</v>
      </c>
      <c r="BR711" s="334">
        <f t="shared" si="370"/>
        <v>0</v>
      </c>
      <c r="BS711" s="334">
        <f t="shared" si="370"/>
        <v>0</v>
      </c>
      <c r="BT711" s="334">
        <f t="shared" si="370"/>
        <v>0</v>
      </c>
      <c r="BU711" s="334">
        <f t="shared" si="370"/>
        <v>0</v>
      </c>
      <c r="BV711" s="334">
        <f t="shared" si="370"/>
        <v>0</v>
      </c>
      <c r="BW711" s="334">
        <f t="shared" si="370"/>
        <v>0</v>
      </c>
      <c r="BX711" s="334">
        <f t="shared" si="370"/>
        <v>0</v>
      </c>
      <c r="BY711" s="334">
        <f t="shared" si="370"/>
        <v>0</v>
      </c>
      <c r="BZ711" s="334">
        <f t="shared" si="370"/>
        <v>0</v>
      </c>
      <c r="CA711" s="334">
        <f t="shared" si="370"/>
        <v>0</v>
      </c>
      <c r="CB711" s="334">
        <f t="shared" si="370"/>
        <v>0</v>
      </c>
      <c r="CC711" s="334">
        <f t="shared" si="370"/>
        <v>0</v>
      </c>
      <c r="CD711" s="334">
        <f t="shared" si="370"/>
        <v>0</v>
      </c>
      <c r="CE711" s="334">
        <f t="shared" ref="CE711:CP711" si="371">CE675</f>
        <v>0</v>
      </c>
      <c r="CF711" s="334">
        <f t="shared" si="371"/>
        <v>0</v>
      </c>
      <c r="CG711" s="334">
        <f t="shared" si="371"/>
        <v>0</v>
      </c>
      <c r="CH711" s="334">
        <f t="shared" si="371"/>
        <v>0</v>
      </c>
      <c r="CI711" s="334">
        <f t="shared" si="371"/>
        <v>0</v>
      </c>
      <c r="CJ711" s="334">
        <f t="shared" si="371"/>
        <v>0</v>
      </c>
      <c r="CK711" s="334">
        <f t="shared" si="371"/>
        <v>0</v>
      </c>
      <c r="CL711" s="334">
        <f t="shared" si="371"/>
        <v>0</v>
      </c>
      <c r="CM711" s="334">
        <f t="shared" si="371"/>
        <v>0</v>
      </c>
      <c r="CN711" s="334">
        <f t="shared" si="371"/>
        <v>0</v>
      </c>
      <c r="CO711" s="334">
        <f t="shared" si="371"/>
        <v>0</v>
      </c>
      <c r="CP711" s="334">
        <f t="shared" si="371"/>
        <v>0</v>
      </c>
    </row>
    <row r="712" spans="2:94" customFormat="1" ht="15" x14ac:dyDescent="0.25">
      <c r="B712" t="s">
        <v>248</v>
      </c>
      <c r="C712" s="3"/>
      <c r="J712" s="306" t="s">
        <v>62</v>
      </c>
      <c r="P712" s="357"/>
      <c r="R712" s="334">
        <f>R676</f>
        <v>0</v>
      </c>
      <c r="S712" s="334">
        <f t="shared" ref="S712:CD712" si="372">S676</f>
        <v>0</v>
      </c>
      <c r="T712" s="334">
        <f t="shared" si="372"/>
        <v>0</v>
      </c>
      <c r="U712" s="334">
        <f t="shared" si="372"/>
        <v>0</v>
      </c>
      <c r="V712" s="334">
        <f t="shared" si="372"/>
        <v>0</v>
      </c>
      <c r="W712" s="334">
        <f t="shared" si="372"/>
        <v>0</v>
      </c>
      <c r="X712" s="334">
        <f t="shared" si="372"/>
        <v>2.5000000000000001E-2</v>
      </c>
      <c r="Y712" s="334">
        <f t="shared" si="372"/>
        <v>2.5000000000000001E-2</v>
      </c>
      <c r="Z712" s="334">
        <f t="shared" si="372"/>
        <v>2.5000000000000001E-2</v>
      </c>
      <c r="AA712" s="334">
        <f t="shared" si="372"/>
        <v>2.5000000000000001E-2</v>
      </c>
      <c r="AB712" s="334">
        <f t="shared" si="372"/>
        <v>2.5000000000000001E-2</v>
      </c>
      <c r="AC712" s="334">
        <f t="shared" si="372"/>
        <v>2.5000000000000001E-2</v>
      </c>
      <c r="AD712" s="334">
        <f t="shared" si="372"/>
        <v>2.5000000000000001E-2</v>
      </c>
      <c r="AE712" s="334">
        <f t="shared" si="372"/>
        <v>2.5000000000000001E-2</v>
      </c>
      <c r="AF712" s="334">
        <f t="shared" si="372"/>
        <v>2.5000000000000001E-2</v>
      </c>
      <c r="AG712" s="334">
        <f t="shared" si="372"/>
        <v>2.5000000000000001E-2</v>
      </c>
      <c r="AH712" s="334">
        <f t="shared" si="372"/>
        <v>2.5000000000000001E-2</v>
      </c>
      <c r="AI712" s="334">
        <f t="shared" si="372"/>
        <v>2.5000000000000001E-2</v>
      </c>
      <c r="AJ712" s="334">
        <f t="shared" si="372"/>
        <v>2.5000000000000001E-2</v>
      </c>
      <c r="AK712" s="334">
        <f t="shared" si="372"/>
        <v>2.5000000000000001E-2</v>
      </c>
      <c r="AL712" s="334">
        <f t="shared" si="372"/>
        <v>2.5000000000000001E-2</v>
      </c>
      <c r="AM712" s="334">
        <f t="shared" si="372"/>
        <v>2.5000000000000001E-2</v>
      </c>
      <c r="AN712" s="334">
        <f t="shared" si="372"/>
        <v>2.5000000000000001E-2</v>
      </c>
      <c r="AO712" s="334">
        <f t="shared" si="372"/>
        <v>0</v>
      </c>
      <c r="AP712" s="334">
        <f t="shared" si="372"/>
        <v>0</v>
      </c>
      <c r="AQ712" s="334">
        <f t="shared" si="372"/>
        <v>0</v>
      </c>
      <c r="AR712" s="334">
        <f t="shared" si="372"/>
        <v>0</v>
      </c>
      <c r="AS712" s="334">
        <f t="shared" si="372"/>
        <v>0</v>
      </c>
      <c r="AT712" s="334">
        <f t="shared" si="372"/>
        <v>0</v>
      </c>
      <c r="AU712" s="334">
        <f t="shared" si="372"/>
        <v>0</v>
      </c>
      <c r="AV712" s="334">
        <f t="shared" si="372"/>
        <v>0</v>
      </c>
      <c r="AW712" s="334">
        <f t="shared" si="372"/>
        <v>0</v>
      </c>
      <c r="AX712" s="334">
        <f t="shared" si="372"/>
        <v>0</v>
      </c>
      <c r="AY712" s="334">
        <f t="shared" si="372"/>
        <v>0</v>
      </c>
      <c r="AZ712" s="334">
        <f t="shared" si="372"/>
        <v>0</v>
      </c>
      <c r="BA712" s="334">
        <f t="shared" si="372"/>
        <v>0</v>
      </c>
      <c r="BB712" s="334">
        <f t="shared" si="372"/>
        <v>0</v>
      </c>
      <c r="BC712" s="334">
        <f t="shared" si="372"/>
        <v>0</v>
      </c>
      <c r="BD712" s="334">
        <f t="shared" si="372"/>
        <v>0</v>
      </c>
      <c r="BE712" s="334">
        <f t="shared" si="372"/>
        <v>0</v>
      </c>
      <c r="BF712" s="334">
        <f t="shared" si="372"/>
        <v>0</v>
      </c>
      <c r="BG712" s="334">
        <f t="shared" si="372"/>
        <v>0</v>
      </c>
      <c r="BH712" s="334">
        <f t="shared" si="372"/>
        <v>0</v>
      </c>
      <c r="BI712" s="334">
        <f t="shared" si="372"/>
        <v>0</v>
      </c>
      <c r="BJ712" s="334">
        <f t="shared" si="372"/>
        <v>0</v>
      </c>
      <c r="BK712" s="334">
        <f t="shared" si="372"/>
        <v>0</v>
      </c>
      <c r="BL712" s="334">
        <f t="shared" si="372"/>
        <v>0</v>
      </c>
      <c r="BM712" s="334">
        <f t="shared" si="372"/>
        <v>0</v>
      </c>
      <c r="BN712" s="334">
        <f t="shared" si="372"/>
        <v>0</v>
      </c>
      <c r="BO712" s="334">
        <f t="shared" si="372"/>
        <v>0</v>
      </c>
      <c r="BP712" s="334">
        <f t="shared" si="372"/>
        <v>0</v>
      </c>
      <c r="BQ712" s="334">
        <f t="shared" si="372"/>
        <v>0</v>
      </c>
      <c r="BR712" s="334">
        <f t="shared" si="372"/>
        <v>0</v>
      </c>
      <c r="BS712" s="334">
        <f t="shared" si="372"/>
        <v>0</v>
      </c>
      <c r="BT712" s="334">
        <f t="shared" si="372"/>
        <v>0</v>
      </c>
      <c r="BU712" s="334">
        <f t="shared" si="372"/>
        <v>0</v>
      </c>
      <c r="BV712" s="334">
        <f t="shared" si="372"/>
        <v>0</v>
      </c>
      <c r="BW712" s="334">
        <f t="shared" si="372"/>
        <v>0</v>
      </c>
      <c r="BX712" s="334">
        <f t="shared" si="372"/>
        <v>0</v>
      </c>
      <c r="BY712" s="334">
        <f t="shared" si="372"/>
        <v>0</v>
      </c>
      <c r="BZ712" s="334">
        <f t="shared" si="372"/>
        <v>0</v>
      </c>
      <c r="CA712" s="334">
        <f t="shared" si="372"/>
        <v>0</v>
      </c>
      <c r="CB712" s="334">
        <f t="shared" si="372"/>
        <v>0</v>
      </c>
      <c r="CC712" s="334">
        <f t="shared" si="372"/>
        <v>0</v>
      </c>
      <c r="CD712" s="334">
        <f t="shared" si="372"/>
        <v>0</v>
      </c>
      <c r="CE712" s="334">
        <f t="shared" ref="CE712:CP712" si="373">CE676</f>
        <v>0</v>
      </c>
      <c r="CF712" s="334">
        <f t="shared" si="373"/>
        <v>0</v>
      </c>
      <c r="CG712" s="334">
        <f t="shared" si="373"/>
        <v>0</v>
      </c>
      <c r="CH712" s="334">
        <f t="shared" si="373"/>
        <v>0</v>
      </c>
      <c r="CI712" s="334">
        <f t="shared" si="373"/>
        <v>0</v>
      </c>
      <c r="CJ712" s="334">
        <f t="shared" si="373"/>
        <v>0</v>
      </c>
      <c r="CK712" s="334">
        <f t="shared" si="373"/>
        <v>0</v>
      </c>
      <c r="CL712" s="334">
        <f t="shared" si="373"/>
        <v>0</v>
      </c>
      <c r="CM712" s="334">
        <f t="shared" si="373"/>
        <v>0</v>
      </c>
      <c r="CN712" s="334">
        <f t="shared" si="373"/>
        <v>0</v>
      </c>
      <c r="CO712" s="334">
        <f t="shared" si="373"/>
        <v>0</v>
      </c>
      <c r="CP712" s="334">
        <f t="shared" si="373"/>
        <v>0</v>
      </c>
    </row>
    <row r="713" spans="2:94" customFormat="1" ht="15" x14ac:dyDescent="0.25">
      <c r="B713" t="s">
        <v>249</v>
      </c>
      <c r="C713" s="3"/>
      <c r="J713" s="306" t="s">
        <v>62</v>
      </c>
      <c r="P713" s="357"/>
      <c r="R713" s="368">
        <f>SUM(R711:R712)</f>
        <v>0</v>
      </c>
      <c r="S713" s="368">
        <f t="shared" ref="S713:CD713" si="374">SUM(S711:S712)</f>
        <v>0</v>
      </c>
      <c r="T713" s="368">
        <f t="shared" si="374"/>
        <v>0</v>
      </c>
      <c r="U713" s="368">
        <f t="shared" si="374"/>
        <v>0</v>
      </c>
      <c r="V713" s="368">
        <f t="shared" si="374"/>
        <v>0</v>
      </c>
      <c r="W713" s="368">
        <f t="shared" si="374"/>
        <v>0</v>
      </c>
      <c r="X713" s="368">
        <f t="shared" si="374"/>
        <v>4.4999999999999998E-2</v>
      </c>
      <c r="Y713" s="368">
        <f t="shared" si="374"/>
        <v>4.4999999999999998E-2</v>
      </c>
      <c r="Z713" s="368">
        <f t="shared" si="374"/>
        <v>4.4999999999999998E-2</v>
      </c>
      <c r="AA713" s="368">
        <f t="shared" si="374"/>
        <v>4.4999999999999998E-2</v>
      </c>
      <c r="AB713" s="368">
        <f t="shared" si="374"/>
        <v>4.4999999999999998E-2</v>
      </c>
      <c r="AC713" s="368">
        <f t="shared" si="374"/>
        <v>4.4999999999999998E-2</v>
      </c>
      <c r="AD713" s="368">
        <f t="shared" si="374"/>
        <v>4.4999999999999998E-2</v>
      </c>
      <c r="AE713" s="368">
        <f t="shared" si="374"/>
        <v>4.4999999999999998E-2</v>
      </c>
      <c r="AF713" s="368">
        <f t="shared" si="374"/>
        <v>4.4999999999999998E-2</v>
      </c>
      <c r="AG713" s="368">
        <f t="shared" si="374"/>
        <v>4.4999999999999998E-2</v>
      </c>
      <c r="AH713" s="368">
        <f t="shared" si="374"/>
        <v>4.4999999999999998E-2</v>
      </c>
      <c r="AI713" s="368">
        <f t="shared" si="374"/>
        <v>4.4999999999999998E-2</v>
      </c>
      <c r="AJ713" s="368">
        <f t="shared" si="374"/>
        <v>4.4999999999999998E-2</v>
      </c>
      <c r="AK713" s="368">
        <f t="shared" si="374"/>
        <v>4.4999999999999998E-2</v>
      </c>
      <c r="AL713" s="368">
        <f t="shared" si="374"/>
        <v>4.4999999999999998E-2</v>
      </c>
      <c r="AM713" s="368">
        <f t="shared" si="374"/>
        <v>4.4999999999999998E-2</v>
      </c>
      <c r="AN713" s="368">
        <f t="shared" si="374"/>
        <v>4.4999999999999998E-2</v>
      </c>
      <c r="AO713" s="368">
        <f t="shared" si="374"/>
        <v>0</v>
      </c>
      <c r="AP713" s="368">
        <f t="shared" si="374"/>
        <v>0</v>
      </c>
      <c r="AQ713" s="368">
        <f t="shared" si="374"/>
        <v>0</v>
      </c>
      <c r="AR713" s="368">
        <f t="shared" si="374"/>
        <v>0</v>
      </c>
      <c r="AS713" s="368">
        <f t="shared" si="374"/>
        <v>0</v>
      </c>
      <c r="AT713" s="368">
        <f t="shared" si="374"/>
        <v>0</v>
      </c>
      <c r="AU713" s="368">
        <f t="shared" si="374"/>
        <v>0</v>
      </c>
      <c r="AV713" s="368">
        <f t="shared" si="374"/>
        <v>0</v>
      </c>
      <c r="AW713" s="368">
        <f t="shared" si="374"/>
        <v>0</v>
      </c>
      <c r="AX713" s="368">
        <f t="shared" si="374"/>
        <v>0</v>
      </c>
      <c r="AY713" s="368">
        <f t="shared" si="374"/>
        <v>0</v>
      </c>
      <c r="AZ713" s="368">
        <f t="shared" si="374"/>
        <v>0</v>
      </c>
      <c r="BA713" s="368">
        <f t="shared" si="374"/>
        <v>0</v>
      </c>
      <c r="BB713" s="368">
        <f t="shared" si="374"/>
        <v>0</v>
      </c>
      <c r="BC713" s="368">
        <f t="shared" si="374"/>
        <v>0</v>
      </c>
      <c r="BD713" s="368">
        <f t="shared" si="374"/>
        <v>0</v>
      </c>
      <c r="BE713" s="368">
        <f t="shared" si="374"/>
        <v>0</v>
      </c>
      <c r="BF713" s="368">
        <f t="shared" si="374"/>
        <v>0</v>
      </c>
      <c r="BG713" s="368">
        <f t="shared" si="374"/>
        <v>0</v>
      </c>
      <c r="BH713" s="368">
        <f t="shared" si="374"/>
        <v>0</v>
      </c>
      <c r="BI713" s="368">
        <f t="shared" si="374"/>
        <v>0</v>
      </c>
      <c r="BJ713" s="368">
        <f t="shared" si="374"/>
        <v>0</v>
      </c>
      <c r="BK713" s="368">
        <f t="shared" si="374"/>
        <v>0</v>
      </c>
      <c r="BL713" s="368">
        <f t="shared" si="374"/>
        <v>0</v>
      </c>
      <c r="BM713" s="368">
        <f t="shared" si="374"/>
        <v>0</v>
      </c>
      <c r="BN713" s="368">
        <f t="shared" si="374"/>
        <v>0</v>
      </c>
      <c r="BO713" s="368">
        <f t="shared" si="374"/>
        <v>0</v>
      </c>
      <c r="BP713" s="368">
        <f t="shared" si="374"/>
        <v>0</v>
      </c>
      <c r="BQ713" s="368">
        <f t="shared" si="374"/>
        <v>0</v>
      </c>
      <c r="BR713" s="368">
        <f t="shared" si="374"/>
        <v>0</v>
      </c>
      <c r="BS713" s="368">
        <f t="shared" si="374"/>
        <v>0</v>
      </c>
      <c r="BT713" s="368">
        <f t="shared" si="374"/>
        <v>0</v>
      </c>
      <c r="BU713" s="368">
        <f t="shared" si="374"/>
        <v>0</v>
      </c>
      <c r="BV713" s="368">
        <f t="shared" si="374"/>
        <v>0</v>
      </c>
      <c r="BW713" s="368">
        <f t="shared" si="374"/>
        <v>0</v>
      </c>
      <c r="BX713" s="368">
        <f t="shared" si="374"/>
        <v>0</v>
      </c>
      <c r="BY713" s="368">
        <f t="shared" si="374"/>
        <v>0</v>
      </c>
      <c r="BZ713" s="368">
        <f t="shared" si="374"/>
        <v>0</v>
      </c>
      <c r="CA713" s="368">
        <f t="shared" si="374"/>
        <v>0</v>
      </c>
      <c r="CB713" s="368">
        <f t="shared" si="374"/>
        <v>0</v>
      </c>
      <c r="CC713" s="368">
        <f t="shared" si="374"/>
        <v>0</v>
      </c>
      <c r="CD713" s="368">
        <f t="shared" si="374"/>
        <v>0</v>
      </c>
      <c r="CE713" s="368">
        <f t="shared" ref="CE713:CP713" si="375">SUM(CE711:CE712)</f>
        <v>0</v>
      </c>
      <c r="CF713" s="368">
        <f t="shared" si="375"/>
        <v>0</v>
      </c>
      <c r="CG713" s="368">
        <f t="shared" si="375"/>
        <v>0</v>
      </c>
      <c r="CH713" s="368">
        <f t="shared" si="375"/>
        <v>0</v>
      </c>
      <c r="CI713" s="368">
        <f t="shared" si="375"/>
        <v>0</v>
      </c>
      <c r="CJ713" s="368">
        <f t="shared" si="375"/>
        <v>0</v>
      </c>
      <c r="CK713" s="368">
        <f t="shared" si="375"/>
        <v>0</v>
      </c>
      <c r="CL713" s="368">
        <f t="shared" si="375"/>
        <v>0</v>
      </c>
      <c r="CM713" s="368">
        <f t="shared" si="375"/>
        <v>0</v>
      </c>
      <c r="CN713" s="368">
        <f t="shared" si="375"/>
        <v>0</v>
      </c>
      <c r="CO713" s="368">
        <f t="shared" si="375"/>
        <v>0</v>
      </c>
      <c r="CP713" s="368">
        <f t="shared" si="375"/>
        <v>0</v>
      </c>
    </row>
    <row r="714" spans="2:94" customFormat="1" ht="15" x14ac:dyDescent="0.25">
      <c r="C714" s="3"/>
      <c r="J714" s="306"/>
      <c r="P714" s="357"/>
    </row>
    <row r="715" spans="2:94" customFormat="1" ht="15" x14ac:dyDescent="0.25">
      <c r="B715" t="s">
        <v>446</v>
      </c>
      <c r="C715" s="3"/>
      <c r="J715" s="306" t="s">
        <v>5</v>
      </c>
      <c r="P715" s="309">
        <f>SUM(R715:CP715)</f>
        <v>0</v>
      </c>
      <c r="R715" s="308">
        <f>R713*R700</f>
        <v>0</v>
      </c>
      <c r="S715" s="308">
        <f t="shared" ref="S715:CD715" si="376">S713*S700</f>
        <v>0</v>
      </c>
      <c r="T715" s="308">
        <f t="shared" si="376"/>
        <v>0</v>
      </c>
      <c r="U715" s="308">
        <f t="shared" si="376"/>
        <v>0</v>
      </c>
      <c r="V715" s="308">
        <f t="shared" si="376"/>
        <v>0</v>
      </c>
      <c r="W715" s="308">
        <f t="shared" si="376"/>
        <v>0</v>
      </c>
      <c r="X715" s="308">
        <f t="shared" si="376"/>
        <v>0</v>
      </c>
      <c r="Y715" s="308">
        <f t="shared" si="376"/>
        <v>0</v>
      </c>
      <c r="Z715" s="308">
        <f t="shared" si="376"/>
        <v>0</v>
      </c>
      <c r="AA715" s="308">
        <f t="shared" si="376"/>
        <v>0</v>
      </c>
      <c r="AB715" s="308">
        <f t="shared" si="376"/>
        <v>0</v>
      </c>
      <c r="AC715" s="308">
        <f t="shared" si="376"/>
        <v>0</v>
      </c>
      <c r="AD715" s="308">
        <f t="shared" si="376"/>
        <v>0</v>
      </c>
      <c r="AE715" s="308">
        <f t="shared" si="376"/>
        <v>0</v>
      </c>
      <c r="AF715" s="308">
        <f t="shared" si="376"/>
        <v>0</v>
      </c>
      <c r="AG715" s="308">
        <f t="shared" si="376"/>
        <v>0</v>
      </c>
      <c r="AH715" s="308">
        <f t="shared" si="376"/>
        <v>0</v>
      </c>
      <c r="AI715" s="308">
        <f t="shared" si="376"/>
        <v>0</v>
      </c>
      <c r="AJ715" s="308">
        <f t="shared" si="376"/>
        <v>0</v>
      </c>
      <c r="AK715" s="308">
        <f t="shared" si="376"/>
        <v>0</v>
      </c>
      <c r="AL715" s="308">
        <f t="shared" si="376"/>
        <v>0</v>
      </c>
      <c r="AM715" s="308">
        <f t="shared" si="376"/>
        <v>0</v>
      </c>
      <c r="AN715" s="308">
        <f t="shared" si="376"/>
        <v>0</v>
      </c>
      <c r="AO715" s="308">
        <f t="shared" si="376"/>
        <v>0</v>
      </c>
      <c r="AP715" s="308">
        <f t="shared" si="376"/>
        <v>0</v>
      </c>
      <c r="AQ715" s="308">
        <f t="shared" si="376"/>
        <v>0</v>
      </c>
      <c r="AR715" s="308">
        <f t="shared" si="376"/>
        <v>0</v>
      </c>
      <c r="AS715" s="308">
        <f t="shared" si="376"/>
        <v>0</v>
      </c>
      <c r="AT715" s="308">
        <f t="shared" si="376"/>
        <v>0</v>
      </c>
      <c r="AU715" s="308">
        <f t="shared" si="376"/>
        <v>0</v>
      </c>
      <c r="AV715" s="308">
        <f t="shared" si="376"/>
        <v>0</v>
      </c>
      <c r="AW715" s="308">
        <f t="shared" si="376"/>
        <v>0</v>
      </c>
      <c r="AX715" s="308">
        <f t="shared" si="376"/>
        <v>0</v>
      </c>
      <c r="AY715" s="308">
        <f t="shared" si="376"/>
        <v>0</v>
      </c>
      <c r="AZ715" s="308">
        <f t="shared" si="376"/>
        <v>0</v>
      </c>
      <c r="BA715" s="308">
        <f t="shared" si="376"/>
        <v>0</v>
      </c>
      <c r="BB715" s="308">
        <f t="shared" si="376"/>
        <v>0</v>
      </c>
      <c r="BC715" s="308">
        <f t="shared" si="376"/>
        <v>0</v>
      </c>
      <c r="BD715" s="308">
        <f t="shared" si="376"/>
        <v>0</v>
      </c>
      <c r="BE715" s="308">
        <f t="shared" si="376"/>
        <v>0</v>
      </c>
      <c r="BF715" s="308">
        <f t="shared" si="376"/>
        <v>0</v>
      </c>
      <c r="BG715" s="308">
        <f t="shared" si="376"/>
        <v>0</v>
      </c>
      <c r="BH715" s="308">
        <f t="shared" si="376"/>
        <v>0</v>
      </c>
      <c r="BI715" s="308">
        <f t="shared" si="376"/>
        <v>0</v>
      </c>
      <c r="BJ715" s="308">
        <f t="shared" si="376"/>
        <v>0</v>
      </c>
      <c r="BK715" s="308">
        <f t="shared" si="376"/>
        <v>0</v>
      </c>
      <c r="BL715" s="308">
        <f t="shared" si="376"/>
        <v>0</v>
      </c>
      <c r="BM715" s="308">
        <f t="shared" si="376"/>
        <v>0</v>
      </c>
      <c r="BN715" s="308">
        <f t="shared" si="376"/>
        <v>0</v>
      </c>
      <c r="BO715" s="308">
        <f t="shared" si="376"/>
        <v>0</v>
      </c>
      <c r="BP715" s="308">
        <f t="shared" si="376"/>
        <v>0</v>
      </c>
      <c r="BQ715" s="308">
        <f t="shared" si="376"/>
        <v>0</v>
      </c>
      <c r="BR715" s="308">
        <f t="shared" si="376"/>
        <v>0</v>
      </c>
      <c r="BS715" s="308">
        <f t="shared" si="376"/>
        <v>0</v>
      </c>
      <c r="BT715" s="308">
        <f t="shared" si="376"/>
        <v>0</v>
      </c>
      <c r="BU715" s="308">
        <f t="shared" si="376"/>
        <v>0</v>
      </c>
      <c r="BV715" s="308">
        <f t="shared" si="376"/>
        <v>0</v>
      </c>
      <c r="BW715" s="308">
        <f t="shared" si="376"/>
        <v>0</v>
      </c>
      <c r="BX715" s="308">
        <f t="shared" si="376"/>
        <v>0</v>
      </c>
      <c r="BY715" s="308">
        <f t="shared" si="376"/>
        <v>0</v>
      </c>
      <c r="BZ715" s="308">
        <f t="shared" si="376"/>
        <v>0</v>
      </c>
      <c r="CA715" s="308">
        <f t="shared" si="376"/>
        <v>0</v>
      </c>
      <c r="CB715" s="308">
        <f t="shared" si="376"/>
        <v>0</v>
      </c>
      <c r="CC715" s="308">
        <f t="shared" si="376"/>
        <v>0</v>
      </c>
      <c r="CD715" s="308">
        <f t="shared" si="376"/>
        <v>0</v>
      </c>
      <c r="CE715" s="308">
        <f t="shared" ref="CE715:CP715" si="377">CE713*CE700</f>
        <v>0</v>
      </c>
      <c r="CF715" s="308">
        <f t="shared" si="377"/>
        <v>0</v>
      </c>
      <c r="CG715" s="308">
        <f t="shared" si="377"/>
        <v>0</v>
      </c>
      <c r="CH715" s="308">
        <f t="shared" si="377"/>
        <v>0</v>
      </c>
      <c r="CI715" s="308">
        <f t="shared" si="377"/>
        <v>0</v>
      </c>
      <c r="CJ715" s="308">
        <f t="shared" si="377"/>
        <v>0</v>
      </c>
      <c r="CK715" s="308">
        <f t="shared" si="377"/>
        <v>0</v>
      </c>
      <c r="CL715" s="308">
        <f t="shared" si="377"/>
        <v>0</v>
      </c>
      <c r="CM715" s="308">
        <f t="shared" si="377"/>
        <v>0</v>
      </c>
      <c r="CN715" s="308">
        <f t="shared" si="377"/>
        <v>0</v>
      </c>
      <c r="CO715" s="308">
        <f t="shared" si="377"/>
        <v>0</v>
      </c>
      <c r="CP715" s="308">
        <f t="shared" si="377"/>
        <v>0</v>
      </c>
    </row>
    <row r="716" spans="2:94" customFormat="1" ht="15" x14ac:dyDescent="0.25">
      <c r="C716" s="3"/>
      <c r="J716" s="306"/>
      <c r="P716" s="365"/>
    </row>
    <row r="717" spans="2:94" customFormat="1" ht="15" x14ac:dyDescent="0.25">
      <c r="B717" s="310" t="s">
        <v>83</v>
      </c>
      <c r="C717" s="3"/>
      <c r="J717" s="306"/>
      <c r="P717" s="357"/>
    </row>
    <row r="718" spans="2:94" customFormat="1" ht="15" x14ac:dyDescent="0.25">
      <c r="B718" t="s">
        <v>447</v>
      </c>
      <c r="C718" s="3"/>
      <c r="J718" s="306" t="s">
        <v>70</v>
      </c>
      <c r="L718" s="148">
        <f>Input_Scen!J217</f>
        <v>0.35</v>
      </c>
      <c r="P718" s="357"/>
    </row>
    <row r="719" spans="2:94" customFormat="1" ht="15" x14ac:dyDescent="0.25">
      <c r="B719" t="s">
        <v>69</v>
      </c>
      <c r="C719" s="3"/>
      <c r="J719" s="306" t="s">
        <v>5</v>
      </c>
      <c r="P719" s="309">
        <f>SUM(R719:CP719)</f>
        <v>5.3550000000000013</v>
      </c>
      <c r="R719" s="308">
        <f t="shared" ref="R719:AW719" si="378">$L718*R713*R707*R657</f>
        <v>0</v>
      </c>
      <c r="S719" s="308">
        <f t="shared" si="378"/>
        <v>0</v>
      </c>
      <c r="T719" s="308">
        <f t="shared" si="378"/>
        <v>0</v>
      </c>
      <c r="U719" s="308">
        <f t="shared" si="378"/>
        <v>0</v>
      </c>
      <c r="V719" s="308">
        <f t="shared" si="378"/>
        <v>0</v>
      </c>
      <c r="W719" s="308">
        <f t="shared" si="378"/>
        <v>0</v>
      </c>
      <c r="X719" s="308">
        <f t="shared" si="378"/>
        <v>0.315</v>
      </c>
      <c r="Y719" s="308">
        <f t="shared" si="378"/>
        <v>0.315</v>
      </c>
      <c r="Z719" s="308">
        <f t="shared" si="378"/>
        <v>0.315</v>
      </c>
      <c r="AA719" s="308">
        <f t="shared" si="378"/>
        <v>0.315</v>
      </c>
      <c r="AB719" s="308">
        <f t="shared" si="378"/>
        <v>0.315</v>
      </c>
      <c r="AC719" s="308">
        <f t="shared" si="378"/>
        <v>0.315</v>
      </c>
      <c r="AD719" s="308">
        <f t="shared" si="378"/>
        <v>0.315</v>
      </c>
      <c r="AE719" s="308">
        <f t="shared" si="378"/>
        <v>0.315</v>
      </c>
      <c r="AF719" s="308">
        <f t="shared" si="378"/>
        <v>0.315</v>
      </c>
      <c r="AG719" s="308">
        <f t="shared" si="378"/>
        <v>0.315</v>
      </c>
      <c r="AH719" s="308">
        <f t="shared" si="378"/>
        <v>0.315</v>
      </c>
      <c r="AI719" s="308">
        <f t="shared" si="378"/>
        <v>0.315</v>
      </c>
      <c r="AJ719" s="308">
        <f t="shared" si="378"/>
        <v>0.315</v>
      </c>
      <c r="AK719" s="308">
        <f t="shared" si="378"/>
        <v>0.315</v>
      </c>
      <c r="AL719" s="308">
        <f t="shared" si="378"/>
        <v>0.315</v>
      </c>
      <c r="AM719" s="308">
        <f t="shared" si="378"/>
        <v>0.315</v>
      </c>
      <c r="AN719" s="308">
        <f t="shared" si="378"/>
        <v>0.315</v>
      </c>
      <c r="AO719" s="308">
        <f t="shared" si="378"/>
        <v>0</v>
      </c>
      <c r="AP719" s="308">
        <f t="shared" si="378"/>
        <v>0</v>
      </c>
      <c r="AQ719" s="308">
        <f t="shared" si="378"/>
        <v>0</v>
      </c>
      <c r="AR719" s="308">
        <f t="shared" si="378"/>
        <v>0</v>
      </c>
      <c r="AS719" s="308">
        <f t="shared" si="378"/>
        <v>0</v>
      </c>
      <c r="AT719" s="308">
        <f t="shared" si="378"/>
        <v>0</v>
      </c>
      <c r="AU719" s="308">
        <f t="shared" si="378"/>
        <v>0</v>
      </c>
      <c r="AV719" s="308">
        <f t="shared" si="378"/>
        <v>0</v>
      </c>
      <c r="AW719" s="308">
        <f t="shared" si="378"/>
        <v>0</v>
      </c>
      <c r="AX719" s="308">
        <f t="shared" ref="AX719:CC719" si="379">$L718*AX713*AX707*AX657</f>
        <v>0</v>
      </c>
      <c r="AY719" s="308">
        <f t="shared" si="379"/>
        <v>0</v>
      </c>
      <c r="AZ719" s="308">
        <f t="shared" si="379"/>
        <v>0</v>
      </c>
      <c r="BA719" s="308">
        <f t="shared" si="379"/>
        <v>0</v>
      </c>
      <c r="BB719" s="308">
        <f t="shared" si="379"/>
        <v>0</v>
      </c>
      <c r="BC719" s="308">
        <f t="shared" si="379"/>
        <v>0</v>
      </c>
      <c r="BD719" s="308">
        <f t="shared" si="379"/>
        <v>0</v>
      </c>
      <c r="BE719" s="308">
        <f t="shared" si="379"/>
        <v>0</v>
      </c>
      <c r="BF719" s="308">
        <f t="shared" si="379"/>
        <v>0</v>
      </c>
      <c r="BG719" s="308">
        <f t="shared" si="379"/>
        <v>0</v>
      </c>
      <c r="BH719" s="308">
        <f t="shared" si="379"/>
        <v>0</v>
      </c>
      <c r="BI719" s="308">
        <f t="shared" si="379"/>
        <v>0</v>
      </c>
      <c r="BJ719" s="308">
        <f t="shared" si="379"/>
        <v>0</v>
      </c>
      <c r="BK719" s="308">
        <f t="shared" si="379"/>
        <v>0</v>
      </c>
      <c r="BL719" s="308">
        <f t="shared" si="379"/>
        <v>0</v>
      </c>
      <c r="BM719" s="308">
        <f t="shared" si="379"/>
        <v>0</v>
      </c>
      <c r="BN719" s="308">
        <f t="shared" si="379"/>
        <v>0</v>
      </c>
      <c r="BO719" s="308">
        <f t="shared" si="379"/>
        <v>0</v>
      </c>
      <c r="BP719" s="308">
        <f t="shared" si="379"/>
        <v>0</v>
      </c>
      <c r="BQ719" s="308">
        <f t="shared" si="379"/>
        <v>0</v>
      </c>
      <c r="BR719" s="308">
        <f t="shared" si="379"/>
        <v>0</v>
      </c>
      <c r="BS719" s="308">
        <f t="shared" si="379"/>
        <v>0</v>
      </c>
      <c r="BT719" s="308">
        <f t="shared" si="379"/>
        <v>0</v>
      </c>
      <c r="BU719" s="308">
        <f t="shared" si="379"/>
        <v>0</v>
      </c>
      <c r="BV719" s="308">
        <f t="shared" si="379"/>
        <v>0</v>
      </c>
      <c r="BW719" s="308">
        <f t="shared" si="379"/>
        <v>0</v>
      </c>
      <c r="BX719" s="308">
        <f t="shared" si="379"/>
        <v>0</v>
      </c>
      <c r="BY719" s="308">
        <f t="shared" si="379"/>
        <v>0</v>
      </c>
      <c r="BZ719" s="308">
        <f t="shared" si="379"/>
        <v>0</v>
      </c>
      <c r="CA719" s="308">
        <f t="shared" si="379"/>
        <v>0</v>
      </c>
      <c r="CB719" s="308">
        <f t="shared" si="379"/>
        <v>0</v>
      </c>
      <c r="CC719" s="308">
        <f t="shared" si="379"/>
        <v>0</v>
      </c>
      <c r="CD719" s="308">
        <f t="shared" ref="CD719:CP719" si="380">$L718*CD713*CD707*CD657</f>
        <v>0</v>
      </c>
      <c r="CE719" s="308">
        <f t="shared" si="380"/>
        <v>0</v>
      </c>
      <c r="CF719" s="308">
        <f t="shared" si="380"/>
        <v>0</v>
      </c>
      <c r="CG719" s="308">
        <f t="shared" si="380"/>
        <v>0</v>
      </c>
      <c r="CH719" s="308">
        <f t="shared" si="380"/>
        <v>0</v>
      </c>
      <c r="CI719" s="308">
        <f t="shared" si="380"/>
        <v>0</v>
      </c>
      <c r="CJ719" s="308">
        <f t="shared" si="380"/>
        <v>0</v>
      </c>
      <c r="CK719" s="308">
        <f t="shared" si="380"/>
        <v>0</v>
      </c>
      <c r="CL719" s="308">
        <f t="shared" si="380"/>
        <v>0</v>
      </c>
      <c r="CM719" s="308">
        <f t="shared" si="380"/>
        <v>0</v>
      </c>
      <c r="CN719" s="308">
        <f t="shared" si="380"/>
        <v>0</v>
      </c>
      <c r="CO719" s="308">
        <f t="shared" si="380"/>
        <v>0</v>
      </c>
      <c r="CP719" s="308">
        <f t="shared" si="380"/>
        <v>0</v>
      </c>
    </row>
    <row r="720" spans="2:94" ht="12.75" customHeight="1" x14ac:dyDescent="0.2">
      <c r="L720" s="145"/>
      <c r="P720" s="146"/>
      <c r="R720" s="147"/>
      <c r="S720" s="147"/>
      <c r="T720" s="147"/>
      <c r="U720" s="147"/>
      <c r="V720" s="147"/>
      <c r="W720" s="147"/>
      <c r="X720" s="147"/>
      <c r="Y720" s="147"/>
      <c r="Z720" s="147"/>
      <c r="AA720" s="147"/>
      <c r="AB720" s="147"/>
      <c r="AC720" s="147"/>
      <c r="AD720" s="147"/>
      <c r="AE720" s="147"/>
      <c r="AF720" s="147"/>
      <c r="AG720" s="147"/>
      <c r="AH720" s="147"/>
      <c r="AI720" s="147"/>
      <c r="AJ720" s="147"/>
      <c r="AK720" s="147"/>
      <c r="AL720" s="147"/>
      <c r="AM720" s="147"/>
      <c r="AN720" s="147"/>
      <c r="AO720" s="147"/>
      <c r="AP720" s="147"/>
      <c r="AQ720" s="147"/>
      <c r="AR720" s="147"/>
      <c r="AS720" s="147"/>
      <c r="AT720" s="147"/>
      <c r="AU720" s="147"/>
      <c r="AV720" s="147"/>
      <c r="AW720" s="147"/>
      <c r="AX720" s="147"/>
      <c r="AY720" s="147"/>
      <c r="AZ720" s="147"/>
      <c r="BA720" s="147"/>
      <c r="BB720" s="147"/>
      <c r="BC720" s="147"/>
      <c r="BD720" s="147"/>
      <c r="BE720" s="147"/>
      <c r="BF720" s="147"/>
      <c r="BG720" s="147"/>
      <c r="BH720" s="147"/>
      <c r="BI720" s="147"/>
      <c r="BJ720" s="147"/>
      <c r="BK720" s="147"/>
      <c r="BL720" s="147"/>
      <c r="BM720" s="147"/>
      <c r="BN720" s="147"/>
      <c r="BO720" s="147"/>
      <c r="BP720" s="147"/>
      <c r="BQ720" s="147"/>
      <c r="BR720" s="147"/>
      <c r="BS720" s="147"/>
      <c r="BT720" s="147"/>
      <c r="BU720" s="147"/>
      <c r="BV720" s="147"/>
      <c r="BW720" s="147"/>
      <c r="BX720" s="147"/>
      <c r="BY720" s="147"/>
      <c r="BZ720" s="147"/>
      <c r="CA720" s="147"/>
      <c r="CB720" s="147"/>
      <c r="CC720" s="147"/>
      <c r="CD720" s="147"/>
      <c r="CE720" s="147"/>
      <c r="CF720" s="147"/>
      <c r="CG720" s="147"/>
      <c r="CH720" s="147"/>
      <c r="CI720" s="147"/>
      <c r="CJ720" s="147"/>
      <c r="CK720" s="147"/>
      <c r="CL720" s="147"/>
      <c r="CM720" s="147"/>
      <c r="CN720" s="147"/>
      <c r="CO720" s="147"/>
      <c r="CP720" s="147"/>
    </row>
    <row r="915" spans="1:95" s="380" customFormat="1" ht="12.75" customHeight="1" x14ac:dyDescent="0.2">
      <c r="A915" s="377" t="s">
        <v>279</v>
      </c>
      <c r="B915" s="377"/>
      <c r="C915" s="377"/>
      <c r="D915" s="377"/>
      <c r="E915" s="377"/>
      <c r="F915" s="377"/>
      <c r="G915" s="377"/>
      <c r="H915" s="377"/>
      <c r="I915" s="378"/>
      <c r="J915" s="379"/>
      <c r="K915" s="377"/>
      <c r="L915" s="377"/>
      <c r="M915" s="377"/>
      <c r="N915" s="377"/>
      <c r="O915" s="377"/>
      <c r="P915" s="377"/>
      <c r="Q915" s="377"/>
      <c r="R915" s="377"/>
      <c r="S915" s="377"/>
      <c r="T915" s="377"/>
      <c r="U915" s="377"/>
      <c r="V915" s="377"/>
      <c r="W915" s="377"/>
      <c r="X915" s="377"/>
      <c r="Y915" s="377"/>
      <c r="Z915" s="377"/>
      <c r="AA915" s="377"/>
      <c r="AB915" s="377"/>
      <c r="AC915" s="377"/>
      <c r="AD915" s="377"/>
      <c r="AE915" s="377"/>
      <c r="AF915" s="377"/>
      <c r="AG915" s="377"/>
      <c r="AH915" s="377"/>
      <c r="AI915" s="377"/>
      <c r="AJ915" s="377"/>
      <c r="AK915" s="377"/>
      <c r="AL915" s="377"/>
      <c r="AM915" s="377"/>
      <c r="AN915" s="377"/>
      <c r="AO915" s="377"/>
      <c r="AP915" s="377"/>
      <c r="AQ915" s="377"/>
      <c r="AR915" s="377"/>
      <c r="AS915" s="377"/>
      <c r="AT915" s="377"/>
      <c r="AU915" s="377"/>
      <c r="AV915" s="377"/>
      <c r="AW915" s="377"/>
      <c r="AX915" s="377"/>
      <c r="AY915" s="377"/>
      <c r="AZ915" s="377"/>
      <c r="BA915" s="377"/>
      <c r="BB915" s="377"/>
      <c r="BC915" s="377"/>
      <c r="BD915" s="377"/>
      <c r="BE915" s="377"/>
      <c r="BF915" s="377"/>
      <c r="BG915" s="377"/>
      <c r="BH915" s="377"/>
      <c r="BI915" s="377"/>
      <c r="BJ915" s="377"/>
      <c r="BK915" s="377"/>
      <c r="BL915" s="377"/>
      <c r="BM915" s="377"/>
      <c r="BN915" s="377"/>
      <c r="BO915" s="377"/>
      <c r="BP915" s="377"/>
      <c r="BQ915" s="377"/>
      <c r="BR915" s="377"/>
      <c r="BS915" s="377"/>
      <c r="BT915" s="377"/>
      <c r="BU915" s="377"/>
      <c r="BV915" s="377"/>
      <c r="BW915" s="377"/>
      <c r="BX915" s="377"/>
      <c r="BY915" s="377"/>
      <c r="BZ915" s="377"/>
      <c r="CA915" s="377"/>
      <c r="CB915" s="377"/>
      <c r="CC915" s="377"/>
      <c r="CD915" s="377"/>
      <c r="CE915" s="377"/>
      <c r="CF915" s="377"/>
      <c r="CG915" s="377"/>
      <c r="CH915" s="377"/>
      <c r="CI915" s="377"/>
      <c r="CJ915" s="377"/>
      <c r="CK915" s="377"/>
      <c r="CL915" s="377"/>
      <c r="CM915" s="377"/>
      <c r="CN915" s="377"/>
      <c r="CO915" s="377"/>
      <c r="CP915" s="377"/>
    </row>
    <row r="916" spans="1:95" s="385" customFormat="1" ht="12.75" customHeight="1" x14ac:dyDescent="0.2">
      <c r="A916" s="381" t="s">
        <v>280</v>
      </c>
      <c r="B916" s="382"/>
      <c r="C916" s="382"/>
      <c r="D916" s="382"/>
      <c r="E916" s="382"/>
      <c r="F916" s="382"/>
      <c r="G916" s="382"/>
      <c r="H916" s="382"/>
      <c r="I916" s="383"/>
      <c r="J916" s="383"/>
      <c r="K916" s="382"/>
      <c r="L916" s="382"/>
      <c r="M916" s="382"/>
      <c r="N916" s="382"/>
      <c r="O916" s="382"/>
      <c r="P916" s="384"/>
      <c r="Q916" s="382"/>
      <c r="R916" s="382"/>
      <c r="S916" s="382"/>
      <c r="T916" s="382"/>
      <c r="U916" s="382"/>
      <c r="V916" s="382"/>
      <c r="W916" s="382"/>
      <c r="X916" s="382"/>
      <c r="Y916" s="382"/>
      <c r="Z916" s="382"/>
      <c r="AA916" s="382"/>
      <c r="AB916" s="382"/>
      <c r="AC916" s="382"/>
      <c r="AD916" s="382"/>
      <c r="AE916" s="382"/>
      <c r="AF916" s="382"/>
      <c r="AG916" s="382"/>
      <c r="AH916" s="382"/>
      <c r="AI916" s="382"/>
      <c r="AJ916" s="382"/>
      <c r="AK916" s="382"/>
      <c r="AL916" s="382"/>
      <c r="AM916" s="382"/>
      <c r="AN916" s="382"/>
      <c r="AO916" s="382"/>
      <c r="AP916" s="382"/>
      <c r="AQ916" s="382"/>
      <c r="AR916" s="382"/>
      <c r="AS916" s="382"/>
      <c r="AT916" s="382"/>
      <c r="AU916" s="382"/>
      <c r="AV916" s="382"/>
      <c r="AW916" s="382"/>
      <c r="AX916" s="382"/>
      <c r="AY916" s="382"/>
      <c r="AZ916" s="382"/>
      <c r="BA916" s="382"/>
      <c r="BB916" s="382"/>
      <c r="BC916" s="382"/>
      <c r="BD916" s="382"/>
      <c r="BE916" s="382"/>
      <c r="BF916" s="382"/>
      <c r="BG916" s="382"/>
      <c r="BH916" s="382"/>
      <c r="BI916" s="382"/>
      <c r="BJ916" s="382"/>
      <c r="BK916" s="382"/>
      <c r="BL916" s="382"/>
      <c r="BM916" s="382"/>
      <c r="BN916" s="382"/>
      <c r="BO916" s="382"/>
      <c r="BP916" s="382"/>
      <c r="BQ916" s="382"/>
      <c r="BR916" s="382"/>
      <c r="BS916" s="382"/>
      <c r="BT916" s="382"/>
      <c r="BU916" s="382"/>
      <c r="BV916" s="382"/>
      <c r="BW916" s="382"/>
      <c r="BX916" s="382"/>
      <c r="BY916" s="382"/>
      <c r="BZ916" s="382"/>
      <c r="CA916" s="382"/>
      <c r="CB916" s="382"/>
      <c r="CC916" s="382"/>
      <c r="CD916" s="382"/>
      <c r="CE916" s="382"/>
      <c r="CF916" s="382"/>
      <c r="CG916" s="382"/>
      <c r="CH916" s="382"/>
      <c r="CI916" s="382"/>
      <c r="CJ916" s="382"/>
      <c r="CK916" s="382"/>
      <c r="CL916" s="382"/>
      <c r="CM916" s="382"/>
      <c r="CN916" s="382"/>
      <c r="CO916" s="382"/>
      <c r="CP916" s="382"/>
    </row>
    <row r="917" spans="1:95" ht="12.75" outlineLevel="1" x14ac:dyDescent="0.2">
      <c r="I917" s="3"/>
      <c r="P917" s="155"/>
    </row>
    <row r="918" spans="1:95" ht="12.75" outlineLevel="1" x14ac:dyDescent="0.2">
      <c r="B918" s="3" t="s">
        <v>281</v>
      </c>
      <c r="I918" s="3"/>
      <c r="J918" s="5" t="s">
        <v>18</v>
      </c>
      <c r="P918" s="155"/>
      <c r="R918" s="46">
        <f>R1090</f>
        <v>0</v>
      </c>
      <c r="S918" s="46">
        <f t="shared" ref="S918:CD918" si="381">S1090</f>
        <v>0</v>
      </c>
      <c r="T918" s="46">
        <f t="shared" si="381"/>
        <v>0</v>
      </c>
      <c r="U918" s="46">
        <f t="shared" si="381"/>
        <v>0</v>
      </c>
      <c r="V918" s="46">
        <f t="shared" si="381"/>
        <v>0</v>
      </c>
      <c r="W918" s="46">
        <f t="shared" si="381"/>
        <v>0</v>
      </c>
      <c r="X918" s="46">
        <f t="shared" si="381"/>
        <v>1</v>
      </c>
      <c r="Y918" s="46">
        <f t="shared" si="381"/>
        <v>1</v>
      </c>
      <c r="Z918" s="46">
        <f t="shared" si="381"/>
        <v>1</v>
      </c>
      <c r="AA918" s="46">
        <f t="shared" si="381"/>
        <v>1</v>
      </c>
      <c r="AB918" s="46">
        <f t="shared" si="381"/>
        <v>1</v>
      </c>
      <c r="AC918" s="46">
        <f t="shared" si="381"/>
        <v>1</v>
      </c>
      <c r="AD918" s="46">
        <f t="shared" si="381"/>
        <v>1</v>
      </c>
      <c r="AE918" s="46">
        <f t="shared" si="381"/>
        <v>1</v>
      </c>
      <c r="AF918" s="46">
        <f t="shared" si="381"/>
        <v>1</v>
      </c>
      <c r="AG918" s="46">
        <f t="shared" si="381"/>
        <v>1</v>
      </c>
      <c r="AH918" s="46">
        <f t="shared" si="381"/>
        <v>1</v>
      </c>
      <c r="AI918" s="46">
        <f t="shared" si="381"/>
        <v>1</v>
      </c>
      <c r="AJ918" s="46">
        <f t="shared" si="381"/>
        <v>1</v>
      </c>
      <c r="AK918" s="46">
        <f t="shared" si="381"/>
        <v>1</v>
      </c>
      <c r="AL918" s="46">
        <f t="shared" si="381"/>
        <v>1</v>
      </c>
      <c r="AM918" s="46">
        <f t="shared" si="381"/>
        <v>1</v>
      </c>
      <c r="AN918" s="46">
        <f t="shared" si="381"/>
        <v>1</v>
      </c>
      <c r="AO918" s="46">
        <f t="shared" si="381"/>
        <v>0</v>
      </c>
      <c r="AP918" s="46">
        <f t="shared" si="381"/>
        <v>0</v>
      </c>
      <c r="AQ918" s="46">
        <f t="shared" si="381"/>
        <v>0</v>
      </c>
      <c r="AR918" s="46">
        <f t="shared" si="381"/>
        <v>0</v>
      </c>
      <c r="AS918" s="46">
        <f t="shared" si="381"/>
        <v>0</v>
      </c>
      <c r="AT918" s="46">
        <f t="shared" si="381"/>
        <v>0</v>
      </c>
      <c r="AU918" s="46">
        <f t="shared" si="381"/>
        <v>0</v>
      </c>
      <c r="AV918" s="46">
        <f t="shared" si="381"/>
        <v>0</v>
      </c>
      <c r="AW918" s="46">
        <f t="shared" si="381"/>
        <v>0</v>
      </c>
      <c r="AX918" s="46">
        <f t="shared" si="381"/>
        <v>0</v>
      </c>
      <c r="AY918" s="46">
        <f t="shared" si="381"/>
        <v>0</v>
      </c>
      <c r="AZ918" s="46">
        <f t="shared" si="381"/>
        <v>0</v>
      </c>
      <c r="BA918" s="46">
        <f t="shared" si="381"/>
        <v>0</v>
      </c>
      <c r="BB918" s="46">
        <f t="shared" si="381"/>
        <v>0</v>
      </c>
      <c r="BC918" s="46">
        <f t="shared" si="381"/>
        <v>0</v>
      </c>
      <c r="BD918" s="46">
        <f t="shared" si="381"/>
        <v>0</v>
      </c>
      <c r="BE918" s="46">
        <f t="shared" si="381"/>
        <v>0</v>
      </c>
      <c r="BF918" s="46">
        <f t="shared" si="381"/>
        <v>0</v>
      </c>
      <c r="BG918" s="46">
        <f t="shared" si="381"/>
        <v>0</v>
      </c>
      <c r="BH918" s="46">
        <f t="shared" si="381"/>
        <v>0</v>
      </c>
      <c r="BI918" s="46">
        <f t="shared" si="381"/>
        <v>0</v>
      </c>
      <c r="BJ918" s="46">
        <f t="shared" si="381"/>
        <v>0</v>
      </c>
      <c r="BK918" s="46">
        <f t="shared" si="381"/>
        <v>0</v>
      </c>
      <c r="BL918" s="46">
        <f t="shared" si="381"/>
        <v>0</v>
      </c>
      <c r="BM918" s="46">
        <f t="shared" si="381"/>
        <v>0</v>
      </c>
      <c r="BN918" s="46">
        <f t="shared" si="381"/>
        <v>0</v>
      </c>
      <c r="BO918" s="46">
        <f t="shared" si="381"/>
        <v>0</v>
      </c>
      <c r="BP918" s="46">
        <f t="shared" si="381"/>
        <v>0</v>
      </c>
      <c r="BQ918" s="46">
        <f t="shared" si="381"/>
        <v>0</v>
      </c>
      <c r="BR918" s="46">
        <f t="shared" si="381"/>
        <v>0</v>
      </c>
      <c r="BS918" s="46">
        <f t="shared" si="381"/>
        <v>0</v>
      </c>
      <c r="BT918" s="46">
        <f t="shared" si="381"/>
        <v>0</v>
      </c>
      <c r="BU918" s="46">
        <f t="shared" si="381"/>
        <v>0</v>
      </c>
      <c r="BV918" s="46">
        <f t="shared" si="381"/>
        <v>0</v>
      </c>
      <c r="BW918" s="46">
        <f t="shared" si="381"/>
        <v>0</v>
      </c>
      <c r="BX918" s="46">
        <f t="shared" si="381"/>
        <v>0</v>
      </c>
      <c r="BY918" s="46">
        <f t="shared" si="381"/>
        <v>0</v>
      </c>
      <c r="BZ918" s="46">
        <f t="shared" si="381"/>
        <v>0</v>
      </c>
      <c r="CA918" s="46">
        <f t="shared" si="381"/>
        <v>0</v>
      </c>
      <c r="CB918" s="46">
        <f t="shared" si="381"/>
        <v>0</v>
      </c>
      <c r="CC918" s="46">
        <f t="shared" si="381"/>
        <v>0</v>
      </c>
      <c r="CD918" s="46">
        <f t="shared" si="381"/>
        <v>0</v>
      </c>
      <c r="CE918" s="46">
        <f t="shared" ref="CE918:CP918" si="382">CE1090</f>
        <v>0</v>
      </c>
      <c r="CF918" s="46">
        <f t="shared" si="382"/>
        <v>0</v>
      </c>
      <c r="CG918" s="46">
        <f t="shared" si="382"/>
        <v>0</v>
      </c>
      <c r="CH918" s="46">
        <f t="shared" si="382"/>
        <v>0</v>
      </c>
      <c r="CI918" s="46">
        <f t="shared" si="382"/>
        <v>0</v>
      </c>
      <c r="CJ918" s="46">
        <f t="shared" si="382"/>
        <v>0</v>
      </c>
      <c r="CK918" s="46">
        <f t="shared" si="382"/>
        <v>0</v>
      </c>
      <c r="CL918" s="46">
        <f t="shared" si="382"/>
        <v>0</v>
      </c>
      <c r="CM918" s="46">
        <f t="shared" si="382"/>
        <v>0</v>
      </c>
      <c r="CN918" s="46">
        <f t="shared" si="382"/>
        <v>0</v>
      </c>
      <c r="CO918" s="46">
        <f t="shared" si="382"/>
        <v>0</v>
      </c>
      <c r="CP918" s="46">
        <f t="shared" si="382"/>
        <v>0</v>
      </c>
    </row>
    <row r="919" spans="1:95" ht="12.75" outlineLevel="1" x14ac:dyDescent="0.2">
      <c r="I919" s="3"/>
      <c r="P919" s="155"/>
    </row>
    <row r="920" spans="1:95" ht="12.75" outlineLevel="1" x14ac:dyDescent="0.2">
      <c r="B920" s="44" t="s">
        <v>282</v>
      </c>
      <c r="P920" s="155"/>
    </row>
    <row r="921" spans="1:95" ht="12.75" outlineLevel="1" x14ac:dyDescent="0.2">
      <c r="B921" s="3" t="s">
        <v>283</v>
      </c>
      <c r="L921" s="135" t="s">
        <v>284</v>
      </c>
      <c r="M921" s="135" t="s">
        <v>285</v>
      </c>
    </row>
    <row r="922" spans="1:95" ht="15" outlineLevel="1" x14ac:dyDescent="0.25">
      <c r="B922" s="3" t="s">
        <v>286</v>
      </c>
      <c r="I922" s="3"/>
      <c r="J922" s="5" t="s">
        <v>227</v>
      </c>
      <c r="L922" s="214" t="b">
        <f>AND(R922:CP922)</f>
        <v>1</v>
      </c>
      <c r="M922" s="215">
        <f>COUNTIF(R922:CQ922,FALSE)</f>
        <v>0</v>
      </c>
      <c r="R922" s="147" t="str">
        <f t="shared" ref="R922:CC922" si="383">R1102</f>
        <v/>
      </c>
      <c r="S922" s="147" t="str">
        <f t="shared" si="383"/>
        <v/>
      </c>
      <c r="T922" s="147" t="str">
        <f t="shared" si="383"/>
        <v/>
      </c>
      <c r="U922" s="147" t="str">
        <f t="shared" si="383"/>
        <v/>
      </c>
      <c r="V922" s="147" t="str">
        <f t="shared" si="383"/>
        <v/>
      </c>
      <c r="W922" s="147" t="str">
        <f t="shared" si="383"/>
        <v/>
      </c>
      <c r="X922" s="147" t="b">
        <f t="shared" si="383"/>
        <v>1</v>
      </c>
      <c r="Y922" s="147" t="b">
        <f t="shared" si="383"/>
        <v>1</v>
      </c>
      <c r="Z922" s="147" t="b">
        <f t="shared" si="383"/>
        <v>1</v>
      </c>
      <c r="AA922" s="147" t="b">
        <f t="shared" si="383"/>
        <v>1</v>
      </c>
      <c r="AB922" s="147" t="b">
        <f t="shared" si="383"/>
        <v>1</v>
      </c>
      <c r="AC922" s="147" t="b">
        <f t="shared" si="383"/>
        <v>1</v>
      </c>
      <c r="AD922" s="147" t="b">
        <f t="shared" si="383"/>
        <v>1</v>
      </c>
      <c r="AE922" s="147" t="b">
        <f t="shared" si="383"/>
        <v>1</v>
      </c>
      <c r="AF922" s="147" t="b">
        <f t="shared" si="383"/>
        <v>1</v>
      </c>
      <c r="AG922" s="147" t="b">
        <f t="shared" si="383"/>
        <v>1</v>
      </c>
      <c r="AH922" s="147" t="b">
        <f t="shared" si="383"/>
        <v>1</v>
      </c>
      <c r="AI922" s="147" t="b">
        <f t="shared" si="383"/>
        <v>1</v>
      </c>
      <c r="AJ922" s="147" t="b">
        <f t="shared" si="383"/>
        <v>1</v>
      </c>
      <c r="AK922" s="147" t="b">
        <f t="shared" si="383"/>
        <v>1</v>
      </c>
      <c r="AL922" s="147" t="b">
        <f t="shared" si="383"/>
        <v>1</v>
      </c>
      <c r="AM922" s="147" t="b">
        <f t="shared" si="383"/>
        <v>1</v>
      </c>
      <c r="AN922" s="147" t="b">
        <f t="shared" si="383"/>
        <v>1</v>
      </c>
      <c r="AO922" s="147" t="str">
        <f t="shared" si="383"/>
        <v/>
      </c>
      <c r="AP922" s="147" t="str">
        <f t="shared" si="383"/>
        <v/>
      </c>
      <c r="AQ922" s="147" t="str">
        <f t="shared" si="383"/>
        <v/>
      </c>
      <c r="AR922" s="147" t="str">
        <f t="shared" si="383"/>
        <v/>
      </c>
      <c r="AS922" s="147" t="str">
        <f t="shared" si="383"/>
        <v/>
      </c>
      <c r="AT922" s="147" t="str">
        <f t="shared" si="383"/>
        <v/>
      </c>
      <c r="AU922" s="147" t="str">
        <f t="shared" si="383"/>
        <v/>
      </c>
      <c r="AV922" s="147" t="str">
        <f t="shared" si="383"/>
        <v/>
      </c>
      <c r="AW922" s="147" t="str">
        <f t="shared" si="383"/>
        <v/>
      </c>
      <c r="AX922" s="147" t="str">
        <f t="shared" si="383"/>
        <v/>
      </c>
      <c r="AY922" s="147" t="str">
        <f t="shared" si="383"/>
        <v/>
      </c>
      <c r="AZ922" s="147" t="str">
        <f t="shared" si="383"/>
        <v/>
      </c>
      <c r="BA922" s="147" t="str">
        <f t="shared" si="383"/>
        <v/>
      </c>
      <c r="BB922" s="147" t="str">
        <f t="shared" si="383"/>
        <v/>
      </c>
      <c r="BC922" s="147" t="str">
        <f t="shared" si="383"/>
        <v/>
      </c>
      <c r="BD922" s="147" t="str">
        <f t="shared" si="383"/>
        <v/>
      </c>
      <c r="BE922" s="147" t="str">
        <f t="shared" si="383"/>
        <v/>
      </c>
      <c r="BF922" s="147" t="str">
        <f t="shared" si="383"/>
        <v/>
      </c>
      <c r="BG922" s="147" t="str">
        <f t="shared" si="383"/>
        <v/>
      </c>
      <c r="BH922" s="147" t="str">
        <f t="shared" si="383"/>
        <v/>
      </c>
      <c r="BI922" s="147" t="str">
        <f t="shared" si="383"/>
        <v/>
      </c>
      <c r="BJ922" s="147" t="str">
        <f t="shared" si="383"/>
        <v/>
      </c>
      <c r="BK922" s="147" t="str">
        <f t="shared" si="383"/>
        <v/>
      </c>
      <c r="BL922" s="147" t="str">
        <f t="shared" si="383"/>
        <v/>
      </c>
      <c r="BM922" s="147" t="str">
        <f t="shared" si="383"/>
        <v/>
      </c>
      <c r="BN922" s="147" t="str">
        <f t="shared" si="383"/>
        <v/>
      </c>
      <c r="BO922" s="147" t="str">
        <f t="shared" si="383"/>
        <v/>
      </c>
      <c r="BP922" s="147" t="str">
        <f t="shared" si="383"/>
        <v/>
      </c>
      <c r="BQ922" s="147" t="str">
        <f t="shared" si="383"/>
        <v/>
      </c>
      <c r="BR922" s="147" t="str">
        <f t="shared" si="383"/>
        <v/>
      </c>
      <c r="BS922" s="147" t="str">
        <f t="shared" si="383"/>
        <v/>
      </c>
      <c r="BT922" s="147" t="str">
        <f t="shared" si="383"/>
        <v/>
      </c>
      <c r="BU922" s="147" t="str">
        <f t="shared" si="383"/>
        <v/>
      </c>
      <c r="BV922" s="147" t="str">
        <f t="shared" si="383"/>
        <v/>
      </c>
      <c r="BW922" s="147" t="str">
        <f t="shared" si="383"/>
        <v/>
      </c>
      <c r="BX922" s="147" t="str">
        <f t="shared" si="383"/>
        <v/>
      </c>
      <c r="BY922" s="147" t="str">
        <f t="shared" si="383"/>
        <v/>
      </c>
      <c r="BZ922" s="147" t="str">
        <f t="shared" si="383"/>
        <v/>
      </c>
      <c r="CA922" s="147" t="str">
        <f t="shared" si="383"/>
        <v/>
      </c>
      <c r="CB922" s="147" t="str">
        <f t="shared" si="383"/>
        <v/>
      </c>
      <c r="CC922" s="147" t="str">
        <f t="shared" si="383"/>
        <v/>
      </c>
      <c r="CD922" s="147" t="str">
        <f t="shared" ref="CD922:CP922" si="384">CD1102</f>
        <v/>
      </c>
      <c r="CE922" s="147" t="str">
        <f t="shared" si="384"/>
        <v/>
      </c>
      <c r="CF922" s="147" t="str">
        <f t="shared" si="384"/>
        <v/>
      </c>
      <c r="CG922" s="147" t="str">
        <f t="shared" si="384"/>
        <v/>
      </c>
      <c r="CH922" s="147" t="str">
        <f t="shared" si="384"/>
        <v/>
      </c>
      <c r="CI922" s="147" t="str">
        <f t="shared" si="384"/>
        <v/>
      </c>
      <c r="CJ922" s="147" t="str">
        <f t="shared" si="384"/>
        <v/>
      </c>
      <c r="CK922" s="147" t="str">
        <f t="shared" si="384"/>
        <v/>
      </c>
      <c r="CL922" s="147" t="str">
        <f t="shared" si="384"/>
        <v/>
      </c>
      <c r="CM922" s="147" t="str">
        <f t="shared" si="384"/>
        <v/>
      </c>
      <c r="CN922" s="147" t="str">
        <f t="shared" si="384"/>
        <v/>
      </c>
      <c r="CO922" s="147" t="str">
        <f t="shared" si="384"/>
        <v/>
      </c>
      <c r="CP922" s="147" t="str">
        <f t="shared" si="384"/>
        <v/>
      </c>
      <c r="CQ922" s="40"/>
    </row>
    <row r="923" spans="1:95" ht="15" outlineLevel="1" x14ac:dyDescent="0.25">
      <c r="B923" s="3" t="s">
        <v>287</v>
      </c>
      <c r="I923" s="3"/>
      <c r="J923" s="5" t="s">
        <v>227</v>
      </c>
      <c r="L923" s="214" t="b">
        <f>AND(R923:CP923)</f>
        <v>1</v>
      </c>
      <c r="M923" s="215">
        <f>COUNTIF(R923:CQ923,FALSE)</f>
        <v>0</v>
      </c>
      <c r="R923" s="147" t="str">
        <f t="shared" ref="R923:CC923" si="385">R1134</f>
        <v/>
      </c>
      <c r="S923" s="147" t="str">
        <f t="shared" si="385"/>
        <v/>
      </c>
      <c r="T923" s="147" t="str">
        <f t="shared" si="385"/>
        <v/>
      </c>
      <c r="U923" s="147" t="str">
        <f t="shared" si="385"/>
        <v/>
      </c>
      <c r="V923" s="147" t="str">
        <f t="shared" si="385"/>
        <v/>
      </c>
      <c r="W923" s="147" t="str">
        <f t="shared" si="385"/>
        <v/>
      </c>
      <c r="X923" s="147" t="b">
        <f t="shared" si="385"/>
        <v>1</v>
      </c>
      <c r="Y923" s="147" t="b">
        <f t="shared" si="385"/>
        <v>1</v>
      </c>
      <c r="Z923" s="147" t="b">
        <f t="shared" si="385"/>
        <v>1</v>
      </c>
      <c r="AA923" s="147" t="b">
        <f t="shared" si="385"/>
        <v>1</v>
      </c>
      <c r="AB923" s="147" t="b">
        <f t="shared" si="385"/>
        <v>1</v>
      </c>
      <c r="AC923" s="147" t="b">
        <f t="shared" si="385"/>
        <v>1</v>
      </c>
      <c r="AD923" s="147" t="b">
        <f t="shared" si="385"/>
        <v>1</v>
      </c>
      <c r="AE923" s="147" t="b">
        <f t="shared" si="385"/>
        <v>1</v>
      </c>
      <c r="AF923" s="147" t="b">
        <f t="shared" si="385"/>
        <v>1</v>
      </c>
      <c r="AG923" s="147" t="b">
        <f t="shared" si="385"/>
        <v>1</v>
      </c>
      <c r="AH923" s="147" t="b">
        <f t="shared" si="385"/>
        <v>1</v>
      </c>
      <c r="AI923" s="147" t="b">
        <f t="shared" si="385"/>
        <v>1</v>
      </c>
      <c r="AJ923" s="147" t="b">
        <f t="shared" si="385"/>
        <v>1</v>
      </c>
      <c r="AK923" s="147" t="b">
        <f t="shared" si="385"/>
        <v>1</v>
      </c>
      <c r="AL923" s="147" t="b">
        <f t="shared" si="385"/>
        <v>1</v>
      </c>
      <c r="AM923" s="147" t="b">
        <f t="shared" si="385"/>
        <v>1</v>
      </c>
      <c r="AN923" s="147" t="b">
        <f t="shared" si="385"/>
        <v>1</v>
      </c>
      <c r="AO923" s="147" t="str">
        <f t="shared" si="385"/>
        <v/>
      </c>
      <c r="AP923" s="147" t="str">
        <f t="shared" si="385"/>
        <v/>
      </c>
      <c r="AQ923" s="147" t="str">
        <f t="shared" si="385"/>
        <v/>
      </c>
      <c r="AR923" s="147" t="str">
        <f t="shared" si="385"/>
        <v/>
      </c>
      <c r="AS923" s="147" t="str">
        <f t="shared" si="385"/>
        <v/>
      </c>
      <c r="AT923" s="147" t="str">
        <f t="shared" si="385"/>
        <v/>
      </c>
      <c r="AU923" s="147" t="str">
        <f t="shared" si="385"/>
        <v/>
      </c>
      <c r="AV923" s="147" t="str">
        <f t="shared" si="385"/>
        <v/>
      </c>
      <c r="AW923" s="147" t="str">
        <f t="shared" si="385"/>
        <v/>
      </c>
      <c r="AX923" s="147" t="str">
        <f t="shared" si="385"/>
        <v/>
      </c>
      <c r="AY923" s="147" t="str">
        <f t="shared" si="385"/>
        <v/>
      </c>
      <c r="AZ923" s="147" t="str">
        <f t="shared" si="385"/>
        <v/>
      </c>
      <c r="BA923" s="147" t="str">
        <f t="shared" si="385"/>
        <v/>
      </c>
      <c r="BB923" s="147" t="str">
        <f t="shared" si="385"/>
        <v/>
      </c>
      <c r="BC923" s="147" t="str">
        <f t="shared" si="385"/>
        <v/>
      </c>
      <c r="BD923" s="147" t="str">
        <f t="shared" si="385"/>
        <v/>
      </c>
      <c r="BE923" s="147" t="str">
        <f t="shared" si="385"/>
        <v/>
      </c>
      <c r="BF923" s="147" t="str">
        <f t="shared" si="385"/>
        <v/>
      </c>
      <c r="BG923" s="147" t="str">
        <f t="shared" si="385"/>
        <v/>
      </c>
      <c r="BH923" s="147" t="str">
        <f t="shared" si="385"/>
        <v/>
      </c>
      <c r="BI923" s="147" t="str">
        <f t="shared" si="385"/>
        <v/>
      </c>
      <c r="BJ923" s="147" t="str">
        <f t="shared" si="385"/>
        <v/>
      </c>
      <c r="BK923" s="147" t="str">
        <f t="shared" si="385"/>
        <v/>
      </c>
      <c r="BL923" s="147" t="str">
        <f t="shared" si="385"/>
        <v/>
      </c>
      <c r="BM923" s="147" t="str">
        <f t="shared" si="385"/>
        <v/>
      </c>
      <c r="BN923" s="147" t="str">
        <f t="shared" si="385"/>
        <v/>
      </c>
      <c r="BO923" s="147" t="str">
        <f t="shared" si="385"/>
        <v/>
      </c>
      <c r="BP923" s="147" t="str">
        <f t="shared" si="385"/>
        <v/>
      </c>
      <c r="BQ923" s="147" t="str">
        <f t="shared" si="385"/>
        <v/>
      </c>
      <c r="BR923" s="147" t="str">
        <f t="shared" si="385"/>
        <v/>
      </c>
      <c r="BS923" s="147" t="str">
        <f t="shared" si="385"/>
        <v/>
      </c>
      <c r="BT923" s="147" t="str">
        <f t="shared" si="385"/>
        <v/>
      </c>
      <c r="BU923" s="147" t="str">
        <f t="shared" si="385"/>
        <v/>
      </c>
      <c r="BV923" s="147" t="str">
        <f t="shared" si="385"/>
        <v/>
      </c>
      <c r="BW923" s="147" t="str">
        <f t="shared" si="385"/>
        <v/>
      </c>
      <c r="BX923" s="147" t="str">
        <f t="shared" si="385"/>
        <v/>
      </c>
      <c r="BY923" s="147" t="str">
        <f t="shared" si="385"/>
        <v/>
      </c>
      <c r="BZ923" s="147" t="str">
        <f t="shared" si="385"/>
        <v/>
      </c>
      <c r="CA923" s="147" t="str">
        <f t="shared" si="385"/>
        <v/>
      </c>
      <c r="CB923" s="147" t="str">
        <f t="shared" si="385"/>
        <v/>
      </c>
      <c r="CC923" s="147" t="str">
        <f t="shared" si="385"/>
        <v/>
      </c>
      <c r="CD923" s="147" t="str">
        <f t="shared" ref="CD923:CP923" si="386">CD1134</f>
        <v/>
      </c>
      <c r="CE923" s="147" t="str">
        <f t="shared" si="386"/>
        <v/>
      </c>
      <c r="CF923" s="147" t="str">
        <f t="shared" si="386"/>
        <v/>
      </c>
      <c r="CG923" s="147" t="str">
        <f t="shared" si="386"/>
        <v/>
      </c>
      <c r="CH923" s="147" t="str">
        <f t="shared" si="386"/>
        <v/>
      </c>
      <c r="CI923" s="147" t="str">
        <f t="shared" si="386"/>
        <v/>
      </c>
      <c r="CJ923" s="147" t="str">
        <f t="shared" si="386"/>
        <v/>
      </c>
      <c r="CK923" s="147" t="str">
        <f t="shared" si="386"/>
        <v/>
      </c>
      <c r="CL923" s="147" t="str">
        <f t="shared" si="386"/>
        <v/>
      </c>
      <c r="CM923" s="147" t="str">
        <f t="shared" si="386"/>
        <v/>
      </c>
      <c r="CN923" s="147" t="str">
        <f t="shared" si="386"/>
        <v/>
      </c>
      <c r="CO923" s="147" t="str">
        <f t="shared" si="386"/>
        <v/>
      </c>
      <c r="CP923" s="147" t="str">
        <f t="shared" si="386"/>
        <v/>
      </c>
      <c r="CQ923" s="40"/>
    </row>
    <row r="924" spans="1:95" ht="15" outlineLevel="1" x14ac:dyDescent="0.25">
      <c r="B924" s="3" t="s">
        <v>288</v>
      </c>
      <c r="I924" s="3"/>
      <c r="J924" s="5" t="s">
        <v>227</v>
      </c>
      <c r="L924" s="214" t="b">
        <f>AND(R924:CP924)</f>
        <v>1</v>
      </c>
      <c r="M924" s="215">
        <f>COUNTIF(R924:CQ924,FALSE)</f>
        <v>0</v>
      </c>
      <c r="R924" s="147" t="str">
        <f>R1147</f>
        <v/>
      </c>
      <c r="S924" s="147" t="str">
        <f t="shared" ref="S924:CD924" si="387">S1147</f>
        <v/>
      </c>
      <c r="T924" s="147" t="str">
        <f t="shared" si="387"/>
        <v/>
      </c>
      <c r="U924" s="147" t="str">
        <f t="shared" si="387"/>
        <v/>
      </c>
      <c r="V924" s="147" t="str">
        <f t="shared" si="387"/>
        <v/>
      </c>
      <c r="W924" s="147" t="str">
        <f t="shared" si="387"/>
        <v/>
      </c>
      <c r="X924" s="147" t="b">
        <f t="shared" si="387"/>
        <v>1</v>
      </c>
      <c r="Y924" s="147" t="b">
        <f t="shared" si="387"/>
        <v>1</v>
      </c>
      <c r="Z924" s="147" t="b">
        <f t="shared" si="387"/>
        <v>1</v>
      </c>
      <c r="AA924" s="147" t="b">
        <f t="shared" si="387"/>
        <v>1</v>
      </c>
      <c r="AB924" s="147" t="b">
        <f t="shared" si="387"/>
        <v>1</v>
      </c>
      <c r="AC924" s="147" t="b">
        <f t="shared" si="387"/>
        <v>1</v>
      </c>
      <c r="AD924" s="147" t="b">
        <f t="shared" si="387"/>
        <v>1</v>
      </c>
      <c r="AE924" s="147" t="b">
        <f t="shared" si="387"/>
        <v>1</v>
      </c>
      <c r="AF924" s="147" t="b">
        <f t="shared" si="387"/>
        <v>1</v>
      </c>
      <c r="AG924" s="147" t="b">
        <f t="shared" si="387"/>
        <v>1</v>
      </c>
      <c r="AH924" s="147" t="b">
        <f t="shared" si="387"/>
        <v>1</v>
      </c>
      <c r="AI924" s="147" t="b">
        <f t="shared" si="387"/>
        <v>1</v>
      </c>
      <c r="AJ924" s="147" t="b">
        <f t="shared" si="387"/>
        <v>1</v>
      </c>
      <c r="AK924" s="147" t="b">
        <f t="shared" si="387"/>
        <v>1</v>
      </c>
      <c r="AL924" s="147" t="b">
        <f t="shared" si="387"/>
        <v>1</v>
      </c>
      <c r="AM924" s="147" t="b">
        <f t="shared" si="387"/>
        <v>1</v>
      </c>
      <c r="AN924" s="147" t="b">
        <f t="shared" si="387"/>
        <v>1</v>
      </c>
      <c r="AO924" s="147" t="str">
        <f t="shared" si="387"/>
        <v/>
      </c>
      <c r="AP924" s="147" t="str">
        <f t="shared" si="387"/>
        <v/>
      </c>
      <c r="AQ924" s="147" t="str">
        <f t="shared" si="387"/>
        <v/>
      </c>
      <c r="AR924" s="147" t="str">
        <f t="shared" si="387"/>
        <v/>
      </c>
      <c r="AS924" s="147" t="str">
        <f t="shared" si="387"/>
        <v/>
      </c>
      <c r="AT924" s="147" t="str">
        <f t="shared" si="387"/>
        <v/>
      </c>
      <c r="AU924" s="147" t="str">
        <f t="shared" si="387"/>
        <v/>
      </c>
      <c r="AV924" s="147" t="str">
        <f t="shared" si="387"/>
        <v/>
      </c>
      <c r="AW924" s="147" t="str">
        <f t="shared" si="387"/>
        <v/>
      </c>
      <c r="AX924" s="147" t="str">
        <f t="shared" si="387"/>
        <v/>
      </c>
      <c r="AY924" s="147" t="str">
        <f t="shared" si="387"/>
        <v/>
      </c>
      <c r="AZ924" s="147" t="str">
        <f t="shared" si="387"/>
        <v/>
      </c>
      <c r="BA924" s="147" t="str">
        <f t="shared" si="387"/>
        <v/>
      </c>
      <c r="BB924" s="147" t="str">
        <f t="shared" si="387"/>
        <v/>
      </c>
      <c r="BC924" s="147" t="str">
        <f t="shared" si="387"/>
        <v/>
      </c>
      <c r="BD924" s="147" t="str">
        <f t="shared" si="387"/>
        <v/>
      </c>
      <c r="BE924" s="147" t="str">
        <f t="shared" si="387"/>
        <v/>
      </c>
      <c r="BF924" s="147" t="str">
        <f t="shared" si="387"/>
        <v/>
      </c>
      <c r="BG924" s="147" t="str">
        <f t="shared" si="387"/>
        <v/>
      </c>
      <c r="BH924" s="147" t="str">
        <f t="shared" si="387"/>
        <v/>
      </c>
      <c r="BI924" s="147" t="str">
        <f t="shared" si="387"/>
        <v/>
      </c>
      <c r="BJ924" s="147" t="str">
        <f t="shared" si="387"/>
        <v/>
      </c>
      <c r="BK924" s="147" t="str">
        <f t="shared" si="387"/>
        <v/>
      </c>
      <c r="BL924" s="147" t="str">
        <f t="shared" si="387"/>
        <v/>
      </c>
      <c r="BM924" s="147" t="str">
        <f t="shared" si="387"/>
        <v/>
      </c>
      <c r="BN924" s="147" t="str">
        <f t="shared" si="387"/>
        <v/>
      </c>
      <c r="BO924" s="147" t="str">
        <f t="shared" si="387"/>
        <v/>
      </c>
      <c r="BP924" s="147" t="str">
        <f t="shared" si="387"/>
        <v/>
      </c>
      <c r="BQ924" s="147" t="str">
        <f t="shared" si="387"/>
        <v/>
      </c>
      <c r="BR924" s="147" t="str">
        <f t="shared" si="387"/>
        <v/>
      </c>
      <c r="BS924" s="147" t="str">
        <f t="shared" si="387"/>
        <v/>
      </c>
      <c r="BT924" s="147" t="str">
        <f t="shared" si="387"/>
        <v/>
      </c>
      <c r="BU924" s="147" t="str">
        <f t="shared" si="387"/>
        <v/>
      </c>
      <c r="BV924" s="147" t="str">
        <f t="shared" si="387"/>
        <v/>
      </c>
      <c r="BW924" s="147" t="str">
        <f t="shared" si="387"/>
        <v/>
      </c>
      <c r="BX924" s="147" t="str">
        <f t="shared" si="387"/>
        <v/>
      </c>
      <c r="BY924" s="147" t="str">
        <f t="shared" si="387"/>
        <v/>
      </c>
      <c r="BZ924" s="147" t="str">
        <f t="shared" si="387"/>
        <v/>
      </c>
      <c r="CA924" s="147" t="str">
        <f t="shared" si="387"/>
        <v/>
      </c>
      <c r="CB924" s="147" t="str">
        <f t="shared" si="387"/>
        <v/>
      </c>
      <c r="CC924" s="147" t="str">
        <f t="shared" si="387"/>
        <v/>
      </c>
      <c r="CD924" s="147" t="str">
        <f t="shared" si="387"/>
        <v/>
      </c>
      <c r="CE924" s="147" t="str">
        <f t="shared" ref="CE924:CP924" si="388">CE1147</f>
        <v/>
      </c>
      <c r="CF924" s="147" t="str">
        <f t="shared" si="388"/>
        <v/>
      </c>
      <c r="CG924" s="147" t="str">
        <f t="shared" si="388"/>
        <v/>
      </c>
      <c r="CH924" s="147" t="str">
        <f t="shared" si="388"/>
        <v/>
      </c>
      <c r="CI924" s="147" t="str">
        <f t="shared" si="388"/>
        <v/>
      </c>
      <c r="CJ924" s="147" t="str">
        <f t="shared" si="388"/>
        <v/>
      </c>
      <c r="CK924" s="147" t="str">
        <f t="shared" si="388"/>
        <v/>
      </c>
      <c r="CL924" s="147" t="str">
        <f t="shared" si="388"/>
        <v/>
      </c>
      <c r="CM924" s="147" t="str">
        <f t="shared" si="388"/>
        <v/>
      </c>
      <c r="CN924" s="147" t="str">
        <f t="shared" si="388"/>
        <v/>
      </c>
      <c r="CO924" s="147" t="str">
        <f t="shared" si="388"/>
        <v/>
      </c>
      <c r="CP924" s="147" t="str">
        <f t="shared" si="388"/>
        <v/>
      </c>
      <c r="CQ924" s="40"/>
    </row>
    <row r="925" spans="1:95" ht="15" outlineLevel="1" x14ac:dyDescent="0.25">
      <c r="B925" s="3" t="s">
        <v>289</v>
      </c>
      <c r="I925" s="3"/>
      <c r="J925" s="5" t="s">
        <v>227</v>
      </c>
      <c r="L925" s="214" t="b">
        <f>AND(R925:CP925)</f>
        <v>1</v>
      </c>
      <c r="M925" s="215">
        <f>COUNTIF(R925:CQ925,FALSE)</f>
        <v>0</v>
      </c>
      <c r="R925" s="147" t="str">
        <f>R1176</f>
        <v/>
      </c>
      <c r="S925" s="147" t="str">
        <f t="shared" ref="S925:CD925" si="389">S1176</f>
        <v/>
      </c>
      <c r="T925" s="147" t="str">
        <f t="shared" si="389"/>
        <v/>
      </c>
      <c r="U925" s="147" t="str">
        <f t="shared" si="389"/>
        <v/>
      </c>
      <c r="V925" s="147" t="str">
        <f t="shared" si="389"/>
        <v/>
      </c>
      <c r="W925" s="147" t="str">
        <f t="shared" si="389"/>
        <v/>
      </c>
      <c r="X925" s="147" t="b">
        <f t="shared" si="389"/>
        <v>1</v>
      </c>
      <c r="Y925" s="147" t="b">
        <f t="shared" si="389"/>
        <v>1</v>
      </c>
      <c r="Z925" s="147" t="b">
        <f t="shared" si="389"/>
        <v>1</v>
      </c>
      <c r="AA925" s="147" t="b">
        <f t="shared" si="389"/>
        <v>1</v>
      </c>
      <c r="AB925" s="147" t="b">
        <f t="shared" si="389"/>
        <v>1</v>
      </c>
      <c r="AC925" s="147" t="b">
        <f t="shared" si="389"/>
        <v>1</v>
      </c>
      <c r="AD925" s="147" t="b">
        <f t="shared" si="389"/>
        <v>1</v>
      </c>
      <c r="AE925" s="147" t="b">
        <f t="shared" si="389"/>
        <v>1</v>
      </c>
      <c r="AF925" s="147" t="b">
        <f t="shared" si="389"/>
        <v>1</v>
      </c>
      <c r="AG925" s="147" t="b">
        <f t="shared" si="389"/>
        <v>1</v>
      </c>
      <c r="AH925" s="147" t="b">
        <f t="shared" si="389"/>
        <v>1</v>
      </c>
      <c r="AI925" s="147" t="b">
        <f t="shared" si="389"/>
        <v>1</v>
      </c>
      <c r="AJ925" s="147" t="b">
        <f t="shared" si="389"/>
        <v>1</v>
      </c>
      <c r="AK925" s="147" t="b">
        <f t="shared" si="389"/>
        <v>1</v>
      </c>
      <c r="AL925" s="147" t="b">
        <f t="shared" si="389"/>
        <v>1</v>
      </c>
      <c r="AM925" s="147" t="b">
        <f t="shared" si="389"/>
        <v>1</v>
      </c>
      <c r="AN925" s="147" t="b">
        <f t="shared" si="389"/>
        <v>1</v>
      </c>
      <c r="AO925" s="147" t="str">
        <f t="shared" si="389"/>
        <v/>
      </c>
      <c r="AP925" s="147" t="str">
        <f t="shared" si="389"/>
        <v/>
      </c>
      <c r="AQ925" s="147" t="str">
        <f t="shared" si="389"/>
        <v/>
      </c>
      <c r="AR925" s="147" t="str">
        <f t="shared" si="389"/>
        <v/>
      </c>
      <c r="AS925" s="147" t="str">
        <f t="shared" si="389"/>
        <v/>
      </c>
      <c r="AT925" s="147" t="str">
        <f t="shared" si="389"/>
        <v/>
      </c>
      <c r="AU925" s="147" t="str">
        <f t="shared" si="389"/>
        <v/>
      </c>
      <c r="AV925" s="147" t="str">
        <f t="shared" si="389"/>
        <v/>
      </c>
      <c r="AW925" s="147" t="str">
        <f t="shared" si="389"/>
        <v/>
      </c>
      <c r="AX925" s="147" t="str">
        <f t="shared" si="389"/>
        <v/>
      </c>
      <c r="AY925" s="147" t="str">
        <f t="shared" si="389"/>
        <v/>
      </c>
      <c r="AZ925" s="147" t="str">
        <f t="shared" si="389"/>
        <v/>
      </c>
      <c r="BA925" s="147" t="str">
        <f t="shared" si="389"/>
        <v/>
      </c>
      <c r="BB925" s="147" t="str">
        <f t="shared" si="389"/>
        <v/>
      </c>
      <c r="BC925" s="147" t="str">
        <f t="shared" si="389"/>
        <v/>
      </c>
      <c r="BD925" s="147" t="str">
        <f t="shared" si="389"/>
        <v/>
      </c>
      <c r="BE925" s="147" t="str">
        <f t="shared" si="389"/>
        <v/>
      </c>
      <c r="BF925" s="147" t="str">
        <f t="shared" si="389"/>
        <v/>
      </c>
      <c r="BG925" s="147" t="str">
        <f t="shared" si="389"/>
        <v/>
      </c>
      <c r="BH925" s="147" t="str">
        <f t="shared" si="389"/>
        <v/>
      </c>
      <c r="BI925" s="147" t="str">
        <f t="shared" si="389"/>
        <v/>
      </c>
      <c r="BJ925" s="147" t="str">
        <f t="shared" si="389"/>
        <v/>
      </c>
      <c r="BK925" s="147" t="str">
        <f t="shared" si="389"/>
        <v/>
      </c>
      <c r="BL925" s="147" t="str">
        <f t="shared" si="389"/>
        <v/>
      </c>
      <c r="BM925" s="147" t="str">
        <f t="shared" si="389"/>
        <v/>
      </c>
      <c r="BN925" s="147" t="str">
        <f t="shared" si="389"/>
        <v/>
      </c>
      <c r="BO925" s="147" t="str">
        <f t="shared" si="389"/>
        <v/>
      </c>
      <c r="BP925" s="147" t="str">
        <f t="shared" si="389"/>
        <v/>
      </c>
      <c r="BQ925" s="147" t="str">
        <f t="shared" si="389"/>
        <v/>
      </c>
      <c r="BR925" s="147" t="str">
        <f t="shared" si="389"/>
        <v/>
      </c>
      <c r="BS925" s="147" t="str">
        <f t="shared" si="389"/>
        <v/>
      </c>
      <c r="BT925" s="147" t="str">
        <f t="shared" si="389"/>
        <v/>
      </c>
      <c r="BU925" s="147" t="str">
        <f t="shared" si="389"/>
        <v/>
      </c>
      <c r="BV925" s="147" t="str">
        <f t="shared" si="389"/>
        <v/>
      </c>
      <c r="BW925" s="147" t="str">
        <f t="shared" si="389"/>
        <v/>
      </c>
      <c r="BX925" s="147" t="str">
        <f t="shared" si="389"/>
        <v/>
      </c>
      <c r="BY925" s="147" t="str">
        <f t="shared" si="389"/>
        <v/>
      </c>
      <c r="BZ925" s="147" t="str">
        <f t="shared" si="389"/>
        <v/>
      </c>
      <c r="CA925" s="147" t="str">
        <f t="shared" si="389"/>
        <v/>
      </c>
      <c r="CB925" s="147" t="str">
        <f t="shared" si="389"/>
        <v/>
      </c>
      <c r="CC925" s="147" t="str">
        <f t="shared" si="389"/>
        <v/>
      </c>
      <c r="CD925" s="147" t="str">
        <f t="shared" si="389"/>
        <v/>
      </c>
      <c r="CE925" s="147" t="str">
        <f t="shared" ref="CE925:CP925" si="390">CE1176</f>
        <v/>
      </c>
      <c r="CF925" s="147" t="str">
        <f t="shared" si="390"/>
        <v/>
      </c>
      <c r="CG925" s="147" t="str">
        <f t="shared" si="390"/>
        <v/>
      </c>
      <c r="CH925" s="147" t="str">
        <f t="shared" si="390"/>
        <v/>
      </c>
      <c r="CI925" s="147" t="str">
        <f t="shared" si="390"/>
        <v/>
      </c>
      <c r="CJ925" s="147" t="str">
        <f t="shared" si="390"/>
        <v/>
      </c>
      <c r="CK925" s="147" t="str">
        <f t="shared" si="390"/>
        <v/>
      </c>
      <c r="CL925" s="147" t="str">
        <f t="shared" si="390"/>
        <v/>
      </c>
      <c r="CM925" s="147" t="str">
        <f t="shared" si="390"/>
        <v/>
      </c>
      <c r="CN925" s="147" t="str">
        <f t="shared" si="390"/>
        <v/>
      </c>
      <c r="CO925" s="147" t="str">
        <f t="shared" si="390"/>
        <v/>
      </c>
      <c r="CP925" s="147" t="str">
        <f t="shared" si="390"/>
        <v/>
      </c>
      <c r="CQ925" s="40"/>
    </row>
    <row r="926" spans="1:95" ht="15" outlineLevel="1" x14ac:dyDescent="0.25">
      <c r="B926" s="13" t="s">
        <v>290</v>
      </c>
      <c r="C926" s="13"/>
      <c r="D926" s="13"/>
      <c r="E926" s="13"/>
      <c r="F926" s="13"/>
      <c r="G926" s="13"/>
      <c r="H926" s="13"/>
      <c r="I926" s="13"/>
      <c r="J926" s="14" t="s">
        <v>227</v>
      </c>
      <c r="K926" s="13"/>
      <c r="L926" s="217" t="b">
        <f ca="1">AND(R926:CP926)</f>
        <v>1</v>
      </c>
      <c r="M926" s="218">
        <f ca="1">COUNTIF(R926:CQ926,FALSE)</f>
        <v>0</v>
      </c>
      <c r="N926" s="13"/>
      <c r="O926" s="13"/>
      <c r="P926" s="13"/>
      <c r="Q926" s="13"/>
      <c r="R926" s="178" t="str">
        <f>R1067</f>
        <v/>
      </c>
      <c r="S926" s="178" t="str">
        <f t="shared" ref="S926:CD926" si="391">S1067</f>
        <v/>
      </c>
      <c r="T926" s="178" t="str">
        <f t="shared" si="391"/>
        <v/>
      </c>
      <c r="U926" s="178" t="str">
        <f t="shared" si="391"/>
        <v/>
      </c>
      <c r="V926" s="178" t="str">
        <f t="shared" si="391"/>
        <v/>
      </c>
      <c r="W926" s="178" t="str">
        <f t="shared" si="391"/>
        <v/>
      </c>
      <c r="X926" s="178" t="b">
        <f t="shared" ca="1" si="391"/>
        <v>1</v>
      </c>
      <c r="Y926" s="178" t="b">
        <f t="shared" ca="1" si="391"/>
        <v>1</v>
      </c>
      <c r="Z926" s="178" t="b">
        <f t="shared" ca="1" si="391"/>
        <v>1</v>
      </c>
      <c r="AA926" s="178" t="b">
        <f t="shared" ca="1" si="391"/>
        <v>1</v>
      </c>
      <c r="AB926" s="178" t="b">
        <f t="shared" ca="1" si="391"/>
        <v>1</v>
      </c>
      <c r="AC926" s="178" t="b">
        <f t="shared" ca="1" si="391"/>
        <v>1</v>
      </c>
      <c r="AD926" s="178" t="b">
        <f t="shared" ca="1" si="391"/>
        <v>1</v>
      </c>
      <c r="AE926" s="178" t="b">
        <f t="shared" ca="1" si="391"/>
        <v>1</v>
      </c>
      <c r="AF926" s="178" t="b">
        <f t="shared" ca="1" si="391"/>
        <v>1</v>
      </c>
      <c r="AG926" s="178" t="b">
        <f t="shared" ca="1" si="391"/>
        <v>1</v>
      </c>
      <c r="AH926" s="178" t="b">
        <f t="shared" ca="1" si="391"/>
        <v>1</v>
      </c>
      <c r="AI926" s="178" t="b">
        <f t="shared" ca="1" si="391"/>
        <v>1</v>
      </c>
      <c r="AJ926" s="178" t="b">
        <f t="shared" ca="1" si="391"/>
        <v>1</v>
      </c>
      <c r="AK926" s="178" t="b">
        <f t="shared" ca="1" si="391"/>
        <v>1</v>
      </c>
      <c r="AL926" s="178" t="b">
        <f t="shared" ca="1" si="391"/>
        <v>1</v>
      </c>
      <c r="AM926" s="178" t="b">
        <f t="shared" ca="1" si="391"/>
        <v>1</v>
      </c>
      <c r="AN926" s="178" t="b">
        <f t="shared" ca="1" si="391"/>
        <v>1</v>
      </c>
      <c r="AO926" s="178" t="str">
        <f t="shared" si="391"/>
        <v/>
      </c>
      <c r="AP926" s="178" t="str">
        <f t="shared" si="391"/>
        <v/>
      </c>
      <c r="AQ926" s="178" t="str">
        <f t="shared" si="391"/>
        <v/>
      </c>
      <c r="AR926" s="178" t="str">
        <f t="shared" si="391"/>
        <v/>
      </c>
      <c r="AS926" s="178" t="str">
        <f t="shared" si="391"/>
        <v/>
      </c>
      <c r="AT926" s="178" t="str">
        <f t="shared" si="391"/>
        <v/>
      </c>
      <c r="AU926" s="178" t="str">
        <f t="shared" si="391"/>
        <v/>
      </c>
      <c r="AV926" s="178" t="str">
        <f t="shared" si="391"/>
        <v/>
      </c>
      <c r="AW926" s="178" t="str">
        <f t="shared" si="391"/>
        <v/>
      </c>
      <c r="AX926" s="178" t="str">
        <f t="shared" si="391"/>
        <v/>
      </c>
      <c r="AY926" s="178" t="str">
        <f t="shared" si="391"/>
        <v/>
      </c>
      <c r="AZ926" s="178" t="str">
        <f t="shared" si="391"/>
        <v/>
      </c>
      <c r="BA926" s="178" t="str">
        <f t="shared" si="391"/>
        <v/>
      </c>
      <c r="BB926" s="178" t="str">
        <f t="shared" si="391"/>
        <v/>
      </c>
      <c r="BC926" s="178" t="str">
        <f t="shared" si="391"/>
        <v/>
      </c>
      <c r="BD926" s="178" t="str">
        <f t="shared" si="391"/>
        <v/>
      </c>
      <c r="BE926" s="178" t="str">
        <f t="shared" si="391"/>
        <v/>
      </c>
      <c r="BF926" s="178" t="str">
        <f t="shared" si="391"/>
        <v/>
      </c>
      <c r="BG926" s="178" t="str">
        <f t="shared" si="391"/>
        <v/>
      </c>
      <c r="BH926" s="178" t="str">
        <f t="shared" si="391"/>
        <v/>
      </c>
      <c r="BI926" s="178" t="str">
        <f t="shared" si="391"/>
        <v/>
      </c>
      <c r="BJ926" s="178" t="str">
        <f t="shared" si="391"/>
        <v/>
      </c>
      <c r="BK926" s="178" t="str">
        <f t="shared" si="391"/>
        <v/>
      </c>
      <c r="BL926" s="178" t="str">
        <f t="shared" si="391"/>
        <v/>
      </c>
      <c r="BM926" s="178" t="str">
        <f t="shared" si="391"/>
        <v/>
      </c>
      <c r="BN926" s="178" t="str">
        <f t="shared" si="391"/>
        <v/>
      </c>
      <c r="BO926" s="178" t="str">
        <f t="shared" si="391"/>
        <v/>
      </c>
      <c r="BP926" s="178" t="str">
        <f t="shared" si="391"/>
        <v/>
      </c>
      <c r="BQ926" s="178" t="str">
        <f t="shared" si="391"/>
        <v/>
      </c>
      <c r="BR926" s="178" t="str">
        <f t="shared" si="391"/>
        <v/>
      </c>
      <c r="BS926" s="178" t="str">
        <f t="shared" si="391"/>
        <v/>
      </c>
      <c r="BT926" s="178" t="str">
        <f t="shared" si="391"/>
        <v/>
      </c>
      <c r="BU926" s="178" t="str">
        <f t="shared" si="391"/>
        <v/>
      </c>
      <c r="BV926" s="178" t="str">
        <f t="shared" si="391"/>
        <v/>
      </c>
      <c r="BW926" s="178" t="str">
        <f t="shared" si="391"/>
        <v/>
      </c>
      <c r="BX926" s="178" t="str">
        <f t="shared" si="391"/>
        <v/>
      </c>
      <c r="BY926" s="178" t="str">
        <f t="shared" si="391"/>
        <v/>
      </c>
      <c r="BZ926" s="178" t="str">
        <f t="shared" si="391"/>
        <v/>
      </c>
      <c r="CA926" s="178" t="str">
        <f t="shared" si="391"/>
        <v/>
      </c>
      <c r="CB926" s="178" t="str">
        <f t="shared" si="391"/>
        <v/>
      </c>
      <c r="CC926" s="178" t="str">
        <f t="shared" si="391"/>
        <v/>
      </c>
      <c r="CD926" s="178" t="str">
        <f t="shared" si="391"/>
        <v/>
      </c>
      <c r="CE926" s="178" t="str">
        <f t="shared" ref="CE926:CP926" si="392">CE1067</f>
        <v/>
      </c>
      <c r="CF926" s="178" t="str">
        <f t="shared" si="392"/>
        <v/>
      </c>
      <c r="CG926" s="178" t="str">
        <f t="shared" si="392"/>
        <v/>
      </c>
      <c r="CH926" s="178" t="str">
        <f t="shared" si="392"/>
        <v/>
      </c>
      <c r="CI926" s="178" t="str">
        <f t="shared" si="392"/>
        <v/>
      </c>
      <c r="CJ926" s="178" t="str">
        <f t="shared" si="392"/>
        <v/>
      </c>
      <c r="CK926" s="178" t="str">
        <f t="shared" si="392"/>
        <v/>
      </c>
      <c r="CL926" s="178" t="str">
        <f t="shared" si="392"/>
        <v/>
      </c>
      <c r="CM926" s="178" t="str">
        <f t="shared" si="392"/>
        <v/>
      </c>
      <c r="CN926" s="178" t="str">
        <f t="shared" si="392"/>
        <v/>
      </c>
      <c r="CO926" s="178" t="str">
        <f t="shared" si="392"/>
        <v/>
      </c>
      <c r="CP926" s="178" t="str">
        <f t="shared" si="392"/>
        <v/>
      </c>
      <c r="CQ926" s="40"/>
    </row>
    <row r="927" spans="1:95" ht="15" outlineLevel="1" x14ac:dyDescent="0.25">
      <c r="B927" s="44" t="s">
        <v>291</v>
      </c>
      <c r="I927" s="3"/>
      <c r="J927" s="5" t="s">
        <v>227</v>
      </c>
      <c r="L927" s="214" t="b">
        <f ca="1">AND(L922:L926)</f>
        <v>1</v>
      </c>
      <c r="M927" s="219">
        <f ca="1">SUM(M922:M926)</f>
        <v>0</v>
      </c>
      <c r="R927" s="156" t="b">
        <f t="shared" ref="R927:CC927" si="393">IF(R918=1,AND(R922:R926),TRUE)</f>
        <v>1</v>
      </c>
      <c r="S927" s="156" t="b">
        <f t="shared" si="393"/>
        <v>1</v>
      </c>
      <c r="T927" s="156" t="b">
        <f t="shared" si="393"/>
        <v>1</v>
      </c>
      <c r="U927" s="156" t="b">
        <f t="shared" si="393"/>
        <v>1</v>
      </c>
      <c r="V927" s="156" t="b">
        <f t="shared" si="393"/>
        <v>1</v>
      </c>
      <c r="W927" s="156" t="b">
        <f t="shared" si="393"/>
        <v>1</v>
      </c>
      <c r="X927" s="156" t="b">
        <f t="shared" ca="1" si="393"/>
        <v>1</v>
      </c>
      <c r="Y927" s="156" t="b">
        <f t="shared" ca="1" si="393"/>
        <v>1</v>
      </c>
      <c r="Z927" s="156" t="b">
        <f t="shared" ca="1" si="393"/>
        <v>1</v>
      </c>
      <c r="AA927" s="156" t="b">
        <f t="shared" ca="1" si="393"/>
        <v>1</v>
      </c>
      <c r="AB927" s="156" t="b">
        <f t="shared" ca="1" si="393"/>
        <v>1</v>
      </c>
      <c r="AC927" s="156" t="b">
        <f t="shared" ca="1" si="393"/>
        <v>1</v>
      </c>
      <c r="AD927" s="156" t="b">
        <f t="shared" ca="1" si="393"/>
        <v>1</v>
      </c>
      <c r="AE927" s="156" t="b">
        <f t="shared" ca="1" si="393"/>
        <v>1</v>
      </c>
      <c r="AF927" s="156" t="b">
        <f t="shared" ca="1" si="393"/>
        <v>1</v>
      </c>
      <c r="AG927" s="156" t="b">
        <f t="shared" ca="1" si="393"/>
        <v>1</v>
      </c>
      <c r="AH927" s="156" t="b">
        <f t="shared" ca="1" si="393"/>
        <v>1</v>
      </c>
      <c r="AI927" s="156" t="b">
        <f t="shared" ca="1" si="393"/>
        <v>1</v>
      </c>
      <c r="AJ927" s="156" t="b">
        <f t="shared" ca="1" si="393"/>
        <v>1</v>
      </c>
      <c r="AK927" s="156" t="b">
        <f t="shared" ca="1" si="393"/>
        <v>1</v>
      </c>
      <c r="AL927" s="156" t="b">
        <f t="shared" ca="1" si="393"/>
        <v>1</v>
      </c>
      <c r="AM927" s="156" t="b">
        <f t="shared" ca="1" si="393"/>
        <v>1</v>
      </c>
      <c r="AN927" s="156" t="b">
        <f t="shared" ca="1" si="393"/>
        <v>1</v>
      </c>
      <c r="AO927" s="156" t="b">
        <f t="shared" si="393"/>
        <v>1</v>
      </c>
      <c r="AP927" s="156" t="b">
        <f t="shared" si="393"/>
        <v>1</v>
      </c>
      <c r="AQ927" s="156" t="b">
        <f t="shared" si="393"/>
        <v>1</v>
      </c>
      <c r="AR927" s="156" t="b">
        <f t="shared" si="393"/>
        <v>1</v>
      </c>
      <c r="AS927" s="156" t="b">
        <f t="shared" si="393"/>
        <v>1</v>
      </c>
      <c r="AT927" s="156" t="b">
        <f t="shared" si="393"/>
        <v>1</v>
      </c>
      <c r="AU927" s="156" t="b">
        <f t="shared" si="393"/>
        <v>1</v>
      </c>
      <c r="AV927" s="156" t="b">
        <f t="shared" si="393"/>
        <v>1</v>
      </c>
      <c r="AW927" s="156" t="b">
        <f t="shared" si="393"/>
        <v>1</v>
      </c>
      <c r="AX927" s="156" t="b">
        <f t="shared" si="393"/>
        <v>1</v>
      </c>
      <c r="AY927" s="156" t="b">
        <f t="shared" si="393"/>
        <v>1</v>
      </c>
      <c r="AZ927" s="156" t="b">
        <f t="shared" si="393"/>
        <v>1</v>
      </c>
      <c r="BA927" s="156" t="b">
        <f t="shared" si="393"/>
        <v>1</v>
      </c>
      <c r="BB927" s="156" t="b">
        <f t="shared" si="393"/>
        <v>1</v>
      </c>
      <c r="BC927" s="156" t="b">
        <f t="shared" si="393"/>
        <v>1</v>
      </c>
      <c r="BD927" s="156" t="b">
        <f t="shared" si="393"/>
        <v>1</v>
      </c>
      <c r="BE927" s="156" t="b">
        <f t="shared" si="393"/>
        <v>1</v>
      </c>
      <c r="BF927" s="156" t="b">
        <f t="shared" si="393"/>
        <v>1</v>
      </c>
      <c r="BG927" s="156" t="b">
        <f t="shared" si="393"/>
        <v>1</v>
      </c>
      <c r="BH927" s="156" t="b">
        <f t="shared" si="393"/>
        <v>1</v>
      </c>
      <c r="BI927" s="156" t="b">
        <f t="shared" si="393"/>
        <v>1</v>
      </c>
      <c r="BJ927" s="156" t="b">
        <f t="shared" si="393"/>
        <v>1</v>
      </c>
      <c r="BK927" s="156" t="b">
        <f t="shared" si="393"/>
        <v>1</v>
      </c>
      <c r="BL927" s="156" t="b">
        <f t="shared" si="393"/>
        <v>1</v>
      </c>
      <c r="BM927" s="156" t="b">
        <f t="shared" si="393"/>
        <v>1</v>
      </c>
      <c r="BN927" s="156" t="b">
        <f t="shared" si="393"/>
        <v>1</v>
      </c>
      <c r="BO927" s="156" t="b">
        <f t="shared" si="393"/>
        <v>1</v>
      </c>
      <c r="BP927" s="156" t="b">
        <f t="shared" si="393"/>
        <v>1</v>
      </c>
      <c r="BQ927" s="156" t="b">
        <f t="shared" si="393"/>
        <v>1</v>
      </c>
      <c r="BR927" s="156" t="b">
        <f t="shared" si="393"/>
        <v>1</v>
      </c>
      <c r="BS927" s="156" t="b">
        <f t="shared" si="393"/>
        <v>1</v>
      </c>
      <c r="BT927" s="156" t="b">
        <f t="shared" si="393"/>
        <v>1</v>
      </c>
      <c r="BU927" s="156" t="b">
        <f t="shared" si="393"/>
        <v>1</v>
      </c>
      <c r="BV927" s="156" t="b">
        <f t="shared" si="393"/>
        <v>1</v>
      </c>
      <c r="BW927" s="156" t="b">
        <f t="shared" si="393"/>
        <v>1</v>
      </c>
      <c r="BX927" s="156" t="b">
        <f t="shared" si="393"/>
        <v>1</v>
      </c>
      <c r="BY927" s="156" t="b">
        <f t="shared" si="393"/>
        <v>1</v>
      </c>
      <c r="BZ927" s="156" t="b">
        <f t="shared" si="393"/>
        <v>1</v>
      </c>
      <c r="CA927" s="156" t="b">
        <f t="shared" si="393"/>
        <v>1</v>
      </c>
      <c r="CB927" s="156" t="b">
        <f t="shared" si="393"/>
        <v>1</v>
      </c>
      <c r="CC927" s="156" t="b">
        <f t="shared" si="393"/>
        <v>1</v>
      </c>
      <c r="CD927" s="156" t="b">
        <f t="shared" ref="CD927:CP927" si="394">IF(CD918=1,AND(CD922:CD926),TRUE)</f>
        <v>1</v>
      </c>
      <c r="CE927" s="156" t="b">
        <f t="shared" si="394"/>
        <v>1</v>
      </c>
      <c r="CF927" s="156" t="b">
        <f t="shared" si="394"/>
        <v>1</v>
      </c>
      <c r="CG927" s="156" t="b">
        <f t="shared" si="394"/>
        <v>1</v>
      </c>
      <c r="CH927" s="156" t="b">
        <f t="shared" si="394"/>
        <v>1</v>
      </c>
      <c r="CI927" s="156" t="b">
        <f t="shared" si="394"/>
        <v>1</v>
      </c>
      <c r="CJ927" s="156" t="b">
        <f t="shared" si="394"/>
        <v>1</v>
      </c>
      <c r="CK927" s="156" t="b">
        <f t="shared" si="394"/>
        <v>1</v>
      </c>
      <c r="CL927" s="156" t="b">
        <f t="shared" si="394"/>
        <v>1</v>
      </c>
      <c r="CM927" s="156" t="b">
        <f t="shared" si="394"/>
        <v>1</v>
      </c>
      <c r="CN927" s="156" t="b">
        <f t="shared" si="394"/>
        <v>1</v>
      </c>
      <c r="CO927" s="156" t="b">
        <f t="shared" si="394"/>
        <v>1</v>
      </c>
      <c r="CP927" s="156" t="b">
        <f t="shared" si="394"/>
        <v>1</v>
      </c>
      <c r="CQ927" s="216"/>
    </row>
    <row r="928" spans="1:95" ht="12.75" outlineLevel="1" x14ac:dyDescent="0.2">
      <c r="P928" s="116"/>
      <c r="R928" s="220"/>
      <c r="S928" s="220"/>
      <c r="T928" s="220"/>
      <c r="U928" s="220"/>
      <c r="V928" s="220"/>
      <c r="W928" s="220"/>
      <c r="X928" s="220"/>
      <c r="Y928" s="220"/>
      <c r="Z928" s="220"/>
      <c r="AA928" s="220"/>
      <c r="AB928" s="220"/>
      <c r="AC928" s="220"/>
      <c r="AD928" s="220"/>
      <c r="AE928" s="220"/>
      <c r="AF928" s="220"/>
      <c r="AG928" s="220"/>
      <c r="AH928" s="220"/>
      <c r="AI928" s="220"/>
      <c r="AJ928" s="220"/>
      <c r="AK928" s="220"/>
      <c r="AL928" s="220"/>
      <c r="AM928" s="220"/>
      <c r="AN928" s="220"/>
      <c r="AO928" s="220"/>
      <c r="AP928" s="220"/>
      <c r="AQ928" s="220"/>
      <c r="AR928" s="220"/>
      <c r="AS928" s="220"/>
      <c r="AT928" s="220"/>
      <c r="AU928" s="220"/>
      <c r="AV928" s="220"/>
      <c r="AW928" s="220"/>
      <c r="AX928" s="220"/>
      <c r="AY928" s="220"/>
      <c r="AZ928" s="220"/>
      <c r="BA928" s="220"/>
      <c r="BB928" s="220"/>
      <c r="BC928" s="220"/>
      <c r="BD928" s="220"/>
      <c r="BE928" s="220"/>
      <c r="BF928" s="220"/>
      <c r="BG928" s="220"/>
      <c r="BH928" s="220"/>
      <c r="BI928" s="220"/>
      <c r="BJ928" s="220"/>
      <c r="BK928" s="220"/>
      <c r="BL928" s="220"/>
      <c r="BM928" s="220"/>
      <c r="BN928" s="220"/>
      <c r="BO928" s="220"/>
      <c r="BP928" s="220"/>
      <c r="BQ928" s="220"/>
      <c r="BR928" s="220"/>
      <c r="BS928" s="220"/>
      <c r="BT928" s="220"/>
      <c r="BU928" s="220"/>
      <c r="BV928" s="220"/>
      <c r="BW928" s="220"/>
      <c r="BX928" s="220"/>
      <c r="BY928" s="220"/>
      <c r="BZ928" s="220"/>
      <c r="CA928" s="220"/>
      <c r="CB928" s="220"/>
      <c r="CC928" s="220"/>
      <c r="CD928" s="220"/>
      <c r="CE928" s="220"/>
      <c r="CF928" s="220"/>
      <c r="CG928" s="220"/>
      <c r="CH928" s="220"/>
      <c r="CI928" s="220"/>
      <c r="CJ928" s="220"/>
      <c r="CK928" s="220"/>
      <c r="CL928" s="220"/>
      <c r="CM928" s="220"/>
      <c r="CN928" s="220"/>
      <c r="CO928" s="220"/>
      <c r="CP928" s="220"/>
      <c r="CQ928" s="220"/>
    </row>
    <row r="929" spans="1:95" ht="12.75" x14ac:dyDescent="0.2"/>
    <row r="930" spans="1:95" s="385" customFormat="1" ht="12.75" customHeight="1" x14ac:dyDescent="0.2">
      <c r="A930" s="381" t="s">
        <v>43</v>
      </c>
      <c r="B930" s="382"/>
      <c r="C930" s="382"/>
      <c r="D930" s="382"/>
      <c r="E930" s="382"/>
      <c r="F930" s="382"/>
      <c r="G930" s="382"/>
      <c r="H930" s="382"/>
      <c r="I930" s="383"/>
      <c r="J930" s="383"/>
      <c r="K930" s="382"/>
      <c r="L930" s="382"/>
      <c r="M930" s="382"/>
      <c r="N930" s="382"/>
      <c r="O930" s="382"/>
      <c r="P930" s="384"/>
      <c r="Q930" s="382"/>
      <c r="R930" s="382"/>
      <c r="S930" s="382"/>
      <c r="T930" s="382"/>
      <c r="U930" s="382"/>
      <c r="V930" s="382"/>
      <c r="W930" s="382"/>
      <c r="X930" s="382"/>
      <c r="Y930" s="382"/>
      <c r="Z930" s="382"/>
      <c r="AA930" s="382"/>
      <c r="AB930" s="382"/>
      <c r="AC930" s="382"/>
      <c r="AD930" s="382"/>
      <c r="AE930" s="382"/>
      <c r="AF930" s="382"/>
      <c r="AG930" s="382"/>
      <c r="AH930" s="382"/>
      <c r="AI930" s="382"/>
      <c r="AJ930" s="382"/>
      <c r="AK930" s="382"/>
      <c r="AL930" s="382"/>
      <c r="AM930" s="382"/>
      <c r="AN930" s="382"/>
      <c r="AO930" s="382"/>
      <c r="AP930" s="382"/>
      <c r="AQ930" s="382"/>
      <c r="AR930" s="382"/>
      <c r="AS930" s="382"/>
      <c r="AT930" s="382"/>
      <c r="AU930" s="382"/>
      <c r="AV930" s="382"/>
      <c r="AW930" s="382"/>
      <c r="AX930" s="382"/>
      <c r="AY930" s="382"/>
      <c r="AZ930" s="382"/>
      <c r="BA930" s="382"/>
      <c r="BB930" s="382"/>
      <c r="BC930" s="382"/>
      <c r="BD930" s="382"/>
      <c r="BE930" s="382"/>
      <c r="BF930" s="382"/>
      <c r="BG930" s="382"/>
      <c r="BH930" s="382"/>
      <c r="BI930" s="382"/>
      <c r="BJ930" s="382"/>
      <c r="BK930" s="382"/>
      <c r="BL930" s="382"/>
      <c r="BM930" s="382"/>
      <c r="BN930" s="382"/>
      <c r="BO930" s="382"/>
      <c r="BP930" s="382"/>
      <c r="BQ930" s="382"/>
      <c r="BR930" s="382"/>
      <c r="BS930" s="382"/>
      <c r="BT930" s="382"/>
      <c r="BU930" s="382"/>
      <c r="BV930" s="382"/>
      <c r="BW930" s="382"/>
      <c r="BX930" s="382"/>
      <c r="BY930" s="382"/>
      <c r="BZ930" s="382"/>
      <c r="CA930" s="382"/>
      <c r="CB930" s="382"/>
      <c r="CC930" s="382"/>
      <c r="CD930" s="382"/>
      <c r="CE930" s="382"/>
      <c r="CF930" s="382"/>
      <c r="CG930" s="382"/>
      <c r="CH930" s="382"/>
      <c r="CI930" s="382"/>
      <c r="CJ930" s="382"/>
      <c r="CK930" s="382"/>
      <c r="CL930" s="382"/>
      <c r="CM930" s="382"/>
      <c r="CN930" s="382"/>
      <c r="CO930" s="382"/>
      <c r="CP930" s="382"/>
    </row>
    <row r="931" spans="1:95" ht="12.75" outlineLevel="1" x14ac:dyDescent="0.2">
      <c r="P931" s="116"/>
      <c r="R931" s="220"/>
      <c r="S931" s="220"/>
      <c r="T931" s="220"/>
      <c r="U931" s="220"/>
      <c r="V931" s="220"/>
      <c r="W931" s="220"/>
      <c r="X931" s="220"/>
      <c r="Y931" s="220"/>
      <c r="Z931" s="220"/>
      <c r="AA931" s="220"/>
      <c r="AB931" s="220"/>
      <c r="AC931" s="220"/>
      <c r="AD931" s="220"/>
      <c r="AE931" s="220"/>
      <c r="AF931" s="220"/>
      <c r="AG931" s="220"/>
      <c r="AH931" s="220"/>
      <c r="AI931" s="220"/>
      <c r="AJ931" s="220"/>
      <c r="AK931" s="220"/>
      <c r="AL931" s="220"/>
      <c r="AM931" s="220"/>
      <c r="AN931" s="220"/>
      <c r="AO931" s="220"/>
      <c r="AP931" s="220"/>
      <c r="AQ931" s="220"/>
      <c r="AR931" s="220"/>
      <c r="AS931" s="220"/>
      <c r="AT931" s="220"/>
      <c r="AU931" s="220"/>
      <c r="AV931" s="220"/>
      <c r="AW931" s="220"/>
      <c r="AX931" s="220"/>
      <c r="AY931" s="220"/>
      <c r="AZ931" s="220"/>
      <c r="BA931" s="220"/>
      <c r="BB931" s="220"/>
      <c r="BC931" s="220"/>
      <c r="BD931" s="220"/>
      <c r="BE931" s="220"/>
      <c r="BF931" s="220"/>
      <c r="BG931" s="220"/>
      <c r="BH931" s="220"/>
      <c r="BI931" s="220"/>
      <c r="BJ931" s="220"/>
      <c r="BK931" s="220"/>
      <c r="BL931" s="220"/>
      <c r="BM931" s="220"/>
      <c r="BN931" s="220"/>
      <c r="BO931" s="220"/>
      <c r="BP931" s="220"/>
      <c r="BQ931" s="220"/>
      <c r="BR931" s="220"/>
      <c r="BS931" s="220"/>
      <c r="BT931" s="220"/>
      <c r="BU931" s="220"/>
      <c r="BV931" s="220"/>
      <c r="BW931" s="220"/>
      <c r="BX931" s="220"/>
      <c r="BY931" s="220"/>
      <c r="BZ931" s="220"/>
      <c r="CA931" s="220"/>
      <c r="CB931" s="220"/>
      <c r="CC931" s="220"/>
      <c r="CD931" s="220"/>
      <c r="CE931" s="220"/>
      <c r="CF931" s="220"/>
      <c r="CG931" s="220"/>
      <c r="CH931" s="220"/>
      <c r="CI931" s="220"/>
      <c r="CJ931" s="220"/>
      <c r="CK931" s="220"/>
      <c r="CL931" s="220"/>
      <c r="CM931" s="220"/>
      <c r="CN931" s="220"/>
      <c r="CO931" s="220"/>
      <c r="CP931" s="220"/>
      <c r="CQ931" s="220"/>
    </row>
    <row r="932" spans="1:95" ht="12.75" outlineLevel="1" x14ac:dyDescent="0.2">
      <c r="B932" s="3" t="s">
        <v>292</v>
      </c>
      <c r="J932" s="5" t="s">
        <v>18</v>
      </c>
      <c r="P932" s="116"/>
      <c r="R932" s="222">
        <f>R15</f>
        <v>0</v>
      </c>
      <c r="S932" s="222">
        <f t="shared" ref="S932:CD932" si="395">S15</f>
        <v>0</v>
      </c>
      <c r="T932" s="222">
        <f t="shared" si="395"/>
        <v>0</v>
      </c>
      <c r="U932" s="222">
        <f t="shared" si="395"/>
        <v>0</v>
      </c>
      <c r="V932" s="222">
        <f t="shared" si="395"/>
        <v>0</v>
      </c>
      <c r="W932" s="222">
        <f t="shared" si="395"/>
        <v>0</v>
      </c>
      <c r="X932" s="222">
        <f t="shared" si="395"/>
        <v>1</v>
      </c>
      <c r="Y932" s="222">
        <f t="shared" si="395"/>
        <v>1</v>
      </c>
      <c r="Z932" s="222">
        <f t="shared" si="395"/>
        <v>1</v>
      </c>
      <c r="AA932" s="222">
        <f t="shared" si="395"/>
        <v>1</v>
      </c>
      <c r="AB932" s="222">
        <f t="shared" si="395"/>
        <v>1</v>
      </c>
      <c r="AC932" s="222">
        <f t="shared" si="395"/>
        <v>1</v>
      </c>
      <c r="AD932" s="222">
        <f t="shared" si="395"/>
        <v>1</v>
      </c>
      <c r="AE932" s="222">
        <f t="shared" si="395"/>
        <v>1</v>
      </c>
      <c r="AF932" s="222">
        <f t="shared" si="395"/>
        <v>1</v>
      </c>
      <c r="AG932" s="222">
        <f t="shared" si="395"/>
        <v>1</v>
      </c>
      <c r="AH932" s="222">
        <f t="shared" si="395"/>
        <v>1</v>
      </c>
      <c r="AI932" s="222">
        <f t="shared" si="395"/>
        <v>1</v>
      </c>
      <c r="AJ932" s="222">
        <f t="shared" si="395"/>
        <v>1</v>
      </c>
      <c r="AK932" s="222">
        <f t="shared" si="395"/>
        <v>1</v>
      </c>
      <c r="AL932" s="222">
        <f t="shared" si="395"/>
        <v>1</v>
      </c>
      <c r="AM932" s="222">
        <f t="shared" si="395"/>
        <v>1</v>
      </c>
      <c r="AN932" s="222">
        <f t="shared" si="395"/>
        <v>1</v>
      </c>
      <c r="AO932" s="222">
        <f t="shared" si="395"/>
        <v>1</v>
      </c>
      <c r="AP932" s="222">
        <f t="shared" si="395"/>
        <v>1</v>
      </c>
      <c r="AQ932" s="222">
        <f t="shared" si="395"/>
        <v>1</v>
      </c>
      <c r="AR932" s="222">
        <f t="shared" si="395"/>
        <v>1</v>
      </c>
      <c r="AS932" s="222">
        <f t="shared" si="395"/>
        <v>1</v>
      </c>
      <c r="AT932" s="222">
        <f t="shared" si="395"/>
        <v>1</v>
      </c>
      <c r="AU932" s="222">
        <f t="shared" si="395"/>
        <v>1</v>
      </c>
      <c r="AV932" s="222">
        <f t="shared" si="395"/>
        <v>1</v>
      </c>
      <c r="AW932" s="222">
        <f t="shared" si="395"/>
        <v>1</v>
      </c>
      <c r="AX932" s="222">
        <f t="shared" si="395"/>
        <v>0</v>
      </c>
      <c r="AY932" s="222">
        <f t="shared" si="395"/>
        <v>0</v>
      </c>
      <c r="AZ932" s="222">
        <f t="shared" si="395"/>
        <v>0</v>
      </c>
      <c r="BA932" s="222">
        <f t="shared" si="395"/>
        <v>0</v>
      </c>
      <c r="BB932" s="222">
        <f t="shared" si="395"/>
        <v>0</v>
      </c>
      <c r="BC932" s="222">
        <f t="shared" si="395"/>
        <v>0</v>
      </c>
      <c r="BD932" s="222">
        <f t="shared" si="395"/>
        <v>0</v>
      </c>
      <c r="BE932" s="222">
        <f t="shared" si="395"/>
        <v>0</v>
      </c>
      <c r="BF932" s="222">
        <f t="shared" si="395"/>
        <v>0</v>
      </c>
      <c r="BG932" s="222">
        <f t="shared" si="395"/>
        <v>0</v>
      </c>
      <c r="BH932" s="222">
        <f t="shared" si="395"/>
        <v>0</v>
      </c>
      <c r="BI932" s="222">
        <f t="shared" si="395"/>
        <v>0</v>
      </c>
      <c r="BJ932" s="222">
        <f t="shared" si="395"/>
        <v>0</v>
      </c>
      <c r="BK932" s="222">
        <f t="shared" si="395"/>
        <v>0</v>
      </c>
      <c r="BL932" s="222">
        <f t="shared" si="395"/>
        <v>0</v>
      </c>
      <c r="BM932" s="222">
        <f t="shared" si="395"/>
        <v>0</v>
      </c>
      <c r="BN932" s="222">
        <f t="shared" si="395"/>
        <v>0</v>
      </c>
      <c r="BO932" s="222">
        <f t="shared" si="395"/>
        <v>0</v>
      </c>
      <c r="BP932" s="222">
        <f t="shared" si="395"/>
        <v>0</v>
      </c>
      <c r="BQ932" s="222">
        <f t="shared" si="395"/>
        <v>0</v>
      </c>
      <c r="BR932" s="222">
        <f t="shared" si="395"/>
        <v>0</v>
      </c>
      <c r="BS932" s="222">
        <f t="shared" si="395"/>
        <v>0</v>
      </c>
      <c r="BT932" s="222">
        <f t="shared" si="395"/>
        <v>0</v>
      </c>
      <c r="BU932" s="222">
        <f t="shared" si="395"/>
        <v>0</v>
      </c>
      <c r="BV932" s="222">
        <f t="shared" si="395"/>
        <v>0</v>
      </c>
      <c r="BW932" s="222">
        <f t="shared" si="395"/>
        <v>0</v>
      </c>
      <c r="BX932" s="222">
        <f t="shared" si="395"/>
        <v>0</v>
      </c>
      <c r="BY932" s="222">
        <f t="shared" si="395"/>
        <v>0</v>
      </c>
      <c r="BZ932" s="222">
        <f t="shared" si="395"/>
        <v>0</v>
      </c>
      <c r="CA932" s="222">
        <f t="shared" si="395"/>
        <v>0</v>
      </c>
      <c r="CB932" s="222">
        <f t="shared" si="395"/>
        <v>0</v>
      </c>
      <c r="CC932" s="222">
        <f t="shared" si="395"/>
        <v>0</v>
      </c>
      <c r="CD932" s="222">
        <f t="shared" si="395"/>
        <v>0</v>
      </c>
      <c r="CE932" s="222">
        <f t="shared" ref="CE932:CP932" si="396">CE15</f>
        <v>0</v>
      </c>
      <c r="CF932" s="222">
        <f t="shared" si="396"/>
        <v>0</v>
      </c>
      <c r="CG932" s="222">
        <f t="shared" si="396"/>
        <v>0</v>
      </c>
      <c r="CH932" s="222">
        <f t="shared" si="396"/>
        <v>0</v>
      </c>
      <c r="CI932" s="222">
        <f t="shared" si="396"/>
        <v>0</v>
      </c>
      <c r="CJ932" s="222">
        <f t="shared" si="396"/>
        <v>0</v>
      </c>
      <c r="CK932" s="222">
        <f t="shared" si="396"/>
        <v>0</v>
      </c>
      <c r="CL932" s="222">
        <f t="shared" si="396"/>
        <v>0</v>
      </c>
      <c r="CM932" s="222">
        <f t="shared" si="396"/>
        <v>0</v>
      </c>
      <c r="CN932" s="222">
        <f t="shared" si="396"/>
        <v>0</v>
      </c>
      <c r="CO932" s="222">
        <f t="shared" si="396"/>
        <v>0</v>
      </c>
      <c r="CP932" s="222">
        <f t="shared" si="396"/>
        <v>0</v>
      </c>
      <c r="CQ932" s="220"/>
    </row>
    <row r="933" spans="1:95" ht="12.75" outlineLevel="1" x14ac:dyDescent="0.2">
      <c r="P933" s="116"/>
      <c r="R933" s="220"/>
      <c r="S933" s="220"/>
      <c r="T933" s="220"/>
      <c r="U933" s="220"/>
      <c r="V933" s="220"/>
      <c r="W933" s="220"/>
      <c r="X933" s="220"/>
      <c r="Y933" s="220"/>
      <c r="Z933" s="220"/>
      <c r="AA933" s="220"/>
      <c r="AB933" s="220"/>
      <c r="AC933" s="220"/>
      <c r="AD933" s="220"/>
      <c r="AE933" s="220"/>
      <c r="AF933" s="220"/>
      <c r="AG933" s="220"/>
      <c r="AH933" s="220"/>
      <c r="AI933" s="220"/>
      <c r="AJ933" s="220"/>
      <c r="AK933" s="220"/>
      <c r="AL933" s="220"/>
      <c r="AM933" s="220"/>
      <c r="AN933" s="220"/>
      <c r="AO933" s="220"/>
      <c r="AP933" s="220"/>
      <c r="AQ933" s="220"/>
      <c r="AR933" s="220"/>
      <c r="AS933" s="220"/>
      <c r="AT933" s="220"/>
      <c r="AU933" s="220"/>
      <c r="AV933" s="220"/>
      <c r="AW933" s="220"/>
      <c r="AX933" s="220"/>
      <c r="AY933" s="220"/>
      <c r="AZ933" s="220"/>
      <c r="BA933" s="220"/>
      <c r="BB933" s="220"/>
      <c r="BC933" s="220"/>
      <c r="BD933" s="220"/>
      <c r="BE933" s="220"/>
      <c r="BF933" s="220"/>
      <c r="BG933" s="220"/>
      <c r="BH933" s="220"/>
      <c r="BI933" s="220"/>
      <c r="BJ933" s="220"/>
      <c r="BK933" s="220"/>
      <c r="BL933" s="220"/>
      <c r="BM933" s="220"/>
      <c r="BN933" s="220"/>
      <c r="BO933" s="220"/>
      <c r="BP933" s="220"/>
      <c r="BQ933" s="220"/>
      <c r="BR933" s="220"/>
      <c r="BS933" s="220"/>
      <c r="BT933" s="220"/>
      <c r="BU933" s="220"/>
      <c r="BV933" s="220"/>
      <c r="BW933" s="220"/>
      <c r="BX933" s="220"/>
      <c r="BY933" s="220"/>
      <c r="BZ933" s="220"/>
      <c r="CA933" s="220"/>
      <c r="CB933" s="220"/>
      <c r="CC933" s="220"/>
      <c r="CD933" s="220"/>
      <c r="CE933" s="220"/>
      <c r="CF933" s="220"/>
      <c r="CG933" s="220"/>
      <c r="CH933" s="220"/>
      <c r="CI933" s="220"/>
      <c r="CJ933" s="220"/>
      <c r="CK933" s="220"/>
      <c r="CL933" s="220"/>
      <c r="CM933" s="220"/>
      <c r="CN933" s="220"/>
      <c r="CO933" s="220"/>
      <c r="CP933" s="220"/>
      <c r="CQ933" s="220"/>
    </row>
    <row r="934" spans="1:95" ht="12.75" outlineLevel="1" x14ac:dyDescent="0.2">
      <c r="B934" s="3" t="s">
        <v>293</v>
      </c>
      <c r="I934" s="3"/>
      <c r="J934" s="5" t="s">
        <v>5</v>
      </c>
      <c r="P934" s="127">
        <f>SUM(R934:CP934)</f>
        <v>2646.1676394866131</v>
      </c>
      <c r="R934" s="221">
        <f>'Macro Data'!P14</f>
        <v>0</v>
      </c>
      <c r="S934" s="221">
        <f>'Macro Data'!Q14</f>
        <v>0</v>
      </c>
      <c r="T934" s="221">
        <f>'Macro Data'!R14</f>
        <v>0</v>
      </c>
      <c r="U934" s="221">
        <f>'Macro Data'!S14</f>
        <v>0</v>
      </c>
      <c r="V934" s="221">
        <f>'Macro Data'!T14</f>
        <v>0</v>
      </c>
      <c r="W934" s="221">
        <f>'Macro Data'!U14</f>
        <v>0</v>
      </c>
      <c r="X934" s="221">
        <f>'Macro Data'!V14</f>
        <v>14.614337091564208</v>
      </c>
      <c r="Y934" s="221">
        <f>'Macro Data'!W14</f>
        <v>36.317897991351799</v>
      </c>
      <c r="Z934" s="221">
        <f>'Macro Data'!X14</f>
        <v>41.139133022648863</v>
      </c>
      <c r="AA934" s="221">
        <f>'Macro Data'!Y14</f>
        <v>49.516300007433621</v>
      </c>
      <c r="AB934" s="221">
        <f>'Macro Data'!Z14</f>
        <v>37.947317295270118</v>
      </c>
      <c r="AC934" s="221">
        <f>'Macro Data'!AA14</f>
        <v>29.867565829500215</v>
      </c>
      <c r="AD934" s="221">
        <f>'Macro Data'!AB14</f>
        <v>42.173673471038157</v>
      </c>
      <c r="AE934" s="221">
        <f>'Macro Data'!AC14</f>
        <v>48.92329187797705</v>
      </c>
      <c r="AF934" s="221">
        <f>'Macro Data'!AD14</f>
        <v>57.190052063846807</v>
      </c>
      <c r="AG934" s="221">
        <f>'Macro Data'!AE14</f>
        <v>74.340612564847731</v>
      </c>
      <c r="AH934" s="221">
        <f>'Macro Data'!AF14</f>
        <v>55.843988860615923</v>
      </c>
      <c r="AI934" s="221">
        <f>'Macro Data'!AG14</f>
        <v>38.466736180322393</v>
      </c>
      <c r="AJ934" s="221">
        <f>'Macro Data'!AH14</f>
        <v>62.181129556387809</v>
      </c>
      <c r="AK934" s="221">
        <f>'Macro Data'!AI14</f>
        <v>52.915969202465355</v>
      </c>
      <c r="AL934" s="221">
        <f>'Macro Data'!AJ14</f>
        <v>90.687700726291922</v>
      </c>
      <c r="AM934" s="221">
        <f>'Macro Data'!AK14</f>
        <v>69.255452682293281</v>
      </c>
      <c r="AN934" s="221">
        <f>'Macro Data'!AL14</f>
        <v>60.921426117711512</v>
      </c>
      <c r="AO934" s="221">
        <f>'Macro Data'!AM14</f>
        <v>116.31824872229433</v>
      </c>
      <c r="AP934" s="221">
        <f>'Macro Data'!AN14</f>
        <v>121.42817580053381</v>
      </c>
      <c r="AQ934" s="221">
        <f>'Macro Data'!AO14</f>
        <v>98.315197183080016</v>
      </c>
      <c r="AR934" s="221">
        <f>'Macro Data'!AP14</f>
        <v>138.16675237551883</v>
      </c>
      <c r="AS934" s="221">
        <f>'Macro Data'!AQ14</f>
        <v>290.61933870420717</v>
      </c>
      <c r="AT934" s="221">
        <f>'Macro Data'!AR14</f>
        <v>294.47160344645454</v>
      </c>
      <c r="AU934" s="221">
        <f>'Macro Data'!AS14</f>
        <v>306.75843285265955</v>
      </c>
      <c r="AV934" s="221">
        <f>'Macro Data'!AT14</f>
        <v>302.01666277991922</v>
      </c>
      <c r="AW934" s="221">
        <f>'Macro Data'!AU14</f>
        <v>106.85191935414055</v>
      </c>
      <c r="AX934" s="221">
        <f>'Macro Data'!AV14</f>
        <v>8.918723726237948</v>
      </c>
      <c r="AY934" s="221">
        <f>'Macro Data'!AW14</f>
        <v>0</v>
      </c>
      <c r="AZ934" s="221">
        <f>'Macro Data'!AX14</f>
        <v>0</v>
      </c>
      <c r="BA934" s="221">
        <f>'Macro Data'!AY14</f>
        <v>0</v>
      </c>
      <c r="BB934" s="221">
        <f>'Macro Data'!AZ14</f>
        <v>0</v>
      </c>
      <c r="BC934" s="221">
        <f>'Macro Data'!BA14</f>
        <v>0</v>
      </c>
      <c r="BD934" s="221">
        <f>'Macro Data'!BB14</f>
        <v>0</v>
      </c>
      <c r="BE934" s="221">
        <f>'Macro Data'!BC14</f>
        <v>0</v>
      </c>
      <c r="BF934" s="221">
        <f>'Macro Data'!BD14</f>
        <v>0</v>
      </c>
      <c r="BG934" s="221">
        <f>'Macro Data'!BE14</f>
        <v>0</v>
      </c>
      <c r="BH934" s="221">
        <f>'Macro Data'!BF14</f>
        <v>0</v>
      </c>
      <c r="BI934" s="221">
        <f>'Macro Data'!BG14</f>
        <v>0</v>
      </c>
      <c r="BJ934" s="221">
        <f>'Macro Data'!BH14</f>
        <v>0</v>
      </c>
      <c r="BK934" s="221">
        <f>'Macro Data'!BI14</f>
        <v>0</v>
      </c>
      <c r="BL934" s="221">
        <f>'Macro Data'!BJ14</f>
        <v>0</v>
      </c>
      <c r="BM934" s="221">
        <f>'Macro Data'!BK14</f>
        <v>0</v>
      </c>
      <c r="BN934" s="221">
        <f>'Macro Data'!BL14</f>
        <v>0</v>
      </c>
      <c r="BO934" s="221">
        <f>'Macro Data'!BM14</f>
        <v>0</v>
      </c>
      <c r="BP934" s="221">
        <f>'Macro Data'!BN14</f>
        <v>0</v>
      </c>
      <c r="BQ934" s="221">
        <f>'Macro Data'!BO14</f>
        <v>0</v>
      </c>
      <c r="BR934" s="221">
        <f>'Macro Data'!BP14</f>
        <v>0</v>
      </c>
      <c r="BS934" s="221">
        <f>'Macro Data'!BQ14</f>
        <v>0</v>
      </c>
      <c r="BT934" s="221">
        <f>'Macro Data'!BR14</f>
        <v>0</v>
      </c>
      <c r="BU934" s="221">
        <f>'Macro Data'!BS14</f>
        <v>0</v>
      </c>
      <c r="BV934" s="221">
        <f>'Macro Data'!BT14</f>
        <v>0</v>
      </c>
      <c r="BW934" s="221">
        <f>'Macro Data'!BU14</f>
        <v>0</v>
      </c>
      <c r="BX934" s="221">
        <f>'Macro Data'!BV14</f>
        <v>0</v>
      </c>
      <c r="BY934" s="221">
        <f>'Macro Data'!BW14</f>
        <v>0</v>
      </c>
      <c r="BZ934" s="221">
        <f>'Macro Data'!BX14</f>
        <v>0</v>
      </c>
      <c r="CA934" s="221">
        <f>'Macro Data'!BY14</f>
        <v>0</v>
      </c>
      <c r="CB934" s="221">
        <f>'Macro Data'!BZ14</f>
        <v>0</v>
      </c>
      <c r="CC934" s="221">
        <f>'Macro Data'!CA14</f>
        <v>0</v>
      </c>
      <c r="CD934" s="221">
        <f>'Macro Data'!CB14</f>
        <v>0</v>
      </c>
      <c r="CE934" s="221">
        <f>'Macro Data'!CC14</f>
        <v>0</v>
      </c>
      <c r="CF934" s="221">
        <f>'Macro Data'!CD14</f>
        <v>0</v>
      </c>
      <c r="CG934" s="221">
        <f>'Macro Data'!CE14</f>
        <v>0</v>
      </c>
      <c r="CH934" s="221">
        <f>'Macro Data'!CF14</f>
        <v>0</v>
      </c>
      <c r="CI934" s="221">
        <f>'Macro Data'!CG14</f>
        <v>0</v>
      </c>
      <c r="CJ934" s="221">
        <f>'Macro Data'!CH14</f>
        <v>0</v>
      </c>
      <c r="CK934" s="221">
        <f>'Macro Data'!CI14</f>
        <v>0</v>
      </c>
      <c r="CL934" s="221">
        <f>'Macro Data'!CJ14</f>
        <v>0</v>
      </c>
      <c r="CM934" s="221">
        <f>'Macro Data'!CK14</f>
        <v>0</v>
      </c>
      <c r="CN934" s="221">
        <f>'Macro Data'!CL14</f>
        <v>0</v>
      </c>
      <c r="CO934" s="221">
        <f>'Macro Data'!CM14</f>
        <v>0</v>
      </c>
      <c r="CP934" s="221">
        <f>'Macro Data'!CN14</f>
        <v>0</v>
      </c>
      <c r="CQ934" s="220"/>
    </row>
    <row r="935" spans="1:95" ht="12.75" outlineLevel="1" x14ac:dyDescent="0.2">
      <c r="B935" s="3" t="s">
        <v>579</v>
      </c>
      <c r="J935" s="5" t="s">
        <v>5</v>
      </c>
      <c r="L935" s="228">
        <f>Input_Scen!$J$168</f>
        <v>1</v>
      </c>
      <c r="P935" s="180">
        <f>SUM(R935:CP935)</f>
        <v>26</v>
      </c>
      <c r="R935" s="221">
        <f t="shared" ref="R935:AW935" si="397">$L$935*R932</f>
        <v>0</v>
      </c>
      <c r="S935" s="221">
        <f t="shared" si="397"/>
        <v>0</v>
      </c>
      <c r="T935" s="221">
        <f t="shared" si="397"/>
        <v>0</v>
      </c>
      <c r="U935" s="221">
        <f t="shared" si="397"/>
        <v>0</v>
      </c>
      <c r="V935" s="221">
        <f t="shared" si="397"/>
        <v>0</v>
      </c>
      <c r="W935" s="221">
        <f t="shared" si="397"/>
        <v>0</v>
      </c>
      <c r="X935" s="221">
        <f t="shared" si="397"/>
        <v>1</v>
      </c>
      <c r="Y935" s="221">
        <f t="shared" si="397"/>
        <v>1</v>
      </c>
      <c r="Z935" s="221">
        <f t="shared" si="397"/>
        <v>1</v>
      </c>
      <c r="AA935" s="221">
        <f t="shared" si="397"/>
        <v>1</v>
      </c>
      <c r="AB935" s="221">
        <f t="shared" si="397"/>
        <v>1</v>
      </c>
      <c r="AC935" s="221">
        <f t="shared" si="397"/>
        <v>1</v>
      </c>
      <c r="AD935" s="221">
        <f t="shared" si="397"/>
        <v>1</v>
      </c>
      <c r="AE935" s="221">
        <f t="shared" si="397"/>
        <v>1</v>
      </c>
      <c r="AF935" s="221">
        <f t="shared" si="397"/>
        <v>1</v>
      </c>
      <c r="AG935" s="221">
        <f t="shared" si="397"/>
        <v>1</v>
      </c>
      <c r="AH935" s="221">
        <f t="shared" si="397"/>
        <v>1</v>
      </c>
      <c r="AI935" s="221">
        <f t="shared" si="397"/>
        <v>1</v>
      </c>
      <c r="AJ935" s="221">
        <f t="shared" si="397"/>
        <v>1</v>
      </c>
      <c r="AK935" s="221">
        <f t="shared" si="397"/>
        <v>1</v>
      </c>
      <c r="AL935" s="221">
        <f t="shared" si="397"/>
        <v>1</v>
      </c>
      <c r="AM935" s="221">
        <f t="shared" si="397"/>
        <v>1</v>
      </c>
      <c r="AN935" s="221">
        <f t="shared" si="397"/>
        <v>1</v>
      </c>
      <c r="AO935" s="221">
        <f t="shared" si="397"/>
        <v>1</v>
      </c>
      <c r="AP935" s="221">
        <f t="shared" si="397"/>
        <v>1</v>
      </c>
      <c r="AQ935" s="221">
        <f t="shared" si="397"/>
        <v>1</v>
      </c>
      <c r="AR935" s="221">
        <f t="shared" si="397"/>
        <v>1</v>
      </c>
      <c r="AS935" s="221">
        <f t="shared" si="397"/>
        <v>1</v>
      </c>
      <c r="AT935" s="221">
        <f t="shared" si="397"/>
        <v>1</v>
      </c>
      <c r="AU935" s="221">
        <f t="shared" si="397"/>
        <v>1</v>
      </c>
      <c r="AV935" s="221">
        <f t="shared" si="397"/>
        <v>1</v>
      </c>
      <c r="AW935" s="221">
        <f t="shared" si="397"/>
        <v>1</v>
      </c>
      <c r="AX935" s="221">
        <f t="shared" ref="AX935:CC935" si="398">$L$935*AX932</f>
        <v>0</v>
      </c>
      <c r="AY935" s="221">
        <f t="shared" si="398"/>
        <v>0</v>
      </c>
      <c r="AZ935" s="221">
        <f t="shared" si="398"/>
        <v>0</v>
      </c>
      <c r="BA935" s="221">
        <f t="shared" si="398"/>
        <v>0</v>
      </c>
      <c r="BB935" s="221">
        <f t="shared" si="398"/>
        <v>0</v>
      </c>
      <c r="BC935" s="221">
        <f t="shared" si="398"/>
        <v>0</v>
      </c>
      <c r="BD935" s="221">
        <f t="shared" si="398"/>
        <v>0</v>
      </c>
      <c r="BE935" s="221">
        <f t="shared" si="398"/>
        <v>0</v>
      </c>
      <c r="BF935" s="221">
        <f t="shared" si="398"/>
        <v>0</v>
      </c>
      <c r="BG935" s="221">
        <f t="shared" si="398"/>
        <v>0</v>
      </c>
      <c r="BH935" s="221">
        <f t="shared" si="398"/>
        <v>0</v>
      </c>
      <c r="BI935" s="221">
        <f t="shared" si="398"/>
        <v>0</v>
      </c>
      <c r="BJ935" s="221">
        <f t="shared" si="398"/>
        <v>0</v>
      </c>
      <c r="BK935" s="221">
        <f t="shared" si="398"/>
        <v>0</v>
      </c>
      <c r="BL935" s="221">
        <f t="shared" si="398"/>
        <v>0</v>
      </c>
      <c r="BM935" s="221">
        <f t="shared" si="398"/>
        <v>0</v>
      </c>
      <c r="BN935" s="221">
        <f t="shared" si="398"/>
        <v>0</v>
      </c>
      <c r="BO935" s="221">
        <f t="shared" si="398"/>
        <v>0</v>
      </c>
      <c r="BP935" s="221">
        <f t="shared" si="398"/>
        <v>0</v>
      </c>
      <c r="BQ935" s="221">
        <f t="shared" si="398"/>
        <v>0</v>
      </c>
      <c r="BR935" s="221">
        <f t="shared" si="398"/>
        <v>0</v>
      </c>
      <c r="BS935" s="221">
        <f t="shared" si="398"/>
        <v>0</v>
      </c>
      <c r="BT935" s="221">
        <f t="shared" si="398"/>
        <v>0</v>
      </c>
      <c r="BU935" s="221">
        <f t="shared" si="398"/>
        <v>0</v>
      </c>
      <c r="BV935" s="221">
        <f t="shared" si="398"/>
        <v>0</v>
      </c>
      <c r="BW935" s="221">
        <f t="shared" si="398"/>
        <v>0</v>
      </c>
      <c r="BX935" s="221">
        <f t="shared" si="398"/>
        <v>0</v>
      </c>
      <c r="BY935" s="221">
        <f t="shared" si="398"/>
        <v>0</v>
      </c>
      <c r="BZ935" s="221">
        <f t="shared" si="398"/>
        <v>0</v>
      </c>
      <c r="CA935" s="221">
        <f t="shared" si="398"/>
        <v>0</v>
      </c>
      <c r="CB935" s="221">
        <f t="shared" si="398"/>
        <v>0</v>
      </c>
      <c r="CC935" s="221">
        <f t="shared" si="398"/>
        <v>0</v>
      </c>
      <c r="CD935" s="221">
        <f t="shared" ref="CD935:CP935" si="399">$L$935*CD932</f>
        <v>0</v>
      </c>
      <c r="CE935" s="221">
        <f t="shared" si="399"/>
        <v>0</v>
      </c>
      <c r="CF935" s="221">
        <f t="shared" si="399"/>
        <v>0</v>
      </c>
      <c r="CG935" s="221">
        <f t="shared" si="399"/>
        <v>0</v>
      </c>
      <c r="CH935" s="221">
        <f t="shared" si="399"/>
        <v>0</v>
      </c>
      <c r="CI935" s="221">
        <f t="shared" si="399"/>
        <v>0</v>
      </c>
      <c r="CJ935" s="221">
        <f t="shared" si="399"/>
        <v>0</v>
      </c>
      <c r="CK935" s="221">
        <f t="shared" si="399"/>
        <v>0</v>
      </c>
      <c r="CL935" s="221">
        <f t="shared" si="399"/>
        <v>0</v>
      </c>
      <c r="CM935" s="221">
        <f t="shared" si="399"/>
        <v>0</v>
      </c>
      <c r="CN935" s="221">
        <f t="shared" si="399"/>
        <v>0</v>
      </c>
      <c r="CO935" s="221">
        <f t="shared" si="399"/>
        <v>0</v>
      </c>
      <c r="CP935" s="221">
        <f t="shared" si="399"/>
        <v>0</v>
      </c>
      <c r="CQ935" s="220"/>
    </row>
    <row r="936" spans="1:95" ht="12.75" outlineLevel="1" x14ac:dyDescent="0.2">
      <c r="B936" s="3" t="s">
        <v>581</v>
      </c>
      <c r="J936" s="5" t="s">
        <v>5</v>
      </c>
      <c r="P936" s="180">
        <f>SUM(R936:CP936)</f>
        <v>24.64733917771683</v>
      </c>
      <c r="R936" s="221">
        <f>R958</f>
        <v>0</v>
      </c>
      <c r="S936" s="221">
        <f t="shared" ref="S936:CD936" si="400">S958</f>
        <v>0</v>
      </c>
      <c r="T936" s="221">
        <f t="shared" si="400"/>
        <v>0</v>
      </c>
      <c r="U936" s="221">
        <f t="shared" si="400"/>
        <v>0</v>
      </c>
      <c r="V936" s="221">
        <f t="shared" si="400"/>
        <v>0</v>
      </c>
      <c r="W936" s="221">
        <f t="shared" si="400"/>
        <v>0</v>
      </c>
      <c r="X936" s="221">
        <f t="shared" si="400"/>
        <v>10.357479971504242</v>
      </c>
      <c r="Y936" s="221">
        <f t="shared" si="400"/>
        <v>9.7061085474922493</v>
      </c>
      <c r="Z936" s="221">
        <f t="shared" si="400"/>
        <v>4.5837506587203398</v>
      </c>
      <c r="AA936" s="221">
        <f t="shared" si="400"/>
        <v>0</v>
      </c>
      <c r="AB936" s="221">
        <f t="shared" si="400"/>
        <v>0</v>
      </c>
      <c r="AC936" s="221">
        <f t="shared" si="400"/>
        <v>0</v>
      </c>
      <c r="AD936" s="221">
        <f t="shared" si="400"/>
        <v>0</v>
      </c>
      <c r="AE936" s="221">
        <f t="shared" si="400"/>
        <v>0</v>
      </c>
      <c r="AF936" s="221">
        <f t="shared" si="400"/>
        <v>0</v>
      </c>
      <c r="AG936" s="221">
        <f t="shared" si="400"/>
        <v>0</v>
      </c>
      <c r="AH936" s="221">
        <f t="shared" si="400"/>
        <v>0</v>
      </c>
      <c r="AI936" s="221">
        <f t="shared" si="400"/>
        <v>0</v>
      </c>
      <c r="AJ936" s="221">
        <f t="shared" si="400"/>
        <v>0</v>
      </c>
      <c r="AK936" s="221">
        <f t="shared" si="400"/>
        <v>0</v>
      </c>
      <c r="AL936" s="221">
        <f t="shared" si="400"/>
        <v>0</v>
      </c>
      <c r="AM936" s="221">
        <f t="shared" si="400"/>
        <v>0</v>
      </c>
      <c r="AN936" s="221">
        <f t="shared" si="400"/>
        <v>0</v>
      </c>
      <c r="AO936" s="221">
        <f t="shared" si="400"/>
        <v>0</v>
      </c>
      <c r="AP936" s="221">
        <f t="shared" si="400"/>
        <v>0</v>
      </c>
      <c r="AQ936" s="221">
        <f t="shared" si="400"/>
        <v>0</v>
      </c>
      <c r="AR936" s="221">
        <f t="shared" si="400"/>
        <v>0</v>
      </c>
      <c r="AS936" s="221">
        <f t="shared" si="400"/>
        <v>0</v>
      </c>
      <c r="AT936" s="221">
        <f t="shared" si="400"/>
        <v>0</v>
      </c>
      <c r="AU936" s="221">
        <f t="shared" si="400"/>
        <v>0</v>
      </c>
      <c r="AV936" s="221">
        <f t="shared" si="400"/>
        <v>0</v>
      </c>
      <c r="AW936" s="221">
        <f t="shared" si="400"/>
        <v>0</v>
      </c>
      <c r="AX936" s="221">
        <f t="shared" si="400"/>
        <v>0</v>
      </c>
      <c r="AY936" s="221">
        <f t="shared" si="400"/>
        <v>0</v>
      </c>
      <c r="AZ936" s="221">
        <f t="shared" si="400"/>
        <v>0</v>
      </c>
      <c r="BA936" s="221">
        <f t="shared" si="400"/>
        <v>0</v>
      </c>
      <c r="BB936" s="221">
        <f t="shared" si="400"/>
        <v>0</v>
      </c>
      <c r="BC936" s="221">
        <f t="shared" si="400"/>
        <v>0</v>
      </c>
      <c r="BD936" s="221">
        <f t="shared" si="400"/>
        <v>0</v>
      </c>
      <c r="BE936" s="221">
        <f t="shared" si="400"/>
        <v>0</v>
      </c>
      <c r="BF936" s="221">
        <f t="shared" si="400"/>
        <v>0</v>
      </c>
      <c r="BG936" s="221">
        <f t="shared" si="400"/>
        <v>0</v>
      </c>
      <c r="BH936" s="221">
        <f t="shared" si="400"/>
        <v>0</v>
      </c>
      <c r="BI936" s="221">
        <f t="shared" si="400"/>
        <v>0</v>
      </c>
      <c r="BJ936" s="221">
        <f t="shared" si="400"/>
        <v>0</v>
      </c>
      <c r="BK936" s="221">
        <f t="shared" si="400"/>
        <v>0</v>
      </c>
      <c r="BL936" s="221">
        <f t="shared" si="400"/>
        <v>0</v>
      </c>
      <c r="BM936" s="221">
        <f t="shared" si="400"/>
        <v>0</v>
      </c>
      <c r="BN936" s="221">
        <f t="shared" si="400"/>
        <v>0</v>
      </c>
      <c r="BO936" s="221">
        <f t="shared" si="400"/>
        <v>0</v>
      </c>
      <c r="BP936" s="221">
        <f t="shared" si="400"/>
        <v>0</v>
      </c>
      <c r="BQ936" s="221">
        <f t="shared" si="400"/>
        <v>0</v>
      </c>
      <c r="BR936" s="221">
        <f t="shared" si="400"/>
        <v>0</v>
      </c>
      <c r="BS936" s="221">
        <f t="shared" si="400"/>
        <v>0</v>
      </c>
      <c r="BT936" s="221">
        <f t="shared" si="400"/>
        <v>0</v>
      </c>
      <c r="BU936" s="221">
        <f t="shared" si="400"/>
        <v>0</v>
      </c>
      <c r="BV936" s="221">
        <f t="shared" si="400"/>
        <v>0</v>
      </c>
      <c r="BW936" s="221">
        <f t="shared" si="400"/>
        <v>0</v>
      </c>
      <c r="BX936" s="221">
        <f t="shared" si="400"/>
        <v>0</v>
      </c>
      <c r="BY936" s="221">
        <f t="shared" si="400"/>
        <v>0</v>
      </c>
      <c r="BZ936" s="221">
        <f t="shared" si="400"/>
        <v>0</v>
      </c>
      <c r="CA936" s="221">
        <f t="shared" si="400"/>
        <v>0</v>
      </c>
      <c r="CB936" s="221">
        <f t="shared" si="400"/>
        <v>0</v>
      </c>
      <c r="CC936" s="221">
        <f t="shared" si="400"/>
        <v>0</v>
      </c>
      <c r="CD936" s="221">
        <f t="shared" si="400"/>
        <v>0</v>
      </c>
      <c r="CE936" s="221">
        <f t="shared" ref="CE936:CP936" si="401">CE958</f>
        <v>0</v>
      </c>
      <c r="CF936" s="221">
        <f t="shared" si="401"/>
        <v>0</v>
      </c>
      <c r="CG936" s="221">
        <f t="shared" si="401"/>
        <v>0</v>
      </c>
      <c r="CH936" s="221">
        <f t="shared" si="401"/>
        <v>0</v>
      </c>
      <c r="CI936" s="221">
        <f t="shared" si="401"/>
        <v>0</v>
      </c>
      <c r="CJ936" s="221">
        <f t="shared" si="401"/>
        <v>0</v>
      </c>
      <c r="CK936" s="221">
        <f t="shared" si="401"/>
        <v>0</v>
      </c>
      <c r="CL936" s="221">
        <f t="shared" si="401"/>
        <v>0</v>
      </c>
      <c r="CM936" s="221">
        <f t="shared" si="401"/>
        <v>0</v>
      </c>
      <c r="CN936" s="221">
        <f t="shared" si="401"/>
        <v>0</v>
      </c>
      <c r="CO936" s="221">
        <f t="shared" si="401"/>
        <v>0</v>
      </c>
      <c r="CP936" s="221">
        <f t="shared" si="401"/>
        <v>0</v>
      </c>
      <c r="CQ936" s="220"/>
    </row>
    <row r="938" spans="1:95" ht="12.75" outlineLevel="1" x14ac:dyDescent="0.2">
      <c r="B938" s="3" t="s">
        <v>678</v>
      </c>
      <c r="J938" s="5" t="s">
        <v>5</v>
      </c>
      <c r="P938" s="180">
        <f>SUM(R938:CP938)</f>
        <v>2595.5203003088959</v>
      </c>
      <c r="R938" s="221">
        <f t="shared" ref="R938:AW938" si="402">MAX(R934-R936-R935,0)</f>
        <v>0</v>
      </c>
      <c r="S938" s="221">
        <f t="shared" si="402"/>
        <v>0</v>
      </c>
      <c r="T938" s="221">
        <f t="shared" si="402"/>
        <v>0</v>
      </c>
      <c r="U938" s="221">
        <f t="shared" si="402"/>
        <v>0</v>
      </c>
      <c r="V938" s="221">
        <f t="shared" si="402"/>
        <v>0</v>
      </c>
      <c r="W938" s="221">
        <f t="shared" si="402"/>
        <v>0</v>
      </c>
      <c r="X938" s="221">
        <f t="shared" si="402"/>
        <v>3.2568571200599656</v>
      </c>
      <c r="Y938" s="221">
        <f t="shared" si="402"/>
        <v>25.61178944385955</v>
      </c>
      <c r="Z938" s="221">
        <f t="shared" si="402"/>
        <v>35.555382363928523</v>
      </c>
      <c r="AA938" s="221">
        <f t="shared" si="402"/>
        <v>48.516300007433621</v>
      </c>
      <c r="AB938" s="221">
        <f t="shared" si="402"/>
        <v>36.947317295270118</v>
      </c>
      <c r="AC938" s="221">
        <f t="shared" si="402"/>
        <v>28.867565829500215</v>
      </c>
      <c r="AD938" s="221">
        <f t="shared" si="402"/>
        <v>41.173673471038157</v>
      </c>
      <c r="AE938" s="221">
        <f t="shared" si="402"/>
        <v>47.92329187797705</v>
      </c>
      <c r="AF938" s="221">
        <f t="shared" si="402"/>
        <v>56.190052063846807</v>
      </c>
      <c r="AG938" s="221">
        <f t="shared" si="402"/>
        <v>73.340612564847731</v>
      </c>
      <c r="AH938" s="221">
        <f t="shared" si="402"/>
        <v>54.843988860615923</v>
      </c>
      <c r="AI938" s="221">
        <f t="shared" si="402"/>
        <v>37.466736180322393</v>
      </c>
      <c r="AJ938" s="221">
        <f t="shared" si="402"/>
        <v>61.181129556387809</v>
      </c>
      <c r="AK938" s="221">
        <f t="shared" si="402"/>
        <v>51.915969202465355</v>
      </c>
      <c r="AL938" s="221">
        <f t="shared" si="402"/>
        <v>89.687700726291922</v>
      </c>
      <c r="AM938" s="221">
        <f t="shared" si="402"/>
        <v>68.255452682293281</v>
      </c>
      <c r="AN938" s="221">
        <f t="shared" si="402"/>
        <v>59.921426117711512</v>
      </c>
      <c r="AO938" s="221">
        <f t="shared" si="402"/>
        <v>115.31824872229433</v>
      </c>
      <c r="AP938" s="221">
        <f t="shared" si="402"/>
        <v>120.42817580053381</v>
      </c>
      <c r="AQ938" s="221">
        <f t="shared" si="402"/>
        <v>97.315197183080016</v>
      </c>
      <c r="AR938" s="221">
        <f t="shared" si="402"/>
        <v>137.16675237551883</v>
      </c>
      <c r="AS938" s="221">
        <f t="shared" si="402"/>
        <v>289.61933870420717</v>
      </c>
      <c r="AT938" s="221">
        <f t="shared" si="402"/>
        <v>293.47160344645454</v>
      </c>
      <c r="AU938" s="221">
        <f t="shared" si="402"/>
        <v>305.75843285265955</v>
      </c>
      <c r="AV938" s="221">
        <f t="shared" si="402"/>
        <v>301.01666277991922</v>
      </c>
      <c r="AW938" s="221">
        <f t="shared" si="402"/>
        <v>105.85191935414055</v>
      </c>
      <c r="AX938" s="221">
        <f t="shared" ref="AX938:CC938" si="403">MAX(AX934-AX936-AX935,0)</f>
        <v>8.918723726237948</v>
      </c>
      <c r="AY938" s="221">
        <f t="shared" si="403"/>
        <v>0</v>
      </c>
      <c r="AZ938" s="221">
        <f t="shared" si="403"/>
        <v>0</v>
      </c>
      <c r="BA938" s="221">
        <f t="shared" si="403"/>
        <v>0</v>
      </c>
      <c r="BB938" s="221">
        <f t="shared" si="403"/>
        <v>0</v>
      </c>
      <c r="BC938" s="221">
        <f t="shared" si="403"/>
        <v>0</v>
      </c>
      <c r="BD938" s="221">
        <f t="shared" si="403"/>
        <v>0</v>
      </c>
      <c r="BE938" s="221">
        <f t="shared" si="403"/>
        <v>0</v>
      </c>
      <c r="BF938" s="221">
        <f t="shared" si="403"/>
        <v>0</v>
      </c>
      <c r="BG938" s="221">
        <f t="shared" si="403"/>
        <v>0</v>
      </c>
      <c r="BH938" s="221">
        <f t="shared" si="403"/>
        <v>0</v>
      </c>
      <c r="BI938" s="221">
        <f t="shared" si="403"/>
        <v>0</v>
      </c>
      <c r="BJ938" s="221">
        <f t="shared" si="403"/>
        <v>0</v>
      </c>
      <c r="BK938" s="221">
        <f t="shared" si="403"/>
        <v>0</v>
      </c>
      <c r="BL938" s="221">
        <f t="shared" si="403"/>
        <v>0</v>
      </c>
      <c r="BM938" s="221">
        <f t="shared" si="403"/>
        <v>0</v>
      </c>
      <c r="BN938" s="221">
        <f t="shared" si="403"/>
        <v>0</v>
      </c>
      <c r="BO938" s="221">
        <f t="shared" si="403"/>
        <v>0</v>
      </c>
      <c r="BP938" s="221">
        <f t="shared" si="403"/>
        <v>0</v>
      </c>
      <c r="BQ938" s="221">
        <f t="shared" si="403"/>
        <v>0</v>
      </c>
      <c r="BR938" s="221">
        <f t="shared" si="403"/>
        <v>0</v>
      </c>
      <c r="BS938" s="221">
        <f t="shared" si="403"/>
        <v>0</v>
      </c>
      <c r="BT938" s="221">
        <f t="shared" si="403"/>
        <v>0</v>
      </c>
      <c r="BU938" s="221">
        <f t="shared" si="403"/>
        <v>0</v>
      </c>
      <c r="BV938" s="221">
        <f t="shared" si="403"/>
        <v>0</v>
      </c>
      <c r="BW938" s="221">
        <f t="shared" si="403"/>
        <v>0</v>
      </c>
      <c r="BX938" s="221">
        <f t="shared" si="403"/>
        <v>0</v>
      </c>
      <c r="BY938" s="221">
        <f t="shared" si="403"/>
        <v>0</v>
      </c>
      <c r="BZ938" s="221">
        <f t="shared" si="403"/>
        <v>0</v>
      </c>
      <c r="CA938" s="221">
        <f t="shared" si="403"/>
        <v>0</v>
      </c>
      <c r="CB938" s="221">
        <f t="shared" si="403"/>
        <v>0</v>
      </c>
      <c r="CC938" s="221">
        <f t="shared" si="403"/>
        <v>0</v>
      </c>
      <c r="CD938" s="221">
        <f t="shared" ref="CD938:CP938" si="404">MAX(CD934-CD936-CD935,0)</f>
        <v>0</v>
      </c>
      <c r="CE938" s="221">
        <f t="shared" si="404"/>
        <v>0</v>
      </c>
      <c r="CF938" s="221">
        <f t="shared" si="404"/>
        <v>0</v>
      </c>
      <c r="CG938" s="221">
        <f t="shared" si="404"/>
        <v>0</v>
      </c>
      <c r="CH938" s="221">
        <f t="shared" si="404"/>
        <v>0</v>
      </c>
      <c r="CI938" s="221">
        <f t="shared" si="404"/>
        <v>0</v>
      </c>
      <c r="CJ938" s="221">
        <f t="shared" si="404"/>
        <v>0</v>
      </c>
      <c r="CK938" s="221">
        <f t="shared" si="404"/>
        <v>0</v>
      </c>
      <c r="CL938" s="221">
        <f t="shared" si="404"/>
        <v>0</v>
      </c>
      <c r="CM938" s="221">
        <f t="shared" si="404"/>
        <v>0</v>
      </c>
      <c r="CN938" s="221">
        <f t="shared" si="404"/>
        <v>0</v>
      </c>
      <c r="CO938" s="221">
        <f t="shared" si="404"/>
        <v>0</v>
      </c>
      <c r="CP938" s="221">
        <f t="shared" si="404"/>
        <v>0</v>
      </c>
      <c r="CQ938" s="220"/>
    </row>
    <row r="939" spans="1:95" ht="12.75" outlineLevel="1" x14ac:dyDescent="0.2">
      <c r="P939" s="116"/>
      <c r="R939" s="220"/>
      <c r="S939" s="220"/>
      <c r="T939" s="220"/>
      <c r="U939" s="220"/>
      <c r="V939" s="220"/>
      <c r="W939" s="220"/>
      <c r="X939" s="220"/>
      <c r="Y939" s="220"/>
      <c r="Z939" s="220"/>
      <c r="AA939" s="220"/>
      <c r="AB939" s="220"/>
      <c r="AC939" s="220"/>
      <c r="AD939" s="220"/>
      <c r="AE939" s="220"/>
      <c r="AF939" s="220"/>
      <c r="AG939" s="220"/>
      <c r="AH939" s="220"/>
      <c r="AI939" s="220"/>
      <c r="AJ939" s="220"/>
      <c r="AK939" s="220"/>
      <c r="AL939" s="220"/>
      <c r="AM939" s="220"/>
      <c r="AN939" s="220"/>
      <c r="AO939" s="220"/>
      <c r="AP939" s="220"/>
      <c r="AQ939" s="220"/>
      <c r="AR939" s="220"/>
      <c r="AS939" s="220"/>
      <c r="AT939" s="220"/>
      <c r="AU939" s="220"/>
      <c r="AV939" s="220"/>
      <c r="AW939" s="220"/>
      <c r="AX939" s="220"/>
      <c r="AY939" s="220"/>
      <c r="AZ939" s="220"/>
      <c r="BA939" s="220"/>
      <c r="BB939" s="220"/>
      <c r="BC939" s="220"/>
      <c r="BD939" s="220"/>
      <c r="BE939" s="220"/>
      <c r="BF939" s="220"/>
      <c r="BG939" s="220"/>
      <c r="BH939" s="220"/>
      <c r="BI939" s="220"/>
      <c r="BJ939" s="220"/>
      <c r="BK939" s="220"/>
      <c r="BL939" s="220"/>
      <c r="BM939" s="220"/>
      <c r="BN939" s="220"/>
      <c r="BO939" s="220"/>
      <c r="BP939" s="220"/>
      <c r="BQ939" s="220"/>
      <c r="BR939" s="220"/>
      <c r="BS939" s="220"/>
      <c r="BT939" s="220"/>
      <c r="BU939" s="220"/>
      <c r="BV939" s="220"/>
      <c r="BW939" s="220"/>
      <c r="BX939" s="220"/>
      <c r="BY939" s="220"/>
      <c r="BZ939" s="220"/>
      <c r="CA939" s="220"/>
      <c r="CB939" s="220"/>
      <c r="CC939" s="220"/>
      <c r="CD939" s="220"/>
      <c r="CE939" s="220"/>
      <c r="CF939" s="220"/>
      <c r="CG939" s="220"/>
      <c r="CH939" s="220"/>
      <c r="CI939" s="220"/>
      <c r="CJ939" s="220"/>
      <c r="CK939" s="220"/>
      <c r="CL939" s="220"/>
      <c r="CM939" s="220"/>
      <c r="CN939" s="220"/>
      <c r="CO939" s="220"/>
      <c r="CP939" s="220"/>
      <c r="CQ939" s="220"/>
    </row>
    <row r="940" spans="1:95" ht="12.75" outlineLevel="1" x14ac:dyDescent="0.2">
      <c r="P940" s="116"/>
      <c r="R940" s="220"/>
      <c r="S940" s="220"/>
      <c r="T940" s="220"/>
      <c r="U940" s="220"/>
      <c r="V940" s="220"/>
      <c r="W940" s="220"/>
      <c r="X940" s="220"/>
      <c r="Y940" s="220"/>
      <c r="Z940" s="220"/>
      <c r="AA940" s="220"/>
      <c r="AB940" s="220"/>
      <c r="AC940" s="220"/>
      <c r="AD940" s="220"/>
      <c r="AE940" s="220"/>
      <c r="AF940" s="220"/>
      <c r="AG940" s="220"/>
      <c r="AH940" s="220"/>
      <c r="AI940" s="220"/>
      <c r="AJ940" s="220"/>
      <c r="AK940" s="220"/>
      <c r="AL940" s="220"/>
      <c r="AM940" s="220"/>
      <c r="AN940" s="220"/>
      <c r="AO940" s="220"/>
      <c r="AP940" s="220"/>
      <c r="AQ940" s="220"/>
      <c r="AR940" s="220"/>
      <c r="AS940" s="220"/>
      <c r="AT940" s="220"/>
      <c r="AU940" s="220"/>
      <c r="AV940" s="220"/>
      <c r="AW940" s="220"/>
      <c r="AX940" s="220"/>
      <c r="AY940" s="220"/>
      <c r="AZ940" s="220"/>
      <c r="BA940" s="220"/>
      <c r="BB940" s="220"/>
      <c r="BC940" s="220"/>
      <c r="BD940" s="220"/>
      <c r="BE940" s="220"/>
      <c r="BF940" s="220"/>
      <c r="BG940" s="220"/>
      <c r="BH940" s="220"/>
      <c r="BI940" s="220"/>
      <c r="BJ940" s="220"/>
      <c r="BK940" s="220"/>
      <c r="BL940" s="220"/>
      <c r="BM940" s="220"/>
      <c r="BN940" s="220"/>
      <c r="BO940" s="220"/>
      <c r="BP940" s="220"/>
      <c r="BQ940" s="220"/>
      <c r="BR940" s="220"/>
      <c r="BS940" s="220"/>
      <c r="BT940" s="220"/>
      <c r="BU940" s="220"/>
      <c r="BV940" s="220"/>
      <c r="BW940" s="220"/>
      <c r="BX940" s="220"/>
      <c r="BY940" s="220"/>
      <c r="BZ940" s="220"/>
      <c r="CA940" s="220"/>
      <c r="CB940" s="220"/>
      <c r="CC940" s="220"/>
      <c r="CD940" s="220"/>
      <c r="CE940" s="220"/>
      <c r="CF940" s="220"/>
      <c r="CG940" s="220"/>
      <c r="CH940" s="220"/>
      <c r="CI940" s="220"/>
      <c r="CJ940" s="220"/>
      <c r="CK940" s="220"/>
      <c r="CL940" s="220"/>
      <c r="CM940" s="220"/>
      <c r="CN940" s="220"/>
      <c r="CO940" s="220"/>
      <c r="CP940" s="220"/>
      <c r="CQ940" s="220"/>
    </row>
    <row r="941" spans="1:95" ht="12.75" outlineLevel="1" x14ac:dyDescent="0.2">
      <c r="B941" s="41" t="s">
        <v>294</v>
      </c>
      <c r="P941" s="116"/>
      <c r="R941" s="220"/>
      <c r="S941" s="220"/>
      <c r="T941" s="220"/>
      <c r="U941" s="220"/>
      <c r="V941" s="220"/>
      <c r="W941" s="220"/>
      <c r="X941" s="220"/>
      <c r="Y941" s="220"/>
      <c r="Z941" s="220"/>
      <c r="AA941" s="220"/>
      <c r="AB941" s="220"/>
      <c r="AC941" s="220"/>
      <c r="AD941" s="220"/>
      <c r="AE941" s="220"/>
      <c r="AF941" s="220"/>
      <c r="AG941" s="220"/>
      <c r="AH941" s="220"/>
      <c r="AI941" s="220"/>
      <c r="AJ941" s="220"/>
      <c r="AK941" s="220"/>
      <c r="AL941" s="220"/>
      <c r="AM941" s="220"/>
      <c r="AN941" s="220"/>
      <c r="AO941" s="220"/>
      <c r="AP941" s="220"/>
      <c r="AQ941" s="220"/>
      <c r="AR941" s="220"/>
      <c r="AS941" s="220"/>
      <c r="AT941" s="220"/>
      <c r="AU941" s="220"/>
      <c r="AV941" s="220"/>
      <c r="AW941" s="220"/>
      <c r="AX941" s="220"/>
      <c r="AY941" s="220"/>
      <c r="AZ941" s="220"/>
      <c r="BA941" s="220"/>
      <c r="BB941" s="220"/>
      <c r="BC941" s="220"/>
      <c r="BD941" s="220"/>
      <c r="BE941" s="220"/>
      <c r="BF941" s="220"/>
      <c r="BG941" s="220"/>
      <c r="BH941" s="220"/>
      <c r="BI941" s="220"/>
      <c r="BJ941" s="220"/>
      <c r="BK941" s="220"/>
      <c r="BL941" s="220"/>
      <c r="BM941" s="220"/>
      <c r="BN941" s="220"/>
      <c r="BO941" s="220"/>
      <c r="BP941" s="220"/>
      <c r="BQ941" s="220"/>
      <c r="BR941" s="220"/>
      <c r="BS941" s="220"/>
      <c r="BT941" s="220"/>
      <c r="BU941" s="220"/>
      <c r="BV941" s="220"/>
      <c r="BW941" s="220"/>
      <c r="BX941" s="220"/>
      <c r="BY941" s="220"/>
      <c r="BZ941" s="220"/>
      <c r="CA941" s="220"/>
      <c r="CB941" s="220"/>
      <c r="CC941" s="220"/>
      <c r="CD941" s="220"/>
      <c r="CE941" s="220"/>
      <c r="CF941" s="220"/>
      <c r="CG941" s="220"/>
      <c r="CH941" s="220"/>
      <c r="CI941" s="220"/>
      <c r="CJ941" s="220"/>
      <c r="CK941" s="220"/>
      <c r="CL941" s="220"/>
      <c r="CM941" s="220"/>
      <c r="CN941" s="220"/>
      <c r="CO941" s="220"/>
      <c r="CP941" s="220"/>
      <c r="CQ941" s="220"/>
    </row>
    <row r="942" spans="1:95" ht="12.75" outlineLevel="1" x14ac:dyDescent="0.2">
      <c r="P942" s="116"/>
      <c r="R942" s="220"/>
      <c r="S942" s="220"/>
      <c r="T942" s="220"/>
      <c r="U942" s="220"/>
      <c r="V942" s="220"/>
      <c r="W942" s="220"/>
      <c r="X942" s="220"/>
      <c r="Y942" s="220"/>
      <c r="Z942" s="220"/>
      <c r="AA942" s="220"/>
      <c r="AB942" s="220"/>
      <c r="AC942" s="220"/>
      <c r="AD942" s="220"/>
      <c r="AE942" s="220"/>
      <c r="AF942" s="220"/>
      <c r="AG942" s="220"/>
      <c r="AH942" s="220"/>
      <c r="AI942" s="220"/>
      <c r="AJ942" s="220"/>
      <c r="AK942" s="220"/>
      <c r="AL942" s="220"/>
      <c r="AM942" s="220"/>
      <c r="AN942" s="220"/>
      <c r="AO942" s="220"/>
      <c r="AP942" s="220"/>
      <c r="AQ942" s="220"/>
      <c r="AR942" s="220"/>
      <c r="AS942" s="220"/>
      <c r="AT942" s="220"/>
      <c r="AU942" s="220"/>
      <c r="AV942" s="220"/>
      <c r="AW942" s="220"/>
      <c r="AX942" s="220"/>
      <c r="AY942" s="220"/>
      <c r="AZ942" s="220"/>
      <c r="BA942" s="220"/>
      <c r="BB942" s="220"/>
      <c r="BC942" s="220"/>
      <c r="BD942" s="220"/>
      <c r="BE942" s="220"/>
      <c r="BF942" s="220"/>
      <c r="BG942" s="220"/>
      <c r="BH942" s="220"/>
      <c r="BI942" s="220"/>
      <c r="BJ942" s="220"/>
      <c r="BK942" s="220"/>
      <c r="BL942" s="220"/>
      <c r="BM942" s="220"/>
      <c r="BN942" s="220"/>
      <c r="BO942" s="220"/>
      <c r="BP942" s="220"/>
      <c r="BQ942" s="220"/>
      <c r="BR942" s="220"/>
      <c r="BS942" s="220"/>
      <c r="BT942" s="220"/>
      <c r="BU942" s="220"/>
      <c r="BV942" s="220"/>
      <c r="BW942" s="220"/>
      <c r="BX942" s="220"/>
      <c r="BY942" s="220"/>
      <c r="BZ942" s="220"/>
      <c r="CA942" s="220"/>
      <c r="CB942" s="220"/>
      <c r="CC942" s="220"/>
      <c r="CD942" s="220"/>
      <c r="CE942" s="220"/>
      <c r="CF942" s="220"/>
      <c r="CG942" s="220"/>
      <c r="CH942" s="220"/>
      <c r="CI942" s="220"/>
      <c r="CJ942" s="220"/>
      <c r="CK942" s="220"/>
      <c r="CL942" s="220"/>
      <c r="CM942" s="220"/>
      <c r="CN942" s="220"/>
      <c r="CO942" s="220"/>
      <c r="CP942" s="220"/>
      <c r="CQ942" s="220"/>
    </row>
    <row r="943" spans="1:95" ht="12.75" outlineLevel="1" x14ac:dyDescent="0.2">
      <c r="B943" s="3" t="s">
        <v>238</v>
      </c>
      <c r="J943" s="5" t="s">
        <v>5</v>
      </c>
      <c r="P943" s="116"/>
      <c r="R943" s="223">
        <f>Q946</f>
        <v>0</v>
      </c>
      <c r="S943" s="223">
        <f t="shared" ref="S943:CD943" si="405">R946</f>
        <v>0</v>
      </c>
      <c r="T943" s="223">
        <f t="shared" si="405"/>
        <v>0</v>
      </c>
      <c r="U943" s="223">
        <f t="shared" si="405"/>
        <v>0</v>
      </c>
      <c r="V943" s="223">
        <f t="shared" si="405"/>
        <v>51.787399857521208</v>
      </c>
      <c r="W943" s="223">
        <f t="shared" si="405"/>
        <v>51.787399857521208</v>
      </c>
      <c r="X943" s="223">
        <f t="shared" si="405"/>
        <v>51.787399857521208</v>
      </c>
      <c r="Y943" s="223">
        <f t="shared" si="405"/>
        <v>48.530542737461246</v>
      </c>
      <c r="Z943" s="223">
        <f t="shared" si="405"/>
        <v>22.918753293601696</v>
      </c>
      <c r="AA943" s="223">
        <f t="shared" si="405"/>
        <v>0</v>
      </c>
      <c r="AB943" s="223">
        <f t="shared" si="405"/>
        <v>0</v>
      </c>
      <c r="AC943" s="223">
        <f t="shared" si="405"/>
        <v>0</v>
      </c>
      <c r="AD943" s="223">
        <f t="shared" si="405"/>
        <v>0</v>
      </c>
      <c r="AE943" s="223">
        <f t="shared" si="405"/>
        <v>0</v>
      </c>
      <c r="AF943" s="223">
        <f t="shared" si="405"/>
        <v>0</v>
      </c>
      <c r="AG943" s="223">
        <f t="shared" si="405"/>
        <v>0</v>
      </c>
      <c r="AH943" s="223">
        <f t="shared" si="405"/>
        <v>0</v>
      </c>
      <c r="AI943" s="223">
        <f t="shared" si="405"/>
        <v>0</v>
      </c>
      <c r="AJ943" s="223">
        <f t="shared" si="405"/>
        <v>0</v>
      </c>
      <c r="AK943" s="223">
        <f t="shared" si="405"/>
        <v>0</v>
      </c>
      <c r="AL943" s="223">
        <f t="shared" si="405"/>
        <v>0</v>
      </c>
      <c r="AM943" s="223">
        <f t="shared" si="405"/>
        <v>0</v>
      </c>
      <c r="AN943" s="223">
        <f t="shared" si="405"/>
        <v>0</v>
      </c>
      <c r="AO943" s="223">
        <f t="shared" si="405"/>
        <v>0</v>
      </c>
      <c r="AP943" s="223">
        <f t="shared" si="405"/>
        <v>0</v>
      </c>
      <c r="AQ943" s="223">
        <f t="shared" si="405"/>
        <v>0</v>
      </c>
      <c r="AR943" s="223">
        <f t="shared" si="405"/>
        <v>0</v>
      </c>
      <c r="AS943" s="223">
        <f t="shared" si="405"/>
        <v>0</v>
      </c>
      <c r="AT943" s="223">
        <f t="shared" si="405"/>
        <v>0</v>
      </c>
      <c r="AU943" s="223">
        <f t="shared" si="405"/>
        <v>0</v>
      </c>
      <c r="AV943" s="223">
        <f t="shared" si="405"/>
        <v>0</v>
      </c>
      <c r="AW943" s="223">
        <f t="shared" si="405"/>
        <v>0</v>
      </c>
      <c r="AX943" s="223">
        <f t="shared" si="405"/>
        <v>0</v>
      </c>
      <c r="AY943" s="223">
        <f t="shared" si="405"/>
        <v>0</v>
      </c>
      <c r="AZ943" s="223">
        <f t="shared" si="405"/>
        <v>0</v>
      </c>
      <c r="BA943" s="223">
        <f t="shared" si="405"/>
        <v>0</v>
      </c>
      <c r="BB943" s="223">
        <f t="shared" si="405"/>
        <v>0</v>
      </c>
      <c r="BC943" s="223">
        <f t="shared" si="405"/>
        <v>0</v>
      </c>
      <c r="BD943" s="223">
        <f t="shared" si="405"/>
        <v>0</v>
      </c>
      <c r="BE943" s="223">
        <f t="shared" si="405"/>
        <v>0</v>
      </c>
      <c r="BF943" s="223">
        <f t="shared" si="405"/>
        <v>0</v>
      </c>
      <c r="BG943" s="223">
        <f t="shared" si="405"/>
        <v>0</v>
      </c>
      <c r="BH943" s="223">
        <f t="shared" si="405"/>
        <v>0</v>
      </c>
      <c r="BI943" s="223">
        <f t="shared" si="405"/>
        <v>0</v>
      </c>
      <c r="BJ943" s="223">
        <f t="shared" si="405"/>
        <v>0</v>
      </c>
      <c r="BK943" s="223">
        <f t="shared" si="405"/>
        <v>0</v>
      </c>
      <c r="BL943" s="223">
        <f t="shared" si="405"/>
        <v>0</v>
      </c>
      <c r="BM943" s="223">
        <f t="shared" si="405"/>
        <v>0</v>
      </c>
      <c r="BN943" s="223">
        <f t="shared" si="405"/>
        <v>0</v>
      </c>
      <c r="BO943" s="223">
        <f t="shared" si="405"/>
        <v>0</v>
      </c>
      <c r="BP943" s="223">
        <f t="shared" si="405"/>
        <v>0</v>
      </c>
      <c r="BQ943" s="223">
        <f t="shared" si="405"/>
        <v>0</v>
      </c>
      <c r="BR943" s="223">
        <f t="shared" si="405"/>
        <v>0</v>
      </c>
      <c r="BS943" s="223">
        <f t="shared" si="405"/>
        <v>0</v>
      </c>
      <c r="BT943" s="223">
        <f t="shared" si="405"/>
        <v>0</v>
      </c>
      <c r="BU943" s="223">
        <f t="shared" si="405"/>
        <v>0</v>
      </c>
      <c r="BV943" s="223">
        <f t="shared" si="405"/>
        <v>0</v>
      </c>
      <c r="BW943" s="223">
        <f t="shared" si="405"/>
        <v>0</v>
      </c>
      <c r="BX943" s="223">
        <f t="shared" si="405"/>
        <v>0</v>
      </c>
      <c r="BY943" s="223">
        <f t="shared" si="405"/>
        <v>0</v>
      </c>
      <c r="BZ943" s="223">
        <f t="shared" si="405"/>
        <v>0</v>
      </c>
      <c r="CA943" s="223">
        <f t="shared" si="405"/>
        <v>0</v>
      </c>
      <c r="CB943" s="223">
        <f t="shared" si="405"/>
        <v>0</v>
      </c>
      <c r="CC943" s="223">
        <f t="shared" si="405"/>
        <v>0</v>
      </c>
      <c r="CD943" s="223">
        <f t="shared" si="405"/>
        <v>0</v>
      </c>
      <c r="CE943" s="223">
        <f t="shared" ref="CE943:CP943" si="406">CD946</f>
        <v>0</v>
      </c>
      <c r="CF943" s="223">
        <f t="shared" si="406"/>
        <v>0</v>
      </c>
      <c r="CG943" s="223">
        <f t="shared" si="406"/>
        <v>0</v>
      </c>
      <c r="CH943" s="223">
        <f t="shared" si="406"/>
        <v>0</v>
      </c>
      <c r="CI943" s="223">
        <f t="shared" si="406"/>
        <v>0</v>
      </c>
      <c r="CJ943" s="223">
        <f t="shared" si="406"/>
        <v>0</v>
      </c>
      <c r="CK943" s="223">
        <f t="shared" si="406"/>
        <v>0</v>
      </c>
      <c r="CL943" s="223">
        <f t="shared" si="406"/>
        <v>0</v>
      </c>
      <c r="CM943" s="223">
        <f t="shared" si="406"/>
        <v>0</v>
      </c>
      <c r="CN943" s="223">
        <f t="shared" si="406"/>
        <v>0</v>
      </c>
      <c r="CO943" s="223">
        <f t="shared" si="406"/>
        <v>0</v>
      </c>
      <c r="CP943" s="223">
        <f t="shared" si="406"/>
        <v>0</v>
      </c>
      <c r="CQ943" s="220"/>
    </row>
    <row r="944" spans="1:95" ht="12.75" outlineLevel="1" x14ac:dyDescent="0.2">
      <c r="B944" s="3" t="s">
        <v>295</v>
      </c>
      <c r="J944" s="5" t="s">
        <v>5</v>
      </c>
      <c r="L944" s="135" t="s">
        <v>582</v>
      </c>
      <c r="P944" s="127">
        <f>SUM(R944:CP944)</f>
        <v>51.787399857521208</v>
      </c>
      <c r="R944" s="221">
        <f t="shared" ref="R944:AW944" si="407">R596</f>
        <v>0</v>
      </c>
      <c r="S944" s="221">
        <f t="shared" si="407"/>
        <v>0</v>
      </c>
      <c r="T944" s="221">
        <f t="shared" si="407"/>
        <v>0</v>
      </c>
      <c r="U944" s="221">
        <f t="shared" si="407"/>
        <v>51.787399857521208</v>
      </c>
      <c r="V944" s="221">
        <f t="shared" si="407"/>
        <v>0</v>
      </c>
      <c r="W944" s="221">
        <f t="shared" si="407"/>
        <v>0</v>
      </c>
      <c r="X944" s="221">
        <f t="shared" si="407"/>
        <v>0</v>
      </c>
      <c r="Y944" s="221">
        <f t="shared" si="407"/>
        <v>0</v>
      </c>
      <c r="Z944" s="221">
        <f t="shared" si="407"/>
        <v>0</v>
      </c>
      <c r="AA944" s="221">
        <f t="shared" si="407"/>
        <v>0</v>
      </c>
      <c r="AB944" s="221">
        <f t="shared" si="407"/>
        <v>0</v>
      </c>
      <c r="AC944" s="221">
        <f t="shared" si="407"/>
        <v>0</v>
      </c>
      <c r="AD944" s="221">
        <f t="shared" si="407"/>
        <v>0</v>
      </c>
      <c r="AE944" s="221">
        <f t="shared" si="407"/>
        <v>0</v>
      </c>
      <c r="AF944" s="221">
        <f t="shared" si="407"/>
        <v>0</v>
      </c>
      <c r="AG944" s="221">
        <f t="shared" si="407"/>
        <v>0</v>
      </c>
      <c r="AH944" s="221">
        <f t="shared" si="407"/>
        <v>0</v>
      </c>
      <c r="AI944" s="221">
        <f t="shared" si="407"/>
        <v>0</v>
      </c>
      <c r="AJ944" s="221">
        <f t="shared" si="407"/>
        <v>0</v>
      </c>
      <c r="AK944" s="221">
        <f t="shared" si="407"/>
        <v>0</v>
      </c>
      <c r="AL944" s="221">
        <f t="shared" si="407"/>
        <v>0</v>
      </c>
      <c r="AM944" s="221">
        <f t="shared" si="407"/>
        <v>0</v>
      </c>
      <c r="AN944" s="221">
        <f t="shared" si="407"/>
        <v>0</v>
      </c>
      <c r="AO944" s="221">
        <f t="shared" si="407"/>
        <v>0</v>
      </c>
      <c r="AP944" s="221">
        <f t="shared" si="407"/>
        <v>0</v>
      </c>
      <c r="AQ944" s="221">
        <f t="shared" si="407"/>
        <v>0</v>
      </c>
      <c r="AR944" s="221">
        <f t="shared" si="407"/>
        <v>0</v>
      </c>
      <c r="AS944" s="221">
        <f t="shared" si="407"/>
        <v>0</v>
      </c>
      <c r="AT944" s="221">
        <f t="shared" si="407"/>
        <v>0</v>
      </c>
      <c r="AU944" s="221">
        <f t="shared" si="407"/>
        <v>0</v>
      </c>
      <c r="AV944" s="221">
        <f t="shared" si="407"/>
        <v>0</v>
      </c>
      <c r="AW944" s="221">
        <f t="shared" si="407"/>
        <v>0</v>
      </c>
      <c r="AX944" s="221">
        <f t="shared" ref="AX944:CC944" si="408">AX596</f>
        <v>0</v>
      </c>
      <c r="AY944" s="221">
        <f t="shared" si="408"/>
        <v>0</v>
      </c>
      <c r="AZ944" s="221">
        <f t="shared" si="408"/>
        <v>0</v>
      </c>
      <c r="BA944" s="221">
        <f t="shared" si="408"/>
        <v>0</v>
      </c>
      <c r="BB944" s="221">
        <f t="shared" si="408"/>
        <v>0</v>
      </c>
      <c r="BC944" s="221">
        <f t="shared" si="408"/>
        <v>0</v>
      </c>
      <c r="BD944" s="221">
        <f t="shared" si="408"/>
        <v>0</v>
      </c>
      <c r="BE944" s="221">
        <f t="shared" si="408"/>
        <v>0</v>
      </c>
      <c r="BF944" s="221">
        <f t="shared" si="408"/>
        <v>0</v>
      </c>
      <c r="BG944" s="221">
        <f t="shared" si="408"/>
        <v>0</v>
      </c>
      <c r="BH944" s="221">
        <f t="shared" si="408"/>
        <v>0</v>
      </c>
      <c r="BI944" s="221">
        <f t="shared" si="408"/>
        <v>0</v>
      </c>
      <c r="BJ944" s="221">
        <f t="shared" si="408"/>
        <v>0</v>
      </c>
      <c r="BK944" s="221">
        <f t="shared" si="408"/>
        <v>0</v>
      </c>
      <c r="BL944" s="221">
        <f t="shared" si="408"/>
        <v>0</v>
      </c>
      <c r="BM944" s="221">
        <f t="shared" si="408"/>
        <v>0</v>
      </c>
      <c r="BN944" s="221">
        <f t="shared" si="408"/>
        <v>0</v>
      </c>
      <c r="BO944" s="221">
        <f t="shared" si="408"/>
        <v>0</v>
      </c>
      <c r="BP944" s="221">
        <f t="shared" si="408"/>
        <v>0</v>
      </c>
      <c r="BQ944" s="221">
        <f t="shared" si="408"/>
        <v>0</v>
      </c>
      <c r="BR944" s="221">
        <f t="shared" si="408"/>
        <v>0</v>
      </c>
      <c r="BS944" s="221">
        <f t="shared" si="408"/>
        <v>0</v>
      </c>
      <c r="BT944" s="221">
        <f t="shared" si="408"/>
        <v>0</v>
      </c>
      <c r="BU944" s="221">
        <f t="shared" si="408"/>
        <v>0</v>
      </c>
      <c r="BV944" s="221">
        <f t="shared" si="408"/>
        <v>0</v>
      </c>
      <c r="BW944" s="221">
        <f t="shared" si="408"/>
        <v>0</v>
      </c>
      <c r="BX944" s="221">
        <f t="shared" si="408"/>
        <v>0</v>
      </c>
      <c r="BY944" s="221">
        <f t="shared" si="408"/>
        <v>0</v>
      </c>
      <c r="BZ944" s="221">
        <f t="shared" si="408"/>
        <v>0</v>
      </c>
      <c r="CA944" s="221">
        <f t="shared" si="408"/>
        <v>0</v>
      </c>
      <c r="CB944" s="221">
        <f t="shared" si="408"/>
        <v>0</v>
      </c>
      <c r="CC944" s="221">
        <f t="shared" si="408"/>
        <v>0</v>
      </c>
      <c r="CD944" s="221">
        <f t="shared" ref="CD944:CP944" si="409">CD596</f>
        <v>0</v>
      </c>
      <c r="CE944" s="221">
        <f t="shared" si="409"/>
        <v>0</v>
      </c>
      <c r="CF944" s="221">
        <f t="shared" si="409"/>
        <v>0</v>
      </c>
      <c r="CG944" s="221">
        <f t="shared" si="409"/>
        <v>0</v>
      </c>
      <c r="CH944" s="221">
        <f t="shared" si="409"/>
        <v>0</v>
      </c>
      <c r="CI944" s="221">
        <f t="shared" si="409"/>
        <v>0</v>
      </c>
      <c r="CJ944" s="221">
        <f t="shared" si="409"/>
        <v>0</v>
      </c>
      <c r="CK944" s="221">
        <f t="shared" si="409"/>
        <v>0</v>
      </c>
      <c r="CL944" s="221">
        <f t="shared" si="409"/>
        <v>0</v>
      </c>
      <c r="CM944" s="221">
        <f t="shared" si="409"/>
        <v>0</v>
      </c>
      <c r="CN944" s="221">
        <f t="shared" si="409"/>
        <v>0</v>
      </c>
      <c r="CO944" s="221">
        <f t="shared" si="409"/>
        <v>0</v>
      </c>
      <c r="CP944" s="221">
        <f t="shared" si="409"/>
        <v>0</v>
      </c>
      <c r="CQ944" s="220"/>
    </row>
    <row r="945" spans="2:95" ht="12.75" outlineLevel="1" x14ac:dyDescent="0.2">
      <c r="B945" s="3" t="s">
        <v>296</v>
      </c>
      <c r="J945" s="5" t="s">
        <v>5</v>
      </c>
      <c r="L945" s="475" t="b">
        <f>Input_Scen!J172</f>
        <v>1</v>
      </c>
      <c r="P945" s="127">
        <f>SUM(R945:CP945)</f>
        <v>51.787399857521208</v>
      </c>
      <c r="R945" s="221">
        <f t="shared" ref="R945:AW945" si="410">IF($L$945,MIN(R943,R938),R17*SUM(R943:R944))</f>
        <v>0</v>
      </c>
      <c r="S945" s="221">
        <f t="shared" si="410"/>
        <v>0</v>
      </c>
      <c r="T945" s="221">
        <f t="shared" si="410"/>
        <v>0</v>
      </c>
      <c r="U945" s="221">
        <f t="shared" si="410"/>
        <v>0</v>
      </c>
      <c r="V945" s="221">
        <f t="shared" si="410"/>
        <v>0</v>
      </c>
      <c r="W945" s="221">
        <f t="shared" si="410"/>
        <v>0</v>
      </c>
      <c r="X945" s="221">
        <f t="shared" si="410"/>
        <v>3.2568571200599656</v>
      </c>
      <c r="Y945" s="221">
        <f t="shared" si="410"/>
        <v>25.61178944385955</v>
      </c>
      <c r="Z945" s="221">
        <f t="shared" si="410"/>
        <v>22.918753293601696</v>
      </c>
      <c r="AA945" s="221">
        <f t="shared" si="410"/>
        <v>0</v>
      </c>
      <c r="AB945" s="221">
        <f t="shared" si="410"/>
        <v>0</v>
      </c>
      <c r="AC945" s="221">
        <f t="shared" si="410"/>
        <v>0</v>
      </c>
      <c r="AD945" s="221">
        <f t="shared" si="410"/>
        <v>0</v>
      </c>
      <c r="AE945" s="221">
        <f t="shared" si="410"/>
        <v>0</v>
      </c>
      <c r="AF945" s="221">
        <f t="shared" si="410"/>
        <v>0</v>
      </c>
      <c r="AG945" s="221">
        <f t="shared" si="410"/>
        <v>0</v>
      </c>
      <c r="AH945" s="221">
        <f t="shared" si="410"/>
        <v>0</v>
      </c>
      <c r="AI945" s="221">
        <f t="shared" si="410"/>
        <v>0</v>
      </c>
      <c r="AJ945" s="221">
        <f t="shared" si="410"/>
        <v>0</v>
      </c>
      <c r="AK945" s="221">
        <f t="shared" si="410"/>
        <v>0</v>
      </c>
      <c r="AL945" s="221">
        <f t="shared" si="410"/>
        <v>0</v>
      </c>
      <c r="AM945" s="221">
        <f t="shared" si="410"/>
        <v>0</v>
      </c>
      <c r="AN945" s="221">
        <f t="shared" si="410"/>
        <v>0</v>
      </c>
      <c r="AO945" s="221">
        <f t="shared" si="410"/>
        <v>0</v>
      </c>
      <c r="AP945" s="221">
        <f t="shared" si="410"/>
        <v>0</v>
      </c>
      <c r="AQ945" s="221">
        <f t="shared" si="410"/>
        <v>0</v>
      </c>
      <c r="AR945" s="221">
        <f t="shared" si="410"/>
        <v>0</v>
      </c>
      <c r="AS945" s="221">
        <f t="shared" si="410"/>
        <v>0</v>
      </c>
      <c r="AT945" s="221">
        <f t="shared" si="410"/>
        <v>0</v>
      </c>
      <c r="AU945" s="221">
        <f t="shared" si="410"/>
        <v>0</v>
      </c>
      <c r="AV945" s="221">
        <f t="shared" si="410"/>
        <v>0</v>
      </c>
      <c r="AW945" s="221">
        <f t="shared" si="410"/>
        <v>0</v>
      </c>
      <c r="AX945" s="221">
        <f t="shared" ref="AX945:CC945" si="411">IF($L$945,MIN(AX943,AX938),AX17*SUM(AX943:AX944))</f>
        <v>0</v>
      </c>
      <c r="AY945" s="221">
        <f t="shared" si="411"/>
        <v>0</v>
      </c>
      <c r="AZ945" s="221">
        <f t="shared" si="411"/>
        <v>0</v>
      </c>
      <c r="BA945" s="221">
        <f t="shared" si="411"/>
        <v>0</v>
      </c>
      <c r="BB945" s="221">
        <f t="shared" si="411"/>
        <v>0</v>
      </c>
      <c r="BC945" s="221">
        <f t="shared" si="411"/>
        <v>0</v>
      </c>
      <c r="BD945" s="221">
        <f t="shared" si="411"/>
        <v>0</v>
      </c>
      <c r="BE945" s="221">
        <f t="shared" si="411"/>
        <v>0</v>
      </c>
      <c r="BF945" s="221">
        <f t="shared" si="411"/>
        <v>0</v>
      </c>
      <c r="BG945" s="221">
        <f t="shared" si="411"/>
        <v>0</v>
      </c>
      <c r="BH945" s="221">
        <f t="shared" si="411"/>
        <v>0</v>
      </c>
      <c r="BI945" s="221">
        <f t="shared" si="411"/>
        <v>0</v>
      </c>
      <c r="BJ945" s="221">
        <f t="shared" si="411"/>
        <v>0</v>
      </c>
      <c r="BK945" s="221">
        <f t="shared" si="411"/>
        <v>0</v>
      </c>
      <c r="BL945" s="221">
        <f t="shared" si="411"/>
        <v>0</v>
      </c>
      <c r="BM945" s="221">
        <f t="shared" si="411"/>
        <v>0</v>
      </c>
      <c r="BN945" s="221">
        <f t="shared" si="411"/>
        <v>0</v>
      </c>
      <c r="BO945" s="221">
        <f t="shared" si="411"/>
        <v>0</v>
      </c>
      <c r="BP945" s="221">
        <f t="shared" si="411"/>
        <v>0</v>
      </c>
      <c r="BQ945" s="221">
        <f t="shared" si="411"/>
        <v>0</v>
      </c>
      <c r="BR945" s="221">
        <f t="shared" si="411"/>
        <v>0</v>
      </c>
      <c r="BS945" s="221">
        <f t="shared" si="411"/>
        <v>0</v>
      </c>
      <c r="BT945" s="221">
        <f t="shared" si="411"/>
        <v>0</v>
      </c>
      <c r="BU945" s="221">
        <f t="shared" si="411"/>
        <v>0</v>
      </c>
      <c r="BV945" s="221">
        <f t="shared" si="411"/>
        <v>0</v>
      </c>
      <c r="BW945" s="221">
        <f t="shared" si="411"/>
        <v>0</v>
      </c>
      <c r="BX945" s="221">
        <f t="shared" si="411"/>
        <v>0</v>
      </c>
      <c r="BY945" s="221">
        <f t="shared" si="411"/>
        <v>0</v>
      </c>
      <c r="BZ945" s="221">
        <f t="shared" si="411"/>
        <v>0</v>
      </c>
      <c r="CA945" s="221">
        <f t="shared" si="411"/>
        <v>0</v>
      </c>
      <c r="CB945" s="221">
        <f t="shared" si="411"/>
        <v>0</v>
      </c>
      <c r="CC945" s="221">
        <f t="shared" si="411"/>
        <v>0</v>
      </c>
      <c r="CD945" s="221">
        <f t="shared" ref="CD945:CP945" si="412">IF($L$945,MIN(CD943,CD938),CD17*SUM(CD943:CD944))</f>
        <v>0</v>
      </c>
      <c r="CE945" s="221">
        <f t="shared" si="412"/>
        <v>0</v>
      </c>
      <c r="CF945" s="221">
        <f t="shared" si="412"/>
        <v>0</v>
      </c>
      <c r="CG945" s="221">
        <f t="shared" si="412"/>
        <v>0</v>
      </c>
      <c r="CH945" s="221">
        <f t="shared" si="412"/>
        <v>0</v>
      </c>
      <c r="CI945" s="221">
        <f t="shared" si="412"/>
        <v>0</v>
      </c>
      <c r="CJ945" s="221">
        <f t="shared" si="412"/>
        <v>0</v>
      </c>
      <c r="CK945" s="221">
        <f t="shared" si="412"/>
        <v>0</v>
      </c>
      <c r="CL945" s="221">
        <f t="shared" si="412"/>
        <v>0</v>
      </c>
      <c r="CM945" s="221">
        <f t="shared" si="412"/>
        <v>0</v>
      </c>
      <c r="CN945" s="221">
        <f t="shared" si="412"/>
        <v>0</v>
      </c>
      <c r="CO945" s="221">
        <f t="shared" si="412"/>
        <v>0</v>
      </c>
      <c r="CP945" s="221">
        <f t="shared" si="412"/>
        <v>0</v>
      </c>
      <c r="CQ945" s="220"/>
    </row>
    <row r="946" spans="2:95" ht="12.75" outlineLevel="1" x14ac:dyDescent="0.2">
      <c r="B946" s="3" t="s">
        <v>242</v>
      </c>
      <c r="J946" s="5" t="s">
        <v>5</v>
      </c>
      <c r="P946" s="116"/>
      <c r="Q946" s="224"/>
      <c r="R946" s="223">
        <f>R943+R944-R945</f>
        <v>0</v>
      </c>
      <c r="S946" s="223">
        <f t="shared" ref="S946:CD946" si="413">S943+S944-S945</f>
        <v>0</v>
      </c>
      <c r="T946" s="223">
        <f t="shared" si="413"/>
        <v>0</v>
      </c>
      <c r="U946" s="223">
        <f t="shared" si="413"/>
        <v>51.787399857521208</v>
      </c>
      <c r="V946" s="223">
        <f t="shared" si="413"/>
        <v>51.787399857521208</v>
      </c>
      <c r="W946" s="223">
        <f t="shared" si="413"/>
        <v>51.787399857521208</v>
      </c>
      <c r="X946" s="223">
        <f t="shared" si="413"/>
        <v>48.530542737461246</v>
      </c>
      <c r="Y946" s="223">
        <f t="shared" si="413"/>
        <v>22.918753293601696</v>
      </c>
      <c r="Z946" s="223">
        <f t="shared" si="413"/>
        <v>0</v>
      </c>
      <c r="AA946" s="223">
        <f t="shared" si="413"/>
        <v>0</v>
      </c>
      <c r="AB946" s="223">
        <f t="shared" si="413"/>
        <v>0</v>
      </c>
      <c r="AC946" s="223">
        <f t="shared" si="413"/>
        <v>0</v>
      </c>
      <c r="AD946" s="223">
        <f t="shared" si="413"/>
        <v>0</v>
      </c>
      <c r="AE946" s="223">
        <f t="shared" si="413"/>
        <v>0</v>
      </c>
      <c r="AF946" s="223">
        <f t="shared" si="413"/>
        <v>0</v>
      </c>
      <c r="AG946" s="223">
        <f t="shared" si="413"/>
        <v>0</v>
      </c>
      <c r="AH946" s="223">
        <f t="shared" si="413"/>
        <v>0</v>
      </c>
      <c r="AI946" s="223">
        <f t="shared" si="413"/>
        <v>0</v>
      </c>
      <c r="AJ946" s="223">
        <f t="shared" si="413"/>
        <v>0</v>
      </c>
      <c r="AK946" s="223">
        <f t="shared" si="413"/>
        <v>0</v>
      </c>
      <c r="AL946" s="223">
        <f t="shared" si="413"/>
        <v>0</v>
      </c>
      <c r="AM946" s="223">
        <f t="shared" si="413"/>
        <v>0</v>
      </c>
      <c r="AN946" s="223">
        <f t="shared" si="413"/>
        <v>0</v>
      </c>
      <c r="AO946" s="223">
        <f t="shared" si="413"/>
        <v>0</v>
      </c>
      <c r="AP946" s="223">
        <f t="shared" si="413"/>
        <v>0</v>
      </c>
      <c r="AQ946" s="223">
        <f t="shared" si="413"/>
        <v>0</v>
      </c>
      <c r="AR946" s="223">
        <f t="shared" si="413"/>
        <v>0</v>
      </c>
      <c r="AS946" s="223">
        <f t="shared" si="413"/>
        <v>0</v>
      </c>
      <c r="AT946" s="223">
        <f t="shared" si="413"/>
        <v>0</v>
      </c>
      <c r="AU946" s="223">
        <f t="shared" si="413"/>
        <v>0</v>
      </c>
      <c r="AV946" s="223">
        <f t="shared" si="413"/>
        <v>0</v>
      </c>
      <c r="AW946" s="223">
        <f t="shared" si="413"/>
        <v>0</v>
      </c>
      <c r="AX946" s="223">
        <f t="shared" si="413"/>
        <v>0</v>
      </c>
      <c r="AY946" s="223">
        <f t="shared" si="413"/>
        <v>0</v>
      </c>
      <c r="AZ946" s="223">
        <f t="shared" si="413"/>
        <v>0</v>
      </c>
      <c r="BA946" s="223">
        <f t="shared" si="413"/>
        <v>0</v>
      </c>
      <c r="BB946" s="223">
        <f t="shared" si="413"/>
        <v>0</v>
      </c>
      <c r="BC946" s="223">
        <f t="shared" si="413"/>
        <v>0</v>
      </c>
      <c r="BD946" s="223">
        <f t="shared" si="413"/>
        <v>0</v>
      </c>
      <c r="BE946" s="223">
        <f t="shared" si="413"/>
        <v>0</v>
      </c>
      <c r="BF946" s="223">
        <f t="shared" si="413"/>
        <v>0</v>
      </c>
      <c r="BG946" s="223">
        <f t="shared" si="413"/>
        <v>0</v>
      </c>
      <c r="BH946" s="223">
        <f t="shared" si="413"/>
        <v>0</v>
      </c>
      <c r="BI946" s="223">
        <f t="shared" si="413"/>
        <v>0</v>
      </c>
      <c r="BJ946" s="223">
        <f t="shared" si="413"/>
        <v>0</v>
      </c>
      <c r="BK946" s="223">
        <f t="shared" si="413"/>
        <v>0</v>
      </c>
      <c r="BL946" s="223">
        <f t="shared" si="413"/>
        <v>0</v>
      </c>
      <c r="BM946" s="223">
        <f t="shared" si="413"/>
        <v>0</v>
      </c>
      <c r="BN946" s="223">
        <f t="shared" si="413"/>
        <v>0</v>
      </c>
      <c r="BO946" s="223">
        <f t="shared" si="413"/>
        <v>0</v>
      </c>
      <c r="BP946" s="223">
        <f t="shared" si="413"/>
        <v>0</v>
      </c>
      <c r="BQ946" s="223">
        <f t="shared" si="413"/>
        <v>0</v>
      </c>
      <c r="BR946" s="223">
        <f t="shared" si="413"/>
        <v>0</v>
      </c>
      <c r="BS946" s="223">
        <f t="shared" si="413"/>
        <v>0</v>
      </c>
      <c r="BT946" s="223">
        <f t="shared" si="413"/>
        <v>0</v>
      </c>
      <c r="BU946" s="223">
        <f t="shared" si="413"/>
        <v>0</v>
      </c>
      <c r="BV946" s="223">
        <f t="shared" si="413"/>
        <v>0</v>
      </c>
      <c r="BW946" s="223">
        <f t="shared" si="413"/>
        <v>0</v>
      </c>
      <c r="BX946" s="223">
        <f t="shared" si="413"/>
        <v>0</v>
      </c>
      <c r="BY946" s="223">
        <f t="shared" si="413"/>
        <v>0</v>
      </c>
      <c r="BZ946" s="223">
        <f t="shared" si="413"/>
        <v>0</v>
      </c>
      <c r="CA946" s="223">
        <f t="shared" si="413"/>
        <v>0</v>
      </c>
      <c r="CB946" s="223">
        <f t="shared" si="413"/>
        <v>0</v>
      </c>
      <c r="CC946" s="223">
        <f t="shared" si="413"/>
        <v>0</v>
      </c>
      <c r="CD946" s="223">
        <f t="shared" si="413"/>
        <v>0</v>
      </c>
      <c r="CE946" s="223">
        <f t="shared" ref="CE946:CP946" si="414">CE943+CE944-CE945</f>
        <v>0</v>
      </c>
      <c r="CF946" s="223">
        <f t="shared" si="414"/>
        <v>0</v>
      </c>
      <c r="CG946" s="223">
        <f t="shared" si="414"/>
        <v>0</v>
      </c>
      <c r="CH946" s="223">
        <f t="shared" si="414"/>
        <v>0</v>
      </c>
      <c r="CI946" s="223">
        <f t="shared" si="414"/>
        <v>0</v>
      </c>
      <c r="CJ946" s="223">
        <f t="shared" si="414"/>
        <v>0</v>
      </c>
      <c r="CK946" s="223">
        <f t="shared" si="414"/>
        <v>0</v>
      </c>
      <c r="CL946" s="223">
        <f t="shared" si="414"/>
        <v>0</v>
      </c>
      <c r="CM946" s="223">
        <f t="shared" si="414"/>
        <v>0</v>
      </c>
      <c r="CN946" s="223">
        <f t="shared" si="414"/>
        <v>0</v>
      </c>
      <c r="CO946" s="223">
        <f t="shared" si="414"/>
        <v>0</v>
      </c>
      <c r="CP946" s="223">
        <f t="shared" si="414"/>
        <v>0</v>
      </c>
      <c r="CQ946" s="220"/>
    </row>
    <row r="947" spans="2:95" ht="12.75" outlineLevel="1" x14ac:dyDescent="0.2">
      <c r="P947" s="116"/>
      <c r="R947" s="220"/>
      <c r="S947" s="220"/>
      <c r="T947" s="220"/>
      <c r="U947" s="220"/>
      <c r="V947" s="220"/>
      <c r="W947" s="220"/>
      <c r="X947" s="220"/>
      <c r="Y947" s="220"/>
      <c r="Z947" s="220"/>
      <c r="AA947" s="220"/>
      <c r="AB947" s="220"/>
      <c r="AC947" s="220"/>
      <c r="AD947" s="220"/>
      <c r="AE947" s="220"/>
      <c r="AF947" s="220"/>
      <c r="AG947" s="220"/>
      <c r="AH947" s="220"/>
      <c r="AI947" s="220"/>
      <c r="AJ947" s="220"/>
      <c r="AK947" s="220"/>
      <c r="AL947" s="220"/>
      <c r="AM947" s="220"/>
      <c r="AN947" s="220"/>
      <c r="AO947" s="220"/>
      <c r="AP947" s="220"/>
      <c r="AQ947" s="220"/>
      <c r="AR947" s="220"/>
      <c r="AS947" s="220"/>
      <c r="AT947" s="220"/>
      <c r="AU947" s="220"/>
      <c r="AV947" s="220"/>
      <c r="AW947" s="220"/>
      <c r="AX947" s="220"/>
      <c r="AY947" s="220"/>
      <c r="AZ947" s="220"/>
      <c r="BA947" s="220"/>
      <c r="BB947" s="220"/>
      <c r="BC947" s="220"/>
      <c r="BD947" s="220"/>
      <c r="BE947" s="220"/>
      <c r="BF947" s="220"/>
      <c r="BG947" s="220"/>
      <c r="BH947" s="220"/>
      <c r="BI947" s="220"/>
      <c r="BJ947" s="220"/>
      <c r="BK947" s="220"/>
      <c r="BL947" s="220"/>
      <c r="BM947" s="220"/>
      <c r="BN947" s="220"/>
      <c r="BO947" s="220"/>
      <c r="BP947" s="220"/>
      <c r="BQ947" s="220"/>
      <c r="BR947" s="220"/>
      <c r="BS947" s="220"/>
      <c r="BT947" s="220"/>
      <c r="BU947" s="220"/>
      <c r="BV947" s="220"/>
      <c r="BW947" s="220"/>
      <c r="BX947" s="220"/>
      <c r="BY947" s="220"/>
      <c r="BZ947" s="220"/>
      <c r="CA947" s="220"/>
      <c r="CB947" s="220"/>
      <c r="CC947" s="220"/>
      <c r="CD947" s="220"/>
      <c r="CE947" s="220"/>
      <c r="CF947" s="220"/>
      <c r="CG947" s="220"/>
      <c r="CH947" s="220"/>
      <c r="CI947" s="220"/>
      <c r="CJ947" s="220"/>
      <c r="CK947" s="220"/>
      <c r="CL947" s="220"/>
      <c r="CM947" s="220"/>
      <c r="CN947" s="220"/>
      <c r="CO947" s="220"/>
      <c r="CP947" s="220"/>
      <c r="CQ947" s="220"/>
    </row>
    <row r="948" spans="2:95" ht="12.75" outlineLevel="1" x14ac:dyDescent="0.2">
      <c r="B948" s="41" t="s">
        <v>204</v>
      </c>
      <c r="P948" s="116"/>
      <c r="R948" s="220"/>
      <c r="S948" s="220"/>
      <c r="T948" s="220"/>
      <c r="U948" s="220"/>
      <c r="V948" s="220"/>
      <c r="W948" s="220"/>
      <c r="X948" s="220"/>
      <c r="Y948" s="220"/>
      <c r="Z948" s="220"/>
      <c r="AA948" s="220"/>
      <c r="AB948" s="220"/>
      <c r="AC948" s="220"/>
      <c r="AD948" s="220"/>
      <c r="AE948" s="220"/>
      <c r="AF948" s="220"/>
      <c r="AG948" s="220"/>
      <c r="AH948" s="220"/>
      <c r="AI948" s="220"/>
      <c r="AJ948" s="220"/>
      <c r="AK948" s="220"/>
      <c r="AL948" s="220"/>
      <c r="AM948" s="220"/>
      <c r="AN948" s="220"/>
      <c r="AO948" s="220"/>
      <c r="AP948" s="220"/>
      <c r="AQ948" s="220"/>
      <c r="AR948" s="220"/>
      <c r="AS948" s="220"/>
      <c r="AT948" s="220"/>
      <c r="AU948" s="220"/>
      <c r="AV948" s="220"/>
      <c r="AW948" s="220"/>
      <c r="AX948" s="220"/>
      <c r="AY948" s="220"/>
      <c r="AZ948" s="220"/>
      <c r="BA948" s="220"/>
      <c r="BB948" s="220"/>
      <c r="BC948" s="220"/>
      <c r="BD948" s="220"/>
      <c r="BE948" s="220"/>
      <c r="BF948" s="220"/>
      <c r="BG948" s="220"/>
      <c r="BH948" s="220"/>
      <c r="BI948" s="220"/>
      <c r="BJ948" s="220"/>
      <c r="BK948" s="220"/>
      <c r="BL948" s="220"/>
      <c r="BM948" s="220"/>
      <c r="BN948" s="220"/>
      <c r="BO948" s="220"/>
      <c r="BP948" s="220"/>
      <c r="BQ948" s="220"/>
      <c r="BR948" s="220"/>
      <c r="BS948" s="220"/>
      <c r="BT948" s="220"/>
      <c r="BU948" s="220"/>
      <c r="BV948" s="220"/>
      <c r="BW948" s="220"/>
      <c r="BX948" s="220"/>
      <c r="BY948" s="220"/>
      <c r="BZ948" s="220"/>
      <c r="CA948" s="220"/>
      <c r="CB948" s="220"/>
      <c r="CC948" s="220"/>
      <c r="CD948" s="220"/>
      <c r="CE948" s="220"/>
      <c r="CF948" s="220"/>
      <c r="CG948" s="220"/>
      <c r="CH948" s="220"/>
      <c r="CI948" s="220"/>
      <c r="CJ948" s="220"/>
      <c r="CK948" s="220"/>
      <c r="CL948" s="220"/>
      <c r="CM948" s="220"/>
      <c r="CN948" s="220"/>
      <c r="CO948" s="220"/>
      <c r="CP948" s="220"/>
      <c r="CQ948" s="220"/>
    </row>
    <row r="949" spans="2:95" ht="12.75" outlineLevel="1" x14ac:dyDescent="0.2">
      <c r="P949" s="116"/>
      <c r="R949" s="220"/>
      <c r="S949" s="220"/>
      <c r="T949" s="220"/>
      <c r="U949" s="220"/>
      <c r="V949" s="220"/>
      <c r="W949" s="220"/>
      <c r="X949" s="220"/>
      <c r="Y949" s="220"/>
      <c r="Z949" s="220"/>
      <c r="AA949" s="220"/>
      <c r="AB949" s="220"/>
      <c r="AC949" s="220"/>
      <c r="AD949" s="220"/>
      <c r="AE949" s="220"/>
      <c r="AF949" s="220"/>
      <c r="AG949" s="220"/>
      <c r="AH949" s="220"/>
      <c r="AI949" s="220"/>
      <c r="AJ949" s="220"/>
      <c r="AK949" s="220"/>
      <c r="AL949" s="220"/>
      <c r="AM949" s="220"/>
      <c r="AN949" s="220"/>
      <c r="AO949" s="220"/>
      <c r="AP949" s="220"/>
      <c r="AQ949" s="220"/>
      <c r="AR949" s="220"/>
      <c r="AS949" s="220"/>
      <c r="AT949" s="220"/>
      <c r="AU949" s="220"/>
      <c r="AV949" s="220"/>
      <c r="AW949" s="220"/>
      <c r="AX949" s="220"/>
      <c r="AY949" s="220"/>
      <c r="AZ949" s="220"/>
      <c r="BA949" s="220"/>
      <c r="BB949" s="220"/>
      <c r="BC949" s="220"/>
      <c r="BD949" s="220"/>
      <c r="BE949" s="220"/>
      <c r="BF949" s="220"/>
      <c r="BG949" s="220"/>
      <c r="BH949" s="220"/>
      <c r="BI949" s="220"/>
      <c r="BJ949" s="220"/>
      <c r="BK949" s="220"/>
      <c r="BL949" s="220"/>
      <c r="BM949" s="220"/>
      <c r="BN949" s="220"/>
      <c r="BO949" s="220"/>
      <c r="BP949" s="220"/>
      <c r="BQ949" s="220"/>
      <c r="BR949" s="220"/>
      <c r="BS949" s="220"/>
      <c r="BT949" s="220"/>
      <c r="BU949" s="220"/>
      <c r="BV949" s="220"/>
      <c r="BW949" s="220"/>
      <c r="BX949" s="220"/>
      <c r="BY949" s="220"/>
      <c r="BZ949" s="220"/>
      <c r="CA949" s="220"/>
      <c r="CB949" s="220"/>
      <c r="CC949" s="220"/>
      <c r="CD949" s="220"/>
      <c r="CE949" s="220"/>
      <c r="CF949" s="220"/>
      <c r="CG949" s="220"/>
      <c r="CH949" s="220"/>
      <c r="CI949" s="220"/>
      <c r="CJ949" s="220"/>
      <c r="CK949" s="220"/>
      <c r="CL949" s="220"/>
      <c r="CM949" s="220"/>
      <c r="CN949" s="220"/>
      <c r="CO949" s="220"/>
      <c r="CP949" s="220"/>
      <c r="CQ949" s="220"/>
    </row>
    <row r="950" spans="2:95" ht="12.75" outlineLevel="1" x14ac:dyDescent="0.2">
      <c r="B950" s="3" t="s">
        <v>78</v>
      </c>
      <c r="J950" s="5" t="s">
        <v>62</v>
      </c>
      <c r="L950" s="225">
        <f>Input_Scen!J174</f>
        <v>0.2</v>
      </c>
      <c r="P950" s="116"/>
      <c r="R950" s="226">
        <f t="shared" ref="R950:AW950" si="415">$L950*R932</f>
        <v>0</v>
      </c>
      <c r="S950" s="226">
        <f t="shared" si="415"/>
        <v>0</v>
      </c>
      <c r="T950" s="226">
        <f t="shared" si="415"/>
        <v>0</v>
      </c>
      <c r="U950" s="226">
        <f t="shared" si="415"/>
        <v>0</v>
      </c>
      <c r="V950" s="226">
        <f t="shared" si="415"/>
        <v>0</v>
      </c>
      <c r="W950" s="226">
        <f t="shared" si="415"/>
        <v>0</v>
      </c>
      <c r="X950" s="226">
        <f t="shared" si="415"/>
        <v>0.2</v>
      </c>
      <c r="Y950" s="226">
        <f t="shared" si="415"/>
        <v>0.2</v>
      </c>
      <c r="Z950" s="226">
        <f t="shared" si="415"/>
        <v>0.2</v>
      </c>
      <c r="AA950" s="226">
        <f t="shared" si="415"/>
        <v>0.2</v>
      </c>
      <c r="AB950" s="226">
        <f t="shared" si="415"/>
        <v>0.2</v>
      </c>
      <c r="AC950" s="226">
        <f t="shared" si="415"/>
        <v>0.2</v>
      </c>
      <c r="AD950" s="226">
        <f t="shared" si="415"/>
        <v>0.2</v>
      </c>
      <c r="AE950" s="226">
        <f t="shared" si="415"/>
        <v>0.2</v>
      </c>
      <c r="AF950" s="226">
        <f t="shared" si="415"/>
        <v>0.2</v>
      </c>
      <c r="AG950" s="226">
        <f t="shared" si="415"/>
        <v>0.2</v>
      </c>
      <c r="AH950" s="226">
        <f t="shared" si="415"/>
        <v>0.2</v>
      </c>
      <c r="AI950" s="226">
        <f t="shared" si="415"/>
        <v>0.2</v>
      </c>
      <c r="AJ950" s="226">
        <f t="shared" si="415"/>
        <v>0.2</v>
      </c>
      <c r="AK950" s="226">
        <f t="shared" si="415"/>
        <v>0.2</v>
      </c>
      <c r="AL950" s="226">
        <f t="shared" si="415"/>
        <v>0.2</v>
      </c>
      <c r="AM950" s="226">
        <f t="shared" si="415"/>
        <v>0.2</v>
      </c>
      <c r="AN950" s="226">
        <f t="shared" si="415"/>
        <v>0.2</v>
      </c>
      <c r="AO950" s="226">
        <f t="shared" si="415"/>
        <v>0.2</v>
      </c>
      <c r="AP950" s="226">
        <f t="shared" si="415"/>
        <v>0.2</v>
      </c>
      <c r="AQ950" s="226">
        <f t="shared" si="415"/>
        <v>0.2</v>
      </c>
      <c r="AR950" s="226">
        <f t="shared" si="415"/>
        <v>0.2</v>
      </c>
      <c r="AS950" s="226">
        <f t="shared" si="415"/>
        <v>0.2</v>
      </c>
      <c r="AT950" s="226">
        <f t="shared" si="415"/>
        <v>0.2</v>
      </c>
      <c r="AU950" s="226">
        <f t="shared" si="415"/>
        <v>0.2</v>
      </c>
      <c r="AV950" s="226">
        <f t="shared" si="415"/>
        <v>0.2</v>
      </c>
      <c r="AW950" s="226">
        <f t="shared" si="415"/>
        <v>0.2</v>
      </c>
      <c r="AX950" s="226">
        <f t="shared" ref="AX950:CC950" si="416">$L950*AX932</f>
        <v>0</v>
      </c>
      <c r="AY950" s="226">
        <f t="shared" si="416"/>
        <v>0</v>
      </c>
      <c r="AZ950" s="226">
        <f t="shared" si="416"/>
        <v>0</v>
      </c>
      <c r="BA950" s="226">
        <f t="shared" si="416"/>
        <v>0</v>
      </c>
      <c r="BB950" s="226">
        <f t="shared" si="416"/>
        <v>0</v>
      </c>
      <c r="BC950" s="226">
        <f t="shared" si="416"/>
        <v>0</v>
      </c>
      <c r="BD950" s="226">
        <f t="shared" si="416"/>
        <v>0</v>
      </c>
      <c r="BE950" s="226">
        <f t="shared" si="416"/>
        <v>0</v>
      </c>
      <c r="BF950" s="226">
        <f t="shared" si="416"/>
        <v>0</v>
      </c>
      <c r="BG950" s="226">
        <f t="shared" si="416"/>
        <v>0</v>
      </c>
      <c r="BH950" s="226">
        <f t="shared" si="416"/>
        <v>0</v>
      </c>
      <c r="BI950" s="226">
        <f t="shared" si="416"/>
        <v>0</v>
      </c>
      <c r="BJ950" s="226">
        <f t="shared" si="416"/>
        <v>0</v>
      </c>
      <c r="BK950" s="226">
        <f t="shared" si="416"/>
        <v>0</v>
      </c>
      <c r="BL950" s="226">
        <f t="shared" si="416"/>
        <v>0</v>
      </c>
      <c r="BM950" s="226">
        <f t="shared" si="416"/>
        <v>0</v>
      </c>
      <c r="BN950" s="226">
        <f t="shared" si="416"/>
        <v>0</v>
      </c>
      <c r="BO950" s="226">
        <f t="shared" si="416"/>
        <v>0</v>
      </c>
      <c r="BP950" s="226">
        <f t="shared" si="416"/>
        <v>0</v>
      </c>
      <c r="BQ950" s="226">
        <f t="shared" si="416"/>
        <v>0</v>
      </c>
      <c r="BR950" s="226">
        <f t="shared" si="416"/>
        <v>0</v>
      </c>
      <c r="BS950" s="226">
        <f t="shared" si="416"/>
        <v>0</v>
      </c>
      <c r="BT950" s="226">
        <f t="shared" si="416"/>
        <v>0</v>
      </c>
      <c r="BU950" s="226">
        <f t="shared" si="416"/>
        <v>0</v>
      </c>
      <c r="BV950" s="226">
        <f t="shared" si="416"/>
        <v>0</v>
      </c>
      <c r="BW950" s="226">
        <f t="shared" si="416"/>
        <v>0</v>
      </c>
      <c r="BX950" s="226">
        <f t="shared" si="416"/>
        <v>0</v>
      </c>
      <c r="BY950" s="226">
        <f t="shared" si="416"/>
        <v>0</v>
      </c>
      <c r="BZ950" s="226">
        <f t="shared" si="416"/>
        <v>0</v>
      </c>
      <c r="CA950" s="226">
        <f t="shared" si="416"/>
        <v>0</v>
      </c>
      <c r="CB950" s="226">
        <f t="shared" si="416"/>
        <v>0</v>
      </c>
      <c r="CC950" s="226">
        <f t="shared" si="416"/>
        <v>0</v>
      </c>
      <c r="CD950" s="226">
        <f t="shared" ref="CD950:CP950" si="417">$L950*CD932</f>
        <v>0</v>
      </c>
      <c r="CE950" s="226">
        <f t="shared" si="417"/>
        <v>0</v>
      </c>
      <c r="CF950" s="226">
        <f t="shared" si="417"/>
        <v>0</v>
      </c>
      <c r="CG950" s="226">
        <f t="shared" si="417"/>
        <v>0</v>
      </c>
      <c r="CH950" s="226">
        <f t="shared" si="417"/>
        <v>0</v>
      </c>
      <c r="CI950" s="226">
        <f t="shared" si="417"/>
        <v>0</v>
      </c>
      <c r="CJ950" s="226">
        <f t="shared" si="417"/>
        <v>0</v>
      </c>
      <c r="CK950" s="226">
        <f t="shared" si="417"/>
        <v>0</v>
      </c>
      <c r="CL950" s="226">
        <f t="shared" si="417"/>
        <v>0</v>
      </c>
      <c r="CM950" s="226">
        <f t="shared" si="417"/>
        <v>0</v>
      </c>
      <c r="CN950" s="226">
        <f t="shared" si="417"/>
        <v>0</v>
      </c>
      <c r="CO950" s="226">
        <f t="shared" si="417"/>
        <v>0</v>
      </c>
      <c r="CP950" s="226">
        <f t="shared" si="417"/>
        <v>0</v>
      </c>
      <c r="CQ950" s="220"/>
    </row>
    <row r="951" spans="2:95" ht="12.75" outlineLevel="1" x14ac:dyDescent="0.2">
      <c r="B951" s="3" t="s">
        <v>204</v>
      </c>
      <c r="J951" s="5" t="s">
        <v>5</v>
      </c>
      <c r="P951" s="127">
        <f>SUM(R951:CP951)</f>
        <v>24.64733917771683</v>
      </c>
      <c r="R951" s="221">
        <f t="shared" ref="R951:AW951" si="418">R943*R950</f>
        <v>0</v>
      </c>
      <c r="S951" s="221">
        <f t="shared" si="418"/>
        <v>0</v>
      </c>
      <c r="T951" s="221">
        <f t="shared" si="418"/>
        <v>0</v>
      </c>
      <c r="U951" s="221">
        <f t="shared" si="418"/>
        <v>0</v>
      </c>
      <c r="V951" s="221">
        <f t="shared" si="418"/>
        <v>0</v>
      </c>
      <c r="W951" s="221">
        <f t="shared" si="418"/>
        <v>0</v>
      </c>
      <c r="X951" s="221">
        <f t="shared" si="418"/>
        <v>10.357479971504242</v>
      </c>
      <c r="Y951" s="221">
        <f t="shared" si="418"/>
        <v>9.7061085474922493</v>
      </c>
      <c r="Z951" s="221">
        <f t="shared" si="418"/>
        <v>4.5837506587203398</v>
      </c>
      <c r="AA951" s="221">
        <f t="shared" si="418"/>
        <v>0</v>
      </c>
      <c r="AB951" s="221">
        <f t="shared" si="418"/>
        <v>0</v>
      </c>
      <c r="AC951" s="221">
        <f t="shared" si="418"/>
        <v>0</v>
      </c>
      <c r="AD951" s="221">
        <f t="shared" si="418"/>
        <v>0</v>
      </c>
      <c r="AE951" s="221">
        <f t="shared" si="418"/>
        <v>0</v>
      </c>
      <c r="AF951" s="221">
        <f t="shared" si="418"/>
        <v>0</v>
      </c>
      <c r="AG951" s="221">
        <f t="shared" si="418"/>
        <v>0</v>
      </c>
      <c r="AH951" s="221">
        <f t="shared" si="418"/>
        <v>0</v>
      </c>
      <c r="AI951" s="221">
        <f t="shared" si="418"/>
        <v>0</v>
      </c>
      <c r="AJ951" s="221">
        <f t="shared" si="418"/>
        <v>0</v>
      </c>
      <c r="AK951" s="221">
        <f t="shared" si="418"/>
        <v>0</v>
      </c>
      <c r="AL951" s="221">
        <f t="shared" si="418"/>
        <v>0</v>
      </c>
      <c r="AM951" s="221">
        <f t="shared" si="418"/>
        <v>0</v>
      </c>
      <c r="AN951" s="221">
        <f t="shared" si="418"/>
        <v>0</v>
      </c>
      <c r="AO951" s="221">
        <f t="shared" si="418"/>
        <v>0</v>
      </c>
      <c r="AP951" s="221">
        <f t="shared" si="418"/>
        <v>0</v>
      </c>
      <c r="AQ951" s="221">
        <f t="shared" si="418"/>
        <v>0</v>
      </c>
      <c r="AR951" s="221">
        <f t="shared" si="418"/>
        <v>0</v>
      </c>
      <c r="AS951" s="221">
        <f t="shared" si="418"/>
        <v>0</v>
      </c>
      <c r="AT951" s="221">
        <f t="shared" si="418"/>
        <v>0</v>
      </c>
      <c r="AU951" s="221">
        <f t="shared" si="418"/>
        <v>0</v>
      </c>
      <c r="AV951" s="221">
        <f t="shared" si="418"/>
        <v>0</v>
      </c>
      <c r="AW951" s="221">
        <f t="shared" si="418"/>
        <v>0</v>
      </c>
      <c r="AX951" s="221">
        <f t="shared" ref="AX951:CC951" si="419">AX943*AX950</f>
        <v>0</v>
      </c>
      <c r="AY951" s="221">
        <f t="shared" si="419"/>
        <v>0</v>
      </c>
      <c r="AZ951" s="221">
        <f t="shared" si="419"/>
        <v>0</v>
      </c>
      <c r="BA951" s="221">
        <f t="shared" si="419"/>
        <v>0</v>
      </c>
      <c r="BB951" s="221">
        <f t="shared" si="419"/>
        <v>0</v>
      </c>
      <c r="BC951" s="221">
        <f t="shared" si="419"/>
        <v>0</v>
      </c>
      <c r="BD951" s="221">
        <f t="shared" si="419"/>
        <v>0</v>
      </c>
      <c r="BE951" s="221">
        <f t="shared" si="419"/>
        <v>0</v>
      </c>
      <c r="BF951" s="221">
        <f t="shared" si="419"/>
        <v>0</v>
      </c>
      <c r="BG951" s="221">
        <f t="shared" si="419"/>
        <v>0</v>
      </c>
      <c r="BH951" s="221">
        <f t="shared" si="419"/>
        <v>0</v>
      </c>
      <c r="BI951" s="221">
        <f t="shared" si="419"/>
        <v>0</v>
      </c>
      <c r="BJ951" s="221">
        <f t="shared" si="419"/>
        <v>0</v>
      </c>
      <c r="BK951" s="221">
        <f t="shared" si="419"/>
        <v>0</v>
      </c>
      <c r="BL951" s="221">
        <f t="shared" si="419"/>
        <v>0</v>
      </c>
      <c r="BM951" s="221">
        <f t="shared" si="419"/>
        <v>0</v>
      </c>
      <c r="BN951" s="221">
        <f t="shared" si="419"/>
        <v>0</v>
      </c>
      <c r="BO951" s="221">
        <f t="shared" si="419"/>
        <v>0</v>
      </c>
      <c r="BP951" s="221">
        <f t="shared" si="419"/>
        <v>0</v>
      </c>
      <c r="BQ951" s="221">
        <f t="shared" si="419"/>
        <v>0</v>
      </c>
      <c r="BR951" s="221">
        <f t="shared" si="419"/>
        <v>0</v>
      </c>
      <c r="BS951" s="221">
        <f t="shared" si="419"/>
        <v>0</v>
      </c>
      <c r="BT951" s="221">
        <f t="shared" si="419"/>
        <v>0</v>
      </c>
      <c r="BU951" s="221">
        <f t="shared" si="419"/>
        <v>0</v>
      </c>
      <c r="BV951" s="221">
        <f t="shared" si="419"/>
        <v>0</v>
      </c>
      <c r="BW951" s="221">
        <f t="shared" si="419"/>
        <v>0</v>
      </c>
      <c r="BX951" s="221">
        <f t="shared" si="419"/>
        <v>0</v>
      </c>
      <c r="BY951" s="221">
        <f t="shared" si="419"/>
        <v>0</v>
      </c>
      <c r="BZ951" s="221">
        <f t="shared" si="419"/>
        <v>0</v>
      </c>
      <c r="CA951" s="221">
        <f t="shared" si="419"/>
        <v>0</v>
      </c>
      <c r="CB951" s="221">
        <f t="shared" si="419"/>
        <v>0</v>
      </c>
      <c r="CC951" s="221">
        <f t="shared" si="419"/>
        <v>0</v>
      </c>
      <c r="CD951" s="221">
        <f t="shared" ref="CD951:CP951" si="420">CD943*CD950</f>
        <v>0</v>
      </c>
      <c r="CE951" s="221">
        <f t="shared" si="420"/>
        <v>0</v>
      </c>
      <c r="CF951" s="221">
        <f t="shared" si="420"/>
        <v>0</v>
      </c>
      <c r="CG951" s="221">
        <f t="shared" si="420"/>
        <v>0</v>
      </c>
      <c r="CH951" s="221">
        <f t="shared" si="420"/>
        <v>0</v>
      </c>
      <c r="CI951" s="221">
        <f t="shared" si="420"/>
        <v>0</v>
      </c>
      <c r="CJ951" s="221">
        <f t="shared" si="420"/>
        <v>0</v>
      </c>
      <c r="CK951" s="221">
        <f t="shared" si="420"/>
        <v>0</v>
      </c>
      <c r="CL951" s="221">
        <f t="shared" si="420"/>
        <v>0</v>
      </c>
      <c r="CM951" s="221">
        <f t="shared" si="420"/>
        <v>0</v>
      </c>
      <c r="CN951" s="221">
        <f t="shared" si="420"/>
        <v>0</v>
      </c>
      <c r="CO951" s="221">
        <f t="shared" si="420"/>
        <v>0</v>
      </c>
      <c r="CP951" s="221">
        <f t="shared" si="420"/>
        <v>0</v>
      </c>
      <c r="CQ951" s="220"/>
    </row>
    <row r="952" spans="2:95" ht="12.75" x14ac:dyDescent="0.2">
      <c r="P952" s="116"/>
      <c r="R952" s="220"/>
      <c r="S952" s="220"/>
      <c r="T952" s="220"/>
      <c r="U952" s="220"/>
      <c r="V952" s="220"/>
      <c r="W952" s="220"/>
      <c r="X952" s="220"/>
      <c r="Y952" s="220"/>
      <c r="Z952" s="220"/>
      <c r="AA952" s="220"/>
      <c r="AB952" s="220"/>
      <c r="AC952" s="220"/>
      <c r="AD952" s="220"/>
      <c r="AE952" s="220"/>
      <c r="AF952" s="220"/>
      <c r="AG952" s="220"/>
      <c r="AH952" s="220"/>
      <c r="AI952" s="220"/>
      <c r="AJ952" s="220"/>
      <c r="AK952" s="220"/>
      <c r="AL952" s="220"/>
      <c r="AM952" s="220"/>
      <c r="AN952" s="220"/>
      <c r="AO952" s="220"/>
      <c r="AP952" s="220"/>
      <c r="AQ952" s="220"/>
      <c r="AR952" s="220"/>
      <c r="AS952" s="220"/>
      <c r="AT952" s="220"/>
      <c r="AU952" s="220"/>
      <c r="AV952" s="220"/>
      <c r="AW952" s="220"/>
      <c r="AX952" s="220"/>
      <c r="AY952" s="220"/>
      <c r="AZ952" s="220"/>
      <c r="BA952" s="220"/>
      <c r="BB952" s="220"/>
      <c r="BC952" s="220"/>
      <c r="BD952" s="220"/>
      <c r="BE952" s="220"/>
      <c r="BF952" s="220"/>
      <c r="BG952" s="220"/>
      <c r="BH952" s="220"/>
      <c r="BI952" s="220"/>
      <c r="BJ952" s="220"/>
      <c r="BK952" s="220"/>
      <c r="BL952" s="220"/>
      <c r="BM952" s="220"/>
      <c r="BN952" s="220"/>
      <c r="BO952" s="220"/>
      <c r="BP952" s="220"/>
      <c r="BQ952" s="220"/>
      <c r="BR952" s="220"/>
      <c r="BS952" s="220"/>
      <c r="BT952" s="220"/>
      <c r="BU952" s="220"/>
      <c r="BV952" s="220"/>
      <c r="BW952" s="220"/>
      <c r="BX952" s="220"/>
      <c r="BY952" s="220"/>
      <c r="BZ952" s="220"/>
      <c r="CA952" s="220"/>
      <c r="CB952" s="220"/>
      <c r="CC952" s="220"/>
      <c r="CD952" s="220"/>
      <c r="CE952" s="220"/>
      <c r="CF952" s="220"/>
      <c r="CG952" s="220"/>
      <c r="CH952" s="220"/>
      <c r="CI952" s="220"/>
      <c r="CJ952" s="220"/>
      <c r="CK952" s="220"/>
      <c r="CL952" s="220"/>
      <c r="CM952" s="220"/>
      <c r="CN952" s="220"/>
      <c r="CO952" s="220"/>
      <c r="CP952" s="220"/>
      <c r="CQ952" s="220"/>
    </row>
    <row r="953" spans="2:95" ht="12.75" x14ac:dyDescent="0.2">
      <c r="P953" s="116"/>
      <c r="R953" s="220"/>
      <c r="S953" s="220"/>
      <c r="T953" s="220"/>
      <c r="U953" s="220"/>
      <c r="V953" s="220"/>
      <c r="W953" s="220"/>
      <c r="X953" s="220"/>
      <c r="Y953" s="220"/>
      <c r="Z953" s="220"/>
      <c r="AA953" s="220"/>
      <c r="AB953" s="220"/>
      <c r="AC953" s="220"/>
      <c r="AD953" s="220"/>
      <c r="AE953" s="220"/>
      <c r="AF953" s="220"/>
      <c r="AG953" s="220"/>
      <c r="AH953" s="220"/>
      <c r="AI953" s="220"/>
      <c r="AJ953" s="220"/>
      <c r="AK953" s="220"/>
      <c r="AL953" s="220"/>
      <c r="AM953" s="220"/>
      <c r="AN953" s="220"/>
      <c r="AO953" s="220"/>
      <c r="AP953" s="220"/>
      <c r="AQ953" s="220"/>
      <c r="AR953" s="220"/>
      <c r="AS953" s="220"/>
      <c r="AT953" s="220"/>
      <c r="AU953" s="220"/>
      <c r="AV953" s="220"/>
      <c r="AW953" s="220"/>
      <c r="AX953" s="220"/>
      <c r="AY953" s="220"/>
      <c r="AZ953" s="220"/>
      <c r="BA953" s="220"/>
      <c r="BB953" s="220"/>
      <c r="BC953" s="220"/>
      <c r="BD953" s="220"/>
      <c r="BE953" s="220"/>
      <c r="BF953" s="220"/>
      <c r="BG953" s="220"/>
      <c r="BH953" s="220"/>
      <c r="BI953" s="220"/>
      <c r="BJ953" s="220"/>
      <c r="BK953" s="220"/>
      <c r="BL953" s="220"/>
      <c r="BM953" s="220"/>
      <c r="BN953" s="220"/>
      <c r="BO953" s="220"/>
      <c r="BP953" s="220"/>
      <c r="BQ953" s="220"/>
      <c r="BR953" s="220"/>
      <c r="BS953" s="220"/>
      <c r="BT953" s="220"/>
      <c r="BU953" s="220"/>
      <c r="BV953" s="220"/>
      <c r="BW953" s="220"/>
      <c r="BX953" s="220"/>
      <c r="BY953" s="220"/>
      <c r="BZ953" s="220"/>
      <c r="CA953" s="220"/>
      <c r="CB953" s="220"/>
      <c r="CC953" s="220"/>
      <c r="CD953" s="220"/>
      <c r="CE953" s="220"/>
      <c r="CF953" s="220"/>
      <c r="CG953" s="220"/>
      <c r="CH953" s="220"/>
      <c r="CI953" s="220"/>
      <c r="CJ953" s="220"/>
      <c r="CK953" s="220"/>
      <c r="CL953" s="220"/>
      <c r="CM953" s="220"/>
      <c r="CN953" s="220"/>
      <c r="CO953" s="220"/>
      <c r="CP953" s="220"/>
      <c r="CQ953" s="220"/>
    </row>
    <row r="954" spans="2:95" ht="12.75" x14ac:dyDescent="0.2">
      <c r="B954" s="41" t="s">
        <v>580</v>
      </c>
      <c r="P954" s="116"/>
      <c r="R954" s="220"/>
      <c r="S954" s="220"/>
      <c r="T954" s="220"/>
      <c r="U954" s="220"/>
      <c r="V954" s="220"/>
      <c r="W954" s="220"/>
      <c r="X954" s="220"/>
      <c r="Y954" s="220"/>
      <c r="Z954" s="220"/>
      <c r="AA954" s="220"/>
      <c r="AB954" s="220"/>
      <c r="AC954" s="220"/>
      <c r="AD954" s="220"/>
      <c r="AE954" s="220"/>
      <c r="AF954" s="220"/>
      <c r="AG954" s="220"/>
      <c r="AH954" s="220"/>
      <c r="AI954" s="220"/>
      <c r="AJ954" s="220"/>
      <c r="AK954" s="220"/>
      <c r="AL954" s="220"/>
      <c r="AM954" s="220"/>
      <c r="AN954" s="220"/>
      <c r="AO954" s="220"/>
      <c r="AP954" s="220"/>
      <c r="AQ954" s="220"/>
      <c r="AR954" s="220"/>
      <c r="AS954" s="220"/>
      <c r="AT954" s="220"/>
      <c r="AU954" s="220"/>
      <c r="AV954" s="220"/>
      <c r="AW954" s="220"/>
      <c r="AX954" s="220"/>
      <c r="AY954" s="220"/>
      <c r="AZ954" s="220"/>
      <c r="BA954" s="220"/>
      <c r="BB954" s="220"/>
      <c r="BC954" s="220"/>
      <c r="BD954" s="220"/>
      <c r="BE954" s="220"/>
      <c r="BF954" s="220"/>
      <c r="BG954" s="220"/>
      <c r="BH954" s="220"/>
      <c r="BI954" s="220"/>
      <c r="BJ954" s="220"/>
      <c r="BK954" s="220"/>
      <c r="BL954" s="220"/>
      <c r="BM954" s="220"/>
      <c r="BN954" s="220"/>
      <c r="BO954" s="220"/>
      <c r="BP954" s="220"/>
      <c r="BQ954" s="220"/>
      <c r="BR954" s="220"/>
      <c r="BS954" s="220"/>
      <c r="BT954" s="220"/>
      <c r="BU954" s="220"/>
      <c r="BV954" s="220"/>
      <c r="BW954" s="220"/>
      <c r="BX954" s="220"/>
      <c r="BY954" s="220"/>
      <c r="BZ954" s="220"/>
      <c r="CA954" s="220"/>
      <c r="CB954" s="220"/>
      <c r="CC954" s="220"/>
      <c r="CD954" s="220"/>
      <c r="CE954" s="220"/>
      <c r="CF954" s="220"/>
      <c r="CG954" s="220"/>
      <c r="CH954" s="220"/>
      <c r="CI954" s="220"/>
      <c r="CJ954" s="220"/>
      <c r="CK954" s="220"/>
      <c r="CL954" s="220"/>
      <c r="CM954" s="220"/>
      <c r="CN954" s="220"/>
      <c r="CO954" s="220"/>
      <c r="CP954" s="220"/>
      <c r="CQ954" s="220"/>
    </row>
    <row r="955" spans="2:95" ht="12.75" x14ac:dyDescent="0.2">
      <c r="P955" s="116"/>
      <c r="R955" s="220"/>
      <c r="S955" s="220"/>
      <c r="T955" s="220"/>
      <c r="U955" s="220"/>
      <c r="V955" s="220"/>
      <c r="W955" s="220"/>
      <c r="X955" s="220"/>
      <c r="Y955" s="220"/>
      <c r="Z955" s="220"/>
      <c r="AA955" s="220"/>
      <c r="AB955" s="220"/>
      <c r="AC955" s="220"/>
      <c r="AD955" s="220"/>
      <c r="AE955" s="220"/>
      <c r="AF955" s="220"/>
      <c r="AG955" s="220"/>
      <c r="AH955" s="220"/>
      <c r="AI955" s="220"/>
      <c r="AJ955" s="220"/>
      <c r="AK955" s="220"/>
      <c r="AL955" s="220"/>
      <c r="AM955" s="220"/>
      <c r="AN955" s="220"/>
      <c r="AO955" s="220"/>
      <c r="AP955" s="220"/>
      <c r="AQ955" s="220"/>
      <c r="AR955" s="220"/>
      <c r="AS955" s="220"/>
      <c r="AT955" s="220"/>
      <c r="AU955" s="220"/>
      <c r="AV955" s="220"/>
      <c r="AW955" s="220"/>
      <c r="AX955" s="220"/>
      <c r="AY955" s="220"/>
      <c r="AZ955" s="220"/>
      <c r="BA955" s="220"/>
      <c r="BB955" s="220"/>
      <c r="BC955" s="220"/>
      <c r="BD955" s="220"/>
      <c r="BE955" s="220"/>
      <c r="BF955" s="220"/>
      <c r="BG955" s="220"/>
      <c r="BH955" s="220"/>
      <c r="BI955" s="220"/>
      <c r="BJ955" s="220"/>
      <c r="BK955" s="220"/>
      <c r="BL955" s="220"/>
      <c r="BM955" s="220"/>
      <c r="BN955" s="220"/>
      <c r="BO955" s="220"/>
      <c r="BP955" s="220"/>
      <c r="BQ955" s="220"/>
      <c r="BR955" s="220"/>
      <c r="BS955" s="220"/>
      <c r="BT955" s="220"/>
      <c r="BU955" s="220"/>
      <c r="BV955" s="220"/>
      <c r="BW955" s="220"/>
      <c r="BX955" s="220"/>
      <c r="BY955" s="220"/>
      <c r="BZ955" s="220"/>
      <c r="CA955" s="220"/>
      <c r="CB955" s="220"/>
      <c r="CC955" s="220"/>
      <c r="CD955" s="220"/>
      <c r="CE955" s="220"/>
      <c r="CF955" s="220"/>
      <c r="CG955" s="220"/>
      <c r="CH955" s="220"/>
      <c r="CI955" s="220"/>
      <c r="CJ955" s="220"/>
      <c r="CK955" s="220"/>
      <c r="CL955" s="220"/>
      <c r="CM955" s="220"/>
      <c r="CN955" s="220"/>
      <c r="CO955" s="220"/>
      <c r="CP955" s="220"/>
      <c r="CQ955" s="220"/>
    </row>
    <row r="956" spans="2:95" ht="12.75" x14ac:dyDescent="0.2">
      <c r="B956" s="3" t="s">
        <v>238</v>
      </c>
      <c r="J956" s="5" t="s">
        <v>5</v>
      </c>
      <c r="P956" s="116"/>
      <c r="R956" s="223">
        <f>Q959</f>
        <v>0</v>
      </c>
      <c r="S956" s="223">
        <f t="shared" ref="S956:CD956" si="421">R959</f>
        <v>0</v>
      </c>
      <c r="T956" s="223">
        <f t="shared" si="421"/>
        <v>0</v>
      </c>
      <c r="U956" s="223">
        <f t="shared" si="421"/>
        <v>0</v>
      </c>
      <c r="V956" s="223">
        <f t="shared" si="421"/>
        <v>0</v>
      </c>
      <c r="W956" s="223">
        <f t="shared" si="421"/>
        <v>0</v>
      </c>
      <c r="X956" s="223">
        <f t="shared" si="421"/>
        <v>0</v>
      </c>
      <c r="Y956" s="223">
        <f t="shared" si="421"/>
        <v>0</v>
      </c>
      <c r="Z956" s="223">
        <f t="shared" si="421"/>
        <v>0</v>
      </c>
      <c r="AA956" s="223">
        <f t="shared" si="421"/>
        <v>0</v>
      </c>
      <c r="AB956" s="223">
        <f t="shared" si="421"/>
        <v>0</v>
      </c>
      <c r="AC956" s="223">
        <f t="shared" si="421"/>
        <v>0</v>
      </c>
      <c r="AD956" s="223">
        <f t="shared" si="421"/>
        <v>0</v>
      </c>
      <c r="AE956" s="223">
        <f t="shared" si="421"/>
        <v>0</v>
      </c>
      <c r="AF956" s="223">
        <f t="shared" si="421"/>
        <v>0</v>
      </c>
      <c r="AG956" s="223">
        <f t="shared" si="421"/>
        <v>0</v>
      </c>
      <c r="AH956" s="223">
        <f t="shared" si="421"/>
        <v>0</v>
      </c>
      <c r="AI956" s="223">
        <f t="shared" si="421"/>
        <v>0</v>
      </c>
      <c r="AJ956" s="223">
        <f t="shared" si="421"/>
        <v>0</v>
      </c>
      <c r="AK956" s="223">
        <f t="shared" si="421"/>
        <v>0</v>
      </c>
      <c r="AL956" s="223">
        <f t="shared" si="421"/>
        <v>0</v>
      </c>
      <c r="AM956" s="223">
        <f t="shared" si="421"/>
        <v>0</v>
      </c>
      <c r="AN956" s="223">
        <f t="shared" si="421"/>
        <v>0</v>
      </c>
      <c r="AO956" s="223">
        <f t="shared" si="421"/>
        <v>0</v>
      </c>
      <c r="AP956" s="223">
        <f t="shared" si="421"/>
        <v>0</v>
      </c>
      <c r="AQ956" s="223">
        <f t="shared" si="421"/>
        <v>0</v>
      </c>
      <c r="AR956" s="223">
        <f t="shared" si="421"/>
        <v>0</v>
      </c>
      <c r="AS956" s="223">
        <f t="shared" si="421"/>
        <v>0</v>
      </c>
      <c r="AT956" s="223">
        <f t="shared" si="421"/>
        <v>0</v>
      </c>
      <c r="AU956" s="223">
        <f t="shared" si="421"/>
        <v>0</v>
      </c>
      <c r="AV956" s="223">
        <f t="shared" si="421"/>
        <v>0</v>
      </c>
      <c r="AW956" s="223">
        <f t="shared" si="421"/>
        <v>0</v>
      </c>
      <c r="AX956" s="223">
        <f t="shared" si="421"/>
        <v>0</v>
      </c>
      <c r="AY956" s="223">
        <f t="shared" si="421"/>
        <v>0</v>
      </c>
      <c r="AZ956" s="223">
        <f t="shared" si="421"/>
        <v>0</v>
      </c>
      <c r="BA956" s="223">
        <f t="shared" si="421"/>
        <v>0</v>
      </c>
      <c r="BB956" s="223">
        <f t="shared" si="421"/>
        <v>0</v>
      </c>
      <c r="BC956" s="223">
        <f t="shared" si="421"/>
        <v>0</v>
      </c>
      <c r="BD956" s="223">
        <f t="shared" si="421"/>
        <v>0</v>
      </c>
      <c r="BE956" s="223">
        <f t="shared" si="421"/>
        <v>0</v>
      </c>
      <c r="BF956" s="223">
        <f t="shared" si="421"/>
        <v>0</v>
      </c>
      <c r="BG956" s="223">
        <f t="shared" si="421"/>
        <v>0</v>
      </c>
      <c r="BH956" s="223">
        <f t="shared" si="421"/>
        <v>0</v>
      </c>
      <c r="BI956" s="223">
        <f t="shared" si="421"/>
        <v>0</v>
      </c>
      <c r="BJ956" s="223">
        <f t="shared" si="421"/>
        <v>0</v>
      </c>
      <c r="BK956" s="223">
        <f t="shared" si="421"/>
        <v>0</v>
      </c>
      <c r="BL956" s="223">
        <f t="shared" si="421"/>
        <v>0</v>
      </c>
      <c r="BM956" s="223">
        <f t="shared" si="421"/>
        <v>0</v>
      </c>
      <c r="BN956" s="223">
        <f t="shared" si="421"/>
        <v>0</v>
      </c>
      <c r="BO956" s="223">
        <f t="shared" si="421"/>
        <v>0</v>
      </c>
      <c r="BP956" s="223">
        <f t="shared" si="421"/>
        <v>0</v>
      </c>
      <c r="BQ956" s="223">
        <f t="shared" si="421"/>
        <v>0</v>
      </c>
      <c r="BR956" s="223">
        <f t="shared" si="421"/>
        <v>0</v>
      </c>
      <c r="BS956" s="223">
        <f t="shared" si="421"/>
        <v>0</v>
      </c>
      <c r="BT956" s="223">
        <f t="shared" si="421"/>
        <v>0</v>
      </c>
      <c r="BU956" s="223">
        <f t="shared" si="421"/>
        <v>0</v>
      </c>
      <c r="BV956" s="223">
        <f t="shared" si="421"/>
        <v>0</v>
      </c>
      <c r="BW956" s="223">
        <f t="shared" si="421"/>
        <v>0</v>
      </c>
      <c r="BX956" s="223">
        <f t="shared" si="421"/>
        <v>0</v>
      </c>
      <c r="BY956" s="223">
        <f t="shared" si="421"/>
        <v>0</v>
      </c>
      <c r="BZ956" s="223">
        <f t="shared" si="421"/>
        <v>0</v>
      </c>
      <c r="CA956" s="223">
        <f t="shared" si="421"/>
        <v>0</v>
      </c>
      <c r="CB956" s="223">
        <f t="shared" si="421"/>
        <v>0</v>
      </c>
      <c r="CC956" s="223">
        <f t="shared" si="421"/>
        <v>0</v>
      </c>
      <c r="CD956" s="223">
        <f t="shared" si="421"/>
        <v>0</v>
      </c>
      <c r="CE956" s="223">
        <f t="shared" ref="CE956:CP956" si="422">CD959</f>
        <v>0</v>
      </c>
      <c r="CF956" s="223">
        <f t="shared" si="422"/>
        <v>0</v>
      </c>
      <c r="CG956" s="223">
        <f t="shared" si="422"/>
        <v>0</v>
      </c>
      <c r="CH956" s="223">
        <f t="shared" si="422"/>
        <v>0</v>
      </c>
      <c r="CI956" s="223">
        <f t="shared" si="422"/>
        <v>0</v>
      </c>
      <c r="CJ956" s="223">
        <f t="shared" si="422"/>
        <v>0</v>
      </c>
      <c r="CK956" s="223">
        <f t="shared" si="422"/>
        <v>0</v>
      </c>
      <c r="CL956" s="223">
        <f t="shared" si="422"/>
        <v>0</v>
      </c>
      <c r="CM956" s="223">
        <f t="shared" si="422"/>
        <v>0</v>
      </c>
      <c r="CN956" s="223">
        <f t="shared" si="422"/>
        <v>0</v>
      </c>
      <c r="CO956" s="223">
        <f t="shared" si="422"/>
        <v>0</v>
      </c>
      <c r="CP956" s="223">
        <f t="shared" si="422"/>
        <v>0</v>
      </c>
      <c r="CQ956" s="220"/>
    </row>
    <row r="957" spans="2:95" ht="12.75" x14ac:dyDescent="0.2">
      <c r="B957" s="3" t="s">
        <v>446</v>
      </c>
      <c r="J957" s="5" t="s">
        <v>5</v>
      </c>
      <c r="P957" s="127">
        <f t="shared" ref="P957:P958" si="423">SUM(R957:CP957)</f>
        <v>24.64733917771683</v>
      </c>
      <c r="R957" s="221">
        <f t="shared" ref="R957:AW957" si="424">R951</f>
        <v>0</v>
      </c>
      <c r="S957" s="221">
        <f t="shared" si="424"/>
        <v>0</v>
      </c>
      <c r="T957" s="221">
        <f t="shared" si="424"/>
        <v>0</v>
      </c>
      <c r="U957" s="221">
        <f t="shared" si="424"/>
        <v>0</v>
      </c>
      <c r="V957" s="221">
        <f t="shared" si="424"/>
        <v>0</v>
      </c>
      <c r="W957" s="221">
        <f t="shared" si="424"/>
        <v>0</v>
      </c>
      <c r="X957" s="221">
        <f t="shared" si="424"/>
        <v>10.357479971504242</v>
      </c>
      <c r="Y957" s="221">
        <f t="shared" si="424"/>
        <v>9.7061085474922493</v>
      </c>
      <c r="Z957" s="221">
        <f t="shared" si="424"/>
        <v>4.5837506587203398</v>
      </c>
      <c r="AA957" s="221">
        <f t="shared" si="424"/>
        <v>0</v>
      </c>
      <c r="AB957" s="221">
        <f t="shared" si="424"/>
        <v>0</v>
      </c>
      <c r="AC957" s="221">
        <f t="shared" si="424"/>
        <v>0</v>
      </c>
      <c r="AD957" s="221">
        <f t="shared" si="424"/>
        <v>0</v>
      </c>
      <c r="AE957" s="221">
        <f t="shared" si="424"/>
        <v>0</v>
      </c>
      <c r="AF957" s="221">
        <f t="shared" si="424"/>
        <v>0</v>
      </c>
      <c r="AG957" s="221">
        <f t="shared" si="424"/>
        <v>0</v>
      </c>
      <c r="AH957" s="221">
        <f t="shared" si="424"/>
        <v>0</v>
      </c>
      <c r="AI957" s="221">
        <f t="shared" si="424"/>
        <v>0</v>
      </c>
      <c r="AJ957" s="221">
        <f t="shared" si="424"/>
        <v>0</v>
      </c>
      <c r="AK957" s="221">
        <f t="shared" si="424"/>
        <v>0</v>
      </c>
      <c r="AL957" s="221">
        <f t="shared" si="424"/>
        <v>0</v>
      </c>
      <c r="AM957" s="221">
        <f t="shared" si="424"/>
        <v>0</v>
      </c>
      <c r="AN957" s="221">
        <f t="shared" si="424"/>
        <v>0</v>
      </c>
      <c r="AO957" s="221">
        <f t="shared" si="424"/>
        <v>0</v>
      </c>
      <c r="AP957" s="221">
        <f t="shared" si="424"/>
        <v>0</v>
      </c>
      <c r="AQ957" s="221">
        <f t="shared" si="424"/>
        <v>0</v>
      </c>
      <c r="AR957" s="221">
        <f t="shared" si="424"/>
        <v>0</v>
      </c>
      <c r="AS957" s="221">
        <f t="shared" si="424"/>
        <v>0</v>
      </c>
      <c r="AT957" s="221">
        <f t="shared" si="424"/>
        <v>0</v>
      </c>
      <c r="AU957" s="221">
        <f t="shared" si="424"/>
        <v>0</v>
      </c>
      <c r="AV957" s="221">
        <f t="shared" si="424"/>
        <v>0</v>
      </c>
      <c r="AW957" s="221">
        <f t="shared" si="424"/>
        <v>0</v>
      </c>
      <c r="AX957" s="221">
        <f t="shared" ref="AX957:CC957" si="425">AX951</f>
        <v>0</v>
      </c>
      <c r="AY957" s="221">
        <f t="shared" si="425"/>
        <v>0</v>
      </c>
      <c r="AZ957" s="221">
        <f t="shared" si="425"/>
        <v>0</v>
      </c>
      <c r="BA957" s="221">
        <f t="shared" si="425"/>
        <v>0</v>
      </c>
      <c r="BB957" s="221">
        <f t="shared" si="425"/>
        <v>0</v>
      </c>
      <c r="BC957" s="221">
        <f t="shared" si="425"/>
        <v>0</v>
      </c>
      <c r="BD957" s="221">
        <f t="shared" si="425"/>
        <v>0</v>
      </c>
      <c r="BE957" s="221">
        <f t="shared" si="425"/>
        <v>0</v>
      </c>
      <c r="BF957" s="221">
        <f t="shared" si="425"/>
        <v>0</v>
      </c>
      <c r="BG957" s="221">
        <f t="shared" si="425"/>
        <v>0</v>
      </c>
      <c r="BH957" s="221">
        <f t="shared" si="425"/>
        <v>0</v>
      </c>
      <c r="BI957" s="221">
        <f t="shared" si="425"/>
        <v>0</v>
      </c>
      <c r="BJ957" s="221">
        <f t="shared" si="425"/>
        <v>0</v>
      </c>
      <c r="BK957" s="221">
        <f t="shared" si="425"/>
        <v>0</v>
      </c>
      <c r="BL957" s="221">
        <f t="shared" si="425"/>
        <v>0</v>
      </c>
      <c r="BM957" s="221">
        <f t="shared" si="425"/>
        <v>0</v>
      </c>
      <c r="BN957" s="221">
        <f t="shared" si="425"/>
        <v>0</v>
      </c>
      <c r="BO957" s="221">
        <f t="shared" si="425"/>
        <v>0</v>
      </c>
      <c r="BP957" s="221">
        <f t="shared" si="425"/>
        <v>0</v>
      </c>
      <c r="BQ957" s="221">
        <f t="shared" si="425"/>
        <v>0</v>
      </c>
      <c r="BR957" s="221">
        <f t="shared" si="425"/>
        <v>0</v>
      </c>
      <c r="BS957" s="221">
        <f t="shared" si="425"/>
        <v>0</v>
      </c>
      <c r="BT957" s="221">
        <f t="shared" si="425"/>
        <v>0</v>
      </c>
      <c r="BU957" s="221">
        <f t="shared" si="425"/>
        <v>0</v>
      </c>
      <c r="BV957" s="221">
        <f t="shared" si="425"/>
        <v>0</v>
      </c>
      <c r="BW957" s="221">
        <f t="shared" si="425"/>
        <v>0</v>
      </c>
      <c r="BX957" s="221">
        <f t="shared" si="425"/>
        <v>0</v>
      </c>
      <c r="BY957" s="221">
        <f t="shared" si="425"/>
        <v>0</v>
      </c>
      <c r="BZ957" s="221">
        <f t="shared" si="425"/>
        <v>0</v>
      </c>
      <c r="CA957" s="221">
        <f t="shared" si="425"/>
        <v>0</v>
      </c>
      <c r="CB957" s="221">
        <f t="shared" si="425"/>
        <v>0</v>
      </c>
      <c r="CC957" s="221">
        <f t="shared" si="425"/>
        <v>0</v>
      </c>
      <c r="CD957" s="221">
        <f t="shared" ref="CD957:CP957" si="426">CD951</f>
        <v>0</v>
      </c>
      <c r="CE957" s="221">
        <f t="shared" si="426"/>
        <v>0</v>
      </c>
      <c r="CF957" s="221">
        <f t="shared" si="426"/>
        <v>0</v>
      </c>
      <c r="CG957" s="221">
        <f t="shared" si="426"/>
        <v>0</v>
      </c>
      <c r="CH957" s="221">
        <f t="shared" si="426"/>
        <v>0</v>
      </c>
      <c r="CI957" s="221">
        <f t="shared" si="426"/>
        <v>0</v>
      </c>
      <c r="CJ957" s="221">
        <f t="shared" si="426"/>
        <v>0</v>
      </c>
      <c r="CK957" s="221">
        <f t="shared" si="426"/>
        <v>0</v>
      </c>
      <c r="CL957" s="221">
        <f t="shared" si="426"/>
        <v>0</v>
      </c>
      <c r="CM957" s="221">
        <f t="shared" si="426"/>
        <v>0</v>
      </c>
      <c r="CN957" s="221">
        <f t="shared" si="426"/>
        <v>0</v>
      </c>
      <c r="CO957" s="221">
        <f t="shared" si="426"/>
        <v>0</v>
      </c>
      <c r="CP957" s="221">
        <f t="shared" si="426"/>
        <v>0</v>
      </c>
      <c r="CQ957" s="220"/>
    </row>
    <row r="958" spans="2:95" ht="12.75" x14ac:dyDescent="0.2">
      <c r="B958" s="3" t="s">
        <v>581</v>
      </c>
      <c r="J958" s="5" t="s">
        <v>5</v>
      </c>
      <c r="P958" s="127">
        <f t="shared" si="423"/>
        <v>24.64733917771683</v>
      </c>
      <c r="R958" s="221">
        <f t="shared" ref="R958:AW958" si="427">MIN(SUM(R956:R957),MAX(R934-R935,0))*R932</f>
        <v>0</v>
      </c>
      <c r="S958" s="221">
        <f t="shared" si="427"/>
        <v>0</v>
      </c>
      <c r="T958" s="221">
        <f t="shared" si="427"/>
        <v>0</v>
      </c>
      <c r="U958" s="221">
        <f t="shared" si="427"/>
        <v>0</v>
      </c>
      <c r="V958" s="221">
        <f t="shared" si="427"/>
        <v>0</v>
      </c>
      <c r="W958" s="221">
        <f t="shared" si="427"/>
        <v>0</v>
      </c>
      <c r="X958" s="221">
        <f t="shared" si="427"/>
        <v>10.357479971504242</v>
      </c>
      <c r="Y958" s="221">
        <f t="shared" si="427"/>
        <v>9.7061085474922493</v>
      </c>
      <c r="Z958" s="221">
        <f t="shared" si="427"/>
        <v>4.5837506587203398</v>
      </c>
      <c r="AA958" s="221">
        <f t="shared" si="427"/>
        <v>0</v>
      </c>
      <c r="AB958" s="221">
        <f t="shared" si="427"/>
        <v>0</v>
      </c>
      <c r="AC958" s="221">
        <f t="shared" si="427"/>
        <v>0</v>
      </c>
      <c r="AD958" s="221">
        <f t="shared" si="427"/>
        <v>0</v>
      </c>
      <c r="AE958" s="221">
        <f t="shared" si="427"/>
        <v>0</v>
      </c>
      <c r="AF958" s="221">
        <f t="shared" si="427"/>
        <v>0</v>
      </c>
      <c r="AG958" s="221">
        <f t="shared" si="427"/>
        <v>0</v>
      </c>
      <c r="AH958" s="221">
        <f t="shared" si="427"/>
        <v>0</v>
      </c>
      <c r="AI958" s="221">
        <f t="shared" si="427"/>
        <v>0</v>
      </c>
      <c r="AJ958" s="221">
        <f t="shared" si="427"/>
        <v>0</v>
      </c>
      <c r="AK958" s="221">
        <f t="shared" si="427"/>
        <v>0</v>
      </c>
      <c r="AL958" s="221">
        <f t="shared" si="427"/>
        <v>0</v>
      </c>
      <c r="AM958" s="221">
        <f t="shared" si="427"/>
        <v>0</v>
      </c>
      <c r="AN958" s="221">
        <f t="shared" si="427"/>
        <v>0</v>
      </c>
      <c r="AO958" s="221">
        <f t="shared" si="427"/>
        <v>0</v>
      </c>
      <c r="AP958" s="221">
        <f t="shared" si="427"/>
        <v>0</v>
      </c>
      <c r="AQ958" s="221">
        <f t="shared" si="427"/>
        <v>0</v>
      </c>
      <c r="AR958" s="221">
        <f t="shared" si="427"/>
        <v>0</v>
      </c>
      <c r="AS958" s="221">
        <f t="shared" si="427"/>
        <v>0</v>
      </c>
      <c r="AT958" s="221">
        <f t="shared" si="427"/>
        <v>0</v>
      </c>
      <c r="AU958" s="221">
        <f t="shared" si="427"/>
        <v>0</v>
      </c>
      <c r="AV958" s="221">
        <f t="shared" si="427"/>
        <v>0</v>
      </c>
      <c r="AW958" s="221">
        <f t="shared" si="427"/>
        <v>0</v>
      </c>
      <c r="AX958" s="221">
        <f t="shared" ref="AX958:CC958" si="428">MIN(SUM(AX956:AX957),MAX(AX934-AX935,0))*AX932</f>
        <v>0</v>
      </c>
      <c r="AY958" s="221">
        <f t="shared" si="428"/>
        <v>0</v>
      </c>
      <c r="AZ958" s="221">
        <f t="shared" si="428"/>
        <v>0</v>
      </c>
      <c r="BA958" s="221">
        <f t="shared" si="428"/>
        <v>0</v>
      </c>
      <c r="BB958" s="221">
        <f t="shared" si="428"/>
        <v>0</v>
      </c>
      <c r="BC958" s="221">
        <f t="shared" si="428"/>
        <v>0</v>
      </c>
      <c r="BD958" s="221">
        <f t="shared" si="428"/>
        <v>0</v>
      </c>
      <c r="BE958" s="221">
        <f t="shared" si="428"/>
        <v>0</v>
      </c>
      <c r="BF958" s="221">
        <f t="shared" si="428"/>
        <v>0</v>
      </c>
      <c r="BG958" s="221">
        <f t="shared" si="428"/>
        <v>0</v>
      </c>
      <c r="BH958" s="221">
        <f t="shared" si="428"/>
        <v>0</v>
      </c>
      <c r="BI958" s="221">
        <f t="shared" si="428"/>
        <v>0</v>
      </c>
      <c r="BJ958" s="221">
        <f t="shared" si="428"/>
        <v>0</v>
      </c>
      <c r="BK958" s="221">
        <f t="shared" si="428"/>
        <v>0</v>
      </c>
      <c r="BL958" s="221">
        <f t="shared" si="428"/>
        <v>0</v>
      </c>
      <c r="BM958" s="221">
        <f t="shared" si="428"/>
        <v>0</v>
      </c>
      <c r="BN958" s="221">
        <f t="shared" si="428"/>
        <v>0</v>
      </c>
      <c r="BO958" s="221">
        <f t="shared" si="428"/>
        <v>0</v>
      </c>
      <c r="BP958" s="221">
        <f t="shared" si="428"/>
        <v>0</v>
      </c>
      <c r="BQ958" s="221">
        <f t="shared" si="428"/>
        <v>0</v>
      </c>
      <c r="BR958" s="221">
        <f t="shared" si="428"/>
        <v>0</v>
      </c>
      <c r="BS958" s="221">
        <f t="shared" si="428"/>
        <v>0</v>
      </c>
      <c r="BT958" s="221">
        <f t="shared" si="428"/>
        <v>0</v>
      </c>
      <c r="BU958" s="221">
        <f t="shared" si="428"/>
        <v>0</v>
      </c>
      <c r="BV958" s="221">
        <f t="shared" si="428"/>
        <v>0</v>
      </c>
      <c r="BW958" s="221">
        <f t="shared" si="428"/>
        <v>0</v>
      </c>
      <c r="BX958" s="221">
        <f t="shared" si="428"/>
        <v>0</v>
      </c>
      <c r="BY958" s="221">
        <f t="shared" si="428"/>
        <v>0</v>
      </c>
      <c r="BZ958" s="221">
        <f t="shared" si="428"/>
        <v>0</v>
      </c>
      <c r="CA958" s="221">
        <f t="shared" si="428"/>
        <v>0</v>
      </c>
      <c r="CB958" s="221">
        <f t="shared" si="428"/>
        <v>0</v>
      </c>
      <c r="CC958" s="221">
        <f t="shared" si="428"/>
        <v>0</v>
      </c>
      <c r="CD958" s="221">
        <f t="shared" ref="CD958:CP958" si="429">MIN(SUM(CD956:CD957),MAX(CD934-CD935,0))*CD932</f>
        <v>0</v>
      </c>
      <c r="CE958" s="221">
        <f t="shared" si="429"/>
        <v>0</v>
      </c>
      <c r="CF958" s="221">
        <f t="shared" si="429"/>
        <v>0</v>
      </c>
      <c r="CG958" s="221">
        <f t="shared" si="429"/>
        <v>0</v>
      </c>
      <c r="CH958" s="221">
        <f t="shared" si="429"/>
        <v>0</v>
      </c>
      <c r="CI958" s="221">
        <f t="shared" si="429"/>
        <v>0</v>
      </c>
      <c r="CJ958" s="221">
        <f t="shared" si="429"/>
        <v>0</v>
      </c>
      <c r="CK958" s="221">
        <f t="shared" si="429"/>
        <v>0</v>
      </c>
      <c r="CL958" s="221">
        <f t="shared" si="429"/>
        <v>0</v>
      </c>
      <c r="CM958" s="221">
        <f t="shared" si="429"/>
        <v>0</v>
      </c>
      <c r="CN958" s="221">
        <f t="shared" si="429"/>
        <v>0</v>
      </c>
      <c r="CO958" s="221">
        <f t="shared" si="429"/>
        <v>0</v>
      </c>
      <c r="CP958" s="221">
        <f t="shared" si="429"/>
        <v>0</v>
      </c>
      <c r="CQ958" s="220"/>
    </row>
    <row r="959" spans="2:95" ht="12.75" x14ac:dyDescent="0.2">
      <c r="B959" s="3" t="s">
        <v>242</v>
      </c>
      <c r="J959" s="5" t="s">
        <v>5</v>
      </c>
      <c r="P959" s="116"/>
      <c r="R959" s="223">
        <f>R956+R957-R958</f>
        <v>0</v>
      </c>
      <c r="S959" s="223">
        <f t="shared" ref="S959:CD959" si="430">S956+S957-S958</f>
        <v>0</v>
      </c>
      <c r="T959" s="223">
        <f t="shared" si="430"/>
        <v>0</v>
      </c>
      <c r="U959" s="223">
        <f t="shared" si="430"/>
        <v>0</v>
      </c>
      <c r="V959" s="223">
        <f t="shared" si="430"/>
        <v>0</v>
      </c>
      <c r="W959" s="223">
        <f t="shared" si="430"/>
        <v>0</v>
      </c>
      <c r="X959" s="223">
        <f t="shared" si="430"/>
        <v>0</v>
      </c>
      <c r="Y959" s="223">
        <f t="shared" si="430"/>
        <v>0</v>
      </c>
      <c r="Z959" s="223">
        <f t="shared" si="430"/>
        <v>0</v>
      </c>
      <c r="AA959" s="223">
        <f t="shared" si="430"/>
        <v>0</v>
      </c>
      <c r="AB959" s="223">
        <f t="shared" si="430"/>
        <v>0</v>
      </c>
      <c r="AC959" s="223">
        <f t="shared" si="430"/>
        <v>0</v>
      </c>
      <c r="AD959" s="223">
        <f t="shared" si="430"/>
        <v>0</v>
      </c>
      <c r="AE959" s="223">
        <f t="shared" si="430"/>
        <v>0</v>
      </c>
      <c r="AF959" s="223">
        <f t="shared" si="430"/>
        <v>0</v>
      </c>
      <c r="AG959" s="223">
        <f t="shared" si="430"/>
        <v>0</v>
      </c>
      <c r="AH959" s="223">
        <f t="shared" si="430"/>
        <v>0</v>
      </c>
      <c r="AI959" s="223">
        <f t="shared" si="430"/>
        <v>0</v>
      </c>
      <c r="AJ959" s="223">
        <f t="shared" si="430"/>
        <v>0</v>
      </c>
      <c r="AK959" s="223">
        <f t="shared" si="430"/>
        <v>0</v>
      </c>
      <c r="AL959" s="223">
        <f t="shared" si="430"/>
        <v>0</v>
      </c>
      <c r="AM959" s="223">
        <f t="shared" si="430"/>
        <v>0</v>
      </c>
      <c r="AN959" s="223">
        <f t="shared" si="430"/>
        <v>0</v>
      </c>
      <c r="AO959" s="223">
        <f t="shared" si="430"/>
        <v>0</v>
      </c>
      <c r="AP959" s="223">
        <f t="shared" si="430"/>
        <v>0</v>
      </c>
      <c r="AQ959" s="223">
        <f t="shared" si="430"/>
        <v>0</v>
      </c>
      <c r="AR959" s="223">
        <f t="shared" si="430"/>
        <v>0</v>
      </c>
      <c r="AS959" s="223">
        <f t="shared" si="430"/>
        <v>0</v>
      </c>
      <c r="AT959" s="223">
        <f t="shared" si="430"/>
        <v>0</v>
      </c>
      <c r="AU959" s="223">
        <f t="shared" si="430"/>
        <v>0</v>
      </c>
      <c r="AV959" s="223">
        <f t="shared" si="430"/>
        <v>0</v>
      </c>
      <c r="AW959" s="223">
        <f t="shared" si="430"/>
        <v>0</v>
      </c>
      <c r="AX959" s="223">
        <f t="shared" si="430"/>
        <v>0</v>
      </c>
      <c r="AY959" s="223">
        <f t="shared" si="430"/>
        <v>0</v>
      </c>
      <c r="AZ959" s="223">
        <f t="shared" si="430"/>
        <v>0</v>
      </c>
      <c r="BA959" s="223">
        <f t="shared" si="430"/>
        <v>0</v>
      </c>
      <c r="BB959" s="223">
        <f t="shared" si="430"/>
        <v>0</v>
      </c>
      <c r="BC959" s="223">
        <f t="shared" si="430"/>
        <v>0</v>
      </c>
      <c r="BD959" s="223">
        <f t="shared" si="430"/>
        <v>0</v>
      </c>
      <c r="BE959" s="223">
        <f t="shared" si="430"/>
        <v>0</v>
      </c>
      <c r="BF959" s="223">
        <f t="shared" si="430"/>
        <v>0</v>
      </c>
      <c r="BG959" s="223">
        <f t="shared" si="430"/>
        <v>0</v>
      </c>
      <c r="BH959" s="223">
        <f t="shared" si="430"/>
        <v>0</v>
      </c>
      <c r="BI959" s="223">
        <f t="shared" si="430"/>
        <v>0</v>
      </c>
      <c r="BJ959" s="223">
        <f t="shared" si="430"/>
        <v>0</v>
      </c>
      <c r="BK959" s="223">
        <f t="shared" si="430"/>
        <v>0</v>
      </c>
      <c r="BL959" s="223">
        <f t="shared" si="430"/>
        <v>0</v>
      </c>
      <c r="BM959" s="223">
        <f t="shared" si="430"/>
        <v>0</v>
      </c>
      <c r="BN959" s="223">
        <f t="shared" si="430"/>
        <v>0</v>
      </c>
      <c r="BO959" s="223">
        <f t="shared" si="430"/>
        <v>0</v>
      </c>
      <c r="BP959" s="223">
        <f t="shared" si="430"/>
        <v>0</v>
      </c>
      <c r="BQ959" s="223">
        <f t="shared" si="430"/>
        <v>0</v>
      </c>
      <c r="BR959" s="223">
        <f t="shared" si="430"/>
        <v>0</v>
      </c>
      <c r="BS959" s="223">
        <f t="shared" si="430"/>
        <v>0</v>
      </c>
      <c r="BT959" s="223">
        <f t="shared" si="430"/>
        <v>0</v>
      </c>
      <c r="BU959" s="223">
        <f t="shared" si="430"/>
        <v>0</v>
      </c>
      <c r="BV959" s="223">
        <f t="shared" si="430"/>
        <v>0</v>
      </c>
      <c r="BW959" s="223">
        <f t="shared" si="430"/>
        <v>0</v>
      </c>
      <c r="BX959" s="223">
        <f t="shared" si="430"/>
        <v>0</v>
      </c>
      <c r="BY959" s="223">
        <f t="shared" si="430"/>
        <v>0</v>
      </c>
      <c r="BZ959" s="223">
        <f t="shared" si="430"/>
        <v>0</v>
      </c>
      <c r="CA959" s="223">
        <f t="shared" si="430"/>
        <v>0</v>
      </c>
      <c r="CB959" s="223">
        <f t="shared" si="430"/>
        <v>0</v>
      </c>
      <c r="CC959" s="223">
        <f t="shared" si="430"/>
        <v>0</v>
      </c>
      <c r="CD959" s="223">
        <f t="shared" si="430"/>
        <v>0</v>
      </c>
      <c r="CE959" s="223">
        <f t="shared" ref="CE959:CP959" si="431">CE956+CE957-CE958</f>
        <v>0</v>
      </c>
      <c r="CF959" s="223">
        <f t="shared" si="431"/>
        <v>0</v>
      </c>
      <c r="CG959" s="223">
        <f t="shared" si="431"/>
        <v>0</v>
      </c>
      <c r="CH959" s="223">
        <f t="shared" si="431"/>
        <v>0</v>
      </c>
      <c r="CI959" s="223">
        <f t="shared" si="431"/>
        <v>0</v>
      </c>
      <c r="CJ959" s="223">
        <f t="shared" si="431"/>
        <v>0</v>
      </c>
      <c r="CK959" s="223">
        <f t="shared" si="431"/>
        <v>0</v>
      </c>
      <c r="CL959" s="223">
        <f t="shared" si="431"/>
        <v>0</v>
      </c>
      <c r="CM959" s="223">
        <f t="shared" si="431"/>
        <v>0</v>
      </c>
      <c r="CN959" s="223">
        <f t="shared" si="431"/>
        <v>0</v>
      </c>
      <c r="CO959" s="223">
        <f t="shared" si="431"/>
        <v>0</v>
      </c>
      <c r="CP959" s="223">
        <f t="shared" si="431"/>
        <v>0</v>
      </c>
      <c r="CQ959" s="220"/>
    </row>
    <row r="960" spans="2:95" ht="12.75" x14ac:dyDescent="0.2">
      <c r="P960" s="116"/>
      <c r="R960" s="220"/>
      <c r="S960" s="220"/>
      <c r="T960" s="220"/>
      <c r="U960" s="220"/>
      <c r="V960" s="220"/>
      <c r="W960" s="220"/>
      <c r="X960" s="220"/>
      <c r="Y960" s="220"/>
      <c r="Z960" s="220"/>
      <c r="AA960" s="220"/>
      <c r="AB960" s="220"/>
      <c r="AC960" s="220"/>
      <c r="AD960" s="220"/>
      <c r="AE960" s="220"/>
      <c r="AF960" s="220"/>
      <c r="AG960" s="220"/>
      <c r="AH960" s="220"/>
      <c r="AI960" s="220"/>
      <c r="AJ960" s="220"/>
      <c r="AK960" s="220"/>
      <c r="AL960" s="220"/>
      <c r="AM960" s="220"/>
      <c r="AN960" s="220"/>
      <c r="AO960" s="220"/>
      <c r="AP960" s="220"/>
      <c r="AQ960" s="220"/>
      <c r="AR960" s="220"/>
      <c r="AS960" s="220"/>
      <c r="AT960" s="220"/>
      <c r="AU960" s="220"/>
      <c r="AV960" s="220"/>
      <c r="AW960" s="220"/>
      <c r="AX960" s="220"/>
      <c r="AY960" s="220"/>
      <c r="AZ960" s="220"/>
      <c r="BA960" s="220"/>
      <c r="BB960" s="220"/>
      <c r="BC960" s="220"/>
      <c r="BD960" s="220"/>
      <c r="BE960" s="220"/>
      <c r="BF960" s="220"/>
      <c r="BG960" s="220"/>
      <c r="BH960" s="220"/>
      <c r="BI960" s="220"/>
      <c r="BJ960" s="220"/>
      <c r="BK960" s="220"/>
      <c r="BL960" s="220"/>
      <c r="BM960" s="220"/>
      <c r="BN960" s="220"/>
      <c r="BO960" s="220"/>
      <c r="BP960" s="220"/>
      <c r="BQ960" s="220"/>
      <c r="BR960" s="220"/>
      <c r="BS960" s="220"/>
      <c r="BT960" s="220"/>
      <c r="BU960" s="220"/>
      <c r="BV960" s="220"/>
      <c r="BW960" s="220"/>
      <c r="BX960" s="220"/>
      <c r="BY960" s="220"/>
      <c r="BZ960" s="220"/>
      <c r="CA960" s="220"/>
      <c r="CB960" s="220"/>
      <c r="CC960" s="220"/>
      <c r="CD960" s="220"/>
      <c r="CE960" s="220"/>
      <c r="CF960" s="220"/>
      <c r="CG960" s="220"/>
      <c r="CH960" s="220"/>
      <c r="CI960" s="220"/>
      <c r="CJ960" s="220"/>
      <c r="CK960" s="220"/>
      <c r="CL960" s="220"/>
      <c r="CM960" s="220"/>
      <c r="CN960" s="220"/>
      <c r="CO960" s="220"/>
      <c r="CP960" s="220"/>
      <c r="CQ960" s="220"/>
    </row>
    <row r="961" spans="1:95" ht="12.75" x14ac:dyDescent="0.2">
      <c r="P961" s="116"/>
      <c r="R961" s="220"/>
      <c r="S961" s="220"/>
      <c r="T961" s="220"/>
      <c r="U961" s="220"/>
      <c r="V961" s="220"/>
      <c r="W961" s="220"/>
      <c r="X961" s="220"/>
      <c r="Y961" s="220"/>
      <c r="Z961" s="220"/>
      <c r="AA961" s="220"/>
      <c r="AB961" s="220"/>
      <c r="AC961" s="220"/>
      <c r="AD961" s="220"/>
      <c r="AE961" s="220"/>
      <c r="AF961" s="220"/>
      <c r="AG961" s="220"/>
      <c r="AH961" s="220"/>
      <c r="AI961" s="220"/>
      <c r="AJ961" s="220"/>
      <c r="AK961" s="220"/>
      <c r="AL961" s="220"/>
      <c r="AM961" s="220"/>
      <c r="AN961" s="220"/>
      <c r="AO961" s="220"/>
      <c r="AP961" s="220"/>
      <c r="AQ961" s="220"/>
      <c r="AR961" s="220"/>
      <c r="AS961" s="220"/>
      <c r="AT961" s="220"/>
      <c r="AU961" s="220"/>
      <c r="AV961" s="220"/>
      <c r="AW961" s="220"/>
      <c r="AX961" s="220"/>
      <c r="AY961" s="220"/>
      <c r="AZ961" s="220"/>
      <c r="BA961" s="220"/>
      <c r="BB961" s="220"/>
      <c r="BC961" s="220"/>
      <c r="BD961" s="220"/>
      <c r="BE961" s="220"/>
      <c r="BF961" s="220"/>
      <c r="BG961" s="220"/>
      <c r="BH961" s="220"/>
      <c r="BI961" s="220"/>
      <c r="BJ961" s="220"/>
      <c r="BK961" s="220"/>
      <c r="BL961" s="220"/>
      <c r="BM961" s="220"/>
      <c r="BN961" s="220"/>
      <c r="BO961" s="220"/>
      <c r="BP961" s="220"/>
      <c r="BQ961" s="220"/>
      <c r="BR961" s="220"/>
      <c r="BS961" s="220"/>
      <c r="BT961" s="220"/>
      <c r="BU961" s="220"/>
      <c r="BV961" s="220"/>
      <c r="BW961" s="220"/>
      <c r="BX961" s="220"/>
      <c r="BY961" s="220"/>
      <c r="BZ961" s="220"/>
      <c r="CA961" s="220"/>
      <c r="CB961" s="220"/>
      <c r="CC961" s="220"/>
      <c r="CD961" s="220"/>
      <c r="CE961" s="220"/>
      <c r="CF961" s="220"/>
      <c r="CG961" s="220"/>
      <c r="CH961" s="220"/>
      <c r="CI961" s="220"/>
      <c r="CJ961" s="220"/>
      <c r="CK961" s="220"/>
      <c r="CL961" s="220"/>
      <c r="CM961" s="220"/>
      <c r="CN961" s="220"/>
      <c r="CO961" s="220"/>
      <c r="CP961" s="220"/>
      <c r="CQ961" s="220"/>
    </row>
    <row r="962" spans="1:95" s="385" customFormat="1" ht="12.75" customHeight="1" x14ac:dyDescent="0.2">
      <c r="A962" s="381" t="s">
        <v>297</v>
      </c>
      <c r="B962" s="382"/>
      <c r="C962" s="382"/>
      <c r="D962" s="382"/>
      <c r="E962" s="382"/>
      <c r="F962" s="382"/>
      <c r="G962" s="382"/>
      <c r="H962" s="382"/>
      <c r="I962" s="383"/>
      <c r="J962" s="383"/>
      <c r="K962" s="382"/>
      <c r="L962" s="382"/>
      <c r="M962" s="382"/>
      <c r="N962" s="382"/>
      <c r="O962" s="382"/>
      <c r="P962" s="384"/>
      <c r="Q962" s="382"/>
      <c r="R962" s="382"/>
      <c r="S962" s="382"/>
      <c r="T962" s="382"/>
      <c r="U962" s="382"/>
      <c r="V962" s="382"/>
      <c r="W962" s="382"/>
      <c r="X962" s="382"/>
      <c r="Y962" s="382"/>
      <c r="Z962" s="382"/>
      <c r="AA962" s="382"/>
      <c r="AB962" s="382"/>
      <c r="AC962" s="382"/>
      <c r="AD962" s="382"/>
      <c r="AE962" s="382"/>
      <c r="AF962" s="382"/>
      <c r="AG962" s="382"/>
      <c r="AH962" s="382"/>
      <c r="AI962" s="382"/>
      <c r="AJ962" s="382"/>
      <c r="AK962" s="382"/>
      <c r="AL962" s="382"/>
      <c r="AM962" s="382"/>
      <c r="AN962" s="382"/>
      <c r="AO962" s="382"/>
      <c r="AP962" s="382"/>
      <c r="AQ962" s="382"/>
      <c r="AR962" s="382"/>
      <c r="AS962" s="382"/>
      <c r="AT962" s="382"/>
      <c r="AU962" s="382"/>
      <c r="AV962" s="382"/>
      <c r="AW962" s="382"/>
      <c r="AX962" s="382"/>
      <c r="AY962" s="382"/>
      <c r="AZ962" s="382"/>
      <c r="BA962" s="382"/>
      <c r="BB962" s="382"/>
      <c r="BC962" s="382"/>
      <c r="BD962" s="382"/>
      <c r="BE962" s="382"/>
      <c r="BF962" s="382"/>
      <c r="BG962" s="382"/>
      <c r="BH962" s="382"/>
      <c r="BI962" s="382"/>
      <c r="BJ962" s="382"/>
      <c r="BK962" s="382"/>
      <c r="BL962" s="382"/>
      <c r="BM962" s="382"/>
      <c r="BN962" s="382"/>
      <c r="BO962" s="382"/>
      <c r="BP962" s="382"/>
      <c r="BQ962" s="382"/>
      <c r="BR962" s="382"/>
      <c r="BS962" s="382"/>
      <c r="BT962" s="382"/>
      <c r="BU962" s="382"/>
      <c r="BV962" s="382"/>
      <c r="BW962" s="382"/>
      <c r="BX962" s="382"/>
      <c r="BY962" s="382"/>
      <c r="BZ962" s="382"/>
      <c r="CA962" s="382"/>
      <c r="CB962" s="382"/>
      <c r="CC962" s="382"/>
      <c r="CD962" s="382"/>
      <c r="CE962" s="382"/>
      <c r="CF962" s="382"/>
      <c r="CG962" s="382"/>
      <c r="CH962" s="382"/>
      <c r="CI962" s="382"/>
      <c r="CJ962" s="382"/>
      <c r="CK962" s="382"/>
      <c r="CL962" s="382"/>
      <c r="CM962" s="382"/>
      <c r="CN962" s="382"/>
      <c r="CO962" s="382"/>
      <c r="CP962" s="382"/>
    </row>
    <row r="963" spans="1:95" ht="12.75" outlineLevel="1" x14ac:dyDescent="0.2">
      <c r="I963" s="3"/>
      <c r="P963" s="155"/>
    </row>
    <row r="964" spans="1:95" ht="12.75" outlineLevel="1" x14ac:dyDescent="0.2">
      <c r="B964" s="41" t="s">
        <v>298</v>
      </c>
      <c r="I964" s="3"/>
      <c r="P964" s="128"/>
    </row>
    <row r="965" spans="1:95" ht="12.75" outlineLevel="1" x14ac:dyDescent="0.2">
      <c r="I965" s="3"/>
      <c r="P965" s="128"/>
    </row>
    <row r="966" spans="1:95" ht="12.75" outlineLevel="1" x14ac:dyDescent="0.2">
      <c r="B966" s="3" t="s">
        <v>299</v>
      </c>
      <c r="I966" s="3"/>
      <c r="J966" s="5" t="s">
        <v>5</v>
      </c>
      <c r="P966" s="128"/>
      <c r="R966" s="155">
        <f>Q972</f>
        <v>0</v>
      </c>
      <c r="S966" s="155">
        <f t="shared" ref="S966:CD966" ca="1" si="432">R972</f>
        <v>0</v>
      </c>
      <c r="T966" s="155">
        <f t="shared" ca="1" si="432"/>
        <v>0</v>
      </c>
      <c r="U966" s="155">
        <f t="shared" ca="1" si="432"/>
        <v>0</v>
      </c>
      <c r="V966" s="155">
        <f t="shared" ca="1" si="432"/>
        <v>0</v>
      </c>
      <c r="W966" s="155">
        <f t="shared" ca="1" si="432"/>
        <v>0</v>
      </c>
      <c r="X966" s="155">
        <f t="shared" ca="1" si="432"/>
        <v>0</v>
      </c>
      <c r="Y966" s="155">
        <f t="shared" ca="1" si="432"/>
        <v>31.316503002174301</v>
      </c>
      <c r="Z966" s="155">
        <f t="shared" ca="1" si="432"/>
        <v>67.739252729328996</v>
      </c>
      <c r="AA966" s="155">
        <f t="shared" ca="1" si="432"/>
        <v>101.48697876272655</v>
      </c>
      <c r="AB966" s="155">
        <f t="shared" ca="1" si="432"/>
        <v>109.95538950291773</v>
      </c>
      <c r="AC966" s="155">
        <f t="shared" ca="1" si="432"/>
        <v>117.98875743752994</v>
      </c>
      <c r="AD966" s="155">
        <f t="shared" ca="1" si="432"/>
        <v>126.68967805866082</v>
      </c>
      <c r="AE966" s="155">
        <f t="shared" ca="1" si="432"/>
        <v>131.09174496268153</v>
      </c>
      <c r="AF966" s="155">
        <f t="shared" ca="1" si="432"/>
        <v>137.22031392537002</v>
      </c>
      <c r="AG966" s="155">
        <f t="shared" ca="1" si="432"/>
        <v>147.02335313897362</v>
      </c>
      <c r="AH966" s="155">
        <f t="shared" ca="1" si="432"/>
        <v>155.29895243340485</v>
      </c>
      <c r="AI966" s="155">
        <f t="shared" ca="1" si="432"/>
        <v>161.32761396044179</v>
      </c>
      <c r="AJ966" s="155">
        <f t="shared" ca="1" si="432"/>
        <v>167.72663214891003</v>
      </c>
      <c r="AK966" s="155">
        <f t="shared" ca="1" si="432"/>
        <v>177.20007716533553</v>
      </c>
      <c r="AL966" s="155">
        <f t="shared" ca="1" si="432"/>
        <v>183.12580751026829</v>
      </c>
      <c r="AM966" s="155">
        <f t="shared" ca="1" si="432"/>
        <v>193.47715747730706</v>
      </c>
      <c r="AN966" s="155">
        <f t="shared" ca="1" si="432"/>
        <v>193.44654724129609</v>
      </c>
      <c r="AO966" s="155">
        <f t="shared" ca="1" si="432"/>
        <v>192.88076600513952</v>
      </c>
      <c r="AP966" s="155">
        <f t="shared" ca="1" si="432"/>
        <v>173.89167758733271</v>
      </c>
      <c r="AQ966" s="155">
        <f t="shared" ca="1" si="432"/>
        <v>156.43762692232139</v>
      </c>
      <c r="AR966" s="155">
        <f t="shared" ca="1" si="432"/>
        <v>130.55022193863226</v>
      </c>
      <c r="AS966" s="155">
        <f t="shared" ca="1" si="432"/>
        <v>113.1864176939674</v>
      </c>
      <c r="AT966" s="155">
        <f t="shared" ca="1" si="432"/>
        <v>96.3257778182317</v>
      </c>
      <c r="AU966" s="155">
        <f t="shared" ca="1" si="432"/>
        <v>67.297660236919</v>
      </c>
      <c r="AV966" s="155">
        <f t="shared" ca="1" si="432"/>
        <v>41.010550837901633</v>
      </c>
      <c r="AW966" s="155">
        <f t="shared" ca="1" si="432"/>
        <v>12.093501597042859</v>
      </c>
      <c r="AX966" s="155">
        <f t="shared" ca="1" si="432"/>
        <v>0</v>
      </c>
      <c r="AY966" s="155">
        <f t="shared" ca="1" si="432"/>
        <v>0</v>
      </c>
      <c r="AZ966" s="155">
        <f t="shared" ca="1" si="432"/>
        <v>0</v>
      </c>
      <c r="BA966" s="155">
        <f t="shared" ca="1" si="432"/>
        <v>0</v>
      </c>
      <c r="BB966" s="155">
        <f t="shared" ca="1" si="432"/>
        <v>0</v>
      </c>
      <c r="BC966" s="155">
        <f t="shared" ca="1" si="432"/>
        <v>0</v>
      </c>
      <c r="BD966" s="155">
        <f t="shared" ca="1" si="432"/>
        <v>0</v>
      </c>
      <c r="BE966" s="155">
        <f t="shared" ca="1" si="432"/>
        <v>0</v>
      </c>
      <c r="BF966" s="155">
        <f t="shared" ca="1" si="432"/>
        <v>0</v>
      </c>
      <c r="BG966" s="155">
        <f t="shared" ca="1" si="432"/>
        <v>0</v>
      </c>
      <c r="BH966" s="155">
        <f t="shared" ca="1" si="432"/>
        <v>0</v>
      </c>
      <c r="BI966" s="155">
        <f t="shared" ca="1" si="432"/>
        <v>0</v>
      </c>
      <c r="BJ966" s="155">
        <f t="shared" ca="1" si="432"/>
        <v>0</v>
      </c>
      <c r="BK966" s="155">
        <f t="shared" ca="1" si="432"/>
        <v>0</v>
      </c>
      <c r="BL966" s="155">
        <f t="shared" ca="1" si="432"/>
        <v>0</v>
      </c>
      <c r="BM966" s="155">
        <f t="shared" ca="1" si="432"/>
        <v>0</v>
      </c>
      <c r="BN966" s="155">
        <f t="shared" ca="1" si="432"/>
        <v>0</v>
      </c>
      <c r="BO966" s="155">
        <f t="shared" ca="1" si="432"/>
        <v>0</v>
      </c>
      <c r="BP966" s="155">
        <f t="shared" ca="1" si="432"/>
        <v>0</v>
      </c>
      <c r="BQ966" s="155">
        <f t="shared" ca="1" si="432"/>
        <v>0</v>
      </c>
      <c r="BR966" s="155">
        <f t="shared" ca="1" si="432"/>
        <v>0</v>
      </c>
      <c r="BS966" s="155">
        <f t="shared" ca="1" si="432"/>
        <v>0</v>
      </c>
      <c r="BT966" s="155">
        <f t="shared" ca="1" si="432"/>
        <v>0</v>
      </c>
      <c r="BU966" s="155">
        <f t="shared" ca="1" si="432"/>
        <v>0</v>
      </c>
      <c r="BV966" s="155">
        <f t="shared" ca="1" si="432"/>
        <v>0</v>
      </c>
      <c r="BW966" s="155">
        <f t="shared" ca="1" si="432"/>
        <v>0</v>
      </c>
      <c r="BX966" s="155">
        <f t="shared" ca="1" si="432"/>
        <v>0</v>
      </c>
      <c r="BY966" s="155">
        <f t="shared" ca="1" si="432"/>
        <v>0</v>
      </c>
      <c r="BZ966" s="155">
        <f t="shared" ca="1" si="432"/>
        <v>0</v>
      </c>
      <c r="CA966" s="155">
        <f t="shared" ca="1" si="432"/>
        <v>0</v>
      </c>
      <c r="CB966" s="155">
        <f t="shared" ca="1" si="432"/>
        <v>0</v>
      </c>
      <c r="CC966" s="155">
        <f t="shared" ca="1" si="432"/>
        <v>0</v>
      </c>
      <c r="CD966" s="155">
        <f t="shared" ca="1" si="432"/>
        <v>0</v>
      </c>
      <c r="CE966" s="155">
        <f t="shared" ref="CE966:CP966" ca="1" si="433">CD972</f>
        <v>0</v>
      </c>
      <c r="CF966" s="155">
        <f t="shared" ca="1" si="433"/>
        <v>0</v>
      </c>
      <c r="CG966" s="155">
        <f t="shared" ca="1" si="433"/>
        <v>0</v>
      </c>
      <c r="CH966" s="155">
        <f t="shared" ca="1" si="433"/>
        <v>0</v>
      </c>
      <c r="CI966" s="155">
        <f t="shared" ca="1" si="433"/>
        <v>0</v>
      </c>
      <c r="CJ966" s="155">
        <f t="shared" ca="1" si="433"/>
        <v>0</v>
      </c>
      <c r="CK966" s="155">
        <f t="shared" ca="1" si="433"/>
        <v>0</v>
      </c>
      <c r="CL966" s="155">
        <f t="shared" ca="1" si="433"/>
        <v>0</v>
      </c>
      <c r="CM966" s="155">
        <f t="shared" ca="1" si="433"/>
        <v>0</v>
      </c>
      <c r="CN966" s="155">
        <f t="shared" ca="1" si="433"/>
        <v>0</v>
      </c>
      <c r="CO966" s="155">
        <f t="shared" ca="1" si="433"/>
        <v>0</v>
      </c>
      <c r="CP966" s="155">
        <f t="shared" ca="1" si="433"/>
        <v>0</v>
      </c>
    </row>
    <row r="967" spans="1:95" ht="12.75" outlineLevel="1" x14ac:dyDescent="0.2">
      <c r="B967" s="3" t="s">
        <v>300</v>
      </c>
      <c r="I967" s="3"/>
      <c r="J967" s="5" t="s">
        <v>5</v>
      </c>
      <c r="P967" s="127">
        <f>SUM(R967:CP967)</f>
        <v>2517.9456479769219</v>
      </c>
      <c r="R967" s="155">
        <f>'Financial Statements'!R28</f>
        <v>0</v>
      </c>
      <c r="S967" s="155">
        <f>'Financial Statements'!S28</f>
        <v>0</v>
      </c>
      <c r="T967" s="155">
        <f>'Financial Statements'!T28</f>
        <v>0</v>
      </c>
      <c r="U967" s="155">
        <f>'Financial Statements'!U28</f>
        <v>0</v>
      </c>
      <c r="V967" s="155">
        <f>'Financial Statements'!V28</f>
        <v>0</v>
      </c>
      <c r="W967" s="155">
        <f>'Financial Statements'!W28</f>
        <v>0</v>
      </c>
      <c r="X967" s="155">
        <f>'Financial Statements'!X28</f>
        <v>31.316503002174301</v>
      </c>
      <c r="Y967" s="155">
        <f>'Financial Statements'!Y28</f>
        <v>37.423159291692869</v>
      </c>
      <c r="Z967" s="155">
        <f>'Financial Statements'!Z28</f>
        <v>47.384103769672116</v>
      </c>
      <c r="AA967" s="155">
        <f>'Financial Statements'!AA28</f>
        <v>57.984709635922769</v>
      </c>
      <c r="AB967" s="155">
        <f>'Financial Statements'!AB28</f>
        <v>45.9806841474648</v>
      </c>
      <c r="AC967" s="155">
        <f>'Financial Statements'!AC28</f>
        <v>38.568485397498051</v>
      </c>
      <c r="AD967" s="155">
        <f>'Financial Statements'!AD28</f>
        <v>46.575739351210316</v>
      </c>
      <c r="AE967" s="155">
        <f>'Financial Statements'!AE28</f>
        <v>55.051859846101443</v>
      </c>
      <c r="AF967" s="155">
        <f>'Financial Statements'!AF28</f>
        <v>66.993090312170821</v>
      </c>
      <c r="AG967" s="155">
        <f>'Financial Statements'!AG28</f>
        <v>82.616210923283859</v>
      </c>
      <c r="AH967" s="155">
        <f>'Financial Statements'!AH28</f>
        <v>61.872649480942229</v>
      </c>
      <c r="AI967" s="155">
        <f>'Financial Statements'!AI28</f>
        <v>44.865753491364515</v>
      </c>
      <c r="AJ967" s="155">
        <f>'Financial Statements'!AJ28</f>
        <v>71.65457372467165</v>
      </c>
      <c r="AK967" s="155">
        <f>'Financial Statements'!AK28</f>
        <v>58.841698728540941</v>
      </c>
      <c r="AL967" s="155">
        <f>'Financial Statements'!AL28</f>
        <v>101.03904990375801</v>
      </c>
      <c r="AM967" s="155">
        <f>'Financial Statements'!AM28</f>
        <v>69.224841685994136</v>
      </c>
      <c r="AN967" s="155">
        <f>'Financial Statements'!AN28</f>
        <v>60.35564415055125</v>
      </c>
      <c r="AO967" s="155">
        <f>'Financial Statements'!AO28</f>
        <v>97.329160532434543</v>
      </c>
      <c r="AP967" s="155">
        <f>'Financial Statements'!AP28</f>
        <v>103.97412536346951</v>
      </c>
      <c r="AQ967" s="155">
        <f>'Financial Statements'!AQ28</f>
        <v>72.427792427337891</v>
      </c>
      <c r="AR967" s="155">
        <f>'Financial Statements'!AR28</f>
        <v>120.80294835880098</v>
      </c>
      <c r="AS967" s="155">
        <f>'Financial Statements'!AS28</f>
        <v>273.75869905641844</v>
      </c>
      <c r="AT967" s="155">
        <f>'Financial Statements'!AT28</f>
        <v>265.44348609308884</v>
      </c>
      <c r="AU967" s="155">
        <f>'Financial Statements'!AU28</f>
        <v>280.47132368158918</v>
      </c>
      <c r="AV967" s="155">
        <f>'Financial Statements'!AV28</f>
        <v>273.09961376700744</v>
      </c>
      <c r="AW967" s="155">
        <f>'Financial Statements'!AW28</f>
        <v>52.889741853761379</v>
      </c>
      <c r="AX967" s="155">
        <f>'Financial Statements'!AX28</f>
        <v>0</v>
      </c>
      <c r="AY967" s="155">
        <f>'Financial Statements'!AY28</f>
        <v>0</v>
      </c>
      <c r="AZ967" s="155">
        <f>'Financial Statements'!AZ28</f>
        <v>0</v>
      </c>
      <c r="BA967" s="155">
        <f>'Financial Statements'!BA28</f>
        <v>0</v>
      </c>
      <c r="BB967" s="155">
        <f>'Financial Statements'!BB28</f>
        <v>0</v>
      </c>
      <c r="BC967" s="155">
        <f>'Financial Statements'!BC28</f>
        <v>0</v>
      </c>
      <c r="BD967" s="155">
        <f>'Financial Statements'!BD28</f>
        <v>0</v>
      </c>
      <c r="BE967" s="155">
        <f>'Financial Statements'!BE28</f>
        <v>0</v>
      </c>
      <c r="BF967" s="155">
        <f>'Financial Statements'!BF28</f>
        <v>0</v>
      </c>
      <c r="BG967" s="155">
        <f>'Financial Statements'!BG28</f>
        <v>0</v>
      </c>
      <c r="BH967" s="155">
        <f>'Financial Statements'!BH28</f>
        <v>0</v>
      </c>
      <c r="BI967" s="155">
        <f>'Financial Statements'!BI28</f>
        <v>0</v>
      </c>
      <c r="BJ967" s="155">
        <f>'Financial Statements'!BJ28</f>
        <v>0</v>
      </c>
      <c r="BK967" s="155">
        <f>'Financial Statements'!BK28</f>
        <v>0</v>
      </c>
      <c r="BL967" s="155">
        <f>'Financial Statements'!BL28</f>
        <v>0</v>
      </c>
      <c r="BM967" s="155">
        <f>'Financial Statements'!BM28</f>
        <v>0</v>
      </c>
      <c r="BN967" s="155">
        <f>'Financial Statements'!BN28</f>
        <v>0</v>
      </c>
      <c r="BO967" s="155">
        <f>'Financial Statements'!BO28</f>
        <v>0</v>
      </c>
      <c r="BP967" s="155">
        <f>'Financial Statements'!BP28</f>
        <v>0</v>
      </c>
      <c r="BQ967" s="155">
        <f>'Financial Statements'!BQ28</f>
        <v>0</v>
      </c>
      <c r="BR967" s="155">
        <f>'Financial Statements'!BR28</f>
        <v>0</v>
      </c>
      <c r="BS967" s="155">
        <f>'Financial Statements'!BS28</f>
        <v>0</v>
      </c>
      <c r="BT967" s="155">
        <f>'Financial Statements'!BT28</f>
        <v>0</v>
      </c>
      <c r="BU967" s="155">
        <f>'Financial Statements'!BU28</f>
        <v>0</v>
      </c>
      <c r="BV967" s="155">
        <f>'Financial Statements'!BV28</f>
        <v>0</v>
      </c>
      <c r="BW967" s="155">
        <f>'Financial Statements'!BW28</f>
        <v>0</v>
      </c>
      <c r="BX967" s="155">
        <f>'Financial Statements'!BX28</f>
        <v>0</v>
      </c>
      <c r="BY967" s="155">
        <f>'Financial Statements'!BY28</f>
        <v>0</v>
      </c>
      <c r="BZ967" s="155">
        <f>'Financial Statements'!BZ28</f>
        <v>0</v>
      </c>
      <c r="CA967" s="155">
        <f>'Financial Statements'!CA28</f>
        <v>0</v>
      </c>
      <c r="CB967" s="155">
        <f>'Financial Statements'!CB28</f>
        <v>0</v>
      </c>
      <c r="CC967" s="155">
        <f>'Financial Statements'!CC28</f>
        <v>0</v>
      </c>
      <c r="CD967" s="155">
        <f>'Financial Statements'!CD28</f>
        <v>0</v>
      </c>
      <c r="CE967" s="155">
        <f>'Financial Statements'!CE28</f>
        <v>0</v>
      </c>
      <c r="CF967" s="155">
        <f>'Financial Statements'!CF28</f>
        <v>0</v>
      </c>
      <c r="CG967" s="155">
        <f>'Financial Statements'!CG28</f>
        <v>0</v>
      </c>
      <c r="CH967" s="155">
        <f>'Financial Statements'!CH28</f>
        <v>0</v>
      </c>
      <c r="CI967" s="155">
        <f>'Financial Statements'!CI28</f>
        <v>0</v>
      </c>
      <c r="CJ967" s="155">
        <f>'Financial Statements'!CJ28</f>
        <v>0</v>
      </c>
      <c r="CK967" s="155">
        <f>'Financial Statements'!CK28</f>
        <v>0</v>
      </c>
      <c r="CL967" s="155">
        <f>'Financial Statements'!CL28</f>
        <v>0</v>
      </c>
      <c r="CM967" s="155">
        <f>'Financial Statements'!CM28</f>
        <v>0</v>
      </c>
      <c r="CN967" s="155">
        <f>'Financial Statements'!CN28</f>
        <v>0</v>
      </c>
      <c r="CO967" s="155">
        <f>'Financial Statements'!CO28</f>
        <v>0</v>
      </c>
      <c r="CP967" s="155">
        <f>'Financial Statements'!CP28</f>
        <v>0</v>
      </c>
    </row>
    <row r="968" spans="1:95" ht="12.75" outlineLevel="1" x14ac:dyDescent="0.2">
      <c r="B968" s="3" t="s">
        <v>301</v>
      </c>
      <c r="I968" s="3"/>
      <c r="J968" s="5" t="s">
        <v>5</v>
      </c>
      <c r="P968" s="128"/>
      <c r="R968" s="155">
        <f>SUM(R966:R967)</f>
        <v>0</v>
      </c>
      <c r="S968" s="155">
        <f t="shared" ref="S968:CD968" ca="1" si="434">SUM(S966:S967)</f>
        <v>0</v>
      </c>
      <c r="T968" s="155">
        <f t="shared" ca="1" si="434"/>
        <v>0</v>
      </c>
      <c r="U968" s="155">
        <f t="shared" ca="1" si="434"/>
        <v>0</v>
      </c>
      <c r="V968" s="155">
        <f t="shared" ca="1" si="434"/>
        <v>0</v>
      </c>
      <c r="W968" s="155">
        <f t="shared" ca="1" si="434"/>
        <v>0</v>
      </c>
      <c r="X968" s="155">
        <f t="shared" ca="1" si="434"/>
        <v>31.316503002174301</v>
      </c>
      <c r="Y968" s="155">
        <f t="shared" ca="1" si="434"/>
        <v>68.73966229386717</v>
      </c>
      <c r="Z968" s="155">
        <f t="shared" ca="1" si="434"/>
        <v>115.12335649900112</v>
      </c>
      <c r="AA968" s="155">
        <f t="shared" ca="1" si="434"/>
        <v>159.47168839864932</v>
      </c>
      <c r="AB968" s="155">
        <f t="shared" ca="1" si="434"/>
        <v>155.93607365038253</v>
      </c>
      <c r="AC968" s="155">
        <f t="shared" ca="1" si="434"/>
        <v>156.55724283502798</v>
      </c>
      <c r="AD968" s="155">
        <f t="shared" ca="1" si="434"/>
        <v>173.26541740987113</v>
      </c>
      <c r="AE968" s="155">
        <f t="shared" ca="1" si="434"/>
        <v>186.14360480878298</v>
      </c>
      <c r="AF968" s="155">
        <f t="shared" ca="1" si="434"/>
        <v>204.21340423754083</v>
      </c>
      <c r="AG968" s="155">
        <f t="shared" ca="1" si="434"/>
        <v>229.63956406225748</v>
      </c>
      <c r="AH968" s="155">
        <f t="shared" ca="1" si="434"/>
        <v>217.17160191434709</v>
      </c>
      <c r="AI968" s="155">
        <f t="shared" ca="1" si="434"/>
        <v>206.1933674518063</v>
      </c>
      <c r="AJ968" s="155">
        <f t="shared" ca="1" si="434"/>
        <v>239.38120587358168</v>
      </c>
      <c r="AK968" s="155">
        <f t="shared" ca="1" si="434"/>
        <v>236.04177589387646</v>
      </c>
      <c r="AL968" s="155">
        <f t="shared" ca="1" si="434"/>
        <v>284.1648574140263</v>
      </c>
      <c r="AM968" s="155">
        <f t="shared" ca="1" si="434"/>
        <v>262.7019991633012</v>
      </c>
      <c r="AN968" s="155">
        <f t="shared" ca="1" si="434"/>
        <v>253.80219139184734</v>
      </c>
      <c r="AO968" s="155">
        <f t="shared" ca="1" si="434"/>
        <v>290.20992653757406</v>
      </c>
      <c r="AP968" s="155">
        <f t="shared" ca="1" si="434"/>
        <v>277.86580295080222</v>
      </c>
      <c r="AQ968" s="155">
        <f t="shared" ca="1" si="434"/>
        <v>228.86541934965928</v>
      </c>
      <c r="AR968" s="155">
        <f t="shared" ca="1" si="434"/>
        <v>251.35317029743322</v>
      </c>
      <c r="AS968" s="155">
        <f t="shared" ca="1" si="434"/>
        <v>386.94511675038586</v>
      </c>
      <c r="AT968" s="155">
        <f t="shared" ca="1" si="434"/>
        <v>361.76926391132054</v>
      </c>
      <c r="AU968" s="155">
        <f t="shared" ca="1" si="434"/>
        <v>347.76898391850818</v>
      </c>
      <c r="AV968" s="155">
        <f t="shared" ca="1" si="434"/>
        <v>314.11016460490907</v>
      </c>
      <c r="AW968" s="155">
        <f t="shared" ca="1" si="434"/>
        <v>64.983243450804238</v>
      </c>
      <c r="AX968" s="155">
        <f t="shared" ca="1" si="434"/>
        <v>0</v>
      </c>
      <c r="AY968" s="155">
        <f t="shared" ca="1" si="434"/>
        <v>0</v>
      </c>
      <c r="AZ968" s="155">
        <f t="shared" ca="1" si="434"/>
        <v>0</v>
      </c>
      <c r="BA968" s="155">
        <f t="shared" ca="1" si="434"/>
        <v>0</v>
      </c>
      <c r="BB968" s="155">
        <f t="shared" ca="1" si="434"/>
        <v>0</v>
      </c>
      <c r="BC968" s="155">
        <f t="shared" ca="1" si="434"/>
        <v>0</v>
      </c>
      <c r="BD968" s="155">
        <f t="shared" ca="1" si="434"/>
        <v>0</v>
      </c>
      <c r="BE968" s="155">
        <f t="shared" ca="1" si="434"/>
        <v>0</v>
      </c>
      <c r="BF968" s="155">
        <f t="shared" ca="1" si="434"/>
        <v>0</v>
      </c>
      <c r="BG968" s="155">
        <f t="shared" ca="1" si="434"/>
        <v>0</v>
      </c>
      <c r="BH968" s="155">
        <f t="shared" ca="1" si="434"/>
        <v>0</v>
      </c>
      <c r="BI968" s="155">
        <f t="shared" ca="1" si="434"/>
        <v>0</v>
      </c>
      <c r="BJ968" s="155">
        <f t="shared" ca="1" si="434"/>
        <v>0</v>
      </c>
      <c r="BK968" s="155">
        <f t="shared" ca="1" si="434"/>
        <v>0</v>
      </c>
      <c r="BL968" s="155">
        <f t="shared" ca="1" si="434"/>
        <v>0</v>
      </c>
      <c r="BM968" s="155">
        <f t="shared" ca="1" si="434"/>
        <v>0</v>
      </c>
      <c r="BN968" s="155">
        <f t="shared" ca="1" si="434"/>
        <v>0</v>
      </c>
      <c r="BO968" s="155">
        <f t="shared" ca="1" si="434"/>
        <v>0</v>
      </c>
      <c r="BP968" s="155">
        <f t="shared" ca="1" si="434"/>
        <v>0</v>
      </c>
      <c r="BQ968" s="155">
        <f t="shared" ca="1" si="434"/>
        <v>0</v>
      </c>
      <c r="BR968" s="155">
        <f t="shared" ca="1" si="434"/>
        <v>0</v>
      </c>
      <c r="BS968" s="155">
        <f t="shared" ca="1" si="434"/>
        <v>0</v>
      </c>
      <c r="BT968" s="155">
        <f t="shared" ca="1" si="434"/>
        <v>0</v>
      </c>
      <c r="BU968" s="155">
        <f t="shared" ca="1" si="434"/>
        <v>0</v>
      </c>
      <c r="BV968" s="155">
        <f t="shared" ca="1" si="434"/>
        <v>0</v>
      </c>
      <c r="BW968" s="155">
        <f t="shared" ca="1" si="434"/>
        <v>0</v>
      </c>
      <c r="BX968" s="155">
        <f t="shared" ca="1" si="434"/>
        <v>0</v>
      </c>
      <c r="BY968" s="155">
        <f t="shared" ca="1" si="434"/>
        <v>0</v>
      </c>
      <c r="BZ968" s="155">
        <f t="shared" ca="1" si="434"/>
        <v>0</v>
      </c>
      <c r="CA968" s="155">
        <f t="shared" ca="1" si="434"/>
        <v>0</v>
      </c>
      <c r="CB968" s="155">
        <f t="shared" ca="1" si="434"/>
        <v>0</v>
      </c>
      <c r="CC968" s="155">
        <f t="shared" ca="1" si="434"/>
        <v>0</v>
      </c>
      <c r="CD968" s="155">
        <f t="shared" ca="1" si="434"/>
        <v>0</v>
      </c>
      <c r="CE968" s="155">
        <f t="shared" ref="CE968:CP968" ca="1" si="435">SUM(CE966:CE967)</f>
        <v>0</v>
      </c>
      <c r="CF968" s="155">
        <f t="shared" ca="1" si="435"/>
        <v>0</v>
      </c>
      <c r="CG968" s="155">
        <f t="shared" ca="1" si="435"/>
        <v>0</v>
      </c>
      <c r="CH968" s="155">
        <f t="shared" ca="1" si="435"/>
        <v>0</v>
      </c>
      <c r="CI968" s="155">
        <f t="shared" ca="1" si="435"/>
        <v>0</v>
      </c>
      <c r="CJ968" s="155">
        <f t="shared" ca="1" si="435"/>
        <v>0</v>
      </c>
      <c r="CK968" s="155">
        <f t="shared" ca="1" si="435"/>
        <v>0</v>
      </c>
      <c r="CL968" s="155">
        <f t="shared" ca="1" si="435"/>
        <v>0</v>
      </c>
      <c r="CM968" s="155">
        <f t="shared" ca="1" si="435"/>
        <v>0</v>
      </c>
      <c r="CN968" s="155">
        <f t="shared" ca="1" si="435"/>
        <v>0</v>
      </c>
      <c r="CO968" s="155">
        <f t="shared" ca="1" si="435"/>
        <v>0</v>
      </c>
      <c r="CP968" s="155">
        <f t="shared" ca="1" si="435"/>
        <v>0</v>
      </c>
    </row>
    <row r="969" spans="1:95" ht="12.75" outlineLevel="1" x14ac:dyDescent="0.2">
      <c r="I969" s="3"/>
      <c r="P969" s="128"/>
      <c r="R969" s="155"/>
      <c r="S969" s="155"/>
      <c r="T969" s="155"/>
      <c r="U969" s="155"/>
      <c r="V969" s="155"/>
      <c r="W969" s="155"/>
      <c r="X969" s="155"/>
      <c r="Y969" s="155"/>
      <c r="Z969" s="155"/>
      <c r="AA969" s="155"/>
      <c r="AB969" s="155"/>
      <c r="AC969" s="155"/>
      <c r="AD969" s="155"/>
      <c r="AE969" s="155"/>
      <c r="AF969" s="155"/>
      <c r="AG969" s="155"/>
      <c r="AH969" s="155"/>
      <c r="AI969" s="155"/>
      <c r="AJ969" s="155"/>
      <c r="AK969" s="155"/>
      <c r="AL969" s="155"/>
      <c r="AM969" s="155"/>
      <c r="AN969" s="155"/>
      <c r="AO969" s="155"/>
      <c r="AP969" s="155"/>
      <c r="AQ969" s="155"/>
      <c r="AR969" s="155"/>
      <c r="AS969" s="155"/>
      <c r="AT969" s="155"/>
      <c r="AU969" s="155"/>
      <c r="AV969" s="155"/>
      <c r="AW969" s="155"/>
      <c r="AX969" s="155"/>
      <c r="AY969" s="155"/>
      <c r="AZ969" s="155"/>
      <c r="BA969" s="155"/>
      <c r="BB969" s="155"/>
      <c r="BC969" s="155"/>
      <c r="BD969" s="155"/>
      <c r="BE969" s="155"/>
      <c r="BF969" s="155"/>
      <c r="BG969" s="155"/>
      <c r="BH969" s="155"/>
      <c r="BI969" s="155"/>
      <c r="BJ969" s="155"/>
      <c r="BK969" s="155"/>
      <c r="BL969" s="155"/>
      <c r="BM969" s="155"/>
      <c r="BN969" s="155"/>
      <c r="BO969" s="155"/>
      <c r="BP969" s="155"/>
      <c r="BQ969" s="155"/>
      <c r="BR969" s="155"/>
      <c r="BS969" s="155"/>
      <c r="BT969" s="155"/>
      <c r="BU969" s="155"/>
      <c r="BV969" s="155"/>
      <c r="BW969" s="155"/>
      <c r="BX969" s="155"/>
      <c r="BY969" s="155"/>
      <c r="BZ969" s="155"/>
      <c r="CA969" s="155"/>
      <c r="CB969" s="155"/>
      <c r="CC969" s="155"/>
      <c r="CD969" s="155"/>
      <c r="CE969" s="155"/>
      <c r="CF969" s="155"/>
      <c r="CG969" s="155"/>
      <c r="CH969" s="155"/>
      <c r="CI969" s="155"/>
      <c r="CJ969" s="155"/>
      <c r="CK969" s="155"/>
      <c r="CL969" s="155"/>
      <c r="CM969" s="155"/>
      <c r="CN969" s="155"/>
      <c r="CO969" s="155"/>
      <c r="CP969" s="155"/>
    </row>
    <row r="970" spans="1:95" ht="12.75" outlineLevel="1" x14ac:dyDescent="0.2">
      <c r="B970" s="3" t="s">
        <v>302</v>
      </c>
      <c r="I970" s="3"/>
      <c r="J970" s="5" t="s">
        <v>5</v>
      </c>
      <c r="P970" s="127">
        <f ca="1">SUM(R970:CP970)</f>
        <v>2517.9456479769224</v>
      </c>
      <c r="R970" s="155">
        <f ca="1">R989</f>
        <v>0</v>
      </c>
      <c r="S970" s="155">
        <f t="shared" ref="S970:CD970" ca="1" si="436">S989</f>
        <v>0</v>
      </c>
      <c r="T970" s="155">
        <f t="shared" ca="1" si="436"/>
        <v>0</v>
      </c>
      <c r="U970" s="155">
        <f t="shared" ca="1" si="436"/>
        <v>0</v>
      </c>
      <c r="V970" s="155">
        <f t="shared" ca="1" si="436"/>
        <v>0</v>
      </c>
      <c r="W970" s="155">
        <f t="shared" ca="1" si="436"/>
        <v>0</v>
      </c>
      <c r="X970" s="155">
        <f t="shared" ca="1" si="436"/>
        <v>0</v>
      </c>
      <c r="Y970" s="155">
        <f t="shared" ca="1" si="436"/>
        <v>1.000409564538181</v>
      </c>
      <c r="Z970" s="155">
        <f t="shared" ca="1" si="436"/>
        <v>13.636377736274561</v>
      </c>
      <c r="AA970" s="155">
        <f t="shared" ca="1" si="436"/>
        <v>49.516298895731595</v>
      </c>
      <c r="AB970" s="155">
        <f t="shared" ca="1" si="436"/>
        <v>37.947316212852584</v>
      </c>
      <c r="AC970" s="155">
        <f t="shared" ca="1" si="436"/>
        <v>29.867564776367161</v>
      </c>
      <c r="AD970" s="155">
        <f t="shared" ca="1" si="436"/>
        <v>42.173672447189595</v>
      </c>
      <c r="AE970" s="155">
        <f t="shared" ca="1" si="436"/>
        <v>48.92329088341296</v>
      </c>
      <c r="AF970" s="155">
        <f t="shared" ca="1" si="436"/>
        <v>57.190051098567203</v>
      </c>
      <c r="AG970" s="155">
        <f t="shared" ca="1" si="436"/>
        <v>74.340611628852614</v>
      </c>
      <c r="AH970" s="155">
        <f t="shared" ca="1" si="436"/>
        <v>55.843987953905312</v>
      </c>
      <c r="AI970" s="155">
        <f t="shared" ca="1" si="436"/>
        <v>38.466735302896261</v>
      </c>
      <c r="AJ970" s="155">
        <f t="shared" ca="1" si="436"/>
        <v>62.181128708246156</v>
      </c>
      <c r="AK970" s="155">
        <f t="shared" ca="1" si="436"/>
        <v>52.915968383608174</v>
      </c>
      <c r="AL970" s="155">
        <f t="shared" ca="1" si="436"/>
        <v>90.687699936719241</v>
      </c>
      <c r="AM970" s="155">
        <f t="shared" ca="1" si="436"/>
        <v>69.255451922005108</v>
      </c>
      <c r="AN970" s="155">
        <f t="shared" ca="1" si="436"/>
        <v>60.921425386707817</v>
      </c>
      <c r="AO970" s="155">
        <f t="shared" ca="1" si="436"/>
        <v>116.31824895024135</v>
      </c>
      <c r="AP970" s="155">
        <f t="shared" ca="1" si="436"/>
        <v>121.42817602848082</v>
      </c>
      <c r="AQ970" s="155">
        <f t="shared" ca="1" si="436"/>
        <v>98.315197411027015</v>
      </c>
      <c r="AR970" s="155">
        <f t="shared" ca="1" si="436"/>
        <v>138.16675260346582</v>
      </c>
      <c r="AS970" s="155">
        <f t="shared" ca="1" si="436"/>
        <v>290.61933893215416</v>
      </c>
      <c r="AT970" s="155">
        <f t="shared" ca="1" si="436"/>
        <v>294.47160367440154</v>
      </c>
      <c r="AU970" s="155">
        <f t="shared" ca="1" si="436"/>
        <v>306.75843308060655</v>
      </c>
      <c r="AV970" s="155">
        <f t="shared" ca="1" si="436"/>
        <v>302.01666300786621</v>
      </c>
      <c r="AW970" s="155">
        <f t="shared" ca="1" si="436"/>
        <v>64.983243450804238</v>
      </c>
      <c r="AX970" s="155">
        <f t="shared" ca="1" si="436"/>
        <v>0</v>
      </c>
      <c r="AY970" s="155">
        <f t="shared" ca="1" si="436"/>
        <v>0</v>
      </c>
      <c r="AZ970" s="155">
        <f t="shared" ca="1" si="436"/>
        <v>0</v>
      </c>
      <c r="BA970" s="155">
        <f t="shared" ca="1" si="436"/>
        <v>0</v>
      </c>
      <c r="BB970" s="155">
        <f t="shared" ca="1" si="436"/>
        <v>0</v>
      </c>
      <c r="BC970" s="155">
        <f t="shared" ca="1" si="436"/>
        <v>0</v>
      </c>
      <c r="BD970" s="155">
        <f t="shared" ca="1" si="436"/>
        <v>0</v>
      </c>
      <c r="BE970" s="155">
        <f t="shared" ca="1" si="436"/>
        <v>0</v>
      </c>
      <c r="BF970" s="155">
        <f t="shared" ca="1" si="436"/>
        <v>0</v>
      </c>
      <c r="BG970" s="155">
        <f t="shared" ca="1" si="436"/>
        <v>0</v>
      </c>
      <c r="BH970" s="155">
        <f t="shared" ca="1" si="436"/>
        <v>0</v>
      </c>
      <c r="BI970" s="155">
        <f t="shared" ca="1" si="436"/>
        <v>0</v>
      </c>
      <c r="BJ970" s="155">
        <f t="shared" ca="1" si="436"/>
        <v>0</v>
      </c>
      <c r="BK970" s="155">
        <f t="shared" ca="1" si="436"/>
        <v>0</v>
      </c>
      <c r="BL970" s="155">
        <f t="shared" ca="1" si="436"/>
        <v>0</v>
      </c>
      <c r="BM970" s="155">
        <f t="shared" ca="1" si="436"/>
        <v>0</v>
      </c>
      <c r="BN970" s="155">
        <f t="shared" ca="1" si="436"/>
        <v>0</v>
      </c>
      <c r="BO970" s="155">
        <f t="shared" ca="1" si="436"/>
        <v>0</v>
      </c>
      <c r="BP970" s="155">
        <f t="shared" ca="1" si="436"/>
        <v>0</v>
      </c>
      <c r="BQ970" s="155">
        <f t="shared" ca="1" si="436"/>
        <v>0</v>
      </c>
      <c r="BR970" s="155">
        <f t="shared" ca="1" si="436"/>
        <v>0</v>
      </c>
      <c r="BS970" s="155">
        <f t="shared" ca="1" si="436"/>
        <v>0</v>
      </c>
      <c r="BT970" s="155">
        <f t="shared" ca="1" si="436"/>
        <v>0</v>
      </c>
      <c r="BU970" s="155">
        <f t="shared" ca="1" si="436"/>
        <v>0</v>
      </c>
      <c r="BV970" s="155">
        <f t="shared" ca="1" si="436"/>
        <v>0</v>
      </c>
      <c r="BW970" s="155">
        <f t="shared" ca="1" si="436"/>
        <v>0</v>
      </c>
      <c r="BX970" s="155">
        <f t="shared" ca="1" si="436"/>
        <v>0</v>
      </c>
      <c r="BY970" s="155">
        <f t="shared" ca="1" si="436"/>
        <v>0</v>
      </c>
      <c r="BZ970" s="155">
        <f t="shared" ca="1" si="436"/>
        <v>0</v>
      </c>
      <c r="CA970" s="155">
        <f t="shared" ca="1" si="436"/>
        <v>0</v>
      </c>
      <c r="CB970" s="155">
        <f t="shared" ca="1" si="436"/>
        <v>0</v>
      </c>
      <c r="CC970" s="155">
        <f t="shared" ca="1" si="436"/>
        <v>0</v>
      </c>
      <c r="CD970" s="155">
        <f t="shared" ca="1" si="436"/>
        <v>0</v>
      </c>
      <c r="CE970" s="155">
        <f t="shared" ref="CE970:CP970" ca="1" si="437">CE989</f>
        <v>0</v>
      </c>
      <c r="CF970" s="155">
        <f t="shared" ca="1" si="437"/>
        <v>0</v>
      </c>
      <c r="CG970" s="155">
        <f t="shared" ca="1" si="437"/>
        <v>0</v>
      </c>
      <c r="CH970" s="155">
        <f t="shared" ca="1" si="437"/>
        <v>0</v>
      </c>
      <c r="CI970" s="155">
        <f t="shared" ca="1" si="437"/>
        <v>0</v>
      </c>
      <c r="CJ970" s="155">
        <f t="shared" ca="1" si="437"/>
        <v>0</v>
      </c>
      <c r="CK970" s="155">
        <f t="shared" ca="1" si="437"/>
        <v>0</v>
      </c>
      <c r="CL970" s="155">
        <f t="shared" ca="1" si="437"/>
        <v>0</v>
      </c>
      <c r="CM970" s="155">
        <f t="shared" ca="1" si="437"/>
        <v>0</v>
      </c>
      <c r="CN970" s="155">
        <f t="shared" ca="1" si="437"/>
        <v>0</v>
      </c>
      <c r="CO970" s="155">
        <f t="shared" ca="1" si="437"/>
        <v>0</v>
      </c>
      <c r="CP970" s="155">
        <f t="shared" ca="1" si="437"/>
        <v>0</v>
      </c>
    </row>
    <row r="971" spans="1:95" ht="12.75" outlineLevel="1" x14ac:dyDescent="0.2">
      <c r="I971" s="3"/>
      <c r="P971" s="128"/>
      <c r="R971" s="155"/>
      <c r="S971" s="155"/>
      <c r="T971" s="155"/>
      <c r="U971" s="155"/>
      <c r="V971" s="155"/>
      <c r="W971" s="155"/>
      <c r="X971" s="155"/>
      <c r="Y971" s="155"/>
      <c r="Z971" s="155"/>
      <c r="AA971" s="155"/>
      <c r="AB971" s="155"/>
      <c r="AC971" s="155"/>
      <c r="AD971" s="155"/>
      <c r="AE971" s="155"/>
      <c r="AF971" s="155"/>
      <c r="AG971" s="155"/>
      <c r="AH971" s="155"/>
      <c r="AI971" s="155"/>
      <c r="AJ971" s="155"/>
      <c r="AK971" s="155"/>
      <c r="AL971" s="155"/>
      <c r="AM971" s="155"/>
      <c r="AN971" s="155"/>
      <c r="AO971" s="155"/>
      <c r="AP971" s="155"/>
      <c r="AQ971" s="155"/>
      <c r="AR971" s="155"/>
      <c r="AS971" s="155"/>
      <c r="AT971" s="155"/>
      <c r="AU971" s="155"/>
      <c r="AV971" s="155"/>
      <c r="AW971" s="155"/>
      <c r="AX971" s="155"/>
      <c r="AY971" s="155"/>
      <c r="AZ971" s="155"/>
      <c r="BA971" s="155"/>
      <c r="BB971" s="155"/>
      <c r="BC971" s="155"/>
      <c r="BD971" s="155"/>
      <c r="BE971" s="155"/>
      <c r="BF971" s="155"/>
      <c r="BG971" s="155"/>
      <c r="BH971" s="155"/>
      <c r="BI971" s="155"/>
      <c r="BJ971" s="155"/>
      <c r="BK971" s="155"/>
      <c r="BL971" s="155"/>
      <c r="BM971" s="155"/>
      <c r="BN971" s="155"/>
      <c r="BO971" s="155"/>
      <c r="BP971" s="155"/>
      <c r="BQ971" s="155"/>
      <c r="BR971" s="155"/>
      <c r="BS971" s="155"/>
      <c r="BT971" s="155"/>
      <c r="BU971" s="155"/>
      <c r="BV971" s="155"/>
      <c r="BW971" s="155"/>
      <c r="BX971" s="155"/>
      <c r="BY971" s="155"/>
      <c r="BZ971" s="155"/>
      <c r="CA971" s="155"/>
      <c r="CB971" s="155"/>
      <c r="CC971" s="155"/>
      <c r="CD971" s="155"/>
      <c r="CE971" s="155"/>
      <c r="CF971" s="155"/>
      <c r="CG971" s="155"/>
      <c r="CH971" s="155"/>
      <c r="CI971" s="155"/>
      <c r="CJ971" s="155"/>
      <c r="CK971" s="155"/>
      <c r="CL971" s="155"/>
      <c r="CM971" s="155"/>
      <c r="CN971" s="155"/>
      <c r="CO971" s="155"/>
      <c r="CP971" s="155"/>
    </row>
    <row r="972" spans="1:95" ht="12.75" outlineLevel="1" x14ac:dyDescent="0.2">
      <c r="B972" s="3" t="s">
        <v>685</v>
      </c>
      <c r="I972" s="3"/>
      <c r="J972" s="5" t="s">
        <v>5</v>
      </c>
      <c r="P972" s="128"/>
      <c r="Q972" s="224"/>
      <c r="R972" s="155">
        <f ca="1">R968-R970</f>
        <v>0</v>
      </c>
      <c r="S972" s="155">
        <f t="shared" ref="S972:CD972" ca="1" si="438">S968-S970</f>
        <v>0</v>
      </c>
      <c r="T972" s="155">
        <f t="shared" ca="1" si="438"/>
        <v>0</v>
      </c>
      <c r="U972" s="155">
        <f t="shared" ca="1" si="438"/>
        <v>0</v>
      </c>
      <c r="V972" s="155">
        <f t="shared" ca="1" si="438"/>
        <v>0</v>
      </c>
      <c r="W972" s="155">
        <f t="shared" ca="1" si="438"/>
        <v>0</v>
      </c>
      <c r="X972" s="155">
        <f t="shared" ca="1" si="438"/>
        <v>31.316503002174301</v>
      </c>
      <c r="Y972" s="155">
        <f t="shared" ca="1" si="438"/>
        <v>67.739252729328996</v>
      </c>
      <c r="Z972" s="155">
        <f t="shared" ca="1" si="438"/>
        <v>101.48697876272655</v>
      </c>
      <c r="AA972" s="155">
        <f t="shared" ca="1" si="438"/>
        <v>109.95538950291773</v>
      </c>
      <c r="AB972" s="155">
        <f t="shared" ca="1" si="438"/>
        <v>117.98875743752994</v>
      </c>
      <c r="AC972" s="155">
        <f t="shared" ca="1" si="438"/>
        <v>126.68967805866082</v>
      </c>
      <c r="AD972" s="155">
        <f t="shared" ca="1" si="438"/>
        <v>131.09174496268153</v>
      </c>
      <c r="AE972" s="155">
        <f t="shared" ca="1" si="438"/>
        <v>137.22031392537002</v>
      </c>
      <c r="AF972" s="155">
        <f t="shared" ca="1" si="438"/>
        <v>147.02335313897362</v>
      </c>
      <c r="AG972" s="155">
        <f t="shared" ca="1" si="438"/>
        <v>155.29895243340485</v>
      </c>
      <c r="AH972" s="155">
        <f t="shared" ca="1" si="438"/>
        <v>161.32761396044179</v>
      </c>
      <c r="AI972" s="155">
        <f t="shared" ca="1" si="438"/>
        <v>167.72663214891003</v>
      </c>
      <c r="AJ972" s="155">
        <f t="shared" ca="1" si="438"/>
        <v>177.20007716533553</v>
      </c>
      <c r="AK972" s="155">
        <f t="shared" ca="1" si="438"/>
        <v>183.12580751026829</v>
      </c>
      <c r="AL972" s="155">
        <f t="shared" ca="1" si="438"/>
        <v>193.47715747730706</v>
      </c>
      <c r="AM972" s="155">
        <f t="shared" ca="1" si="438"/>
        <v>193.44654724129609</v>
      </c>
      <c r="AN972" s="155">
        <f t="shared" ca="1" si="438"/>
        <v>192.88076600513952</v>
      </c>
      <c r="AO972" s="155">
        <f t="shared" ca="1" si="438"/>
        <v>173.89167758733271</v>
      </c>
      <c r="AP972" s="155">
        <f t="shared" ca="1" si="438"/>
        <v>156.43762692232139</v>
      </c>
      <c r="AQ972" s="155">
        <f t="shared" ca="1" si="438"/>
        <v>130.55022193863226</v>
      </c>
      <c r="AR972" s="155">
        <f t="shared" ca="1" si="438"/>
        <v>113.1864176939674</v>
      </c>
      <c r="AS972" s="155">
        <f t="shared" ca="1" si="438"/>
        <v>96.3257778182317</v>
      </c>
      <c r="AT972" s="155">
        <f t="shared" ca="1" si="438"/>
        <v>67.297660236919</v>
      </c>
      <c r="AU972" s="155">
        <f t="shared" ca="1" si="438"/>
        <v>41.010550837901633</v>
      </c>
      <c r="AV972" s="155">
        <f t="shared" ca="1" si="438"/>
        <v>12.093501597042859</v>
      </c>
      <c r="AW972" s="155">
        <f t="shared" ca="1" si="438"/>
        <v>0</v>
      </c>
      <c r="AX972" s="155">
        <f t="shared" ca="1" si="438"/>
        <v>0</v>
      </c>
      <c r="AY972" s="155">
        <f t="shared" ca="1" si="438"/>
        <v>0</v>
      </c>
      <c r="AZ972" s="155">
        <f t="shared" ca="1" si="438"/>
        <v>0</v>
      </c>
      <c r="BA972" s="155">
        <f t="shared" ca="1" si="438"/>
        <v>0</v>
      </c>
      <c r="BB972" s="155">
        <f t="shared" ca="1" si="438"/>
        <v>0</v>
      </c>
      <c r="BC972" s="155">
        <f t="shared" ca="1" si="438"/>
        <v>0</v>
      </c>
      <c r="BD972" s="155">
        <f t="shared" ca="1" si="438"/>
        <v>0</v>
      </c>
      <c r="BE972" s="155">
        <f t="shared" ca="1" si="438"/>
        <v>0</v>
      </c>
      <c r="BF972" s="155">
        <f t="shared" ca="1" si="438"/>
        <v>0</v>
      </c>
      <c r="BG972" s="155">
        <f t="shared" ca="1" si="438"/>
        <v>0</v>
      </c>
      <c r="BH972" s="155">
        <f t="shared" ca="1" si="438"/>
        <v>0</v>
      </c>
      <c r="BI972" s="155">
        <f t="shared" ca="1" si="438"/>
        <v>0</v>
      </c>
      <c r="BJ972" s="155">
        <f t="shared" ca="1" si="438"/>
        <v>0</v>
      </c>
      <c r="BK972" s="155">
        <f t="shared" ca="1" si="438"/>
        <v>0</v>
      </c>
      <c r="BL972" s="155">
        <f t="shared" ca="1" si="438"/>
        <v>0</v>
      </c>
      <c r="BM972" s="155">
        <f t="shared" ca="1" si="438"/>
        <v>0</v>
      </c>
      <c r="BN972" s="155">
        <f t="shared" ca="1" si="438"/>
        <v>0</v>
      </c>
      <c r="BO972" s="155">
        <f t="shared" ca="1" si="438"/>
        <v>0</v>
      </c>
      <c r="BP972" s="155">
        <f t="shared" ca="1" si="438"/>
        <v>0</v>
      </c>
      <c r="BQ972" s="155">
        <f t="shared" ca="1" si="438"/>
        <v>0</v>
      </c>
      <c r="BR972" s="155">
        <f t="shared" ca="1" si="438"/>
        <v>0</v>
      </c>
      <c r="BS972" s="155">
        <f t="shared" ca="1" si="438"/>
        <v>0</v>
      </c>
      <c r="BT972" s="155">
        <f t="shared" ca="1" si="438"/>
        <v>0</v>
      </c>
      <c r="BU972" s="155">
        <f t="shared" ca="1" si="438"/>
        <v>0</v>
      </c>
      <c r="BV972" s="155">
        <f t="shared" ca="1" si="438"/>
        <v>0</v>
      </c>
      <c r="BW972" s="155">
        <f t="shared" ca="1" si="438"/>
        <v>0</v>
      </c>
      <c r="BX972" s="155">
        <f t="shared" ca="1" si="438"/>
        <v>0</v>
      </c>
      <c r="BY972" s="155">
        <f t="shared" ca="1" si="438"/>
        <v>0</v>
      </c>
      <c r="BZ972" s="155">
        <f t="shared" ca="1" si="438"/>
        <v>0</v>
      </c>
      <c r="CA972" s="155">
        <f t="shared" ca="1" si="438"/>
        <v>0</v>
      </c>
      <c r="CB972" s="155">
        <f t="shared" ca="1" si="438"/>
        <v>0</v>
      </c>
      <c r="CC972" s="155">
        <f t="shared" ca="1" si="438"/>
        <v>0</v>
      </c>
      <c r="CD972" s="155">
        <f t="shared" ca="1" si="438"/>
        <v>0</v>
      </c>
      <c r="CE972" s="155">
        <f t="shared" ref="CE972:CP972" ca="1" si="439">CE968-CE970</f>
        <v>0</v>
      </c>
      <c r="CF972" s="155">
        <f t="shared" ca="1" si="439"/>
        <v>0</v>
      </c>
      <c r="CG972" s="155">
        <f t="shared" ca="1" si="439"/>
        <v>0</v>
      </c>
      <c r="CH972" s="155">
        <f t="shared" ca="1" si="439"/>
        <v>0</v>
      </c>
      <c r="CI972" s="155">
        <f t="shared" ca="1" si="439"/>
        <v>0</v>
      </c>
      <c r="CJ972" s="155">
        <f t="shared" ca="1" si="439"/>
        <v>0</v>
      </c>
      <c r="CK972" s="155">
        <f t="shared" ca="1" si="439"/>
        <v>0</v>
      </c>
      <c r="CL972" s="155">
        <f t="shared" ca="1" si="439"/>
        <v>0</v>
      </c>
      <c r="CM972" s="155">
        <f t="shared" ca="1" si="439"/>
        <v>0</v>
      </c>
      <c r="CN972" s="155">
        <f t="shared" ca="1" si="439"/>
        <v>0</v>
      </c>
      <c r="CO972" s="155">
        <f t="shared" ca="1" si="439"/>
        <v>0</v>
      </c>
      <c r="CP972" s="155">
        <f t="shared" ca="1" si="439"/>
        <v>0</v>
      </c>
    </row>
    <row r="973" spans="1:95" ht="12.75" outlineLevel="1" x14ac:dyDescent="0.2">
      <c r="I973" s="3"/>
      <c r="P973" s="128"/>
    </row>
    <row r="974" spans="1:95" ht="12.75" outlineLevel="1" x14ac:dyDescent="0.2">
      <c r="B974" s="41" t="s">
        <v>303</v>
      </c>
      <c r="I974" s="3"/>
      <c r="P974" s="128"/>
    </row>
    <row r="975" spans="1:95" ht="12.75" outlineLevel="1" x14ac:dyDescent="0.2">
      <c r="I975" s="3"/>
      <c r="P975" s="128"/>
    </row>
    <row r="976" spans="1:95" ht="12.75" outlineLevel="1" x14ac:dyDescent="0.2">
      <c r="B976" s="3" t="s">
        <v>304</v>
      </c>
      <c r="I976" s="3"/>
      <c r="J976" s="5" t="s">
        <v>5</v>
      </c>
      <c r="P976" s="128"/>
      <c r="R976" s="155">
        <f>'Financial Statements'!Q85</f>
        <v>0</v>
      </c>
      <c r="S976" s="155">
        <f ca="1">'Financial Statements'!S85</f>
        <v>0</v>
      </c>
      <c r="T976" s="155">
        <f ca="1">'Financial Statements'!T85</f>
        <v>0</v>
      </c>
      <c r="U976" s="155">
        <f ca="1">'Financial Statements'!U85</f>
        <v>0</v>
      </c>
      <c r="V976" s="155">
        <f ca="1">'Financial Statements'!V85</f>
        <v>0</v>
      </c>
      <c r="W976" s="155">
        <f ca="1">'Financial Statements'!W85</f>
        <v>0</v>
      </c>
      <c r="X976" s="155">
        <f ca="1">'Financial Statements'!X85</f>
        <v>0</v>
      </c>
      <c r="Y976" s="155">
        <f ca="1">'Financial Statements'!Y85</f>
        <v>0.99999891897694937</v>
      </c>
      <c r="Z976" s="155">
        <f ca="1">'Financial Statements'!Z85</f>
        <v>1</v>
      </c>
      <c r="AA976" s="155">
        <f ca="1">'Financial Statements'!AA85</f>
        <v>1</v>
      </c>
      <c r="AB976" s="155">
        <f ca="1">'Financial Statements'!AB85</f>
        <v>1</v>
      </c>
      <c r="AC976" s="155">
        <f ca="1">'Financial Statements'!AC85</f>
        <v>1</v>
      </c>
      <c r="AD976" s="155">
        <f ca="1">'Financial Statements'!AD85</f>
        <v>1</v>
      </c>
      <c r="AE976" s="155">
        <f ca="1">'Financial Statements'!AE85</f>
        <v>1</v>
      </c>
      <c r="AF976" s="155">
        <f ca="1">'Financial Statements'!AF85</f>
        <v>1</v>
      </c>
      <c r="AG976" s="155">
        <f ca="1">'Financial Statements'!AG85</f>
        <v>1</v>
      </c>
      <c r="AH976" s="155">
        <f ca="1">'Financial Statements'!AH85</f>
        <v>1</v>
      </c>
      <c r="AI976" s="155">
        <f ca="1">'Financial Statements'!AI85</f>
        <v>1</v>
      </c>
      <c r="AJ976" s="155">
        <f ca="1">'Financial Statements'!AJ85</f>
        <v>1</v>
      </c>
      <c r="AK976" s="155">
        <f ca="1">'Financial Statements'!AK85</f>
        <v>1</v>
      </c>
      <c r="AL976" s="155">
        <f ca="1">'Financial Statements'!AL85</f>
        <v>1</v>
      </c>
      <c r="AM976" s="155">
        <f ca="1">'Financial Statements'!AM85</f>
        <v>1</v>
      </c>
      <c r="AN976" s="155">
        <f ca="1">'Financial Statements'!AN85</f>
        <v>1</v>
      </c>
      <c r="AO976" s="155">
        <f ca="1">'Financial Statements'!AO85</f>
        <v>1</v>
      </c>
      <c r="AP976" s="155">
        <f ca="1">'Financial Statements'!AP85</f>
        <v>1</v>
      </c>
      <c r="AQ976" s="155">
        <f ca="1">'Financial Statements'!AQ85</f>
        <v>1</v>
      </c>
      <c r="AR976" s="155">
        <f ca="1">'Financial Statements'!AR85</f>
        <v>1</v>
      </c>
      <c r="AS976" s="155">
        <f ca="1">'Financial Statements'!AS85</f>
        <v>1</v>
      </c>
      <c r="AT976" s="155">
        <f ca="1">'Financial Statements'!AT85</f>
        <v>1</v>
      </c>
      <c r="AU976" s="155">
        <f ca="1">'Financial Statements'!AU85</f>
        <v>1</v>
      </c>
      <c r="AV976" s="155">
        <f ca="1">'Financial Statements'!AV85</f>
        <v>1</v>
      </c>
      <c r="AW976" s="155">
        <f ca="1">'Financial Statements'!AW85</f>
        <v>1</v>
      </c>
      <c r="AX976" s="155">
        <f ca="1">'Financial Statements'!AX85</f>
        <v>2</v>
      </c>
      <c r="AY976" s="155">
        <f ca="1">'Financial Statements'!AY85</f>
        <v>3</v>
      </c>
      <c r="AZ976" s="155">
        <f ca="1">'Financial Statements'!AZ85</f>
        <v>3</v>
      </c>
      <c r="BA976" s="155">
        <f ca="1">'Financial Statements'!BA85</f>
        <v>3</v>
      </c>
      <c r="BB976" s="155">
        <f ca="1">'Financial Statements'!BB85</f>
        <v>3</v>
      </c>
      <c r="BC976" s="155">
        <f ca="1">'Financial Statements'!BC85</f>
        <v>3</v>
      </c>
      <c r="BD976" s="155">
        <f ca="1">'Financial Statements'!BD85</f>
        <v>3</v>
      </c>
      <c r="BE976" s="155">
        <f ca="1">'Financial Statements'!BE85</f>
        <v>3</v>
      </c>
      <c r="BF976" s="155">
        <f ca="1">'Financial Statements'!BF85</f>
        <v>3</v>
      </c>
      <c r="BG976" s="155">
        <f ca="1">'Financial Statements'!BG85</f>
        <v>3</v>
      </c>
      <c r="BH976" s="155">
        <f ca="1">'Financial Statements'!BH85</f>
        <v>3</v>
      </c>
      <c r="BI976" s="155">
        <f ca="1">'Financial Statements'!BI85</f>
        <v>3</v>
      </c>
      <c r="BJ976" s="155">
        <f ca="1">'Financial Statements'!BJ85</f>
        <v>3</v>
      </c>
      <c r="BK976" s="155">
        <f ca="1">'Financial Statements'!BK85</f>
        <v>3</v>
      </c>
      <c r="BL976" s="155">
        <f ca="1">'Financial Statements'!BL85</f>
        <v>3</v>
      </c>
      <c r="BM976" s="155">
        <f ca="1">'Financial Statements'!BM85</f>
        <v>3</v>
      </c>
      <c r="BN976" s="155">
        <f ca="1">'Financial Statements'!BN85</f>
        <v>3</v>
      </c>
      <c r="BO976" s="155">
        <f ca="1">'Financial Statements'!BO85</f>
        <v>3</v>
      </c>
      <c r="BP976" s="155">
        <f ca="1">'Financial Statements'!BP85</f>
        <v>3</v>
      </c>
      <c r="BQ976" s="155">
        <f ca="1">'Financial Statements'!BQ85</f>
        <v>3</v>
      </c>
      <c r="BR976" s="155">
        <f ca="1">'Financial Statements'!BR85</f>
        <v>3</v>
      </c>
      <c r="BS976" s="155">
        <f ca="1">'Financial Statements'!BS85</f>
        <v>3</v>
      </c>
      <c r="BT976" s="155">
        <f ca="1">'Financial Statements'!BT85</f>
        <v>3</v>
      </c>
      <c r="BU976" s="155">
        <f ca="1">'Financial Statements'!BU85</f>
        <v>3</v>
      </c>
      <c r="BV976" s="155">
        <f ca="1">'Financial Statements'!BV85</f>
        <v>3</v>
      </c>
      <c r="BW976" s="155">
        <f ca="1">'Financial Statements'!BW85</f>
        <v>3</v>
      </c>
      <c r="BX976" s="155">
        <f ca="1">'Financial Statements'!BX85</f>
        <v>3</v>
      </c>
      <c r="BY976" s="155">
        <f ca="1">'Financial Statements'!BY85</f>
        <v>3</v>
      </c>
      <c r="BZ976" s="155">
        <f ca="1">'Financial Statements'!BZ85</f>
        <v>3</v>
      </c>
      <c r="CA976" s="155">
        <f ca="1">'Financial Statements'!CA85</f>
        <v>3</v>
      </c>
      <c r="CB976" s="155">
        <f ca="1">'Financial Statements'!CB85</f>
        <v>3</v>
      </c>
      <c r="CC976" s="155">
        <f ca="1">'Financial Statements'!CC85</f>
        <v>3</v>
      </c>
      <c r="CD976" s="155">
        <f ca="1">'Financial Statements'!CD85</f>
        <v>3</v>
      </c>
      <c r="CE976" s="155">
        <f ca="1">'Financial Statements'!CE85</f>
        <v>3</v>
      </c>
      <c r="CF976" s="155">
        <f ca="1">'Financial Statements'!CF85</f>
        <v>3</v>
      </c>
      <c r="CG976" s="155">
        <f ca="1">'Financial Statements'!CG85</f>
        <v>3</v>
      </c>
      <c r="CH976" s="155">
        <f ca="1">'Financial Statements'!CH85</f>
        <v>3</v>
      </c>
      <c r="CI976" s="155">
        <f ca="1">'Financial Statements'!CI85</f>
        <v>3</v>
      </c>
      <c r="CJ976" s="155">
        <f ca="1">'Financial Statements'!CJ85</f>
        <v>3</v>
      </c>
      <c r="CK976" s="155">
        <f ca="1">'Financial Statements'!CK85</f>
        <v>3</v>
      </c>
      <c r="CL976" s="155">
        <f ca="1">'Financial Statements'!CL85</f>
        <v>3</v>
      </c>
      <c r="CM976" s="155">
        <f ca="1">'Financial Statements'!CM85</f>
        <v>3</v>
      </c>
      <c r="CN976" s="155">
        <f ca="1">'Financial Statements'!CN85</f>
        <v>3</v>
      </c>
      <c r="CO976" s="155">
        <f ca="1">'Financial Statements'!CO85</f>
        <v>3</v>
      </c>
      <c r="CP976" s="155">
        <f ca="1">'Financial Statements'!CP85</f>
        <v>3</v>
      </c>
    </row>
    <row r="977" spans="1:95" ht="12.75" outlineLevel="1" x14ac:dyDescent="0.2">
      <c r="B977" s="3" t="s">
        <v>305</v>
      </c>
      <c r="I977" s="3"/>
      <c r="J977" s="5" t="s">
        <v>5</v>
      </c>
      <c r="P977" s="127">
        <f ca="1">SUM(R977:CP977)</f>
        <v>2569.7330478344438</v>
      </c>
      <c r="R977" s="155">
        <f ca="1">('Financial Statements'!R74-'Financial Statements'!R76-'Financial Statements'!R78-'Financial Statements'!R79)*R12</f>
        <v>0</v>
      </c>
      <c r="S977" s="155">
        <f ca="1">('Financial Statements'!S74-'Financial Statements'!S76-'Financial Statements'!S78-'Financial Statements'!S79)*S12</f>
        <v>0</v>
      </c>
      <c r="T977" s="155">
        <f ca="1">('Financial Statements'!T74-'Financial Statements'!T76-'Financial Statements'!T78-'Financial Statements'!T79)*T12</f>
        <v>0</v>
      </c>
      <c r="U977" s="155">
        <f ca="1">('Financial Statements'!U74-'Financial Statements'!U76-'Financial Statements'!U78-'Financial Statements'!U79)*U12</f>
        <v>0</v>
      </c>
      <c r="V977" s="155">
        <f ca="1">('Financial Statements'!V74-'Financial Statements'!V76-'Financial Statements'!V78-'Financial Statements'!V79)*V12</f>
        <v>0</v>
      </c>
      <c r="W977" s="155">
        <f ca="1">('Financial Statements'!W74-'Financial Statements'!W76-'Financial Statements'!W78-'Financial Statements'!W79)*W12</f>
        <v>0</v>
      </c>
      <c r="X977" s="155">
        <f ca="1">('Financial Statements'!X74-'Financial Statements'!X76-'Financial Statements'!X78-'Financial Statements'!X79)*X12</f>
        <v>0.99999891897694937</v>
      </c>
      <c r="Y977" s="155">
        <f ca="1">('Financial Statements'!Y74-'Financial Statements'!Y76-'Financial Statements'!Y78-'Financial Statements'!Y79)*Y12</f>
        <v>1.0004106455612316</v>
      </c>
      <c r="Z977" s="155">
        <f ca="1">('Financial Statements'!Z74-'Financial Statements'!Z76-'Financial Statements'!Z78-'Financial Statements'!Z79)*Z12</f>
        <v>13.636377736274561</v>
      </c>
      <c r="AA977" s="155">
        <f ca="1">('Financial Statements'!AA74-'Financial Statements'!AA76-'Financial Statements'!AA78-'Financial Statements'!AA79)*AA12</f>
        <v>49.516298895731595</v>
      </c>
      <c r="AB977" s="155">
        <f ca="1">('Financial Statements'!AB74-'Financial Statements'!AB76-'Financial Statements'!AB78-'Financial Statements'!AB79)*AB12</f>
        <v>37.947316212852584</v>
      </c>
      <c r="AC977" s="155">
        <f ca="1">('Financial Statements'!AC74-'Financial Statements'!AC76-'Financial Statements'!AC78-'Financial Statements'!AC79)*AC12</f>
        <v>29.867564776367161</v>
      </c>
      <c r="AD977" s="155">
        <f ca="1">('Financial Statements'!AD74-'Financial Statements'!AD76-'Financial Statements'!AD78-'Financial Statements'!AD79)*AD12</f>
        <v>42.173672447189595</v>
      </c>
      <c r="AE977" s="155">
        <f ca="1">('Financial Statements'!AE74-'Financial Statements'!AE76-'Financial Statements'!AE78-'Financial Statements'!AE79)*AE12</f>
        <v>48.92329088341296</v>
      </c>
      <c r="AF977" s="155">
        <f ca="1">('Financial Statements'!AF74-'Financial Statements'!AF76-'Financial Statements'!AF78-'Financial Statements'!AF79)*AF12</f>
        <v>57.190051098567203</v>
      </c>
      <c r="AG977" s="155">
        <f ca="1">('Financial Statements'!AG74-'Financial Statements'!AG76-'Financial Statements'!AG78-'Financial Statements'!AG79)*AG12</f>
        <v>74.340611628852614</v>
      </c>
      <c r="AH977" s="155">
        <f ca="1">('Financial Statements'!AH74-'Financial Statements'!AH76-'Financial Statements'!AH78-'Financial Statements'!AH79)*AH12</f>
        <v>55.843987953905312</v>
      </c>
      <c r="AI977" s="155">
        <f ca="1">('Financial Statements'!AI74-'Financial Statements'!AI76-'Financial Statements'!AI78-'Financial Statements'!AI79)*AI12</f>
        <v>38.466735302896261</v>
      </c>
      <c r="AJ977" s="155">
        <f ca="1">('Financial Statements'!AJ74-'Financial Statements'!AJ76-'Financial Statements'!AJ78-'Financial Statements'!AJ79)*AJ12</f>
        <v>62.181128708246156</v>
      </c>
      <c r="AK977" s="155">
        <f ca="1">('Financial Statements'!AK74-'Financial Statements'!AK76-'Financial Statements'!AK78-'Financial Statements'!AK79)*AK12</f>
        <v>52.915968383608174</v>
      </c>
      <c r="AL977" s="155">
        <f ca="1">('Financial Statements'!AL74-'Financial Statements'!AL76-'Financial Statements'!AL78-'Financial Statements'!AL79)*AL12</f>
        <v>90.687699936719241</v>
      </c>
      <c r="AM977" s="155">
        <f ca="1">('Financial Statements'!AM74-'Financial Statements'!AM76-'Financial Statements'!AM78-'Financial Statements'!AM79)*AM12</f>
        <v>69.255451922005108</v>
      </c>
      <c r="AN977" s="155">
        <f ca="1">('Financial Statements'!AN74-'Financial Statements'!AN76-'Financial Statements'!AN78-'Financial Statements'!AN79)*AN12</f>
        <v>60.921425386707817</v>
      </c>
      <c r="AO977" s="155">
        <f ca="1">('Financial Statements'!AO74-'Financial Statements'!AO76-'Financial Statements'!AO78-'Financial Statements'!AO79)*AO12</f>
        <v>116.31824895024135</v>
      </c>
      <c r="AP977" s="155">
        <f ca="1">('Financial Statements'!AP74-'Financial Statements'!AP76-'Financial Statements'!AP78-'Financial Statements'!AP79)*AP12</f>
        <v>121.42817602848082</v>
      </c>
      <c r="AQ977" s="155">
        <f ca="1">('Financial Statements'!AQ74-'Financial Statements'!AQ76-'Financial Statements'!AQ78-'Financial Statements'!AQ79)*AQ12</f>
        <v>98.315197411027015</v>
      </c>
      <c r="AR977" s="155">
        <f ca="1">('Financial Statements'!AR74-'Financial Statements'!AR76-'Financial Statements'!AR78-'Financial Statements'!AR79)*AR12</f>
        <v>138.16675260346582</v>
      </c>
      <c r="AS977" s="155">
        <f ca="1">('Financial Statements'!AS74-'Financial Statements'!AS76-'Financial Statements'!AS78-'Financial Statements'!AS79)*AS12</f>
        <v>290.61933893215416</v>
      </c>
      <c r="AT977" s="155">
        <f ca="1">('Financial Statements'!AT74-'Financial Statements'!AT76-'Financial Statements'!AT78-'Financial Statements'!AT79)*AT12</f>
        <v>294.47160367440154</v>
      </c>
      <c r="AU977" s="155">
        <f ca="1">('Financial Statements'!AU74-'Financial Statements'!AU76-'Financial Statements'!AU78-'Financial Statements'!AU79)*AU12</f>
        <v>306.75843308060655</v>
      </c>
      <c r="AV977" s="155">
        <f ca="1">('Financial Statements'!AV74-'Financial Statements'!AV76-'Financial Statements'!AV78-'Financial Statements'!AV79)*AV12</f>
        <v>302.01666300786621</v>
      </c>
      <c r="AW977" s="155">
        <f ca="1">('Financial Statements'!AW74-'Financial Statements'!AW76-'Financial Statements'!AW78-'Financial Statements'!AW79)*AW12</f>
        <v>106.85191958208756</v>
      </c>
      <c r="AX977" s="155">
        <f ca="1">('Financial Statements'!AX74-'Financial Statements'!AX76-'Financial Statements'!AX78-'Financial Statements'!AX79)*AX12</f>
        <v>8.918723726237948</v>
      </c>
      <c r="AY977" s="155">
        <f ca="1">('Financial Statements'!AY74-'Financial Statements'!AY76-'Financial Statements'!AY78-'Financial Statements'!AY79)*AY12</f>
        <v>0</v>
      </c>
      <c r="AZ977" s="155">
        <f ca="1">('Financial Statements'!AZ74-'Financial Statements'!AZ76-'Financial Statements'!AZ78-'Financial Statements'!AZ79)*AZ12</f>
        <v>0</v>
      </c>
      <c r="BA977" s="155">
        <f ca="1">('Financial Statements'!BA74-'Financial Statements'!BA76-'Financial Statements'!BA78-'Financial Statements'!BA79)*BA12</f>
        <v>0</v>
      </c>
      <c r="BB977" s="155">
        <f ca="1">('Financial Statements'!BB74-'Financial Statements'!BB76-'Financial Statements'!BB78-'Financial Statements'!BB79)*BB12</f>
        <v>0</v>
      </c>
      <c r="BC977" s="155">
        <f ca="1">('Financial Statements'!BC74-'Financial Statements'!BC76-'Financial Statements'!BC78-'Financial Statements'!BC79)*BC12</f>
        <v>0</v>
      </c>
      <c r="BD977" s="155">
        <f ca="1">('Financial Statements'!BD74-'Financial Statements'!BD76-'Financial Statements'!BD78-'Financial Statements'!BD79)*BD12</f>
        <v>0</v>
      </c>
      <c r="BE977" s="155">
        <f ca="1">('Financial Statements'!BE74-'Financial Statements'!BE76-'Financial Statements'!BE78-'Financial Statements'!BE79)*BE12</f>
        <v>0</v>
      </c>
      <c r="BF977" s="155">
        <f ca="1">('Financial Statements'!BF74-'Financial Statements'!BF76-'Financial Statements'!BF78-'Financial Statements'!BF79)*BF12</f>
        <v>0</v>
      </c>
      <c r="BG977" s="155">
        <f ca="1">('Financial Statements'!BG74-'Financial Statements'!BG76-'Financial Statements'!BG78-'Financial Statements'!BG79)*BG12</f>
        <v>0</v>
      </c>
      <c r="BH977" s="155">
        <f ca="1">('Financial Statements'!BH74-'Financial Statements'!BH76-'Financial Statements'!BH78-'Financial Statements'!BH79)*BH12</f>
        <v>0</v>
      </c>
      <c r="BI977" s="155">
        <f ca="1">('Financial Statements'!BI74-'Financial Statements'!BI76-'Financial Statements'!BI78-'Financial Statements'!BI79)*BI12</f>
        <v>0</v>
      </c>
      <c r="BJ977" s="155">
        <f ca="1">('Financial Statements'!BJ74-'Financial Statements'!BJ76-'Financial Statements'!BJ78-'Financial Statements'!BJ79)*BJ12</f>
        <v>0</v>
      </c>
      <c r="BK977" s="155">
        <f ca="1">('Financial Statements'!BK74-'Financial Statements'!BK76-'Financial Statements'!BK78-'Financial Statements'!BK79)*BK12</f>
        <v>0</v>
      </c>
      <c r="BL977" s="155">
        <f ca="1">('Financial Statements'!BL74-'Financial Statements'!BL76-'Financial Statements'!BL78-'Financial Statements'!BL79)*BL12</f>
        <v>0</v>
      </c>
      <c r="BM977" s="155">
        <f ca="1">('Financial Statements'!BM74-'Financial Statements'!BM76-'Financial Statements'!BM78-'Financial Statements'!BM79)*BM12</f>
        <v>0</v>
      </c>
      <c r="BN977" s="155">
        <f ca="1">('Financial Statements'!BN74-'Financial Statements'!BN76-'Financial Statements'!BN78-'Financial Statements'!BN79)*BN12</f>
        <v>0</v>
      </c>
      <c r="BO977" s="155">
        <f ca="1">('Financial Statements'!BO74-'Financial Statements'!BO76-'Financial Statements'!BO78-'Financial Statements'!BO79)*BO12</f>
        <v>0</v>
      </c>
      <c r="BP977" s="155">
        <f ca="1">('Financial Statements'!BP74-'Financial Statements'!BP76-'Financial Statements'!BP78-'Financial Statements'!BP79)*BP12</f>
        <v>0</v>
      </c>
      <c r="BQ977" s="155">
        <f ca="1">('Financial Statements'!BQ74-'Financial Statements'!BQ76-'Financial Statements'!BQ78-'Financial Statements'!BQ79)*BQ12</f>
        <v>0</v>
      </c>
      <c r="BR977" s="155">
        <f ca="1">('Financial Statements'!BR74-'Financial Statements'!BR76-'Financial Statements'!BR78-'Financial Statements'!BR79)*BR12</f>
        <v>0</v>
      </c>
      <c r="BS977" s="155">
        <f ca="1">('Financial Statements'!BS74-'Financial Statements'!BS76-'Financial Statements'!BS78-'Financial Statements'!BS79)*BS12</f>
        <v>0</v>
      </c>
      <c r="BT977" s="155">
        <f ca="1">('Financial Statements'!BT74-'Financial Statements'!BT76-'Financial Statements'!BT78-'Financial Statements'!BT79)*BT12</f>
        <v>0</v>
      </c>
      <c r="BU977" s="155">
        <f ca="1">('Financial Statements'!BU74-'Financial Statements'!BU76-'Financial Statements'!BU78-'Financial Statements'!BU79)*BU12</f>
        <v>0</v>
      </c>
      <c r="BV977" s="155">
        <f ca="1">('Financial Statements'!BV74-'Financial Statements'!BV76-'Financial Statements'!BV78-'Financial Statements'!BV79)*BV12</f>
        <v>0</v>
      </c>
      <c r="BW977" s="155">
        <f ca="1">('Financial Statements'!BW74-'Financial Statements'!BW76-'Financial Statements'!BW78-'Financial Statements'!BW79)*BW12</f>
        <v>0</v>
      </c>
      <c r="BX977" s="155">
        <f ca="1">('Financial Statements'!BX74-'Financial Statements'!BX76-'Financial Statements'!BX78-'Financial Statements'!BX79)*BX12</f>
        <v>0</v>
      </c>
      <c r="BY977" s="155">
        <f ca="1">('Financial Statements'!BY74-'Financial Statements'!BY76-'Financial Statements'!BY78-'Financial Statements'!BY79)*BY12</f>
        <v>0</v>
      </c>
      <c r="BZ977" s="155">
        <f ca="1">('Financial Statements'!BZ74-'Financial Statements'!BZ76-'Financial Statements'!BZ78-'Financial Statements'!BZ79)*BZ12</f>
        <v>0</v>
      </c>
      <c r="CA977" s="155">
        <f ca="1">('Financial Statements'!CA74-'Financial Statements'!CA76-'Financial Statements'!CA78-'Financial Statements'!CA79)*CA12</f>
        <v>0</v>
      </c>
      <c r="CB977" s="155">
        <f ca="1">('Financial Statements'!CB74-'Financial Statements'!CB76-'Financial Statements'!CB78-'Financial Statements'!CB79)*CB12</f>
        <v>0</v>
      </c>
      <c r="CC977" s="155">
        <f ca="1">('Financial Statements'!CC74-'Financial Statements'!CC76-'Financial Statements'!CC78-'Financial Statements'!CC79)*CC12</f>
        <v>0</v>
      </c>
      <c r="CD977" s="155">
        <f ca="1">('Financial Statements'!CD74-'Financial Statements'!CD76-'Financial Statements'!CD78-'Financial Statements'!CD79)*CD12</f>
        <v>0</v>
      </c>
      <c r="CE977" s="155">
        <f ca="1">('Financial Statements'!CE74-'Financial Statements'!CE76-'Financial Statements'!CE78-'Financial Statements'!CE79)*CE12</f>
        <v>0</v>
      </c>
      <c r="CF977" s="155">
        <f ca="1">('Financial Statements'!CF74-'Financial Statements'!CF76-'Financial Statements'!CF78-'Financial Statements'!CF79)*CF12</f>
        <v>0</v>
      </c>
      <c r="CG977" s="155">
        <f ca="1">('Financial Statements'!CG74-'Financial Statements'!CG76-'Financial Statements'!CG78-'Financial Statements'!CG79)*CG12</f>
        <v>0</v>
      </c>
      <c r="CH977" s="155">
        <f ca="1">('Financial Statements'!CH74-'Financial Statements'!CH76-'Financial Statements'!CH78-'Financial Statements'!CH79)*CH12</f>
        <v>0</v>
      </c>
      <c r="CI977" s="155">
        <f ca="1">('Financial Statements'!CI74-'Financial Statements'!CI76-'Financial Statements'!CI78-'Financial Statements'!CI79)*CI12</f>
        <v>0</v>
      </c>
      <c r="CJ977" s="155">
        <f ca="1">('Financial Statements'!CJ74-'Financial Statements'!CJ76-'Financial Statements'!CJ78-'Financial Statements'!CJ79)*CJ12</f>
        <v>0</v>
      </c>
      <c r="CK977" s="155">
        <f ca="1">('Financial Statements'!CK74-'Financial Statements'!CK76-'Financial Statements'!CK78-'Financial Statements'!CK79)*CK12</f>
        <v>0</v>
      </c>
      <c r="CL977" s="155">
        <f ca="1">('Financial Statements'!CL74-'Financial Statements'!CL76-'Financial Statements'!CL78-'Financial Statements'!CL79)*CL12</f>
        <v>0</v>
      </c>
      <c r="CM977" s="155">
        <f ca="1">('Financial Statements'!CM74-'Financial Statements'!CM76-'Financial Statements'!CM78-'Financial Statements'!CM79)*CM12</f>
        <v>0</v>
      </c>
      <c r="CN977" s="155">
        <f ca="1">('Financial Statements'!CN74-'Financial Statements'!CN76-'Financial Statements'!CN78-'Financial Statements'!CN79)*CN12</f>
        <v>0</v>
      </c>
      <c r="CO977" s="155">
        <f ca="1">('Financial Statements'!CO74-'Financial Statements'!CO76-'Financial Statements'!CO78-'Financial Statements'!CO79)*CO12</f>
        <v>0</v>
      </c>
      <c r="CP977" s="155">
        <f ca="1">('Financial Statements'!CP74-'Financial Statements'!CP76-'Financial Statements'!CP78-'Financial Statements'!CP79)*CP12</f>
        <v>0</v>
      </c>
    </row>
    <row r="978" spans="1:95" ht="12.75" outlineLevel="1" x14ac:dyDescent="0.2">
      <c r="B978" s="3" t="s">
        <v>579</v>
      </c>
      <c r="I978" s="3"/>
      <c r="J978" s="5" t="s">
        <v>5</v>
      </c>
      <c r="L978" s="228">
        <f>Input_Scen!$J$168</f>
        <v>1</v>
      </c>
      <c r="R978" s="155">
        <f t="shared" ref="R978:AW978" si="440">$L$978*R15</f>
        <v>0</v>
      </c>
      <c r="S978" s="155">
        <f t="shared" si="440"/>
        <v>0</v>
      </c>
      <c r="T978" s="155">
        <f t="shared" si="440"/>
        <v>0</v>
      </c>
      <c r="U978" s="155">
        <f t="shared" si="440"/>
        <v>0</v>
      </c>
      <c r="V978" s="155">
        <f t="shared" si="440"/>
        <v>0</v>
      </c>
      <c r="W978" s="155">
        <f t="shared" si="440"/>
        <v>0</v>
      </c>
      <c r="X978" s="155">
        <f t="shared" si="440"/>
        <v>1</v>
      </c>
      <c r="Y978" s="155">
        <f t="shared" si="440"/>
        <v>1</v>
      </c>
      <c r="Z978" s="155">
        <f t="shared" si="440"/>
        <v>1</v>
      </c>
      <c r="AA978" s="155">
        <f t="shared" si="440"/>
        <v>1</v>
      </c>
      <c r="AB978" s="155">
        <f t="shared" si="440"/>
        <v>1</v>
      </c>
      <c r="AC978" s="155">
        <f t="shared" si="440"/>
        <v>1</v>
      </c>
      <c r="AD978" s="155">
        <f t="shared" si="440"/>
        <v>1</v>
      </c>
      <c r="AE978" s="155">
        <f t="shared" si="440"/>
        <v>1</v>
      </c>
      <c r="AF978" s="155">
        <f t="shared" si="440"/>
        <v>1</v>
      </c>
      <c r="AG978" s="155">
        <f t="shared" si="440"/>
        <v>1</v>
      </c>
      <c r="AH978" s="155">
        <f t="shared" si="440"/>
        <v>1</v>
      </c>
      <c r="AI978" s="155">
        <f t="shared" si="440"/>
        <v>1</v>
      </c>
      <c r="AJ978" s="155">
        <f t="shared" si="440"/>
        <v>1</v>
      </c>
      <c r="AK978" s="155">
        <f t="shared" si="440"/>
        <v>1</v>
      </c>
      <c r="AL978" s="155">
        <f t="shared" si="440"/>
        <v>1</v>
      </c>
      <c r="AM978" s="155">
        <f t="shared" si="440"/>
        <v>1</v>
      </c>
      <c r="AN978" s="155">
        <f t="shared" si="440"/>
        <v>1</v>
      </c>
      <c r="AO978" s="155">
        <f t="shared" si="440"/>
        <v>1</v>
      </c>
      <c r="AP978" s="155">
        <f t="shared" si="440"/>
        <v>1</v>
      </c>
      <c r="AQ978" s="155">
        <f t="shared" si="440"/>
        <v>1</v>
      </c>
      <c r="AR978" s="155">
        <f t="shared" si="440"/>
        <v>1</v>
      </c>
      <c r="AS978" s="155">
        <f t="shared" si="440"/>
        <v>1</v>
      </c>
      <c r="AT978" s="155">
        <f t="shared" si="440"/>
        <v>1</v>
      </c>
      <c r="AU978" s="155">
        <f t="shared" si="440"/>
        <v>1</v>
      </c>
      <c r="AV978" s="155">
        <f t="shared" si="440"/>
        <v>1</v>
      </c>
      <c r="AW978" s="155">
        <f t="shared" si="440"/>
        <v>1</v>
      </c>
      <c r="AX978" s="155">
        <f t="shared" ref="AX978:CC978" si="441">$L$978*AX15</f>
        <v>0</v>
      </c>
      <c r="AY978" s="155">
        <f t="shared" si="441"/>
        <v>0</v>
      </c>
      <c r="AZ978" s="155">
        <f t="shared" si="441"/>
        <v>0</v>
      </c>
      <c r="BA978" s="155">
        <f t="shared" si="441"/>
        <v>0</v>
      </c>
      <c r="BB978" s="155">
        <f t="shared" si="441"/>
        <v>0</v>
      </c>
      <c r="BC978" s="155">
        <f t="shared" si="441"/>
        <v>0</v>
      </c>
      <c r="BD978" s="155">
        <f t="shared" si="441"/>
        <v>0</v>
      </c>
      <c r="BE978" s="155">
        <f t="shared" si="441"/>
        <v>0</v>
      </c>
      <c r="BF978" s="155">
        <f t="shared" si="441"/>
        <v>0</v>
      </c>
      <c r="BG978" s="155">
        <f t="shared" si="441"/>
        <v>0</v>
      </c>
      <c r="BH978" s="155">
        <f t="shared" si="441"/>
        <v>0</v>
      </c>
      <c r="BI978" s="155">
        <f t="shared" si="441"/>
        <v>0</v>
      </c>
      <c r="BJ978" s="155">
        <f t="shared" si="441"/>
        <v>0</v>
      </c>
      <c r="BK978" s="155">
        <f t="shared" si="441"/>
        <v>0</v>
      </c>
      <c r="BL978" s="155">
        <f t="shared" si="441"/>
        <v>0</v>
      </c>
      <c r="BM978" s="155">
        <f t="shared" si="441"/>
        <v>0</v>
      </c>
      <c r="BN978" s="155">
        <f t="shared" si="441"/>
        <v>0</v>
      </c>
      <c r="BO978" s="155">
        <f t="shared" si="441"/>
        <v>0</v>
      </c>
      <c r="BP978" s="155">
        <f t="shared" si="441"/>
        <v>0</v>
      </c>
      <c r="BQ978" s="155">
        <f t="shared" si="441"/>
        <v>0</v>
      </c>
      <c r="BR978" s="155">
        <f t="shared" si="441"/>
        <v>0</v>
      </c>
      <c r="BS978" s="155">
        <f t="shared" si="441"/>
        <v>0</v>
      </c>
      <c r="BT978" s="155">
        <f t="shared" si="441"/>
        <v>0</v>
      </c>
      <c r="BU978" s="155">
        <f t="shared" si="441"/>
        <v>0</v>
      </c>
      <c r="BV978" s="155">
        <f t="shared" si="441"/>
        <v>0</v>
      </c>
      <c r="BW978" s="155">
        <f t="shared" si="441"/>
        <v>0</v>
      </c>
      <c r="BX978" s="155">
        <f t="shared" si="441"/>
        <v>0</v>
      </c>
      <c r="BY978" s="155">
        <f t="shared" si="441"/>
        <v>0</v>
      </c>
      <c r="BZ978" s="155">
        <f t="shared" si="441"/>
        <v>0</v>
      </c>
      <c r="CA978" s="155">
        <f t="shared" si="441"/>
        <v>0</v>
      </c>
      <c r="CB978" s="155">
        <f t="shared" si="441"/>
        <v>0</v>
      </c>
      <c r="CC978" s="155">
        <f t="shared" si="441"/>
        <v>0</v>
      </c>
      <c r="CD978" s="155">
        <f t="shared" ref="CD978:CP978" si="442">$L$978*CD15</f>
        <v>0</v>
      </c>
      <c r="CE978" s="155">
        <f t="shared" si="442"/>
        <v>0</v>
      </c>
      <c r="CF978" s="155">
        <f t="shared" si="442"/>
        <v>0</v>
      </c>
      <c r="CG978" s="155">
        <f t="shared" si="442"/>
        <v>0</v>
      </c>
      <c r="CH978" s="155">
        <f t="shared" si="442"/>
        <v>0</v>
      </c>
      <c r="CI978" s="155">
        <f t="shared" si="442"/>
        <v>0</v>
      </c>
      <c r="CJ978" s="155">
        <f t="shared" si="442"/>
        <v>0</v>
      </c>
      <c r="CK978" s="155">
        <f t="shared" si="442"/>
        <v>0</v>
      </c>
      <c r="CL978" s="155">
        <f t="shared" si="442"/>
        <v>0</v>
      </c>
      <c r="CM978" s="155">
        <f t="shared" si="442"/>
        <v>0</v>
      </c>
      <c r="CN978" s="155">
        <f t="shared" si="442"/>
        <v>0</v>
      </c>
      <c r="CO978" s="155">
        <f t="shared" si="442"/>
        <v>0</v>
      </c>
      <c r="CP978" s="155">
        <f t="shared" si="442"/>
        <v>0</v>
      </c>
    </row>
    <row r="979" spans="1:95" ht="12.75" outlineLevel="1" x14ac:dyDescent="0.2">
      <c r="B979" s="3" t="s">
        <v>679</v>
      </c>
      <c r="I979" s="3"/>
      <c r="J979" s="5" t="s">
        <v>5</v>
      </c>
      <c r="P979" s="128"/>
      <c r="R979" s="155">
        <f ca="1">R976+R977-R978</f>
        <v>0</v>
      </c>
      <c r="S979" s="155">
        <f t="shared" ref="S979:CD979" ca="1" si="443">S976+S977-S978</f>
        <v>0</v>
      </c>
      <c r="T979" s="155">
        <f t="shared" ca="1" si="443"/>
        <v>0</v>
      </c>
      <c r="U979" s="155">
        <f t="shared" ca="1" si="443"/>
        <v>0</v>
      </c>
      <c r="V979" s="155">
        <f t="shared" ca="1" si="443"/>
        <v>0</v>
      </c>
      <c r="W979" s="155">
        <f t="shared" ca="1" si="443"/>
        <v>0</v>
      </c>
      <c r="X979" s="155">
        <f t="shared" ca="1" si="443"/>
        <v>-1.0810230506308471E-6</v>
      </c>
      <c r="Y979" s="155">
        <f t="shared" ca="1" si="443"/>
        <v>1.000409564538181</v>
      </c>
      <c r="Z979" s="155">
        <f t="shared" ca="1" si="443"/>
        <v>13.636377736274561</v>
      </c>
      <c r="AA979" s="155">
        <f t="shared" ca="1" si="443"/>
        <v>49.516298895731595</v>
      </c>
      <c r="AB979" s="155">
        <f t="shared" ca="1" si="443"/>
        <v>37.947316212852584</v>
      </c>
      <c r="AC979" s="155">
        <f t="shared" ca="1" si="443"/>
        <v>29.867564776367161</v>
      </c>
      <c r="AD979" s="155">
        <f t="shared" ca="1" si="443"/>
        <v>42.173672447189595</v>
      </c>
      <c r="AE979" s="155">
        <f t="shared" ca="1" si="443"/>
        <v>48.92329088341296</v>
      </c>
      <c r="AF979" s="155">
        <f t="shared" ca="1" si="443"/>
        <v>57.190051098567203</v>
      </c>
      <c r="AG979" s="155">
        <f t="shared" ca="1" si="443"/>
        <v>74.340611628852614</v>
      </c>
      <c r="AH979" s="155">
        <f t="shared" ca="1" si="443"/>
        <v>55.843987953905312</v>
      </c>
      <c r="AI979" s="155">
        <f t="shared" ca="1" si="443"/>
        <v>38.466735302896261</v>
      </c>
      <c r="AJ979" s="155">
        <f t="shared" ca="1" si="443"/>
        <v>62.181128708246156</v>
      </c>
      <c r="AK979" s="155">
        <f t="shared" ca="1" si="443"/>
        <v>52.915968383608174</v>
      </c>
      <c r="AL979" s="155">
        <f t="shared" ca="1" si="443"/>
        <v>90.687699936719241</v>
      </c>
      <c r="AM979" s="155">
        <f t="shared" ca="1" si="443"/>
        <v>69.255451922005108</v>
      </c>
      <c r="AN979" s="155">
        <f t="shared" ca="1" si="443"/>
        <v>60.921425386707817</v>
      </c>
      <c r="AO979" s="155">
        <f t="shared" ca="1" si="443"/>
        <v>116.31824895024135</v>
      </c>
      <c r="AP979" s="155">
        <f t="shared" ca="1" si="443"/>
        <v>121.42817602848082</v>
      </c>
      <c r="AQ979" s="155">
        <f t="shared" ca="1" si="443"/>
        <v>98.315197411027015</v>
      </c>
      <c r="AR979" s="155">
        <f t="shared" ca="1" si="443"/>
        <v>138.16675260346582</v>
      </c>
      <c r="AS979" s="155">
        <f t="shared" ca="1" si="443"/>
        <v>290.61933893215416</v>
      </c>
      <c r="AT979" s="155">
        <f t="shared" ca="1" si="443"/>
        <v>294.47160367440154</v>
      </c>
      <c r="AU979" s="155">
        <f t="shared" ca="1" si="443"/>
        <v>306.75843308060655</v>
      </c>
      <c r="AV979" s="155">
        <f t="shared" ca="1" si="443"/>
        <v>302.01666300786621</v>
      </c>
      <c r="AW979" s="155">
        <f t="shared" ca="1" si="443"/>
        <v>106.85191958208756</v>
      </c>
      <c r="AX979" s="155">
        <f t="shared" ca="1" si="443"/>
        <v>10.918723726237948</v>
      </c>
      <c r="AY979" s="155">
        <f t="shared" ca="1" si="443"/>
        <v>3</v>
      </c>
      <c r="AZ979" s="155">
        <f t="shared" ca="1" si="443"/>
        <v>3</v>
      </c>
      <c r="BA979" s="155">
        <f t="shared" ca="1" si="443"/>
        <v>3</v>
      </c>
      <c r="BB979" s="155">
        <f t="shared" ca="1" si="443"/>
        <v>3</v>
      </c>
      <c r="BC979" s="155">
        <f t="shared" ca="1" si="443"/>
        <v>3</v>
      </c>
      <c r="BD979" s="155">
        <f t="shared" ca="1" si="443"/>
        <v>3</v>
      </c>
      <c r="BE979" s="155">
        <f t="shared" ca="1" si="443"/>
        <v>3</v>
      </c>
      <c r="BF979" s="155">
        <f t="shared" ca="1" si="443"/>
        <v>3</v>
      </c>
      <c r="BG979" s="155">
        <f t="shared" ca="1" si="443"/>
        <v>3</v>
      </c>
      <c r="BH979" s="155">
        <f t="shared" ca="1" si="443"/>
        <v>3</v>
      </c>
      <c r="BI979" s="155">
        <f t="shared" ca="1" si="443"/>
        <v>3</v>
      </c>
      <c r="BJ979" s="155">
        <f t="shared" ca="1" si="443"/>
        <v>3</v>
      </c>
      <c r="BK979" s="155">
        <f t="shared" ca="1" si="443"/>
        <v>3</v>
      </c>
      <c r="BL979" s="155">
        <f t="shared" ca="1" si="443"/>
        <v>3</v>
      </c>
      <c r="BM979" s="155">
        <f t="shared" ca="1" si="443"/>
        <v>3</v>
      </c>
      <c r="BN979" s="155">
        <f t="shared" ca="1" si="443"/>
        <v>3</v>
      </c>
      <c r="BO979" s="155">
        <f t="shared" ca="1" si="443"/>
        <v>3</v>
      </c>
      <c r="BP979" s="155">
        <f t="shared" ca="1" si="443"/>
        <v>3</v>
      </c>
      <c r="BQ979" s="155">
        <f t="shared" ca="1" si="443"/>
        <v>3</v>
      </c>
      <c r="BR979" s="155">
        <f t="shared" ca="1" si="443"/>
        <v>3</v>
      </c>
      <c r="BS979" s="155">
        <f t="shared" ca="1" si="443"/>
        <v>3</v>
      </c>
      <c r="BT979" s="155">
        <f t="shared" ca="1" si="443"/>
        <v>3</v>
      </c>
      <c r="BU979" s="155">
        <f t="shared" ca="1" si="443"/>
        <v>3</v>
      </c>
      <c r="BV979" s="155">
        <f t="shared" ca="1" si="443"/>
        <v>3</v>
      </c>
      <c r="BW979" s="155">
        <f t="shared" ca="1" si="443"/>
        <v>3</v>
      </c>
      <c r="BX979" s="155">
        <f t="shared" ca="1" si="443"/>
        <v>3</v>
      </c>
      <c r="BY979" s="155">
        <f t="shared" ca="1" si="443"/>
        <v>3</v>
      </c>
      <c r="BZ979" s="155">
        <f t="shared" ca="1" si="443"/>
        <v>3</v>
      </c>
      <c r="CA979" s="155">
        <f t="shared" ca="1" si="443"/>
        <v>3</v>
      </c>
      <c r="CB979" s="155">
        <f t="shared" ca="1" si="443"/>
        <v>3</v>
      </c>
      <c r="CC979" s="155">
        <f t="shared" ca="1" si="443"/>
        <v>3</v>
      </c>
      <c r="CD979" s="155">
        <f t="shared" ca="1" si="443"/>
        <v>3</v>
      </c>
      <c r="CE979" s="155">
        <f t="shared" ref="CE979:CP979" ca="1" si="444">CE976+CE977-CE978</f>
        <v>3</v>
      </c>
      <c r="CF979" s="155">
        <f t="shared" ca="1" si="444"/>
        <v>3</v>
      </c>
      <c r="CG979" s="155">
        <f t="shared" ca="1" si="444"/>
        <v>3</v>
      </c>
      <c r="CH979" s="155">
        <f t="shared" ca="1" si="444"/>
        <v>3</v>
      </c>
      <c r="CI979" s="155">
        <f t="shared" ca="1" si="444"/>
        <v>3</v>
      </c>
      <c r="CJ979" s="155">
        <f t="shared" ca="1" si="444"/>
        <v>3</v>
      </c>
      <c r="CK979" s="155">
        <f t="shared" ca="1" si="444"/>
        <v>3</v>
      </c>
      <c r="CL979" s="155">
        <f t="shared" ca="1" si="444"/>
        <v>3</v>
      </c>
      <c r="CM979" s="155">
        <f t="shared" ca="1" si="444"/>
        <v>3</v>
      </c>
      <c r="CN979" s="155">
        <f t="shared" ca="1" si="444"/>
        <v>3</v>
      </c>
      <c r="CO979" s="155">
        <f t="shared" ca="1" si="444"/>
        <v>3</v>
      </c>
      <c r="CP979" s="155">
        <f t="shared" ca="1" si="444"/>
        <v>3</v>
      </c>
    </row>
    <row r="980" spans="1:95" ht="12.75" outlineLevel="1" x14ac:dyDescent="0.2">
      <c r="I980" s="3"/>
      <c r="P980" s="128"/>
      <c r="R980" s="155"/>
      <c r="S980" s="155"/>
      <c r="T980" s="155"/>
      <c r="U980" s="155"/>
      <c r="V980" s="155"/>
      <c r="W980" s="155"/>
      <c r="X980" s="155"/>
      <c r="Y980" s="155"/>
      <c r="Z980" s="155"/>
      <c r="AA980" s="155"/>
      <c r="AB980" s="155"/>
      <c r="AC980" s="155"/>
      <c r="AD980" s="155"/>
      <c r="AE980" s="155"/>
      <c r="AF980" s="155"/>
      <c r="AG980" s="155"/>
      <c r="AH980" s="155"/>
      <c r="AI980" s="155"/>
      <c r="AJ980" s="155"/>
      <c r="AK980" s="155"/>
      <c r="AL980" s="155"/>
      <c r="AM980" s="155"/>
      <c r="AN980" s="155"/>
      <c r="AO980" s="155"/>
      <c r="AP980" s="155"/>
      <c r="AQ980" s="155"/>
      <c r="AR980" s="155"/>
      <c r="AS980" s="155"/>
      <c r="AT980" s="155"/>
      <c r="AU980" s="155"/>
      <c r="AV980" s="155"/>
      <c r="AW980" s="155"/>
      <c r="AX980" s="155"/>
      <c r="AY980" s="155"/>
      <c r="AZ980" s="155"/>
      <c r="BA980" s="155"/>
      <c r="BB980" s="155"/>
      <c r="BC980" s="155"/>
      <c r="BD980" s="155"/>
      <c r="BE980" s="155"/>
      <c r="BF980" s="155"/>
      <c r="BG980" s="155"/>
      <c r="BH980" s="155"/>
      <c r="BI980" s="155"/>
      <c r="BJ980" s="155"/>
      <c r="BK980" s="155"/>
      <c r="BL980" s="155"/>
      <c r="BM980" s="155"/>
      <c r="BN980" s="155"/>
      <c r="BO980" s="155"/>
      <c r="BP980" s="155"/>
      <c r="BQ980" s="155"/>
      <c r="BR980" s="155"/>
      <c r="BS980" s="155"/>
      <c r="BT980" s="155"/>
      <c r="BU980" s="155"/>
      <c r="BV980" s="155"/>
      <c r="BW980" s="155"/>
      <c r="BX980" s="155"/>
      <c r="BY980" s="155"/>
      <c r="BZ980" s="155"/>
      <c r="CA980" s="155"/>
      <c r="CB980" s="155"/>
      <c r="CC980" s="155"/>
      <c r="CD980" s="155"/>
      <c r="CE980" s="155"/>
      <c r="CF980" s="155"/>
      <c r="CG980" s="155"/>
      <c r="CH980" s="155"/>
      <c r="CI980" s="155"/>
      <c r="CJ980" s="155"/>
      <c r="CK980" s="155"/>
      <c r="CL980" s="155"/>
      <c r="CM980" s="155"/>
      <c r="CN980" s="155"/>
      <c r="CO980" s="155"/>
      <c r="CP980" s="155"/>
    </row>
    <row r="981" spans="1:95" ht="12.75" outlineLevel="1" x14ac:dyDescent="0.2">
      <c r="B981" s="3" t="s">
        <v>306</v>
      </c>
      <c r="I981" s="3"/>
      <c r="J981" s="5" t="s">
        <v>5</v>
      </c>
      <c r="P981" s="127">
        <f ca="1">SUM(R981:CP981)</f>
        <v>2517.9456479769224</v>
      </c>
      <c r="R981" s="155">
        <f ca="1">R989</f>
        <v>0</v>
      </c>
      <c r="S981" s="155">
        <f t="shared" ref="S981:CD981" ca="1" si="445">S989</f>
        <v>0</v>
      </c>
      <c r="T981" s="155">
        <f t="shared" ca="1" si="445"/>
        <v>0</v>
      </c>
      <c r="U981" s="155">
        <f t="shared" ca="1" si="445"/>
        <v>0</v>
      </c>
      <c r="V981" s="155">
        <f t="shared" ca="1" si="445"/>
        <v>0</v>
      </c>
      <c r="W981" s="155">
        <f t="shared" ca="1" si="445"/>
        <v>0</v>
      </c>
      <c r="X981" s="155">
        <f t="shared" ca="1" si="445"/>
        <v>0</v>
      </c>
      <c r="Y981" s="155">
        <f t="shared" ca="1" si="445"/>
        <v>1.000409564538181</v>
      </c>
      <c r="Z981" s="155">
        <f t="shared" ca="1" si="445"/>
        <v>13.636377736274561</v>
      </c>
      <c r="AA981" s="155">
        <f t="shared" ca="1" si="445"/>
        <v>49.516298895731595</v>
      </c>
      <c r="AB981" s="155">
        <f t="shared" ca="1" si="445"/>
        <v>37.947316212852584</v>
      </c>
      <c r="AC981" s="155">
        <f t="shared" ca="1" si="445"/>
        <v>29.867564776367161</v>
      </c>
      <c r="AD981" s="155">
        <f t="shared" ca="1" si="445"/>
        <v>42.173672447189595</v>
      </c>
      <c r="AE981" s="155">
        <f t="shared" ca="1" si="445"/>
        <v>48.92329088341296</v>
      </c>
      <c r="AF981" s="155">
        <f t="shared" ca="1" si="445"/>
        <v>57.190051098567203</v>
      </c>
      <c r="AG981" s="155">
        <f t="shared" ca="1" si="445"/>
        <v>74.340611628852614</v>
      </c>
      <c r="AH981" s="155">
        <f t="shared" ca="1" si="445"/>
        <v>55.843987953905312</v>
      </c>
      <c r="AI981" s="155">
        <f t="shared" ca="1" si="445"/>
        <v>38.466735302896261</v>
      </c>
      <c r="AJ981" s="155">
        <f t="shared" ca="1" si="445"/>
        <v>62.181128708246156</v>
      </c>
      <c r="AK981" s="155">
        <f t="shared" ca="1" si="445"/>
        <v>52.915968383608174</v>
      </c>
      <c r="AL981" s="155">
        <f t="shared" ca="1" si="445"/>
        <v>90.687699936719241</v>
      </c>
      <c r="AM981" s="155">
        <f t="shared" ca="1" si="445"/>
        <v>69.255451922005108</v>
      </c>
      <c r="AN981" s="155">
        <f t="shared" ca="1" si="445"/>
        <v>60.921425386707817</v>
      </c>
      <c r="AO981" s="155">
        <f t="shared" ca="1" si="445"/>
        <v>116.31824895024135</v>
      </c>
      <c r="AP981" s="155">
        <f t="shared" ca="1" si="445"/>
        <v>121.42817602848082</v>
      </c>
      <c r="AQ981" s="155">
        <f t="shared" ca="1" si="445"/>
        <v>98.315197411027015</v>
      </c>
      <c r="AR981" s="155">
        <f t="shared" ca="1" si="445"/>
        <v>138.16675260346582</v>
      </c>
      <c r="AS981" s="155">
        <f t="shared" ca="1" si="445"/>
        <v>290.61933893215416</v>
      </c>
      <c r="AT981" s="155">
        <f t="shared" ca="1" si="445"/>
        <v>294.47160367440154</v>
      </c>
      <c r="AU981" s="155">
        <f t="shared" ca="1" si="445"/>
        <v>306.75843308060655</v>
      </c>
      <c r="AV981" s="155">
        <f t="shared" ca="1" si="445"/>
        <v>302.01666300786621</v>
      </c>
      <c r="AW981" s="155">
        <f t="shared" ca="1" si="445"/>
        <v>64.983243450804238</v>
      </c>
      <c r="AX981" s="155">
        <f t="shared" ca="1" si="445"/>
        <v>0</v>
      </c>
      <c r="AY981" s="155">
        <f t="shared" ca="1" si="445"/>
        <v>0</v>
      </c>
      <c r="AZ981" s="155">
        <f t="shared" ca="1" si="445"/>
        <v>0</v>
      </c>
      <c r="BA981" s="155">
        <f t="shared" ca="1" si="445"/>
        <v>0</v>
      </c>
      <c r="BB981" s="155">
        <f t="shared" ca="1" si="445"/>
        <v>0</v>
      </c>
      <c r="BC981" s="155">
        <f t="shared" ca="1" si="445"/>
        <v>0</v>
      </c>
      <c r="BD981" s="155">
        <f t="shared" ca="1" si="445"/>
        <v>0</v>
      </c>
      <c r="BE981" s="155">
        <f t="shared" ca="1" si="445"/>
        <v>0</v>
      </c>
      <c r="BF981" s="155">
        <f t="shared" ca="1" si="445"/>
        <v>0</v>
      </c>
      <c r="BG981" s="155">
        <f t="shared" ca="1" si="445"/>
        <v>0</v>
      </c>
      <c r="BH981" s="155">
        <f t="shared" ca="1" si="445"/>
        <v>0</v>
      </c>
      <c r="BI981" s="155">
        <f t="shared" ca="1" si="445"/>
        <v>0</v>
      </c>
      <c r="BJ981" s="155">
        <f t="shared" ca="1" si="445"/>
        <v>0</v>
      </c>
      <c r="BK981" s="155">
        <f t="shared" ca="1" si="445"/>
        <v>0</v>
      </c>
      <c r="BL981" s="155">
        <f t="shared" ca="1" si="445"/>
        <v>0</v>
      </c>
      <c r="BM981" s="155">
        <f t="shared" ca="1" si="445"/>
        <v>0</v>
      </c>
      <c r="BN981" s="155">
        <f t="shared" ca="1" si="445"/>
        <v>0</v>
      </c>
      <c r="BO981" s="155">
        <f t="shared" ca="1" si="445"/>
        <v>0</v>
      </c>
      <c r="BP981" s="155">
        <f t="shared" ca="1" si="445"/>
        <v>0</v>
      </c>
      <c r="BQ981" s="155">
        <f t="shared" ca="1" si="445"/>
        <v>0</v>
      </c>
      <c r="BR981" s="155">
        <f t="shared" ca="1" si="445"/>
        <v>0</v>
      </c>
      <c r="BS981" s="155">
        <f t="shared" ca="1" si="445"/>
        <v>0</v>
      </c>
      <c r="BT981" s="155">
        <f t="shared" ca="1" si="445"/>
        <v>0</v>
      </c>
      <c r="BU981" s="155">
        <f t="shared" ca="1" si="445"/>
        <v>0</v>
      </c>
      <c r="BV981" s="155">
        <f t="shared" ca="1" si="445"/>
        <v>0</v>
      </c>
      <c r="BW981" s="155">
        <f t="shared" ca="1" si="445"/>
        <v>0</v>
      </c>
      <c r="BX981" s="155">
        <f t="shared" ca="1" si="445"/>
        <v>0</v>
      </c>
      <c r="BY981" s="155">
        <f t="shared" ca="1" si="445"/>
        <v>0</v>
      </c>
      <c r="BZ981" s="155">
        <f t="shared" ca="1" si="445"/>
        <v>0</v>
      </c>
      <c r="CA981" s="155">
        <f t="shared" ca="1" si="445"/>
        <v>0</v>
      </c>
      <c r="CB981" s="155">
        <f t="shared" ca="1" si="445"/>
        <v>0</v>
      </c>
      <c r="CC981" s="155">
        <f t="shared" ca="1" si="445"/>
        <v>0</v>
      </c>
      <c r="CD981" s="155">
        <f t="shared" ca="1" si="445"/>
        <v>0</v>
      </c>
      <c r="CE981" s="155">
        <f t="shared" ref="CE981:CP981" ca="1" si="446">CE989</f>
        <v>0</v>
      </c>
      <c r="CF981" s="155">
        <f t="shared" ca="1" si="446"/>
        <v>0</v>
      </c>
      <c r="CG981" s="155">
        <f t="shared" ca="1" si="446"/>
        <v>0</v>
      </c>
      <c r="CH981" s="155">
        <f t="shared" ca="1" si="446"/>
        <v>0</v>
      </c>
      <c r="CI981" s="155">
        <f t="shared" ca="1" si="446"/>
        <v>0</v>
      </c>
      <c r="CJ981" s="155">
        <f t="shared" ca="1" si="446"/>
        <v>0</v>
      </c>
      <c r="CK981" s="155">
        <f t="shared" ca="1" si="446"/>
        <v>0</v>
      </c>
      <c r="CL981" s="155">
        <f t="shared" ca="1" si="446"/>
        <v>0</v>
      </c>
      <c r="CM981" s="155">
        <f t="shared" ca="1" si="446"/>
        <v>0</v>
      </c>
      <c r="CN981" s="155">
        <f t="shared" ca="1" si="446"/>
        <v>0</v>
      </c>
      <c r="CO981" s="155">
        <f t="shared" ca="1" si="446"/>
        <v>0</v>
      </c>
      <c r="CP981" s="155">
        <f t="shared" ca="1" si="446"/>
        <v>0</v>
      </c>
    </row>
    <row r="982" spans="1:95" ht="12.75" outlineLevel="1" x14ac:dyDescent="0.2">
      <c r="I982" s="3"/>
      <c r="P982" s="128"/>
    </row>
    <row r="983" spans="1:95" ht="12.75" outlineLevel="1" x14ac:dyDescent="0.2">
      <c r="B983" s="41" t="s">
        <v>306</v>
      </c>
      <c r="I983" s="3"/>
      <c r="P983" s="128"/>
    </row>
    <row r="984" spans="1:95" ht="12.75" outlineLevel="1" x14ac:dyDescent="0.2">
      <c r="I984" s="3"/>
      <c r="P984" s="128"/>
    </row>
    <row r="985" spans="1:95" ht="12.75" outlineLevel="1" x14ac:dyDescent="0.2">
      <c r="B985" s="3" t="s">
        <v>308</v>
      </c>
      <c r="I985" s="3"/>
      <c r="J985" s="5" t="s">
        <v>5</v>
      </c>
      <c r="P985" s="128"/>
      <c r="R985" s="155">
        <f t="shared" ref="R985:AW985" si="447">R968</f>
        <v>0</v>
      </c>
      <c r="S985" s="155">
        <f t="shared" ca="1" si="447"/>
        <v>0</v>
      </c>
      <c r="T985" s="155">
        <f t="shared" ca="1" si="447"/>
        <v>0</v>
      </c>
      <c r="U985" s="155">
        <f t="shared" ca="1" si="447"/>
        <v>0</v>
      </c>
      <c r="V985" s="155">
        <f t="shared" ca="1" si="447"/>
        <v>0</v>
      </c>
      <c r="W985" s="155">
        <f t="shared" ca="1" si="447"/>
        <v>0</v>
      </c>
      <c r="X985" s="155">
        <f t="shared" ca="1" si="447"/>
        <v>31.316503002174301</v>
      </c>
      <c r="Y985" s="155">
        <f t="shared" ca="1" si="447"/>
        <v>68.73966229386717</v>
      </c>
      <c r="Z985" s="155">
        <f t="shared" ca="1" si="447"/>
        <v>115.12335649900112</v>
      </c>
      <c r="AA985" s="155">
        <f t="shared" ca="1" si="447"/>
        <v>159.47168839864932</v>
      </c>
      <c r="AB985" s="155">
        <f t="shared" ca="1" si="447"/>
        <v>155.93607365038253</v>
      </c>
      <c r="AC985" s="155">
        <f t="shared" ca="1" si="447"/>
        <v>156.55724283502798</v>
      </c>
      <c r="AD985" s="155">
        <f t="shared" ca="1" si="447"/>
        <v>173.26541740987113</v>
      </c>
      <c r="AE985" s="155">
        <f t="shared" ca="1" si="447"/>
        <v>186.14360480878298</v>
      </c>
      <c r="AF985" s="155">
        <f t="shared" ca="1" si="447"/>
        <v>204.21340423754083</v>
      </c>
      <c r="AG985" s="155">
        <f t="shared" ca="1" si="447"/>
        <v>229.63956406225748</v>
      </c>
      <c r="AH985" s="155">
        <f t="shared" ca="1" si="447"/>
        <v>217.17160191434709</v>
      </c>
      <c r="AI985" s="155">
        <f t="shared" ca="1" si="447"/>
        <v>206.1933674518063</v>
      </c>
      <c r="AJ985" s="155">
        <f t="shared" ca="1" si="447"/>
        <v>239.38120587358168</v>
      </c>
      <c r="AK985" s="155">
        <f t="shared" ca="1" si="447"/>
        <v>236.04177589387646</v>
      </c>
      <c r="AL985" s="155">
        <f t="shared" ca="1" si="447"/>
        <v>284.1648574140263</v>
      </c>
      <c r="AM985" s="155">
        <f t="shared" ca="1" si="447"/>
        <v>262.7019991633012</v>
      </c>
      <c r="AN985" s="155">
        <f t="shared" ca="1" si="447"/>
        <v>253.80219139184734</v>
      </c>
      <c r="AO985" s="155">
        <f t="shared" ca="1" si="447"/>
        <v>290.20992653757406</v>
      </c>
      <c r="AP985" s="155">
        <f t="shared" ca="1" si="447"/>
        <v>277.86580295080222</v>
      </c>
      <c r="AQ985" s="155">
        <f t="shared" ca="1" si="447"/>
        <v>228.86541934965928</v>
      </c>
      <c r="AR985" s="155">
        <f t="shared" ca="1" si="447"/>
        <v>251.35317029743322</v>
      </c>
      <c r="AS985" s="155">
        <f t="shared" ca="1" si="447"/>
        <v>386.94511675038586</v>
      </c>
      <c r="AT985" s="155">
        <f t="shared" ca="1" si="447"/>
        <v>361.76926391132054</v>
      </c>
      <c r="AU985" s="155">
        <f t="shared" ca="1" si="447"/>
        <v>347.76898391850818</v>
      </c>
      <c r="AV985" s="155">
        <f t="shared" ca="1" si="447"/>
        <v>314.11016460490907</v>
      </c>
      <c r="AW985" s="155">
        <f t="shared" ca="1" si="447"/>
        <v>64.983243450804238</v>
      </c>
      <c r="AX985" s="155">
        <f t="shared" ref="AX985:CC985" ca="1" si="448">AX968</f>
        <v>0</v>
      </c>
      <c r="AY985" s="155">
        <f t="shared" ca="1" si="448"/>
        <v>0</v>
      </c>
      <c r="AZ985" s="155">
        <f t="shared" ca="1" si="448"/>
        <v>0</v>
      </c>
      <c r="BA985" s="155">
        <f t="shared" ca="1" si="448"/>
        <v>0</v>
      </c>
      <c r="BB985" s="155">
        <f t="shared" ca="1" si="448"/>
        <v>0</v>
      </c>
      <c r="BC985" s="155">
        <f t="shared" ca="1" si="448"/>
        <v>0</v>
      </c>
      <c r="BD985" s="155">
        <f t="shared" ca="1" si="448"/>
        <v>0</v>
      </c>
      <c r="BE985" s="155">
        <f t="shared" ca="1" si="448"/>
        <v>0</v>
      </c>
      <c r="BF985" s="155">
        <f t="shared" ca="1" si="448"/>
        <v>0</v>
      </c>
      <c r="BG985" s="155">
        <f t="shared" ca="1" si="448"/>
        <v>0</v>
      </c>
      <c r="BH985" s="155">
        <f t="shared" ca="1" si="448"/>
        <v>0</v>
      </c>
      <c r="BI985" s="155">
        <f t="shared" ca="1" si="448"/>
        <v>0</v>
      </c>
      <c r="BJ985" s="155">
        <f t="shared" ca="1" si="448"/>
        <v>0</v>
      </c>
      <c r="BK985" s="155">
        <f t="shared" ca="1" si="448"/>
        <v>0</v>
      </c>
      <c r="BL985" s="155">
        <f t="shared" ca="1" si="448"/>
        <v>0</v>
      </c>
      <c r="BM985" s="155">
        <f t="shared" ca="1" si="448"/>
        <v>0</v>
      </c>
      <c r="BN985" s="155">
        <f t="shared" ca="1" si="448"/>
        <v>0</v>
      </c>
      <c r="BO985" s="155">
        <f t="shared" ca="1" si="448"/>
        <v>0</v>
      </c>
      <c r="BP985" s="155">
        <f t="shared" ca="1" si="448"/>
        <v>0</v>
      </c>
      <c r="BQ985" s="155">
        <f t="shared" ca="1" si="448"/>
        <v>0</v>
      </c>
      <c r="BR985" s="155">
        <f t="shared" ca="1" si="448"/>
        <v>0</v>
      </c>
      <c r="BS985" s="155">
        <f t="shared" ca="1" si="448"/>
        <v>0</v>
      </c>
      <c r="BT985" s="155">
        <f t="shared" ca="1" si="448"/>
        <v>0</v>
      </c>
      <c r="BU985" s="155">
        <f t="shared" ca="1" si="448"/>
        <v>0</v>
      </c>
      <c r="BV985" s="155">
        <f t="shared" ca="1" si="448"/>
        <v>0</v>
      </c>
      <c r="BW985" s="155">
        <f t="shared" ca="1" si="448"/>
        <v>0</v>
      </c>
      <c r="BX985" s="155">
        <f t="shared" ca="1" si="448"/>
        <v>0</v>
      </c>
      <c r="BY985" s="155">
        <f t="shared" ca="1" si="448"/>
        <v>0</v>
      </c>
      <c r="BZ985" s="155">
        <f t="shared" ca="1" si="448"/>
        <v>0</v>
      </c>
      <c r="CA985" s="155">
        <f t="shared" ca="1" si="448"/>
        <v>0</v>
      </c>
      <c r="CB985" s="155">
        <f t="shared" ca="1" si="448"/>
        <v>0</v>
      </c>
      <c r="CC985" s="155">
        <f t="shared" ca="1" si="448"/>
        <v>0</v>
      </c>
      <c r="CD985" s="155">
        <f t="shared" ref="CD985:CP985" ca="1" si="449">CD968</f>
        <v>0</v>
      </c>
      <c r="CE985" s="155">
        <f t="shared" ca="1" si="449"/>
        <v>0</v>
      </c>
      <c r="CF985" s="155">
        <f t="shared" ca="1" si="449"/>
        <v>0</v>
      </c>
      <c r="CG985" s="155">
        <f t="shared" ca="1" si="449"/>
        <v>0</v>
      </c>
      <c r="CH985" s="155">
        <f t="shared" ca="1" si="449"/>
        <v>0</v>
      </c>
      <c r="CI985" s="155">
        <f t="shared" ca="1" si="449"/>
        <v>0</v>
      </c>
      <c r="CJ985" s="155">
        <f t="shared" ca="1" si="449"/>
        <v>0</v>
      </c>
      <c r="CK985" s="155">
        <f t="shared" ca="1" si="449"/>
        <v>0</v>
      </c>
      <c r="CL985" s="155">
        <f t="shared" ca="1" si="449"/>
        <v>0</v>
      </c>
      <c r="CM985" s="155">
        <f t="shared" ca="1" si="449"/>
        <v>0</v>
      </c>
      <c r="CN985" s="155">
        <f t="shared" ca="1" si="449"/>
        <v>0</v>
      </c>
      <c r="CO985" s="155">
        <f t="shared" ca="1" si="449"/>
        <v>0</v>
      </c>
      <c r="CP985" s="155">
        <f t="shared" ca="1" si="449"/>
        <v>0</v>
      </c>
    </row>
    <row r="986" spans="1:95" ht="12.75" outlineLevel="1" x14ac:dyDescent="0.2">
      <c r="B986" s="13" t="s">
        <v>309</v>
      </c>
      <c r="C986" s="13"/>
      <c r="D986" s="13"/>
      <c r="E986" s="13"/>
      <c r="F986" s="13"/>
      <c r="G986" s="13"/>
      <c r="H986" s="13"/>
      <c r="I986" s="13"/>
      <c r="J986" s="14" t="s">
        <v>5</v>
      </c>
      <c r="K986" s="13"/>
      <c r="L986" s="13"/>
      <c r="M986" s="13"/>
      <c r="N986" s="13"/>
      <c r="O986" s="13"/>
      <c r="P986" s="556"/>
      <c r="Q986" s="13"/>
      <c r="R986" s="208">
        <f t="shared" ref="R986:AW986" ca="1" si="450">R979</f>
        <v>0</v>
      </c>
      <c r="S986" s="208">
        <f t="shared" ca="1" si="450"/>
        <v>0</v>
      </c>
      <c r="T986" s="208">
        <f t="shared" ca="1" si="450"/>
        <v>0</v>
      </c>
      <c r="U986" s="208">
        <f t="shared" ca="1" si="450"/>
        <v>0</v>
      </c>
      <c r="V986" s="208">
        <f t="shared" ca="1" si="450"/>
        <v>0</v>
      </c>
      <c r="W986" s="208">
        <f t="shared" ca="1" si="450"/>
        <v>0</v>
      </c>
      <c r="X986" s="208">
        <f t="shared" ca="1" si="450"/>
        <v>-1.0810230506308471E-6</v>
      </c>
      <c r="Y986" s="208">
        <f t="shared" ca="1" si="450"/>
        <v>1.000409564538181</v>
      </c>
      <c r="Z986" s="208">
        <f t="shared" ca="1" si="450"/>
        <v>13.636377736274561</v>
      </c>
      <c r="AA986" s="208">
        <f t="shared" ca="1" si="450"/>
        <v>49.516298895731595</v>
      </c>
      <c r="AB986" s="208">
        <f t="shared" ca="1" si="450"/>
        <v>37.947316212852584</v>
      </c>
      <c r="AC986" s="208">
        <f t="shared" ca="1" si="450"/>
        <v>29.867564776367161</v>
      </c>
      <c r="AD986" s="208">
        <f t="shared" ca="1" si="450"/>
        <v>42.173672447189595</v>
      </c>
      <c r="AE986" s="208">
        <f t="shared" ca="1" si="450"/>
        <v>48.92329088341296</v>
      </c>
      <c r="AF986" s="208">
        <f t="shared" ca="1" si="450"/>
        <v>57.190051098567203</v>
      </c>
      <c r="AG986" s="208">
        <f t="shared" ca="1" si="450"/>
        <v>74.340611628852614</v>
      </c>
      <c r="AH986" s="208">
        <f t="shared" ca="1" si="450"/>
        <v>55.843987953905312</v>
      </c>
      <c r="AI986" s="208">
        <f t="shared" ca="1" si="450"/>
        <v>38.466735302896261</v>
      </c>
      <c r="AJ986" s="208">
        <f t="shared" ca="1" si="450"/>
        <v>62.181128708246156</v>
      </c>
      <c r="AK986" s="208">
        <f t="shared" ca="1" si="450"/>
        <v>52.915968383608174</v>
      </c>
      <c r="AL986" s="208">
        <f t="shared" ca="1" si="450"/>
        <v>90.687699936719241</v>
      </c>
      <c r="AM986" s="208">
        <f t="shared" ca="1" si="450"/>
        <v>69.255451922005108</v>
      </c>
      <c r="AN986" s="208">
        <f t="shared" ca="1" si="450"/>
        <v>60.921425386707817</v>
      </c>
      <c r="AO986" s="208">
        <f t="shared" ca="1" si="450"/>
        <v>116.31824895024135</v>
      </c>
      <c r="AP986" s="208">
        <f t="shared" ca="1" si="450"/>
        <v>121.42817602848082</v>
      </c>
      <c r="AQ986" s="208">
        <f t="shared" ca="1" si="450"/>
        <v>98.315197411027015</v>
      </c>
      <c r="AR986" s="208">
        <f t="shared" ca="1" si="450"/>
        <v>138.16675260346582</v>
      </c>
      <c r="AS986" s="208">
        <f t="shared" ca="1" si="450"/>
        <v>290.61933893215416</v>
      </c>
      <c r="AT986" s="208">
        <f t="shared" ca="1" si="450"/>
        <v>294.47160367440154</v>
      </c>
      <c r="AU986" s="208">
        <f t="shared" ca="1" si="450"/>
        <v>306.75843308060655</v>
      </c>
      <c r="AV986" s="208">
        <f t="shared" ca="1" si="450"/>
        <v>302.01666300786621</v>
      </c>
      <c r="AW986" s="208">
        <f t="shared" ca="1" si="450"/>
        <v>106.85191958208756</v>
      </c>
      <c r="AX986" s="208">
        <f t="shared" ref="AX986:CC986" ca="1" si="451">AX979</f>
        <v>10.918723726237948</v>
      </c>
      <c r="AY986" s="208">
        <f t="shared" ca="1" si="451"/>
        <v>3</v>
      </c>
      <c r="AZ986" s="208">
        <f t="shared" ca="1" si="451"/>
        <v>3</v>
      </c>
      <c r="BA986" s="208">
        <f t="shared" ca="1" si="451"/>
        <v>3</v>
      </c>
      <c r="BB986" s="208">
        <f t="shared" ca="1" si="451"/>
        <v>3</v>
      </c>
      <c r="BC986" s="208">
        <f t="shared" ca="1" si="451"/>
        <v>3</v>
      </c>
      <c r="BD986" s="208">
        <f t="shared" ca="1" si="451"/>
        <v>3</v>
      </c>
      <c r="BE986" s="208">
        <f t="shared" ca="1" si="451"/>
        <v>3</v>
      </c>
      <c r="BF986" s="208">
        <f t="shared" ca="1" si="451"/>
        <v>3</v>
      </c>
      <c r="BG986" s="208">
        <f t="shared" ca="1" si="451"/>
        <v>3</v>
      </c>
      <c r="BH986" s="208">
        <f t="shared" ca="1" si="451"/>
        <v>3</v>
      </c>
      <c r="BI986" s="208">
        <f t="shared" ca="1" si="451"/>
        <v>3</v>
      </c>
      <c r="BJ986" s="208">
        <f t="shared" ca="1" si="451"/>
        <v>3</v>
      </c>
      <c r="BK986" s="208">
        <f t="shared" ca="1" si="451"/>
        <v>3</v>
      </c>
      <c r="BL986" s="208">
        <f t="shared" ca="1" si="451"/>
        <v>3</v>
      </c>
      <c r="BM986" s="208">
        <f t="shared" ca="1" si="451"/>
        <v>3</v>
      </c>
      <c r="BN986" s="208">
        <f t="shared" ca="1" si="451"/>
        <v>3</v>
      </c>
      <c r="BO986" s="208">
        <f t="shared" ca="1" si="451"/>
        <v>3</v>
      </c>
      <c r="BP986" s="208">
        <f t="shared" ca="1" si="451"/>
        <v>3</v>
      </c>
      <c r="BQ986" s="208">
        <f t="shared" ca="1" si="451"/>
        <v>3</v>
      </c>
      <c r="BR986" s="208">
        <f t="shared" ca="1" si="451"/>
        <v>3</v>
      </c>
      <c r="BS986" s="208">
        <f t="shared" ca="1" si="451"/>
        <v>3</v>
      </c>
      <c r="BT986" s="208">
        <f t="shared" ca="1" si="451"/>
        <v>3</v>
      </c>
      <c r="BU986" s="208">
        <f t="shared" ca="1" si="451"/>
        <v>3</v>
      </c>
      <c r="BV986" s="208">
        <f t="shared" ca="1" si="451"/>
        <v>3</v>
      </c>
      <c r="BW986" s="208">
        <f t="shared" ca="1" si="451"/>
        <v>3</v>
      </c>
      <c r="BX986" s="208">
        <f t="shared" ca="1" si="451"/>
        <v>3</v>
      </c>
      <c r="BY986" s="208">
        <f t="shared" ca="1" si="451"/>
        <v>3</v>
      </c>
      <c r="BZ986" s="208">
        <f t="shared" ca="1" si="451"/>
        <v>3</v>
      </c>
      <c r="CA986" s="208">
        <f t="shared" ca="1" si="451"/>
        <v>3</v>
      </c>
      <c r="CB986" s="208">
        <f t="shared" ca="1" si="451"/>
        <v>3</v>
      </c>
      <c r="CC986" s="208">
        <f t="shared" ca="1" si="451"/>
        <v>3</v>
      </c>
      <c r="CD986" s="208">
        <f t="shared" ref="CD986:CP986" ca="1" si="452">CD979</f>
        <v>3</v>
      </c>
      <c r="CE986" s="208">
        <f t="shared" ca="1" si="452"/>
        <v>3</v>
      </c>
      <c r="CF986" s="208">
        <f t="shared" ca="1" si="452"/>
        <v>3</v>
      </c>
      <c r="CG986" s="208">
        <f t="shared" ca="1" si="452"/>
        <v>3</v>
      </c>
      <c r="CH986" s="208">
        <f t="shared" ca="1" si="452"/>
        <v>3</v>
      </c>
      <c r="CI986" s="208">
        <f t="shared" ca="1" si="452"/>
        <v>3</v>
      </c>
      <c r="CJ986" s="208">
        <f t="shared" ca="1" si="452"/>
        <v>3</v>
      </c>
      <c r="CK986" s="208">
        <f t="shared" ca="1" si="452"/>
        <v>3</v>
      </c>
      <c r="CL986" s="208">
        <f t="shared" ca="1" si="452"/>
        <v>3</v>
      </c>
      <c r="CM986" s="208">
        <f t="shared" ca="1" si="452"/>
        <v>3</v>
      </c>
      <c r="CN986" s="208">
        <f t="shared" ca="1" si="452"/>
        <v>3</v>
      </c>
      <c r="CO986" s="208">
        <f t="shared" ca="1" si="452"/>
        <v>3</v>
      </c>
      <c r="CP986" s="208">
        <f t="shared" ca="1" si="452"/>
        <v>3</v>
      </c>
    </row>
    <row r="987" spans="1:95" ht="12.75" outlineLevel="1" x14ac:dyDescent="0.2">
      <c r="B987" s="3" t="s">
        <v>310</v>
      </c>
      <c r="I987" s="3"/>
      <c r="J987" s="5" t="s">
        <v>5</v>
      </c>
      <c r="L987" s="227"/>
      <c r="P987" s="180">
        <f ca="1">SUM(R987:CP987)</f>
        <v>2517.9456479769224</v>
      </c>
      <c r="R987" s="155">
        <f t="shared" ref="R987:AW987" ca="1" si="453">MAX(MIN(R986,R985),0)</f>
        <v>0</v>
      </c>
      <c r="S987" s="155">
        <f t="shared" ca="1" si="453"/>
        <v>0</v>
      </c>
      <c r="T987" s="155">
        <f t="shared" ca="1" si="453"/>
        <v>0</v>
      </c>
      <c r="U987" s="155">
        <f t="shared" ca="1" si="453"/>
        <v>0</v>
      </c>
      <c r="V987" s="155">
        <f t="shared" ca="1" si="453"/>
        <v>0</v>
      </c>
      <c r="W987" s="155">
        <f t="shared" ca="1" si="453"/>
        <v>0</v>
      </c>
      <c r="X987" s="155">
        <f t="shared" ca="1" si="453"/>
        <v>0</v>
      </c>
      <c r="Y987" s="155">
        <f t="shared" ca="1" si="453"/>
        <v>1.000409564538181</v>
      </c>
      <c r="Z987" s="155">
        <f t="shared" ca="1" si="453"/>
        <v>13.636377736274561</v>
      </c>
      <c r="AA987" s="155">
        <f t="shared" ca="1" si="453"/>
        <v>49.516298895731595</v>
      </c>
      <c r="AB987" s="155">
        <f t="shared" ca="1" si="453"/>
        <v>37.947316212852584</v>
      </c>
      <c r="AC987" s="155">
        <f t="shared" ca="1" si="453"/>
        <v>29.867564776367161</v>
      </c>
      <c r="AD987" s="155">
        <f t="shared" ca="1" si="453"/>
        <v>42.173672447189595</v>
      </c>
      <c r="AE987" s="155">
        <f t="shared" ca="1" si="453"/>
        <v>48.92329088341296</v>
      </c>
      <c r="AF987" s="155">
        <f t="shared" ca="1" si="453"/>
        <v>57.190051098567203</v>
      </c>
      <c r="AG987" s="155">
        <f t="shared" ca="1" si="453"/>
        <v>74.340611628852614</v>
      </c>
      <c r="AH987" s="155">
        <f t="shared" ca="1" si="453"/>
        <v>55.843987953905312</v>
      </c>
      <c r="AI987" s="155">
        <f t="shared" ca="1" si="453"/>
        <v>38.466735302896261</v>
      </c>
      <c r="AJ987" s="155">
        <f t="shared" ca="1" si="453"/>
        <v>62.181128708246156</v>
      </c>
      <c r="AK987" s="155">
        <f t="shared" ca="1" si="453"/>
        <v>52.915968383608174</v>
      </c>
      <c r="AL987" s="155">
        <f t="shared" ca="1" si="453"/>
        <v>90.687699936719241</v>
      </c>
      <c r="AM987" s="155">
        <f t="shared" ca="1" si="453"/>
        <v>69.255451922005108</v>
      </c>
      <c r="AN987" s="155">
        <f t="shared" ca="1" si="453"/>
        <v>60.921425386707817</v>
      </c>
      <c r="AO987" s="155">
        <f t="shared" ca="1" si="453"/>
        <v>116.31824895024135</v>
      </c>
      <c r="AP987" s="155">
        <f t="shared" ca="1" si="453"/>
        <v>121.42817602848082</v>
      </c>
      <c r="AQ987" s="155">
        <f t="shared" ca="1" si="453"/>
        <v>98.315197411027015</v>
      </c>
      <c r="AR987" s="155">
        <f t="shared" ca="1" si="453"/>
        <v>138.16675260346582</v>
      </c>
      <c r="AS987" s="155">
        <f t="shared" ca="1" si="453"/>
        <v>290.61933893215416</v>
      </c>
      <c r="AT987" s="155">
        <f t="shared" ca="1" si="453"/>
        <v>294.47160367440154</v>
      </c>
      <c r="AU987" s="155">
        <f t="shared" ca="1" si="453"/>
        <v>306.75843308060655</v>
      </c>
      <c r="AV987" s="155">
        <f t="shared" ca="1" si="453"/>
        <v>302.01666300786621</v>
      </c>
      <c r="AW987" s="155">
        <f t="shared" ca="1" si="453"/>
        <v>64.983243450804238</v>
      </c>
      <c r="AX987" s="155">
        <f t="shared" ref="AX987:CC987" ca="1" si="454">MAX(MIN(AX986,AX985),0)</f>
        <v>0</v>
      </c>
      <c r="AY987" s="155">
        <f t="shared" ca="1" si="454"/>
        <v>0</v>
      </c>
      <c r="AZ987" s="155">
        <f t="shared" ca="1" si="454"/>
        <v>0</v>
      </c>
      <c r="BA987" s="155">
        <f t="shared" ca="1" si="454"/>
        <v>0</v>
      </c>
      <c r="BB987" s="155">
        <f t="shared" ca="1" si="454"/>
        <v>0</v>
      </c>
      <c r="BC987" s="155">
        <f t="shared" ca="1" si="454"/>
        <v>0</v>
      </c>
      <c r="BD987" s="155">
        <f t="shared" ca="1" si="454"/>
        <v>0</v>
      </c>
      <c r="BE987" s="155">
        <f t="shared" ca="1" si="454"/>
        <v>0</v>
      </c>
      <c r="BF987" s="155">
        <f t="shared" ca="1" si="454"/>
        <v>0</v>
      </c>
      <c r="BG987" s="155">
        <f t="shared" ca="1" si="454"/>
        <v>0</v>
      </c>
      <c r="BH987" s="155">
        <f t="shared" ca="1" si="454"/>
        <v>0</v>
      </c>
      <c r="BI987" s="155">
        <f t="shared" ca="1" si="454"/>
        <v>0</v>
      </c>
      <c r="BJ987" s="155">
        <f t="shared" ca="1" si="454"/>
        <v>0</v>
      </c>
      <c r="BK987" s="155">
        <f t="shared" ca="1" si="454"/>
        <v>0</v>
      </c>
      <c r="BL987" s="155">
        <f t="shared" ca="1" si="454"/>
        <v>0</v>
      </c>
      <c r="BM987" s="155">
        <f t="shared" ca="1" si="454"/>
        <v>0</v>
      </c>
      <c r="BN987" s="155">
        <f t="shared" ca="1" si="454"/>
        <v>0</v>
      </c>
      <c r="BO987" s="155">
        <f t="shared" ca="1" si="454"/>
        <v>0</v>
      </c>
      <c r="BP987" s="155">
        <f t="shared" ca="1" si="454"/>
        <v>0</v>
      </c>
      <c r="BQ987" s="155">
        <f t="shared" ca="1" si="454"/>
        <v>0</v>
      </c>
      <c r="BR987" s="155">
        <f t="shared" ca="1" si="454"/>
        <v>0</v>
      </c>
      <c r="BS987" s="155">
        <f t="shared" ca="1" si="454"/>
        <v>0</v>
      </c>
      <c r="BT987" s="155">
        <f t="shared" ca="1" si="454"/>
        <v>0</v>
      </c>
      <c r="BU987" s="155">
        <f t="shared" ca="1" si="454"/>
        <v>0</v>
      </c>
      <c r="BV987" s="155">
        <f t="shared" ca="1" si="454"/>
        <v>0</v>
      </c>
      <c r="BW987" s="155">
        <f t="shared" ca="1" si="454"/>
        <v>0</v>
      </c>
      <c r="BX987" s="155">
        <f t="shared" ca="1" si="454"/>
        <v>0</v>
      </c>
      <c r="BY987" s="155">
        <f t="shared" ca="1" si="454"/>
        <v>0</v>
      </c>
      <c r="BZ987" s="155">
        <f t="shared" ca="1" si="454"/>
        <v>0</v>
      </c>
      <c r="CA987" s="155">
        <f t="shared" ca="1" si="454"/>
        <v>0</v>
      </c>
      <c r="CB987" s="155">
        <f t="shared" ca="1" si="454"/>
        <v>0</v>
      </c>
      <c r="CC987" s="155">
        <f t="shared" ca="1" si="454"/>
        <v>0</v>
      </c>
      <c r="CD987" s="155">
        <f t="shared" ref="CD987:CP987" ca="1" si="455">MAX(MIN(CD986,CD985),0)</f>
        <v>0</v>
      </c>
      <c r="CE987" s="155">
        <f t="shared" ca="1" si="455"/>
        <v>0</v>
      </c>
      <c r="CF987" s="155">
        <f t="shared" ca="1" si="455"/>
        <v>0</v>
      </c>
      <c r="CG987" s="155">
        <f t="shared" ca="1" si="455"/>
        <v>0</v>
      </c>
      <c r="CH987" s="155">
        <f t="shared" ca="1" si="455"/>
        <v>0</v>
      </c>
      <c r="CI987" s="155">
        <f t="shared" ca="1" si="455"/>
        <v>0</v>
      </c>
      <c r="CJ987" s="155">
        <f t="shared" ca="1" si="455"/>
        <v>0</v>
      </c>
      <c r="CK987" s="155">
        <f t="shared" ca="1" si="455"/>
        <v>0</v>
      </c>
      <c r="CL987" s="155">
        <f t="shared" ca="1" si="455"/>
        <v>0</v>
      </c>
      <c r="CM987" s="155">
        <f t="shared" ca="1" si="455"/>
        <v>0</v>
      </c>
      <c r="CN987" s="155">
        <f t="shared" ca="1" si="455"/>
        <v>0</v>
      </c>
      <c r="CO987" s="155">
        <f t="shared" ca="1" si="455"/>
        <v>0</v>
      </c>
      <c r="CP987" s="155">
        <f t="shared" ca="1" si="455"/>
        <v>0</v>
      </c>
    </row>
    <row r="988" spans="1:95" ht="12.75" outlineLevel="1" x14ac:dyDescent="0.2">
      <c r="I988" s="3"/>
      <c r="P988" s="128"/>
    </row>
    <row r="989" spans="1:95" ht="12.75" outlineLevel="1" x14ac:dyDescent="0.2">
      <c r="B989" s="3" t="s">
        <v>306</v>
      </c>
      <c r="I989" s="3"/>
      <c r="J989" s="5" t="s">
        <v>5</v>
      </c>
      <c r="P989" s="127">
        <f ca="1">SUM(R989:CP989)</f>
        <v>2517.9456479769224</v>
      </c>
      <c r="R989" s="209">
        <f t="shared" ref="R989:AW989" ca="1" si="456">R987*R927</f>
        <v>0</v>
      </c>
      <c r="S989" s="209">
        <f t="shared" ca="1" si="456"/>
        <v>0</v>
      </c>
      <c r="T989" s="209">
        <f t="shared" ca="1" si="456"/>
        <v>0</v>
      </c>
      <c r="U989" s="209">
        <f t="shared" ca="1" si="456"/>
        <v>0</v>
      </c>
      <c r="V989" s="209">
        <f t="shared" ca="1" si="456"/>
        <v>0</v>
      </c>
      <c r="W989" s="209">
        <f t="shared" ca="1" si="456"/>
        <v>0</v>
      </c>
      <c r="X989" s="209">
        <f t="shared" ca="1" si="456"/>
        <v>0</v>
      </c>
      <c r="Y989" s="209">
        <f t="shared" ca="1" si="456"/>
        <v>1.000409564538181</v>
      </c>
      <c r="Z989" s="209">
        <f t="shared" ca="1" si="456"/>
        <v>13.636377736274561</v>
      </c>
      <c r="AA989" s="209">
        <f t="shared" ca="1" si="456"/>
        <v>49.516298895731595</v>
      </c>
      <c r="AB989" s="209">
        <f t="shared" ca="1" si="456"/>
        <v>37.947316212852584</v>
      </c>
      <c r="AC989" s="209">
        <f t="shared" ca="1" si="456"/>
        <v>29.867564776367161</v>
      </c>
      <c r="AD989" s="209">
        <f t="shared" ca="1" si="456"/>
        <v>42.173672447189595</v>
      </c>
      <c r="AE989" s="209">
        <f t="shared" ca="1" si="456"/>
        <v>48.92329088341296</v>
      </c>
      <c r="AF989" s="209">
        <f t="shared" ca="1" si="456"/>
        <v>57.190051098567203</v>
      </c>
      <c r="AG989" s="209">
        <f t="shared" ca="1" si="456"/>
        <v>74.340611628852614</v>
      </c>
      <c r="AH989" s="209">
        <f t="shared" ca="1" si="456"/>
        <v>55.843987953905312</v>
      </c>
      <c r="AI989" s="209">
        <f t="shared" ca="1" si="456"/>
        <v>38.466735302896261</v>
      </c>
      <c r="AJ989" s="209">
        <f t="shared" ca="1" si="456"/>
        <v>62.181128708246156</v>
      </c>
      <c r="AK989" s="209">
        <f t="shared" ca="1" si="456"/>
        <v>52.915968383608174</v>
      </c>
      <c r="AL989" s="209">
        <f t="shared" ca="1" si="456"/>
        <v>90.687699936719241</v>
      </c>
      <c r="AM989" s="209">
        <f t="shared" ca="1" si="456"/>
        <v>69.255451922005108</v>
      </c>
      <c r="AN989" s="209">
        <f t="shared" ca="1" si="456"/>
        <v>60.921425386707817</v>
      </c>
      <c r="AO989" s="209">
        <f t="shared" ca="1" si="456"/>
        <v>116.31824895024135</v>
      </c>
      <c r="AP989" s="209">
        <f t="shared" ca="1" si="456"/>
        <v>121.42817602848082</v>
      </c>
      <c r="AQ989" s="209">
        <f t="shared" ca="1" si="456"/>
        <v>98.315197411027015</v>
      </c>
      <c r="AR989" s="209">
        <f t="shared" ca="1" si="456"/>
        <v>138.16675260346582</v>
      </c>
      <c r="AS989" s="209">
        <f t="shared" ca="1" si="456"/>
        <v>290.61933893215416</v>
      </c>
      <c r="AT989" s="209">
        <f t="shared" ca="1" si="456"/>
        <v>294.47160367440154</v>
      </c>
      <c r="AU989" s="209">
        <f t="shared" ca="1" si="456"/>
        <v>306.75843308060655</v>
      </c>
      <c r="AV989" s="209">
        <f t="shared" ca="1" si="456"/>
        <v>302.01666300786621</v>
      </c>
      <c r="AW989" s="209">
        <f t="shared" ca="1" si="456"/>
        <v>64.983243450804238</v>
      </c>
      <c r="AX989" s="209">
        <f t="shared" ref="AX989:CC989" ca="1" si="457">AX987*AX927</f>
        <v>0</v>
      </c>
      <c r="AY989" s="209">
        <f t="shared" ca="1" si="457"/>
        <v>0</v>
      </c>
      <c r="AZ989" s="209">
        <f t="shared" ca="1" si="457"/>
        <v>0</v>
      </c>
      <c r="BA989" s="209">
        <f t="shared" ca="1" si="457"/>
        <v>0</v>
      </c>
      <c r="BB989" s="209">
        <f t="shared" ca="1" si="457"/>
        <v>0</v>
      </c>
      <c r="BC989" s="209">
        <f t="shared" ca="1" si="457"/>
        <v>0</v>
      </c>
      <c r="BD989" s="209">
        <f t="shared" ca="1" si="457"/>
        <v>0</v>
      </c>
      <c r="BE989" s="209">
        <f t="shared" ca="1" si="457"/>
        <v>0</v>
      </c>
      <c r="BF989" s="209">
        <f t="shared" ca="1" si="457"/>
        <v>0</v>
      </c>
      <c r="BG989" s="209">
        <f t="shared" ca="1" si="457"/>
        <v>0</v>
      </c>
      <c r="BH989" s="209">
        <f t="shared" ca="1" si="457"/>
        <v>0</v>
      </c>
      <c r="BI989" s="209">
        <f t="shared" ca="1" si="457"/>
        <v>0</v>
      </c>
      <c r="BJ989" s="209">
        <f t="shared" ca="1" si="457"/>
        <v>0</v>
      </c>
      <c r="BK989" s="209">
        <f t="shared" ca="1" si="457"/>
        <v>0</v>
      </c>
      <c r="BL989" s="209">
        <f t="shared" ca="1" si="457"/>
        <v>0</v>
      </c>
      <c r="BM989" s="209">
        <f t="shared" ca="1" si="457"/>
        <v>0</v>
      </c>
      <c r="BN989" s="209">
        <f t="shared" ca="1" si="457"/>
        <v>0</v>
      </c>
      <c r="BO989" s="209">
        <f t="shared" ca="1" si="457"/>
        <v>0</v>
      </c>
      <c r="BP989" s="209">
        <f t="shared" ca="1" si="457"/>
        <v>0</v>
      </c>
      <c r="BQ989" s="209">
        <f t="shared" ca="1" si="457"/>
        <v>0</v>
      </c>
      <c r="BR989" s="209">
        <f t="shared" ca="1" si="457"/>
        <v>0</v>
      </c>
      <c r="BS989" s="209">
        <f t="shared" ca="1" si="457"/>
        <v>0</v>
      </c>
      <c r="BT989" s="209">
        <f t="shared" ca="1" si="457"/>
        <v>0</v>
      </c>
      <c r="BU989" s="209">
        <f t="shared" ca="1" si="457"/>
        <v>0</v>
      </c>
      <c r="BV989" s="209">
        <f t="shared" ca="1" si="457"/>
        <v>0</v>
      </c>
      <c r="BW989" s="209">
        <f t="shared" ca="1" si="457"/>
        <v>0</v>
      </c>
      <c r="BX989" s="209">
        <f t="shared" ca="1" si="457"/>
        <v>0</v>
      </c>
      <c r="BY989" s="209">
        <f t="shared" ca="1" si="457"/>
        <v>0</v>
      </c>
      <c r="BZ989" s="209">
        <f t="shared" ca="1" si="457"/>
        <v>0</v>
      </c>
      <c r="CA989" s="209">
        <f t="shared" ca="1" si="457"/>
        <v>0</v>
      </c>
      <c r="CB989" s="209">
        <f t="shared" ca="1" si="457"/>
        <v>0</v>
      </c>
      <c r="CC989" s="209">
        <f t="shared" ca="1" si="457"/>
        <v>0</v>
      </c>
      <c r="CD989" s="209">
        <f t="shared" ref="CD989:CP989" ca="1" si="458">CD987*CD927</f>
        <v>0</v>
      </c>
      <c r="CE989" s="209">
        <f t="shared" ca="1" si="458"/>
        <v>0</v>
      </c>
      <c r="CF989" s="209">
        <f t="shared" ca="1" si="458"/>
        <v>0</v>
      </c>
      <c r="CG989" s="209">
        <f t="shared" ca="1" si="458"/>
        <v>0</v>
      </c>
      <c r="CH989" s="209">
        <f t="shared" ca="1" si="458"/>
        <v>0</v>
      </c>
      <c r="CI989" s="209">
        <f t="shared" ca="1" si="458"/>
        <v>0</v>
      </c>
      <c r="CJ989" s="209">
        <f t="shared" ca="1" si="458"/>
        <v>0</v>
      </c>
      <c r="CK989" s="209">
        <f t="shared" ca="1" si="458"/>
        <v>0</v>
      </c>
      <c r="CL989" s="209">
        <f t="shared" ca="1" si="458"/>
        <v>0</v>
      </c>
      <c r="CM989" s="209">
        <f t="shared" ca="1" si="458"/>
        <v>0</v>
      </c>
      <c r="CN989" s="209">
        <f t="shared" ca="1" si="458"/>
        <v>0</v>
      </c>
      <c r="CO989" s="209">
        <f t="shared" ca="1" si="458"/>
        <v>0</v>
      </c>
      <c r="CP989" s="209">
        <f t="shared" ca="1" si="458"/>
        <v>0</v>
      </c>
    </row>
    <row r="990" spans="1:95" ht="12.75" x14ac:dyDescent="0.2">
      <c r="P990" s="116"/>
      <c r="R990" s="220"/>
      <c r="S990" s="220"/>
      <c r="T990" s="220"/>
      <c r="U990" s="220"/>
      <c r="V990" s="220"/>
      <c r="W990" s="220"/>
      <c r="X990" s="220"/>
      <c r="Y990" s="220"/>
      <c r="Z990" s="220"/>
      <c r="AA990" s="220"/>
      <c r="AB990" s="220"/>
      <c r="AC990" s="220"/>
      <c r="AD990" s="220"/>
      <c r="AE990" s="220"/>
      <c r="AF990" s="220"/>
      <c r="AG990" s="220"/>
      <c r="AH990" s="220"/>
      <c r="AI990" s="220"/>
      <c r="AJ990" s="220"/>
      <c r="AK990" s="220"/>
      <c r="AL990" s="220"/>
      <c r="AM990" s="220"/>
      <c r="AN990" s="220"/>
      <c r="AO990" s="220"/>
      <c r="AP990" s="220"/>
      <c r="AQ990" s="220"/>
      <c r="AR990" s="220"/>
      <c r="AS990" s="220"/>
      <c r="AT990" s="220"/>
      <c r="AU990" s="220"/>
      <c r="AV990" s="220"/>
      <c r="AW990" s="220"/>
      <c r="AX990" s="220"/>
      <c r="AY990" s="220"/>
      <c r="AZ990" s="220"/>
      <c r="BA990" s="220"/>
      <c r="BB990" s="220"/>
      <c r="BC990" s="220"/>
      <c r="BD990" s="220"/>
      <c r="BE990" s="220"/>
      <c r="BF990" s="220"/>
      <c r="BG990" s="220"/>
      <c r="BH990" s="220"/>
      <c r="BI990" s="220"/>
      <c r="BJ990" s="220"/>
      <c r="BK990" s="220"/>
      <c r="BL990" s="220"/>
      <c r="BM990" s="220"/>
      <c r="BN990" s="220"/>
      <c r="BO990" s="220"/>
      <c r="BP990" s="220"/>
      <c r="BQ990" s="220"/>
      <c r="BR990" s="220"/>
      <c r="BS990" s="220"/>
      <c r="BT990" s="220"/>
      <c r="BU990" s="220"/>
      <c r="BV990" s="220"/>
      <c r="BW990" s="220"/>
      <c r="BX990" s="220"/>
      <c r="BY990" s="220"/>
      <c r="BZ990" s="220"/>
      <c r="CA990" s="220"/>
      <c r="CB990" s="220"/>
      <c r="CC990" s="220"/>
      <c r="CD990" s="220"/>
      <c r="CE990" s="220"/>
      <c r="CF990" s="220"/>
      <c r="CG990" s="220"/>
      <c r="CH990" s="220"/>
      <c r="CI990" s="220"/>
      <c r="CJ990" s="220"/>
      <c r="CK990" s="220"/>
      <c r="CL990" s="220"/>
      <c r="CM990" s="220"/>
      <c r="CN990" s="220"/>
      <c r="CO990" s="220"/>
      <c r="CP990" s="220"/>
      <c r="CQ990" s="220"/>
    </row>
    <row r="991" spans="1:95" ht="12.75" x14ac:dyDescent="0.2">
      <c r="P991" s="116"/>
      <c r="R991" s="220"/>
      <c r="S991" s="220"/>
      <c r="T991" s="220"/>
      <c r="U991" s="220"/>
      <c r="V991" s="220"/>
      <c r="W991" s="220"/>
      <c r="X991" s="220"/>
      <c r="Y991" s="220"/>
      <c r="Z991" s="220"/>
      <c r="AA991" s="220"/>
      <c r="AB991" s="220"/>
      <c r="AC991" s="220"/>
      <c r="AD991" s="220"/>
      <c r="AE991" s="220"/>
      <c r="AF991" s="220"/>
      <c r="AG991" s="220"/>
      <c r="AH991" s="220"/>
      <c r="AI991" s="220"/>
      <c r="AJ991" s="220"/>
      <c r="AK991" s="220"/>
      <c r="AL991" s="220"/>
      <c r="AM991" s="220"/>
      <c r="AN991" s="220"/>
      <c r="AO991" s="220"/>
      <c r="AP991" s="220"/>
      <c r="AQ991" s="220"/>
      <c r="AR991" s="220"/>
      <c r="AS991" s="220"/>
      <c r="AT991" s="220"/>
      <c r="AU991" s="220"/>
      <c r="AV991" s="220"/>
      <c r="AW991" s="220"/>
      <c r="AX991" s="220"/>
      <c r="AY991" s="220"/>
      <c r="AZ991" s="220"/>
      <c r="BA991" s="220"/>
      <c r="BB991" s="220"/>
      <c r="BC991" s="220"/>
      <c r="BD991" s="220"/>
      <c r="BE991" s="220"/>
      <c r="BF991" s="220"/>
      <c r="BG991" s="220"/>
      <c r="BH991" s="220"/>
      <c r="BI991" s="220"/>
      <c r="BJ991" s="220"/>
      <c r="BK991" s="220"/>
      <c r="BL991" s="220"/>
      <c r="BM991" s="220"/>
      <c r="BN991" s="220"/>
      <c r="BO991" s="220"/>
      <c r="BP991" s="220"/>
      <c r="BQ991" s="220"/>
      <c r="BR991" s="220"/>
      <c r="BS991" s="220"/>
      <c r="BT991" s="220"/>
      <c r="BU991" s="220"/>
      <c r="BV991" s="220"/>
      <c r="BW991" s="220"/>
      <c r="BX991" s="220"/>
      <c r="BY991" s="220"/>
      <c r="BZ991" s="220"/>
      <c r="CA991" s="220"/>
      <c r="CB991" s="220"/>
      <c r="CC991" s="220"/>
      <c r="CD991" s="220"/>
      <c r="CE991" s="220"/>
      <c r="CF991" s="220"/>
      <c r="CG991" s="220"/>
      <c r="CH991" s="220"/>
      <c r="CI991" s="220"/>
      <c r="CJ991" s="220"/>
      <c r="CK991" s="220"/>
      <c r="CL991" s="220"/>
      <c r="CM991" s="220"/>
      <c r="CN991" s="220"/>
      <c r="CO991" s="220"/>
      <c r="CP991" s="220"/>
      <c r="CQ991" s="220"/>
    </row>
    <row r="992" spans="1:95" s="385" customFormat="1" ht="12.75" customHeight="1" x14ac:dyDescent="0.2">
      <c r="A992" s="381" t="s">
        <v>560</v>
      </c>
      <c r="B992" s="382"/>
      <c r="C992" s="382"/>
      <c r="D992" s="382"/>
      <c r="E992" s="382"/>
      <c r="F992" s="382"/>
      <c r="G992" s="382"/>
      <c r="H992" s="382"/>
      <c r="I992" s="383"/>
      <c r="J992" s="383"/>
      <c r="K992" s="382"/>
      <c r="L992" s="382"/>
      <c r="M992" s="382"/>
      <c r="N992" s="382"/>
      <c r="O992" s="382"/>
      <c r="P992" s="384"/>
      <c r="Q992" s="382"/>
      <c r="R992" s="382"/>
      <c r="S992" s="382"/>
      <c r="T992" s="382"/>
      <c r="U992" s="382"/>
      <c r="V992" s="382"/>
      <c r="W992" s="382"/>
      <c r="X992" s="382"/>
      <c r="Y992" s="382"/>
      <c r="Z992" s="382"/>
      <c r="AA992" s="382"/>
      <c r="AB992" s="382"/>
      <c r="AC992" s="382"/>
      <c r="AD992" s="382"/>
      <c r="AE992" s="382"/>
      <c r="AF992" s="382"/>
      <c r="AG992" s="382"/>
      <c r="AH992" s="382"/>
      <c r="AI992" s="382"/>
      <c r="AJ992" s="382"/>
      <c r="AK992" s="382"/>
      <c r="AL992" s="382"/>
      <c r="AM992" s="382"/>
      <c r="AN992" s="382"/>
      <c r="AO992" s="382"/>
      <c r="AP992" s="382"/>
      <c r="AQ992" s="382"/>
      <c r="AR992" s="382"/>
      <c r="AS992" s="382"/>
      <c r="AT992" s="382"/>
      <c r="AU992" s="382"/>
      <c r="AV992" s="382"/>
      <c r="AW992" s="382"/>
      <c r="AX992" s="382"/>
      <c r="AY992" s="382"/>
      <c r="AZ992" s="382"/>
      <c r="BA992" s="382"/>
      <c r="BB992" s="382"/>
      <c r="BC992" s="382"/>
      <c r="BD992" s="382"/>
      <c r="BE992" s="382"/>
      <c r="BF992" s="382"/>
      <c r="BG992" s="382"/>
      <c r="BH992" s="382"/>
      <c r="BI992" s="382"/>
      <c r="BJ992" s="382"/>
      <c r="BK992" s="382"/>
      <c r="BL992" s="382"/>
      <c r="BM992" s="382"/>
      <c r="BN992" s="382"/>
      <c r="BO992" s="382"/>
      <c r="BP992" s="382"/>
      <c r="BQ992" s="382"/>
      <c r="BR992" s="382"/>
      <c r="BS992" s="382"/>
      <c r="BT992" s="382"/>
      <c r="BU992" s="382"/>
      <c r="BV992" s="382"/>
      <c r="BW992" s="382"/>
      <c r="BX992" s="382"/>
      <c r="BY992" s="382"/>
      <c r="BZ992" s="382"/>
      <c r="CA992" s="382"/>
      <c r="CB992" s="382"/>
      <c r="CC992" s="382"/>
      <c r="CD992" s="382"/>
      <c r="CE992" s="382"/>
      <c r="CF992" s="382"/>
      <c r="CG992" s="382"/>
      <c r="CH992" s="382"/>
      <c r="CI992" s="382"/>
      <c r="CJ992" s="382"/>
      <c r="CK992" s="382"/>
      <c r="CL992" s="382"/>
      <c r="CM992" s="382"/>
      <c r="CN992" s="382"/>
      <c r="CO992" s="382"/>
      <c r="CP992" s="382"/>
    </row>
    <row r="993" spans="1:238" ht="12.75" x14ac:dyDescent="0.2">
      <c r="P993" s="116"/>
      <c r="R993" s="220"/>
      <c r="S993" s="220"/>
      <c r="T993" s="220"/>
      <c r="U993" s="220"/>
      <c r="V993" s="220"/>
      <c r="W993" s="220"/>
      <c r="X993" s="220"/>
      <c r="Y993" s="220"/>
      <c r="Z993" s="220"/>
      <c r="AA993" s="220"/>
      <c r="AB993" s="220"/>
      <c r="AC993" s="220"/>
      <c r="AD993" s="220"/>
      <c r="AE993" s="220"/>
      <c r="AF993" s="220"/>
      <c r="AG993" s="220"/>
      <c r="AH993" s="220"/>
      <c r="AI993" s="220"/>
      <c r="AJ993" s="220"/>
      <c r="AK993" s="220"/>
      <c r="AL993" s="220"/>
      <c r="AM993" s="220"/>
      <c r="AN993" s="220"/>
      <c r="AO993" s="220"/>
      <c r="AP993" s="220"/>
      <c r="AQ993" s="220"/>
      <c r="AR993" s="220"/>
      <c r="AS993" s="220"/>
      <c r="AT993" s="220"/>
      <c r="AU993" s="220"/>
      <c r="AV993" s="220"/>
      <c r="AW993" s="220"/>
      <c r="AX993" s="220"/>
      <c r="AY993" s="220"/>
      <c r="AZ993" s="220"/>
      <c r="BA993" s="220"/>
      <c r="BB993" s="220"/>
      <c r="BC993" s="220"/>
      <c r="BD993" s="220"/>
      <c r="BE993" s="220"/>
      <c r="BF993" s="220"/>
      <c r="BG993" s="220"/>
      <c r="BH993" s="220"/>
      <c r="BI993" s="220"/>
      <c r="BJ993" s="220"/>
      <c r="BK993" s="220"/>
      <c r="BL993" s="220"/>
      <c r="BM993" s="220"/>
      <c r="BN993" s="220"/>
      <c r="BO993" s="220"/>
      <c r="BP993" s="220"/>
      <c r="BQ993" s="220"/>
      <c r="BR993" s="220"/>
      <c r="BS993" s="220"/>
      <c r="BT993" s="220"/>
      <c r="BU993" s="220"/>
      <c r="BV993" s="220"/>
      <c r="BW993" s="220"/>
      <c r="BX993" s="220"/>
      <c r="BY993" s="220"/>
      <c r="BZ993" s="220"/>
      <c r="CA993" s="220"/>
      <c r="CB993" s="220"/>
      <c r="CC993" s="220"/>
      <c r="CD993" s="220"/>
      <c r="CE993" s="220"/>
      <c r="CF993" s="220"/>
      <c r="CG993" s="220"/>
      <c r="CH993" s="220"/>
      <c r="CI993" s="220"/>
      <c r="CJ993" s="220"/>
      <c r="CK993" s="220"/>
      <c r="CL993" s="220"/>
      <c r="CM993" s="220"/>
      <c r="CN993" s="220"/>
      <c r="CO993" s="220"/>
      <c r="CP993" s="220"/>
      <c r="CQ993" s="220"/>
    </row>
    <row r="994" spans="1:238" ht="15" x14ac:dyDescent="0.25">
      <c r="B994" t="s">
        <v>311</v>
      </c>
      <c r="C994"/>
      <c r="D994"/>
      <c r="E994"/>
      <c r="F994"/>
      <c r="G994"/>
      <c r="H994" s="449"/>
      <c r="I994" s="3"/>
      <c r="J994" s="306" t="s">
        <v>5</v>
      </c>
      <c r="K994"/>
      <c r="L994" s="228">
        <v>0</v>
      </c>
      <c r="M994"/>
      <c r="N994"/>
      <c r="O994"/>
      <c r="P994" s="127">
        <f ca="1">SUM(R994:DA994)</f>
        <v>51.787399857521272</v>
      </c>
      <c r="Q994"/>
      <c r="R994" s="221">
        <f ca="1">MAX(('Financial Statements'!R74-SUM('Financial Statements'!R78:R80))*R927,0)</f>
        <v>0</v>
      </c>
      <c r="S994" s="221">
        <f ca="1">MAX(('Financial Statements'!S74-SUM('Financial Statements'!S78:S80))*S927,0)</f>
        <v>0</v>
      </c>
      <c r="T994" s="221">
        <f ca="1">MAX(('Financial Statements'!T74-SUM('Financial Statements'!T78:T80))*T927,0)</f>
        <v>0</v>
      </c>
      <c r="U994" s="221">
        <f ca="1">MAX(('Financial Statements'!U74-SUM('Financial Statements'!U78:U80))*U927,0)</f>
        <v>0</v>
      </c>
      <c r="V994" s="221">
        <f ca="1">MAX(('Financial Statements'!V74-SUM('Financial Statements'!V78:V80))*V927,0)</f>
        <v>0</v>
      </c>
      <c r="W994" s="221">
        <f ca="1">MAX(('Financial Statements'!W74-SUM('Financial Statements'!W78:W80))*W927,0)</f>
        <v>0</v>
      </c>
      <c r="X994" s="221">
        <f ca="1">MAX(('Financial Statements'!X74-SUM('Financial Statements'!X78:X80))*X927,0)</f>
        <v>0.99999891897694937</v>
      </c>
      <c r="Y994" s="221">
        <f ca="1">MAX(('Financial Statements'!Y74-SUM('Financial Statements'!Y78:Y80))*Y927,0)</f>
        <v>1.0810230506308471E-6</v>
      </c>
      <c r="Z994" s="221">
        <f ca="1">MAX(('Financial Statements'!Z74-SUM('Financial Statements'!Z78:Z80))*Z927,0)</f>
        <v>0</v>
      </c>
      <c r="AA994" s="221">
        <f ca="1">MAX(('Financial Statements'!AA74-SUM('Financial Statements'!AA78:AA80))*AA927,0)</f>
        <v>0</v>
      </c>
      <c r="AB994" s="221">
        <f ca="1">MAX(('Financial Statements'!AB74-SUM('Financial Statements'!AB78:AB80))*AB927,0)</f>
        <v>0</v>
      </c>
      <c r="AC994" s="221">
        <f ca="1">MAX(('Financial Statements'!AC74-SUM('Financial Statements'!AC78:AC80))*AC927,0)</f>
        <v>0</v>
      </c>
      <c r="AD994" s="221">
        <f ca="1">MAX(('Financial Statements'!AD74-SUM('Financial Statements'!AD78:AD80))*AD927,0)</f>
        <v>0</v>
      </c>
      <c r="AE994" s="221">
        <f ca="1">MAX(('Financial Statements'!AE74-SUM('Financial Statements'!AE78:AE80))*AE927,0)</f>
        <v>0</v>
      </c>
      <c r="AF994" s="221">
        <f ca="1">MAX(('Financial Statements'!AF74-SUM('Financial Statements'!AF78:AF80))*AF927,0)</f>
        <v>0</v>
      </c>
      <c r="AG994" s="221">
        <f ca="1">MAX(('Financial Statements'!AG74-SUM('Financial Statements'!AG78:AG80))*AG927,0)</f>
        <v>0</v>
      </c>
      <c r="AH994" s="221">
        <f ca="1">MAX(('Financial Statements'!AH74-SUM('Financial Statements'!AH78:AH80))*AH927,0)</f>
        <v>0</v>
      </c>
      <c r="AI994" s="221">
        <f ca="1">MAX(('Financial Statements'!AI74-SUM('Financial Statements'!AI78:AI80))*AI927,0)</f>
        <v>0</v>
      </c>
      <c r="AJ994" s="221">
        <f ca="1">MAX(('Financial Statements'!AJ74-SUM('Financial Statements'!AJ78:AJ80))*AJ927,0)</f>
        <v>0</v>
      </c>
      <c r="AK994" s="221">
        <f ca="1">MAX(('Financial Statements'!AK74-SUM('Financial Statements'!AK78:AK80))*AK927,0)</f>
        <v>0</v>
      </c>
      <c r="AL994" s="221">
        <f ca="1">MAX(('Financial Statements'!AL74-SUM('Financial Statements'!AL78:AL80))*AL927,0)</f>
        <v>0</v>
      </c>
      <c r="AM994" s="221">
        <f ca="1">MAX(('Financial Statements'!AM74-SUM('Financial Statements'!AM78:AM80))*AM927,0)</f>
        <v>0</v>
      </c>
      <c r="AN994" s="221">
        <f ca="1">MAX(('Financial Statements'!AN74-SUM('Financial Statements'!AN78:AN80))*AN927,0)</f>
        <v>0</v>
      </c>
      <c r="AO994" s="221">
        <f ca="1">MAX(('Financial Statements'!AO74-SUM('Financial Statements'!AO78:AO80))*AO927,0)</f>
        <v>0</v>
      </c>
      <c r="AP994" s="221">
        <f ca="1">MAX(('Financial Statements'!AP74-SUM('Financial Statements'!AP78:AP80))*AP927,0)</f>
        <v>0</v>
      </c>
      <c r="AQ994" s="221">
        <f ca="1">MAX(('Financial Statements'!AQ74-SUM('Financial Statements'!AQ78:AQ80))*AQ927,0)</f>
        <v>0</v>
      </c>
      <c r="AR994" s="221">
        <f ca="1">MAX(('Financial Statements'!AR74-SUM('Financial Statements'!AR78:AR80))*AR927,0)</f>
        <v>0</v>
      </c>
      <c r="AS994" s="221">
        <f ca="1">MAX(('Financial Statements'!AS74-SUM('Financial Statements'!AS78:AS80))*AS927,0)</f>
        <v>0</v>
      </c>
      <c r="AT994" s="221">
        <f ca="1">MAX(('Financial Statements'!AT74-SUM('Financial Statements'!AT78:AT80))*AT927,0)</f>
        <v>0</v>
      </c>
      <c r="AU994" s="221">
        <f ca="1">MAX(('Financial Statements'!AU74-SUM('Financial Statements'!AU78:AU80))*AU927,0)</f>
        <v>0</v>
      </c>
      <c r="AV994" s="221">
        <f ca="1">MAX(('Financial Statements'!AV74-SUM('Financial Statements'!AV78:AV80))*AV927,0)</f>
        <v>0</v>
      </c>
      <c r="AW994" s="221">
        <f ca="1">MAX(('Financial Statements'!AW74-SUM('Financial Statements'!AW78:AW80))*AW927,0)</f>
        <v>41.868676131283323</v>
      </c>
      <c r="AX994" s="221">
        <f ca="1">MAX(('Financial Statements'!AX74-SUM('Financial Statements'!AX78:AX80))*AX927,0)</f>
        <v>8.918723726237948</v>
      </c>
      <c r="AY994" s="221">
        <f ca="1">MAX(('Financial Statements'!AY74-SUM('Financial Statements'!AY78:AY80))*AY927,0)</f>
        <v>0</v>
      </c>
      <c r="AZ994" s="221">
        <f ca="1">MAX(('Financial Statements'!AZ74-SUM('Financial Statements'!AZ78:AZ80))*AZ927,0)</f>
        <v>0</v>
      </c>
      <c r="BA994" s="221">
        <f ca="1">MAX(('Financial Statements'!BA74-SUM('Financial Statements'!BA78:BA80))*BA927,0)</f>
        <v>0</v>
      </c>
      <c r="BB994" s="221">
        <f ca="1">MAX(('Financial Statements'!BB74-SUM('Financial Statements'!BB78:BB80))*BB927,0)</f>
        <v>0</v>
      </c>
      <c r="BC994" s="221">
        <f ca="1">MAX(('Financial Statements'!BC74-SUM('Financial Statements'!BC78:BC80))*BC927,0)</f>
        <v>0</v>
      </c>
      <c r="BD994" s="221">
        <f ca="1">MAX(('Financial Statements'!BD74-SUM('Financial Statements'!BD78:BD80))*BD927,0)</f>
        <v>0</v>
      </c>
      <c r="BE994" s="221">
        <f ca="1">MAX(('Financial Statements'!BE74-SUM('Financial Statements'!BE78:BE80))*BE927,0)</f>
        <v>0</v>
      </c>
      <c r="BF994" s="221">
        <f ca="1">MAX(('Financial Statements'!BF74-SUM('Financial Statements'!BF78:BF80))*BF927,0)</f>
        <v>0</v>
      </c>
      <c r="BG994" s="221">
        <f ca="1">MAX(('Financial Statements'!BG74-SUM('Financial Statements'!BG78:BG80))*BG927,0)</f>
        <v>0</v>
      </c>
      <c r="BH994" s="221">
        <f ca="1">MAX(('Financial Statements'!BH74-SUM('Financial Statements'!BH78:BH80))*BH927,0)</f>
        <v>0</v>
      </c>
      <c r="BI994" s="221">
        <f ca="1">MAX(('Financial Statements'!BI74-SUM('Financial Statements'!BI78:BI80))*BI927,0)</f>
        <v>0</v>
      </c>
      <c r="BJ994" s="221">
        <f ca="1">MAX(('Financial Statements'!BJ74-SUM('Financial Statements'!BJ78:BJ80))*BJ927,0)</f>
        <v>0</v>
      </c>
      <c r="BK994" s="221">
        <f ca="1">MAX(('Financial Statements'!BK74-SUM('Financial Statements'!BK78:BK80))*BK927,0)</f>
        <v>0</v>
      </c>
      <c r="BL994" s="221">
        <f ca="1">MAX(('Financial Statements'!BL74-SUM('Financial Statements'!BL78:BL80))*BL927,0)</f>
        <v>0</v>
      </c>
      <c r="BM994" s="221">
        <f ca="1">MAX(('Financial Statements'!BM74-SUM('Financial Statements'!BM78:BM80))*BM927,0)</f>
        <v>0</v>
      </c>
      <c r="BN994" s="221">
        <f ca="1">MAX(('Financial Statements'!BN74-SUM('Financial Statements'!BN78:BN80))*BN927,0)</f>
        <v>0</v>
      </c>
      <c r="BO994" s="221">
        <f ca="1">MAX(('Financial Statements'!BO74-SUM('Financial Statements'!BO78:BO80))*BO927,0)</f>
        <v>0</v>
      </c>
      <c r="BP994" s="221">
        <f ca="1">MAX(('Financial Statements'!BP74-SUM('Financial Statements'!BP78:BP80))*BP927,0)</f>
        <v>0</v>
      </c>
      <c r="BQ994" s="221">
        <f ca="1">MAX(('Financial Statements'!BQ74-SUM('Financial Statements'!BQ78:BQ80))*BQ927,0)</f>
        <v>0</v>
      </c>
      <c r="BR994" s="221">
        <f ca="1">MAX(('Financial Statements'!BR74-SUM('Financial Statements'!BR78:BR80))*BR927,0)</f>
        <v>0</v>
      </c>
      <c r="BS994" s="221">
        <f ca="1">MAX(('Financial Statements'!BS74-SUM('Financial Statements'!BS78:BS80))*BS927,0)</f>
        <v>0</v>
      </c>
      <c r="BT994" s="221">
        <f ca="1">MAX(('Financial Statements'!BT74-SUM('Financial Statements'!BT78:BT80))*BT927,0)</f>
        <v>0</v>
      </c>
      <c r="BU994" s="221">
        <f ca="1">MAX(('Financial Statements'!BU74-SUM('Financial Statements'!BU78:BU80))*BU927,0)</f>
        <v>0</v>
      </c>
      <c r="BV994" s="221">
        <f ca="1">MAX(('Financial Statements'!BV74-SUM('Financial Statements'!BV78:BV80))*BV927,0)</f>
        <v>0</v>
      </c>
      <c r="BW994" s="221">
        <f ca="1">MAX(('Financial Statements'!BW74-SUM('Financial Statements'!BW78:BW80))*BW927,0)</f>
        <v>0</v>
      </c>
      <c r="BX994" s="221">
        <f ca="1">MAX(('Financial Statements'!BX74-SUM('Financial Statements'!BX78:BX80))*BX927,0)</f>
        <v>0</v>
      </c>
      <c r="BY994" s="221">
        <f ca="1">MAX(('Financial Statements'!BY74-SUM('Financial Statements'!BY78:BY80))*BY927,0)</f>
        <v>0</v>
      </c>
      <c r="BZ994" s="221">
        <f ca="1">MAX(('Financial Statements'!BZ74-SUM('Financial Statements'!BZ78:BZ80))*BZ927,0)</f>
        <v>0</v>
      </c>
      <c r="CA994" s="221">
        <f ca="1">MAX(('Financial Statements'!CA74-SUM('Financial Statements'!CA78:CA80))*CA927,0)</f>
        <v>0</v>
      </c>
      <c r="CB994" s="221">
        <f ca="1">MAX(('Financial Statements'!CB74-SUM('Financial Statements'!CB78:CB80))*CB927,0)</f>
        <v>0</v>
      </c>
      <c r="CC994" s="221">
        <f ca="1">MAX(('Financial Statements'!CC74-SUM('Financial Statements'!CC78:CC80))*CC927,0)</f>
        <v>0</v>
      </c>
      <c r="CD994" s="221">
        <f ca="1">MAX(('Financial Statements'!CD74-SUM('Financial Statements'!CD78:CD80))*CD927,0)</f>
        <v>0</v>
      </c>
      <c r="CE994" s="221">
        <f ca="1">MAX(('Financial Statements'!CE74-SUM('Financial Statements'!CE78:CE80))*CE927,0)</f>
        <v>0</v>
      </c>
      <c r="CF994" s="221">
        <f ca="1">MAX(('Financial Statements'!CF74-SUM('Financial Statements'!CF78:CF80))*CF927,0)</f>
        <v>0</v>
      </c>
      <c r="CG994" s="221">
        <f ca="1">MAX(('Financial Statements'!CG74-SUM('Financial Statements'!CG78:CG80))*CG927,0)</f>
        <v>0</v>
      </c>
      <c r="CH994" s="221">
        <f ca="1">MAX(('Financial Statements'!CH74-SUM('Financial Statements'!CH78:CH80))*CH927,0)</f>
        <v>0</v>
      </c>
      <c r="CI994" s="221">
        <f ca="1">MAX(('Financial Statements'!CI74-SUM('Financial Statements'!CI78:CI80))*CI927,0)</f>
        <v>0</v>
      </c>
      <c r="CJ994" s="221">
        <f ca="1">MAX(('Financial Statements'!CJ74-SUM('Financial Statements'!CJ78:CJ80))*CJ927,0)</f>
        <v>0</v>
      </c>
      <c r="CK994" s="221">
        <f ca="1">MAX(('Financial Statements'!CK74-SUM('Financial Statements'!CK78:CK80))*CK927,0)</f>
        <v>0</v>
      </c>
      <c r="CL994" s="221">
        <f ca="1">MAX(('Financial Statements'!CL74-SUM('Financial Statements'!CL78:CL80))*CL927,0)</f>
        <v>0</v>
      </c>
      <c r="CM994" s="221">
        <f ca="1">MAX(('Financial Statements'!CM74-SUM('Financial Statements'!CM78:CM80))*CM927,0)</f>
        <v>0</v>
      </c>
      <c r="CN994" s="221">
        <f ca="1">MAX(('Financial Statements'!CN74-SUM('Financial Statements'!CN78:CN80))*CN927,0)</f>
        <v>0</v>
      </c>
      <c r="CO994" s="221">
        <f ca="1">MAX(('Financial Statements'!CO74-SUM('Financial Statements'!CO78:CO80))*CO927,0)</f>
        <v>0</v>
      </c>
      <c r="CP994" s="221">
        <f ca="1">MAX(('Financial Statements'!CP74-SUM('Financial Statements'!CP78:CP80))*CP927,0)</f>
        <v>0</v>
      </c>
      <c r="CQ994" s="450">
        <f>[17]CF!CP967-[17]CF!CP969-[17]CF!CP971-[17]CF!CP972-[17]CF!CP973</f>
        <v>0</v>
      </c>
      <c r="CR994" s="450">
        <f>[17]CF!CR967-[17]CF!CR969-[17]CF!CR971-[17]CF!CR972-[17]CF!CR973</f>
        <v>0</v>
      </c>
      <c r="CS994" s="450">
        <f>[17]CF!CS967-[17]CF!CS969-[17]CF!CS971-[17]CF!CS972-[17]CF!CS973</f>
        <v>0</v>
      </c>
      <c r="CT994" s="450">
        <f>[17]CF!CT967-[17]CF!CT969-[17]CF!CT971-[17]CF!CT972-[17]CF!CT973</f>
        <v>0</v>
      </c>
      <c r="CU994" s="450">
        <f>[17]CF!CU967-[17]CF!CU969-[17]CF!CU971-[17]CF!CU972-[17]CF!CU973</f>
        <v>0</v>
      </c>
      <c r="CV994" s="450">
        <f>[17]CF!CV967-[17]CF!CV969-[17]CF!CV971-[17]CF!CV972-[17]CF!CV973</f>
        <v>0</v>
      </c>
      <c r="CW994" s="450">
        <f>[17]CF!CW967-[17]CF!CW969-[17]CF!CW971-[17]CF!CW972-[17]CF!CW973</f>
        <v>0</v>
      </c>
      <c r="CX994" s="450">
        <f>[17]CF!CX967-[17]CF!CX969-[17]CF!CX971-[17]CF!CX972-[17]CF!CX973</f>
        <v>0</v>
      </c>
      <c r="CY994" s="450">
        <f>[17]CF!CY967-[17]CF!CY969-[17]CF!CY971-[17]CF!CY972-[17]CF!CY973</f>
        <v>0</v>
      </c>
      <c r="CZ994" s="450">
        <f>[17]CF!CZ967-[17]CF!CZ969-[17]CF!CZ971-[17]CF!CZ972-[17]CF!CZ973</f>
        <v>0</v>
      </c>
      <c r="DA994" s="450">
        <f>[17]CF!DA967-[17]CF!DA969-[17]CF!DA971-[17]CF!DA972-[17]CF!DA973</f>
        <v>0</v>
      </c>
      <c r="DB994" s="450">
        <f>[17]CF!DB967-[17]CF!DB969-[17]CF!DB971-[17]CF!DB972-[17]CF!DB973</f>
        <v>0</v>
      </c>
      <c r="DC994" s="450">
        <f>[17]CF!DC967-[17]CF!DC969-[17]CF!DC971-[17]CF!DC972-[17]CF!DC973</f>
        <v>0</v>
      </c>
      <c r="DD994" s="450">
        <f>[17]CF!DD967-[17]CF!DD969-[17]CF!DD971-[17]CF!DD972-[17]CF!DD973</f>
        <v>0</v>
      </c>
      <c r="DE994" s="450">
        <f>[17]CF!DE967-[17]CF!DE969-[17]CF!DE971-[17]CF!DE972-[17]CF!DE973</f>
        <v>0</v>
      </c>
      <c r="DF994" s="450">
        <f>[17]CF!DF967-[17]CF!DF969-[17]CF!DF971-[17]CF!DF972-[17]CF!DF973</f>
        <v>0</v>
      </c>
      <c r="DG994" s="450">
        <f>[17]CF!DG967-[17]CF!DG969-[17]CF!DG971-[17]CF!DG972-[17]CF!DG973</f>
        <v>0</v>
      </c>
      <c r="DH994" s="450">
        <f>[17]CF!DH967-[17]CF!DH969-[17]CF!DH971-[17]CF!DH972-[17]CF!DH973</f>
        <v>0</v>
      </c>
      <c r="DI994" s="450">
        <f>[17]CF!DI967-[17]CF!DI969-[17]CF!DI971-[17]CF!DI972-[17]CF!DI973</f>
        <v>0</v>
      </c>
      <c r="DJ994" s="450">
        <f>[17]CF!DJ967-[17]CF!DJ969-[17]CF!DJ971-[17]CF!DJ972-[17]CF!DJ973</f>
        <v>0</v>
      </c>
      <c r="DK994" s="450">
        <f>[17]CF!DK967-[17]CF!DK969-[17]CF!DK971-[17]CF!DK972-[17]CF!DK973</f>
        <v>0</v>
      </c>
      <c r="DL994" s="450">
        <f>[17]CF!DL967-[17]CF!DL969-[17]CF!DL971-[17]CF!DL972-[17]CF!DL973</f>
        <v>0</v>
      </c>
      <c r="DM994" s="450">
        <f>[17]CF!DM967-[17]CF!DM969-[17]CF!DM971-[17]CF!DM972-[17]CF!DM973</f>
        <v>0</v>
      </c>
      <c r="DN994" s="450">
        <f>[17]CF!DN967-[17]CF!DN969-[17]CF!DN971-[17]CF!DN972-[17]CF!DN973</f>
        <v>0</v>
      </c>
      <c r="DO994" s="450">
        <f>[17]CF!DO967-[17]CF!DO969-[17]CF!DO971-[17]CF!DO972-[17]CF!DO973</f>
        <v>0</v>
      </c>
      <c r="DP994" s="450">
        <f>[17]CF!DP967-[17]CF!DP969-[17]CF!DP971-[17]CF!DP972-[17]CF!DP973</f>
        <v>0</v>
      </c>
      <c r="DQ994" s="450">
        <f>[17]CF!DQ967-[17]CF!DQ969-[17]CF!DQ971-[17]CF!DQ972-[17]CF!DQ973</f>
        <v>0</v>
      </c>
      <c r="DR994" s="450">
        <f>[17]CF!DR967-[17]CF!DR969-[17]CF!DR971-[17]CF!DR972-[17]CF!DR973</f>
        <v>0</v>
      </c>
      <c r="DS994" s="450">
        <f>[17]CF!DS967-[17]CF!DS969-[17]CF!DS971-[17]CF!DS972-[17]CF!DS973</f>
        <v>0</v>
      </c>
      <c r="DT994" s="450">
        <f>[17]CF!DT967-[17]CF!DT969-[17]CF!DT971-[17]CF!DT972-[17]CF!DT973</f>
        <v>0</v>
      </c>
      <c r="DU994" s="450">
        <f>[17]CF!DU967-[17]CF!DU969-[17]CF!DU971-[17]CF!DU972-[17]CF!DU973</f>
        <v>0</v>
      </c>
      <c r="DV994" s="450">
        <f>[17]CF!DV967-[17]CF!DV969-[17]CF!DV971-[17]CF!DV972-[17]CF!DV973</f>
        <v>0</v>
      </c>
      <c r="DW994" s="450">
        <f>[17]CF!DW967-[17]CF!DW969-[17]CF!DW971-[17]CF!DW972-[17]CF!DW973</f>
        <v>0</v>
      </c>
      <c r="DX994" s="450">
        <f>[17]CF!DX967-[17]CF!DX969-[17]CF!DX971-[17]CF!DX972-[17]CF!DX973</f>
        <v>0</v>
      </c>
      <c r="DY994" s="450">
        <f>[17]CF!DY967-[17]CF!DY969-[17]CF!DY971-[17]CF!DY972-[17]CF!DY973</f>
        <v>0</v>
      </c>
      <c r="DZ994" s="450">
        <f>[17]CF!DZ967-[17]CF!DZ969-[17]CF!DZ971-[17]CF!DZ972-[17]CF!DZ973</f>
        <v>0</v>
      </c>
      <c r="EA994" s="450">
        <f>[17]CF!EA967-[17]CF!EA969-[17]CF!EA971-[17]CF!EA972-[17]CF!EA973</f>
        <v>0</v>
      </c>
      <c r="EB994" s="450">
        <f>[17]CF!EB967-[17]CF!EB969-[17]CF!EB971-[17]CF!EB972-[17]CF!EB973</f>
        <v>0</v>
      </c>
      <c r="EC994" s="450">
        <f>[17]CF!EC967-[17]CF!EC969-[17]CF!EC971-[17]CF!EC972-[17]CF!EC973</f>
        <v>0</v>
      </c>
      <c r="ED994" s="450">
        <f>[17]CF!ED967-[17]CF!ED969-[17]CF!ED971-[17]CF!ED972-[17]CF!ED973</f>
        <v>0</v>
      </c>
      <c r="EE994" s="450">
        <f>[17]CF!EE967-[17]CF!EE969-[17]CF!EE971-[17]CF!EE972-[17]CF!EE973</f>
        <v>0</v>
      </c>
      <c r="EF994" s="450">
        <f>[17]CF!EF967-[17]CF!EF969-[17]CF!EF971-[17]CF!EF972-[17]CF!EF973</f>
        <v>0</v>
      </c>
      <c r="EG994" s="450">
        <f>[17]CF!EG967-[17]CF!EG969-[17]CF!EG971-[17]CF!EG972-[17]CF!EG973</f>
        <v>0</v>
      </c>
      <c r="EH994" s="450">
        <f>[17]CF!EH967-[17]CF!EH969-[17]CF!EH971-[17]CF!EH972-[17]CF!EH973</f>
        <v>0</v>
      </c>
      <c r="EI994" s="450">
        <f>[17]CF!EI967-[17]CF!EI969-[17]CF!EI971-[17]CF!EI972-[17]CF!EI973</f>
        <v>0</v>
      </c>
      <c r="EJ994" s="450">
        <f>[17]CF!EJ967-[17]CF!EJ969-[17]CF!EJ971-[17]CF!EJ972-[17]CF!EJ973</f>
        <v>0</v>
      </c>
      <c r="EK994" s="450">
        <f>[17]CF!EK967-[17]CF!EK969-[17]CF!EK971-[17]CF!EK972-[17]CF!EK973</f>
        <v>0</v>
      </c>
      <c r="EL994" s="450">
        <f>[17]CF!EL967-[17]CF!EL969-[17]CF!EL971-[17]CF!EL972-[17]CF!EL973</f>
        <v>0</v>
      </c>
      <c r="EM994" s="450">
        <f>[17]CF!EM967-[17]CF!EM969-[17]CF!EM971-[17]CF!EM972-[17]CF!EM973</f>
        <v>0</v>
      </c>
      <c r="EN994" s="450">
        <f>[17]CF!EN967-[17]CF!EN969-[17]CF!EN971-[17]CF!EN972-[17]CF!EN973</f>
        <v>0</v>
      </c>
      <c r="EO994" s="450">
        <f>[17]CF!EO967-[17]CF!EO969-[17]CF!EO971-[17]CF!EO972-[17]CF!EO973</f>
        <v>0</v>
      </c>
      <c r="EP994" s="450">
        <f>[17]CF!EP967-[17]CF!EP969-[17]CF!EP971-[17]CF!EP972-[17]CF!EP973</f>
        <v>0</v>
      </c>
      <c r="EQ994" s="450">
        <f>[17]CF!EQ967-[17]CF!EQ969-[17]CF!EQ971-[17]CF!EQ972-[17]CF!EQ973</f>
        <v>0</v>
      </c>
      <c r="ER994" s="450">
        <f>[17]CF!ER967-[17]CF!ER969-[17]CF!ER971-[17]CF!ER972-[17]CF!ER973</f>
        <v>0</v>
      </c>
      <c r="ES994" s="450">
        <f>[17]CF!ES967-[17]CF!ES969-[17]CF!ES971-[17]CF!ES972-[17]CF!ES973</f>
        <v>0</v>
      </c>
      <c r="ET994" s="450">
        <f>[17]CF!ET967-[17]CF!ET969-[17]CF!ET971-[17]CF!ET972-[17]CF!ET973</f>
        <v>0</v>
      </c>
      <c r="EU994" s="450">
        <f>[17]CF!EU967-[17]CF!EU969-[17]CF!EU971-[17]CF!EU972-[17]CF!EU973</f>
        <v>0</v>
      </c>
      <c r="EV994" s="450">
        <f>[17]CF!EV967-[17]CF!EV969-[17]CF!EV971-[17]CF!EV972-[17]CF!EV973</f>
        <v>0</v>
      </c>
      <c r="EW994" s="450">
        <f>[17]CF!EW967-[17]CF!EW969-[17]CF!EW971-[17]CF!EW972-[17]CF!EW973</f>
        <v>0</v>
      </c>
      <c r="EX994" s="450">
        <f>[17]CF!EX967-[17]CF!EX969-[17]CF!EX971-[17]CF!EX972-[17]CF!EX973</f>
        <v>0</v>
      </c>
      <c r="EY994" s="450">
        <f>[17]CF!EY967-[17]CF!EY969-[17]CF!EY971-[17]CF!EY972-[17]CF!EY973</f>
        <v>0</v>
      </c>
      <c r="EZ994" s="450">
        <f>[17]CF!EZ967-[17]CF!EZ969-[17]CF!EZ971-[17]CF!EZ972-[17]CF!EZ973</f>
        <v>0</v>
      </c>
      <c r="FA994" s="450">
        <f>[17]CF!FA967-[17]CF!FA969-[17]CF!FA971-[17]CF!FA972-[17]CF!FA973</f>
        <v>0</v>
      </c>
      <c r="FB994" s="450">
        <f>[17]CF!FB967-[17]CF!FB969-[17]CF!FB971-[17]CF!FB972-[17]CF!FB973</f>
        <v>0</v>
      </c>
      <c r="FC994" s="450">
        <f>[17]CF!FC967-[17]CF!FC969-[17]CF!FC971-[17]CF!FC972-[17]CF!FC973</f>
        <v>0</v>
      </c>
      <c r="FD994" s="450">
        <f>[17]CF!FD967-[17]CF!FD969-[17]CF!FD971-[17]CF!FD972-[17]CF!FD973</f>
        <v>0</v>
      </c>
      <c r="FE994" s="450">
        <f>[17]CF!FE967-[17]CF!FE969-[17]CF!FE971-[17]CF!FE972-[17]CF!FE973</f>
        <v>0</v>
      </c>
      <c r="FF994" s="450">
        <f>[17]CF!FF967-[17]CF!FF969-[17]CF!FF971-[17]CF!FF972-[17]CF!FF973</f>
        <v>0</v>
      </c>
      <c r="FG994" s="450">
        <f>[17]CF!FG967-[17]CF!FG969-[17]CF!FG971-[17]CF!FG972-[17]CF!FG973</f>
        <v>0</v>
      </c>
      <c r="FH994" s="450">
        <f>[17]CF!FH967-[17]CF!FH969-[17]CF!FH971-[17]CF!FH972-[17]CF!FH973</f>
        <v>0</v>
      </c>
      <c r="FI994" s="450">
        <f>[17]CF!FI967-[17]CF!FI969-[17]CF!FI971-[17]CF!FI972-[17]CF!FI973</f>
        <v>0</v>
      </c>
      <c r="FJ994" s="450">
        <f>[17]CF!FJ967-[17]CF!FJ969-[17]CF!FJ971-[17]CF!FJ972-[17]CF!FJ973</f>
        <v>0</v>
      </c>
      <c r="FK994" s="450">
        <f>[17]CF!FK967-[17]CF!FK969-[17]CF!FK971-[17]CF!FK972-[17]CF!FK973</f>
        <v>0</v>
      </c>
      <c r="FL994" s="450">
        <f>[17]CF!FL967-[17]CF!FL969-[17]CF!FL971-[17]CF!FL972-[17]CF!FL973</f>
        <v>0</v>
      </c>
      <c r="FM994" s="450">
        <f>[17]CF!FM967-[17]CF!FM969-[17]CF!FM971-[17]CF!FM972-[17]CF!FM973</f>
        <v>0</v>
      </c>
      <c r="FN994" s="450">
        <f>[17]CF!FN967-[17]CF!FN969-[17]CF!FN971-[17]CF!FN972-[17]CF!FN973</f>
        <v>0</v>
      </c>
      <c r="FO994" s="450">
        <f>[17]CF!FO967-[17]CF!FO969-[17]CF!FO971-[17]CF!FO972-[17]CF!FO973</f>
        <v>0</v>
      </c>
      <c r="FP994" s="450">
        <f>[17]CF!FP967-[17]CF!FP969-[17]CF!FP971-[17]CF!FP972-[17]CF!FP973</f>
        <v>0</v>
      </c>
      <c r="FQ994" s="450">
        <f>[17]CF!FQ967-[17]CF!FQ969-[17]CF!FQ971-[17]CF!FQ972-[17]CF!FQ973</f>
        <v>0</v>
      </c>
      <c r="FR994" s="450">
        <f>[17]CF!FR967-[17]CF!FR969-[17]CF!FR971-[17]CF!FR972-[17]CF!FR973</f>
        <v>0</v>
      </c>
      <c r="FS994" s="450">
        <f>[17]CF!FS967-[17]CF!FS969-[17]CF!FS971-[17]CF!FS972-[17]CF!FS973</f>
        <v>0</v>
      </c>
      <c r="FT994" s="450">
        <f>[17]CF!FT967-[17]CF!FT969-[17]CF!FT971-[17]CF!FT972-[17]CF!FT973</f>
        <v>0</v>
      </c>
      <c r="FU994" s="450">
        <f>[17]CF!FU967-[17]CF!FU969-[17]CF!FU971-[17]CF!FU972-[17]CF!FU973</f>
        <v>0</v>
      </c>
      <c r="FV994" s="450">
        <f>[17]CF!FV967-[17]CF!FV969-[17]CF!FV971-[17]CF!FV972-[17]CF!FV973</f>
        <v>0</v>
      </c>
      <c r="FW994" s="450">
        <f>[17]CF!FW967-[17]CF!FW969-[17]CF!FW971-[17]CF!FW972-[17]CF!FW973</f>
        <v>0</v>
      </c>
      <c r="FX994" s="450">
        <f>[17]CF!FX967-[17]CF!FX969-[17]CF!FX971-[17]CF!FX972-[17]CF!FX973</f>
        <v>0</v>
      </c>
      <c r="FY994" s="450">
        <f>[17]CF!FY967-[17]CF!FY969-[17]CF!FY971-[17]CF!FY972-[17]CF!FY973</f>
        <v>0</v>
      </c>
      <c r="FZ994" s="450">
        <f>[17]CF!FZ967-[17]CF!FZ969-[17]CF!FZ971-[17]CF!FZ972-[17]CF!FZ973</f>
        <v>0</v>
      </c>
      <c r="GA994" s="450">
        <f>[17]CF!GA967-[17]CF!GA969-[17]CF!GA971-[17]CF!GA972-[17]CF!GA973</f>
        <v>0</v>
      </c>
      <c r="GB994" s="450">
        <f>[17]CF!GB967-[17]CF!GB969-[17]CF!GB971-[17]CF!GB972-[17]CF!GB973</f>
        <v>0</v>
      </c>
      <c r="GC994" s="450">
        <f>[17]CF!GC967-[17]CF!GC969-[17]CF!GC971-[17]CF!GC972-[17]CF!GC973</f>
        <v>0</v>
      </c>
      <c r="GD994" s="450">
        <f>[17]CF!GD967-[17]CF!GD969-[17]CF!GD971-[17]CF!GD972-[17]CF!GD973</f>
        <v>0</v>
      </c>
      <c r="GE994" s="450">
        <f>[17]CF!GE967-[17]CF!GE969-[17]CF!GE971-[17]CF!GE972-[17]CF!GE973</f>
        <v>0</v>
      </c>
      <c r="GF994" s="450">
        <f>[17]CF!GF967-[17]CF!GF969-[17]CF!GF971-[17]CF!GF972-[17]CF!GF973</f>
        <v>0</v>
      </c>
      <c r="GG994" s="450">
        <f>[17]CF!GG967-[17]CF!GG969-[17]CF!GG971-[17]CF!GG972-[17]CF!GG973</f>
        <v>0</v>
      </c>
      <c r="GH994" s="450">
        <f>[17]CF!GH967-[17]CF!GH969-[17]CF!GH971-[17]CF!GH972-[17]CF!GH973</f>
        <v>0</v>
      </c>
      <c r="GI994" s="450">
        <f>[17]CF!GI967-[17]CF!GI969-[17]CF!GI971-[17]CF!GI972-[17]CF!GI973</f>
        <v>0</v>
      </c>
      <c r="GJ994" s="450">
        <f>[17]CF!GJ967-[17]CF!GJ969-[17]CF!GJ971-[17]CF!GJ972-[17]CF!GJ973</f>
        <v>0</v>
      </c>
      <c r="GK994" s="450">
        <f>[17]CF!GK967-[17]CF!GK969-[17]CF!GK971-[17]CF!GK972-[17]CF!GK973</f>
        <v>0</v>
      </c>
      <c r="GL994" s="450">
        <f>[17]CF!GL967-[17]CF!GL969-[17]CF!GL971-[17]CF!GL972-[17]CF!GL973</f>
        <v>0</v>
      </c>
      <c r="GM994" s="450">
        <f>[17]CF!GM967-[17]CF!GM969-[17]CF!GM971-[17]CF!GM972-[17]CF!GM973</f>
        <v>0</v>
      </c>
      <c r="GN994" s="450">
        <f>[17]CF!GN967-[17]CF!GN969-[17]CF!GN971-[17]CF!GN972-[17]CF!GN973</f>
        <v>0</v>
      </c>
      <c r="GO994" s="450">
        <f>[17]CF!GO967-[17]CF!GO969-[17]CF!GO971-[17]CF!GO972-[17]CF!GO973</f>
        <v>0</v>
      </c>
      <c r="GP994" s="450">
        <f>[17]CF!GP967-[17]CF!GP969-[17]CF!GP971-[17]CF!GP972-[17]CF!GP973</f>
        <v>0</v>
      </c>
      <c r="GQ994" s="450">
        <f>[17]CF!GQ967-[17]CF!GQ969-[17]CF!GQ971-[17]CF!GQ972-[17]CF!GQ973</f>
        <v>0</v>
      </c>
      <c r="GR994" s="450">
        <f>[17]CF!GR967-[17]CF!GR969-[17]CF!GR971-[17]CF!GR972-[17]CF!GR973</f>
        <v>0</v>
      </c>
      <c r="GS994" s="450">
        <f>[17]CF!GS967-[17]CF!GS969-[17]CF!GS971-[17]CF!GS972-[17]CF!GS973</f>
        <v>0</v>
      </c>
      <c r="GT994" s="450">
        <f>[17]CF!GT967-[17]CF!GT969-[17]CF!GT971-[17]CF!GT972-[17]CF!GT973</f>
        <v>0</v>
      </c>
      <c r="GU994" s="450">
        <f>[17]CF!GU967-[17]CF!GU969-[17]CF!GU971-[17]CF!GU972-[17]CF!GU973</f>
        <v>0</v>
      </c>
      <c r="GV994" s="450">
        <f>[17]CF!GV967-[17]CF!GV969-[17]CF!GV971-[17]CF!GV972-[17]CF!GV973</f>
        <v>0</v>
      </c>
      <c r="GW994" s="450">
        <f>[17]CF!GW967-[17]CF!GW969-[17]CF!GW971-[17]CF!GW972-[17]CF!GW973</f>
        <v>0</v>
      </c>
      <c r="GX994" s="450">
        <f>[17]CF!GX967-[17]CF!GX969-[17]CF!GX971-[17]CF!GX972-[17]CF!GX973</f>
        <v>0</v>
      </c>
      <c r="GY994" s="450">
        <f>[17]CF!GY967-[17]CF!GY969-[17]CF!GY971-[17]CF!GY972-[17]CF!GY973</f>
        <v>0</v>
      </c>
      <c r="GZ994" s="450">
        <f>[17]CF!GZ967-[17]CF!GZ969-[17]CF!GZ971-[17]CF!GZ972-[17]CF!GZ973</f>
        <v>0</v>
      </c>
      <c r="HA994" s="450">
        <f>[17]CF!HA967-[17]CF!HA969-[17]CF!HA971-[17]CF!HA972-[17]CF!HA973</f>
        <v>0</v>
      </c>
      <c r="HB994" s="450">
        <f>[17]CF!HB967-[17]CF!HB969-[17]CF!HB971-[17]CF!HB972-[17]CF!HB973</f>
        <v>0</v>
      </c>
      <c r="HC994" s="450">
        <f>[17]CF!HC967-[17]CF!HC969-[17]CF!HC971-[17]CF!HC972-[17]CF!HC973</f>
        <v>0</v>
      </c>
      <c r="HD994" s="450">
        <f>[17]CF!HD967-[17]CF!HD969-[17]CF!HD971-[17]CF!HD972-[17]CF!HD973</f>
        <v>0</v>
      </c>
      <c r="HE994" s="450">
        <f>[17]CF!HE967-[17]CF!HE969-[17]CF!HE971-[17]CF!HE972-[17]CF!HE973</f>
        <v>0</v>
      </c>
      <c r="HF994" s="450">
        <f>[17]CF!HF967-[17]CF!HF969-[17]CF!HF971-[17]CF!HF972-[17]CF!HF973</f>
        <v>0</v>
      </c>
      <c r="HG994" s="450">
        <f>[17]CF!HG967-[17]CF!HG969-[17]CF!HG971-[17]CF!HG972-[17]CF!HG973</f>
        <v>0</v>
      </c>
      <c r="HH994" s="450">
        <f>[17]CF!HH967-[17]CF!HH969-[17]CF!HH971-[17]CF!HH972-[17]CF!HH973</f>
        <v>0</v>
      </c>
      <c r="HI994" s="450">
        <f>[17]CF!HI967-[17]CF!HI969-[17]CF!HI971-[17]CF!HI972-[17]CF!HI973</f>
        <v>0</v>
      </c>
      <c r="HJ994" s="450">
        <f>[17]CF!HJ967-[17]CF!HJ969-[17]CF!HJ971-[17]CF!HJ972-[17]CF!HJ973</f>
        <v>0</v>
      </c>
      <c r="HK994" s="450">
        <f>[17]CF!HK967-[17]CF!HK969-[17]CF!HK971-[17]CF!HK972-[17]CF!HK973</f>
        <v>0</v>
      </c>
      <c r="HL994" s="450">
        <f>[17]CF!HL967-[17]CF!HL969-[17]CF!HL971-[17]CF!HL972-[17]CF!HL973</f>
        <v>0</v>
      </c>
      <c r="HM994" s="450">
        <f>[17]CF!HM967-[17]CF!HM969-[17]CF!HM971-[17]CF!HM972-[17]CF!HM973</f>
        <v>0</v>
      </c>
      <c r="HN994" s="450">
        <f>[17]CF!HN967-[17]CF!HN969-[17]CF!HN971-[17]CF!HN972-[17]CF!HN973</f>
        <v>0</v>
      </c>
      <c r="HO994" s="450">
        <f>[17]CF!HO967-[17]CF!HO969-[17]CF!HO971-[17]CF!HO972-[17]CF!HO973</f>
        <v>0</v>
      </c>
      <c r="HP994" s="450">
        <f>[17]CF!HP967-[17]CF!HP969-[17]CF!HP971-[17]CF!HP972-[17]CF!HP973</f>
        <v>0</v>
      </c>
      <c r="HQ994" s="450">
        <f>[17]CF!HQ967-[17]CF!HQ969-[17]CF!HQ971-[17]CF!HQ972-[17]CF!HQ973</f>
        <v>0</v>
      </c>
      <c r="HR994" s="450">
        <f>[17]CF!HR967-[17]CF!HR969-[17]CF!HR971-[17]CF!HR972-[17]CF!HR973</f>
        <v>0</v>
      </c>
      <c r="HS994" s="450">
        <f>[17]CF!HS967-[17]CF!HS969-[17]CF!HS971-[17]CF!HS972-[17]CF!HS973</f>
        <v>0</v>
      </c>
      <c r="HT994" s="450">
        <f>[17]CF!HT967-[17]CF!HT969-[17]CF!HT971-[17]CF!HT972-[17]CF!HT973</f>
        <v>0</v>
      </c>
      <c r="HU994" s="450">
        <f>[17]CF!HU967-[17]CF!HU969-[17]CF!HU971-[17]CF!HU972-[17]CF!HU973</f>
        <v>0</v>
      </c>
      <c r="HV994" s="450">
        <f>[17]CF!HV967-[17]CF!HV969-[17]CF!HV971-[17]CF!HV972-[17]CF!HV973</f>
        <v>0</v>
      </c>
      <c r="HW994" s="450">
        <f>[17]CF!HW967-[17]CF!HW969-[17]CF!HW971-[17]CF!HW972-[17]CF!HW973</f>
        <v>0</v>
      </c>
      <c r="HX994" s="450">
        <f>[17]CF!HX967-[17]CF!HX969-[17]CF!HX971-[17]CF!HX972-[17]CF!HX973</f>
        <v>0</v>
      </c>
      <c r="HY994" s="450">
        <f>[17]CF!HY967-[17]CF!HY969-[17]CF!HY971-[17]CF!HY972-[17]CF!HY973</f>
        <v>0</v>
      </c>
      <c r="HZ994" s="450">
        <f>[17]CF!HZ967-[17]CF!HZ969-[17]CF!HZ971-[17]CF!HZ972-[17]CF!HZ973</f>
        <v>0</v>
      </c>
      <c r="IA994" s="450">
        <f>[17]CF!IA967-[17]CF!IA969-[17]CF!IA971-[17]CF!IA972-[17]CF!IA973</f>
        <v>0</v>
      </c>
      <c r="IB994" s="450">
        <f>[17]CF!IB967-[17]CF!IB969-[17]CF!IB971-[17]CF!IB972-[17]CF!IB973</f>
        <v>0</v>
      </c>
      <c r="IC994" s="450">
        <f>[17]CF!IC967-[17]CF!IC969-[17]CF!IC971-[17]CF!IC972-[17]CF!IC973</f>
        <v>0</v>
      </c>
      <c r="ID994" s="450">
        <f>[17]CF!ID967-[17]CF!ID969-[17]CF!ID971-[17]CF!ID972-[17]CF!ID973</f>
        <v>0</v>
      </c>
    </row>
    <row r="995" spans="1:238" ht="15" x14ac:dyDescent="0.25">
      <c r="B995" s="3" t="s">
        <v>579</v>
      </c>
      <c r="I995" s="3"/>
      <c r="J995" s="5" t="s">
        <v>5</v>
      </c>
      <c r="L995" s="228">
        <v>1</v>
      </c>
      <c r="M995"/>
      <c r="N995"/>
      <c r="O995"/>
      <c r="P995"/>
      <c r="Q995"/>
      <c r="R995" s="221">
        <f t="shared" ref="R995:AY995" si="459">$L995</f>
        <v>1</v>
      </c>
      <c r="S995" s="221">
        <f t="shared" si="459"/>
        <v>1</v>
      </c>
      <c r="T995" s="221">
        <f t="shared" si="459"/>
        <v>1</v>
      </c>
      <c r="U995" s="221">
        <f t="shared" si="459"/>
        <v>1</v>
      </c>
      <c r="V995" s="221">
        <f t="shared" si="459"/>
        <v>1</v>
      </c>
      <c r="W995" s="221">
        <f t="shared" si="459"/>
        <v>1</v>
      </c>
      <c r="X995" s="221">
        <f t="shared" si="459"/>
        <v>1</v>
      </c>
      <c r="Y995" s="221">
        <f t="shared" si="459"/>
        <v>1</v>
      </c>
      <c r="Z995" s="221">
        <f t="shared" si="459"/>
        <v>1</v>
      </c>
      <c r="AA995" s="221">
        <f t="shared" si="459"/>
        <v>1</v>
      </c>
      <c r="AB995" s="221">
        <f t="shared" si="459"/>
        <v>1</v>
      </c>
      <c r="AC995" s="221">
        <f t="shared" si="459"/>
        <v>1</v>
      </c>
      <c r="AD995" s="221">
        <f t="shared" si="459"/>
        <v>1</v>
      </c>
      <c r="AE995" s="221">
        <f t="shared" si="459"/>
        <v>1</v>
      </c>
      <c r="AF995" s="221">
        <f t="shared" si="459"/>
        <v>1</v>
      </c>
      <c r="AG995" s="221">
        <f t="shared" si="459"/>
        <v>1</v>
      </c>
      <c r="AH995" s="221">
        <f t="shared" si="459"/>
        <v>1</v>
      </c>
      <c r="AI995" s="221">
        <f t="shared" si="459"/>
        <v>1</v>
      </c>
      <c r="AJ995" s="221">
        <f t="shared" si="459"/>
        <v>1</v>
      </c>
      <c r="AK995" s="221">
        <f t="shared" si="459"/>
        <v>1</v>
      </c>
      <c r="AL995" s="221">
        <f t="shared" si="459"/>
        <v>1</v>
      </c>
      <c r="AM995" s="221">
        <f t="shared" si="459"/>
        <v>1</v>
      </c>
      <c r="AN995" s="221">
        <f t="shared" si="459"/>
        <v>1</v>
      </c>
      <c r="AO995" s="221">
        <f t="shared" si="459"/>
        <v>1</v>
      </c>
      <c r="AP995" s="221">
        <f t="shared" si="459"/>
        <v>1</v>
      </c>
      <c r="AQ995" s="221">
        <f t="shared" si="459"/>
        <v>1</v>
      </c>
      <c r="AR995" s="221">
        <f t="shared" si="459"/>
        <v>1</v>
      </c>
      <c r="AS995" s="221">
        <f t="shared" si="459"/>
        <v>1</v>
      </c>
      <c r="AT995" s="221">
        <f t="shared" si="459"/>
        <v>1</v>
      </c>
      <c r="AU995" s="221">
        <f t="shared" si="459"/>
        <v>1</v>
      </c>
      <c r="AV995" s="221">
        <f t="shared" si="459"/>
        <v>1</v>
      </c>
      <c r="AW995" s="221">
        <f t="shared" si="459"/>
        <v>1</v>
      </c>
      <c r="AX995" s="221">
        <f t="shared" si="459"/>
        <v>1</v>
      </c>
      <c r="AY995" s="221">
        <f t="shared" si="459"/>
        <v>1</v>
      </c>
      <c r="AZ995" s="221">
        <f t="shared" ref="AZ995:CC995" si="460">$L995</f>
        <v>1</v>
      </c>
      <c r="BA995" s="221">
        <f t="shared" si="460"/>
        <v>1</v>
      </c>
      <c r="BB995" s="221">
        <f t="shared" si="460"/>
        <v>1</v>
      </c>
      <c r="BC995" s="221">
        <f t="shared" si="460"/>
        <v>1</v>
      </c>
      <c r="BD995" s="221">
        <f t="shared" si="460"/>
        <v>1</v>
      </c>
      <c r="BE995" s="221">
        <f t="shared" si="460"/>
        <v>1</v>
      </c>
      <c r="BF995" s="221">
        <f t="shared" si="460"/>
        <v>1</v>
      </c>
      <c r="BG995" s="221">
        <f t="shared" si="460"/>
        <v>1</v>
      </c>
      <c r="BH995" s="221">
        <f t="shared" si="460"/>
        <v>1</v>
      </c>
      <c r="BI995" s="221">
        <f t="shared" si="460"/>
        <v>1</v>
      </c>
      <c r="BJ995" s="221">
        <f t="shared" si="460"/>
        <v>1</v>
      </c>
      <c r="BK995" s="221">
        <f t="shared" si="460"/>
        <v>1</v>
      </c>
      <c r="BL995" s="221">
        <f t="shared" si="460"/>
        <v>1</v>
      </c>
      <c r="BM995" s="221">
        <f t="shared" si="460"/>
        <v>1</v>
      </c>
      <c r="BN995" s="221">
        <f t="shared" si="460"/>
        <v>1</v>
      </c>
      <c r="BO995" s="221">
        <f t="shared" si="460"/>
        <v>1</v>
      </c>
      <c r="BP995" s="221">
        <f t="shared" si="460"/>
        <v>1</v>
      </c>
      <c r="BQ995" s="221">
        <f t="shared" si="460"/>
        <v>1</v>
      </c>
      <c r="BR995" s="221">
        <f t="shared" si="460"/>
        <v>1</v>
      </c>
      <c r="BS995" s="221">
        <f t="shared" si="460"/>
        <v>1</v>
      </c>
      <c r="BT995" s="221">
        <f t="shared" si="460"/>
        <v>1</v>
      </c>
      <c r="BU995" s="221">
        <f t="shared" si="460"/>
        <v>1</v>
      </c>
      <c r="BV995" s="221">
        <f t="shared" si="460"/>
        <v>1</v>
      </c>
      <c r="BW995" s="221">
        <f t="shared" si="460"/>
        <v>1</v>
      </c>
      <c r="BX995" s="221">
        <f t="shared" si="460"/>
        <v>1</v>
      </c>
      <c r="BY995" s="221">
        <f t="shared" si="460"/>
        <v>1</v>
      </c>
      <c r="BZ995" s="221">
        <f t="shared" si="460"/>
        <v>1</v>
      </c>
      <c r="CA995" s="221">
        <f t="shared" si="460"/>
        <v>1</v>
      </c>
      <c r="CB995" s="221">
        <f t="shared" si="460"/>
        <v>1</v>
      </c>
      <c r="CC995" s="221">
        <f t="shared" si="460"/>
        <v>1</v>
      </c>
      <c r="CD995" s="221">
        <f t="shared" ref="CD995:CP995" si="461">$L995</f>
        <v>1</v>
      </c>
      <c r="CE995" s="221">
        <f t="shared" si="461"/>
        <v>1</v>
      </c>
      <c r="CF995" s="221">
        <f t="shared" si="461"/>
        <v>1</v>
      </c>
      <c r="CG995" s="221">
        <f t="shared" si="461"/>
        <v>1</v>
      </c>
      <c r="CH995" s="221">
        <f t="shared" si="461"/>
        <v>1</v>
      </c>
      <c r="CI995" s="221">
        <f t="shared" si="461"/>
        <v>1</v>
      </c>
      <c r="CJ995" s="221">
        <f t="shared" si="461"/>
        <v>1</v>
      </c>
      <c r="CK995" s="221">
        <f t="shared" si="461"/>
        <v>1</v>
      </c>
      <c r="CL995" s="221">
        <f t="shared" si="461"/>
        <v>1</v>
      </c>
      <c r="CM995" s="221">
        <f t="shared" si="461"/>
        <v>1</v>
      </c>
      <c r="CN995" s="221">
        <f t="shared" si="461"/>
        <v>1</v>
      </c>
      <c r="CO995" s="221">
        <f t="shared" si="461"/>
        <v>1</v>
      </c>
      <c r="CP995" s="221">
        <f t="shared" si="461"/>
        <v>1</v>
      </c>
      <c r="CQ995" s="450"/>
      <c r="CR995" s="450"/>
      <c r="CS995" s="450"/>
      <c r="CT995" s="450"/>
      <c r="CU995" s="450"/>
      <c r="CV995" s="450"/>
      <c r="CW995" s="450"/>
      <c r="CX995" s="450"/>
      <c r="CY995" s="450"/>
      <c r="CZ995" s="450"/>
      <c r="DA995" s="450"/>
      <c r="DB995" s="450"/>
      <c r="DC995" s="450"/>
      <c r="DD995" s="450"/>
      <c r="DE995" s="450"/>
      <c r="DF995" s="450"/>
      <c r="DG995" s="450"/>
      <c r="DH995" s="450"/>
      <c r="DI995" s="450"/>
      <c r="DJ995" s="450"/>
      <c r="DK995" s="450"/>
      <c r="DL995" s="450"/>
      <c r="DM995" s="450"/>
      <c r="DN995" s="450"/>
      <c r="DO995" s="450"/>
      <c r="DP995" s="450"/>
      <c r="DQ995" s="450"/>
      <c r="DR995" s="450"/>
      <c r="DS995" s="450"/>
      <c r="DT995" s="450"/>
      <c r="DU995" s="450"/>
      <c r="DV995" s="450"/>
      <c r="DW995" s="450"/>
      <c r="DX995" s="450"/>
      <c r="DY995" s="450"/>
      <c r="DZ995" s="450"/>
      <c r="EA995" s="450"/>
      <c r="EB995" s="450"/>
      <c r="EC995" s="450"/>
      <c r="ED995" s="450"/>
      <c r="EE995" s="450"/>
      <c r="EF995" s="450"/>
      <c r="EG995" s="450"/>
      <c r="EH995" s="450"/>
      <c r="EI995" s="450"/>
      <c r="EJ995" s="450"/>
      <c r="EK995" s="450"/>
      <c r="EL995" s="450"/>
      <c r="EM995" s="450"/>
      <c r="EN995" s="450"/>
      <c r="EO995" s="450"/>
      <c r="EP995" s="450"/>
      <c r="EQ995" s="450"/>
      <c r="ER995" s="450"/>
      <c r="ES995" s="450"/>
      <c r="ET995" s="450"/>
      <c r="EU995" s="450"/>
      <c r="EV995" s="450"/>
      <c r="EW995" s="450"/>
      <c r="EX995" s="450"/>
      <c r="EY995" s="450"/>
      <c r="EZ995" s="450"/>
      <c r="FA995" s="450"/>
      <c r="FB995" s="450"/>
      <c r="FC995" s="450"/>
      <c r="FD995" s="450"/>
      <c r="FE995" s="450"/>
      <c r="FF995" s="450"/>
      <c r="FG995" s="450"/>
      <c r="FH995" s="450"/>
      <c r="FI995" s="450"/>
      <c r="FJ995" s="450"/>
      <c r="FK995" s="450"/>
      <c r="FL995" s="450"/>
      <c r="FM995" s="450"/>
      <c r="FN995" s="450"/>
      <c r="FO995" s="450"/>
      <c r="FP995" s="450"/>
      <c r="FQ995" s="450"/>
      <c r="FR995" s="450"/>
      <c r="FS995" s="450"/>
      <c r="FT995" s="450"/>
      <c r="FU995" s="450"/>
      <c r="FV995" s="450"/>
      <c r="FW995" s="450"/>
      <c r="FX995" s="450"/>
      <c r="FY995" s="450"/>
      <c r="FZ995" s="450"/>
      <c r="GA995" s="450"/>
      <c r="GB995" s="450"/>
      <c r="GC995" s="450"/>
      <c r="GD995" s="450"/>
      <c r="GE995" s="450"/>
      <c r="GF995" s="450"/>
      <c r="GG995" s="450"/>
      <c r="GH995" s="450"/>
      <c r="GI995" s="450"/>
      <c r="GJ995" s="450"/>
      <c r="GK995" s="450"/>
      <c r="GL995" s="450"/>
      <c r="GM995" s="450"/>
      <c r="GN995" s="450"/>
      <c r="GO995" s="450"/>
      <c r="GP995" s="450"/>
      <c r="GQ995" s="450"/>
      <c r="GR995" s="450"/>
      <c r="GS995" s="450"/>
      <c r="GT995" s="450"/>
      <c r="GU995" s="450"/>
      <c r="GV995" s="450"/>
      <c r="GW995" s="450"/>
      <c r="GX995" s="450"/>
      <c r="GY995" s="450"/>
      <c r="GZ995" s="450"/>
      <c r="HA995" s="450"/>
      <c r="HB995" s="450"/>
      <c r="HC995" s="450"/>
      <c r="HD995" s="450"/>
      <c r="HE995" s="450"/>
      <c r="HF995" s="450"/>
      <c r="HG995" s="450"/>
      <c r="HH995" s="450"/>
      <c r="HI995" s="450"/>
      <c r="HJ995" s="450"/>
      <c r="HK995" s="450"/>
      <c r="HL995" s="450"/>
      <c r="HM995" s="450"/>
      <c r="HN995" s="450"/>
      <c r="HO995" s="450"/>
      <c r="HP995" s="450"/>
      <c r="HQ995" s="450"/>
      <c r="HR995" s="450"/>
      <c r="HS995" s="450"/>
      <c r="HT995" s="450"/>
      <c r="HU995" s="450"/>
      <c r="HV995" s="450"/>
      <c r="HW995" s="450"/>
      <c r="HX995" s="450"/>
      <c r="HY995" s="450"/>
      <c r="HZ995" s="450"/>
      <c r="IA995" s="450"/>
      <c r="IB995" s="450"/>
      <c r="IC995" s="450"/>
      <c r="ID995" s="450"/>
    </row>
    <row r="996" spans="1:238" ht="15" x14ac:dyDescent="0.25">
      <c r="B996" t="s">
        <v>311</v>
      </c>
      <c r="C996"/>
      <c r="D996"/>
      <c r="E996"/>
      <c r="F996"/>
      <c r="G996"/>
      <c r="H996" s="449"/>
      <c r="I996" s="3"/>
      <c r="J996" s="5" t="s">
        <v>5</v>
      </c>
      <c r="K996"/>
      <c r="L996" s="555"/>
      <c r="M996"/>
      <c r="N996"/>
      <c r="O996"/>
      <c r="P996" s="127">
        <f ca="1">SUM(R996:DA996)</f>
        <v>48.787399857521272</v>
      </c>
      <c r="Q996"/>
      <c r="R996" s="221">
        <f ca="1">MAX(R994-R995,0)</f>
        <v>0</v>
      </c>
      <c r="S996" s="221">
        <f t="shared" ref="S996:CD996" ca="1" si="462">MAX(S994-S995,0)</f>
        <v>0</v>
      </c>
      <c r="T996" s="221">
        <f t="shared" ca="1" si="462"/>
        <v>0</v>
      </c>
      <c r="U996" s="221">
        <f t="shared" ca="1" si="462"/>
        <v>0</v>
      </c>
      <c r="V996" s="221">
        <f t="shared" ca="1" si="462"/>
        <v>0</v>
      </c>
      <c r="W996" s="221">
        <f t="shared" ca="1" si="462"/>
        <v>0</v>
      </c>
      <c r="X996" s="221">
        <f t="shared" ca="1" si="462"/>
        <v>0</v>
      </c>
      <c r="Y996" s="221">
        <f t="shared" ca="1" si="462"/>
        <v>0</v>
      </c>
      <c r="Z996" s="221">
        <f t="shared" ca="1" si="462"/>
        <v>0</v>
      </c>
      <c r="AA996" s="221">
        <f t="shared" ca="1" si="462"/>
        <v>0</v>
      </c>
      <c r="AB996" s="221">
        <f t="shared" ca="1" si="462"/>
        <v>0</v>
      </c>
      <c r="AC996" s="221">
        <f t="shared" ca="1" si="462"/>
        <v>0</v>
      </c>
      <c r="AD996" s="221">
        <f t="shared" ca="1" si="462"/>
        <v>0</v>
      </c>
      <c r="AE996" s="221">
        <f t="shared" ca="1" si="462"/>
        <v>0</v>
      </c>
      <c r="AF996" s="221">
        <f t="shared" ca="1" si="462"/>
        <v>0</v>
      </c>
      <c r="AG996" s="221">
        <f t="shared" ca="1" si="462"/>
        <v>0</v>
      </c>
      <c r="AH996" s="221">
        <f t="shared" ca="1" si="462"/>
        <v>0</v>
      </c>
      <c r="AI996" s="221">
        <f t="shared" ca="1" si="462"/>
        <v>0</v>
      </c>
      <c r="AJ996" s="221">
        <f t="shared" ca="1" si="462"/>
        <v>0</v>
      </c>
      <c r="AK996" s="221">
        <f t="shared" ca="1" si="462"/>
        <v>0</v>
      </c>
      <c r="AL996" s="221">
        <f t="shared" ca="1" si="462"/>
        <v>0</v>
      </c>
      <c r="AM996" s="221">
        <f t="shared" ca="1" si="462"/>
        <v>0</v>
      </c>
      <c r="AN996" s="221">
        <f t="shared" ca="1" si="462"/>
        <v>0</v>
      </c>
      <c r="AO996" s="221">
        <f t="shared" ca="1" si="462"/>
        <v>0</v>
      </c>
      <c r="AP996" s="221">
        <f t="shared" ca="1" si="462"/>
        <v>0</v>
      </c>
      <c r="AQ996" s="221">
        <f t="shared" ca="1" si="462"/>
        <v>0</v>
      </c>
      <c r="AR996" s="221">
        <f t="shared" ca="1" si="462"/>
        <v>0</v>
      </c>
      <c r="AS996" s="221">
        <f t="shared" ca="1" si="462"/>
        <v>0</v>
      </c>
      <c r="AT996" s="221">
        <f t="shared" ca="1" si="462"/>
        <v>0</v>
      </c>
      <c r="AU996" s="221">
        <f t="shared" ca="1" si="462"/>
        <v>0</v>
      </c>
      <c r="AV996" s="221">
        <f t="shared" ca="1" si="462"/>
        <v>0</v>
      </c>
      <c r="AW996" s="221">
        <f t="shared" ca="1" si="462"/>
        <v>40.868676131283323</v>
      </c>
      <c r="AX996" s="221">
        <f t="shared" ca="1" si="462"/>
        <v>7.918723726237948</v>
      </c>
      <c r="AY996" s="221">
        <f t="shared" ca="1" si="462"/>
        <v>0</v>
      </c>
      <c r="AZ996" s="221">
        <f t="shared" ca="1" si="462"/>
        <v>0</v>
      </c>
      <c r="BA996" s="221">
        <f t="shared" ca="1" si="462"/>
        <v>0</v>
      </c>
      <c r="BB996" s="221">
        <f t="shared" ca="1" si="462"/>
        <v>0</v>
      </c>
      <c r="BC996" s="221">
        <f t="shared" ca="1" si="462"/>
        <v>0</v>
      </c>
      <c r="BD996" s="221">
        <f t="shared" ca="1" si="462"/>
        <v>0</v>
      </c>
      <c r="BE996" s="221">
        <f t="shared" ca="1" si="462"/>
        <v>0</v>
      </c>
      <c r="BF996" s="221">
        <f t="shared" ca="1" si="462"/>
        <v>0</v>
      </c>
      <c r="BG996" s="221">
        <f t="shared" ca="1" si="462"/>
        <v>0</v>
      </c>
      <c r="BH996" s="221">
        <f t="shared" ca="1" si="462"/>
        <v>0</v>
      </c>
      <c r="BI996" s="221">
        <f t="shared" ca="1" si="462"/>
        <v>0</v>
      </c>
      <c r="BJ996" s="221">
        <f t="shared" ca="1" si="462"/>
        <v>0</v>
      </c>
      <c r="BK996" s="221">
        <f t="shared" ca="1" si="462"/>
        <v>0</v>
      </c>
      <c r="BL996" s="221">
        <f t="shared" ca="1" si="462"/>
        <v>0</v>
      </c>
      <c r="BM996" s="221">
        <f t="shared" ca="1" si="462"/>
        <v>0</v>
      </c>
      <c r="BN996" s="221">
        <f t="shared" ca="1" si="462"/>
        <v>0</v>
      </c>
      <c r="BO996" s="221">
        <f t="shared" ca="1" si="462"/>
        <v>0</v>
      </c>
      <c r="BP996" s="221">
        <f t="shared" ca="1" si="462"/>
        <v>0</v>
      </c>
      <c r="BQ996" s="221">
        <f t="shared" ca="1" si="462"/>
        <v>0</v>
      </c>
      <c r="BR996" s="221">
        <f t="shared" ca="1" si="462"/>
        <v>0</v>
      </c>
      <c r="BS996" s="221">
        <f t="shared" ca="1" si="462"/>
        <v>0</v>
      </c>
      <c r="BT996" s="221">
        <f t="shared" ca="1" si="462"/>
        <v>0</v>
      </c>
      <c r="BU996" s="221">
        <f t="shared" ca="1" si="462"/>
        <v>0</v>
      </c>
      <c r="BV996" s="221">
        <f t="shared" ca="1" si="462"/>
        <v>0</v>
      </c>
      <c r="BW996" s="221">
        <f t="shared" ca="1" si="462"/>
        <v>0</v>
      </c>
      <c r="BX996" s="221">
        <f t="shared" ca="1" si="462"/>
        <v>0</v>
      </c>
      <c r="BY996" s="221">
        <f t="shared" ca="1" si="462"/>
        <v>0</v>
      </c>
      <c r="BZ996" s="221">
        <f t="shared" ca="1" si="462"/>
        <v>0</v>
      </c>
      <c r="CA996" s="221">
        <f t="shared" ca="1" si="462"/>
        <v>0</v>
      </c>
      <c r="CB996" s="221">
        <f t="shared" ca="1" si="462"/>
        <v>0</v>
      </c>
      <c r="CC996" s="221">
        <f t="shared" ca="1" si="462"/>
        <v>0</v>
      </c>
      <c r="CD996" s="221">
        <f t="shared" ca="1" si="462"/>
        <v>0</v>
      </c>
      <c r="CE996" s="221">
        <f t="shared" ref="CE996:CP996" ca="1" si="463">MAX(CE994-CE995,0)</f>
        <v>0</v>
      </c>
      <c r="CF996" s="221">
        <f t="shared" ca="1" si="463"/>
        <v>0</v>
      </c>
      <c r="CG996" s="221">
        <f t="shared" ca="1" si="463"/>
        <v>0</v>
      </c>
      <c r="CH996" s="221">
        <f t="shared" ca="1" si="463"/>
        <v>0</v>
      </c>
      <c r="CI996" s="221">
        <f t="shared" ca="1" si="463"/>
        <v>0</v>
      </c>
      <c r="CJ996" s="221">
        <f t="shared" ca="1" si="463"/>
        <v>0</v>
      </c>
      <c r="CK996" s="221">
        <f t="shared" ca="1" si="463"/>
        <v>0</v>
      </c>
      <c r="CL996" s="221">
        <f t="shared" ca="1" si="463"/>
        <v>0</v>
      </c>
      <c r="CM996" s="221">
        <f t="shared" ca="1" si="463"/>
        <v>0</v>
      </c>
      <c r="CN996" s="221">
        <f t="shared" ca="1" si="463"/>
        <v>0</v>
      </c>
      <c r="CO996" s="221">
        <f t="shared" ca="1" si="463"/>
        <v>0</v>
      </c>
      <c r="CP996" s="221">
        <f t="shared" ca="1" si="463"/>
        <v>0</v>
      </c>
      <c r="CQ996" s="450"/>
      <c r="CR996" s="450"/>
      <c r="CS996" s="450"/>
      <c r="CT996" s="450"/>
      <c r="CU996" s="450"/>
      <c r="CV996" s="450"/>
      <c r="CW996" s="450"/>
      <c r="CX996" s="450"/>
      <c r="CY996" s="450"/>
      <c r="CZ996" s="450"/>
      <c r="DA996" s="450"/>
      <c r="DB996" s="450"/>
      <c r="DC996" s="450"/>
      <c r="DD996" s="450"/>
      <c r="DE996" s="450"/>
      <c r="DF996" s="450"/>
      <c r="DG996" s="450"/>
      <c r="DH996" s="450"/>
      <c r="DI996" s="450"/>
      <c r="DJ996" s="450"/>
      <c r="DK996" s="450"/>
      <c r="DL996" s="450"/>
      <c r="DM996" s="450"/>
      <c r="DN996" s="450"/>
      <c r="DO996" s="450"/>
      <c r="DP996" s="450"/>
      <c r="DQ996" s="450"/>
      <c r="DR996" s="450"/>
      <c r="DS996" s="450"/>
      <c r="DT996" s="450"/>
      <c r="DU996" s="450"/>
      <c r="DV996" s="450"/>
      <c r="DW996" s="450"/>
      <c r="DX996" s="450"/>
      <c r="DY996" s="450"/>
      <c r="DZ996" s="450"/>
      <c r="EA996" s="450"/>
      <c r="EB996" s="450"/>
      <c r="EC996" s="450"/>
      <c r="ED996" s="450"/>
      <c r="EE996" s="450"/>
      <c r="EF996" s="450"/>
      <c r="EG996" s="450"/>
      <c r="EH996" s="450"/>
      <c r="EI996" s="450"/>
      <c r="EJ996" s="450"/>
      <c r="EK996" s="450"/>
      <c r="EL996" s="450"/>
      <c r="EM996" s="450"/>
      <c r="EN996" s="450"/>
      <c r="EO996" s="450"/>
      <c r="EP996" s="450"/>
      <c r="EQ996" s="450"/>
      <c r="ER996" s="450"/>
      <c r="ES996" s="450"/>
      <c r="ET996" s="450"/>
      <c r="EU996" s="450"/>
      <c r="EV996" s="450"/>
      <c r="EW996" s="450"/>
      <c r="EX996" s="450"/>
      <c r="EY996" s="450"/>
      <c r="EZ996" s="450"/>
      <c r="FA996" s="450"/>
      <c r="FB996" s="450"/>
      <c r="FC996" s="450"/>
      <c r="FD996" s="450"/>
      <c r="FE996" s="450"/>
      <c r="FF996" s="450"/>
      <c r="FG996" s="450"/>
      <c r="FH996" s="450"/>
      <c r="FI996" s="450"/>
      <c r="FJ996" s="450"/>
      <c r="FK996" s="450"/>
      <c r="FL996" s="450"/>
      <c r="FM996" s="450"/>
      <c r="FN996" s="450"/>
      <c r="FO996" s="450"/>
      <c r="FP996" s="450"/>
      <c r="FQ996" s="450"/>
      <c r="FR996" s="450"/>
      <c r="FS996" s="450"/>
      <c r="FT996" s="450"/>
      <c r="FU996" s="450"/>
      <c r="FV996" s="450"/>
      <c r="FW996" s="450"/>
      <c r="FX996" s="450"/>
      <c r="FY996" s="450"/>
      <c r="FZ996" s="450"/>
      <c r="GA996" s="450"/>
      <c r="GB996" s="450"/>
      <c r="GC996" s="450"/>
      <c r="GD996" s="450"/>
      <c r="GE996" s="450"/>
      <c r="GF996" s="450"/>
      <c r="GG996" s="450"/>
      <c r="GH996" s="450"/>
      <c r="GI996" s="450"/>
      <c r="GJ996" s="450"/>
      <c r="GK996" s="450"/>
      <c r="GL996" s="450"/>
      <c r="GM996" s="450"/>
      <c r="GN996" s="450"/>
      <c r="GO996" s="450"/>
      <c r="GP996" s="450"/>
      <c r="GQ996" s="450"/>
      <c r="GR996" s="450"/>
      <c r="GS996" s="450"/>
      <c r="GT996" s="450"/>
      <c r="GU996" s="450"/>
      <c r="GV996" s="450"/>
      <c r="GW996" s="450"/>
      <c r="GX996" s="450"/>
      <c r="GY996" s="450"/>
      <c r="GZ996" s="450"/>
      <c r="HA996" s="450"/>
      <c r="HB996" s="450"/>
      <c r="HC996" s="450"/>
      <c r="HD996" s="450"/>
      <c r="HE996" s="450"/>
      <c r="HF996" s="450"/>
      <c r="HG996" s="450"/>
      <c r="HH996" s="450"/>
      <c r="HI996" s="450"/>
      <c r="HJ996" s="450"/>
      <c r="HK996" s="450"/>
      <c r="HL996" s="450"/>
      <c r="HM996" s="450"/>
      <c r="HN996" s="450"/>
      <c r="HO996" s="450"/>
      <c r="HP996" s="450"/>
      <c r="HQ996" s="450"/>
      <c r="HR996" s="450"/>
      <c r="HS996" s="450"/>
      <c r="HT996" s="450"/>
      <c r="HU996" s="450"/>
      <c r="HV996" s="450"/>
      <c r="HW996" s="450"/>
      <c r="HX996" s="450"/>
      <c r="HY996" s="450"/>
      <c r="HZ996" s="450"/>
      <c r="IA996" s="450"/>
      <c r="IB996" s="450"/>
      <c r="IC996" s="450"/>
      <c r="ID996" s="450"/>
    </row>
    <row r="997" spans="1:238" ht="15" x14ac:dyDescent="0.25">
      <c r="B997"/>
      <c r="C997"/>
      <c r="D997"/>
      <c r="E997"/>
      <c r="F997"/>
      <c r="G997"/>
      <c r="H997" s="449"/>
      <c r="I997" s="3"/>
      <c r="J997" s="306"/>
      <c r="K997"/>
      <c r="L997"/>
      <c r="M997"/>
      <c r="N997"/>
      <c r="O997"/>
      <c r="P997" s="451"/>
      <c r="Q997"/>
      <c r="R997" s="221"/>
      <c r="S997" s="221"/>
      <c r="T997" s="221"/>
      <c r="U997" s="221"/>
      <c r="V997" s="221"/>
      <c r="W997" s="221"/>
      <c r="X997" s="221"/>
      <c r="Y997" s="221"/>
      <c r="Z997" s="221"/>
      <c r="AA997" s="221"/>
      <c r="AB997" s="221"/>
      <c r="AC997" s="221"/>
      <c r="AD997" s="221"/>
      <c r="AE997" s="221"/>
      <c r="AF997" s="221"/>
      <c r="AG997" s="221"/>
      <c r="AH997" s="221"/>
      <c r="AI997" s="221"/>
      <c r="AJ997" s="221"/>
      <c r="AK997" s="221"/>
      <c r="AL997" s="221"/>
      <c r="AM997" s="221"/>
      <c r="AN997" s="221"/>
      <c r="AO997" s="221"/>
      <c r="AP997" s="221"/>
      <c r="AQ997" s="221"/>
      <c r="AR997" s="221"/>
      <c r="AS997" s="221"/>
      <c r="AT997" s="221"/>
      <c r="AU997" s="221"/>
      <c r="AV997" s="221"/>
      <c r="AW997" s="221"/>
      <c r="AX997" s="221"/>
      <c r="AY997" s="221"/>
      <c r="AZ997" s="221"/>
      <c r="BA997" s="221"/>
      <c r="BB997" s="221"/>
      <c r="BC997" s="221"/>
      <c r="BD997" s="221"/>
      <c r="BE997" s="221"/>
      <c r="BF997" s="221"/>
      <c r="BG997" s="221"/>
      <c r="BH997" s="221"/>
      <c r="BI997" s="221"/>
      <c r="BJ997" s="221"/>
      <c r="BK997" s="221"/>
      <c r="BL997" s="221"/>
      <c r="BM997" s="221"/>
      <c r="BN997" s="221"/>
      <c r="BO997" s="221"/>
      <c r="BP997" s="221"/>
      <c r="BQ997" s="221"/>
      <c r="BR997" s="221"/>
      <c r="BS997" s="221"/>
      <c r="BT997" s="221"/>
      <c r="BU997" s="221"/>
      <c r="BV997" s="221"/>
      <c r="BW997" s="221"/>
      <c r="BX997" s="221"/>
      <c r="BY997" s="221"/>
      <c r="BZ997" s="221"/>
      <c r="CA997" s="221"/>
      <c r="CB997" s="221"/>
      <c r="CC997" s="221"/>
      <c r="CD997" s="221"/>
      <c r="CE997" s="221"/>
      <c r="CF997" s="221"/>
      <c r="CG997" s="221"/>
      <c r="CH997" s="221"/>
      <c r="CI997" s="221"/>
      <c r="CJ997" s="221"/>
      <c r="CK997" s="221"/>
      <c r="CL997" s="221"/>
      <c r="CM997" s="221"/>
      <c r="CN997" s="221"/>
      <c r="CO997" s="221"/>
      <c r="CP997" s="221"/>
      <c r="CQ997" s="452"/>
      <c r="CR997" s="452"/>
      <c r="CS997" s="452"/>
      <c r="CT997" s="452"/>
      <c r="CU997" s="452"/>
      <c r="CV997" s="452"/>
      <c r="CW997" s="452"/>
      <c r="CX997" s="452"/>
      <c r="CY997" s="452"/>
      <c r="CZ997" s="452"/>
      <c r="DA997" s="452"/>
      <c r="DB997" s="452"/>
      <c r="DC997" s="452"/>
      <c r="DD997" s="452"/>
      <c r="DE997" s="452"/>
      <c r="DF997" s="452"/>
      <c r="DG997" s="452"/>
      <c r="DH997" s="452"/>
      <c r="DI997" s="452"/>
      <c r="DJ997" s="452"/>
      <c r="DK997" s="452"/>
      <c r="DL997" s="452"/>
      <c r="DM997" s="452"/>
      <c r="DN997" s="452"/>
      <c r="DO997" s="452"/>
      <c r="DP997" s="452"/>
      <c r="DQ997" s="452"/>
      <c r="DR997" s="452"/>
      <c r="DS997" s="452"/>
      <c r="DT997" s="452"/>
      <c r="DU997" s="452"/>
      <c r="DV997" s="452"/>
      <c r="DW997" s="452"/>
      <c r="DX997" s="452"/>
      <c r="DY997" s="452"/>
      <c r="DZ997" s="452"/>
      <c r="EA997" s="452"/>
      <c r="EB997" s="452"/>
      <c r="EC997" s="452"/>
      <c r="ED997" s="452"/>
      <c r="EE997" s="452"/>
      <c r="EF997" s="452"/>
      <c r="EG997" s="452"/>
      <c r="EH997" s="452"/>
      <c r="EI997" s="452"/>
      <c r="EJ997" s="452"/>
      <c r="EK997" s="452"/>
      <c r="EL997" s="452"/>
      <c r="EM997" s="452"/>
      <c r="EN997" s="452"/>
      <c r="EO997" s="452"/>
      <c r="EP997" s="452"/>
      <c r="EQ997" s="452"/>
      <c r="ER997" s="452"/>
      <c r="ES997" s="452"/>
      <c r="ET997" s="452"/>
      <c r="EU997" s="452"/>
      <c r="EV997" s="452"/>
      <c r="EW997" s="452"/>
      <c r="EX997" s="452"/>
      <c r="EY997" s="452"/>
      <c r="EZ997" s="452"/>
      <c r="FA997" s="452"/>
      <c r="FB997" s="452"/>
      <c r="FC997" s="452"/>
      <c r="FD997" s="452"/>
      <c r="FE997" s="452"/>
      <c r="FF997" s="452"/>
      <c r="FG997" s="452"/>
      <c r="FH997" s="452"/>
      <c r="FI997" s="452"/>
      <c r="FJ997" s="452"/>
      <c r="FK997" s="452"/>
      <c r="FL997" s="452"/>
      <c r="FM997" s="452"/>
      <c r="FN997" s="452"/>
      <c r="FO997" s="452"/>
      <c r="FP997" s="452"/>
      <c r="FQ997" s="452"/>
      <c r="FR997" s="452"/>
      <c r="FS997" s="452"/>
      <c r="FT997" s="452"/>
      <c r="FU997" s="452"/>
      <c r="FV997" s="452"/>
      <c r="FW997" s="452"/>
      <c r="FX997" s="452"/>
      <c r="FY997" s="452"/>
      <c r="FZ997" s="452"/>
      <c r="GA997" s="452"/>
      <c r="GB997" s="452"/>
      <c r="GC997" s="452"/>
      <c r="GD997" s="452"/>
      <c r="GE997" s="452"/>
      <c r="GF997" s="452"/>
      <c r="GG997" s="452"/>
      <c r="GH997" s="452"/>
      <c r="GI997" s="452"/>
      <c r="GJ997" s="452"/>
      <c r="GK997" s="452"/>
      <c r="GL997" s="452"/>
      <c r="GM997" s="452"/>
      <c r="GN997" s="452"/>
      <c r="GO997" s="452"/>
      <c r="GP997" s="452"/>
      <c r="GQ997" s="452"/>
      <c r="GR997" s="452"/>
      <c r="GS997" s="452"/>
      <c r="GT997" s="452"/>
      <c r="GU997" s="452"/>
      <c r="GV997" s="452"/>
      <c r="GW997" s="452"/>
      <c r="GX997" s="452"/>
      <c r="GY997" s="452"/>
      <c r="GZ997" s="452"/>
      <c r="HA997" s="452"/>
      <c r="HB997" s="452"/>
      <c r="HC997" s="452"/>
      <c r="HD997" s="452"/>
      <c r="HE997" s="452"/>
      <c r="HF997" s="452"/>
      <c r="HG997" s="452"/>
      <c r="HH997" s="452"/>
      <c r="HI997" s="452"/>
      <c r="HJ997" s="452"/>
      <c r="HK997" s="452"/>
      <c r="HL997" s="452"/>
      <c r="HM997" s="452"/>
      <c r="HN997" s="452"/>
      <c r="HO997" s="452"/>
      <c r="HP997" s="452"/>
      <c r="HQ997" s="452"/>
      <c r="HR997" s="452"/>
      <c r="HS997" s="452"/>
      <c r="HT997" s="452"/>
      <c r="HU997" s="452"/>
      <c r="HV997" s="452"/>
      <c r="HW997" s="452"/>
      <c r="HX997" s="452"/>
      <c r="HY997" s="452"/>
      <c r="HZ997" s="452"/>
      <c r="IA997" s="452"/>
      <c r="IB997" s="452"/>
      <c r="IC997" s="452"/>
      <c r="ID997" s="452"/>
    </row>
    <row r="998" spans="1:238" ht="15" x14ac:dyDescent="0.25">
      <c r="B998" t="s">
        <v>312</v>
      </c>
      <c r="C998"/>
      <c r="D998"/>
      <c r="E998"/>
      <c r="F998"/>
      <c r="G998"/>
      <c r="H998" s="449"/>
      <c r="I998" s="3"/>
      <c r="J998" s="306" t="s">
        <v>5</v>
      </c>
      <c r="K998"/>
      <c r="L998"/>
      <c r="M998"/>
      <c r="N998"/>
      <c r="O998"/>
      <c r="P998" s="451"/>
      <c r="Q998"/>
      <c r="R998" s="221"/>
      <c r="S998" s="221"/>
      <c r="T998" s="221"/>
      <c r="U998" s="221"/>
      <c r="V998" s="221"/>
      <c r="W998" s="221"/>
      <c r="X998" s="221"/>
      <c r="Y998" s="221"/>
      <c r="Z998" s="221"/>
      <c r="AA998" s="221"/>
      <c r="AB998" s="221"/>
      <c r="AC998" s="221"/>
      <c r="AD998" s="221"/>
      <c r="AE998" s="221"/>
      <c r="AF998" s="221"/>
      <c r="AG998" s="221"/>
      <c r="AH998" s="221"/>
      <c r="AI998" s="221"/>
      <c r="AJ998" s="221"/>
      <c r="AK998" s="221"/>
      <c r="AL998" s="221"/>
      <c r="AM998" s="221"/>
      <c r="AN998" s="221"/>
      <c r="AO998" s="221"/>
      <c r="AP998" s="221"/>
      <c r="AQ998" s="221"/>
      <c r="AR998" s="221"/>
      <c r="AS998" s="221"/>
      <c r="AT998" s="221"/>
      <c r="AU998" s="221"/>
      <c r="AV998" s="221"/>
      <c r="AW998" s="221"/>
      <c r="AX998" s="221"/>
      <c r="AY998" s="221"/>
      <c r="AZ998" s="221"/>
      <c r="BA998" s="221"/>
      <c r="BB998" s="221"/>
      <c r="BC998" s="221"/>
      <c r="BD998" s="221"/>
      <c r="BE998" s="221"/>
      <c r="BF998" s="221"/>
      <c r="BG998" s="221"/>
      <c r="BH998" s="221"/>
      <c r="BI998" s="221"/>
      <c r="BJ998" s="221"/>
      <c r="BK998" s="221"/>
      <c r="BL998" s="221"/>
      <c r="BM998" s="221"/>
      <c r="BN998" s="221"/>
      <c r="BO998" s="221"/>
      <c r="BP998" s="221"/>
      <c r="BQ998" s="221"/>
      <c r="BR998" s="221"/>
      <c r="BS998" s="221"/>
      <c r="BT998" s="221"/>
      <c r="BU998" s="221"/>
      <c r="BV998" s="221"/>
      <c r="BW998" s="221"/>
      <c r="BX998" s="221"/>
      <c r="BY998" s="221"/>
      <c r="BZ998" s="221"/>
      <c r="CA998" s="221"/>
      <c r="CB998" s="221"/>
      <c r="CC998" s="221"/>
      <c r="CD998" s="221"/>
      <c r="CE998" s="221"/>
      <c r="CF998" s="221"/>
      <c r="CG998" s="221"/>
      <c r="CH998" s="221"/>
      <c r="CI998" s="221"/>
      <c r="CJ998" s="221"/>
      <c r="CK998" s="221"/>
      <c r="CL998" s="221"/>
      <c r="CM998" s="221"/>
      <c r="CN998" s="221"/>
      <c r="CO998" s="221"/>
      <c r="CP998" s="221"/>
      <c r="CQ998" s="452"/>
      <c r="CR998" s="452"/>
      <c r="CS998" s="452"/>
      <c r="CT998" s="452"/>
      <c r="CU998" s="452"/>
      <c r="CV998" s="452"/>
      <c r="CW998" s="452"/>
      <c r="CX998" s="452"/>
      <c r="CY998" s="452"/>
      <c r="CZ998" s="452"/>
      <c r="DA998" s="452"/>
      <c r="DB998" s="452"/>
      <c r="DC998" s="452"/>
      <c r="DD998" s="452"/>
      <c r="DE998" s="452"/>
      <c r="DF998" s="452"/>
      <c r="DG998" s="452"/>
      <c r="DH998" s="452"/>
      <c r="DI998" s="452"/>
      <c r="DJ998" s="452"/>
      <c r="DK998" s="452"/>
      <c r="DL998" s="452"/>
      <c r="DM998" s="452"/>
      <c r="DN998" s="452"/>
      <c r="DO998" s="452"/>
      <c r="DP998" s="452"/>
      <c r="DQ998" s="452"/>
      <c r="DR998" s="452"/>
      <c r="DS998" s="452"/>
      <c r="DT998" s="452"/>
      <c r="DU998" s="452"/>
      <c r="DV998" s="452"/>
      <c r="DW998" s="452"/>
      <c r="DX998" s="452"/>
      <c r="DY998" s="452"/>
      <c r="DZ998" s="452"/>
      <c r="EA998" s="452"/>
      <c r="EB998" s="452"/>
      <c r="EC998" s="452"/>
      <c r="ED998" s="452"/>
      <c r="EE998" s="452"/>
      <c r="EF998" s="452"/>
      <c r="EG998" s="452"/>
      <c r="EH998" s="452"/>
      <c r="EI998" s="452"/>
      <c r="EJ998" s="452"/>
      <c r="EK998" s="452"/>
      <c r="EL998" s="452"/>
      <c r="EM998" s="452"/>
      <c r="EN998" s="452"/>
      <c r="EO998" s="452"/>
      <c r="EP998" s="452"/>
      <c r="EQ998" s="452"/>
      <c r="ER998" s="452"/>
      <c r="ES998" s="452"/>
      <c r="ET998" s="452"/>
      <c r="EU998" s="452"/>
      <c r="EV998" s="452"/>
      <c r="EW998" s="452"/>
      <c r="EX998" s="452"/>
      <c r="EY998" s="452"/>
      <c r="EZ998" s="452"/>
      <c r="FA998" s="452"/>
      <c r="FB998" s="452"/>
      <c r="FC998" s="452"/>
      <c r="FD998" s="452"/>
      <c r="FE998" s="452"/>
      <c r="FF998" s="452"/>
      <c r="FG998" s="452"/>
      <c r="FH998" s="452"/>
      <c r="FI998" s="452"/>
      <c r="FJ998" s="452"/>
      <c r="FK998" s="452"/>
      <c r="FL998" s="452"/>
      <c r="FM998" s="452"/>
      <c r="FN998" s="452"/>
      <c r="FO998" s="452"/>
      <c r="FP998" s="452"/>
      <c r="FQ998" s="452"/>
      <c r="FR998" s="452"/>
      <c r="FS998" s="452"/>
      <c r="FT998" s="452"/>
      <c r="FU998" s="452"/>
      <c r="FV998" s="452"/>
      <c r="FW998" s="452"/>
      <c r="FX998" s="452"/>
      <c r="FY998" s="452"/>
      <c r="FZ998" s="452"/>
      <c r="GA998" s="452"/>
      <c r="GB998" s="452"/>
      <c r="GC998" s="452"/>
      <c r="GD998" s="452"/>
      <c r="GE998" s="452"/>
      <c r="GF998" s="452"/>
      <c r="GG998" s="452"/>
      <c r="GH998" s="452"/>
      <c r="GI998" s="452"/>
      <c r="GJ998" s="452"/>
      <c r="GK998" s="452"/>
      <c r="GL998" s="452"/>
      <c r="GM998" s="452"/>
      <c r="GN998" s="452"/>
      <c r="GO998" s="452"/>
      <c r="GP998" s="452"/>
      <c r="GQ998" s="452"/>
      <c r="GR998" s="452"/>
      <c r="GS998" s="452"/>
      <c r="GT998" s="452"/>
      <c r="GU998" s="452"/>
      <c r="GV998" s="452"/>
      <c r="GW998" s="452"/>
      <c r="GX998" s="452"/>
      <c r="GY998" s="452"/>
      <c r="GZ998" s="452"/>
      <c r="HA998" s="452"/>
      <c r="HB998" s="452"/>
      <c r="HC998" s="452"/>
      <c r="HD998" s="452"/>
      <c r="HE998" s="452"/>
      <c r="HF998" s="452"/>
      <c r="HG998" s="452"/>
      <c r="HH998" s="452"/>
      <c r="HI998" s="452"/>
      <c r="HJ998" s="452"/>
      <c r="HK998" s="452"/>
      <c r="HL998" s="452"/>
      <c r="HM998" s="452"/>
      <c r="HN998" s="452"/>
      <c r="HO998" s="452"/>
      <c r="HP998" s="452"/>
      <c r="HQ998" s="452"/>
      <c r="HR998" s="452"/>
      <c r="HS998" s="452"/>
      <c r="HT998" s="452"/>
      <c r="HU998" s="452"/>
      <c r="HV998" s="452"/>
      <c r="HW998" s="452"/>
      <c r="HX998" s="452"/>
      <c r="HY998" s="452"/>
      <c r="HZ998" s="452"/>
      <c r="IA998" s="452"/>
      <c r="IB998" s="452"/>
      <c r="IC998" s="452"/>
      <c r="ID998" s="452"/>
    </row>
    <row r="999" spans="1:238" ht="15" x14ac:dyDescent="0.25">
      <c r="B999"/>
      <c r="C999"/>
      <c r="D999"/>
      <c r="E999"/>
      <c r="F999"/>
      <c r="G999"/>
      <c r="H999" s="449"/>
      <c r="I999" s="3"/>
      <c r="J999" s="306"/>
      <c r="K999"/>
      <c r="L999"/>
      <c r="M999"/>
      <c r="N999"/>
      <c r="O999"/>
      <c r="P999" s="451"/>
      <c r="Q999"/>
      <c r="R999" s="221"/>
      <c r="S999" s="221"/>
      <c r="T999" s="221"/>
      <c r="U999" s="221"/>
      <c r="V999" s="221"/>
      <c r="W999" s="221"/>
      <c r="X999" s="221"/>
      <c r="Y999" s="221"/>
      <c r="Z999" s="221"/>
      <c r="AA999" s="221"/>
      <c r="AB999" s="221"/>
      <c r="AC999" s="221"/>
      <c r="AD999" s="221"/>
      <c r="AE999" s="221"/>
      <c r="AF999" s="221"/>
      <c r="AG999" s="221"/>
      <c r="AH999" s="221"/>
      <c r="AI999" s="221"/>
      <c r="AJ999" s="221"/>
      <c r="AK999" s="221"/>
      <c r="AL999" s="221"/>
      <c r="AM999" s="221"/>
      <c r="AN999" s="221"/>
      <c r="AO999" s="221"/>
      <c r="AP999" s="221"/>
      <c r="AQ999" s="221"/>
      <c r="AR999" s="221"/>
      <c r="AS999" s="221"/>
      <c r="AT999" s="221"/>
      <c r="AU999" s="221"/>
      <c r="AV999" s="221"/>
      <c r="AW999" s="221"/>
      <c r="AX999" s="221"/>
      <c r="AY999" s="221"/>
      <c r="AZ999" s="221"/>
      <c r="BA999" s="221"/>
      <c r="BB999" s="221"/>
      <c r="BC999" s="221"/>
      <c r="BD999" s="221"/>
      <c r="BE999" s="221"/>
      <c r="BF999" s="221"/>
      <c r="BG999" s="221"/>
      <c r="BH999" s="221"/>
      <c r="BI999" s="221"/>
      <c r="BJ999" s="221"/>
      <c r="BK999" s="221"/>
      <c r="BL999" s="221"/>
      <c r="BM999" s="221"/>
      <c r="BN999" s="221"/>
      <c r="BO999" s="221"/>
      <c r="BP999" s="221"/>
      <c r="BQ999" s="221"/>
      <c r="BR999" s="221"/>
      <c r="BS999" s="221"/>
      <c r="BT999" s="221"/>
      <c r="BU999" s="221"/>
      <c r="BV999" s="221"/>
      <c r="BW999" s="221"/>
      <c r="BX999" s="221"/>
      <c r="BY999" s="221"/>
      <c r="BZ999" s="221"/>
      <c r="CA999" s="221"/>
      <c r="CB999" s="221"/>
      <c r="CC999" s="221"/>
      <c r="CD999" s="221"/>
      <c r="CE999" s="221"/>
      <c r="CF999" s="221"/>
      <c r="CG999" s="221"/>
      <c r="CH999" s="221"/>
      <c r="CI999" s="221"/>
      <c r="CJ999" s="221"/>
      <c r="CK999" s="221"/>
      <c r="CL999" s="221"/>
      <c r="CM999" s="221"/>
      <c r="CN999" s="221"/>
      <c r="CO999" s="221"/>
      <c r="CP999" s="221"/>
      <c r="CQ999" s="452"/>
      <c r="CR999" s="452"/>
      <c r="CS999" s="452"/>
      <c r="CT999" s="452"/>
      <c r="CU999" s="452"/>
      <c r="CV999" s="452"/>
      <c r="CW999" s="452"/>
      <c r="CX999" s="452"/>
      <c r="CY999" s="452"/>
      <c r="CZ999" s="452"/>
      <c r="DA999" s="452"/>
      <c r="DB999" s="452"/>
      <c r="DC999" s="452"/>
      <c r="DD999" s="452"/>
      <c r="DE999" s="452"/>
      <c r="DF999" s="452"/>
      <c r="DG999" s="452"/>
      <c r="DH999" s="452"/>
      <c r="DI999" s="452"/>
      <c r="DJ999" s="452"/>
      <c r="DK999" s="452"/>
      <c r="DL999" s="452"/>
      <c r="DM999" s="452"/>
      <c r="DN999" s="452"/>
      <c r="DO999" s="452"/>
      <c r="DP999" s="452"/>
      <c r="DQ999" s="452"/>
      <c r="DR999" s="452"/>
      <c r="DS999" s="452"/>
      <c r="DT999" s="452"/>
      <c r="DU999" s="452"/>
      <c r="DV999" s="452"/>
      <c r="DW999" s="452"/>
      <c r="DX999" s="452"/>
      <c r="DY999" s="452"/>
      <c r="DZ999" s="452"/>
      <c r="EA999" s="452"/>
      <c r="EB999" s="452"/>
      <c r="EC999" s="452"/>
      <c r="ED999" s="452"/>
      <c r="EE999" s="452"/>
      <c r="EF999" s="452"/>
      <c r="EG999" s="452"/>
      <c r="EH999" s="452"/>
      <c r="EI999" s="452"/>
      <c r="EJ999" s="452"/>
      <c r="EK999" s="452"/>
      <c r="EL999" s="452"/>
      <c r="EM999" s="452"/>
      <c r="EN999" s="452"/>
      <c r="EO999" s="452"/>
      <c r="EP999" s="452"/>
      <c r="EQ999" s="452"/>
      <c r="ER999" s="452"/>
      <c r="ES999" s="452"/>
      <c r="ET999" s="452"/>
      <c r="EU999" s="452"/>
      <c r="EV999" s="452"/>
      <c r="EW999" s="452"/>
      <c r="EX999" s="452"/>
      <c r="EY999" s="452"/>
      <c r="EZ999" s="452"/>
      <c r="FA999" s="452"/>
      <c r="FB999" s="452"/>
      <c r="FC999" s="452"/>
      <c r="FD999" s="452"/>
      <c r="FE999" s="452"/>
      <c r="FF999" s="452"/>
      <c r="FG999" s="452"/>
      <c r="FH999" s="452"/>
      <c r="FI999" s="452"/>
      <c r="FJ999" s="452"/>
      <c r="FK999" s="452"/>
      <c r="FL999" s="452"/>
      <c r="FM999" s="452"/>
      <c r="FN999" s="452"/>
      <c r="FO999" s="452"/>
      <c r="FP999" s="452"/>
      <c r="FQ999" s="452"/>
      <c r="FR999" s="452"/>
      <c r="FS999" s="452"/>
      <c r="FT999" s="452"/>
      <c r="FU999" s="452"/>
      <c r="FV999" s="452"/>
      <c r="FW999" s="452"/>
      <c r="FX999" s="452"/>
      <c r="FY999" s="452"/>
      <c r="FZ999" s="452"/>
      <c r="GA999" s="452"/>
      <c r="GB999" s="452"/>
      <c r="GC999" s="452"/>
      <c r="GD999" s="452"/>
      <c r="GE999" s="452"/>
      <c r="GF999" s="452"/>
      <c r="GG999" s="452"/>
      <c r="GH999" s="452"/>
      <c r="GI999" s="452"/>
      <c r="GJ999" s="452"/>
      <c r="GK999" s="452"/>
      <c r="GL999" s="452"/>
      <c r="GM999" s="452"/>
      <c r="GN999" s="452"/>
      <c r="GO999" s="452"/>
      <c r="GP999" s="452"/>
      <c r="GQ999" s="452"/>
      <c r="GR999" s="452"/>
      <c r="GS999" s="452"/>
      <c r="GT999" s="452"/>
      <c r="GU999" s="452"/>
      <c r="GV999" s="452"/>
      <c r="GW999" s="452"/>
      <c r="GX999" s="452"/>
      <c r="GY999" s="452"/>
      <c r="GZ999" s="452"/>
      <c r="HA999" s="452"/>
      <c r="HB999" s="452"/>
      <c r="HC999" s="452"/>
      <c r="HD999" s="452"/>
      <c r="HE999" s="452"/>
      <c r="HF999" s="452"/>
      <c r="HG999" s="452"/>
      <c r="HH999" s="452"/>
      <c r="HI999" s="452"/>
      <c r="HJ999" s="452"/>
      <c r="HK999" s="452"/>
      <c r="HL999" s="452"/>
      <c r="HM999" s="452"/>
      <c r="HN999" s="452"/>
      <c r="HO999" s="452"/>
      <c r="HP999" s="452"/>
      <c r="HQ999" s="452"/>
      <c r="HR999" s="452"/>
      <c r="HS999" s="452"/>
      <c r="HT999" s="452"/>
      <c r="HU999" s="452"/>
      <c r="HV999" s="452"/>
      <c r="HW999" s="452"/>
      <c r="HX999" s="452"/>
      <c r="HY999" s="452"/>
      <c r="HZ999" s="452"/>
      <c r="IA999" s="452"/>
      <c r="IB999" s="452"/>
      <c r="IC999" s="452"/>
      <c r="ID999" s="452"/>
    </row>
    <row r="1000" spans="1:238" ht="15" x14ac:dyDescent="0.25">
      <c r="B1000" t="s">
        <v>238</v>
      </c>
      <c r="C1000"/>
      <c r="D1000"/>
      <c r="E1000"/>
      <c r="F1000"/>
      <c r="G1000"/>
      <c r="H1000" s="449"/>
      <c r="I1000" s="3"/>
      <c r="J1000" s="306" t="s">
        <v>5</v>
      </c>
      <c r="K1000"/>
      <c r="L1000"/>
      <c r="M1000"/>
      <c r="N1000"/>
      <c r="O1000"/>
      <c r="P1000" s="451"/>
      <c r="Q1000"/>
      <c r="R1000" s="223">
        <f t="shared" ref="R1000:CD1000" si="464">Q1004</f>
        <v>0</v>
      </c>
      <c r="S1000" s="223">
        <f t="shared" ca="1" si="464"/>
        <v>0</v>
      </c>
      <c r="T1000" s="223">
        <f t="shared" ca="1" si="464"/>
        <v>0</v>
      </c>
      <c r="U1000" s="223">
        <f t="shared" ca="1" si="464"/>
        <v>0</v>
      </c>
      <c r="V1000" s="223">
        <f t="shared" ca="1" si="464"/>
        <v>51.787399857521208</v>
      </c>
      <c r="W1000" s="223">
        <f t="shared" ca="1" si="464"/>
        <v>51.787399857521208</v>
      </c>
      <c r="X1000" s="223">
        <f t="shared" ca="1" si="464"/>
        <v>51.787399857521208</v>
      </c>
      <c r="Y1000" s="223">
        <f t="shared" ca="1" si="464"/>
        <v>51.787399857521208</v>
      </c>
      <c r="Z1000" s="223">
        <f t="shared" ca="1" si="464"/>
        <v>51.787399857521208</v>
      </c>
      <c r="AA1000" s="223">
        <f t="shared" ca="1" si="464"/>
        <v>51.787399857521208</v>
      </c>
      <c r="AB1000" s="223">
        <f t="shared" ca="1" si="464"/>
        <v>51.787399857521208</v>
      </c>
      <c r="AC1000" s="223">
        <f t="shared" ca="1" si="464"/>
        <v>51.787399857521208</v>
      </c>
      <c r="AD1000" s="223">
        <f t="shared" ca="1" si="464"/>
        <v>51.787399857521208</v>
      </c>
      <c r="AE1000" s="223">
        <f t="shared" ca="1" si="464"/>
        <v>51.787399857521208</v>
      </c>
      <c r="AF1000" s="223">
        <f t="shared" ca="1" si="464"/>
        <v>51.787399857521208</v>
      </c>
      <c r="AG1000" s="223">
        <f t="shared" ca="1" si="464"/>
        <v>51.787399857521208</v>
      </c>
      <c r="AH1000" s="223">
        <f t="shared" ca="1" si="464"/>
        <v>51.787399857521208</v>
      </c>
      <c r="AI1000" s="223">
        <f t="shared" ca="1" si="464"/>
        <v>51.787399857521208</v>
      </c>
      <c r="AJ1000" s="223">
        <f t="shared" ca="1" si="464"/>
        <v>51.787399857521208</v>
      </c>
      <c r="AK1000" s="223">
        <f t="shared" ca="1" si="464"/>
        <v>51.787399857521208</v>
      </c>
      <c r="AL1000" s="223">
        <f t="shared" ca="1" si="464"/>
        <v>51.787399857521208</v>
      </c>
      <c r="AM1000" s="223">
        <f t="shared" ca="1" si="464"/>
        <v>51.787399857521208</v>
      </c>
      <c r="AN1000" s="223">
        <f t="shared" ca="1" si="464"/>
        <v>51.787399857521208</v>
      </c>
      <c r="AO1000" s="223">
        <f t="shared" ca="1" si="464"/>
        <v>51.787399857521208</v>
      </c>
      <c r="AP1000" s="223">
        <f t="shared" ca="1" si="464"/>
        <v>51.787399857521208</v>
      </c>
      <c r="AQ1000" s="223">
        <f t="shared" ca="1" si="464"/>
        <v>51.787399857521208</v>
      </c>
      <c r="AR1000" s="223">
        <f t="shared" ca="1" si="464"/>
        <v>51.787399857521208</v>
      </c>
      <c r="AS1000" s="223">
        <f t="shared" ca="1" si="464"/>
        <v>51.787399857521208</v>
      </c>
      <c r="AT1000" s="223">
        <f t="shared" ca="1" si="464"/>
        <v>51.787399857521208</v>
      </c>
      <c r="AU1000" s="223">
        <f t="shared" ca="1" si="464"/>
        <v>51.787399857521208</v>
      </c>
      <c r="AV1000" s="223">
        <f t="shared" ca="1" si="464"/>
        <v>51.787399857521208</v>
      </c>
      <c r="AW1000" s="223">
        <f t="shared" ca="1" si="464"/>
        <v>51.787399857521208</v>
      </c>
      <c r="AX1000" s="223">
        <f t="shared" ca="1" si="464"/>
        <v>10.918723726237886</v>
      </c>
      <c r="AY1000" s="223">
        <f t="shared" ca="1" si="464"/>
        <v>2.9999999999999378</v>
      </c>
      <c r="AZ1000" s="223">
        <f t="shared" ca="1" si="464"/>
        <v>2.9999999999999378</v>
      </c>
      <c r="BA1000" s="223">
        <f t="shared" ca="1" si="464"/>
        <v>2.9999999999999378</v>
      </c>
      <c r="BB1000" s="223">
        <f t="shared" ca="1" si="464"/>
        <v>2.9999999999999378</v>
      </c>
      <c r="BC1000" s="223">
        <f t="shared" ca="1" si="464"/>
        <v>2.9999999999999378</v>
      </c>
      <c r="BD1000" s="223">
        <f t="shared" ca="1" si="464"/>
        <v>2.9999999999999378</v>
      </c>
      <c r="BE1000" s="223">
        <f t="shared" ca="1" si="464"/>
        <v>2.9999999999999378</v>
      </c>
      <c r="BF1000" s="223">
        <f t="shared" ca="1" si="464"/>
        <v>2.9999999999999378</v>
      </c>
      <c r="BG1000" s="223">
        <f t="shared" ca="1" si="464"/>
        <v>2.9999999999999378</v>
      </c>
      <c r="BH1000" s="223">
        <f t="shared" ca="1" si="464"/>
        <v>2.9999999999999378</v>
      </c>
      <c r="BI1000" s="223">
        <f t="shared" ca="1" si="464"/>
        <v>2.9999999999999378</v>
      </c>
      <c r="BJ1000" s="223">
        <f t="shared" ca="1" si="464"/>
        <v>2.9999999999999378</v>
      </c>
      <c r="BK1000" s="223">
        <f t="shared" ca="1" si="464"/>
        <v>2.9999999999999378</v>
      </c>
      <c r="BL1000" s="223">
        <f t="shared" ca="1" si="464"/>
        <v>2.9999999999999378</v>
      </c>
      <c r="BM1000" s="223">
        <f t="shared" ca="1" si="464"/>
        <v>2.9999999999999378</v>
      </c>
      <c r="BN1000" s="223">
        <f t="shared" ca="1" si="464"/>
        <v>2.9999999999999378</v>
      </c>
      <c r="BO1000" s="223">
        <f t="shared" ca="1" si="464"/>
        <v>2.9999999999999378</v>
      </c>
      <c r="BP1000" s="223">
        <f t="shared" ca="1" si="464"/>
        <v>2.9999999999999378</v>
      </c>
      <c r="BQ1000" s="223">
        <f t="shared" ca="1" si="464"/>
        <v>2.9999999999999378</v>
      </c>
      <c r="BR1000" s="223">
        <f t="shared" ca="1" si="464"/>
        <v>2.9999999999999378</v>
      </c>
      <c r="BS1000" s="223">
        <f t="shared" ca="1" si="464"/>
        <v>2.9999999999999378</v>
      </c>
      <c r="BT1000" s="223">
        <f t="shared" ca="1" si="464"/>
        <v>2.9999999999999378</v>
      </c>
      <c r="BU1000" s="223">
        <f t="shared" ca="1" si="464"/>
        <v>2.9999999999999378</v>
      </c>
      <c r="BV1000" s="223">
        <f t="shared" ca="1" si="464"/>
        <v>2.9999999999999378</v>
      </c>
      <c r="BW1000" s="223">
        <f t="shared" ca="1" si="464"/>
        <v>2.9999999999999378</v>
      </c>
      <c r="BX1000" s="223">
        <f t="shared" ca="1" si="464"/>
        <v>2.9999999999999378</v>
      </c>
      <c r="BY1000" s="223">
        <f t="shared" ca="1" si="464"/>
        <v>2.9999999999999378</v>
      </c>
      <c r="BZ1000" s="223">
        <f t="shared" ca="1" si="464"/>
        <v>2.9999999999999378</v>
      </c>
      <c r="CA1000" s="223">
        <f t="shared" ca="1" si="464"/>
        <v>2.9999999999999378</v>
      </c>
      <c r="CB1000" s="223">
        <f t="shared" ca="1" si="464"/>
        <v>2.9999999999999378</v>
      </c>
      <c r="CC1000" s="223">
        <f t="shared" ca="1" si="464"/>
        <v>2.9999999999999378</v>
      </c>
      <c r="CD1000" s="223">
        <f t="shared" ca="1" si="464"/>
        <v>2.9999999999999378</v>
      </c>
      <c r="CE1000" s="223">
        <f t="shared" ref="CE1000:CQ1000" ca="1" si="465">CD1004</f>
        <v>2.9999999999999378</v>
      </c>
      <c r="CF1000" s="223">
        <f t="shared" ca="1" si="465"/>
        <v>2.9999999999999378</v>
      </c>
      <c r="CG1000" s="223">
        <f t="shared" ca="1" si="465"/>
        <v>2.9999999999999378</v>
      </c>
      <c r="CH1000" s="223">
        <f t="shared" ca="1" si="465"/>
        <v>2.9999999999999378</v>
      </c>
      <c r="CI1000" s="223">
        <f t="shared" ca="1" si="465"/>
        <v>2.9999999999999378</v>
      </c>
      <c r="CJ1000" s="223">
        <f t="shared" ca="1" si="465"/>
        <v>2.9999999999999378</v>
      </c>
      <c r="CK1000" s="223">
        <f t="shared" ca="1" si="465"/>
        <v>2.9999999999999378</v>
      </c>
      <c r="CL1000" s="223">
        <f t="shared" ca="1" si="465"/>
        <v>2.9999999999999378</v>
      </c>
      <c r="CM1000" s="223">
        <f t="shared" ca="1" si="465"/>
        <v>2.9999999999999378</v>
      </c>
      <c r="CN1000" s="223">
        <f t="shared" ca="1" si="465"/>
        <v>2.9999999999999378</v>
      </c>
      <c r="CO1000" s="223">
        <f t="shared" ca="1" si="465"/>
        <v>2.9999999999999378</v>
      </c>
      <c r="CP1000" s="223">
        <f t="shared" ca="1" si="465"/>
        <v>2.9999999999999378</v>
      </c>
      <c r="CQ1000" s="450">
        <f t="shared" ca="1" si="465"/>
        <v>2.9999999999999378</v>
      </c>
      <c r="CR1000" s="450" t="e">
        <f>#REF!</f>
        <v>#REF!</v>
      </c>
      <c r="CS1000" s="450" t="e">
        <f t="shared" ref="CS1000:EO1000" si="466">CR1004</f>
        <v>#REF!</v>
      </c>
      <c r="CT1000" s="450" t="e">
        <f t="shared" si="466"/>
        <v>#REF!</v>
      </c>
      <c r="CU1000" s="450" t="e">
        <f t="shared" si="466"/>
        <v>#REF!</v>
      </c>
      <c r="CV1000" s="450" t="e">
        <f t="shared" si="466"/>
        <v>#REF!</v>
      </c>
      <c r="CW1000" s="450" t="e">
        <f t="shared" si="466"/>
        <v>#REF!</v>
      </c>
      <c r="CX1000" s="450" t="e">
        <f t="shared" si="466"/>
        <v>#REF!</v>
      </c>
      <c r="CY1000" s="450" t="e">
        <f t="shared" si="466"/>
        <v>#REF!</v>
      </c>
      <c r="CZ1000" s="450" t="e">
        <f t="shared" si="466"/>
        <v>#REF!</v>
      </c>
      <c r="DA1000" s="450" t="e">
        <f t="shared" si="466"/>
        <v>#REF!</v>
      </c>
      <c r="DB1000" s="450" t="e">
        <f t="shared" si="466"/>
        <v>#REF!</v>
      </c>
      <c r="DC1000" s="450" t="e">
        <f t="shared" si="466"/>
        <v>#REF!</v>
      </c>
      <c r="DD1000" s="450" t="e">
        <f t="shared" si="466"/>
        <v>#REF!</v>
      </c>
      <c r="DE1000" s="450" t="e">
        <f t="shared" si="466"/>
        <v>#REF!</v>
      </c>
      <c r="DF1000" s="450" t="e">
        <f t="shared" si="466"/>
        <v>#REF!</v>
      </c>
      <c r="DG1000" s="450" t="e">
        <f t="shared" si="466"/>
        <v>#REF!</v>
      </c>
      <c r="DH1000" s="450" t="e">
        <f t="shared" si="466"/>
        <v>#REF!</v>
      </c>
      <c r="DI1000" s="450" t="e">
        <f t="shared" si="466"/>
        <v>#REF!</v>
      </c>
      <c r="DJ1000" s="450" t="e">
        <f t="shared" si="466"/>
        <v>#REF!</v>
      </c>
      <c r="DK1000" s="450" t="e">
        <f t="shared" si="466"/>
        <v>#REF!</v>
      </c>
      <c r="DL1000" s="450" t="e">
        <f t="shared" si="466"/>
        <v>#REF!</v>
      </c>
      <c r="DM1000" s="450" t="e">
        <f t="shared" si="466"/>
        <v>#REF!</v>
      </c>
      <c r="DN1000" s="450" t="e">
        <f t="shared" si="466"/>
        <v>#REF!</v>
      </c>
      <c r="DO1000" s="450" t="e">
        <f t="shared" si="466"/>
        <v>#REF!</v>
      </c>
      <c r="DP1000" s="450" t="e">
        <f t="shared" si="466"/>
        <v>#REF!</v>
      </c>
      <c r="DQ1000" s="450" t="e">
        <f t="shared" si="466"/>
        <v>#REF!</v>
      </c>
      <c r="DR1000" s="450" t="e">
        <f t="shared" si="466"/>
        <v>#REF!</v>
      </c>
      <c r="DS1000" s="450" t="e">
        <f t="shared" si="466"/>
        <v>#REF!</v>
      </c>
      <c r="DT1000" s="450" t="e">
        <f t="shared" si="466"/>
        <v>#REF!</v>
      </c>
      <c r="DU1000" s="450" t="e">
        <f t="shared" si="466"/>
        <v>#REF!</v>
      </c>
      <c r="DV1000" s="450" t="e">
        <f t="shared" si="466"/>
        <v>#REF!</v>
      </c>
      <c r="DW1000" s="450" t="e">
        <f t="shared" si="466"/>
        <v>#REF!</v>
      </c>
      <c r="DX1000" s="450" t="e">
        <f t="shared" si="466"/>
        <v>#REF!</v>
      </c>
      <c r="DY1000" s="450" t="e">
        <f t="shared" si="466"/>
        <v>#REF!</v>
      </c>
      <c r="DZ1000" s="450" t="e">
        <f t="shared" si="466"/>
        <v>#REF!</v>
      </c>
      <c r="EA1000" s="450" t="e">
        <f t="shared" si="466"/>
        <v>#REF!</v>
      </c>
      <c r="EB1000" s="450" t="e">
        <f t="shared" si="466"/>
        <v>#REF!</v>
      </c>
      <c r="EC1000" s="450" t="e">
        <f t="shared" si="466"/>
        <v>#REF!</v>
      </c>
      <c r="ED1000" s="450" t="e">
        <f t="shared" si="466"/>
        <v>#REF!</v>
      </c>
      <c r="EE1000" s="450" t="e">
        <f t="shared" si="466"/>
        <v>#REF!</v>
      </c>
      <c r="EF1000" s="450" t="e">
        <f t="shared" si="466"/>
        <v>#REF!</v>
      </c>
      <c r="EG1000" s="450" t="e">
        <f t="shared" si="466"/>
        <v>#REF!</v>
      </c>
      <c r="EH1000" s="450" t="e">
        <f t="shared" si="466"/>
        <v>#REF!</v>
      </c>
      <c r="EI1000" s="450" t="e">
        <f t="shared" si="466"/>
        <v>#REF!</v>
      </c>
      <c r="EJ1000" s="450" t="e">
        <f t="shared" si="466"/>
        <v>#REF!</v>
      </c>
      <c r="EK1000" s="450" t="e">
        <f t="shared" si="466"/>
        <v>#REF!</v>
      </c>
      <c r="EL1000" s="450" t="e">
        <f t="shared" si="466"/>
        <v>#REF!</v>
      </c>
      <c r="EM1000" s="450" t="e">
        <f t="shared" si="466"/>
        <v>#REF!</v>
      </c>
      <c r="EN1000" s="450" t="e">
        <f t="shared" si="466"/>
        <v>#REF!</v>
      </c>
      <c r="EO1000" s="450" t="e">
        <f t="shared" si="466"/>
        <v>#REF!</v>
      </c>
      <c r="EP1000" s="450" t="e">
        <f t="shared" ref="EP1000:HA1000" si="467">EO1004</f>
        <v>#REF!</v>
      </c>
      <c r="EQ1000" s="450" t="e">
        <f t="shared" si="467"/>
        <v>#REF!</v>
      </c>
      <c r="ER1000" s="450" t="e">
        <f t="shared" si="467"/>
        <v>#REF!</v>
      </c>
      <c r="ES1000" s="450" t="e">
        <f t="shared" si="467"/>
        <v>#REF!</v>
      </c>
      <c r="ET1000" s="450" t="e">
        <f t="shared" si="467"/>
        <v>#REF!</v>
      </c>
      <c r="EU1000" s="450" t="e">
        <f t="shared" si="467"/>
        <v>#REF!</v>
      </c>
      <c r="EV1000" s="450" t="e">
        <f t="shared" si="467"/>
        <v>#REF!</v>
      </c>
      <c r="EW1000" s="450" t="e">
        <f t="shared" si="467"/>
        <v>#REF!</v>
      </c>
      <c r="EX1000" s="450" t="e">
        <f t="shared" si="467"/>
        <v>#REF!</v>
      </c>
      <c r="EY1000" s="450" t="e">
        <f t="shared" si="467"/>
        <v>#REF!</v>
      </c>
      <c r="EZ1000" s="450" t="e">
        <f t="shared" si="467"/>
        <v>#REF!</v>
      </c>
      <c r="FA1000" s="450" t="e">
        <f t="shared" si="467"/>
        <v>#REF!</v>
      </c>
      <c r="FB1000" s="450" t="e">
        <f t="shared" si="467"/>
        <v>#REF!</v>
      </c>
      <c r="FC1000" s="450" t="e">
        <f t="shared" si="467"/>
        <v>#REF!</v>
      </c>
      <c r="FD1000" s="450" t="e">
        <f t="shared" si="467"/>
        <v>#REF!</v>
      </c>
      <c r="FE1000" s="450" t="e">
        <f t="shared" si="467"/>
        <v>#REF!</v>
      </c>
      <c r="FF1000" s="450" t="e">
        <f t="shared" si="467"/>
        <v>#REF!</v>
      </c>
      <c r="FG1000" s="450" t="e">
        <f t="shared" si="467"/>
        <v>#REF!</v>
      </c>
      <c r="FH1000" s="450" t="e">
        <f t="shared" si="467"/>
        <v>#REF!</v>
      </c>
      <c r="FI1000" s="450" t="e">
        <f t="shared" si="467"/>
        <v>#REF!</v>
      </c>
      <c r="FJ1000" s="450" t="e">
        <f t="shared" si="467"/>
        <v>#REF!</v>
      </c>
      <c r="FK1000" s="450" t="e">
        <f t="shared" si="467"/>
        <v>#REF!</v>
      </c>
      <c r="FL1000" s="450" t="e">
        <f t="shared" si="467"/>
        <v>#REF!</v>
      </c>
      <c r="FM1000" s="450" t="e">
        <f t="shared" si="467"/>
        <v>#REF!</v>
      </c>
      <c r="FN1000" s="450" t="e">
        <f t="shared" si="467"/>
        <v>#REF!</v>
      </c>
      <c r="FO1000" s="450" t="e">
        <f t="shared" si="467"/>
        <v>#REF!</v>
      </c>
      <c r="FP1000" s="450" t="e">
        <f t="shared" si="467"/>
        <v>#REF!</v>
      </c>
      <c r="FQ1000" s="450" t="e">
        <f t="shared" si="467"/>
        <v>#REF!</v>
      </c>
      <c r="FR1000" s="450" t="e">
        <f t="shared" si="467"/>
        <v>#REF!</v>
      </c>
      <c r="FS1000" s="450" t="e">
        <f t="shared" si="467"/>
        <v>#REF!</v>
      </c>
      <c r="FT1000" s="450" t="e">
        <f t="shared" si="467"/>
        <v>#REF!</v>
      </c>
      <c r="FU1000" s="450" t="e">
        <f t="shared" si="467"/>
        <v>#REF!</v>
      </c>
      <c r="FV1000" s="450" t="e">
        <f t="shared" si="467"/>
        <v>#REF!</v>
      </c>
      <c r="FW1000" s="450" t="e">
        <f t="shared" si="467"/>
        <v>#REF!</v>
      </c>
      <c r="FX1000" s="450" t="e">
        <f t="shared" si="467"/>
        <v>#REF!</v>
      </c>
      <c r="FY1000" s="450" t="e">
        <f t="shared" si="467"/>
        <v>#REF!</v>
      </c>
      <c r="FZ1000" s="450" t="e">
        <f t="shared" si="467"/>
        <v>#REF!</v>
      </c>
      <c r="GA1000" s="450" t="e">
        <f t="shared" si="467"/>
        <v>#REF!</v>
      </c>
      <c r="GB1000" s="450" t="e">
        <f t="shared" si="467"/>
        <v>#REF!</v>
      </c>
      <c r="GC1000" s="450" t="e">
        <f t="shared" si="467"/>
        <v>#REF!</v>
      </c>
      <c r="GD1000" s="450" t="e">
        <f t="shared" si="467"/>
        <v>#REF!</v>
      </c>
      <c r="GE1000" s="450" t="e">
        <f t="shared" si="467"/>
        <v>#REF!</v>
      </c>
      <c r="GF1000" s="450" t="e">
        <f t="shared" si="467"/>
        <v>#REF!</v>
      </c>
      <c r="GG1000" s="450" t="e">
        <f t="shared" si="467"/>
        <v>#REF!</v>
      </c>
      <c r="GH1000" s="450" t="e">
        <f t="shared" si="467"/>
        <v>#REF!</v>
      </c>
      <c r="GI1000" s="450" t="e">
        <f t="shared" si="467"/>
        <v>#REF!</v>
      </c>
      <c r="GJ1000" s="450" t="e">
        <f t="shared" si="467"/>
        <v>#REF!</v>
      </c>
      <c r="GK1000" s="450" t="e">
        <f t="shared" si="467"/>
        <v>#REF!</v>
      </c>
      <c r="GL1000" s="450" t="e">
        <f t="shared" si="467"/>
        <v>#REF!</v>
      </c>
      <c r="GM1000" s="450" t="e">
        <f t="shared" si="467"/>
        <v>#REF!</v>
      </c>
      <c r="GN1000" s="450" t="e">
        <f t="shared" si="467"/>
        <v>#REF!</v>
      </c>
      <c r="GO1000" s="450" t="e">
        <f t="shared" si="467"/>
        <v>#REF!</v>
      </c>
      <c r="GP1000" s="450" t="e">
        <f t="shared" si="467"/>
        <v>#REF!</v>
      </c>
      <c r="GQ1000" s="450" t="e">
        <f t="shared" si="467"/>
        <v>#REF!</v>
      </c>
      <c r="GR1000" s="450" t="e">
        <f t="shared" si="467"/>
        <v>#REF!</v>
      </c>
      <c r="GS1000" s="450" t="e">
        <f t="shared" si="467"/>
        <v>#REF!</v>
      </c>
      <c r="GT1000" s="450" t="e">
        <f t="shared" si="467"/>
        <v>#REF!</v>
      </c>
      <c r="GU1000" s="450" t="e">
        <f t="shared" si="467"/>
        <v>#REF!</v>
      </c>
      <c r="GV1000" s="450" t="e">
        <f t="shared" si="467"/>
        <v>#REF!</v>
      </c>
      <c r="GW1000" s="450" t="e">
        <f t="shared" si="467"/>
        <v>#REF!</v>
      </c>
      <c r="GX1000" s="450" t="e">
        <f t="shared" si="467"/>
        <v>#REF!</v>
      </c>
      <c r="GY1000" s="450" t="e">
        <f t="shared" si="467"/>
        <v>#REF!</v>
      </c>
      <c r="GZ1000" s="450" t="e">
        <f t="shared" si="467"/>
        <v>#REF!</v>
      </c>
      <c r="HA1000" s="450" t="e">
        <f t="shared" si="467"/>
        <v>#REF!</v>
      </c>
      <c r="HB1000" s="450" t="e">
        <f t="shared" ref="HB1000:ID1000" si="468">HA1004</f>
        <v>#REF!</v>
      </c>
      <c r="HC1000" s="450" t="e">
        <f t="shared" si="468"/>
        <v>#REF!</v>
      </c>
      <c r="HD1000" s="450" t="e">
        <f t="shared" si="468"/>
        <v>#REF!</v>
      </c>
      <c r="HE1000" s="450" t="e">
        <f t="shared" si="468"/>
        <v>#REF!</v>
      </c>
      <c r="HF1000" s="450" t="e">
        <f t="shared" si="468"/>
        <v>#REF!</v>
      </c>
      <c r="HG1000" s="450" t="e">
        <f t="shared" si="468"/>
        <v>#REF!</v>
      </c>
      <c r="HH1000" s="450" t="e">
        <f t="shared" si="468"/>
        <v>#REF!</v>
      </c>
      <c r="HI1000" s="450" t="e">
        <f t="shared" si="468"/>
        <v>#REF!</v>
      </c>
      <c r="HJ1000" s="450" t="e">
        <f t="shared" si="468"/>
        <v>#REF!</v>
      </c>
      <c r="HK1000" s="450" t="e">
        <f t="shared" si="468"/>
        <v>#REF!</v>
      </c>
      <c r="HL1000" s="450" t="e">
        <f t="shared" si="468"/>
        <v>#REF!</v>
      </c>
      <c r="HM1000" s="450" t="e">
        <f t="shared" si="468"/>
        <v>#REF!</v>
      </c>
      <c r="HN1000" s="450" t="e">
        <f t="shared" si="468"/>
        <v>#REF!</v>
      </c>
      <c r="HO1000" s="450" t="e">
        <f t="shared" si="468"/>
        <v>#REF!</v>
      </c>
      <c r="HP1000" s="450" t="e">
        <f t="shared" si="468"/>
        <v>#REF!</v>
      </c>
      <c r="HQ1000" s="450" t="e">
        <f t="shared" si="468"/>
        <v>#REF!</v>
      </c>
      <c r="HR1000" s="450" t="e">
        <f t="shared" si="468"/>
        <v>#REF!</v>
      </c>
      <c r="HS1000" s="450" t="e">
        <f t="shared" si="468"/>
        <v>#REF!</v>
      </c>
      <c r="HT1000" s="450" t="e">
        <f t="shared" si="468"/>
        <v>#REF!</v>
      </c>
      <c r="HU1000" s="450" t="e">
        <f t="shared" si="468"/>
        <v>#REF!</v>
      </c>
      <c r="HV1000" s="450" t="e">
        <f t="shared" si="468"/>
        <v>#REF!</v>
      </c>
      <c r="HW1000" s="450" t="e">
        <f t="shared" si="468"/>
        <v>#REF!</v>
      </c>
      <c r="HX1000" s="450" t="e">
        <f t="shared" si="468"/>
        <v>#REF!</v>
      </c>
      <c r="HY1000" s="450" t="e">
        <f t="shared" si="468"/>
        <v>#REF!</v>
      </c>
      <c r="HZ1000" s="450" t="e">
        <f t="shared" si="468"/>
        <v>#REF!</v>
      </c>
      <c r="IA1000" s="450" t="e">
        <f t="shared" si="468"/>
        <v>#REF!</v>
      </c>
      <c r="IB1000" s="450" t="e">
        <f t="shared" si="468"/>
        <v>#REF!</v>
      </c>
      <c r="IC1000" s="450" t="e">
        <f t="shared" si="468"/>
        <v>#REF!</v>
      </c>
      <c r="ID1000" s="450" t="e">
        <f t="shared" si="468"/>
        <v>#REF!</v>
      </c>
    </row>
    <row r="1001" spans="1:238" ht="15" x14ac:dyDescent="0.25">
      <c r="B1001" t="s">
        <v>295</v>
      </c>
      <c r="D1001"/>
      <c r="E1001"/>
      <c r="F1001"/>
      <c r="G1001"/>
      <c r="H1001" s="449"/>
      <c r="I1001" s="3"/>
      <c r="J1001" s="306" t="s">
        <v>5</v>
      </c>
      <c r="K1001"/>
      <c r="L1001"/>
      <c r="M1001"/>
      <c r="N1001"/>
      <c r="O1001"/>
      <c r="P1001" s="127">
        <f>SUM(R1001:CP1001)</f>
        <v>51.787399857521208</v>
      </c>
      <c r="Q1001"/>
      <c r="R1001" s="221">
        <f>R1024</f>
        <v>0</v>
      </c>
      <c r="S1001" s="221">
        <f t="shared" ref="S1001:CD1001" si="469">S1024</f>
        <v>0</v>
      </c>
      <c r="T1001" s="221">
        <f t="shared" si="469"/>
        <v>0</v>
      </c>
      <c r="U1001" s="221">
        <f t="shared" si="469"/>
        <v>51.787399857521208</v>
      </c>
      <c r="V1001" s="221">
        <f t="shared" si="469"/>
        <v>0</v>
      </c>
      <c r="W1001" s="221">
        <f t="shared" si="469"/>
        <v>0</v>
      </c>
      <c r="X1001" s="221">
        <f t="shared" si="469"/>
        <v>0</v>
      </c>
      <c r="Y1001" s="221">
        <f t="shared" si="469"/>
        <v>0</v>
      </c>
      <c r="Z1001" s="221">
        <f t="shared" si="469"/>
        <v>0</v>
      </c>
      <c r="AA1001" s="221">
        <f t="shared" si="469"/>
        <v>0</v>
      </c>
      <c r="AB1001" s="221">
        <f t="shared" si="469"/>
        <v>0</v>
      </c>
      <c r="AC1001" s="221">
        <f t="shared" si="469"/>
        <v>0</v>
      </c>
      <c r="AD1001" s="221">
        <f t="shared" si="469"/>
        <v>0</v>
      </c>
      <c r="AE1001" s="221">
        <f t="shared" si="469"/>
        <v>0</v>
      </c>
      <c r="AF1001" s="221">
        <f t="shared" si="469"/>
        <v>0</v>
      </c>
      <c r="AG1001" s="221">
        <f t="shared" si="469"/>
        <v>0</v>
      </c>
      <c r="AH1001" s="221">
        <f t="shared" si="469"/>
        <v>0</v>
      </c>
      <c r="AI1001" s="221">
        <f t="shared" si="469"/>
        <v>0</v>
      </c>
      <c r="AJ1001" s="221">
        <f t="shared" si="469"/>
        <v>0</v>
      </c>
      <c r="AK1001" s="221">
        <f t="shared" si="469"/>
        <v>0</v>
      </c>
      <c r="AL1001" s="221">
        <f t="shared" si="469"/>
        <v>0</v>
      </c>
      <c r="AM1001" s="221">
        <f t="shared" si="469"/>
        <v>0</v>
      </c>
      <c r="AN1001" s="221">
        <f t="shared" si="469"/>
        <v>0</v>
      </c>
      <c r="AO1001" s="221">
        <f t="shared" si="469"/>
        <v>0</v>
      </c>
      <c r="AP1001" s="221">
        <f t="shared" si="469"/>
        <v>0</v>
      </c>
      <c r="AQ1001" s="221">
        <f t="shared" si="469"/>
        <v>0</v>
      </c>
      <c r="AR1001" s="221">
        <f t="shared" si="469"/>
        <v>0</v>
      </c>
      <c r="AS1001" s="221">
        <f t="shared" si="469"/>
        <v>0</v>
      </c>
      <c r="AT1001" s="221">
        <f t="shared" si="469"/>
        <v>0</v>
      </c>
      <c r="AU1001" s="221">
        <f t="shared" si="469"/>
        <v>0</v>
      </c>
      <c r="AV1001" s="221">
        <f t="shared" si="469"/>
        <v>0</v>
      </c>
      <c r="AW1001" s="221">
        <f t="shared" si="469"/>
        <v>0</v>
      </c>
      <c r="AX1001" s="221">
        <f t="shared" si="469"/>
        <v>0</v>
      </c>
      <c r="AY1001" s="221">
        <f t="shared" si="469"/>
        <v>0</v>
      </c>
      <c r="AZ1001" s="221">
        <f t="shared" si="469"/>
        <v>0</v>
      </c>
      <c r="BA1001" s="221">
        <f t="shared" si="469"/>
        <v>0</v>
      </c>
      <c r="BB1001" s="221">
        <f t="shared" si="469"/>
        <v>0</v>
      </c>
      <c r="BC1001" s="221">
        <f t="shared" si="469"/>
        <v>0</v>
      </c>
      <c r="BD1001" s="221">
        <f t="shared" si="469"/>
        <v>0</v>
      </c>
      <c r="BE1001" s="221">
        <f t="shared" si="469"/>
        <v>0</v>
      </c>
      <c r="BF1001" s="221">
        <f t="shared" si="469"/>
        <v>0</v>
      </c>
      <c r="BG1001" s="221">
        <f t="shared" si="469"/>
        <v>0</v>
      </c>
      <c r="BH1001" s="221">
        <f t="shared" si="469"/>
        <v>0</v>
      </c>
      <c r="BI1001" s="221">
        <f t="shared" si="469"/>
        <v>0</v>
      </c>
      <c r="BJ1001" s="221">
        <f t="shared" si="469"/>
        <v>0</v>
      </c>
      <c r="BK1001" s="221">
        <f t="shared" si="469"/>
        <v>0</v>
      </c>
      <c r="BL1001" s="221">
        <f t="shared" si="469"/>
        <v>0</v>
      </c>
      <c r="BM1001" s="221">
        <f t="shared" si="469"/>
        <v>0</v>
      </c>
      <c r="BN1001" s="221">
        <f t="shared" si="469"/>
        <v>0</v>
      </c>
      <c r="BO1001" s="221">
        <f t="shared" si="469"/>
        <v>0</v>
      </c>
      <c r="BP1001" s="221">
        <f t="shared" si="469"/>
        <v>0</v>
      </c>
      <c r="BQ1001" s="221">
        <f t="shared" si="469"/>
        <v>0</v>
      </c>
      <c r="BR1001" s="221">
        <f t="shared" si="469"/>
        <v>0</v>
      </c>
      <c r="BS1001" s="221">
        <f t="shared" si="469"/>
        <v>0</v>
      </c>
      <c r="BT1001" s="221">
        <f t="shared" si="469"/>
        <v>0</v>
      </c>
      <c r="BU1001" s="221">
        <f t="shared" si="469"/>
        <v>0</v>
      </c>
      <c r="BV1001" s="221">
        <f t="shared" si="469"/>
        <v>0</v>
      </c>
      <c r="BW1001" s="221">
        <f t="shared" si="469"/>
        <v>0</v>
      </c>
      <c r="BX1001" s="221">
        <f t="shared" si="469"/>
        <v>0</v>
      </c>
      <c r="BY1001" s="221">
        <f t="shared" si="469"/>
        <v>0</v>
      </c>
      <c r="BZ1001" s="221">
        <f t="shared" si="469"/>
        <v>0</v>
      </c>
      <c r="CA1001" s="221">
        <f t="shared" si="469"/>
        <v>0</v>
      </c>
      <c r="CB1001" s="221">
        <f t="shared" si="469"/>
        <v>0</v>
      </c>
      <c r="CC1001" s="221">
        <f t="shared" si="469"/>
        <v>0</v>
      </c>
      <c r="CD1001" s="221">
        <f t="shared" si="469"/>
        <v>0</v>
      </c>
      <c r="CE1001" s="221">
        <f t="shared" ref="CE1001:CP1001" si="470">CE1024</f>
        <v>0</v>
      </c>
      <c r="CF1001" s="221">
        <f t="shared" si="470"/>
        <v>0</v>
      </c>
      <c r="CG1001" s="221">
        <f t="shared" si="470"/>
        <v>0</v>
      </c>
      <c r="CH1001" s="221">
        <f t="shared" si="470"/>
        <v>0</v>
      </c>
      <c r="CI1001" s="221">
        <f t="shared" si="470"/>
        <v>0</v>
      </c>
      <c r="CJ1001" s="221">
        <f t="shared" si="470"/>
        <v>0</v>
      </c>
      <c r="CK1001" s="221">
        <f t="shared" si="470"/>
        <v>0</v>
      </c>
      <c r="CL1001" s="221">
        <f t="shared" si="470"/>
        <v>0</v>
      </c>
      <c r="CM1001" s="221">
        <f t="shared" si="470"/>
        <v>0</v>
      </c>
      <c r="CN1001" s="221">
        <f t="shared" si="470"/>
        <v>0</v>
      </c>
      <c r="CO1001" s="221">
        <f t="shared" si="470"/>
        <v>0</v>
      </c>
      <c r="CP1001" s="221">
        <f t="shared" si="470"/>
        <v>0</v>
      </c>
      <c r="CQ1001" s="450">
        <f>[17]Fund!CP959</f>
        <v>0</v>
      </c>
      <c r="CR1001" s="450">
        <f>[17]Fund!CR959</f>
        <v>0</v>
      </c>
      <c r="CS1001" s="450">
        <f>[17]Fund!CS959</f>
        <v>0</v>
      </c>
      <c r="CT1001" s="450">
        <f>[17]Fund!CT959</f>
        <v>0</v>
      </c>
      <c r="CU1001" s="450">
        <f>[17]Fund!CU959</f>
        <v>0</v>
      </c>
      <c r="CV1001" s="450">
        <f>[17]Fund!CV959</f>
        <v>0</v>
      </c>
      <c r="CW1001" s="450">
        <f>[17]Fund!CW959</f>
        <v>0</v>
      </c>
      <c r="CX1001" s="450">
        <f>[17]Fund!CX959</f>
        <v>0</v>
      </c>
      <c r="CY1001" s="450">
        <f>[17]Fund!CY959</f>
        <v>0</v>
      </c>
      <c r="CZ1001" s="450">
        <f>[17]Fund!CZ959</f>
        <v>0</v>
      </c>
      <c r="DA1001" s="450">
        <f>[17]Fund!DA959</f>
        <v>0</v>
      </c>
      <c r="DB1001" s="450">
        <f>[17]Fund!DB959</f>
        <v>0</v>
      </c>
      <c r="DC1001" s="450">
        <f>[17]Fund!DC959</f>
        <v>0</v>
      </c>
      <c r="DD1001" s="450">
        <f>[17]Fund!DD959</f>
        <v>0</v>
      </c>
      <c r="DE1001" s="450">
        <f>[17]Fund!DE959</f>
        <v>0</v>
      </c>
      <c r="DF1001" s="450">
        <f>[17]Fund!DF959</f>
        <v>0</v>
      </c>
      <c r="DG1001" s="450">
        <f>[17]Fund!DG959</f>
        <v>0</v>
      </c>
      <c r="DH1001" s="450">
        <f>[17]Fund!DH959</f>
        <v>0</v>
      </c>
      <c r="DI1001" s="450">
        <f>[17]Fund!DI959</f>
        <v>0</v>
      </c>
      <c r="DJ1001" s="450">
        <f>[17]Fund!DJ959</f>
        <v>0</v>
      </c>
      <c r="DK1001" s="450">
        <f>[17]Fund!DK959</f>
        <v>0</v>
      </c>
      <c r="DL1001" s="450">
        <f>[17]Fund!DL959</f>
        <v>0</v>
      </c>
      <c r="DM1001" s="450">
        <f>[17]Fund!DM959</f>
        <v>0</v>
      </c>
      <c r="DN1001" s="450">
        <f>[17]Fund!DN959</f>
        <v>0</v>
      </c>
      <c r="DO1001" s="450">
        <f>[17]Fund!DO959</f>
        <v>0</v>
      </c>
      <c r="DP1001" s="450">
        <f>[17]Fund!DP959</f>
        <v>0</v>
      </c>
      <c r="DQ1001" s="450">
        <f>[17]Fund!DQ959</f>
        <v>0</v>
      </c>
      <c r="DR1001" s="450">
        <f>[17]Fund!DR959</f>
        <v>0</v>
      </c>
      <c r="DS1001" s="450">
        <f>[17]Fund!DS959</f>
        <v>0</v>
      </c>
      <c r="DT1001" s="450">
        <f>[17]Fund!DT959</f>
        <v>0</v>
      </c>
      <c r="DU1001" s="450">
        <f>[17]Fund!DU959</f>
        <v>0</v>
      </c>
      <c r="DV1001" s="450">
        <f>[17]Fund!DV959</f>
        <v>0</v>
      </c>
      <c r="DW1001" s="450">
        <f>[17]Fund!DW959</f>
        <v>0</v>
      </c>
      <c r="DX1001" s="450">
        <f>[17]Fund!DX959</f>
        <v>0</v>
      </c>
      <c r="DY1001" s="450">
        <f>[17]Fund!DY959</f>
        <v>0</v>
      </c>
      <c r="DZ1001" s="450">
        <f>[17]Fund!DZ959</f>
        <v>0</v>
      </c>
      <c r="EA1001" s="450">
        <f>[17]Fund!EA959</f>
        <v>0</v>
      </c>
      <c r="EB1001" s="450">
        <f>[17]Fund!EB959</f>
        <v>0</v>
      </c>
      <c r="EC1001" s="450">
        <f>[17]Fund!EC959</f>
        <v>0</v>
      </c>
      <c r="ED1001" s="450">
        <f>[17]Fund!ED959</f>
        <v>0</v>
      </c>
      <c r="EE1001" s="450">
        <f>[17]Fund!EE959</f>
        <v>0</v>
      </c>
      <c r="EF1001" s="450">
        <f>[17]Fund!EF959</f>
        <v>0</v>
      </c>
      <c r="EG1001" s="450">
        <f>[17]Fund!EG959</f>
        <v>0</v>
      </c>
      <c r="EH1001" s="450">
        <f>[17]Fund!EH959</f>
        <v>0</v>
      </c>
      <c r="EI1001" s="450">
        <f>[17]Fund!EI959</f>
        <v>0</v>
      </c>
      <c r="EJ1001" s="450">
        <f>[17]Fund!EJ959</f>
        <v>0</v>
      </c>
      <c r="EK1001" s="450">
        <f>[17]Fund!EK959</f>
        <v>0</v>
      </c>
      <c r="EL1001" s="450">
        <f>[17]Fund!EL959</f>
        <v>0</v>
      </c>
      <c r="EM1001" s="450">
        <f>[17]Fund!EM959</f>
        <v>0</v>
      </c>
      <c r="EN1001" s="450">
        <f>[17]Fund!EN959</f>
        <v>0</v>
      </c>
      <c r="EO1001" s="450">
        <f>[17]Fund!EO959</f>
        <v>0</v>
      </c>
      <c r="EP1001" s="450">
        <f>[17]Fund!EP959</f>
        <v>0</v>
      </c>
      <c r="EQ1001" s="450">
        <f>[17]Fund!EQ959</f>
        <v>0</v>
      </c>
      <c r="ER1001" s="450">
        <f>[17]Fund!ER959</f>
        <v>0</v>
      </c>
      <c r="ES1001" s="450">
        <f>[17]Fund!ES959</f>
        <v>0</v>
      </c>
      <c r="ET1001" s="450">
        <f>[17]Fund!ET959</f>
        <v>0</v>
      </c>
      <c r="EU1001" s="450">
        <f>[17]Fund!EU959</f>
        <v>0</v>
      </c>
      <c r="EV1001" s="450">
        <f>[17]Fund!EV959</f>
        <v>0</v>
      </c>
      <c r="EW1001" s="450">
        <f>[17]Fund!EW959</f>
        <v>0</v>
      </c>
      <c r="EX1001" s="450">
        <f>[17]Fund!EX959</f>
        <v>0</v>
      </c>
      <c r="EY1001" s="450">
        <f>[17]Fund!EY959</f>
        <v>0</v>
      </c>
      <c r="EZ1001" s="450">
        <f>[17]Fund!EZ959</f>
        <v>0</v>
      </c>
      <c r="FA1001" s="450">
        <f>[17]Fund!FA959</f>
        <v>0</v>
      </c>
      <c r="FB1001" s="450">
        <f>[17]Fund!FB959</f>
        <v>0</v>
      </c>
      <c r="FC1001" s="450">
        <f>[17]Fund!FC959</f>
        <v>0</v>
      </c>
      <c r="FD1001" s="450">
        <f>[17]Fund!FD959</f>
        <v>0</v>
      </c>
      <c r="FE1001" s="450">
        <f>[17]Fund!FE959</f>
        <v>0</v>
      </c>
      <c r="FF1001" s="450">
        <f>[17]Fund!FF959</f>
        <v>0</v>
      </c>
      <c r="FG1001" s="450">
        <f>[17]Fund!FG959</f>
        <v>0</v>
      </c>
      <c r="FH1001" s="450">
        <f>[17]Fund!FH959</f>
        <v>0</v>
      </c>
      <c r="FI1001" s="450">
        <f>[17]Fund!FI959</f>
        <v>0</v>
      </c>
      <c r="FJ1001" s="450">
        <f>[17]Fund!FJ959</f>
        <v>0</v>
      </c>
      <c r="FK1001" s="450">
        <f>[17]Fund!FK959</f>
        <v>0</v>
      </c>
      <c r="FL1001" s="450">
        <f>[17]Fund!FL959</f>
        <v>0</v>
      </c>
      <c r="FM1001" s="450">
        <f>[17]Fund!FM959</f>
        <v>0</v>
      </c>
      <c r="FN1001" s="450">
        <f>[17]Fund!FN959</f>
        <v>0</v>
      </c>
      <c r="FO1001" s="450">
        <f>[17]Fund!FO959</f>
        <v>0</v>
      </c>
      <c r="FP1001" s="450">
        <f>[17]Fund!FP959</f>
        <v>0</v>
      </c>
      <c r="FQ1001" s="450">
        <f>[17]Fund!FQ959</f>
        <v>0</v>
      </c>
      <c r="FR1001" s="450">
        <f>[17]Fund!FR959</f>
        <v>0</v>
      </c>
      <c r="FS1001" s="450">
        <f>[17]Fund!FS959</f>
        <v>0</v>
      </c>
      <c r="FT1001" s="450">
        <f>[17]Fund!FT959</f>
        <v>0</v>
      </c>
      <c r="FU1001" s="450">
        <f>[17]Fund!FU959</f>
        <v>0</v>
      </c>
      <c r="FV1001" s="450">
        <f>[17]Fund!FV959</f>
        <v>0</v>
      </c>
      <c r="FW1001" s="450">
        <f>[17]Fund!FW959</f>
        <v>0</v>
      </c>
      <c r="FX1001" s="450">
        <f>[17]Fund!FX959</f>
        <v>0</v>
      </c>
      <c r="FY1001" s="450">
        <f>[17]Fund!FY959</f>
        <v>0</v>
      </c>
      <c r="FZ1001" s="450">
        <f>[17]Fund!FZ959</f>
        <v>0</v>
      </c>
      <c r="GA1001" s="450">
        <f>[17]Fund!GA959</f>
        <v>0</v>
      </c>
      <c r="GB1001" s="450">
        <f>[17]Fund!GB959</f>
        <v>0</v>
      </c>
      <c r="GC1001" s="450">
        <f>[17]Fund!GC959</f>
        <v>0</v>
      </c>
      <c r="GD1001" s="450">
        <f>[17]Fund!GD959</f>
        <v>0</v>
      </c>
      <c r="GE1001" s="450">
        <f>[17]Fund!GE959</f>
        <v>0</v>
      </c>
      <c r="GF1001" s="450">
        <f>[17]Fund!GF959</f>
        <v>0</v>
      </c>
      <c r="GG1001" s="450">
        <f>[17]Fund!GG959</f>
        <v>0</v>
      </c>
      <c r="GH1001" s="450">
        <f>[17]Fund!GH959</f>
        <v>0</v>
      </c>
      <c r="GI1001" s="450">
        <f>[17]Fund!GI959</f>
        <v>0</v>
      </c>
      <c r="GJ1001" s="450">
        <f>[17]Fund!GJ959</f>
        <v>0</v>
      </c>
      <c r="GK1001" s="450">
        <f>[17]Fund!GK959</f>
        <v>0</v>
      </c>
      <c r="GL1001" s="450">
        <f>[17]Fund!GL959</f>
        <v>0</v>
      </c>
      <c r="GM1001" s="450">
        <f>[17]Fund!GM959</f>
        <v>0</v>
      </c>
      <c r="GN1001" s="450">
        <f>[17]Fund!GN959</f>
        <v>0</v>
      </c>
      <c r="GO1001" s="450">
        <f>[17]Fund!GO959</f>
        <v>0</v>
      </c>
      <c r="GP1001" s="450">
        <f>[17]Fund!GP959</f>
        <v>0</v>
      </c>
      <c r="GQ1001" s="450">
        <f>[17]Fund!GQ959</f>
        <v>0</v>
      </c>
      <c r="GR1001" s="450">
        <f>[17]Fund!GR959</f>
        <v>0</v>
      </c>
      <c r="GS1001" s="450">
        <f>[17]Fund!GS959</f>
        <v>0</v>
      </c>
      <c r="GT1001" s="450">
        <f>[17]Fund!GT959</f>
        <v>0</v>
      </c>
      <c r="GU1001" s="450">
        <f>[17]Fund!GU959</f>
        <v>0</v>
      </c>
      <c r="GV1001" s="450">
        <f>[17]Fund!GV959</f>
        <v>0</v>
      </c>
      <c r="GW1001" s="450">
        <f>[17]Fund!GW959</f>
        <v>0</v>
      </c>
      <c r="GX1001" s="450">
        <f>[17]Fund!GX959</f>
        <v>0</v>
      </c>
      <c r="GY1001" s="450">
        <f>[17]Fund!GY959</f>
        <v>0</v>
      </c>
      <c r="GZ1001" s="450">
        <f>[17]Fund!GZ959</f>
        <v>0</v>
      </c>
      <c r="HA1001" s="450">
        <f>[17]Fund!HA959</f>
        <v>0</v>
      </c>
      <c r="HB1001" s="450">
        <f>[17]Fund!HB959</f>
        <v>0</v>
      </c>
      <c r="HC1001" s="450">
        <f>[17]Fund!HC959</f>
        <v>0</v>
      </c>
      <c r="HD1001" s="450">
        <f>[17]Fund!HD959</f>
        <v>0</v>
      </c>
      <c r="HE1001" s="450">
        <f>[17]Fund!HE959</f>
        <v>0</v>
      </c>
      <c r="HF1001" s="450">
        <f>[17]Fund!HF959</f>
        <v>0</v>
      </c>
      <c r="HG1001" s="450">
        <f>[17]Fund!HG959</f>
        <v>0</v>
      </c>
      <c r="HH1001" s="450">
        <f>[17]Fund!HH959</f>
        <v>0</v>
      </c>
      <c r="HI1001" s="450">
        <f>[17]Fund!HI959</f>
        <v>0</v>
      </c>
      <c r="HJ1001" s="450">
        <f>[17]Fund!HJ959</f>
        <v>0</v>
      </c>
      <c r="HK1001" s="450">
        <f>[17]Fund!HK959</f>
        <v>0</v>
      </c>
      <c r="HL1001" s="450">
        <f>[17]Fund!HL959</f>
        <v>0</v>
      </c>
      <c r="HM1001" s="450">
        <f>[17]Fund!HM959</f>
        <v>0</v>
      </c>
      <c r="HN1001" s="450">
        <f>[17]Fund!HN959</f>
        <v>0</v>
      </c>
      <c r="HO1001" s="450">
        <f>[17]Fund!HO959</f>
        <v>0</v>
      </c>
      <c r="HP1001" s="450">
        <f>[17]Fund!HP959</f>
        <v>0</v>
      </c>
      <c r="HQ1001" s="450">
        <f>[17]Fund!HQ959</f>
        <v>0</v>
      </c>
      <c r="HR1001" s="450">
        <f>[17]Fund!HR959</f>
        <v>0</v>
      </c>
      <c r="HS1001" s="450">
        <f>[17]Fund!HS959</f>
        <v>0</v>
      </c>
      <c r="HT1001" s="450">
        <f>[17]Fund!HT959</f>
        <v>0</v>
      </c>
      <c r="HU1001" s="450">
        <f>[17]Fund!HU959</f>
        <v>0</v>
      </c>
      <c r="HV1001" s="450">
        <f>[17]Fund!HV959</f>
        <v>0</v>
      </c>
      <c r="HW1001" s="450">
        <f>[17]Fund!HW959</f>
        <v>0</v>
      </c>
      <c r="HX1001" s="450">
        <f>[17]Fund!HX959</f>
        <v>0</v>
      </c>
      <c r="HY1001" s="450">
        <f>[17]Fund!HY959</f>
        <v>0</v>
      </c>
      <c r="HZ1001" s="450">
        <f>[17]Fund!HZ959</f>
        <v>0</v>
      </c>
      <c r="IA1001" s="450">
        <f>[17]Fund!IA959</f>
        <v>0</v>
      </c>
      <c r="IB1001" s="450">
        <f>[17]Fund!IB959</f>
        <v>0</v>
      </c>
      <c r="IC1001" s="450">
        <f>[17]Fund!IC959</f>
        <v>0</v>
      </c>
      <c r="ID1001" s="450">
        <f>[17]Fund!ID959</f>
        <v>0</v>
      </c>
    </row>
    <row r="1002" spans="1:238" ht="15" x14ac:dyDescent="0.25">
      <c r="B1002" s="3" t="s">
        <v>319</v>
      </c>
      <c r="I1002" s="3"/>
      <c r="J1002" s="306" t="s">
        <v>5</v>
      </c>
      <c r="K1002"/>
      <c r="L1002"/>
      <c r="M1002"/>
      <c r="N1002"/>
      <c r="O1002"/>
      <c r="P1002" s="127">
        <f t="shared" ref="P1002:P1003" ca="1" si="471">SUM(R1002:CP1002)</f>
        <v>0</v>
      </c>
      <c r="Q1002"/>
      <c r="R1002" s="221">
        <f ca="1">R1025</f>
        <v>0</v>
      </c>
      <c r="S1002" s="221">
        <f t="shared" ref="S1002:CD1002" ca="1" si="472">S1025</f>
        <v>0</v>
      </c>
      <c r="T1002" s="221">
        <f t="shared" ca="1" si="472"/>
        <v>0</v>
      </c>
      <c r="U1002" s="221">
        <f t="shared" ca="1" si="472"/>
        <v>0</v>
      </c>
      <c r="V1002" s="221">
        <f t="shared" ca="1" si="472"/>
        <v>0</v>
      </c>
      <c r="W1002" s="221">
        <f t="shared" ca="1" si="472"/>
        <v>0</v>
      </c>
      <c r="X1002" s="221">
        <f t="shared" ca="1" si="472"/>
        <v>0</v>
      </c>
      <c r="Y1002" s="221">
        <f t="shared" ca="1" si="472"/>
        <v>0</v>
      </c>
      <c r="Z1002" s="221">
        <f t="shared" ca="1" si="472"/>
        <v>0</v>
      </c>
      <c r="AA1002" s="221">
        <f t="shared" ca="1" si="472"/>
        <v>0</v>
      </c>
      <c r="AB1002" s="221">
        <f t="shared" ca="1" si="472"/>
        <v>0</v>
      </c>
      <c r="AC1002" s="221">
        <f t="shared" ca="1" si="472"/>
        <v>0</v>
      </c>
      <c r="AD1002" s="221">
        <f t="shared" ca="1" si="472"/>
        <v>0</v>
      </c>
      <c r="AE1002" s="221">
        <f t="shared" ca="1" si="472"/>
        <v>0</v>
      </c>
      <c r="AF1002" s="221">
        <f t="shared" ca="1" si="472"/>
        <v>0</v>
      </c>
      <c r="AG1002" s="221">
        <f t="shared" ca="1" si="472"/>
        <v>0</v>
      </c>
      <c r="AH1002" s="221">
        <f t="shared" ca="1" si="472"/>
        <v>0</v>
      </c>
      <c r="AI1002" s="221">
        <f t="shared" ca="1" si="472"/>
        <v>0</v>
      </c>
      <c r="AJ1002" s="221">
        <f t="shared" ca="1" si="472"/>
        <v>0</v>
      </c>
      <c r="AK1002" s="221">
        <f t="shared" ca="1" si="472"/>
        <v>0</v>
      </c>
      <c r="AL1002" s="221">
        <f t="shared" ca="1" si="472"/>
        <v>0</v>
      </c>
      <c r="AM1002" s="221">
        <f t="shared" ca="1" si="472"/>
        <v>0</v>
      </c>
      <c r="AN1002" s="221">
        <f t="shared" ca="1" si="472"/>
        <v>0</v>
      </c>
      <c r="AO1002" s="221">
        <f t="shared" ca="1" si="472"/>
        <v>0</v>
      </c>
      <c r="AP1002" s="221">
        <f t="shared" ca="1" si="472"/>
        <v>0</v>
      </c>
      <c r="AQ1002" s="221">
        <f t="shared" ca="1" si="472"/>
        <v>0</v>
      </c>
      <c r="AR1002" s="221">
        <f t="shared" ca="1" si="472"/>
        <v>0</v>
      </c>
      <c r="AS1002" s="221">
        <f t="shared" ca="1" si="472"/>
        <v>0</v>
      </c>
      <c r="AT1002" s="221">
        <f t="shared" ca="1" si="472"/>
        <v>0</v>
      </c>
      <c r="AU1002" s="221">
        <f t="shared" ca="1" si="472"/>
        <v>0</v>
      </c>
      <c r="AV1002" s="221">
        <f t="shared" ca="1" si="472"/>
        <v>0</v>
      </c>
      <c r="AW1002" s="221">
        <f t="shared" ca="1" si="472"/>
        <v>0</v>
      </c>
      <c r="AX1002" s="221">
        <f t="shared" ca="1" si="472"/>
        <v>0</v>
      </c>
      <c r="AY1002" s="221">
        <f t="shared" ca="1" si="472"/>
        <v>0</v>
      </c>
      <c r="AZ1002" s="221">
        <f t="shared" ca="1" si="472"/>
        <v>0</v>
      </c>
      <c r="BA1002" s="221">
        <f t="shared" ca="1" si="472"/>
        <v>0</v>
      </c>
      <c r="BB1002" s="221">
        <f t="shared" ca="1" si="472"/>
        <v>0</v>
      </c>
      <c r="BC1002" s="221">
        <f t="shared" ca="1" si="472"/>
        <v>0</v>
      </c>
      <c r="BD1002" s="221">
        <f t="shared" ca="1" si="472"/>
        <v>0</v>
      </c>
      <c r="BE1002" s="221">
        <f t="shared" ca="1" si="472"/>
        <v>0</v>
      </c>
      <c r="BF1002" s="221">
        <f t="shared" ca="1" si="472"/>
        <v>0</v>
      </c>
      <c r="BG1002" s="221">
        <f t="shared" ca="1" si="472"/>
        <v>0</v>
      </c>
      <c r="BH1002" s="221">
        <f t="shared" ca="1" si="472"/>
        <v>0</v>
      </c>
      <c r="BI1002" s="221">
        <f t="shared" ca="1" si="472"/>
        <v>0</v>
      </c>
      <c r="BJ1002" s="221">
        <f t="shared" ca="1" si="472"/>
        <v>0</v>
      </c>
      <c r="BK1002" s="221">
        <f t="shared" ca="1" si="472"/>
        <v>0</v>
      </c>
      <c r="BL1002" s="221">
        <f t="shared" ca="1" si="472"/>
        <v>0</v>
      </c>
      <c r="BM1002" s="221">
        <f t="shared" ca="1" si="472"/>
        <v>0</v>
      </c>
      <c r="BN1002" s="221">
        <f t="shared" ca="1" si="472"/>
        <v>0</v>
      </c>
      <c r="BO1002" s="221">
        <f t="shared" ca="1" si="472"/>
        <v>0</v>
      </c>
      <c r="BP1002" s="221">
        <f t="shared" ca="1" si="472"/>
        <v>0</v>
      </c>
      <c r="BQ1002" s="221">
        <f t="shared" ca="1" si="472"/>
        <v>0</v>
      </c>
      <c r="BR1002" s="221">
        <f t="shared" ca="1" si="472"/>
        <v>0</v>
      </c>
      <c r="BS1002" s="221">
        <f t="shared" ca="1" si="472"/>
        <v>0</v>
      </c>
      <c r="BT1002" s="221">
        <f t="shared" ca="1" si="472"/>
        <v>0</v>
      </c>
      <c r="BU1002" s="221">
        <f t="shared" ca="1" si="472"/>
        <v>0</v>
      </c>
      <c r="BV1002" s="221">
        <f t="shared" ca="1" si="472"/>
        <v>0</v>
      </c>
      <c r="BW1002" s="221">
        <f t="shared" ca="1" si="472"/>
        <v>0</v>
      </c>
      <c r="BX1002" s="221">
        <f t="shared" ca="1" si="472"/>
        <v>0</v>
      </c>
      <c r="BY1002" s="221">
        <f t="shared" ca="1" si="472"/>
        <v>0</v>
      </c>
      <c r="BZ1002" s="221">
        <f t="shared" ca="1" si="472"/>
        <v>0</v>
      </c>
      <c r="CA1002" s="221">
        <f t="shared" ca="1" si="472"/>
        <v>0</v>
      </c>
      <c r="CB1002" s="221">
        <f t="shared" ca="1" si="472"/>
        <v>0</v>
      </c>
      <c r="CC1002" s="221">
        <f t="shared" ca="1" si="472"/>
        <v>0</v>
      </c>
      <c r="CD1002" s="221">
        <f t="shared" ca="1" si="472"/>
        <v>0</v>
      </c>
      <c r="CE1002" s="221">
        <f t="shared" ref="CE1002:CP1002" ca="1" si="473">CE1025</f>
        <v>0</v>
      </c>
      <c r="CF1002" s="221">
        <f t="shared" ca="1" si="473"/>
        <v>0</v>
      </c>
      <c r="CG1002" s="221">
        <f t="shared" ca="1" si="473"/>
        <v>0</v>
      </c>
      <c r="CH1002" s="221">
        <f t="shared" ca="1" si="473"/>
        <v>0</v>
      </c>
      <c r="CI1002" s="221">
        <f t="shared" ca="1" si="473"/>
        <v>0</v>
      </c>
      <c r="CJ1002" s="221">
        <f t="shared" ca="1" si="473"/>
        <v>0</v>
      </c>
      <c r="CK1002" s="221">
        <f t="shared" ca="1" si="473"/>
        <v>0</v>
      </c>
      <c r="CL1002" s="221">
        <f t="shared" ca="1" si="473"/>
        <v>0</v>
      </c>
      <c r="CM1002" s="221">
        <f t="shared" ca="1" si="473"/>
        <v>0</v>
      </c>
      <c r="CN1002" s="221">
        <f t="shared" ca="1" si="473"/>
        <v>0</v>
      </c>
      <c r="CO1002" s="221">
        <f t="shared" ca="1" si="473"/>
        <v>0</v>
      </c>
      <c r="CP1002" s="221">
        <f t="shared" ca="1" si="473"/>
        <v>0</v>
      </c>
      <c r="CQ1002" s="450">
        <f t="shared" ref="CQ1002:DV1002" ca="1" si="474">MIN(CQ1000,MAX(CQ994,0))</f>
        <v>0</v>
      </c>
      <c r="CR1002" s="450" t="e">
        <f t="shared" si="474"/>
        <v>#REF!</v>
      </c>
      <c r="CS1002" s="450" t="e">
        <f t="shared" si="474"/>
        <v>#REF!</v>
      </c>
      <c r="CT1002" s="450" t="e">
        <f t="shared" si="474"/>
        <v>#REF!</v>
      </c>
      <c r="CU1002" s="450" t="e">
        <f t="shared" si="474"/>
        <v>#REF!</v>
      </c>
      <c r="CV1002" s="450" t="e">
        <f t="shared" si="474"/>
        <v>#REF!</v>
      </c>
      <c r="CW1002" s="450" t="e">
        <f t="shared" si="474"/>
        <v>#REF!</v>
      </c>
      <c r="CX1002" s="450" t="e">
        <f t="shared" si="474"/>
        <v>#REF!</v>
      </c>
      <c r="CY1002" s="450" t="e">
        <f t="shared" si="474"/>
        <v>#REF!</v>
      </c>
      <c r="CZ1002" s="450" t="e">
        <f t="shared" si="474"/>
        <v>#REF!</v>
      </c>
      <c r="DA1002" s="450" t="e">
        <f t="shared" si="474"/>
        <v>#REF!</v>
      </c>
      <c r="DB1002" s="450" t="e">
        <f t="shared" si="474"/>
        <v>#REF!</v>
      </c>
      <c r="DC1002" s="450" t="e">
        <f t="shared" si="474"/>
        <v>#REF!</v>
      </c>
      <c r="DD1002" s="450" t="e">
        <f t="shared" si="474"/>
        <v>#REF!</v>
      </c>
      <c r="DE1002" s="450" t="e">
        <f t="shared" si="474"/>
        <v>#REF!</v>
      </c>
      <c r="DF1002" s="450" t="e">
        <f t="shared" si="474"/>
        <v>#REF!</v>
      </c>
      <c r="DG1002" s="450" t="e">
        <f t="shared" si="474"/>
        <v>#REF!</v>
      </c>
      <c r="DH1002" s="450" t="e">
        <f t="shared" si="474"/>
        <v>#REF!</v>
      </c>
      <c r="DI1002" s="450" t="e">
        <f t="shared" si="474"/>
        <v>#REF!</v>
      </c>
      <c r="DJ1002" s="450" t="e">
        <f t="shared" si="474"/>
        <v>#REF!</v>
      </c>
      <c r="DK1002" s="450" t="e">
        <f t="shared" si="474"/>
        <v>#REF!</v>
      </c>
      <c r="DL1002" s="450" t="e">
        <f t="shared" si="474"/>
        <v>#REF!</v>
      </c>
      <c r="DM1002" s="450" t="e">
        <f t="shared" si="474"/>
        <v>#REF!</v>
      </c>
      <c r="DN1002" s="450" t="e">
        <f t="shared" si="474"/>
        <v>#REF!</v>
      </c>
      <c r="DO1002" s="450" t="e">
        <f t="shared" si="474"/>
        <v>#REF!</v>
      </c>
      <c r="DP1002" s="450" t="e">
        <f t="shared" si="474"/>
        <v>#REF!</v>
      </c>
      <c r="DQ1002" s="450" t="e">
        <f t="shared" si="474"/>
        <v>#REF!</v>
      </c>
      <c r="DR1002" s="450" t="e">
        <f t="shared" si="474"/>
        <v>#REF!</v>
      </c>
      <c r="DS1002" s="450" t="e">
        <f t="shared" si="474"/>
        <v>#REF!</v>
      </c>
      <c r="DT1002" s="450" t="e">
        <f t="shared" si="474"/>
        <v>#REF!</v>
      </c>
      <c r="DU1002" s="450" t="e">
        <f t="shared" si="474"/>
        <v>#REF!</v>
      </c>
      <c r="DV1002" s="450" t="e">
        <f t="shared" si="474"/>
        <v>#REF!</v>
      </c>
      <c r="DW1002" s="450" t="e">
        <f t="shared" ref="DW1002:FB1002" si="475">MIN(DW1000,MAX(DW994,0))</f>
        <v>#REF!</v>
      </c>
      <c r="DX1002" s="450" t="e">
        <f t="shared" si="475"/>
        <v>#REF!</v>
      </c>
      <c r="DY1002" s="450" t="e">
        <f t="shared" si="475"/>
        <v>#REF!</v>
      </c>
      <c r="DZ1002" s="450" t="e">
        <f t="shared" si="475"/>
        <v>#REF!</v>
      </c>
      <c r="EA1002" s="450" t="e">
        <f t="shared" si="475"/>
        <v>#REF!</v>
      </c>
      <c r="EB1002" s="450" t="e">
        <f t="shared" si="475"/>
        <v>#REF!</v>
      </c>
      <c r="EC1002" s="450" t="e">
        <f t="shared" si="475"/>
        <v>#REF!</v>
      </c>
      <c r="ED1002" s="450" t="e">
        <f t="shared" si="475"/>
        <v>#REF!</v>
      </c>
      <c r="EE1002" s="450" t="e">
        <f t="shared" si="475"/>
        <v>#REF!</v>
      </c>
      <c r="EF1002" s="450" t="e">
        <f t="shared" si="475"/>
        <v>#REF!</v>
      </c>
      <c r="EG1002" s="450" t="e">
        <f t="shared" si="475"/>
        <v>#REF!</v>
      </c>
      <c r="EH1002" s="450" t="e">
        <f t="shared" si="475"/>
        <v>#REF!</v>
      </c>
      <c r="EI1002" s="450" t="e">
        <f t="shared" si="475"/>
        <v>#REF!</v>
      </c>
      <c r="EJ1002" s="450" t="e">
        <f t="shared" si="475"/>
        <v>#REF!</v>
      </c>
      <c r="EK1002" s="450" t="e">
        <f t="shared" si="475"/>
        <v>#REF!</v>
      </c>
      <c r="EL1002" s="450" t="e">
        <f t="shared" si="475"/>
        <v>#REF!</v>
      </c>
      <c r="EM1002" s="450" t="e">
        <f t="shared" si="475"/>
        <v>#REF!</v>
      </c>
      <c r="EN1002" s="450" t="e">
        <f t="shared" si="475"/>
        <v>#REF!</v>
      </c>
      <c r="EO1002" s="450" t="e">
        <f t="shared" si="475"/>
        <v>#REF!</v>
      </c>
      <c r="EP1002" s="450" t="e">
        <f t="shared" si="475"/>
        <v>#REF!</v>
      </c>
      <c r="EQ1002" s="450" t="e">
        <f t="shared" si="475"/>
        <v>#REF!</v>
      </c>
      <c r="ER1002" s="450" t="e">
        <f t="shared" si="475"/>
        <v>#REF!</v>
      </c>
      <c r="ES1002" s="450" t="e">
        <f t="shared" si="475"/>
        <v>#REF!</v>
      </c>
      <c r="ET1002" s="450" t="e">
        <f t="shared" si="475"/>
        <v>#REF!</v>
      </c>
      <c r="EU1002" s="450" t="e">
        <f t="shared" si="475"/>
        <v>#REF!</v>
      </c>
      <c r="EV1002" s="450" t="e">
        <f t="shared" si="475"/>
        <v>#REF!</v>
      </c>
      <c r="EW1002" s="450" t="e">
        <f t="shared" si="475"/>
        <v>#REF!</v>
      </c>
      <c r="EX1002" s="450" t="e">
        <f t="shared" si="475"/>
        <v>#REF!</v>
      </c>
      <c r="EY1002" s="450" t="e">
        <f t="shared" si="475"/>
        <v>#REF!</v>
      </c>
      <c r="EZ1002" s="450" t="e">
        <f t="shared" si="475"/>
        <v>#REF!</v>
      </c>
      <c r="FA1002" s="450" t="e">
        <f t="shared" si="475"/>
        <v>#REF!</v>
      </c>
      <c r="FB1002" s="450" t="e">
        <f t="shared" si="475"/>
        <v>#REF!</v>
      </c>
      <c r="FC1002" s="450" t="e">
        <f t="shared" ref="FC1002:GH1002" si="476">MIN(FC1000,MAX(FC994,0))</f>
        <v>#REF!</v>
      </c>
      <c r="FD1002" s="450" t="e">
        <f t="shared" si="476"/>
        <v>#REF!</v>
      </c>
      <c r="FE1002" s="450" t="e">
        <f t="shared" si="476"/>
        <v>#REF!</v>
      </c>
      <c r="FF1002" s="450" t="e">
        <f t="shared" si="476"/>
        <v>#REF!</v>
      </c>
      <c r="FG1002" s="450" t="e">
        <f t="shared" si="476"/>
        <v>#REF!</v>
      </c>
      <c r="FH1002" s="450" t="e">
        <f t="shared" si="476"/>
        <v>#REF!</v>
      </c>
      <c r="FI1002" s="450" t="e">
        <f t="shared" si="476"/>
        <v>#REF!</v>
      </c>
      <c r="FJ1002" s="450" t="e">
        <f t="shared" si="476"/>
        <v>#REF!</v>
      </c>
      <c r="FK1002" s="450" t="e">
        <f t="shared" si="476"/>
        <v>#REF!</v>
      </c>
      <c r="FL1002" s="450" t="e">
        <f t="shared" si="476"/>
        <v>#REF!</v>
      </c>
      <c r="FM1002" s="450" t="e">
        <f t="shared" si="476"/>
        <v>#REF!</v>
      </c>
      <c r="FN1002" s="450" t="e">
        <f t="shared" si="476"/>
        <v>#REF!</v>
      </c>
      <c r="FO1002" s="450" t="e">
        <f t="shared" si="476"/>
        <v>#REF!</v>
      </c>
      <c r="FP1002" s="450" t="e">
        <f t="shared" si="476"/>
        <v>#REF!</v>
      </c>
      <c r="FQ1002" s="450" t="e">
        <f t="shared" si="476"/>
        <v>#REF!</v>
      </c>
      <c r="FR1002" s="450" t="e">
        <f t="shared" si="476"/>
        <v>#REF!</v>
      </c>
      <c r="FS1002" s="450" t="e">
        <f t="shared" si="476"/>
        <v>#REF!</v>
      </c>
      <c r="FT1002" s="450" t="e">
        <f t="shared" si="476"/>
        <v>#REF!</v>
      </c>
      <c r="FU1002" s="450" t="e">
        <f t="shared" si="476"/>
        <v>#REF!</v>
      </c>
      <c r="FV1002" s="450" t="e">
        <f t="shared" si="476"/>
        <v>#REF!</v>
      </c>
      <c r="FW1002" s="450" t="e">
        <f t="shared" si="476"/>
        <v>#REF!</v>
      </c>
      <c r="FX1002" s="450" t="e">
        <f t="shared" si="476"/>
        <v>#REF!</v>
      </c>
      <c r="FY1002" s="450" t="e">
        <f t="shared" si="476"/>
        <v>#REF!</v>
      </c>
      <c r="FZ1002" s="450" t="e">
        <f t="shared" si="476"/>
        <v>#REF!</v>
      </c>
      <c r="GA1002" s="450" t="e">
        <f t="shared" si="476"/>
        <v>#REF!</v>
      </c>
      <c r="GB1002" s="450" t="e">
        <f t="shared" si="476"/>
        <v>#REF!</v>
      </c>
      <c r="GC1002" s="450" t="e">
        <f t="shared" si="476"/>
        <v>#REF!</v>
      </c>
      <c r="GD1002" s="450" t="e">
        <f t="shared" si="476"/>
        <v>#REF!</v>
      </c>
      <c r="GE1002" s="450" t="e">
        <f t="shared" si="476"/>
        <v>#REF!</v>
      </c>
      <c r="GF1002" s="450" t="e">
        <f t="shared" si="476"/>
        <v>#REF!</v>
      </c>
      <c r="GG1002" s="450" t="e">
        <f t="shared" si="476"/>
        <v>#REF!</v>
      </c>
      <c r="GH1002" s="450" t="e">
        <f t="shared" si="476"/>
        <v>#REF!</v>
      </c>
      <c r="GI1002" s="450" t="e">
        <f t="shared" ref="GI1002:HN1002" si="477">MIN(GI1000,MAX(GI994,0))</f>
        <v>#REF!</v>
      </c>
      <c r="GJ1002" s="450" t="e">
        <f t="shared" si="477"/>
        <v>#REF!</v>
      </c>
      <c r="GK1002" s="450" t="e">
        <f t="shared" si="477"/>
        <v>#REF!</v>
      </c>
      <c r="GL1002" s="450" t="e">
        <f t="shared" si="477"/>
        <v>#REF!</v>
      </c>
      <c r="GM1002" s="450" t="e">
        <f t="shared" si="477"/>
        <v>#REF!</v>
      </c>
      <c r="GN1002" s="450" t="e">
        <f t="shared" si="477"/>
        <v>#REF!</v>
      </c>
      <c r="GO1002" s="450" t="e">
        <f t="shared" si="477"/>
        <v>#REF!</v>
      </c>
      <c r="GP1002" s="450" t="e">
        <f t="shared" si="477"/>
        <v>#REF!</v>
      </c>
      <c r="GQ1002" s="450" t="e">
        <f t="shared" si="477"/>
        <v>#REF!</v>
      </c>
      <c r="GR1002" s="450" t="e">
        <f t="shared" si="477"/>
        <v>#REF!</v>
      </c>
      <c r="GS1002" s="450" t="e">
        <f t="shared" si="477"/>
        <v>#REF!</v>
      </c>
      <c r="GT1002" s="450" t="e">
        <f t="shared" si="477"/>
        <v>#REF!</v>
      </c>
      <c r="GU1002" s="450" t="e">
        <f t="shared" si="477"/>
        <v>#REF!</v>
      </c>
      <c r="GV1002" s="450" t="e">
        <f t="shared" si="477"/>
        <v>#REF!</v>
      </c>
      <c r="GW1002" s="450" t="e">
        <f t="shared" si="477"/>
        <v>#REF!</v>
      </c>
      <c r="GX1002" s="450" t="e">
        <f t="shared" si="477"/>
        <v>#REF!</v>
      </c>
      <c r="GY1002" s="450" t="e">
        <f t="shared" si="477"/>
        <v>#REF!</v>
      </c>
      <c r="GZ1002" s="450" t="e">
        <f t="shared" si="477"/>
        <v>#REF!</v>
      </c>
      <c r="HA1002" s="450" t="e">
        <f t="shared" si="477"/>
        <v>#REF!</v>
      </c>
      <c r="HB1002" s="450" t="e">
        <f t="shared" si="477"/>
        <v>#REF!</v>
      </c>
      <c r="HC1002" s="450" t="e">
        <f t="shared" si="477"/>
        <v>#REF!</v>
      </c>
      <c r="HD1002" s="450" t="e">
        <f t="shared" si="477"/>
        <v>#REF!</v>
      </c>
      <c r="HE1002" s="450" t="e">
        <f t="shared" si="477"/>
        <v>#REF!</v>
      </c>
      <c r="HF1002" s="450" t="e">
        <f t="shared" si="477"/>
        <v>#REF!</v>
      </c>
      <c r="HG1002" s="450" t="e">
        <f t="shared" si="477"/>
        <v>#REF!</v>
      </c>
      <c r="HH1002" s="450" t="e">
        <f t="shared" si="477"/>
        <v>#REF!</v>
      </c>
      <c r="HI1002" s="450" t="e">
        <f t="shared" si="477"/>
        <v>#REF!</v>
      </c>
      <c r="HJ1002" s="450" t="e">
        <f t="shared" si="477"/>
        <v>#REF!</v>
      </c>
      <c r="HK1002" s="450" t="e">
        <f t="shared" si="477"/>
        <v>#REF!</v>
      </c>
      <c r="HL1002" s="450" t="e">
        <f t="shared" si="477"/>
        <v>#REF!</v>
      </c>
      <c r="HM1002" s="450" t="e">
        <f t="shared" si="477"/>
        <v>#REF!</v>
      </c>
      <c r="HN1002" s="450" t="e">
        <f t="shared" si="477"/>
        <v>#REF!</v>
      </c>
      <c r="HO1002" s="450" t="e">
        <f t="shared" ref="HO1002:ID1002" si="478">MIN(HO1000,MAX(HO994,0))</f>
        <v>#REF!</v>
      </c>
      <c r="HP1002" s="450" t="e">
        <f t="shared" si="478"/>
        <v>#REF!</v>
      </c>
      <c r="HQ1002" s="450" t="e">
        <f t="shared" si="478"/>
        <v>#REF!</v>
      </c>
      <c r="HR1002" s="450" t="e">
        <f t="shared" si="478"/>
        <v>#REF!</v>
      </c>
      <c r="HS1002" s="450" t="e">
        <f t="shared" si="478"/>
        <v>#REF!</v>
      </c>
      <c r="HT1002" s="450" t="e">
        <f t="shared" si="478"/>
        <v>#REF!</v>
      </c>
      <c r="HU1002" s="450" t="e">
        <f t="shared" si="478"/>
        <v>#REF!</v>
      </c>
      <c r="HV1002" s="450" t="e">
        <f t="shared" si="478"/>
        <v>#REF!</v>
      </c>
      <c r="HW1002" s="450" t="e">
        <f t="shared" si="478"/>
        <v>#REF!</v>
      </c>
      <c r="HX1002" s="450" t="e">
        <f t="shared" si="478"/>
        <v>#REF!</v>
      </c>
      <c r="HY1002" s="450" t="e">
        <f t="shared" si="478"/>
        <v>#REF!</v>
      </c>
      <c r="HZ1002" s="450" t="e">
        <f t="shared" si="478"/>
        <v>#REF!</v>
      </c>
      <c r="IA1002" s="450" t="e">
        <f t="shared" si="478"/>
        <v>#REF!</v>
      </c>
      <c r="IB1002" s="450" t="e">
        <f t="shared" si="478"/>
        <v>#REF!</v>
      </c>
      <c r="IC1002" s="450" t="e">
        <f t="shared" si="478"/>
        <v>#REF!</v>
      </c>
      <c r="ID1002" s="450" t="e">
        <f t="shared" si="478"/>
        <v>#REF!</v>
      </c>
    </row>
    <row r="1003" spans="1:238" ht="15" x14ac:dyDescent="0.25">
      <c r="B1003" t="s">
        <v>313</v>
      </c>
      <c r="D1003"/>
      <c r="E1003"/>
      <c r="F1003"/>
      <c r="G1003"/>
      <c r="H1003" s="449"/>
      <c r="I1003" s="3"/>
      <c r="J1003" s="306" t="s">
        <v>5</v>
      </c>
      <c r="K1003"/>
      <c r="M1003"/>
      <c r="N1003"/>
      <c r="O1003"/>
      <c r="P1003" s="127">
        <f t="shared" ca="1" si="471"/>
        <v>48.787399857521272</v>
      </c>
      <c r="Q1003"/>
      <c r="R1003" s="221">
        <f ca="1">R1025</f>
        <v>0</v>
      </c>
      <c r="S1003" s="221">
        <f t="shared" ref="S1003:T1003" ca="1" si="479">MIN(S1000,MAX(S994,0))</f>
        <v>0</v>
      </c>
      <c r="T1003" s="221">
        <f t="shared" ca="1" si="479"/>
        <v>0</v>
      </c>
      <c r="U1003" s="221">
        <f ca="1">MIN(U1000,MAX(U996,0))</f>
        <v>0</v>
      </c>
      <c r="V1003" s="221">
        <f t="shared" ref="V1003:CG1003" ca="1" si="480">MIN(V1000,MAX(V996,0))</f>
        <v>0</v>
      </c>
      <c r="W1003" s="221">
        <f t="shared" ca="1" si="480"/>
        <v>0</v>
      </c>
      <c r="X1003" s="221">
        <f t="shared" ca="1" si="480"/>
        <v>0</v>
      </c>
      <c r="Y1003" s="221">
        <f t="shared" ca="1" si="480"/>
        <v>0</v>
      </c>
      <c r="Z1003" s="221">
        <f t="shared" ca="1" si="480"/>
        <v>0</v>
      </c>
      <c r="AA1003" s="221">
        <f t="shared" ca="1" si="480"/>
        <v>0</v>
      </c>
      <c r="AB1003" s="221">
        <f t="shared" ca="1" si="480"/>
        <v>0</v>
      </c>
      <c r="AC1003" s="221">
        <f t="shared" ca="1" si="480"/>
        <v>0</v>
      </c>
      <c r="AD1003" s="221">
        <f t="shared" ca="1" si="480"/>
        <v>0</v>
      </c>
      <c r="AE1003" s="221">
        <f t="shared" ca="1" si="480"/>
        <v>0</v>
      </c>
      <c r="AF1003" s="221">
        <f t="shared" ca="1" si="480"/>
        <v>0</v>
      </c>
      <c r="AG1003" s="221">
        <f t="shared" ca="1" si="480"/>
        <v>0</v>
      </c>
      <c r="AH1003" s="221">
        <f t="shared" ca="1" si="480"/>
        <v>0</v>
      </c>
      <c r="AI1003" s="221">
        <f t="shared" ca="1" si="480"/>
        <v>0</v>
      </c>
      <c r="AJ1003" s="221">
        <f t="shared" ca="1" si="480"/>
        <v>0</v>
      </c>
      <c r="AK1003" s="221">
        <f t="shared" ca="1" si="480"/>
        <v>0</v>
      </c>
      <c r="AL1003" s="221">
        <f t="shared" ca="1" si="480"/>
        <v>0</v>
      </c>
      <c r="AM1003" s="221">
        <f t="shared" ca="1" si="480"/>
        <v>0</v>
      </c>
      <c r="AN1003" s="221">
        <f t="shared" ca="1" si="480"/>
        <v>0</v>
      </c>
      <c r="AO1003" s="221">
        <f t="shared" ca="1" si="480"/>
        <v>0</v>
      </c>
      <c r="AP1003" s="221">
        <f t="shared" ca="1" si="480"/>
        <v>0</v>
      </c>
      <c r="AQ1003" s="221">
        <f t="shared" ca="1" si="480"/>
        <v>0</v>
      </c>
      <c r="AR1003" s="221">
        <f t="shared" ca="1" si="480"/>
        <v>0</v>
      </c>
      <c r="AS1003" s="221">
        <f t="shared" ca="1" si="480"/>
        <v>0</v>
      </c>
      <c r="AT1003" s="221">
        <f t="shared" ca="1" si="480"/>
        <v>0</v>
      </c>
      <c r="AU1003" s="221">
        <f t="shared" ca="1" si="480"/>
        <v>0</v>
      </c>
      <c r="AV1003" s="221">
        <f t="shared" ca="1" si="480"/>
        <v>0</v>
      </c>
      <c r="AW1003" s="221">
        <f t="shared" ca="1" si="480"/>
        <v>40.868676131283323</v>
      </c>
      <c r="AX1003" s="221">
        <f t="shared" ca="1" si="480"/>
        <v>7.918723726237948</v>
      </c>
      <c r="AY1003" s="221">
        <f t="shared" ca="1" si="480"/>
        <v>0</v>
      </c>
      <c r="AZ1003" s="221">
        <f t="shared" ca="1" si="480"/>
        <v>0</v>
      </c>
      <c r="BA1003" s="221">
        <f t="shared" ca="1" si="480"/>
        <v>0</v>
      </c>
      <c r="BB1003" s="221">
        <f t="shared" ca="1" si="480"/>
        <v>0</v>
      </c>
      <c r="BC1003" s="221">
        <f t="shared" ca="1" si="480"/>
        <v>0</v>
      </c>
      <c r="BD1003" s="221">
        <f t="shared" ca="1" si="480"/>
        <v>0</v>
      </c>
      <c r="BE1003" s="221">
        <f t="shared" ca="1" si="480"/>
        <v>0</v>
      </c>
      <c r="BF1003" s="221">
        <f t="shared" ca="1" si="480"/>
        <v>0</v>
      </c>
      <c r="BG1003" s="221">
        <f t="shared" ca="1" si="480"/>
        <v>0</v>
      </c>
      <c r="BH1003" s="221">
        <f t="shared" ca="1" si="480"/>
        <v>0</v>
      </c>
      <c r="BI1003" s="221">
        <f t="shared" ca="1" si="480"/>
        <v>0</v>
      </c>
      <c r="BJ1003" s="221">
        <f t="shared" ca="1" si="480"/>
        <v>0</v>
      </c>
      <c r="BK1003" s="221">
        <f t="shared" ca="1" si="480"/>
        <v>0</v>
      </c>
      <c r="BL1003" s="221">
        <f t="shared" ca="1" si="480"/>
        <v>0</v>
      </c>
      <c r="BM1003" s="221">
        <f t="shared" ca="1" si="480"/>
        <v>0</v>
      </c>
      <c r="BN1003" s="221">
        <f t="shared" ca="1" si="480"/>
        <v>0</v>
      </c>
      <c r="BO1003" s="221">
        <f t="shared" ca="1" si="480"/>
        <v>0</v>
      </c>
      <c r="BP1003" s="221">
        <f t="shared" ca="1" si="480"/>
        <v>0</v>
      </c>
      <c r="BQ1003" s="221">
        <f t="shared" ca="1" si="480"/>
        <v>0</v>
      </c>
      <c r="BR1003" s="221">
        <f t="shared" ca="1" si="480"/>
        <v>0</v>
      </c>
      <c r="BS1003" s="221">
        <f t="shared" ca="1" si="480"/>
        <v>0</v>
      </c>
      <c r="BT1003" s="221">
        <f t="shared" ca="1" si="480"/>
        <v>0</v>
      </c>
      <c r="BU1003" s="221">
        <f t="shared" ca="1" si="480"/>
        <v>0</v>
      </c>
      <c r="BV1003" s="221">
        <f t="shared" ca="1" si="480"/>
        <v>0</v>
      </c>
      <c r="BW1003" s="221">
        <f t="shared" ca="1" si="480"/>
        <v>0</v>
      </c>
      <c r="BX1003" s="221">
        <f t="shared" ca="1" si="480"/>
        <v>0</v>
      </c>
      <c r="BY1003" s="221">
        <f t="shared" ca="1" si="480"/>
        <v>0</v>
      </c>
      <c r="BZ1003" s="221">
        <f t="shared" ca="1" si="480"/>
        <v>0</v>
      </c>
      <c r="CA1003" s="221">
        <f t="shared" ca="1" si="480"/>
        <v>0</v>
      </c>
      <c r="CB1003" s="221">
        <f t="shared" ca="1" si="480"/>
        <v>0</v>
      </c>
      <c r="CC1003" s="221">
        <f t="shared" ca="1" si="480"/>
        <v>0</v>
      </c>
      <c r="CD1003" s="221">
        <f t="shared" ca="1" si="480"/>
        <v>0</v>
      </c>
      <c r="CE1003" s="221">
        <f t="shared" ca="1" si="480"/>
        <v>0</v>
      </c>
      <c r="CF1003" s="221">
        <f t="shared" ca="1" si="480"/>
        <v>0</v>
      </c>
      <c r="CG1003" s="221">
        <f t="shared" ca="1" si="480"/>
        <v>0</v>
      </c>
      <c r="CH1003" s="221">
        <f t="shared" ref="CH1003:CP1003" ca="1" si="481">MIN(CH1000,MAX(CH996,0))</f>
        <v>0</v>
      </c>
      <c r="CI1003" s="221">
        <f t="shared" ca="1" si="481"/>
        <v>0</v>
      </c>
      <c r="CJ1003" s="221">
        <f t="shared" ca="1" si="481"/>
        <v>0</v>
      </c>
      <c r="CK1003" s="221">
        <f t="shared" ca="1" si="481"/>
        <v>0</v>
      </c>
      <c r="CL1003" s="221">
        <f t="shared" ca="1" si="481"/>
        <v>0</v>
      </c>
      <c r="CM1003" s="221">
        <f t="shared" ca="1" si="481"/>
        <v>0</v>
      </c>
      <c r="CN1003" s="221">
        <f t="shared" ca="1" si="481"/>
        <v>0</v>
      </c>
      <c r="CO1003" s="221">
        <f t="shared" ca="1" si="481"/>
        <v>0</v>
      </c>
      <c r="CP1003" s="221">
        <f t="shared" ca="1" si="481"/>
        <v>0</v>
      </c>
      <c r="CQ1003" s="450"/>
      <c r="CR1003" s="450"/>
      <c r="CS1003" s="450"/>
      <c r="CT1003" s="450"/>
      <c r="CU1003" s="450"/>
      <c r="CV1003" s="450"/>
      <c r="CW1003" s="450"/>
      <c r="CX1003" s="450"/>
      <c r="CY1003" s="450"/>
      <c r="CZ1003" s="450"/>
      <c r="DA1003" s="450"/>
      <c r="DB1003" s="450"/>
      <c r="DC1003" s="450"/>
      <c r="DD1003" s="450"/>
      <c r="DE1003" s="450"/>
      <c r="DF1003" s="450"/>
      <c r="DG1003" s="450"/>
      <c r="DH1003" s="450"/>
      <c r="DI1003" s="450"/>
      <c r="DJ1003" s="450"/>
      <c r="DK1003" s="450"/>
      <c r="DL1003" s="450"/>
      <c r="DM1003" s="450"/>
      <c r="DN1003" s="450"/>
      <c r="DO1003" s="450"/>
      <c r="DP1003" s="450"/>
      <c r="DQ1003" s="450"/>
      <c r="DR1003" s="450"/>
      <c r="DS1003" s="450"/>
      <c r="DT1003" s="450"/>
      <c r="DU1003" s="450"/>
      <c r="DV1003" s="450"/>
      <c r="DW1003" s="450"/>
      <c r="DX1003" s="450"/>
      <c r="DY1003" s="450"/>
      <c r="DZ1003" s="450"/>
      <c r="EA1003" s="450"/>
      <c r="EB1003" s="450"/>
      <c r="EC1003" s="450"/>
      <c r="ED1003" s="450"/>
      <c r="EE1003" s="450"/>
      <c r="EF1003" s="450"/>
      <c r="EG1003" s="450"/>
      <c r="EH1003" s="450"/>
      <c r="EI1003" s="450"/>
      <c r="EJ1003" s="450"/>
      <c r="EK1003" s="450"/>
      <c r="EL1003" s="450"/>
      <c r="EM1003" s="450"/>
      <c r="EN1003" s="450"/>
      <c r="EO1003" s="450"/>
      <c r="EP1003" s="450"/>
      <c r="EQ1003" s="450"/>
      <c r="ER1003" s="450"/>
      <c r="ES1003" s="450"/>
      <c r="ET1003" s="450"/>
      <c r="EU1003" s="450"/>
      <c r="EV1003" s="450"/>
      <c r="EW1003" s="450"/>
      <c r="EX1003" s="450"/>
      <c r="EY1003" s="450"/>
      <c r="EZ1003" s="450"/>
      <c r="FA1003" s="450"/>
      <c r="FB1003" s="450"/>
      <c r="FC1003" s="450"/>
      <c r="FD1003" s="450"/>
      <c r="FE1003" s="450"/>
      <c r="FF1003" s="450"/>
      <c r="FG1003" s="450"/>
      <c r="FH1003" s="450"/>
      <c r="FI1003" s="450"/>
      <c r="FJ1003" s="450"/>
      <c r="FK1003" s="450"/>
      <c r="FL1003" s="450"/>
      <c r="FM1003" s="450"/>
      <c r="FN1003" s="450"/>
      <c r="FO1003" s="450"/>
      <c r="FP1003" s="450"/>
      <c r="FQ1003" s="450"/>
      <c r="FR1003" s="450"/>
      <c r="FS1003" s="450"/>
      <c r="FT1003" s="450"/>
      <c r="FU1003" s="450"/>
      <c r="FV1003" s="450"/>
      <c r="FW1003" s="450"/>
      <c r="FX1003" s="450"/>
      <c r="FY1003" s="450"/>
      <c r="FZ1003" s="450"/>
      <c r="GA1003" s="450"/>
      <c r="GB1003" s="450"/>
      <c r="GC1003" s="450"/>
      <c r="GD1003" s="450"/>
      <c r="GE1003" s="450"/>
      <c r="GF1003" s="450"/>
      <c r="GG1003" s="450"/>
      <c r="GH1003" s="450"/>
      <c r="GI1003" s="450"/>
      <c r="GJ1003" s="450"/>
      <c r="GK1003" s="450"/>
      <c r="GL1003" s="450"/>
      <c r="GM1003" s="450"/>
      <c r="GN1003" s="450"/>
      <c r="GO1003" s="450"/>
      <c r="GP1003" s="450"/>
      <c r="GQ1003" s="450"/>
      <c r="GR1003" s="450"/>
      <c r="GS1003" s="450"/>
      <c r="GT1003" s="450"/>
      <c r="GU1003" s="450"/>
      <c r="GV1003" s="450"/>
      <c r="GW1003" s="450"/>
      <c r="GX1003" s="450"/>
      <c r="GY1003" s="450"/>
      <c r="GZ1003" s="450"/>
      <c r="HA1003" s="450"/>
      <c r="HB1003" s="450"/>
      <c r="HC1003" s="450"/>
      <c r="HD1003" s="450"/>
      <c r="HE1003" s="450"/>
      <c r="HF1003" s="450"/>
      <c r="HG1003" s="450"/>
      <c r="HH1003" s="450"/>
      <c r="HI1003" s="450"/>
      <c r="HJ1003" s="450"/>
      <c r="HK1003" s="450"/>
      <c r="HL1003" s="450"/>
      <c r="HM1003" s="450"/>
      <c r="HN1003" s="450"/>
      <c r="HO1003" s="450"/>
      <c r="HP1003" s="450"/>
      <c r="HQ1003" s="450"/>
      <c r="HR1003" s="450"/>
      <c r="HS1003" s="450"/>
      <c r="HT1003" s="450"/>
      <c r="HU1003" s="450"/>
      <c r="HV1003" s="450"/>
      <c r="HW1003" s="450"/>
      <c r="HX1003" s="450"/>
      <c r="HY1003" s="450"/>
      <c r="HZ1003" s="450"/>
      <c r="IA1003" s="450"/>
      <c r="IB1003" s="450"/>
      <c r="IC1003" s="450"/>
      <c r="ID1003" s="450"/>
    </row>
    <row r="1004" spans="1:238" ht="15" x14ac:dyDescent="0.25">
      <c r="B1004" t="s">
        <v>242</v>
      </c>
      <c r="C1004"/>
      <c r="D1004"/>
      <c r="E1004"/>
      <c r="F1004"/>
      <c r="G1004"/>
      <c r="H1004" s="449"/>
      <c r="I1004" s="3"/>
      <c r="J1004" s="306" t="s">
        <v>5</v>
      </c>
      <c r="K1004"/>
      <c r="L1004"/>
      <c r="M1004"/>
      <c r="N1004"/>
      <c r="O1004"/>
      <c r="P1004" s="451"/>
      <c r="Q1004"/>
      <c r="R1004" s="223">
        <f t="shared" ref="R1004:AW1004" ca="1" si="482">R1000+R1001-R1003</f>
        <v>0</v>
      </c>
      <c r="S1004" s="223">
        <f t="shared" ca="1" si="482"/>
        <v>0</v>
      </c>
      <c r="T1004" s="223">
        <f t="shared" ca="1" si="482"/>
        <v>0</v>
      </c>
      <c r="U1004" s="223">
        <f t="shared" ca="1" si="482"/>
        <v>51.787399857521208</v>
      </c>
      <c r="V1004" s="223">
        <f t="shared" ca="1" si="482"/>
        <v>51.787399857521208</v>
      </c>
      <c r="W1004" s="223">
        <f t="shared" ca="1" si="482"/>
        <v>51.787399857521208</v>
      </c>
      <c r="X1004" s="223">
        <f t="shared" ca="1" si="482"/>
        <v>51.787399857521208</v>
      </c>
      <c r="Y1004" s="223">
        <f t="shared" ca="1" si="482"/>
        <v>51.787399857521208</v>
      </c>
      <c r="Z1004" s="223">
        <f t="shared" ca="1" si="482"/>
        <v>51.787399857521208</v>
      </c>
      <c r="AA1004" s="223">
        <f t="shared" ca="1" si="482"/>
        <v>51.787399857521208</v>
      </c>
      <c r="AB1004" s="223">
        <f t="shared" ca="1" si="482"/>
        <v>51.787399857521208</v>
      </c>
      <c r="AC1004" s="223">
        <f t="shared" ca="1" si="482"/>
        <v>51.787399857521208</v>
      </c>
      <c r="AD1004" s="223">
        <f t="shared" ca="1" si="482"/>
        <v>51.787399857521208</v>
      </c>
      <c r="AE1004" s="223">
        <f t="shared" ca="1" si="482"/>
        <v>51.787399857521208</v>
      </c>
      <c r="AF1004" s="223">
        <f t="shared" ca="1" si="482"/>
        <v>51.787399857521208</v>
      </c>
      <c r="AG1004" s="223">
        <f t="shared" ca="1" si="482"/>
        <v>51.787399857521208</v>
      </c>
      <c r="AH1004" s="223">
        <f t="shared" ca="1" si="482"/>
        <v>51.787399857521208</v>
      </c>
      <c r="AI1004" s="223">
        <f t="shared" ca="1" si="482"/>
        <v>51.787399857521208</v>
      </c>
      <c r="AJ1004" s="223">
        <f t="shared" ca="1" si="482"/>
        <v>51.787399857521208</v>
      </c>
      <c r="AK1004" s="223">
        <f t="shared" ca="1" si="482"/>
        <v>51.787399857521208</v>
      </c>
      <c r="AL1004" s="223">
        <f t="shared" ca="1" si="482"/>
        <v>51.787399857521208</v>
      </c>
      <c r="AM1004" s="223">
        <f t="shared" ca="1" si="482"/>
        <v>51.787399857521208</v>
      </c>
      <c r="AN1004" s="223">
        <f t="shared" ca="1" si="482"/>
        <v>51.787399857521208</v>
      </c>
      <c r="AO1004" s="223">
        <f t="shared" ca="1" si="482"/>
        <v>51.787399857521208</v>
      </c>
      <c r="AP1004" s="223">
        <f t="shared" ca="1" si="482"/>
        <v>51.787399857521208</v>
      </c>
      <c r="AQ1004" s="223">
        <f t="shared" ca="1" si="482"/>
        <v>51.787399857521208</v>
      </c>
      <c r="AR1004" s="223">
        <f t="shared" ca="1" si="482"/>
        <v>51.787399857521208</v>
      </c>
      <c r="AS1004" s="223">
        <f t="shared" ca="1" si="482"/>
        <v>51.787399857521208</v>
      </c>
      <c r="AT1004" s="223">
        <f t="shared" ca="1" si="482"/>
        <v>51.787399857521208</v>
      </c>
      <c r="AU1004" s="223">
        <f t="shared" ca="1" si="482"/>
        <v>51.787399857521208</v>
      </c>
      <c r="AV1004" s="223">
        <f t="shared" ca="1" si="482"/>
        <v>51.787399857521208</v>
      </c>
      <c r="AW1004" s="223">
        <f t="shared" ca="1" si="482"/>
        <v>10.918723726237886</v>
      </c>
      <c r="AX1004" s="223">
        <f t="shared" ref="AX1004:CC1004" ca="1" si="483">AX1000+AX1001-AX1003</f>
        <v>2.9999999999999378</v>
      </c>
      <c r="AY1004" s="223">
        <f t="shared" ca="1" si="483"/>
        <v>2.9999999999999378</v>
      </c>
      <c r="AZ1004" s="223">
        <f t="shared" ca="1" si="483"/>
        <v>2.9999999999999378</v>
      </c>
      <c r="BA1004" s="223">
        <f t="shared" ca="1" si="483"/>
        <v>2.9999999999999378</v>
      </c>
      <c r="BB1004" s="223">
        <f t="shared" ca="1" si="483"/>
        <v>2.9999999999999378</v>
      </c>
      <c r="BC1004" s="223">
        <f t="shared" ca="1" si="483"/>
        <v>2.9999999999999378</v>
      </c>
      <c r="BD1004" s="223">
        <f t="shared" ca="1" si="483"/>
        <v>2.9999999999999378</v>
      </c>
      <c r="BE1004" s="223">
        <f t="shared" ca="1" si="483"/>
        <v>2.9999999999999378</v>
      </c>
      <c r="BF1004" s="223">
        <f t="shared" ca="1" si="483"/>
        <v>2.9999999999999378</v>
      </c>
      <c r="BG1004" s="223">
        <f t="shared" ca="1" si="483"/>
        <v>2.9999999999999378</v>
      </c>
      <c r="BH1004" s="223">
        <f t="shared" ca="1" si="483"/>
        <v>2.9999999999999378</v>
      </c>
      <c r="BI1004" s="223">
        <f t="shared" ca="1" si="483"/>
        <v>2.9999999999999378</v>
      </c>
      <c r="BJ1004" s="223">
        <f t="shared" ca="1" si="483"/>
        <v>2.9999999999999378</v>
      </c>
      <c r="BK1004" s="223">
        <f t="shared" ca="1" si="483"/>
        <v>2.9999999999999378</v>
      </c>
      <c r="BL1004" s="223">
        <f t="shared" ca="1" si="483"/>
        <v>2.9999999999999378</v>
      </c>
      <c r="BM1004" s="223">
        <f t="shared" ca="1" si="483"/>
        <v>2.9999999999999378</v>
      </c>
      <c r="BN1004" s="223">
        <f t="shared" ca="1" si="483"/>
        <v>2.9999999999999378</v>
      </c>
      <c r="BO1004" s="223">
        <f t="shared" ca="1" si="483"/>
        <v>2.9999999999999378</v>
      </c>
      <c r="BP1004" s="223">
        <f t="shared" ca="1" si="483"/>
        <v>2.9999999999999378</v>
      </c>
      <c r="BQ1004" s="223">
        <f t="shared" ca="1" si="483"/>
        <v>2.9999999999999378</v>
      </c>
      <c r="BR1004" s="223">
        <f t="shared" ca="1" si="483"/>
        <v>2.9999999999999378</v>
      </c>
      <c r="BS1004" s="223">
        <f t="shared" ca="1" si="483"/>
        <v>2.9999999999999378</v>
      </c>
      <c r="BT1004" s="223">
        <f t="shared" ca="1" si="483"/>
        <v>2.9999999999999378</v>
      </c>
      <c r="BU1004" s="223">
        <f t="shared" ca="1" si="483"/>
        <v>2.9999999999999378</v>
      </c>
      <c r="BV1004" s="223">
        <f t="shared" ca="1" si="483"/>
        <v>2.9999999999999378</v>
      </c>
      <c r="BW1004" s="223">
        <f t="shared" ca="1" si="483"/>
        <v>2.9999999999999378</v>
      </c>
      <c r="BX1004" s="223">
        <f t="shared" ca="1" si="483"/>
        <v>2.9999999999999378</v>
      </c>
      <c r="BY1004" s="223">
        <f t="shared" ca="1" si="483"/>
        <v>2.9999999999999378</v>
      </c>
      <c r="BZ1004" s="223">
        <f t="shared" ca="1" si="483"/>
        <v>2.9999999999999378</v>
      </c>
      <c r="CA1004" s="223">
        <f t="shared" ca="1" si="483"/>
        <v>2.9999999999999378</v>
      </c>
      <c r="CB1004" s="223">
        <f t="shared" ca="1" si="483"/>
        <v>2.9999999999999378</v>
      </c>
      <c r="CC1004" s="223">
        <f t="shared" ca="1" si="483"/>
        <v>2.9999999999999378</v>
      </c>
      <c r="CD1004" s="223">
        <f t="shared" ref="CD1004:CP1004" ca="1" si="484">CD1000+CD1001-CD1003</f>
        <v>2.9999999999999378</v>
      </c>
      <c r="CE1004" s="223">
        <f t="shared" ca="1" si="484"/>
        <v>2.9999999999999378</v>
      </c>
      <c r="CF1004" s="223">
        <f t="shared" ca="1" si="484"/>
        <v>2.9999999999999378</v>
      </c>
      <c r="CG1004" s="223">
        <f t="shared" ca="1" si="484"/>
        <v>2.9999999999999378</v>
      </c>
      <c r="CH1004" s="223">
        <f t="shared" ca="1" si="484"/>
        <v>2.9999999999999378</v>
      </c>
      <c r="CI1004" s="223">
        <f t="shared" ca="1" si="484"/>
        <v>2.9999999999999378</v>
      </c>
      <c r="CJ1004" s="223">
        <f t="shared" ca="1" si="484"/>
        <v>2.9999999999999378</v>
      </c>
      <c r="CK1004" s="223">
        <f t="shared" ca="1" si="484"/>
        <v>2.9999999999999378</v>
      </c>
      <c r="CL1004" s="223">
        <f t="shared" ca="1" si="484"/>
        <v>2.9999999999999378</v>
      </c>
      <c r="CM1004" s="223">
        <f t="shared" ca="1" si="484"/>
        <v>2.9999999999999378</v>
      </c>
      <c r="CN1004" s="223">
        <f t="shared" ca="1" si="484"/>
        <v>2.9999999999999378</v>
      </c>
      <c r="CO1004" s="223">
        <f t="shared" ca="1" si="484"/>
        <v>2.9999999999999378</v>
      </c>
      <c r="CP1004" s="223">
        <f t="shared" ca="1" si="484"/>
        <v>2.9999999999999378</v>
      </c>
      <c r="CQ1004" s="450">
        <f ca="1">CQ1000+CQ1001-CQ1002</f>
        <v>2.9999999999999378</v>
      </c>
      <c r="CR1004" s="450" t="e">
        <f t="shared" ref="CR1004:EO1004" si="485">CR1000+CR1001-CR1002</f>
        <v>#REF!</v>
      </c>
      <c r="CS1004" s="450" t="e">
        <f t="shared" si="485"/>
        <v>#REF!</v>
      </c>
      <c r="CT1004" s="450" t="e">
        <f t="shared" si="485"/>
        <v>#REF!</v>
      </c>
      <c r="CU1004" s="450" t="e">
        <f t="shared" si="485"/>
        <v>#REF!</v>
      </c>
      <c r="CV1004" s="450" t="e">
        <f t="shared" si="485"/>
        <v>#REF!</v>
      </c>
      <c r="CW1004" s="450" t="e">
        <f t="shared" si="485"/>
        <v>#REF!</v>
      </c>
      <c r="CX1004" s="450" t="e">
        <f t="shared" si="485"/>
        <v>#REF!</v>
      </c>
      <c r="CY1004" s="450" t="e">
        <f t="shared" si="485"/>
        <v>#REF!</v>
      </c>
      <c r="CZ1004" s="450" t="e">
        <f t="shared" si="485"/>
        <v>#REF!</v>
      </c>
      <c r="DA1004" s="450" t="e">
        <f t="shared" si="485"/>
        <v>#REF!</v>
      </c>
      <c r="DB1004" s="450" t="e">
        <f t="shared" si="485"/>
        <v>#REF!</v>
      </c>
      <c r="DC1004" s="450" t="e">
        <f t="shared" si="485"/>
        <v>#REF!</v>
      </c>
      <c r="DD1004" s="450" t="e">
        <f t="shared" si="485"/>
        <v>#REF!</v>
      </c>
      <c r="DE1004" s="450" t="e">
        <f t="shared" si="485"/>
        <v>#REF!</v>
      </c>
      <c r="DF1004" s="450" t="e">
        <f t="shared" si="485"/>
        <v>#REF!</v>
      </c>
      <c r="DG1004" s="450" t="e">
        <f t="shared" si="485"/>
        <v>#REF!</v>
      </c>
      <c r="DH1004" s="450" t="e">
        <f t="shared" si="485"/>
        <v>#REF!</v>
      </c>
      <c r="DI1004" s="450" t="e">
        <f t="shared" si="485"/>
        <v>#REF!</v>
      </c>
      <c r="DJ1004" s="450" t="e">
        <f t="shared" si="485"/>
        <v>#REF!</v>
      </c>
      <c r="DK1004" s="450" t="e">
        <f t="shared" si="485"/>
        <v>#REF!</v>
      </c>
      <c r="DL1004" s="450" t="e">
        <f t="shared" si="485"/>
        <v>#REF!</v>
      </c>
      <c r="DM1004" s="450" t="e">
        <f t="shared" si="485"/>
        <v>#REF!</v>
      </c>
      <c r="DN1004" s="450" t="e">
        <f t="shared" si="485"/>
        <v>#REF!</v>
      </c>
      <c r="DO1004" s="450" t="e">
        <f t="shared" si="485"/>
        <v>#REF!</v>
      </c>
      <c r="DP1004" s="450" t="e">
        <f t="shared" si="485"/>
        <v>#REF!</v>
      </c>
      <c r="DQ1004" s="450" t="e">
        <f t="shared" si="485"/>
        <v>#REF!</v>
      </c>
      <c r="DR1004" s="450" t="e">
        <f t="shared" si="485"/>
        <v>#REF!</v>
      </c>
      <c r="DS1004" s="450" t="e">
        <f t="shared" si="485"/>
        <v>#REF!</v>
      </c>
      <c r="DT1004" s="450" t="e">
        <f t="shared" si="485"/>
        <v>#REF!</v>
      </c>
      <c r="DU1004" s="450" t="e">
        <f t="shared" si="485"/>
        <v>#REF!</v>
      </c>
      <c r="DV1004" s="450" t="e">
        <f t="shared" si="485"/>
        <v>#REF!</v>
      </c>
      <c r="DW1004" s="450" t="e">
        <f t="shared" si="485"/>
        <v>#REF!</v>
      </c>
      <c r="DX1004" s="450" t="e">
        <f t="shared" si="485"/>
        <v>#REF!</v>
      </c>
      <c r="DY1004" s="450" t="e">
        <f t="shared" si="485"/>
        <v>#REF!</v>
      </c>
      <c r="DZ1004" s="450" t="e">
        <f t="shared" si="485"/>
        <v>#REF!</v>
      </c>
      <c r="EA1004" s="450" t="e">
        <f t="shared" si="485"/>
        <v>#REF!</v>
      </c>
      <c r="EB1004" s="450" t="e">
        <f t="shared" si="485"/>
        <v>#REF!</v>
      </c>
      <c r="EC1004" s="450" t="e">
        <f t="shared" si="485"/>
        <v>#REF!</v>
      </c>
      <c r="ED1004" s="450" t="e">
        <f t="shared" si="485"/>
        <v>#REF!</v>
      </c>
      <c r="EE1004" s="450" t="e">
        <f t="shared" si="485"/>
        <v>#REF!</v>
      </c>
      <c r="EF1004" s="450" t="e">
        <f t="shared" si="485"/>
        <v>#REF!</v>
      </c>
      <c r="EG1004" s="450" t="e">
        <f t="shared" si="485"/>
        <v>#REF!</v>
      </c>
      <c r="EH1004" s="450" t="e">
        <f t="shared" si="485"/>
        <v>#REF!</v>
      </c>
      <c r="EI1004" s="450" t="e">
        <f t="shared" si="485"/>
        <v>#REF!</v>
      </c>
      <c r="EJ1004" s="450" t="e">
        <f t="shared" si="485"/>
        <v>#REF!</v>
      </c>
      <c r="EK1004" s="450" t="e">
        <f t="shared" si="485"/>
        <v>#REF!</v>
      </c>
      <c r="EL1004" s="450" t="e">
        <f t="shared" si="485"/>
        <v>#REF!</v>
      </c>
      <c r="EM1004" s="450" t="e">
        <f t="shared" si="485"/>
        <v>#REF!</v>
      </c>
      <c r="EN1004" s="450" t="e">
        <f t="shared" si="485"/>
        <v>#REF!</v>
      </c>
      <c r="EO1004" s="450" t="e">
        <f t="shared" si="485"/>
        <v>#REF!</v>
      </c>
      <c r="EP1004" s="450" t="e">
        <f t="shared" ref="EP1004:HA1004" si="486">EP1000+EP1001-EP1002</f>
        <v>#REF!</v>
      </c>
      <c r="EQ1004" s="450" t="e">
        <f t="shared" si="486"/>
        <v>#REF!</v>
      </c>
      <c r="ER1004" s="450" t="e">
        <f t="shared" si="486"/>
        <v>#REF!</v>
      </c>
      <c r="ES1004" s="450" t="e">
        <f t="shared" si="486"/>
        <v>#REF!</v>
      </c>
      <c r="ET1004" s="450" t="e">
        <f t="shared" si="486"/>
        <v>#REF!</v>
      </c>
      <c r="EU1004" s="450" t="e">
        <f t="shared" si="486"/>
        <v>#REF!</v>
      </c>
      <c r="EV1004" s="450" t="e">
        <f t="shared" si="486"/>
        <v>#REF!</v>
      </c>
      <c r="EW1004" s="450" t="e">
        <f t="shared" si="486"/>
        <v>#REF!</v>
      </c>
      <c r="EX1004" s="450" t="e">
        <f t="shared" si="486"/>
        <v>#REF!</v>
      </c>
      <c r="EY1004" s="450" t="e">
        <f t="shared" si="486"/>
        <v>#REF!</v>
      </c>
      <c r="EZ1004" s="450" t="e">
        <f t="shared" si="486"/>
        <v>#REF!</v>
      </c>
      <c r="FA1004" s="450" t="e">
        <f t="shared" si="486"/>
        <v>#REF!</v>
      </c>
      <c r="FB1004" s="450" t="e">
        <f t="shared" si="486"/>
        <v>#REF!</v>
      </c>
      <c r="FC1004" s="450" t="e">
        <f t="shared" si="486"/>
        <v>#REF!</v>
      </c>
      <c r="FD1004" s="450" t="e">
        <f t="shared" si="486"/>
        <v>#REF!</v>
      </c>
      <c r="FE1004" s="450" t="e">
        <f t="shared" si="486"/>
        <v>#REF!</v>
      </c>
      <c r="FF1004" s="450" t="e">
        <f t="shared" si="486"/>
        <v>#REF!</v>
      </c>
      <c r="FG1004" s="450" t="e">
        <f t="shared" si="486"/>
        <v>#REF!</v>
      </c>
      <c r="FH1004" s="450" t="e">
        <f t="shared" si="486"/>
        <v>#REF!</v>
      </c>
      <c r="FI1004" s="450" t="e">
        <f t="shared" si="486"/>
        <v>#REF!</v>
      </c>
      <c r="FJ1004" s="450" t="e">
        <f t="shared" si="486"/>
        <v>#REF!</v>
      </c>
      <c r="FK1004" s="450" t="e">
        <f t="shared" si="486"/>
        <v>#REF!</v>
      </c>
      <c r="FL1004" s="450" t="e">
        <f t="shared" si="486"/>
        <v>#REF!</v>
      </c>
      <c r="FM1004" s="450" t="e">
        <f t="shared" si="486"/>
        <v>#REF!</v>
      </c>
      <c r="FN1004" s="450" t="e">
        <f t="shared" si="486"/>
        <v>#REF!</v>
      </c>
      <c r="FO1004" s="450" t="e">
        <f t="shared" si="486"/>
        <v>#REF!</v>
      </c>
      <c r="FP1004" s="450" t="e">
        <f t="shared" si="486"/>
        <v>#REF!</v>
      </c>
      <c r="FQ1004" s="450" t="e">
        <f t="shared" si="486"/>
        <v>#REF!</v>
      </c>
      <c r="FR1004" s="450" t="e">
        <f t="shared" si="486"/>
        <v>#REF!</v>
      </c>
      <c r="FS1004" s="450" t="e">
        <f t="shared" si="486"/>
        <v>#REF!</v>
      </c>
      <c r="FT1004" s="450" t="e">
        <f t="shared" si="486"/>
        <v>#REF!</v>
      </c>
      <c r="FU1004" s="450" t="e">
        <f t="shared" si="486"/>
        <v>#REF!</v>
      </c>
      <c r="FV1004" s="450" t="e">
        <f t="shared" si="486"/>
        <v>#REF!</v>
      </c>
      <c r="FW1004" s="450" t="e">
        <f t="shared" si="486"/>
        <v>#REF!</v>
      </c>
      <c r="FX1004" s="450" t="e">
        <f t="shared" si="486"/>
        <v>#REF!</v>
      </c>
      <c r="FY1004" s="450" t="e">
        <f t="shared" si="486"/>
        <v>#REF!</v>
      </c>
      <c r="FZ1004" s="450" t="e">
        <f t="shared" si="486"/>
        <v>#REF!</v>
      </c>
      <c r="GA1004" s="450" t="e">
        <f t="shared" si="486"/>
        <v>#REF!</v>
      </c>
      <c r="GB1004" s="450" t="e">
        <f t="shared" si="486"/>
        <v>#REF!</v>
      </c>
      <c r="GC1004" s="450" t="e">
        <f t="shared" si="486"/>
        <v>#REF!</v>
      </c>
      <c r="GD1004" s="450" t="e">
        <f t="shared" si="486"/>
        <v>#REF!</v>
      </c>
      <c r="GE1004" s="450" t="e">
        <f t="shared" si="486"/>
        <v>#REF!</v>
      </c>
      <c r="GF1004" s="450" t="e">
        <f t="shared" si="486"/>
        <v>#REF!</v>
      </c>
      <c r="GG1004" s="450" t="e">
        <f t="shared" si="486"/>
        <v>#REF!</v>
      </c>
      <c r="GH1004" s="450" t="e">
        <f t="shared" si="486"/>
        <v>#REF!</v>
      </c>
      <c r="GI1004" s="450" t="e">
        <f t="shared" si="486"/>
        <v>#REF!</v>
      </c>
      <c r="GJ1004" s="450" t="e">
        <f t="shared" si="486"/>
        <v>#REF!</v>
      </c>
      <c r="GK1004" s="450" t="e">
        <f t="shared" si="486"/>
        <v>#REF!</v>
      </c>
      <c r="GL1004" s="450" t="e">
        <f t="shared" si="486"/>
        <v>#REF!</v>
      </c>
      <c r="GM1004" s="450" t="e">
        <f t="shared" si="486"/>
        <v>#REF!</v>
      </c>
      <c r="GN1004" s="450" t="e">
        <f t="shared" si="486"/>
        <v>#REF!</v>
      </c>
      <c r="GO1004" s="450" t="e">
        <f t="shared" si="486"/>
        <v>#REF!</v>
      </c>
      <c r="GP1004" s="450" t="e">
        <f t="shared" si="486"/>
        <v>#REF!</v>
      </c>
      <c r="GQ1004" s="450" t="e">
        <f t="shared" si="486"/>
        <v>#REF!</v>
      </c>
      <c r="GR1004" s="450" t="e">
        <f t="shared" si="486"/>
        <v>#REF!</v>
      </c>
      <c r="GS1004" s="450" t="e">
        <f t="shared" si="486"/>
        <v>#REF!</v>
      </c>
      <c r="GT1004" s="450" t="e">
        <f t="shared" si="486"/>
        <v>#REF!</v>
      </c>
      <c r="GU1004" s="450" t="e">
        <f t="shared" si="486"/>
        <v>#REF!</v>
      </c>
      <c r="GV1004" s="450" t="e">
        <f t="shared" si="486"/>
        <v>#REF!</v>
      </c>
      <c r="GW1004" s="450" t="e">
        <f t="shared" si="486"/>
        <v>#REF!</v>
      </c>
      <c r="GX1004" s="450" t="e">
        <f t="shared" si="486"/>
        <v>#REF!</v>
      </c>
      <c r="GY1004" s="450" t="e">
        <f t="shared" si="486"/>
        <v>#REF!</v>
      </c>
      <c r="GZ1004" s="450" t="e">
        <f t="shared" si="486"/>
        <v>#REF!</v>
      </c>
      <c r="HA1004" s="450" t="e">
        <f t="shared" si="486"/>
        <v>#REF!</v>
      </c>
      <c r="HB1004" s="450" t="e">
        <f t="shared" ref="HB1004:ID1004" si="487">HB1000+HB1001-HB1002</f>
        <v>#REF!</v>
      </c>
      <c r="HC1004" s="450" t="e">
        <f t="shared" si="487"/>
        <v>#REF!</v>
      </c>
      <c r="HD1004" s="450" t="e">
        <f t="shared" si="487"/>
        <v>#REF!</v>
      </c>
      <c r="HE1004" s="450" t="e">
        <f t="shared" si="487"/>
        <v>#REF!</v>
      </c>
      <c r="HF1004" s="450" t="e">
        <f t="shared" si="487"/>
        <v>#REF!</v>
      </c>
      <c r="HG1004" s="450" t="e">
        <f t="shared" si="487"/>
        <v>#REF!</v>
      </c>
      <c r="HH1004" s="450" t="e">
        <f t="shared" si="487"/>
        <v>#REF!</v>
      </c>
      <c r="HI1004" s="450" t="e">
        <f t="shared" si="487"/>
        <v>#REF!</v>
      </c>
      <c r="HJ1004" s="450" t="e">
        <f t="shared" si="487"/>
        <v>#REF!</v>
      </c>
      <c r="HK1004" s="450" t="e">
        <f t="shared" si="487"/>
        <v>#REF!</v>
      </c>
      <c r="HL1004" s="450" t="e">
        <f t="shared" si="487"/>
        <v>#REF!</v>
      </c>
      <c r="HM1004" s="450" t="e">
        <f t="shared" si="487"/>
        <v>#REF!</v>
      </c>
      <c r="HN1004" s="450" t="e">
        <f t="shared" si="487"/>
        <v>#REF!</v>
      </c>
      <c r="HO1004" s="450" t="e">
        <f t="shared" si="487"/>
        <v>#REF!</v>
      </c>
      <c r="HP1004" s="450" t="e">
        <f t="shared" si="487"/>
        <v>#REF!</v>
      </c>
      <c r="HQ1004" s="450" t="e">
        <f t="shared" si="487"/>
        <v>#REF!</v>
      </c>
      <c r="HR1004" s="450" t="e">
        <f t="shared" si="487"/>
        <v>#REF!</v>
      </c>
      <c r="HS1004" s="450" t="e">
        <f t="shared" si="487"/>
        <v>#REF!</v>
      </c>
      <c r="HT1004" s="450" t="e">
        <f t="shared" si="487"/>
        <v>#REF!</v>
      </c>
      <c r="HU1004" s="450" t="e">
        <f t="shared" si="487"/>
        <v>#REF!</v>
      </c>
      <c r="HV1004" s="450" t="e">
        <f t="shared" si="487"/>
        <v>#REF!</v>
      </c>
      <c r="HW1004" s="450" t="e">
        <f t="shared" si="487"/>
        <v>#REF!</v>
      </c>
      <c r="HX1004" s="450" t="e">
        <f t="shared" si="487"/>
        <v>#REF!</v>
      </c>
      <c r="HY1004" s="450" t="e">
        <f t="shared" si="487"/>
        <v>#REF!</v>
      </c>
      <c r="HZ1004" s="450" t="e">
        <f t="shared" si="487"/>
        <v>#REF!</v>
      </c>
      <c r="IA1004" s="450" t="e">
        <f t="shared" si="487"/>
        <v>#REF!</v>
      </c>
      <c r="IB1004" s="450" t="e">
        <f t="shared" si="487"/>
        <v>#REF!</v>
      </c>
      <c r="IC1004" s="450" t="e">
        <f t="shared" si="487"/>
        <v>#REF!</v>
      </c>
      <c r="ID1004" s="450" t="e">
        <f t="shared" si="487"/>
        <v>#REF!</v>
      </c>
    </row>
    <row r="1005" spans="1:238" ht="15" x14ac:dyDescent="0.25">
      <c r="P1005" s="116"/>
      <c r="Q1005"/>
      <c r="R1005" s="220"/>
      <c r="S1005" s="220"/>
      <c r="T1005" s="220"/>
      <c r="U1005" s="220"/>
      <c r="V1005" s="220"/>
      <c r="W1005" s="220"/>
      <c r="X1005" s="220"/>
      <c r="Y1005" s="220"/>
      <c r="Z1005" s="220"/>
      <c r="AA1005" s="220"/>
      <c r="AB1005" s="220"/>
      <c r="AC1005" s="220"/>
      <c r="AD1005" s="220"/>
      <c r="AE1005" s="220"/>
      <c r="AF1005" s="220"/>
      <c r="AG1005" s="220"/>
      <c r="AH1005" s="220"/>
      <c r="AI1005" s="220"/>
      <c r="AJ1005" s="220"/>
      <c r="AK1005" s="220"/>
      <c r="AL1005" s="220"/>
      <c r="AM1005" s="220"/>
      <c r="AN1005" s="220"/>
      <c r="AO1005" s="220"/>
      <c r="AP1005" s="220"/>
      <c r="AQ1005" s="220"/>
      <c r="AR1005" s="220"/>
      <c r="AS1005" s="220"/>
      <c r="AT1005" s="220"/>
      <c r="AU1005" s="220"/>
      <c r="AV1005" s="220"/>
      <c r="AW1005" s="220"/>
      <c r="AX1005" s="220"/>
      <c r="AY1005" s="220"/>
      <c r="AZ1005" s="220"/>
      <c r="BA1005" s="220"/>
      <c r="BB1005" s="220"/>
      <c r="BC1005" s="220"/>
      <c r="BD1005" s="220"/>
      <c r="BE1005" s="220"/>
      <c r="BF1005" s="220"/>
      <c r="BG1005" s="220"/>
      <c r="BH1005" s="220"/>
      <c r="BI1005" s="220"/>
      <c r="BJ1005" s="220"/>
      <c r="BK1005" s="220"/>
      <c r="BL1005" s="220"/>
      <c r="BM1005" s="220"/>
      <c r="BN1005" s="220"/>
      <c r="BO1005" s="220"/>
      <c r="BP1005" s="220"/>
      <c r="BQ1005" s="220"/>
      <c r="BR1005" s="220"/>
      <c r="BS1005" s="220"/>
      <c r="BT1005" s="220"/>
      <c r="BU1005" s="220"/>
      <c r="BV1005" s="220"/>
      <c r="BW1005" s="220"/>
      <c r="BX1005" s="220"/>
      <c r="BY1005" s="220"/>
      <c r="BZ1005" s="220"/>
      <c r="CA1005" s="220"/>
      <c r="CB1005" s="220"/>
      <c r="CC1005" s="220"/>
      <c r="CD1005" s="220"/>
      <c r="CE1005" s="220"/>
      <c r="CF1005" s="220"/>
      <c r="CG1005" s="220"/>
      <c r="CH1005" s="220"/>
      <c r="CI1005" s="220"/>
      <c r="CJ1005" s="220"/>
      <c r="CK1005" s="220"/>
      <c r="CL1005" s="220"/>
      <c r="CM1005" s="220"/>
      <c r="CN1005" s="220"/>
      <c r="CO1005" s="220"/>
      <c r="CP1005" s="220"/>
      <c r="CQ1005" s="220"/>
    </row>
    <row r="1006" spans="1:238" ht="12.75" x14ac:dyDescent="0.2">
      <c r="P1006" s="116"/>
      <c r="R1006" s="220"/>
      <c r="S1006" s="220"/>
      <c r="T1006" s="220"/>
      <c r="U1006" s="220"/>
      <c r="V1006" s="220"/>
      <c r="W1006" s="220"/>
      <c r="X1006" s="220"/>
      <c r="Y1006" s="220"/>
      <c r="Z1006" s="220"/>
      <c r="AA1006" s="220"/>
      <c r="AB1006" s="220"/>
      <c r="AC1006" s="220"/>
      <c r="AD1006" s="220"/>
      <c r="AE1006" s="220"/>
      <c r="AF1006" s="220"/>
      <c r="AG1006" s="220"/>
      <c r="AH1006" s="220"/>
      <c r="AI1006" s="220"/>
      <c r="AJ1006" s="220"/>
      <c r="AK1006" s="220"/>
      <c r="AL1006" s="220"/>
      <c r="AM1006" s="220"/>
      <c r="AN1006" s="220"/>
      <c r="AO1006" s="220"/>
      <c r="AP1006" s="220"/>
      <c r="AQ1006" s="220"/>
      <c r="AR1006" s="220"/>
      <c r="AS1006" s="220"/>
      <c r="AT1006" s="220"/>
      <c r="AU1006" s="220"/>
      <c r="AV1006" s="220"/>
      <c r="AW1006" s="220"/>
      <c r="AX1006" s="220"/>
      <c r="AY1006" s="220"/>
      <c r="AZ1006" s="220"/>
      <c r="BA1006" s="220"/>
      <c r="BB1006" s="220"/>
      <c r="BC1006" s="220"/>
      <c r="BD1006" s="220"/>
      <c r="BE1006" s="220"/>
      <c r="BF1006" s="220"/>
      <c r="BG1006" s="220"/>
      <c r="BH1006" s="220"/>
      <c r="BI1006" s="220"/>
      <c r="BJ1006" s="220"/>
      <c r="BK1006" s="220"/>
      <c r="BL1006" s="220"/>
      <c r="BM1006" s="220"/>
      <c r="BN1006" s="220"/>
      <c r="BO1006" s="220"/>
      <c r="BP1006" s="220"/>
      <c r="BQ1006" s="220"/>
      <c r="BR1006" s="220"/>
      <c r="BS1006" s="220"/>
      <c r="BT1006" s="220"/>
      <c r="BU1006" s="220"/>
      <c r="BV1006" s="220"/>
      <c r="BW1006" s="220"/>
      <c r="BX1006" s="220"/>
      <c r="BY1006" s="220"/>
      <c r="BZ1006" s="220"/>
      <c r="CA1006" s="220"/>
      <c r="CB1006" s="220"/>
      <c r="CC1006" s="220"/>
      <c r="CD1006" s="220"/>
      <c r="CE1006" s="220"/>
      <c r="CF1006" s="220"/>
      <c r="CG1006" s="220"/>
      <c r="CH1006" s="220"/>
      <c r="CI1006" s="220"/>
      <c r="CJ1006" s="220"/>
      <c r="CK1006" s="220"/>
      <c r="CL1006" s="220"/>
      <c r="CM1006" s="220"/>
      <c r="CN1006" s="220"/>
      <c r="CO1006" s="220"/>
      <c r="CP1006" s="220"/>
      <c r="CQ1006" s="220"/>
    </row>
    <row r="1007" spans="1:238" s="380" customFormat="1" ht="12.75" customHeight="1" x14ac:dyDescent="0.2">
      <c r="A1007" s="377" t="s">
        <v>314</v>
      </c>
      <c r="B1007" s="377"/>
      <c r="C1007" s="377"/>
      <c r="D1007" s="377"/>
      <c r="E1007" s="377"/>
      <c r="F1007" s="377"/>
      <c r="G1007" s="377"/>
      <c r="H1007" s="377"/>
      <c r="I1007" s="378"/>
      <c r="J1007" s="379"/>
      <c r="K1007" s="377"/>
      <c r="L1007" s="377"/>
      <c r="M1007" s="377"/>
      <c r="N1007" s="377"/>
      <c r="O1007" s="377"/>
      <c r="P1007" s="377"/>
      <c r="Q1007" s="377"/>
      <c r="R1007" s="377"/>
      <c r="S1007" s="377"/>
      <c r="T1007" s="377"/>
      <c r="U1007" s="377"/>
      <c r="V1007" s="377"/>
      <c r="W1007" s="377"/>
      <c r="X1007" s="377"/>
      <c r="Y1007" s="377"/>
      <c r="Z1007" s="377"/>
      <c r="AA1007" s="377"/>
      <c r="AB1007" s="377"/>
      <c r="AC1007" s="377"/>
      <c r="AD1007" s="377"/>
      <c r="AE1007" s="377"/>
      <c r="AF1007" s="377"/>
      <c r="AG1007" s="377"/>
      <c r="AH1007" s="377"/>
      <c r="AI1007" s="377"/>
      <c r="AJ1007" s="377"/>
      <c r="AK1007" s="377"/>
      <c r="AL1007" s="377"/>
      <c r="AM1007" s="377"/>
      <c r="AN1007" s="377"/>
      <c r="AO1007" s="377"/>
      <c r="AP1007" s="377"/>
      <c r="AQ1007" s="377"/>
      <c r="AR1007" s="377"/>
      <c r="AS1007" s="377"/>
      <c r="AT1007" s="377"/>
      <c r="AU1007" s="377"/>
      <c r="AV1007" s="377"/>
      <c r="AW1007" s="377"/>
      <c r="AX1007" s="377"/>
      <c r="AY1007" s="377"/>
      <c r="AZ1007" s="377"/>
      <c r="BA1007" s="377"/>
      <c r="BB1007" s="377"/>
      <c r="BC1007" s="377"/>
      <c r="BD1007" s="377"/>
      <c r="BE1007" s="377"/>
      <c r="BF1007" s="377"/>
      <c r="BG1007" s="377"/>
      <c r="BH1007" s="377"/>
      <c r="BI1007" s="377"/>
      <c r="BJ1007" s="377"/>
      <c r="BK1007" s="377"/>
      <c r="BL1007" s="377"/>
      <c r="BM1007" s="377"/>
      <c r="BN1007" s="377"/>
      <c r="BO1007" s="377"/>
      <c r="BP1007" s="377"/>
      <c r="BQ1007" s="377"/>
      <c r="BR1007" s="377"/>
      <c r="BS1007" s="377"/>
      <c r="BT1007" s="377"/>
      <c r="BU1007" s="377"/>
      <c r="BV1007" s="377"/>
      <c r="BW1007" s="377"/>
      <c r="BX1007" s="377"/>
      <c r="BY1007" s="377"/>
      <c r="BZ1007" s="377"/>
      <c r="CA1007" s="377"/>
      <c r="CB1007" s="377"/>
      <c r="CC1007" s="377"/>
      <c r="CD1007" s="377"/>
      <c r="CE1007" s="377"/>
      <c r="CF1007" s="377"/>
      <c r="CG1007" s="377"/>
      <c r="CH1007" s="377"/>
      <c r="CI1007" s="377"/>
      <c r="CJ1007" s="377"/>
      <c r="CK1007" s="377"/>
      <c r="CL1007" s="377"/>
      <c r="CM1007" s="377"/>
      <c r="CN1007" s="377"/>
      <c r="CO1007" s="377"/>
      <c r="CP1007" s="377"/>
    </row>
    <row r="1008" spans="1:238" ht="12.75" customHeight="1" outlineLevel="1" x14ac:dyDescent="0.2"/>
    <row r="1009" spans="2:94" ht="12.75" customHeight="1" outlineLevel="1" x14ac:dyDescent="0.2">
      <c r="B1009" s="41" t="s">
        <v>193</v>
      </c>
      <c r="H1009" s="6"/>
      <c r="I1009" s="5"/>
    </row>
    <row r="1010" spans="2:94" ht="12.75" customHeight="1" outlineLevel="1" x14ac:dyDescent="0.2">
      <c r="H1010" s="6"/>
      <c r="I1010" s="5"/>
    </row>
    <row r="1011" spans="2:94" ht="12.75" customHeight="1" outlineLevel="1" x14ac:dyDescent="0.2">
      <c r="B1011" s="3" t="s">
        <v>238</v>
      </c>
      <c r="H1011" s="6"/>
      <c r="J1011" s="5" t="s">
        <v>5</v>
      </c>
      <c r="R1011" s="155">
        <f>Q1013</f>
        <v>0</v>
      </c>
      <c r="S1011" s="155">
        <f t="shared" ref="S1011:CD1011" ca="1" si="488">R1013</f>
        <v>0</v>
      </c>
      <c r="T1011" s="155">
        <f t="shared" ca="1" si="488"/>
        <v>0</v>
      </c>
      <c r="U1011" s="155">
        <f t="shared" ca="1" si="488"/>
        <v>0</v>
      </c>
      <c r="V1011" s="155">
        <f t="shared" ca="1" si="488"/>
        <v>0</v>
      </c>
      <c r="W1011" s="155">
        <f t="shared" ca="1" si="488"/>
        <v>0</v>
      </c>
      <c r="X1011" s="155">
        <f t="shared" ca="1" si="488"/>
        <v>0</v>
      </c>
      <c r="Y1011" s="155">
        <f t="shared" ca="1" si="488"/>
        <v>31.316503002174301</v>
      </c>
      <c r="Z1011" s="155">
        <f t="shared" ca="1" si="488"/>
        <v>67.739252729328996</v>
      </c>
      <c r="AA1011" s="155">
        <f t="shared" ca="1" si="488"/>
        <v>101.48697876272655</v>
      </c>
      <c r="AB1011" s="155">
        <f t="shared" ca="1" si="488"/>
        <v>109.95538950291773</v>
      </c>
      <c r="AC1011" s="155">
        <f t="shared" ca="1" si="488"/>
        <v>117.98875743752994</v>
      </c>
      <c r="AD1011" s="155">
        <f t="shared" ca="1" si="488"/>
        <v>126.68967805866083</v>
      </c>
      <c r="AE1011" s="155">
        <f t="shared" ca="1" si="488"/>
        <v>131.09174496268156</v>
      </c>
      <c r="AF1011" s="155">
        <f t="shared" ca="1" si="488"/>
        <v>137.22031392537005</v>
      </c>
      <c r="AG1011" s="155">
        <f t="shared" ca="1" si="488"/>
        <v>147.02335313897368</v>
      </c>
      <c r="AH1011" s="155">
        <f t="shared" ca="1" si="488"/>
        <v>155.29895243340491</v>
      </c>
      <c r="AI1011" s="155">
        <f t="shared" ca="1" si="488"/>
        <v>161.32761396044182</v>
      </c>
      <c r="AJ1011" s="155">
        <f t="shared" ca="1" si="488"/>
        <v>167.72663214891008</v>
      </c>
      <c r="AK1011" s="155">
        <f t="shared" ca="1" si="488"/>
        <v>177.20007716533559</v>
      </c>
      <c r="AL1011" s="155">
        <f t="shared" ca="1" si="488"/>
        <v>183.12580751026834</v>
      </c>
      <c r="AM1011" s="155">
        <f t="shared" ca="1" si="488"/>
        <v>193.47715747730712</v>
      </c>
      <c r="AN1011" s="155">
        <f t="shared" ca="1" si="488"/>
        <v>193.44654724129614</v>
      </c>
      <c r="AO1011" s="155">
        <f t="shared" ca="1" si="488"/>
        <v>192.88076600513958</v>
      </c>
      <c r="AP1011" s="155">
        <f t="shared" ca="1" si="488"/>
        <v>173.89167758733277</v>
      </c>
      <c r="AQ1011" s="155">
        <f t="shared" ca="1" si="488"/>
        <v>156.43762692232144</v>
      </c>
      <c r="AR1011" s="155">
        <f t="shared" ca="1" si="488"/>
        <v>130.55022193863232</v>
      </c>
      <c r="AS1011" s="155">
        <f t="shared" ca="1" si="488"/>
        <v>113.18641769396747</v>
      </c>
      <c r="AT1011" s="155">
        <f t="shared" ca="1" si="488"/>
        <v>96.325777818231742</v>
      </c>
      <c r="AU1011" s="155">
        <f t="shared" ca="1" si="488"/>
        <v>67.297660236919043</v>
      </c>
      <c r="AV1011" s="155">
        <f t="shared" ca="1" si="488"/>
        <v>41.010550837901675</v>
      </c>
      <c r="AW1011" s="155">
        <f t="shared" ca="1" si="488"/>
        <v>12.093501597042902</v>
      </c>
      <c r="AX1011" s="155">
        <f t="shared" ca="1" si="488"/>
        <v>4.2632564145606011E-14</v>
      </c>
      <c r="AY1011" s="155">
        <f t="shared" ca="1" si="488"/>
        <v>4.2632564145606011E-14</v>
      </c>
      <c r="AZ1011" s="155">
        <f t="shared" ca="1" si="488"/>
        <v>4.2632564145606011E-14</v>
      </c>
      <c r="BA1011" s="155">
        <f t="shared" ca="1" si="488"/>
        <v>4.2632564145606011E-14</v>
      </c>
      <c r="BB1011" s="155">
        <f t="shared" ca="1" si="488"/>
        <v>4.2632564145606011E-14</v>
      </c>
      <c r="BC1011" s="155">
        <f t="shared" ca="1" si="488"/>
        <v>4.2632564145606011E-14</v>
      </c>
      <c r="BD1011" s="155">
        <f t="shared" ca="1" si="488"/>
        <v>4.2632564145606011E-14</v>
      </c>
      <c r="BE1011" s="155">
        <f t="shared" ca="1" si="488"/>
        <v>4.2632564145606011E-14</v>
      </c>
      <c r="BF1011" s="155">
        <f t="shared" ca="1" si="488"/>
        <v>4.2632564145606011E-14</v>
      </c>
      <c r="BG1011" s="155">
        <f t="shared" ca="1" si="488"/>
        <v>4.2632564145606011E-14</v>
      </c>
      <c r="BH1011" s="155">
        <f t="shared" ca="1" si="488"/>
        <v>4.2632564145606011E-14</v>
      </c>
      <c r="BI1011" s="155">
        <f t="shared" ca="1" si="488"/>
        <v>4.2632564145606011E-14</v>
      </c>
      <c r="BJ1011" s="155">
        <f t="shared" ca="1" si="488"/>
        <v>4.2632564145606011E-14</v>
      </c>
      <c r="BK1011" s="155">
        <f t="shared" ca="1" si="488"/>
        <v>4.2632564145606011E-14</v>
      </c>
      <c r="BL1011" s="155">
        <f t="shared" ca="1" si="488"/>
        <v>4.2632564145606011E-14</v>
      </c>
      <c r="BM1011" s="155">
        <f t="shared" ca="1" si="488"/>
        <v>4.2632564145606011E-14</v>
      </c>
      <c r="BN1011" s="155">
        <f t="shared" ca="1" si="488"/>
        <v>4.2632564145606011E-14</v>
      </c>
      <c r="BO1011" s="155">
        <f t="shared" ca="1" si="488"/>
        <v>4.2632564145606011E-14</v>
      </c>
      <c r="BP1011" s="155">
        <f t="shared" ca="1" si="488"/>
        <v>4.2632564145606011E-14</v>
      </c>
      <c r="BQ1011" s="155">
        <f t="shared" ca="1" si="488"/>
        <v>4.2632564145606011E-14</v>
      </c>
      <c r="BR1011" s="155">
        <f t="shared" ca="1" si="488"/>
        <v>4.2632564145606011E-14</v>
      </c>
      <c r="BS1011" s="155">
        <f t="shared" ca="1" si="488"/>
        <v>4.2632564145606011E-14</v>
      </c>
      <c r="BT1011" s="155">
        <f t="shared" ca="1" si="488"/>
        <v>4.2632564145606011E-14</v>
      </c>
      <c r="BU1011" s="155">
        <f t="shared" ca="1" si="488"/>
        <v>4.2632564145606011E-14</v>
      </c>
      <c r="BV1011" s="155">
        <f t="shared" ca="1" si="488"/>
        <v>4.2632564145606011E-14</v>
      </c>
      <c r="BW1011" s="155">
        <f t="shared" ca="1" si="488"/>
        <v>4.2632564145606011E-14</v>
      </c>
      <c r="BX1011" s="155">
        <f t="shared" ca="1" si="488"/>
        <v>4.2632564145606011E-14</v>
      </c>
      <c r="BY1011" s="155">
        <f t="shared" ca="1" si="488"/>
        <v>4.2632564145606011E-14</v>
      </c>
      <c r="BZ1011" s="155">
        <f t="shared" ca="1" si="488"/>
        <v>4.2632564145606011E-14</v>
      </c>
      <c r="CA1011" s="155">
        <f t="shared" ca="1" si="488"/>
        <v>4.2632564145606011E-14</v>
      </c>
      <c r="CB1011" s="155">
        <f t="shared" ca="1" si="488"/>
        <v>4.2632564145606011E-14</v>
      </c>
      <c r="CC1011" s="155">
        <f t="shared" ca="1" si="488"/>
        <v>4.2632564145606011E-14</v>
      </c>
      <c r="CD1011" s="155">
        <f t="shared" ca="1" si="488"/>
        <v>4.2632564145606011E-14</v>
      </c>
      <c r="CE1011" s="155">
        <f t="shared" ref="CE1011:CP1011" ca="1" si="489">CD1013</f>
        <v>4.2632564145606011E-14</v>
      </c>
      <c r="CF1011" s="155">
        <f t="shared" ca="1" si="489"/>
        <v>4.2632564145606011E-14</v>
      </c>
      <c r="CG1011" s="155">
        <f t="shared" ca="1" si="489"/>
        <v>4.2632564145606011E-14</v>
      </c>
      <c r="CH1011" s="155">
        <f t="shared" ca="1" si="489"/>
        <v>4.2632564145606011E-14</v>
      </c>
      <c r="CI1011" s="155">
        <f t="shared" ca="1" si="489"/>
        <v>4.2632564145606011E-14</v>
      </c>
      <c r="CJ1011" s="155">
        <f t="shared" ca="1" si="489"/>
        <v>4.2632564145606011E-14</v>
      </c>
      <c r="CK1011" s="155">
        <f t="shared" ca="1" si="489"/>
        <v>4.2632564145606011E-14</v>
      </c>
      <c r="CL1011" s="155">
        <f t="shared" ca="1" si="489"/>
        <v>4.2632564145606011E-14</v>
      </c>
      <c r="CM1011" s="155">
        <f t="shared" ca="1" si="489"/>
        <v>4.2632564145606011E-14</v>
      </c>
      <c r="CN1011" s="155">
        <f t="shared" ca="1" si="489"/>
        <v>4.2632564145606011E-14</v>
      </c>
      <c r="CO1011" s="155">
        <f t="shared" ca="1" si="489"/>
        <v>4.2632564145606011E-14</v>
      </c>
      <c r="CP1011" s="155">
        <f t="shared" ca="1" si="489"/>
        <v>4.2632564145606011E-14</v>
      </c>
    </row>
    <row r="1012" spans="2:94" ht="12.75" customHeight="1" outlineLevel="1" x14ac:dyDescent="0.2">
      <c r="B1012" s="3" t="s">
        <v>315</v>
      </c>
      <c r="H1012" s="6"/>
      <c r="J1012" s="5" t="s">
        <v>5</v>
      </c>
      <c r="P1012" s="127">
        <f ca="1">SUM(R1012:CP1012)</f>
        <v>4.2632564145606011E-14</v>
      </c>
      <c r="R1012" s="155">
        <f ca="1">'Financial Statements'!R32</f>
        <v>0</v>
      </c>
      <c r="S1012" s="155">
        <f ca="1">'Financial Statements'!S32</f>
        <v>0</v>
      </c>
      <c r="T1012" s="155">
        <f ca="1">'Financial Statements'!T32</f>
        <v>0</v>
      </c>
      <c r="U1012" s="155">
        <f ca="1">'Financial Statements'!U32</f>
        <v>0</v>
      </c>
      <c r="V1012" s="155">
        <f ca="1">'Financial Statements'!V32</f>
        <v>0</v>
      </c>
      <c r="W1012" s="155">
        <f ca="1">'Financial Statements'!W32</f>
        <v>0</v>
      </c>
      <c r="X1012" s="155">
        <f ca="1">'Financial Statements'!X32</f>
        <v>31.316503002174301</v>
      </c>
      <c r="Y1012" s="155">
        <f ca="1">'Financial Statements'!Y32</f>
        <v>36.422749727154688</v>
      </c>
      <c r="Z1012" s="155">
        <f ca="1">'Financial Statements'!Z32</f>
        <v>33.747726033397555</v>
      </c>
      <c r="AA1012" s="155">
        <f ca="1">'Financial Statements'!AA32</f>
        <v>8.4684107401911746</v>
      </c>
      <c r="AB1012" s="155">
        <f ca="1">'Financial Statements'!AB32</f>
        <v>8.0333679346122153</v>
      </c>
      <c r="AC1012" s="155">
        <f ca="1">'Financial Statements'!AC32</f>
        <v>8.7009206211308907</v>
      </c>
      <c r="AD1012" s="155">
        <f ca="1">'Financial Statements'!AD32</f>
        <v>4.402066904020721</v>
      </c>
      <c r="AE1012" s="155">
        <f ca="1">'Financial Statements'!AE32</f>
        <v>6.1285689626884832</v>
      </c>
      <c r="AF1012" s="155">
        <f ca="1">'Financial Statements'!AF32</f>
        <v>9.8030392136036184</v>
      </c>
      <c r="AG1012" s="155">
        <f ca="1">'Financial Statements'!AG32</f>
        <v>8.2755992944312453</v>
      </c>
      <c r="AH1012" s="155">
        <f ca="1">'Financial Statements'!AH32</f>
        <v>6.0286615270369168</v>
      </c>
      <c r="AI1012" s="155">
        <f ca="1">'Financial Statements'!AI32</f>
        <v>6.3990181884682542</v>
      </c>
      <c r="AJ1012" s="155">
        <f ca="1">'Financial Statements'!AJ32</f>
        <v>9.4734450164254937</v>
      </c>
      <c r="AK1012" s="155">
        <f ca="1">'Financial Statements'!AK32</f>
        <v>5.9257303449327665</v>
      </c>
      <c r="AL1012" s="155">
        <f ca="1">'Financial Statements'!AL32</f>
        <v>10.351349967038772</v>
      </c>
      <c r="AM1012" s="155">
        <f ca="1">'Financial Statements'!AM32</f>
        <v>-3.0610236010971903E-2</v>
      </c>
      <c r="AN1012" s="155">
        <f ca="1">'Financial Statements'!AN32</f>
        <v>-0.5657812361565675</v>
      </c>
      <c r="AO1012" s="155">
        <f ca="1">'Financial Statements'!AO32</f>
        <v>-18.989088417806812</v>
      </c>
      <c r="AP1012" s="155">
        <f ca="1">'Financial Statements'!AP32</f>
        <v>-17.454050665011309</v>
      </c>
      <c r="AQ1012" s="155">
        <f ca="1">'Financial Statements'!AQ32</f>
        <v>-25.887404983689123</v>
      </c>
      <c r="AR1012" s="155">
        <f ca="1">'Financial Statements'!AR32</f>
        <v>-17.363804244664848</v>
      </c>
      <c r="AS1012" s="155">
        <f ca="1">'Financial Statements'!AS32</f>
        <v>-16.860639875735728</v>
      </c>
      <c r="AT1012" s="155">
        <f ca="1">'Financial Statements'!AT32</f>
        <v>-29.028117581312699</v>
      </c>
      <c r="AU1012" s="155">
        <f ca="1">'Financial Statements'!AU32</f>
        <v>-26.287109399017368</v>
      </c>
      <c r="AV1012" s="155">
        <f ca="1">'Financial Statements'!AV32</f>
        <v>-28.917049240858773</v>
      </c>
      <c r="AW1012" s="155">
        <f ca="1">'Financial Statements'!AW32</f>
        <v>-12.093501597042859</v>
      </c>
      <c r="AX1012" s="155">
        <f ca="1">'Financial Statements'!AX32</f>
        <v>0</v>
      </c>
      <c r="AY1012" s="155">
        <f ca="1">'Financial Statements'!AY32</f>
        <v>0</v>
      </c>
      <c r="AZ1012" s="155">
        <f ca="1">'Financial Statements'!AZ32</f>
        <v>0</v>
      </c>
      <c r="BA1012" s="155">
        <f ca="1">'Financial Statements'!BA32</f>
        <v>0</v>
      </c>
      <c r="BB1012" s="155">
        <f ca="1">'Financial Statements'!BB32</f>
        <v>0</v>
      </c>
      <c r="BC1012" s="155">
        <f ca="1">'Financial Statements'!BC32</f>
        <v>0</v>
      </c>
      <c r="BD1012" s="155">
        <f ca="1">'Financial Statements'!BD32</f>
        <v>0</v>
      </c>
      <c r="BE1012" s="155">
        <f ca="1">'Financial Statements'!BE32</f>
        <v>0</v>
      </c>
      <c r="BF1012" s="155">
        <f ca="1">'Financial Statements'!BF32</f>
        <v>0</v>
      </c>
      <c r="BG1012" s="155">
        <f ca="1">'Financial Statements'!BG32</f>
        <v>0</v>
      </c>
      <c r="BH1012" s="155">
        <f ca="1">'Financial Statements'!BH32</f>
        <v>0</v>
      </c>
      <c r="BI1012" s="155">
        <f ca="1">'Financial Statements'!BI32</f>
        <v>0</v>
      </c>
      <c r="BJ1012" s="155">
        <f ca="1">'Financial Statements'!BJ32</f>
        <v>0</v>
      </c>
      <c r="BK1012" s="155">
        <f ca="1">'Financial Statements'!BK32</f>
        <v>0</v>
      </c>
      <c r="BL1012" s="155">
        <f ca="1">'Financial Statements'!BL32</f>
        <v>0</v>
      </c>
      <c r="BM1012" s="155">
        <f ca="1">'Financial Statements'!BM32</f>
        <v>0</v>
      </c>
      <c r="BN1012" s="155">
        <f ca="1">'Financial Statements'!BN32</f>
        <v>0</v>
      </c>
      <c r="BO1012" s="155">
        <f ca="1">'Financial Statements'!BO32</f>
        <v>0</v>
      </c>
      <c r="BP1012" s="155">
        <f ca="1">'Financial Statements'!BP32</f>
        <v>0</v>
      </c>
      <c r="BQ1012" s="155">
        <f ca="1">'Financial Statements'!BQ32</f>
        <v>0</v>
      </c>
      <c r="BR1012" s="155">
        <f ca="1">'Financial Statements'!BR32</f>
        <v>0</v>
      </c>
      <c r="BS1012" s="155">
        <f ca="1">'Financial Statements'!BS32</f>
        <v>0</v>
      </c>
      <c r="BT1012" s="155">
        <f ca="1">'Financial Statements'!BT32</f>
        <v>0</v>
      </c>
      <c r="BU1012" s="155">
        <f ca="1">'Financial Statements'!BU32</f>
        <v>0</v>
      </c>
      <c r="BV1012" s="155">
        <f ca="1">'Financial Statements'!BV32</f>
        <v>0</v>
      </c>
      <c r="BW1012" s="155">
        <f ca="1">'Financial Statements'!BW32</f>
        <v>0</v>
      </c>
      <c r="BX1012" s="155">
        <f ca="1">'Financial Statements'!BX32</f>
        <v>0</v>
      </c>
      <c r="BY1012" s="155">
        <f ca="1">'Financial Statements'!BY32</f>
        <v>0</v>
      </c>
      <c r="BZ1012" s="155">
        <f ca="1">'Financial Statements'!BZ32</f>
        <v>0</v>
      </c>
      <c r="CA1012" s="155">
        <f ca="1">'Financial Statements'!CA32</f>
        <v>0</v>
      </c>
      <c r="CB1012" s="155">
        <f ca="1">'Financial Statements'!CB32</f>
        <v>0</v>
      </c>
      <c r="CC1012" s="155">
        <f ca="1">'Financial Statements'!CC32</f>
        <v>0</v>
      </c>
      <c r="CD1012" s="155">
        <f ca="1">'Financial Statements'!CD32</f>
        <v>0</v>
      </c>
      <c r="CE1012" s="155">
        <f ca="1">'Financial Statements'!CE32</f>
        <v>0</v>
      </c>
      <c r="CF1012" s="155">
        <f ca="1">'Financial Statements'!CF32</f>
        <v>0</v>
      </c>
      <c r="CG1012" s="155">
        <f ca="1">'Financial Statements'!CG32</f>
        <v>0</v>
      </c>
      <c r="CH1012" s="155">
        <f ca="1">'Financial Statements'!CH32</f>
        <v>0</v>
      </c>
      <c r="CI1012" s="155">
        <f ca="1">'Financial Statements'!CI32</f>
        <v>0</v>
      </c>
      <c r="CJ1012" s="155">
        <f ca="1">'Financial Statements'!CJ32</f>
        <v>0</v>
      </c>
      <c r="CK1012" s="155">
        <f ca="1">'Financial Statements'!CK32</f>
        <v>0</v>
      </c>
      <c r="CL1012" s="155">
        <f ca="1">'Financial Statements'!CL32</f>
        <v>0</v>
      </c>
      <c r="CM1012" s="155">
        <f ca="1">'Financial Statements'!CM32</f>
        <v>0</v>
      </c>
      <c r="CN1012" s="155">
        <f ca="1">'Financial Statements'!CN32</f>
        <v>0</v>
      </c>
      <c r="CO1012" s="155">
        <f ca="1">'Financial Statements'!CO32</f>
        <v>0</v>
      </c>
      <c r="CP1012" s="155">
        <f ca="1">'Financial Statements'!CP32</f>
        <v>0</v>
      </c>
    </row>
    <row r="1013" spans="2:94" ht="12.75" customHeight="1" outlineLevel="1" x14ac:dyDescent="0.2">
      <c r="B1013" s="3" t="s">
        <v>242</v>
      </c>
      <c r="H1013" s="6"/>
      <c r="J1013" s="5" t="s">
        <v>5</v>
      </c>
      <c r="R1013" s="155">
        <f ca="1">SUM(R1011:R1012)</f>
        <v>0</v>
      </c>
      <c r="S1013" s="155">
        <f t="shared" ref="S1013:CD1013" ca="1" si="490">SUM(S1011:S1012)</f>
        <v>0</v>
      </c>
      <c r="T1013" s="155">
        <f t="shared" ca="1" si="490"/>
        <v>0</v>
      </c>
      <c r="U1013" s="155">
        <f t="shared" ca="1" si="490"/>
        <v>0</v>
      </c>
      <c r="V1013" s="155">
        <f t="shared" ca="1" si="490"/>
        <v>0</v>
      </c>
      <c r="W1013" s="155">
        <f t="shared" ca="1" si="490"/>
        <v>0</v>
      </c>
      <c r="X1013" s="155">
        <f t="shared" ca="1" si="490"/>
        <v>31.316503002174301</v>
      </c>
      <c r="Y1013" s="155">
        <f t="shared" ca="1" si="490"/>
        <v>67.739252729328996</v>
      </c>
      <c r="Z1013" s="155">
        <f t="shared" ca="1" si="490"/>
        <v>101.48697876272655</v>
      </c>
      <c r="AA1013" s="155">
        <f t="shared" ca="1" si="490"/>
        <v>109.95538950291773</v>
      </c>
      <c r="AB1013" s="155">
        <f t="shared" ca="1" si="490"/>
        <v>117.98875743752994</v>
      </c>
      <c r="AC1013" s="155">
        <f t="shared" ca="1" si="490"/>
        <v>126.68967805866083</v>
      </c>
      <c r="AD1013" s="155">
        <f t="shared" ca="1" si="490"/>
        <v>131.09174496268156</v>
      </c>
      <c r="AE1013" s="155">
        <f t="shared" ca="1" si="490"/>
        <v>137.22031392537005</v>
      </c>
      <c r="AF1013" s="155">
        <f t="shared" ca="1" si="490"/>
        <v>147.02335313897368</v>
      </c>
      <c r="AG1013" s="155">
        <f t="shared" ca="1" si="490"/>
        <v>155.29895243340491</v>
      </c>
      <c r="AH1013" s="155">
        <f t="shared" ca="1" si="490"/>
        <v>161.32761396044182</v>
      </c>
      <c r="AI1013" s="155">
        <f t="shared" ca="1" si="490"/>
        <v>167.72663214891008</v>
      </c>
      <c r="AJ1013" s="155">
        <f t="shared" ca="1" si="490"/>
        <v>177.20007716533559</v>
      </c>
      <c r="AK1013" s="155">
        <f t="shared" ca="1" si="490"/>
        <v>183.12580751026834</v>
      </c>
      <c r="AL1013" s="155">
        <f t="shared" ca="1" si="490"/>
        <v>193.47715747730712</v>
      </c>
      <c r="AM1013" s="155">
        <f t="shared" ca="1" si="490"/>
        <v>193.44654724129614</v>
      </c>
      <c r="AN1013" s="155">
        <f t="shared" ca="1" si="490"/>
        <v>192.88076600513958</v>
      </c>
      <c r="AO1013" s="155">
        <f t="shared" ca="1" si="490"/>
        <v>173.89167758733277</v>
      </c>
      <c r="AP1013" s="155">
        <f t="shared" ca="1" si="490"/>
        <v>156.43762692232144</v>
      </c>
      <c r="AQ1013" s="155">
        <f t="shared" ca="1" si="490"/>
        <v>130.55022193863232</v>
      </c>
      <c r="AR1013" s="155">
        <f t="shared" ca="1" si="490"/>
        <v>113.18641769396747</v>
      </c>
      <c r="AS1013" s="155">
        <f t="shared" ca="1" si="490"/>
        <v>96.325777818231742</v>
      </c>
      <c r="AT1013" s="155">
        <f t="shared" ca="1" si="490"/>
        <v>67.297660236919043</v>
      </c>
      <c r="AU1013" s="155">
        <f t="shared" ca="1" si="490"/>
        <v>41.010550837901675</v>
      </c>
      <c r="AV1013" s="155">
        <f t="shared" ca="1" si="490"/>
        <v>12.093501597042902</v>
      </c>
      <c r="AW1013" s="155">
        <f t="shared" ca="1" si="490"/>
        <v>4.2632564145606011E-14</v>
      </c>
      <c r="AX1013" s="155">
        <f t="shared" ca="1" si="490"/>
        <v>4.2632564145606011E-14</v>
      </c>
      <c r="AY1013" s="155">
        <f t="shared" ca="1" si="490"/>
        <v>4.2632564145606011E-14</v>
      </c>
      <c r="AZ1013" s="155">
        <f t="shared" ca="1" si="490"/>
        <v>4.2632564145606011E-14</v>
      </c>
      <c r="BA1013" s="155">
        <f t="shared" ca="1" si="490"/>
        <v>4.2632564145606011E-14</v>
      </c>
      <c r="BB1013" s="155">
        <f t="shared" ca="1" si="490"/>
        <v>4.2632564145606011E-14</v>
      </c>
      <c r="BC1013" s="155">
        <f t="shared" ca="1" si="490"/>
        <v>4.2632564145606011E-14</v>
      </c>
      <c r="BD1013" s="155">
        <f t="shared" ca="1" si="490"/>
        <v>4.2632564145606011E-14</v>
      </c>
      <c r="BE1013" s="155">
        <f t="shared" ca="1" si="490"/>
        <v>4.2632564145606011E-14</v>
      </c>
      <c r="BF1013" s="155">
        <f t="shared" ca="1" si="490"/>
        <v>4.2632564145606011E-14</v>
      </c>
      <c r="BG1013" s="155">
        <f t="shared" ca="1" si="490"/>
        <v>4.2632564145606011E-14</v>
      </c>
      <c r="BH1013" s="155">
        <f t="shared" ca="1" si="490"/>
        <v>4.2632564145606011E-14</v>
      </c>
      <c r="BI1013" s="155">
        <f t="shared" ca="1" si="490"/>
        <v>4.2632564145606011E-14</v>
      </c>
      <c r="BJ1013" s="155">
        <f t="shared" ca="1" si="490"/>
        <v>4.2632564145606011E-14</v>
      </c>
      <c r="BK1013" s="155">
        <f t="shared" ca="1" si="490"/>
        <v>4.2632564145606011E-14</v>
      </c>
      <c r="BL1013" s="155">
        <f t="shared" ca="1" si="490"/>
        <v>4.2632564145606011E-14</v>
      </c>
      <c r="BM1013" s="155">
        <f t="shared" ca="1" si="490"/>
        <v>4.2632564145606011E-14</v>
      </c>
      <c r="BN1013" s="155">
        <f t="shared" ca="1" si="490"/>
        <v>4.2632564145606011E-14</v>
      </c>
      <c r="BO1013" s="155">
        <f t="shared" ca="1" si="490"/>
        <v>4.2632564145606011E-14</v>
      </c>
      <c r="BP1013" s="155">
        <f t="shared" ca="1" si="490"/>
        <v>4.2632564145606011E-14</v>
      </c>
      <c r="BQ1013" s="155">
        <f t="shared" ca="1" si="490"/>
        <v>4.2632564145606011E-14</v>
      </c>
      <c r="BR1013" s="155">
        <f t="shared" ca="1" si="490"/>
        <v>4.2632564145606011E-14</v>
      </c>
      <c r="BS1013" s="155">
        <f t="shared" ca="1" si="490"/>
        <v>4.2632564145606011E-14</v>
      </c>
      <c r="BT1013" s="155">
        <f t="shared" ca="1" si="490"/>
        <v>4.2632564145606011E-14</v>
      </c>
      <c r="BU1013" s="155">
        <f t="shared" ca="1" si="490"/>
        <v>4.2632564145606011E-14</v>
      </c>
      <c r="BV1013" s="155">
        <f t="shared" ca="1" si="490"/>
        <v>4.2632564145606011E-14</v>
      </c>
      <c r="BW1013" s="155">
        <f t="shared" ca="1" si="490"/>
        <v>4.2632564145606011E-14</v>
      </c>
      <c r="BX1013" s="155">
        <f t="shared" ca="1" si="490"/>
        <v>4.2632564145606011E-14</v>
      </c>
      <c r="BY1013" s="155">
        <f t="shared" ca="1" si="490"/>
        <v>4.2632564145606011E-14</v>
      </c>
      <c r="BZ1013" s="155">
        <f t="shared" ca="1" si="490"/>
        <v>4.2632564145606011E-14</v>
      </c>
      <c r="CA1013" s="155">
        <f t="shared" ca="1" si="490"/>
        <v>4.2632564145606011E-14</v>
      </c>
      <c r="CB1013" s="155">
        <f t="shared" ca="1" si="490"/>
        <v>4.2632564145606011E-14</v>
      </c>
      <c r="CC1013" s="155">
        <f t="shared" ca="1" si="490"/>
        <v>4.2632564145606011E-14</v>
      </c>
      <c r="CD1013" s="155">
        <f t="shared" ca="1" si="490"/>
        <v>4.2632564145606011E-14</v>
      </c>
      <c r="CE1013" s="155">
        <f t="shared" ref="CE1013:CP1013" ca="1" si="491">SUM(CE1011:CE1012)</f>
        <v>4.2632564145606011E-14</v>
      </c>
      <c r="CF1013" s="155">
        <f t="shared" ca="1" si="491"/>
        <v>4.2632564145606011E-14</v>
      </c>
      <c r="CG1013" s="155">
        <f t="shared" ca="1" si="491"/>
        <v>4.2632564145606011E-14</v>
      </c>
      <c r="CH1013" s="155">
        <f t="shared" ca="1" si="491"/>
        <v>4.2632564145606011E-14</v>
      </c>
      <c r="CI1013" s="155">
        <f t="shared" ca="1" si="491"/>
        <v>4.2632564145606011E-14</v>
      </c>
      <c r="CJ1013" s="155">
        <f t="shared" ca="1" si="491"/>
        <v>4.2632564145606011E-14</v>
      </c>
      <c r="CK1013" s="155">
        <f t="shared" ca="1" si="491"/>
        <v>4.2632564145606011E-14</v>
      </c>
      <c r="CL1013" s="155">
        <f t="shared" ca="1" si="491"/>
        <v>4.2632564145606011E-14</v>
      </c>
      <c r="CM1013" s="155">
        <f t="shared" ca="1" si="491"/>
        <v>4.2632564145606011E-14</v>
      </c>
      <c r="CN1013" s="155">
        <f t="shared" ca="1" si="491"/>
        <v>4.2632564145606011E-14</v>
      </c>
      <c r="CO1013" s="155">
        <f t="shared" ca="1" si="491"/>
        <v>4.2632564145606011E-14</v>
      </c>
      <c r="CP1013" s="155">
        <f t="shared" ca="1" si="491"/>
        <v>4.2632564145606011E-14</v>
      </c>
    </row>
    <row r="1014" spans="2:94" ht="12.75" customHeight="1" outlineLevel="1" x14ac:dyDescent="0.2">
      <c r="H1014" s="6"/>
    </row>
    <row r="1015" spans="2:94" ht="12.75" customHeight="1" outlineLevel="1" x14ac:dyDescent="0.2">
      <c r="B1015" s="41" t="s">
        <v>316</v>
      </c>
      <c r="H1015" s="6"/>
    </row>
    <row r="1016" spans="2:94" ht="12.75" customHeight="1" outlineLevel="1" x14ac:dyDescent="0.2">
      <c r="H1016" s="6"/>
    </row>
    <row r="1017" spans="2:94" ht="12.75" customHeight="1" outlineLevel="1" x14ac:dyDescent="0.2">
      <c r="B1017" s="229" t="s">
        <v>238</v>
      </c>
      <c r="H1017" s="6"/>
      <c r="J1017" s="5" t="s">
        <v>5</v>
      </c>
      <c r="R1017" s="155">
        <f>Q1019</f>
        <v>0</v>
      </c>
      <c r="S1017" s="155">
        <f t="shared" ref="S1017:CD1017" ca="1" si="492">R1019</f>
        <v>0</v>
      </c>
      <c r="T1017" s="155">
        <f t="shared" ca="1" si="492"/>
        <v>0</v>
      </c>
      <c r="U1017" s="155">
        <f t="shared" ca="1" si="492"/>
        <v>0</v>
      </c>
      <c r="V1017" s="155">
        <f t="shared" ca="1" si="492"/>
        <v>0</v>
      </c>
      <c r="W1017" s="155">
        <f t="shared" ca="1" si="492"/>
        <v>0</v>
      </c>
      <c r="X1017" s="155">
        <f t="shared" ca="1" si="492"/>
        <v>0</v>
      </c>
      <c r="Y1017" s="155">
        <f t="shared" ca="1" si="492"/>
        <v>0.99999891897694937</v>
      </c>
      <c r="Z1017" s="155">
        <f t="shared" ca="1" si="492"/>
        <v>1</v>
      </c>
      <c r="AA1017" s="155">
        <f t="shared" ca="1" si="492"/>
        <v>1</v>
      </c>
      <c r="AB1017" s="155">
        <f t="shared" ca="1" si="492"/>
        <v>1</v>
      </c>
      <c r="AC1017" s="155">
        <f t="shared" ca="1" si="492"/>
        <v>1</v>
      </c>
      <c r="AD1017" s="155">
        <f t="shared" ca="1" si="492"/>
        <v>1</v>
      </c>
      <c r="AE1017" s="155">
        <f t="shared" ca="1" si="492"/>
        <v>1</v>
      </c>
      <c r="AF1017" s="155">
        <f t="shared" ca="1" si="492"/>
        <v>1</v>
      </c>
      <c r="AG1017" s="155">
        <f t="shared" ca="1" si="492"/>
        <v>1</v>
      </c>
      <c r="AH1017" s="155">
        <f t="shared" ca="1" si="492"/>
        <v>1</v>
      </c>
      <c r="AI1017" s="155">
        <f t="shared" ca="1" si="492"/>
        <v>1</v>
      </c>
      <c r="AJ1017" s="155">
        <f t="shared" ca="1" si="492"/>
        <v>1</v>
      </c>
      <c r="AK1017" s="155">
        <f t="shared" ca="1" si="492"/>
        <v>1</v>
      </c>
      <c r="AL1017" s="155">
        <f t="shared" ca="1" si="492"/>
        <v>1</v>
      </c>
      <c r="AM1017" s="155">
        <f t="shared" ca="1" si="492"/>
        <v>1</v>
      </c>
      <c r="AN1017" s="155">
        <f t="shared" ca="1" si="492"/>
        <v>1</v>
      </c>
      <c r="AO1017" s="155">
        <f t="shared" ca="1" si="492"/>
        <v>1</v>
      </c>
      <c r="AP1017" s="155">
        <f t="shared" ca="1" si="492"/>
        <v>1</v>
      </c>
      <c r="AQ1017" s="155">
        <f t="shared" ca="1" si="492"/>
        <v>1</v>
      </c>
      <c r="AR1017" s="155">
        <f t="shared" ca="1" si="492"/>
        <v>1</v>
      </c>
      <c r="AS1017" s="155">
        <f t="shared" ca="1" si="492"/>
        <v>1</v>
      </c>
      <c r="AT1017" s="155">
        <f t="shared" ca="1" si="492"/>
        <v>1</v>
      </c>
      <c r="AU1017" s="155">
        <f t="shared" ca="1" si="492"/>
        <v>1</v>
      </c>
      <c r="AV1017" s="155">
        <f t="shared" ca="1" si="492"/>
        <v>1</v>
      </c>
      <c r="AW1017" s="155">
        <f t="shared" ca="1" si="492"/>
        <v>1</v>
      </c>
      <c r="AX1017" s="155">
        <f t="shared" ca="1" si="492"/>
        <v>2</v>
      </c>
      <c r="AY1017" s="155">
        <f t="shared" ca="1" si="492"/>
        <v>3</v>
      </c>
      <c r="AZ1017" s="155">
        <f t="shared" ca="1" si="492"/>
        <v>3</v>
      </c>
      <c r="BA1017" s="155">
        <f t="shared" ca="1" si="492"/>
        <v>3</v>
      </c>
      <c r="BB1017" s="155">
        <f t="shared" ca="1" si="492"/>
        <v>3</v>
      </c>
      <c r="BC1017" s="155">
        <f t="shared" ca="1" si="492"/>
        <v>3</v>
      </c>
      <c r="BD1017" s="155">
        <f t="shared" ca="1" si="492"/>
        <v>3</v>
      </c>
      <c r="BE1017" s="155">
        <f t="shared" ca="1" si="492"/>
        <v>3</v>
      </c>
      <c r="BF1017" s="155">
        <f t="shared" ca="1" si="492"/>
        <v>3</v>
      </c>
      <c r="BG1017" s="155">
        <f t="shared" ca="1" si="492"/>
        <v>3</v>
      </c>
      <c r="BH1017" s="155">
        <f t="shared" ca="1" si="492"/>
        <v>3</v>
      </c>
      <c r="BI1017" s="155">
        <f t="shared" ca="1" si="492"/>
        <v>3</v>
      </c>
      <c r="BJ1017" s="155">
        <f t="shared" ca="1" si="492"/>
        <v>3</v>
      </c>
      <c r="BK1017" s="155">
        <f t="shared" ca="1" si="492"/>
        <v>3</v>
      </c>
      <c r="BL1017" s="155">
        <f t="shared" ca="1" si="492"/>
        <v>3</v>
      </c>
      <c r="BM1017" s="155">
        <f t="shared" ca="1" si="492"/>
        <v>3</v>
      </c>
      <c r="BN1017" s="155">
        <f t="shared" ca="1" si="492"/>
        <v>3</v>
      </c>
      <c r="BO1017" s="155">
        <f t="shared" ca="1" si="492"/>
        <v>3</v>
      </c>
      <c r="BP1017" s="155">
        <f t="shared" ca="1" si="492"/>
        <v>3</v>
      </c>
      <c r="BQ1017" s="155">
        <f t="shared" ca="1" si="492"/>
        <v>3</v>
      </c>
      <c r="BR1017" s="155">
        <f t="shared" ca="1" si="492"/>
        <v>3</v>
      </c>
      <c r="BS1017" s="155">
        <f t="shared" ca="1" si="492"/>
        <v>3</v>
      </c>
      <c r="BT1017" s="155">
        <f t="shared" ca="1" si="492"/>
        <v>3</v>
      </c>
      <c r="BU1017" s="155">
        <f t="shared" ca="1" si="492"/>
        <v>3</v>
      </c>
      <c r="BV1017" s="155">
        <f t="shared" ca="1" si="492"/>
        <v>3</v>
      </c>
      <c r="BW1017" s="155">
        <f t="shared" ca="1" si="492"/>
        <v>3</v>
      </c>
      <c r="BX1017" s="155">
        <f t="shared" ca="1" si="492"/>
        <v>3</v>
      </c>
      <c r="BY1017" s="155">
        <f t="shared" ca="1" si="492"/>
        <v>3</v>
      </c>
      <c r="BZ1017" s="155">
        <f t="shared" ca="1" si="492"/>
        <v>3</v>
      </c>
      <c r="CA1017" s="155">
        <f t="shared" ca="1" si="492"/>
        <v>3</v>
      </c>
      <c r="CB1017" s="155">
        <f t="shared" ca="1" si="492"/>
        <v>3</v>
      </c>
      <c r="CC1017" s="155">
        <f t="shared" ca="1" si="492"/>
        <v>3</v>
      </c>
      <c r="CD1017" s="155">
        <f t="shared" ca="1" si="492"/>
        <v>3</v>
      </c>
      <c r="CE1017" s="155">
        <f t="shared" ref="CE1017:CP1017" ca="1" si="493">CD1019</f>
        <v>3</v>
      </c>
      <c r="CF1017" s="155">
        <f t="shared" ca="1" si="493"/>
        <v>3</v>
      </c>
      <c r="CG1017" s="155">
        <f t="shared" ca="1" si="493"/>
        <v>3</v>
      </c>
      <c r="CH1017" s="155">
        <f t="shared" ca="1" si="493"/>
        <v>3</v>
      </c>
      <c r="CI1017" s="155">
        <f t="shared" ca="1" si="493"/>
        <v>3</v>
      </c>
      <c r="CJ1017" s="155">
        <f t="shared" ca="1" si="493"/>
        <v>3</v>
      </c>
      <c r="CK1017" s="155">
        <f t="shared" ca="1" si="493"/>
        <v>3</v>
      </c>
      <c r="CL1017" s="155">
        <f t="shared" ca="1" si="493"/>
        <v>3</v>
      </c>
      <c r="CM1017" s="155">
        <f t="shared" ca="1" si="493"/>
        <v>3</v>
      </c>
      <c r="CN1017" s="155">
        <f t="shared" ca="1" si="493"/>
        <v>3</v>
      </c>
      <c r="CO1017" s="155">
        <f t="shared" ca="1" si="493"/>
        <v>3</v>
      </c>
      <c r="CP1017" s="155">
        <f t="shared" ca="1" si="493"/>
        <v>3</v>
      </c>
    </row>
    <row r="1018" spans="2:94" ht="12.75" customHeight="1" outlineLevel="1" x14ac:dyDescent="0.2">
      <c r="B1018" s="229" t="s">
        <v>317</v>
      </c>
      <c r="H1018" s="6"/>
      <c r="J1018" s="5" t="s">
        <v>5</v>
      </c>
      <c r="P1018" s="127">
        <f ca="1">SUM(R1018:CP1018)</f>
        <v>3</v>
      </c>
      <c r="R1018" s="155">
        <f ca="1">'Financial Statements'!R83</f>
        <v>0</v>
      </c>
      <c r="S1018" s="155">
        <f ca="1">'Financial Statements'!S83</f>
        <v>0</v>
      </c>
      <c r="T1018" s="155">
        <f ca="1">'Financial Statements'!T83</f>
        <v>0</v>
      </c>
      <c r="U1018" s="155">
        <f ca="1">'Financial Statements'!U83</f>
        <v>0</v>
      </c>
      <c r="V1018" s="155">
        <f ca="1">'Financial Statements'!V83</f>
        <v>0</v>
      </c>
      <c r="W1018" s="155">
        <f ca="1">'Financial Statements'!W83</f>
        <v>0</v>
      </c>
      <c r="X1018" s="155">
        <f ca="1">'Financial Statements'!X83</f>
        <v>0.99999891897694937</v>
      </c>
      <c r="Y1018" s="155">
        <f ca="1">'Financial Statements'!Y83</f>
        <v>1.0810230506308471E-6</v>
      </c>
      <c r="Z1018" s="155">
        <f ca="1">'Financial Statements'!Z83</f>
        <v>0</v>
      </c>
      <c r="AA1018" s="155">
        <f ca="1">'Financial Statements'!AA83</f>
        <v>0</v>
      </c>
      <c r="AB1018" s="155">
        <f ca="1">'Financial Statements'!AB83</f>
        <v>0</v>
      </c>
      <c r="AC1018" s="155">
        <f ca="1">'Financial Statements'!AC83</f>
        <v>0</v>
      </c>
      <c r="AD1018" s="155">
        <f ca="1">'Financial Statements'!AD83</f>
        <v>0</v>
      </c>
      <c r="AE1018" s="155">
        <f ca="1">'Financial Statements'!AE83</f>
        <v>0</v>
      </c>
      <c r="AF1018" s="155">
        <f ca="1">'Financial Statements'!AF83</f>
        <v>0</v>
      </c>
      <c r="AG1018" s="155">
        <f ca="1">'Financial Statements'!AG83</f>
        <v>0</v>
      </c>
      <c r="AH1018" s="155">
        <f ca="1">'Financial Statements'!AH83</f>
        <v>0</v>
      </c>
      <c r="AI1018" s="155">
        <f ca="1">'Financial Statements'!AI83</f>
        <v>0</v>
      </c>
      <c r="AJ1018" s="155">
        <f ca="1">'Financial Statements'!AJ83</f>
        <v>0</v>
      </c>
      <c r="AK1018" s="155">
        <f ca="1">'Financial Statements'!AK83</f>
        <v>0</v>
      </c>
      <c r="AL1018" s="155">
        <f ca="1">'Financial Statements'!AL83</f>
        <v>0</v>
      </c>
      <c r="AM1018" s="155">
        <f ca="1">'Financial Statements'!AM83</f>
        <v>0</v>
      </c>
      <c r="AN1018" s="155">
        <f ca="1">'Financial Statements'!AN83</f>
        <v>0</v>
      </c>
      <c r="AO1018" s="155">
        <f ca="1">'Financial Statements'!AO83</f>
        <v>0</v>
      </c>
      <c r="AP1018" s="155">
        <f ca="1">'Financial Statements'!AP83</f>
        <v>0</v>
      </c>
      <c r="AQ1018" s="155">
        <f ca="1">'Financial Statements'!AQ83</f>
        <v>0</v>
      </c>
      <c r="AR1018" s="155">
        <f ca="1">'Financial Statements'!AR83</f>
        <v>0</v>
      </c>
      <c r="AS1018" s="155">
        <f ca="1">'Financial Statements'!AS83</f>
        <v>0</v>
      </c>
      <c r="AT1018" s="155">
        <f ca="1">'Financial Statements'!AT83</f>
        <v>0</v>
      </c>
      <c r="AU1018" s="155">
        <f ca="1">'Financial Statements'!AU83</f>
        <v>0</v>
      </c>
      <c r="AV1018" s="155">
        <f ca="1">'Financial Statements'!AV83</f>
        <v>0</v>
      </c>
      <c r="AW1018" s="155">
        <f ca="1">'Financial Statements'!AW83</f>
        <v>1</v>
      </c>
      <c r="AX1018" s="155">
        <f ca="1">'Financial Statements'!AX83</f>
        <v>1</v>
      </c>
      <c r="AY1018" s="155">
        <f ca="1">'Financial Statements'!AY83</f>
        <v>0</v>
      </c>
      <c r="AZ1018" s="155">
        <f ca="1">'Financial Statements'!AZ83</f>
        <v>0</v>
      </c>
      <c r="BA1018" s="155">
        <f ca="1">'Financial Statements'!BA83</f>
        <v>0</v>
      </c>
      <c r="BB1018" s="155">
        <f ca="1">'Financial Statements'!BB83</f>
        <v>0</v>
      </c>
      <c r="BC1018" s="155">
        <f ca="1">'Financial Statements'!BC83</f>
        <v>0</v>
      </c>
      <c r="BD1018" s="155">
        <f ca="1">'Financial Statements'!BD83</f>
        <v>0</v>
      </c>
      <c r="BE1018" s="155">
        <f ca="1">'Financial Statements'!BE83</f>
        <v>0</v>
      </c>
      <c r="BF1018" s="155">
        <f ca="1">'Financial Statements'!BF83</f>
        <v>0</v>
      </c>
      <c r="BG1018" s="155">
        <f ca="1">'Financial Statements'!BG83</f>
        <v>0</v>
      </c>
      <c r="BH1018" s="155">
        <f ca="1">'Financial Statements'!BH83</f>
        <v>0</v>
      </c>
      <c r="BI1018" s="155">
        <f ca="1">'Financial Statements'!BI83</f>
        <v>0</v>
      </c>
      <c r="BJ1018" s="155">
        <f ca="1">'Financial Statements'!BJ83</f>
        <v>0</v>
      </c>
      <c r="BK1018" s="155">
        <f ca="1">'Financial Statements'!BK83</f>
        <v>0</v>
      </c>
      <c r="BL1018" s="155">
        <f ca="1">'Financial Statements'!BL83</f>
        <v>0</v>
      </c>
      <c r="BM1018" s="155">
        <f ca="1">'Financial Statements'!BM83</f>
        <v>0</v>
      </c>
      <c r="BN1018" s="155">
        <f ca="1">'Financial Statements'!BN83</f>
        <v>0</v>
      </c>
      <c r="BO1018" s="155">
        <f ca="1">'Financial Statements'!BO83</f>
        <v>0</v>
      </c>
      <c r="BP1018" s="155">
        <f ca="1">'Financial Statements'!BP83</f>
        <v>0</v>
      </c>
      <c r="BQ1018" s="155">
        <f ca="1">'Financial Statements'!BQ83</f>
        <v>0</v>
      </c>
      <c r="BR1018" s="155">
        <f ca="1">'Financial Statements'!BR83</f>
        <v>0</v>
      </c>
      <c r="BS1018" s="155">
        <f ca="1">'Financial Statements'!BS83</f>
        <v>0</v>
      </c>
      <c r="BT1018" s="155">
        <f ca="1">'Financial Statements'!BT83</f>
        <v>0</v>
      </c>
      <c r="BU1018" s="155">
        <f ca="1">'Financial Statements'!BU83</f>
        <v>0</v>
      </c>
      <c r="BV1018" s="155">
        <f ca="1">'Financial Statements'!BV83</f>
        <v>0</v>
      </c>
      <c r="BW1018" s="155">
        <f ca="1">'Financial Statements'!BW83</f>
        <v>0</v>
      </c>
      <c r="BX1018" s="155">
        <f ca="1">'Financial Statements'!BX83</f>
        <v>0</v>
      </c>
      <c r="BY1018" s="155">
        <f ca="1">'Financial Statements'!BY83</f>
        <v>0</v>
      </c>
      <c r="BZ1018" s="155">
        <f ca="1">'Financial Statements'!BZ83</f>
        <v>0</v>
      </c>
      <c r="CA1018" s="155">
        <f ca="1">'Financial Statements'!CA83</f>
        <v>0</v>
      </c>
      <c r="CB1018" s="155">
        <f ca="1">'Financial Statements'!CB83</f>
        <v>0</v>
      </c>
      <c r="CC1018" s="155">
        <f ca="1">'Financial Statements'!CC83</f>
        <v>0</v>
      </c>
      <c r="CD1018" s="155">
        <f ca="1">'Financial Statements'!CD83</f>
        <v>0</v>
      </c>
      <c r="CE1018" s="155">
        <f ca="1">'Financial Statements'!CE83</f>
        <v>0</v>
      </c>
      <c r="CF1018" s="155">
        <f ca="1">'Financial Statements'!CF83</f>
        <v>0</v>
      </c>
      <c r="CG1018" s="155">
        <f ca="1">'Financial Statements'!CG83</f>
        <v>0</v>
      </c>
      <c r="CH1018" s="155">
        <f ca="1">'Financial Statements'!CH83</f>
        <v>0</v>
      </c>
      <c r="CI1018" s="155">
        <f ca="1">'Financial Statements'!CI83</f>
        <v>0</v>
      </c>
      <c r="CJ1018" s="155">
        <f ca="1">'Financial Statements'!CJ83</f>
        <v>0</v>
      </c>
      <c r="CK1018" s="155">
        <f ca="1">'Financial Statements'!CK83</f>
        <v>0</v>
      </c>
      <c r="CL1018" s="155">
        <f ca="1">'Financial Statements'!CL83</f>
        <v>0</v>
      </c>
      <c r="CM1018" s="155">
        <f ca="1">'Financial Statements'!CM83</f>
        <v>0</v>
      </c>
      <c r="CN1018" s="155">
        <f ca="1">'Financial Statements'!CN83</f>
        <v>0</v>
      </c>
      <c r="CO1018" s="155">
        <f ca="1">'Financial Statements'!CO83</f>
        <v>0</v>
      </c>
      <c r="CP1018" s="155">
        <f ca="1">'Financial Statements'!CP83</f>
        <v>0</v>
      </c>
    </row>
    <row r="1019" spans="2:94" ht="12.75" customHeight="1" outlineLevel="1" x14ac:dyDescent="0.2">
      <c r="B1019" s="229" t="s">
        <v>242</v>
      </c>
      <c r="H1019" s="6"/>
      <c r="J1019" s="5" t="s">
        <v>5</v>
      </c>
      <c r="R1019" s="155">
        <f ca="1">SUM(R1017:R1018)</f>
        <v>0</v>
      </c>
      <c r="S1019" s="155">
        <f t="shared" ref="S1019:CD1019" ca="1" si="494">SUM(S1017:S1018)</f>
        <v>0</v>
      </c>
      <c r="T1019" s="155">
        <f t="shared" ca="1" si="494"/>
        <v>0</v>
      </c>
      <c r="U1019" s="155">
        <f t="shared" ca="1" si="494"/>
        <v>0</v>
      </c>
      <c r="V1019" s="155">
        <f t="shared" ca="1" si="494"/>
        <v>0</v>
      </c>
      <c r="W1019" s="155">
        <f t="shared" ca="1" si="494"/>
        <v>0</v>
      </c>
      <c r="X1019" s="155">
        <f t="shared" ca="1" si="494"/>
        <v>0.99999891897694937</v>
      </c>
      <c r="Y1019" s="155">
        <f t="shared" ca="1" si="494"/>
        <v>1</v>
      </c>
      <c r="Z1019" s="155">
        <f t="shared" ca="1" si="494"/>
        <v>1</v>
      </c>
      <c r="AA1019" s="155">
        <f t="shared" ca="1" si="494"/>
        <v>1</v>
      </c>
      <c r="AB1019" s="155">
        <f t="shared" ca="1" si="494"/>
        <v>1</v>
      </c>
      <c r="AC1019" s="155">
        <f t="shared" ca="1" si="494"/>
        <v>1</v>
      </c>
      <c r="AD1019" s="155">
        <f t="shared" ca="1" si="494"/>
        <v>1</v>
      </c>
      <c r="AE1019" s="155">
        <f t="shared" ca="1" si="494"/>
        <v>1</v>
      </c>
      <c r="AF1019" s="155">
        <f t="shared" ca="1" si="494"/>
        <v>1</v>
      </c>
      <c r="AG1019" s="155">
        <f t="shared" ca="1" si="494"/>
        <v>1</v>
      </c>
      <c r="AH1019" s="155">
        <f t="shared" ca="1" si="494"/>
        <v>1</v>
      </c>
      <c r="AI1019" s="155">
        <f t="shared" ca="1" si="494"/>
        <v>1</v>
      </c>
      <c r="AJ1019" s="155">
        <f t="shared" ca="1" si="494"/>
        <v>1</v>
      </c>
      <c r="AK1019" s="155">
        <f t="shared" ca="1" si="494"/>
        <v>1</v>
      </c>
      <c r="AL1019" s="155">
        <f t="shared" ca="1" si="494"/>
        <v>1</v>
      </c>
      <c r="AM1019" s="155">
        <f t="shared" ca="1" si="494"/>
        <v>1</v>
      </c>
      <c r="AN1019" s="155">
        <f t="shared" ca="1" si="494"/>
        <v>1</v>
      </c>
      <c r="AO1019" s="155">
        <f t="shared" ca="1" si="494"/>
        <v>1</v>
      </c>
      <c r="AP1019" s="155">
        <f t="shared" ca="1" si="494"/>
        <v>1</v>
      </c>
      <c r="AQ1019" s="155">
        <f t="shared" ca="1" si="494"/>
        <v>1</v>
      </c>
      <c r="AR1019" s="155">
        <f t="shared" ca="1" si="494"/>
        <v>1</v>
      </c>
      <c r="AS1019" s="155">
        <f t="shared" ca="1" si="494"/>
        <v>1</v>
      </c>
      <c r="AT1019" s="155">
        <f t="shared" ca="1" si="494"/>
        <v>1</v>
      </c>
      <c r="AU1019" s="155">
        <f t="shared" ca="1" si="494"/>
        <v>1</v>
      </c>
      <c r="AV1019" s="155">
        <f t="shared" ca="1" si="494"/>
        <v>1</v>
      </c>
      <c r="AW1019" s="155">
        <f t="shared" ca="1" si="494"/>
        <v>2</v>
      </c>
      <c r="AX1019" s="155">
        <f t="shared" ca="1" si="494"/>
        <v>3</v>
      </c>
      <c r="AY1019" s="155">
        <f t="shared" ca="1" si="494"/>
        <v>3</v>
      </c>
      <c r="AZ1019" s="155">
        <f t="shared" ca="1" si="494"/>
        <v>3</v>
      </c>
      <c r="BA1019" s="155">
        <f t="shared" ca="1" si="494"/>
        <v>3</v>
      </c>
      <c r="BB1019" s="155">
        <f t="shared" ca="1" si="494"/>
        <v>3</v>
      </c>
      <c r="BC1019" s="155">
        <f t="shared" ca="1" si="494"/>
        <v>3</v>
      </c>
      <c r="BD1019" s="155">
        <f t="shared" ca="1" si="494"/>
        <v>3</v>
      </c>
      <c r="BE1019" s="155">
        <f t="shared" ca="1" si="494"/>
        <v>3</v>
      </c>
      <c r="BF1019" s="155">
        <f t="shared" ca="1" si="494"/>
        <v>3</v>
      </c>
      <c r="BG1019" s="155">
        <f t="shared" ca="1" si="494"/>
        <v>3</v>
      </c>
      <c r="BH1019" s="155">
        <f t="shared" ca="1" si="494"/>
        <v>3</v>
      </c>
      <c r="BI1019" s="155">
        <f t="shared" ca="1" si="494"/>
        <v>3</v>
      </c>
      <c r="BJ1019" s="155">
        <f t="shared" ca="1" si="494"/>
        <v>3</v>
      </c>
      <c r="BK1019" s="155">
        <f t="shared" ca="1" si="494"/>
        <v>3</v>
      </c>
      <c r="BL1019" s="155">
        <f t="shared" ca="1" si="494"/>
        <v>3</v>
      </c>
      <c r="BM1019" s="155">
        <f t="shared" ca="1" si="494"/>
        <v>3</v>
      </c>
      <c r="BN1019" s="155">
        <f t="shared" ca="1" si="494"/>
        <v>3</v>
      </c>
      <c r="BO1019" s="155">
        <f t="shared" ca="1" si="494"/>
        <v>3</v>
      </c>
      <c r="BP1019" s="155">
        <f t="shared" ca="1" si="494"/>
        <v>3</v>
      </c>
      <c r="BQ1019" s="155">
        <f t="shared" ca="1" si="494"/>
        <v>3</v>
      </c>
      <c r="BR1019" s="155">
        <f t="shared" ca="1" si="494"/>
        <v>3</v>
      </c>
      <c r="BS1019" s="155">
        <f t="shared" ca="1" si="494"/>
        <v>3</v>
      </c>
      <c r="BT1019" s="155">
        <f t="shared" ca="1" si="494"/>
        <v>3</v>
      </c>
      <c r="BU1019" s="155">
        <f t="shared" ca="1" si="494"/>
        <v>3</v>
      </c>
      <c r="BV1019" s="155">
        <f t="shared" ca="1" si="494"/>
        <v>3</v>
      </c>
      <c r="BW1019" s="155">
        <f t="shared" ca="1" si="494"/>
        <v>3</v>
      </c>
      <c r="BX1019" s="155">
        <f t="shared" ca="1" si="494"/>
        <v>3</v>
      </c>
      <c r="BY1019" s="155">
        <f t="shared" ca="1" si="494"/>
        <v>3</v>
      </c>
      <c r="BZ1019" s="155">
        <f t="shared" ca="1" si="494"/>
        <v>3</v>
      </c>
      <c r="CA1019" s="155">
        <f t="shared" ca="1" si="494"/>
        <v>3</v>
      </c>
      <c r="CB1019" s="155">
        <f t="shared" ca="1" si="494"/>
        <v>3</v>
      </c>
      <c r="CC1019" s="155">
        <f t="shared" ca="1" si="494"/>
        <v>3</v>
      </c>
      <c r="CD1019" s="155">
        <f t="shared" ca="1" si="494"/>
        <v>3</v>
      </c>
      <c r="CE1019" s="155">
        <f t="shared" ref="CE1019:CP1019" ca="1" si="495">SUM(CE1017:CE1018)</f>
        <v>3</v>
      </c>
      <c r="CF1019" s="155">
        <f t="shared" ca="1" si="495"/>
        <v>3</v>
      </c>
      <c r="CG1019" s="155">
        <f t="shared" ca="1" si="495"/>
        <v>3</v>
      </c>
      <c r="CH1019" s="155">
        <f t="shared" ca="1" si="495"/>
        <v>3</v>
      </c>
      <c r="CI1019" s="155">
        <f t="shared" ca="1" si="495"/>
        <v>3</v>
      </c>
      <c r="CJ1019" s="155">
        <f t="shared" ca="1" si="495"/>
        <v>3</v>
      </c>
      <c r="CK1019" s="155">
        <f t="shared" ca="1" si="495"/>
        <v>3</v>
      </c>
      <c r="CL1019" s="155">
        <f t="shared" ca="1" si="495"/>
        <v>3</v>
      </c>
      <c r="CM1019" s="155">
        <f t="shared" ca="1" si="495"/>
        <v>3</v>
      </c>
      <c r="CN1019" s="155">
        <f t="shared" ca="1" si="495"/>
        <v>3</v>
      </c>
      <c r="CO1019" s="155">
        <f t="shared" ca="1" si="495"/>
        <v>3</v>
      </c>
      <c r="CP1019" s="155">
        <f t="shared" ca="1" si="495"/>
        <v>3</v>
      </c>
    </row>
    <row r="1020" spans="2:94" ht="12.75" customHeight="1" outlineLevel="1" x14ac:dyDescent="0.2">
      <c r="H1020" s="6"/>
    </row>
    <row r="1021" spans="2:94" ht="12.75" customHeight="1" outlineLevel="1" x14ac:dyDescent="0.2">
      <c r="B1021" s="41" t="s">
        <v>74</v>
      </c>
      <c r="H1021" s="6"/>
    </row>
    <row r="1022" spans="2:94" ht="12.75" customHeight="1" outlineLevel="1" x14ac:dyDescent="0.2">
      <c r="H1022" s="6"/>
    </row>
    <row r="1023" spans="2:94" ht="12.75" customHeight="1" outlineLevel="1" x14ac:dyDescent="0.2">
      <c r="B1023" s="3" t="s">
        <v>238</v>
      </c>
      <c r="H1023" s="6"/>
      <c r="J1023" s="5" t="s">
        <v>5</v>
      </c>
      <c r="R1023" s="155">
        <f>P1027</f>
        <v>0</v>
      </c>
      <c r="S1023" s="155">
        <f t="shared" ref="S1023:CD1023" ca="1" si="496">R1027</f>
        <v>0</v>
      </c>
      <c r="T1023" s="155">
        <f t="shared" ca="1" si="496"/>
        <v>0</v>
      </c>
      <c r="U1023" s="155">
        <f t="shared" ca="1" si="496"/>
        <v>0</v>
      </c>
      <c r="V1023" s="155">
        <f t="shared" ca="1" si="496"/>
        <v>51.787399857521208</v>
      </c>
      <c r="W1023" s="155">
        <f t="shared" ca="1" si="496"/>
        <v>51.787399857521208</v>
      </c>
      <c r="X1023" s="155">
        <f t="shared" ca="1" si="496"/>
        <v>51.787399857521208</v>
      </c>
      <c r="Y1023" s="155">
        <f t="shared" ca="1" si="496"/>
        <v>51.787399857521208</v>
      </c>
      <c r="Z1023" s="155">
        <f t="shared" ca="1" si="496"/>
        <v>51.787399857521208</v>
      </c>
      <c r="AA1023" s="155">
        <f t="shared" ca="1" si="496"/>
        <v>51.787399857521208</v>
      </c>
      <c r="AB1023" s="155">
        <f t="shared" ca="1" si="496"/>
        <v>51.787399857521208</v>
      </c>
      <c r="AC1023" s="155">
        <f t="shared" ca="1" si="496"/>
        <v>51.787399857521208</v>
      </c>
      <c r="AD1023" s="155">
        <f t="shared" ca="1" si="496"/>
        <v>51.787399857521208</v>
      </c>
      <c r="AE1023" s="155">
        <f t="shared" ca="1" si="496"/>
        <v>51.787399857521208</v>
      </c>
      <c r="AF1023" s="155">
        <f t="shared" ca="1" si="496"/>
        <v>51.787399857521208</v>
      </c>
      <c r="AG1023" s="155">
        <f t="shared" ca="1" si="496"/>
        <v>51.787399857521208</v>
      </c>
      <c r="AH1023" s="155">
        <f t="shared" ca="1" si="496"/>
        <v>51.787399857521208</v>
      </c>
      <c r="AI1023" s="155">
        <f t="shared" ca="1" si="496"/>
        <v>51.787399857521208</v>
      </c>
      <c r="AJ1023" s="155">
        <f t="shared" ca="1" si="496"/>
        <v>51.787399857521208</v>
      </c>
      <c r="AK1023" s="155">
        <f t="shared" ca="1" si="496"/>
        <v>51.787399857521208</v>
      </c>
      <c r="AL1023" s="155">
        <f t="shared" ca="1" si="496"/>
        <v>51.787399857521208</v>
      </c>
      <c r="AM1023" s="155">
        <f t="shared" ca="1" si="496"/>
        <v>51.787399857521208</v>
      </c>
      <c r="AN1023" s="155">
        <f t="shared" ca="1" si="496"/>
        <v>51.787399857521208</v>
      </c>
      <c r="AO1023" s="155">
        <f t="shared" ca="1" si="496"/>
        <v>51.787399857521208</v>
      </c>
      <c r="AP1023" s="155">
        <f t="shared" ca="1" si="496"/>
        <v>51.787399857521208</v>
      </c>
      <c r="AQ1023" s="155">
        <f t="shared" ca="1" si="496"/>
        <v>51.787399857521208</v>
      </c>
      <c r="AR1023" s="155">
        <f t="shared" ca="1" si="496"/>
        <v>51.787399857521208</v>
      </c>
      <c r="AS1023" s="155">
        <f t="shared" ca="1" si="496"/>
        <v>51.787399857521208</v>
      </c>
      <c r="AT1023" s="155">
        <f t="shared" ca="1" si="496"/>
        <v>51.787399857521208</v>
      </c>
      <c r="AU1023" s="155">
        <f t="shared" ca="1" si="496"/>
        <v>51.787399857521208</v>
      </c>
      <c r="AV1023" s="155">
        <f t="shared" ca="1" si="496"/>
        <v>51.787399857521208</v>
      </c>
      <c r="AW1023" s="155">
        <f t="shared" ca="1" si="496"/>
        <v>51.787399857521208</v>
      </c>
      <c r="AX1023" s="155">
        <f t="shared" ca="1" si="496"/>
        <v>10.918723726237886</v>
      </c>
      <c r="AY1023" s="155">
        <f t="shared" ca="1" si="496"/>
        <v>2.9999999999999378</v>
      </c>
      <c r="AZ1023" s="155">
        <f t="shared" ca="1" si="496"/>
        <v>2.9999999999999378</v>
      </c>
      <c r="BA1023" s="155">
        <f t="shared" ca="1" si="496"/>
        <v>2.9999999999999378</v>
      </c>
      <c r="BB1023" s="155">
        <f t="shared" ca="1" si="496"/>
        <v>2.9999999999999378</v>
      </c>
      <c r="BC1023" s="155">
        <f t="shared" ca="1" si="496"/>
        <v>2.9999999999999378</v>
      </c>
      <c r="BD1023" s="155">
        <f t="shared" ca="1" si="496"/>
        <v>2.9999999999999378</v>
      </c>
      <c r="BE1023" s="155">
        <f t="shared" ca="1" si="496"/>
        <v>2.9999999999999378</v>
      </c>
      <c r="BF1023" s="155">
        <f t="shared" ca="1" si="496"/>
        <v>2.9999999999999378</v>
      </c>
      <c r="BG1023" s="155">
        <f t="shared" ca="1" si="496"/>
        <v>2.9999999999999378</v>
      </c>
      <c r="BH1023" s="155">
        <f t="shared" ca="1" si="496"/>
        <v>2.9999999999999378</v>
      </c>
      <c r="BI1023" s="155">
        <f t="shared" ca="1" si="496"/>
        <v>2.9999999999999378</v>
      </c>
      <c r="BJ1023" s="155">
        <f t="shared" ca="1" si="496"/>
        <v>2.9999999999999378</v>
      </c>
      <c r="BK1023" s="155">
        <f t="shared" ca="1" si="496"/>
        <v>2.9999999999999378</v>
      </c>
      <c r="BL1023" s="155">
        <f t="shared" ca="1" si="496"/>
        <v>2.9999999999999378</v>
      </c>
      <c r="BM1023" s="155">
        <f t="shared" ca="1" si="496"/>
        <v>2.9999999999999378</v>
      </c>
      <c r="BN1023" s="155">
        <f t="shared" ca="1" si="496"/>
        <v>2.9999999999999378</v>
      </c>
      <c r="BO1023" s="155">
        <f t="shared" ca="1" si="496"/>
        <v>2.9999999999999378</v>
      </c>
      <c r="BP1023" s="155">
        <f t="shared" ca="1" si="496"/>
        <v>2.9999999999999378</v>
      </c>
      <c r="BQ1023" s="155">
        <f t="shared" ca="1" si="496"/>
        <v>2.9999999999999378</v>
      </c>
      <c r="BR1023" s="155">
        <f t="shared" ca="1" si="496"/>
        <v>2.9999999999999378</v>
      </c>
      <c r="BS1023" s="155">
        <f t="shared" ca="1" si="496"/>
        <v>2.9999999999999378</v>
      </c>
      <c r="BT1023" s="155">
        <f t="shared" ca="1" si="496"/>
        <v>2.9999999999999378</v>
      </c>
      <c r="BU1023" s="155">
        <f t="shared" ca="1" si="496"/>
        <v>2.9999999999999378</v>
      </c>
      <c r="BV1023" s="155">
        <f t="shared" ca="1" si="496"/>
        <v>2.9999999999999378</v>
      </c>
      <c r="BW1023" s="155">
        <f t="shared" ca="1" si="496"/>
        <v>2.9999999999999378</v>
      </c>
      <c r="BX1023" s="155">
        <f t="shared" ca="1" si="496"/>
        <v>2.9999999999999378</v>
      </c>
      <c r="BY1023" s="155">
        <f t="shared" ca="1" si="496"/>
        <v>2.9999999999999378</v>
      </c>
      <c r="BZ1023" s="155">
        <f t="shared" ca="1" si="496"/>
        <v>2.9999999999999378</v>
      </c>
      <c r="CA1023" s="155">
        <f t="shared" ca="1" si="496"/>
        <v>2.9999999999999378</v>
      </c>
      <c r="CB1023" s="155">
        <f t="shared" ca="1" si="496"/>
        <v>2.9999999999999378</v>
      </c>
      <c r="CC1023" s="155">
        <f t="shared" ca="1" si="496"/>
        <v>2.9999999999999378</v>
      </c>
      <c r="CD1023" s="155">
        <f t="shared" ca="1" si="496"/>
        <v>2.9999999999999378</v>
      </c>
      <c r="CE1023" s="155">
        <f t="shared" ref="CE1023:CP1023" ca="1" si="497">CD1027</f>
        <v>2.9999999999999378</v>
      </c>
      <c r="CF1023" s="155">
        <f t="shared" ca="1" si="497"/>
        <v>2.9999999999999378</v>
      </c>
      <c r="CG1023" s="155">
        <f t="shared" ca="1" si="497"/>
        <v>2.9999999999999378</v>
      </c>
      <c r="CH1023" s="155">
        <f t="shared" ca="1" si="497"/>
        <v>2.9999999999999378</v>
      </c>
      <c r="CI1023" s="155">
        <f t="shared" ca="1" si="497"/>
        <v>2.9999999999999378</v>
      </c>
      <c r="CJ1023" s="155">
        <f t="shared" ca="1" si="497"/>
        <v>2.9999999999999378</v>
      </c>
      <c r="CK1023" s="155">
        <f t="shared" ca="1" si="497"/>
        <v>2.9999999999999378</v>
      </c>
      <c r="CL1023" s="155">
        <f t="shared" ca="1" si="497"/>
        <v>2.9999999999999378</v>
      </c>
      <c r="CM1023" s="155">
        <f t="shared" ca="1" si="497"/>
        <v>2.9999999999999378</v>
      </c>
      <c r="CN1023" s="155">
        <f t="shared" ca="1" si="497"/>
        <v>2.9999999999999378</v>
      </c>
      <c r="CO1023" s="155">
        <f t="shared" ca="1" si="497"/>
        <v>2.9999999999999378</v>
      </c>
      <c r="CP1023" s="155">
        <f t="shared" ca="1" si="497"/>
        <v>2.9999999999999378</v>
      </c>
    </row>
    <row r="1024" spans="2:94" ht="12.75" customHeight="1" outlineLevel="1" x14ac:dyDescent="0.2">
      <c r="B1024" s="3" t="s">
        <v>318</v>
      </c>
      <c r="H1024" s="6"/>
      <c r="J1024" s="5" t="s">
        <v>5</v>
      </c>
      <c r="P1024" s="127">
        <f>SUM(R1024:CP1024)</f>
        <v>51.787399857521208</v>
      </c>
      <c r="R1024" s="210">
        <f t="shared" ref="R1024:AW1024" si="498">R612</f>
        <v>0</v>
      </c>
      <c r="S1024" s="210">
        <f t="shared" si="498"/>
        <v>0</v>
      </c>
      <c r="T1024" s="210">
        <f t="shared" si="498"/>
        <v>0</v>
      </c>
      <c r="U1024" s="210">
        <f t="shared" si="498"/>
        <v>51.787399857521208</v>
      </c>
      <c r="V1024" s="210">
        <f t="shared" si="498"/>
        <v>0</v>
      </c>
      <c r="W1024" s="210">
        <f t="shared" si="498"/>
        <v>0</v>
      </c>
      <c r="X1024" s="210">
        <f t="shared" si="498"/>
        <v>0</v>
      </c>
      <c r="Y1024" s="210">
        <f t="shared" si="498"/>
        <v>0</v>
      </c>
      <c r="Z1024" s="210">
        <f t="shared" si="498"/>
        <v>0</v>
      </c>
      <c r="AA1024" s="210">
        <f t="shared" si="498"/>
        <v>0</v>
      </c>
      <c r="AB1024" s="210">
        <f t="shared" si="498"/>
        <v>0</v>
      </c>
      <c r="AC1024" s="210">
        <f t="shared" si="498"/>
        <v>0</v>
      </c>
      <c r="AD1024" s="210">
        <f t="shared" si="498"/>
        <v>0</v>
      </c>
      <c r="AE1024" s="210">
        <f t="shared" si="498"/>
        <v>0</v>
      </c>
      <c r="AF1024" s="210">
        <f t="shared" si="498"/>
        <v>0</v>
      </c>
      <c r="AG1024" s="210">
        <f t="shared" si="498"/>
        <v>0</v>
      </c>
      <c r="AH1024" s="210">
        <f t="shared" si="498"/>
        <v>0</v>
      </c>
      <c r="AI1024" s="210">
        <f t="shared" si="498"/>
        <v>0</v>
      </c>
      <c r="AJ1024" s="210">
        <f t="shared" si="498"/>
        <v>0</v>
      </c>
      <c r="AK1024" s="210">
        <f t="shared" si="498"/>
        <v>0</v>
      </c>
      <c r="AL1024" s="210">
        <f t="shared" si="498"/>
        <v>0</v>
      </c>
      <c r="AM1024" s="210">
        <f t="shared" si="498"/>
        <v>0</v>
      </c>
      <c r="AN1024" s="210">
        <f t="shared" si="498"/>
        <v>0</v>
      </c>
      <c r="AO1024" s="210">
        <f t="shared" si="498"/>
        <v>0</v>
      </c>
      <c r="AP1024" s="210">
        <f t="shared" si="498"/>
        <v>0</v>
      </c>
      <c r="AQ1024" s="210">
        <f t="shared" si="498"/>
        <v>0</v>
      </c>
      <c r="AR1024" s="210">
        <f t="shared" si="498"/>
        <v>0</v>
      </c>
      <c r="AS1024" s="210">
        <f t="shared" si="498"/>
        <v>0</v>
      </c>
      <c r="AT1024" s="210">
        <f t="shared" si="498"/>
        <v>0</v>
      </c>
      <c r="AU1024" s="210">
        <f t="shared" si="498"/>
        <v>0</v>
      </c>
      <c r="AV1024" s="210">
        <f t="shared" si="498"/>
        <v>0</v>
      </c>
      <c r="AW1024" s="210">
        <f t="shared" si="498"/>
        <v>0</v>
      </c>
      <c r="AX1024" s="210">
        <f t="shared" ref="AX1024:CC1024" si="499">AX612</f>
        <v>0</v>
      </c>
      <c r="AY1024" s="210">
        <f t="shared" si="499"/>
        <v>0</v>
      </c>
      <c r="AZ1024" s="210">
        <f t="shared" si="499"/>
        <v>0</v>
      </c>
      <c r="BA1024" s="210">
        <f t="shared" si="499"/>
        <v>0</v>
      </c>
      <c r="BB1024" s="210">
        <f t="shared" si="499"/>
        <v>0</v>
      </c>
      <c r="BC1024" s="210">
        <f t="shared" si="499"/>
        <v>0</v>
      </c>
      <c r="BD1024" s="210">
        <f t="shared" si="499"/>
        <v>0</v>
      </c>
      <c r="BE1024" s="210">
        <f t="shared" si="499"/>
        <v>0</v>
      </c>
      <c r="BF1024" s="210">
        <f t="shared" si="499"/>
        <v>0</v>
      </c>
      <c r="BG1024" s="210">
        <f t="shared" si="499"/>
        <v>0</v>
      </c>
      <c r="BH1024" s="210">
        <f t="shared" si="499"/>
        <v>0</v>
      </c>
      <c r="BI1024" s="210">
        <f t="shared" si="499"/>
        <v>0</v>
      </c>
      <c r="BJ1024" s="210">
        <f t="shared" si="499"/>
        <v>0</v>
      </c>
      <c r="BK1024" s="210">
        <f t="shared" si="499"/>
        <v>0</v>
      </c>
      <c r="BL1024" s="210">
        <f t="shared" si="499"/>
        <v>0</v>
      </c>
      <c r="BM1024" s="210">
        <f t="shared" si="499"/>
        <v>0</v>
      </c>
      <c r="BN1024" s="210">
        <f t="shared" si="499"/>
        <v>0</v>
      </c>
      <c r="BO1024" s="210">
        <f t="shared" si="499"/>
        <v>0</v>
      </c>
      <c r="BP1024" s="210">
        <f t="shared" si="499"/>
        <v>0</v>
      </c>
      <c r="BQ1024" s="210">
        <f t="shared" si="499"/>
        <v>0</v>
      </c>
      <c r="BR1024" s="210">
        <f t="shared" si="499"/>
        <v>0</v>
      </c>
      <c r="BS1024" s="210">
        <f t="shared" si="499"/>
        <v>0</v>
      </c>
      <c r="BT1024" s="210">
        <f t="shared" si="499"/>
        <v>0</v>
      </c>
      <c r="BU1024" s="210">
        <f t="shared" si="499"/>
        <v>0</v>
      </c>
      <c r="BV1024" s="210">
        <f t="shared" si="499"/>
        <v>0</v>
      </c>
      <c r="BW1024" s="210">
        <f t="shared" si="499"/>
        <v>0</v>
      </c>
      <c r="BX1024" s="210">
        <f t="shared" si="499"/>
        <v>0</v>
      </c>
      <c r="BY1024" s="210">
        <f t="shared" si="499"/>
        <v>0</v>
      </c>
      <c r="BZ1024" s="210">
        <f t="shared" si="499"/>
        <v>0</v>
      </c>
      <c r="CA1024" s="210">
        <f t="shared" si="499"/>
        <v>0</v>
      </c>
      <c r="CB1024" s="210">
        <f t="shared" si="499"/>
        <v>0</v>
      </c>
      <c r="CC1024" s="210">
        <f t="shared" si="499"/>
        <v>0</v>
      </c>
      <c r="CD1024" s="210">
        <f t="shared" ref="CD1024:CP1024" si="500">CD612</f>
        <v>0</v>
      </c>
      <c r="CE1024" s="210">
        <f t="shared" si="500"/>
        <v>0</v>
      </c>
      <c r="CF1024" s="210">
        <f t="shared" si="500"/>
        <v>0</v>
      </c>
      <c r="CG1024" s="210">
        <f t="shared" si="500"/>
        <v>0</v>
      </c>
      <c r="CH1024" s="210">
        <f t="shared" si="500"/>
        <v>0</v>
      </c>
      <c r="CI1024" s="210">
        <f t="shared" si="500"/>
        <v>0</v>
      </c>
      <c r="CJ1024" s="210">
        <f t="shared" si="500"/>
        <v>0</v>
      </c>
      <c r="CK1024" s="210">
        <f t="shared" si="500"/>
        <v>0</v>
      </c>
      <c r="CL1024" s="210">
        <f t="shared" si="500"/>
        <v>0</v>
      </c>
      <c r="CM1024" s="210">
        <f t="shared" si="500"/>
        <v>0</v>
      </c>
      <c r="CN1024" s="210">
        <f t="shared" si="500"/>
        <v>0</v>
      </c>
      <c r="CO1024" s="210">
        <f t="shared" si="500"/>
        <v>0</v>
      </c>
      <c r="CP1024" s="210">
        <f t="shared" si="500"/>
        <v>0</v>
      </c>
    </row>
    <row r="1025" spans="2:95" ht="12.75" customHeight="1" outlineLevel="1" x14ac:dyDescent="0.2">
      <c r="B1025" s="3" t="s">
        <v>319</v>
      </c>
      <c r="H1025" s="6"/>
      <c r="J1025" s="5" t="s">
        <v>5</v>
      </c>
      <c r="P1025" s="127">
        <f ca="1">SUM(R1025:CP1025)</f>
        <v>0</v>
      </c>
      <c r="R1025" s="210">
        <f ca="1">'Financial Statements'!R76</f>
        <v>0</v>
      </c>
      <c r="S1025" s="210">
        <f ca="1">'Financial Statements'!S76</f>
        <v>0</v>
      </c>
      <c r="T1025" s="210">
        <f ca="1">'Financial Statements'!T76</f>
        <v>0</v>
      </c>
      <c r="U1025" s="210">
        <f ca="1">'Financial Statements'!U76</f>
        <v>0</v>
      </c>
      <c r="V1025" s="210">
        <f ca="1">'Financial Statements'!V76</f>
        <v>0</v>
      </c>
      <c r="W1025" s="210">
        <f ca="1">'Financial Statements'!W76</f>
        <v>0</v>
      </c>
      <c r="X1025" s="210">
        <f ca="1">'Financial Statements'!X76</f>
        <v>0</v>
      </c>
      <c r="Y1025" s="210">
        <f ca="1">'Financial Statements'!Y76</f>
        <v>0</v>
      </c>
      <c r="Z1025" s="210">
        <f ca="1">'Financial Statements'!Z76</f>
        <v>0</v>
      </c>
      <c r="AA1025" s="210">
        <f ca="1">'Financial Statements'!AA76</f>
        <v>0</v>
      </c>
      <c r="AB1025" s="210">
        <f ca="1">'Financial Statements'!AB76</f>
        <v>0</v>
      </c>
      <c r="AC1025" s="210">
        <f ca="1">'Financial Statements'!AC76</f>
        <v>0</v>
      </c>
      <c r="AD1025" s="210">
        <f ca="1">'Financial Statements'!AD76</f>
        <v>0</v>
      </c>
      <c r="AE1025" s="210">
        <f ca="1">'Financial Statements'!AE76</f>
        <v>0</v>
      </c>
      <c r="AF1025" s="210">
        <f ca="1">'Financial Statements'!AF76</f>
        <v>0</v>
      </c>
      <c r="AG1025" s="210">
        <f ca="1">'Financial Statements'!AG76</f>
        <v>0</v>
      </c>
      <c r="AH1025" s="210">
        <f ca="1">'Financial Statements'!AH76</f>
        <v>0</v>
      </c>
      <c r="AI1025" s="210">
        <f ca="1">'Financial Statements'!AI76</f>
        <v>0</v>
      </c>
      <c r="AJ1025" s="210">
        <f ca="1">'Financial Statements'!AJ76</f>
        <v>0</v>
      </c>
      <c r="AK1025" s="210">
        <f ca="1">'Financial Statements'!AK76</f>
        <v>0</v>
      </c>
      <c r="AL1025" s="210">
        <f ca="1">'Financial Statements'!AL76</f>
        <v>0</v>
      </c>
      <c r="AM1025" s="210">
        <f ca="1">'Financial Statements'!AM76</f>
        <v>0</v>
      </c>
      <c r="AN1025" s="210">
        <f ca="1">'Financial Statements'!AN76</f>
        <v>0</v>
      </c>
      <c r="AO1025" s="210">
        <f ca="1">'Financial Statements'!AO76</f>
        <v>0</v>
      </c>
      <c r="AP1025" s="210">
        <f ca="1">'Financial Statements'!AP76</f>
        <v>0</v>
      </c>
      <c r="AQ1025" s="210">
        <f ca="1">'Financial Statements'!AQ76</f>
        <v>0</v>
      </c>
      <c r="AR1025" s="210">
        <f ca="1">'Financial Statements'!AR76</f>
        <v>0</v>
      </c>
      <c r="AS1025" s="210">
        <f ca="1">'Financial Statements'!AS76</f>
        <v>0</v>
      </c>
      <c r="AT1025" s="210">
        <f ca="1">'Financial Statements'!AT76</f>
        <v>0</v>
      </c>
      <c r="AU1025" s="210">
        <f ca="1">'Financial Statements'!AU76</f>
        <v>0</v>
      </c>
      <c r="AV1025" s="210">
        <f ca="1">'Financial Statements'!AV76</f>
        <v>0</v>
      </c>
      <c r="AW1025" s="210">
        <f ca="1">'Financial Statements'!AW76</f>
        <v>0</v>
      </c>
      <c r="AX1025" s="210">
        <f ca="1">'Financial Statements'!AX76</f>
        <v>0</v>
      </c>
      <c r="AY1025" s="210">
        <f ca="1">'Financial Statements'!AY76</f>
        <v>0</v>
      </c>
      <c r="AZ1025" s="210">
        <f ca="1">'Financial Statements'!AZ76</f>
        <v>0</v>
      </c>
      <c r="BA1025" s="210">
        <f ca="1">'Financial Statements'!BA76</f>
        <v>0</v>
      </c>
      <c r="BB1025" s="210">
        <f ca="1">'Financial Statements'!BB76</f>
        <v>0</v>
      </c>
      <c r="BC1025" s="210">
        <f ca="1">'Financial Statements'!BC76</f>
        <v>0</v>
      </c>
      <c r="BD1025" s="210">
        <f ca="1">'Financial Statements'!BD76</f>
        <v>0</v>
      </c>
      <c r="BE1025" s="210">
        <f ca="1">'Financial Statements'!BE76</f>
        <v>0</v>
      </c>
      <c r="BF1025" s="210">
        <f ca="1">'Financial Statements'!BF76</f>
        <v>0</v>
      </c>
      <c r="BG1025" s="210">
        <f ca="1">'Financial Statements'!BG76</f>
        <v>0</v>
      </c>
      <c r="BH1025" s="210">
        <f ca="1">'Financial Statements'!BH76</f>
        <v>0</v>
      </c>
      <c r="BI1025" s="210">
        <f ca="1">'Financial Statements'!BI76</f>
        <v>0</v>
      </c>
      <c r="BJ1025" s="210">
        <f ca="1">'Financial Statements'!BJ76</f>
        <v>0</v>
      </c>
      <c r="BK1025" s="210">
        <f ca="1">'Financial Statements'!BK76</f>
        <v>0</v>
      </c>
      <c r="BL1025" s="210">
        <f ca="1">'Financial Statements'!BL76</f>
        <v>0</v>
      </c>
      <c r="BM1025" s="210">
        <f ca="1">'Financial Statements'!BM76</f>
        <v>0</v>
      </c>
      <c r="BN1025" s="210">
        <f ca="1">'Financial Statements'!BN76</f>
        <v>0</v>
      </c>
      <c r="BO1025" s="210">
        <f ca="1">'Financial Statements'!BO76</f>
        <v>0</v>
      </c>
      <c r="BP1025" s="210">
        <f ca="1">'Financial Statements'!BP76</f>
        <v>0</v>
      </c>
      <c r="BQ1025" s="210">
        <f ca="1">'Financial Statements'!BQ76</f>
        <v>0</v>
      </c>
      <c r="BR1025" s="210">
        <f ca="1">'Financial Statements'!BR76</f>
        <v>0</v>
      </c>
      <c r="BS1025" s="210">
        <f ca="1">'Financial Statements'!BS76</f>
        <v>0</v>
      </c>
      <c r="BT1025" s="210">
        <f ca="1">'Financial Statements'!BT76</f>
        <v>0</v>
      </c>
      <c r="BU1025" s="210">
        <f ca="1">'Financial Statements'!BU76</f>
        <v>0</v>
      </c>
      <c r="BV1025" s="210">
        <f ca="1">'Financial Statements'!BV76</f>
        <v>0</v>
      </c>
      <c r="BW1025" s="210">
        <f ca="1">'Financial Statements'!BW76</f>
        <v>0</v>
      </c>
      <c r="BX1025" s="210">
        <f ca="1">'Financial Statements'!BX76</f>
        <v>0</v>
      </c>
      <c r="BY1025" s="210">
        <f ca="1">'Financial Statements'!BY76</f>
        <v>0</v>
      </c>
      <c r="BZ1025" s="210">
        <f ca="1">'Financial Statements'!BZ76</f>
        <v>0</v>
      </c>
      <c r="CA1025" s="210">
        <f ca="1">'Financial Statements'!CA76</f>
        <v>0</v>
      </c>
      <c r="CB1025" s="210">
        <f ca="1">'Financial Statements'!CB76</f>
        <v>0</v>
      </c>
      <c r="CC1025" s="210">
        <f ca="1">'Financial Statements'!CC76</f>
        <v>0</v>
      </c>
      <c r="CD1025" s="210">
        <f ca="1">'Financial Statements'!CD76</f>
        <v>0</v>
      </c>
      <c r="CE1025" s="210">
        <f ca="1">'Financial Statements'!CE76</f>
        <v>0</v>
      </c>
      <c r="CF1025" s="210">
        <f ca="1">'Financial Statements'!CF76</f>
        <v>0</v>
      </c>
      <c r="CG1025" s="210">
        <f ca="1">'Financial Statements'!CG76</f>
        <v>0</v>
      </c>
      <c r="CH1025" s="210">
        <f ca="1">'Financial Statements'!CH76</f>
        <v>0</v>
      </c>
      <c r="CI1025" s="210">
        <f ca="1">'Financial Statements'!CI76</f>
        <v>0</v>
      </c>
      <c r="CJ1025" s="210">
        <f ca="1">'Financial Statements'!CJ76</f>
        <v>0</v>
      </c>
      <c r="CK1025" s="210">
        <f ca="1">'Financial Statements'!CK76</f>
        <v>0</v>
      </c>
      <c r="CL1025" s="210">
        <f ca="1">'Financial Statements'!CL76</f>
        <v>0</v>
      </c>
      <c r="CM1025" s="210">
        <f ca="1">'Financial Statements'!CM76</f>
        <v>0</v>
      </c>
      <c r="CN1025" s="210">
        <f ca="1">'Financial Statements'!CN76</f>
        <v>0</v>
      </c>
      <c r="CO1025" s="210">
        <f ca="1">'Financial Statements'!CO76</f>
        <v>0</v>
      </c>
      <c r="CP1025" s="210">
        <f ca="1">'Financial Statements'!CP76</f>
        <v>0</v>
      </c>
    </row>
    <row r="1026" spans="2:95" ht="12.75" customHeight="1" outlineLevel="1" x14ac:dyDescent="0.25">
      <c r="B1026" t="s">
        <v>313</v>
      </c>
      <c r="D1026"/>
      <c r="E1026"/>
      <c r="F1026"/>
      <c r="G1026"/>
      <c r="H1026" s="449"/>
      <c r="I1026" s="3"/>
      <c r="J1026" s="306" t="s">
        <v>5</v>
      </c>
      <c r="K1026"/>
      <c r="L1026"/>
      <c r="M1026"/>
      <c r="N1026"/>
      <c r="O1026"/>
      <c r="P1026" s="127">
        <f t="shared" ref="P1026" ca="1" si="501">SUM(R1026:CP1026)</f>
        <v>48.787399857521272</v>
      </c>
      <c r="R1026" s="210">
        <f t="shared" ref="R1026:AW1026" ca="1" si="502">R1003</f>
        <v>0</v>
      </c>
      <c r="S1026" s="210">
        <f t="shared" ca="1" si="502"/>
        <v>0</v>
      </c>
      <c r="T1026" s="210">
        <f t="shared" ca="1" si="502"/>
        <v>0</v>
      </c>
      <c r="U1026" s="210">
        <f t="shared" ca="1" si="502"/>
        <v>0</v>
      </c>
      <c r="V1026" s="210">
        <f t="shared" ca="1" si="502"/>
        <v>0</v>
      </c>
      <c r="W1026" s="210">
        <f t="shared" ca="1" si="502"/>
        <v>0</v>
      </c>
      <c r="X1026" s="210">
        <f t="shared" ca="1" si="502"/>
        <v>0</v>
      </c>
      <c r="Y1026" s="210">
        <f t="shared" ca="1" si="502"/>
        <v>0</v>
      </c>
      <c r="Z1026" s="210">
        <f t="shared" ca="1" si="502"/>
        <v>0</v>
      </c>
      <c r="AA1026" s="210">
        <f t="shared" ca="1" si="502"/>
        <v>0</v>
      </c>
      <c r="AB1026" s="210">
        <f t="shared" ca="1" si="502"/>
        <v>0</v>
      </c>
      <c r="AC1026" s="210">
        <f t="shared" ca="1" si="502"/>
        <v>0</v>
      </c>
      <c r="AD1026" s="210">
        <f t="shared" ca="1" si="502"/>
        <v>0</v>
      </c>
      <c r="AE1026" s="210">
        <f t="shared" ca="1" si="502"/>
        <v>0</v>
      </c>
      <c r="AF1026" s="210">
        <f t="shared" ca="1" si="502"/>
        <v>0</v>
      </c>
      <c r="AG1026" s="210">
        <f t="shared" ca="1" si="502"/>
        <v>0</v>
      </c>
      <c r="AH1026" s="210">
        <f t="shared" ca="1" si="502"/>
        <v>0</v>
      </c>
      <c r="AI1026" s="210">
        <f t="shared" ca="1" si="502"/>
        <v>0</v>
      </c>
      <c r="AJ1026" s="210">
        <f t="shared" ca="1" si="502"/>
        <v>0</v>
      </c>
      <c r="AK1026" s="210">
        <f t="shared" ca="1" si="502"/>
        <v>0</v>
      </c>
      <c r="AL1026" s="210">
        <f t="shared" ca="1" si="502"/>
        <v>0</v>
      </c>
      <c r="AM1026" s="210">
        <f t="shared" ca="1" si="502"/>
        <v>0</v>
      </c>
      <c r="AN1026" s="210">
        <f t="shared" ca="1" si="502"/>
        <v>0</v>
      </c>
      <c r="AO1026" s="210">
        <f t="shared" ca="1" si="502"/>
        <v>0</v>
      </c>
      <c r="AP1026" s="210">
        <f t="shared" ca="1" si="502"/>
        <v>0</v>
      </c>
      <c r="AQ1026" s="210">
        <f t="shared" ca="1" si="502"/>
        <v>0</v>
      </c>
      <c r="AR1026" s="210">
        <f t="shared" ca="1" si="502"/>
        <v>0</v>
      </c>
      <c r="AS1026" s="210">
        <f t="shared" ca="1" si="502"/>
        <v>0</v>
      </c>
      <c r="AT1026" s="210">
        <f t="shared" ca="1" si="502"/>
        <v>0</v>
      </c>
      <c r="AU1026" s="210">
        <f t="shared" ca="1" si="502"/>
        <v>0</v>
      </c>
      <c r="AV1026" s="210">
        <f t="shared" ca="1" si="502"/>
        <v>0</v>
      </c>
      <c r="AW1026" s="210">
        <f t="shared" ca="1" si="502"/>
        <v>40.868676131283323</v>
      </c>
      <c r="AX1026" s="210">
        <f t="shared" ref="AX1026:CC1026" ca="1" si="503">AX1003</f>
        <v>7.918723726237948</v>
      </c>
      <c r="AY1026" s="210">
        <f t="shared" ca="1" si="503"/>
        <v>0</v>
      </c>
      <c r="AZ1026" s="210">
        <f t="shared" ca="1" si="503"/>
        <v>0</v>
      </c>
      <c r="BA1026" s="210">
        <f t="shared" ca="1" si="503"/>
        <v>0</v>
      </c>
      <c r="BB1026" s="210">
        <f t="shared" ca="1" si="503"/>
        <v>0</v>
      </c>
      <c r="BC1026" s="210">
        <f t="shared" ca="1" si="503"/>
        <v>0</v>
      </c>
      <c r="BD1026" s="210">
        <f t="shared" ca="1" si="503"/>
        <v>0</v>
      </c>
      <c r="BE1026" s="210">
        <f t="shared" ca="1" si="503"/>
        <v>0</v>
      </c>
      <c r="BF1026" s="210">
        <f t="shared" ca="1" si="503"/>
        <v>0</v>
      </c>
      <c r="BG1026" s="210">
        <f t="shared" ca="1" si="503"/>
        <v>0</v>
      </c>
      <c r="BH1026" s="210">
        <f t="shared" ca="1" si="503"/>
        <v>0</v>
      </c>
      <c r="BI1026" s="210">
        <f t="shared" ca="1" si="503"/>
        <v>0</v>
      </c>
      <c r="BJ1026" s="210">
        <f t="shared" ca="1" si="503"/>
        <v>0</v>
      </c>
      <c r="BK1026" s="210">
        <f t="shared" ca="1" si="503"/>
        <v>0</v>
      </c>
      <c r="BL1026" s="210">
        <f t="shared" ca="1" si="503"/>
        <v>0</v>
      </c>
      <c r="BM1026" s="210">
        <f t="shared" ca="1" si="503"/>
        <v>0</v>
      </c>
      <c r="BN1026" s="210">
        <f t="shared" ca="1" si="503"/>
        <v>0</v>
      </c>
      <c r="BO1026" s="210">
        <f t="shared" ca="1" si="503"/>
        <v>0</v>
      </c>
      <c r="BP1026" s="210">
        <f t="shared" ca="1" si="503"/>
        <v>0</v>
      </c>
      <c r="BQ1026" s="210">
        <f t="shared" ca="1" si="503"/>
        <v>0</v>
      </c>
      <c r="BR1026" s="210">
        <f t="shared" ca="1" si="503"/>
        <v>0</v>
      </c>
      <c r="BS1026" s="210">
        <f t="shared" ca="1" si="503"/>
        <v>0</v>
      </c>
      <c r="BT1026" s="210">
        <f t="shared" ca="1" si="503"/>
        <v>0</v>
      </c>
      <c r="BU1026" s="210">
        <f t="shared" ca="1" si="503"/>
        <v>0</v>
      </c>
      <c r="BV1026" s="210">
        <f t="shared" ca="1" si="503"/>
        <v>0</v>
      </c>
      <c r="BW1026" s="210">
        <f t="shared" ca="1" si="503"/>
        <v>0</v>
      </c>
      <c r="BX1026" s="210">
        <f t="shared" ca="1" si="503"/>
        <v>0</v>
      </c>
      <c r="BY1026" s="210">
        <f t="shared" ca="1" si="503"/>
        <v>0</v>
      </c>
      <c r="BZ1026" s="210">
        <f t="shared" ca="1" si="503"/>
        <v>0</v>
      </c>
      <c r="CA1026" s="210">
        <f t="shared" ca="1" si="503"/>
        <v>0</v>
      </c>
      <c r="CB1026" s="210">
        <f t="shared" ca="1" si="503"/>
        <v>0</v>
      </c>
      <c r="CC1026" s="210">
        <f t="shared" ca="1" si="503"/>
        <v>0</v>
      </c>
      <c r="CD1026" s="210">
        <f t="shared" ref="CD1026:CP1026" ca="1" si="504">CD1003</f>
        <v>0</v>
      </c>
      <c r="CE1026" s="210">
        <f t="shared" ca="1" si="504"/>
        <v>0</v>
      </c>
      <c r="CF1026" s="210">
        <f t="shared" ca="1" si="504"/>
        <v>0</v>
      </c>
      <c r="CG1026" s="210">
        <f t="shared" ca="1" si="504"/>
        <v>0</v>
      </c>
      <c r="CH1026" s="210">
        <f t="shared" ca="1" si="504"/>
        <v>0</v>
      </c>
      <c r="CI1026" s="210">
        <f t="shared" ca="1" si="504"/>
        <v>0</v>
      </c>
      <c r="CJ1026" s="210">
        <f t="shared" ca="1" si="504"/>
        <v>0</v>
      </c>
      <c r="CK1026" s="210">
        <f t="shared" ca="1" si="504"/>
        <v>0</v>
      </c>
      <c r="CL1026" s="210">
        <f t="shared" ca="1" si="504"/>
        <v>0</v>
      </c>
      <c r="CM1026" s="210">
        <f t="shared" ca="1" si="504"/>
        <v>0</v>
      </c>
      <c r="CN1026" s="210">
        <f t="shared" ca="1" si="504"/>
        <v>0</v>
      </c>
      <c r="CO1026" s="210">
        <f t="shared" ca="1" si="504"/>
        <v>0</v>
      </c>
      <c r="CP1026" s="210">
        <f t="shared" ca="1" si="504"/>
        <v>0</v>
      </c>
    </row>
    <row r="1027" spans="2:95" ht="12.75" customHeight="1" outlineLevel="1" x14ac:dyDescent="0.2">
      <c r="B1027" s="3" t="s">
        <v>242</v>
      </c>
      <c r="H1027" s="6"/>
      <c r="J1027" s="5" t="s">
        <v>5</v>
      </c>
      <c r="N1027" s="155"/>
      <c r="R1027" s="210">
        <f ca="1">R1023+SUM(R1024:R1025)-R1026</f>
        <v>0</v>
      </c>
      <c r="S1027" s="210">
        <f t="shared" ref="S1027:CD1027" ca="1" si="505">S1023+SUM(S1024:S1025)-S1026</f>
        <v>0</v>
      </c>
      <c r="T1027" s="210">
        <f t="shared" ca="1" si="505"/>
        <v>0</v>
      </c>
      <c r="U1027" s="210">
        <f t="shared" ca="1" si="505"/>
        <v>51.787399857521208</v>
      </c>
      <c r="V1027" s="210">
        <f t="shared" ca="1" si="505"/>
        <v>51.787399857521208</v>
      </c>
      <c r="W1027" s="210">
        <f t="shared" ca="1" si="505"/>
        <v>51.787399857521208</v>
      </c>
      <c r="X1027" s="210">
        <f t="shared" ca="1" si="505"/>
        <v>51.787399857521208</v>
      </c>
      <c r="Y1027" s="210">
        <f t="shared" ca="1" si="505"/>
        <v>51.787399857521208</v>
      </c>
      <c r="Z1027" s="210">
        <f t="shared" ca="1" si="505"/>
        <v>51.787399857521208</v>
      </c>
      <c r="AA1027" s="210">
        <f t="shared" ca="1" si="505"/>
        <v>51.787399857521208</v>
      </c>
      <c r="AB1027" s="210">
        <f t="shared" ca="1" si="505"/>
        <v>51.787399857521208</v>
      </c>
      <c r="AC1027" s="210">
        <f t="shared" ca="1" si="505"/>
        <v>51.787399857521208</v>
      </c>
      <c r="AD1027" s="210">
        <f t="shared" ca="1" si="505"/>
        <v>51.787399857521208</v>
      </c>
      <c r="AE1027" s="210">
        <f t="shared" ca="1" si="505"/>
        <v>51.787399857521208</v>
      </c>
      <c r="AF1027" s="210">
        <f t="shared" ca="1" si="505"/>
        <v>51.787399857521208</v>
      </c>
      <c r="AG1027" s="210">
        <f t="shared" ca="1" si="505"/>
        <v>51.787399857521208</v>
      </c>
      <c r="AH1027" s="210">
        <f t="shared" ca="1" si="505"/>
        <v>51.787399857521208</v>
      </c>
      <c r="AI1027" s="210">
        <f t="shared" ca="1" si="505"/>
        <v>51.787399857521208</v>
      </c>
      <c r="AJ1027" s="210">
        <f t="shared" ca="1" si="505"/>
        <v>51.787399857521208</v>
      </c>
      <c r="AK1027" s="210">
        <f t="shared" ca="1" si="505"/>
        <v>51.787399857521208</v>
      </c>
      <c r="AL1027" s="210">
        <f t="shared" ca="1" si="505"/>
        <v>51.787399857521208</v>
      </c>
      <c r="AM1027" s="210">
        <f t="shared" ca="1" si="505"/>
        <v>51.787399857521208</v>
      </c>
      <c r="AN1027" s="210">
        <f t="shared" ca="1" si="505"/>
        <v>51.787399857521208</v>
      </c>
      <c r="AO1027" s="210">
        <f t="shared" ca="1" si="505"/>
        <v>51.787399857521208</v>
      </c>
      <c r="AP1027" s="210">
        <f t="shared" ca="1" si="505"/>
        <v>51.787399857521208</v>
      </c>
      <c r="AQ1027" s="210">
        <f t="shared" ca="1" si="505"/>
        <v>51.787399857521208</v>
      </c>
      <c r="AR1027" s="210">
        <f t="shared" ca="1" si="505"/>
        <v>51.787399857521208</v>
      </c>
      <c r="AS1027" s="210">
        <f t="shared" ca="1" si="505"/>
        <v>51.787399857521208</v>
      </c>
      <c r="AT1027" s="210">
        <f t="shared" ca="1" si="505"/>
        <v>51.787399857521208</v>
      </c>
      <c r="AU1027" s="210">
        <f t="shared" ca="1" si="505"/>
        <v>51.787399857521208</v>
      </c>
      <c r="AV1027" s="210">
        <f t="shared" ca="1" si="505"/>
        <v>51.787399857521208</v>
      </c>
      <c r="AW1027" s="210">
        <f t="shared" ca="1" si="505"/>
        <v>10.918723726237886</v>
      </c>
      <c r="AX1027" s="210">
        <f t="shared" ca="1" si="505"/>
        <v>2.9999999999999378</v>
      </c>
      <c r="AY1027" s="210">
        <f t="shared" ca="1" si="505"/>
        <v>2.9999999999999378</v>
      </c>
      <c r="AZ1027" s="210">
        <f t="shared" ca="1" si="505"/>
        <v>2.9999999999999378</v>
      </c>
      <c r="BA1027" s="210">
        <f t="shared" ca="1" si="505"/>
        <v>2.9999999999999378</v>
      </c>
      <c r="BB1027" s="210">
        <f t="shared" ca="1" si="505"/>
        <v>2.9999999999999378</v>
      </c>
      <c r="BC1027" s="210">
        <f t="shared" ca="1" si="505"/>
        <v>2.9999999999999378</v>
      </c>
      <c r="BD1027" s="210">
        <f t="shared" ca="1" si="505"/>
        <v>2.9999999999999378</v>
      </c>
      <c r="BE1027" s="210">
        <f t="shared" ca="1" si="505"/>
        <v>2.9999999999999378</v>
      </c>
      <c r="BF1027" s="210">
        <f t="shared" ca="1" si="505"/>
        <v>2.9999999999999378</v>
      </c>
      <c r="BG1027" s="210">
        <f t="shared" ca="1" si="505"/>
        <v>2.9999999999999378</v>
      </c>
      <c r="BH1027" s="210">
        <f t="shared" ca="1" si="505"/>
        <v>2.9999999999999378</v>
      </c>
      <c r="BI1027" s="210">
        <f t="shared" ca="1" si="505"/>
        <v>2.9999999999999378</v>
      </c>
      <c r="BJ1027" s="210">
        <f t="shared" ca="1" si="505"/>
        <v>2.9999999999999378</v>
      </c>
      <c r="BK1027" s="210">
        <f t="shared" ca="1" si="505"/>
        <v>2.9999999999999378</v>
      </c>
      <c r="BL1027" s="210">
        <f t="shared" ca="1" si="505"/>
        <v>2.9999999999999378</v>
      </c>
      <c r="BM1027" s="210">
        <f t="shared" ca="1" si="505"/>
        <v>2.9999999999999378</v>
      </c>
      <c r="BN1027" s="210">
        <f t="shared" ca="1" si="505"/>
        <v>2.9999999999999378</v>
      </c>
      <c r="BO1027" s="210">
        <f t="shared" ca="1" si="505"/>
        <v>2.9999999999999378</v>
      </c>
      <c r="BP1027" s="210">
        <f t="shared" ca="1" si="505"/>
        <v>2.9999999999999378</v>
      </c>
      <c r="BQ1027" s="210">
        <f t="shared" ca="1" si="505"/>
        <v>2.9999999999999378</v>
      </c>
      <c r="BR1027" s="210">
        <f t="shared" ca="1" si="505"/>
        <v>2.9999999999999378</v>
      </c>
      <c r="BS1027" s="210">
        <f t="shared" ca="1" si="505"/>
        <v>2.9999999999999378</v>
      </c>
      <c r="BT1027" s="210">
        <f t="shared" ca="1" si="505"/>
        <v>2.9999999999999378</v>
      </c>
      <c r="BU1027" s="210">
        <f t="shared" ca="1" si="505"/>
        <v>2.9999999999999378</v>
      </c>
      <c r="BV1027" s="210">
        <f t="shared" ca="1" si="505"/>
        <v>2.9999999999999378</v>
      </c>
      <c r="BW1027" s="210">
        <f t="shared" ca="1" si="505"/>
        <v>2.9999999999999378</v>
      </c>
      <c r="BX1027" s="210">
        <f t="shared" ca="1" si="505"/>
        <v>2.9999999999999378</v>
      </c>
      <c r="BY1027" s="210">
        <f t="shared" ca="1" si="505"/>
        <v>2.9999999999999378</v>
      </c>
      <c r="BZ1027" s="210">
        <f t="shared" ca="1" si="505"/>
        <v>2.9999999999999378</v>
      </c>
      <c r="CA1027" s="210">
        <f t="shared" ca="1" si="505"/>
        <v>2.9999999999999378</v>
      </c>
      <c r="CB1027" s="210">
        <f t="shared" ca="1" si="505"/>
        <v>2.9999999999999378</v>
      </c>
      <c r="CC1027" s="210">
        <f t="shared" ca="1" si="505"/>
        <v>2.9999999999999378</v>
      </c>
      <c r="CD1027" s="210">
        <f t="shared" ca="1" si="505"/>
        <v>2.9999999999999378</v>
      </c>
      <c r="CE1027" s="210">
        <f t="shared" ref="CE1027:CP1027" ca="1" si="506">CE1023+SUM(CE1024:CE1025)-CE1026</f>
        <v>2.9999999999999378</v>
      </c>
      <c r="CF1027" s="210">
        <f t="shared" ca="1" si="506"/>
        <v>2.9999999999999378</v>
      </c>
      <c r="CG1027" s="210">
        <f t="shared" ca="1" si="506"/>
        <v>2.9999999999999378</v>
      </c>
      <c r="CH1027" s="210">
        <f t="shared" ca="1" si="506"/>
        <v>2.9999999999999378</v>
      </c>
      <c r="CI1027" s="210">
        <f t="shared" ca="1" si="506"/>
        <v>2.9999999999999378</v>
      </c>
      <c r="CJ1027" s="210">
        <f t="shared" ca="1" si="506"/>
        <v>2.9999999999999378</v>
      </c>
      <c r="CK1027" s="210">
        <f t="shared" ca="1" si="506"/>
        <v>2.9999999999999378</v>
      </c>
      <c r="CL1027" s="210">
        <f t="shared" ca="1" si="506"/>
        <v>2.9999999999999378</v>
      </c>
      <c r="CM1027" s="210">
        <f t="shared" ca="1" si="506"/>
        <v>2.9999999999999378</v>
      </c>
      <c r="CN1027" s="210">
        <f t="shared" ca="1" si="506"/>
        <v>2.9999999999999378</v>
      </c>
      <c r="CO1027" s="210">
        <f t="shared" ca="1" si="506"/>
        <v>2.9999999999999378</v>
      </c>
      <c r="CP1027" s="210">
        <f t="shared" ca="1" si="506"/>
        <v>2.9999999999999378</v>
      </c>
    </row>
    <row r="1028" spans="2:95" ht="12.75" customHeight="1" outlineLevel="1" x14ac:dyDescent="0.2">
      <c r="H1028" s="6"/>
    </row>
    <row r="1029" spans="2:95" ht="12.75" customHeight="1" outlineLevel="1" x14ac:dyDescent="0.2">
      <c r="B1029" s="41" t="s">
        <v>217</v>
      </c>
      <c r="H1029" s="6"/>
    </row>
    <row r="1030" spans="2:95" ht="12.75" customHeight="1" outlineLevel="1" x14ac:dyDescent="0.2">
      <c r="H1030" s="6"/>
    </row>
    <row r="1031" spans="2:95" ht="12.75" customHeight="1" outlineLevel="1" x14ac:dyDescent="0.2">
      <c r="B1031" s="3" t="s">
        <v>17</v>
      </c>
      <c r="J1031" s="5" t="s">
        <v>31</v>
      </c>
      <c r="P1031" s="37">
        <f>SUM(R1031:CP1031)</f>
        <v>26</v>
      </c>
      <c r="R1031" s="35">
        <f t="shared" ref="R1031:AW1031" si="507">IF(R139&lt;&gt;0,1,0)</f>
        <v>0</v>
      </c>
      <c r="S1031" s="35">
        <f t="shared" si="507"/>
        <v>0</v>
      </c>
      <c r="T1031" s="35">
        <f t="shared" si="507"/>
        <v>0</v>
      </c>
      <c r="U1031" s="35">
        <f t="shared" si="507"/>
        <v>0</v>
      </c>
      <c r="V1031" s="35">
        <f t="shared" si="507"/>
        <v>0</v>
      </c>
      <c r="W1031" s="35">
        <f t="shared" si="507"/>
        <v>0</v>
      </c>
      <c r="X1031" s="35">
        <f t="shared" si="507"/>
        <v>1</v>
      </c>
      <c r="Y1031" s="35">
        <f t="shared" si="507"/>
        <v>1</v>
      </c>
      <c r="Z1031" s="35">
        <f t="shared" si="507"/>
        <v>1</v>
      </c>
      <c r="AA1031" s="35">
        <f t="shared" si="507"/>
        <v>1</v>
      </c>
      <c r="AB1031" s="35">
        <f t="shared" si="507"/>
        <v>1</v>
      </c>
      <c r="AC1031" s="35">
        <f t="shared" si="507"/>
        <v>1</v>
      </c>
      <c r="AD1031" s="35">
        <f t="shared" si="507"/>
        <v>1</v>
      </c>
      <c r="AE1031" s="35">
        <f t="shared" si="507"/>
        <v>1</v>
      </c>
      <c r="AF1031" s="35">
        <f t="shared" si="507"/>
        <v>1</v>
      </c>
      <c r="AG1031" s="35">
        <f t="shared" si="507"/>
        <v>1</v>
      </c>
      <c r="AH1031" s="35">
        <f t="shared" si="507"/>
        <v>1</v>
      </c>
      <c r="AI1031" s="35">
        <f t="shared" si="507"/>
        <v>1</v>
      </c>
      <c r="AJ1031" s="35">
        <f t="shared" si="507"/>
        <v>1</v>
      </c>
      <c r="AK1031" s="35">
        <f t="shared" si="507"/>
        <v>1</v>
      </c>
      <c r="AL1031" s="35">
        <f t="shared" si="507"/>
        <v>1</v>
      </c>
      <c r="AM1031" s="35">
        <f t="shared" si="507"/>
        <v>1</v>
      </c>
      <c r="AN1031" s="35">
        <f t="shared" si="507"/>
        <v>1</v>
      </c>
      <c r="AO1031" s="35">
        <f t="shared" si="507"/>
        <v>1</v>
      </c>
      <c r="AP1031" s="35">
        <f t="shared" si="507"/>
        <v>1</v>
      </c>
      <c r="AQ1031" s="35">
        <f t="shared" si="507"/>
        <v>1</v>
      </c>
      <c r="AR1031" s="35">
        <f t="shared" si="507"/>
        <v>1</v>
      </c>
      <c r="AS1031" s="35">
        <f t="shared" si="507"/>
        <v>1</v>
      </c>
      <c r="AT1031" s="35">
        <f t="shared" si="507"/>
        <v>1</v>
      </c>
      <c r="AU1031" s="35">
        <f t="shared" si="507"/>
        <v>1</v>
      </c>
      <c r="AV1031" s="35">
        <f t="shared" si="507"/>
        <v>1</v>
      </c>
      <c r="AW1031" s="35">
        <f t="shared" si="507"/>
        <v>1</v>
      </c>
      <c r="AX1031" s="35">
        <f t="shared" ref="AX1031:CC1031" si="508">IF(AX139&lt;&gt;0,1,0)</f>
        <v>0</v>
      </c>
      <c r="AY1031" s="35">
        <f t="shared" si="508"/>
        <v>0</v>
      </c>
      <c r="AZ1031" s="35">
        <f t="shared" si="508"/>
        <v>0</v>
      </c>
      <c r="BA1031" s="35">
        <f t="shared" si="508"/>
        <v>0</v>
      </c>
      <c r="BB1031" s="35">
        <f t="shared" si="508"/>
        <v>0</v>
      </c>
      <c r="BC1031" s="35">
        <f t="shared" si="508"/>
        <v>0</v>
      </c>
      <c r="BD1031" s="35">
        <f t="shared" si="508"/>
        <v>0</v>
      </c>
      <c r="BE1031" s="35">
        <f t="shared" si="508"/>
        <v>0</v>
      </c>
      <c r="BF1031" s="35">
        <f t="shared" si="508"/>
        <v>0</v>
      </c>
      <c r="BG1031" s="35">
        <f t="shared" si="508"/>
        <v>0</v>
      </c>
      <c r="BH1031" s="35">
        <f t="shared" si="508"/>
        <v>0</v>
      </c>
      <c r="BI1031" s="35">
        <f t="shared" si="508"/>
        <v>0</v>
      </c>
      <c r="BJ1031" s="35">
        <f t="shared" si="508"/>
        <v>0</v>
      </c>
      <c r="BK1031" s="35">
        <f t="shared" si="508"/>
        <v>0</v>
      </c>
      <c r="BL1031" s="35">
        <f t="shared" si="508"/>
        <v>0</v>
      </c>
      <c r="BM1031" s="35">
        <f t="shared" si="508"/>
        <v>0</v>
      </c>
      <c r="BN1031" s="35">
        <f t="shared" si="508"/>
        <v>0</v>
      </c>
      <c r="BO1031" s="35">
        <f t="shared" si="508"/>
        <v>0</v>
      </c>
      <c r="BP1031" s="35">
        <f t="shared" si="508"/>
        <v>0</v>
      </c>
      <c r="BQ1031" s="35">
        <f t="shared" si="508"/>
        <v>0</v>
      </c>
      <c r="BR1031" s="35">
        <f t="shared" si="508"/>
        <v>0</v>
      </c>
      <c r="BS1031" s="35">
        <f t="shared" si="508"/>
        <v>0</v>
      </c>
      <c r="BT1031" s="35">
        <f t="shared" si="508"/>
        <v>0</v>
      </c>
      <c r="BU1031" s="35">
        <f t="shared" si="508"/>
        <v>0</v>
      </c>
      <c r="BV1031" s="35">
        <f t="shared" si="508"/>
        <v>0</v>
      </c>
      <c r="BW1031" s="35">
        <f t="shared" si="508"/>
        <v>0</v>
      </c>
      <c r="BX1031" s="35">
        <f t="shared" si="508"/>
        <v>0</v>
      </c>
      <c r="BY1031" s="35">
        <f t="shared" si="508"/>
        <v>0</v>
      </c>
      <c r="BZ1031" s="35">
        <f t="shared" si="508"/>
        <v>0</v>
      </c>
      <c r="CA1031" s="35">
        <f t="shared" si="508"/>
        <v>0</v>
      </c>
      <c r="CB1031" s="35">
        <f t="shared" si="508"/>
        <v>0</v>
      </c>
      <c r="CC1031" s="35">
        <f t="shared" si="508"/>
        <v>0</v>
      </c>
      <c r="CD1031" s="35">
        <f t="shared" ref="CD1031:CP1031" si="509">IF(CD139&lt;&gt;0,1,0)</f>
        <v>0</v>
      </c>
      <c r="CE1031" s="35">
        <f t="shared" si="509"/>
        <v>0</v>
      </c>
      <c r="CF1031" s="35">
        <f t="shared" si="509"/>
        <v>0</v>
      </c>
      <c r="CG1031" s="35">
        <f t="shared" si="509"/>
        <v>0</v>
      </c>
      <c r="CH1031" s="35">
        <f t="shared" si="509"/>
        <v>0</v>
      </c>
      <c r="CI1031" s="35">
        <f t="shared" si="509"/>
        <v>0</v>
      </c>
      <c r="CJ1031" s="35">
        <f t="shared" si="509"/>
        <v>0</v>
      </c>
      <c r="CK1031" s="35">
        <f t="shared" si="509"/>
        <v>0</v>
      </c>
      <c r="CL1031" s="35">
        <f t="shared" si="509"/>
        <v>0</v>
      </c>
      <c r="CM1031" s="35">
        <f t="shared" si="509"/>
        <v>0</v>
      </c>
      <c r="CN1031" s="35">
        <f t="shared" si="509"/>
        <v>0</v>
      </c>
      <c r="CO1031" s="35">
        <f t="shared" si="509"/>
        <v>0</v>
      </c>
      <c r="CP1031" s="35">
        <f t="shared" si="509"/>
        <v>0</v>
      </c>
      <c r="CQ1031" s="35"/>
    </row>
    <row r="1032" spans="2:95" ht="12.75" customHeight="1" outlineLevel="1" x14ac:dyDescent="0.2">
      <c r="B1032" s="3" t="s">
        <v>320</v>
      </c>
      <c r="J1032" s="5" t="s">
        <v>31</v>
      </c>
      <c r="O1032" s="120"/>
      <c r="R1032" s="46">
        <f>(Q1032+R1031)*R1031</f>
        <v>0</v>
      </c>
      <c r="S1032" s="46">
        <f t="shared" ref="S1032:CD1032" si="510">(R1032+S1031)*S1031</f>
        <v>0</v>
      </c>
      <c r="T1032" s="46">
        <f t="shared" si="510"/>
        <v>0</v>
      </c>
      <c r="U1032" s="46">
        <f t="shared" si="510"/>
        <v>0</v>
      </c>
      <c r="V1032" s="46">
        <f t="shared" si="510"/>
        <v>0</v>
      </c>
      <c r="W1032" s="46">
        <f t="shared" si="510"/>
        <v>0</v>
      </c>
      <c r="X1032" s="46">
        <f t="shared" si="510"/>
        <v>1</v>
      </c>
      <c r="Y1032" s="46">
        <f t="shared" si="510"/>
        <v>2</v>
      </c>
      <c r="Z1032" s="46">
        <f t="shared" si="510"/>
        <v>3</v>
      </c>
      <c r="AA1032" s="46">
        <f t="shared" si="510"/>
        <v>4</v>
      </c>
      <c r="AB1032" s="46">
        <f t="shared" si="510"/>
        <v>5</v>
      </c>
      <c r="AC1032" s="46">
        <f t="shared" si="510"/>
        <v>6</v>
      </c>
      <c r="AD1032" s="46">
        <f t="shared" si="510"/>
        <v>7</v>
      </c>
      <c r="AE1032" s="46">
        <f t="shared" si="510"/>
        <v>8</v>
      </c>
      <c r="AF1032" s="46">
        <f t="shared" si="510"/>
        <v>9</v>
      </c>
      <c r="AG1032" s="46">
        <f t="shared" si="510"/>
        <v>10</v>
      </c>
      <c r="AH1032" s="46">
        <f t="shared" si="510"/>
        <v>11</v>
      </c>
      <c r="AI1032" s="46">
        <f t="shared" si="510"/>
        <v>12</v>
      </c>
      <c r="AJ1032" s="46">
        <f t="shared" si="510"/>
        <v>13</v>
      </c>
      <c r="AK1032" s="46">
        <f t="shared" si="510"/>
        <v>14</v>
      </c>
      <c r="AL1032" s="46">
        <f t="shared" si="510"/>
        <v>15</v>
      </c>
      <c r="AM1032" s="46">
        <f t="shared" si="510"/>
        <v>16</v>
      </c>
      <c r="AN1032" s="46">
        <f t="shared" si="510"/>
        <v>17</v>
      </c>
      <c r="AO1032" s="46">
        <f t="shared" si="510"/>
        <v>18</v>
      </c>
      <c r="AP1032" s="46">
        <f t="shared" si="510"/>
        <v>19</v>
      </c>
      <c r="AQ1032" s="46">
        <f t="shared" si="510"/>
        <v>20</v>
      </c>
      <c r="AR1032" s="46">
        <f t="shared" si="510"/>
        <v>21</v>
      </c>
      <c r="AS1032" s="46">
        <f t="shared" si="510"/>
        <v>22</v>
      </c>
      <c r="AT1032" s="46">
        <f t="shared" si="510"/>
        <v>23</v>
      </c>
      <c r="AU1032" s="46">
        <f t="shared" si="510"/>
        <v>24</v>
      </c>
      <c r="AV1032" s="46">
        <f t="shared" si="510"/>
        <v>25</v>
      </c>
      <c r="AW1032" s="46">
        <f t="shared" si="510"/>
        <v>26</v>
      </c>
      <c r="AX1032" s="46">
        <f t="shared" si="510"/>
        <v>0</v>
      </c>
      <c r="AY1032" s="46">
        <f t="shared" si="510"/>
        <v>0</v>
      </c>
      <c r="AZ1032" s="46">
        <f t="shared" si="510"/>
        <v>0</v>
      </c>
      <c r="BA1032" s="46">
        <f t="shared" si="510"/>
        <v>0</v>
      </c>
      <c r="BB1032" s="46">
        <f t="shared" si="510"/>
        <v>0</v>
      </c>
      <c r="BC1032" s="46">
        <f t="shared" si="510"/>
        <v>0</v>
      </c>
      <c r="BD1032" s="46">
        <f t="shared" si="510"/>
        <v>0</v>
      </c>
      <c r="BE1032" s="46">
        <f t="shared" si="510"/>
        <v>0</v>
      </c>
      <c r="BF1032" s="46">
        <f t="shared" si="510"/>
        <v>0</v>
      </c>
      <c r="BG1032" s="46">
        <f t="shared" si="510"/>
        <v>0</v>
      </c>
      <c r="BH1032" s="46">
        <f t="shared" si="510"/>
        <v>0</v>
      </c>
      <c r="BI1032" s="46">
        <f t="shared" si="510"/>
        <v>0</v>
      </c>
      <c r="BJ1032" s="46">
        <f t="shared" si="510"/>
        <v>0</v>
      </c>
      <c r="BK1032" s="46">
        <f t="shared" si="510"/>
        <v>0</v>
      </c>
      <c r="BL1032" s="46">
        <f t="shared" si="510"/>
        <v>0</v>
      </c>
      <c r="BM1032" s="46">
        <f t="shared" si="510"/>
        <v>0</v>
      </c>
      <c r="BN1032" s="46">
        <f t="shared" si="510"/>
        <v>0</v>
      </c>
      <c r="BO1032" s="46">
        <f t="shared" si="510"/>
        <v>0</v>
      </c>
      <c r="BP1032" s="46">
        <f t="shared" si="510"/>
        <v>0</v>
      </c>
      <c r="BQ1032" s="46">
        <f t="shared" si="510"/>
        <v>0</v>
      </c>
      <c r="BR1032" s="46">
        <f t="shared" si="510"/>
        <v>0</v>
      </c>
      <c r="BS1032" s="46">
        <f t="shared" si="510"/>
        <v>0</v>
      </c>
      <c r="BT1032" s="46">
        <f t="shared" si="510"/>
        <v>0</v>
      </c>
      <c r="BU1032" s="46">
        <f t="shared" si="510"/>
        <v>0</v>
      </c>
      <c r="BV1032" s="46">
        <f t="shared" si="510"/>
        <v>0</v>
      </c>
      <c r="BW1032" s="46">
        <f t="shared" si="510"/>
        <v>0</v>
      </c>
      <c r="BX1032" s="46">
        <f t="shared" si="510"/>
        <v>0</v>
      </c>
      <c r="BY1032" s="46">
        <f t="shared" si="510"/>
        <v>0</v>
      </c>
      <c r="BZ1032" s="46">
        <f t="shared" si="510"/>
        <v>0</v>
      </c>
      <c r="CA1032" s="46">
        <f t="shared" si="510"/>
        <v>0</v>
      </c>
      <c r="CB1032" s="46">
        <f t="shared" si="510"/>
        <v>0</v>
      </c>
      <c r="CC1032" s="46">
        <f t="shared" si="510"/>
        <v>0</v>
      </c>
      <c r="CD1032" s="46">
        <f t="shared" si="510"/>
        <v>0</v>
      </c>
      <c r="CE1032" s="46">
        <f t="shared" ref="CE1032:CP1032" si="511">(CD1032+CE1031)*CE1031</f>
        <v>0</v>
      </c>
      <c r="CF1032" s="46">
        <f t="shared" si="511"/>
        <v>0</v>
      </c>
      <c r="CG1032" s="46">
        <f t="shared" si="511"/>
        <v>0</v>
      </c>
      <c r="CH1032" s="46">
        <f t="shared" si="511"/>
        <v>0</v>
      </c>
      <c r="CI1032" s="46">
        <f t="shared" si="511"/>
        <v>0</v>
      </c>
      <c r="CJ1032" s="46">
        <f t="shared" si="511"/>
        <v>0</v>
      </c>
      <c r="CK1032" s="46">
        <f t="shared" si="511"/>
        <v>0</v>
      </c>
      <c r="CL1032" s="46">
        <f t="shared" si="511"/>
        <v>0</v>
      </c>
      <c r="CM1032" s="46">
        <f t="shared" si="511"/>
        <v>0</v>
      </c>
      <c r="CN1032" s="46">
        <f t="shared" si="511"/>
        <v>0</v>
      </c>
      <c r="CO1032" s="46">
        <f t="shared" si="511"/>
        <v>0</v>
      </c>
      <c r="CP1032" s="46">
        <f t="shared" si="511"/>
        <v>0</v>
      </c>
      <c r="CQ1032" s="46"/>
    </row>
    <row r="1033" spans="2:95" ht="12.75" customHeight="1" outlineLevel="1" x14ac:dyDescent="0.2">
      <c r="B1033" s="3" t="s">
        <v>321</v>
      </c>
      <c r="J1033" s="5" t="s">
        <v>31</v>
      </c>
      <c r="O1033" s="120"/>
      <c r="R1033" s="46">
        <f>($P1031-R1032+1)*R1031</f>
        <v>0</v>
      </c>
      <c r="S1033" s="46">
        <f t="shared" ref="S1033:CD1033" si="512">($P1031-S1032+1)*S1031</f>
        <v>0</v>
      </c>
      <c r="T1033" s="46">
        <f t="shared" si="512"/>
        <v>0</v>
      </c>
      <c r="U1033" s="46">
        <f t="shared" si="512"/>
        <v>0</v>
      </c>
      <c r="V1033" s="46">
        <f t="shared" si="512"/>
        <v>0</v>
      </c>
      <c r="W1033" s="46">
        <f t="shared" si="512"/>
        <v>0</v>
      </c>
      <c r="X1033" s="46">
        <f t="shared" si="512"/>
        <v>26</v>
      </c>
      <c r="Y1033" s="46">
        <f t="shared" si="512"/>
        <v>25</v>
      </c>
      <c r="Z1033" s="46">
        <f t="shared" si="512"/>
        <v>24</v>
      </c>
      <c r="AA1033" s="46">
        <f t="shared" si="512"/>
        <v>23</v>
      </c>
      <c r="AB1033" s="46">
        <f t="shared" si="512"/>
        <v>22</v>
      </c>
      <c r="AC1033" s="46">
        <f t="shared" si="512"/>
        <v>21</v>
      </c>
      <c r="AD1033" s="46">
        <f t="shared" si="512"/>
        <v>20</v>
      </c>
      <c r="AE1033" s="46">
        <f t="shared" si="512"/>
        <v>19</v>
      </c>
      <c r="AF1033" s="46">
        <f t="shared" si="512"/>
        <v>18</v>
      </c>
      <c r="AG1033" s="46">
        <f t="shared" si="512"/>
        <v>17</v>
      </c>
      <c r="AH1033" s="46">
        <f t="shared" si="512"/>
        <v>16</v>
      </c>
      <c r="AI1033" s="46">
        <f t="shared" si="512"/>
        <v>15</v>
      </c>
      <c r="AJ1033" s="46">
        <f t="shared" si="512"/>
        <v>14</v>
      </c>
      <c r="AK1033" s="46">
        <f t="shared" si="512"/>
        <v>13</v>
      </c>
      <c r="AL1033" s="46">
        <f t="shared" si="512"/>
        <v>12</v>
      </c>
      <c r="AM1033" s="46">
        <f t="shared" si="512"/>
        <v>11</v>
      </c>
      <c r="AN1033" s="46">
        <f t="shared" si="512"/>
        <v>10</v>
      </c>
      <c r="AO1033" s="46">
        <f t="shared" si="512"/>
        <v>9</v>
      </c>
      <c r="AP1033" s="46">
        <f t="shared" si="512"/>
        <v>8</v>
      </c>
      <c r="AQ1033" s="46">
        <f t="shared" si="512"/>
        <v>7</v>
      </c>
      <c r="AR1033" s="46">
        <f t="shared" si="512"/>
        <v>6</v>
      </c>
      <c r="AS1033" s="46">
        <f t="shared" si="512"/>
        <v>5</v>
      </c>
      <c r="AT1033" s="46">
        <f t="shared" si="512"/>
        <v>4</v>
      </c>
      <c r="AU1033" s="46">
        <f t="shared" si="512"/>
        <v>3</v>
      </c>
      <c r="AV1033" s="46">
        <f t="shared" si="512"/>
        <v>2</v>
      </c>
      <c r="AW1033" s="46">
        <f t="shared" si="512"/>
        <v>1</v>
      </c>
      <c r="AX1033" s="46">
        <f t="shared" si="512"/>
        <v>0</v>
      </c>
      <c r="AY1033" s="46">
        <f t="shared" si="512"/>
        <v>0</v>
      </c>
      <c r="AZ1033" s="46">
        <f t="shared" si="512"/>
        <v>0</v>
      </c>
      <c r="BA1033" s="46">
        <f t="shared" si="512"/>
        <v>0</v>
      </c>
      <c r="BB1033" s="46">
        <f t="shared" si="512"/>
        <v>0</v>
      </c>
      <c r="BC1033" s="46">
        <f t="shared" si="512"/>
        <v>0</v>
      </c>
      <c r="BD1033" s="46">
        <f t="shared" si="512"/>
        <v>0</v>
      </c>
      <c r="BE1033" s="46">
        <f t="shared" si="512"/>
        <v>0</v>
      </c>
      <c r="BF1033" s="46">
        <f t="shared" si="512"/>
        <v>0</v>
      </c>
      <c r="BG1033" s="46">
        <f t="shared" si="512"/>
        <v>0</v>
      </c>
      <c r="BH1033" s="46">
        <f t="shared" si="512"/>
        <v>0</v>
      </c>
      <c r="BI1033" s="46">
        <f t="shared" si="512"/>
        <v>0</v>
      </c>
      <c r="BJ1033" s="46">
        <f t="shared" si="512"/>
        <v>0</v>
      </c>
      <c r="BK1033" s="46">
        <f t="shared" si="512"/>
        <v>0</v>
      </c>
      <c r="BL1033" s="46">
        <f t="shared" si="512"/>
        <v>0</v>
      </c>
      <c r="BM1033" s="46">
        <f t="shared" si="512"/>
        <v>0</v>
      </c>
      <c r="BN1033" s="46">
        <f t="shared" si="512"/>
        <v>0</v>
      </c>
      <c r="BO1033" s="46">
        <f t="shared" si="512"/>
        <v>0</v>
      </c>
      <c r="BP1033" s="46">
        <f t="shared" si="512"/>
        <v>0</v>
      </c>
      <c r="BQ1033" s="46">
        <f t="shared" si="512"/>
        <v>0</v>
      </c>
      <c r="BR1033" s="46">
        <f t="shared" si="512"/>
        <v>0</v>
      </c>
      <c r="BS1033" s="46">
        <f t="shared" si="512"/>
        <v>0</v>
      </c>
      <c r="BT1033" s="46">
        <f t="shared" si="512"/>
        <v>0</v>
      </c>
      <c r="BU1033" s="46">
        <f t="shared" si="512"/>
        <v>0</v>
      </c>
      <c r="BV1033" s="46">
        <f t="shared" si="512"/>
        <v>0</v>
      </c>
      <c r="BW1033" s="46">
        <f t="shared" si="512"/>
        <v>0</v>
      </c>
      <c r="BX1033" s="46">
        <f t="shared" si="512"/>
        <v>0</v>
      </c>
      <c r="BY1033" s="46">
        <f t="shared" si="512"/>
        <v>0</v>
      </c>
      <c r="BZ1033" s="46">
        <f t="shared" si="512"/>
        <v>0</v>
      </c>
      <c r="CA1033" s="46">
        <f t="shared" si="512"/>
        <v>0</v>
      </c>
      <c r="CB1033" s="46">
        <f t="shared" si="512"/>
        <v>0</v>
      </c>
      <c r="CC1033" s="46">
        <f t="shared" si="512"/>
        <v>0</v>
      </c>
      <c r="CD1033" s="46">
        <f t="shared" si="512"/>
        <v>0</v>
      </c>
      <c r="CE1033" s="46">
        <f t="shared" ref="CE1033:CP1033" si="513">($P1031-CE1032+1)*CE1031</f>
        <v>0</v>
      </c>
      <c r="CF1033" s="46">
        <f t="shared" si="513"/>
        <v>0</v>
      </c>
      <c r="CG1033" s="46">
        <f t="shared" si="513"/>
        <v>0</v>
      </c>
      <c r="CH1033" s="46">
        <f t="shared" si="513"/>
        <v>0</v>
      </c>
      <c r="CI1033" s="46">
        <f t="shared" si="513"/>
        <v>0</v>
      </c>
      <c r="CJ1033" s="46">
        <f t="shared" si="513"/>
        <v>0</v>
      </c>
      <c r="CK1033" s="46">
        <f t="shared" si="513"/>
        <v>0</v>
      </c>
      <c r="CL1033" s="46">
        <f t="shared" si="513"/>
        <v>0</v>
      </c>
      <c r="CM1033" s="46">
        <f t="shared" si="513"/>
        <v>0</v>
      </c>
      <c r="CN1033" s="46">
        <f t="shared" si="513"/>
        <v>0</v>
      </c>
      <c r="CO1033" s="46">
        <f t="shared" si="513"/>
        <v>0</v>
      </c>
      <c r="CP1033" s="46">
        <f t="shared" si="513"/>
        <v>0</v>
      </c>
      <c r="CQ1033" s="46"/>
    </row>
    <row r="1034" spans="2:95" ht="12.75" customHeight="1" outlineLevel="1" x14ac:dyDescent="0.2">
      <c r="O1034" s="120"/>
    </row>
    <row r="1035" spans="2:95" ht="12.75" customHeight="1" outlineLevel="1" x14ac:dyDescent="0.2">
      <c r="B1035" s="3" t="s">
        <v>322</v>
      </c>
      <c r="J1035" s="5" t="s">
        <v>62</v>
      </c>
      <c r="O1035" s="120"/>
      <c r="R1035" s="88">
        <f>IFERROR(R1031/R1033,0)</f>
        <v>0</v>
      </c>
      <c r="S1035" s="88">
        <f t="shared" ref="S1035:CD1035" si="514">IFERROR(S1031/S1033,0)</f>
        <v>0</v>
      </c>
      <c r="T1035" s="88">
        <f t="shared" si="514"/>
        <v>0</v>
      </c>
      <c r="U1035" s="88">
        <f t="shared" si="514"/>
        <v>0</v>
      </c>
      <c r="V1035" s="88">
        <f t="shared" si="514"/>
        <v>0</v>
      </c>
      <c r="W1035" s="88">
        <f t="shared" si="514"/>
        <v>0</v>
      </c>
      <c r="X1035" s="88">
        <f t="shared" si="514"/>
        <v>3.8461538461538464E-2</v>
      </c>
      <c r="Y1035" s="88">
        <f t="shared" si="514"/>
        <v>0.04</v>
      </c>
      <c r="Z1035" s="88">
        <f t="shared" si="514"/>
        <v>4.1666666666666664E-2</v>
      </c>
      <c r="AA1035" s="88">
        <f t="shared" si="514"/>
        <v>4.3478260869565216E-2</v>
      </c>
      <c r="AB1035" s="88">
        <f t="shared" si="514"/>
        <v>4.5454545454545456E-2</v>
      </c>
      <c r="AC1035" s="88">
        <f t="shared" si="514"/>
        <v>4.7619047619047616E-2</v>
      </c>
      <c r="AD1035" s="88">
        <f t="shared" si="514"/>
        <v>0.05</v>
      </c>
      <c r="AE1035" s="88">
        <f t="shared" si="514"/>
        <v>5.2631578947368418E-2</v>
      </c>
      <c r="AF1035" s="88">
        <f t="shared" si="514"/>
        <v>5.5555555555555552E-2</v>
      </c>
      <c r="AG1035" s="88">
        <f t="shared" si="514"/>
        <v>5.8823529411764705E-2</v>
      </c>
      <c r="AH1035" s="88">
        <f t="shared" si="514"/>
        <v>6.25E-2</v>
      </c>
      <c r="AI1035" s="88">
        <f t="shared" si="514"/>
        <v>6.6666666666666666E-2</v>
      </c>
      <c r="AJ1035" s="88">
        <f t="shared" si="514"/>
        <v>7.1428571428571425E-2</v>
      </c>
      <c r="AK1035" s="88">
        <f t="shared" si="514"/>
        <v>7.6923076923076927E-2</v>
      </c>
      <c r="AL1035" s="88">
        <f t="shared" si="514"/>
        <v>8.3333333333333329E-2</v>
      </c>
      <c r="AM1035" s="88">
        <f t="shared" si="514"/>
        <v>9.0909090909090912E-2</v>
      </c>
      <c r="AN1035" s="88">
        <f t="shared" si="514"/>
        <v>0.1</v>
      </c>
      <c r="AO1035" s="88">
        <f t="shared" si="514"/>
        <v>0.1111111111111111</v>
      </c>
      <c r="AP1035" s="88">
        <f t="shared" si="514"/>
        <v>0.125</v>
      </c>
      <c r="AQ1035" s="88">
        <f t="shared" si="514"/>
        <v>0.14285714285714285</v>
      </c>
      <c r="AR1035" s="88">
        <f t="shared" si="514"/>
        <v>0.16666666666666666</v>
      </c>
      <c r="AS1035" s="88">
        <f t="shared" si="514"/>
        <v>0.2</v>
      </c>
      <c r="AT1035" s="88">
        <f t="shared" si="514"/>
        <v>0.25</v>
      </c>
      <c r="AU1035" s="88">
        <f t="shared" si="514"/>
        <v>0.33333333333333331</v>
      </c>
      <c r="AV1035" s="88">
        <f t="shared" si="514"/>
        <v>0.5</v>
      </c>
      <c r="AW1035" s="88">
        <f t="shared" si="514"/>
        <v>1</v>
      </c>
      <c r="AX1035" s="88">
        <f t="shared" si="514"/>
        <v>0</v>
      </c>
      <c r="AY1035" s="88">
        <f t="shared" si="514"/>
        <v>0</v>
      </c>
      <c r="AZ1035" s="88">
        <f t="shared" si="514"/>
        <v>0</v>
      </c>
      <c r="BA1035" s="88">
        <f t="shared" si="514"/>
        <v>0</v>
      </c>
      <c r="BB1035" s="88">
        <f t="shared" si="514"/>
        <v>0</v>
      </c>
      <c r="BC1035" s="88">
        <f t="shared" si="514"/>
        <v>0</v>
      </c>
      <c r="BD1035" s="88">
        <f t="shared" si="514"/>
        <v>0</v>
      </c>
      <c r="BE1035" s="88">
        <f t="shared" si="514"/>
        <v>0</v>
      </c>
      <c r="BF1035" s="88">
        <f t="shared" si="514"/>
        <v>0</v>
      </c>
      <c r="BG1035" s="88">
        <f t="shared" si="514"/>
        <v>0</v>
      </c>
      <c r="BH1035" s="88">
        <f t="shared" si="514"/>
        <v>0</v>
      </c>
      <c r="BI1035" s="88">
        <f t="shared" si="514"/>
        <v>0</v>
      </c>
      <c r="BJ1035" s="88">
        <f t="shared" si="514"/>
        <v>0</v>
      </c>
      <c r="BK1035" s="88">
        <f t="shared" si="514"/>
        <v>0</v>
      </c>
      <c r="BL1035" s="88">
        <f t="shared" si="514"/>
        <v>0</v>
      </c>
      <c r="BM1035" s="88">
        <f t="shared" si="514"/>
        <v>0</v>
      </c>
      <c r="BN1035" s="88">
        <f t="shared" si="514"/>
        <v>0</v>
      </c>
      <c r="BO1035" s="88">
        <f t="shared" si="514"/>
        <v>0</v>
      </c>
      <c r="BP1035" s="88">
        <f t="shared" si="514"/>
        <v>0</v>
      </c>
      <c r="BQ1035" s="88">
        <f t="shared" si="514"/>
        <v>0</v>
      </c>
      <c r="BR1035" s="88">
        <f t="shared" si="514"/>
        <v>0</v>
      </c>
      <c r="BS1035" s="88">
        <f t="shared" si="514"/>
        <v>0</v>
      </c>
      <c r="BT1035" s="88">
        <f t="shared" si="514"/>
        <v>0</v>
      </c>
      <c r="BU1035" s="88">
        <f t="shared" si="514"/>
        <v>0</v>
      </c>
      <c r="BV1035" s="88">
        <f t="shared" si="514"/>
        <v>0</v>
      </c>
      <c r="BW1035" s="88">
        <f t="shared" si="514"/>
        <v>0</v>
      </c>
      <c r="BX1035" s="88">
        <f t="shared" si="514"/>
        <v>0</v>
      </c>
      <c r="BY1035" s="88">
        <f t="shared" si="514"/>
        <v>0</v>
      </c>
      <c r="BZ1035" s="88">
        <f t="shared" si="514"/>
        <v>0</v>
      </c>
      <c r="CA1035" s="88">
        <f t="shared" si="514"/>
        <v>0</v>
      </c>
      <c r="CB1035" s="88">
        <f t="shared" si="514"/>
        <v>0</v>
      </c>
      <c r="CC1035" s="88">
        <f t="shared" si="514"/>
        <v>0</v>
      </c>
      <c r="CD1035" s="88">
        <f t="shared" si="514"/>
        <v>0</v>
      </c>
      <c r="CE1035" s="88">
        <f t="shared" ref="CE1035:CP1035" si="515">IFERROR(CE1031/CE1033,0)</f>
        <v>0</v>
      </c>
      <c r="CF1035" s="88">
        <f t="shared" si="515"/>
        <v>0</v>
      </c>
      <c r="CG1035" s="88">
        <f t="shared" si="515"/>
        <v>0</v>
      </c>
      <c r="CH1035" s="88">
        <f t="shared" si="515"/>
        <v>0</v>
      </c>
      <c r="CI1035" s="88">
        <f t="shared" si="515"/>
        <v>0</v>
      </c>
      <c r="CJ1035" s="88">
        <f t="shared" si="515"/>
        <v>0</v>
      </c>
      <c r="CK1035" s="88">
        <f t="shared" si="515"/>
        <v>0</v>
      </c>
      <c r="CL1035" s="88">
        <f t="shared" si="515"/>
        <v>0</v>
      </c>
      <c r="CM1035" s="88">
        <f t="shared" si="515"/>
        <v>0</v>
      </c>
      <c r="CN1035" s="88">
        <f t="shared" si="515"/>
        <v>0</v>
      </c>
      <c r="CO1035" s="88">
        <f t="shared" si="515"/>
        <v>0</v>
      </c>
      <c r="CP1035" s="88">
        <f t="shared" si="515"/>
        <v>0</v>
      </c>
      <c r="CQ1035" s="88"/>
    </row>
    <row r="1036" spans="2:95" ht="12.75" customHeight="1" outlineLevel="1" x14ac:dyDescent="0.2">
      <c r="O1036" s="120"/>
      <c r="Q1036" s="88"/>
      <c r="R1036" s="88"/>
      <c r="S1036" s="88"/>
      <c r="T1036" s="88"/>
      <c r="U1036" s="88"/>
      <c r="V1036" s="88"/>
      <c r="W1036" s="88"/>
      <c r="X1036" s="88"/>
      <c r="Y1036" s="88"/>
      <c r="Z1036" s="88"/>
      <c r="AA1036" s="88"/>
      <c r="AB1036" s="88"/>
      <c r="AC1036" s="88"/>
      <c r="AD1036" s="88"/>
      <c r="AE1036" s="88"/>
      <c r="AF1036" s="88"/>
      <c r="AG1036" s="88"/>
      <c r="AH1036" s="88"/>
      <c r="AI1036" s="88"/>
      <c r="AJ1036" s="88"/>
      <c r="AK1036" s="88"/>
      <c r="AL1036" s="88"/>
      <c r="AM1036" s="88"/>
      <c r="AN1036" s="88"/>
      <c r="AO1036" s="88"/>
      <c r="AP1036" s="88"/>
      <c r="AQ1036" s="88"/>
      <c r="AR1036" s="88"/>
      <c r="AS1036" s="88"/>
      <c r="AT1036" s="88"/>
      <c r="AU1036" s="88"/>
      <c r="AV1036" s="88"/>
      <c r="AW1036" s="88"/>
      <c r="AX1036" s="88"/>
      <c r="AY1036" s="88"/>
      <c r="AZ1036" s="88"/>
      <c r="BA1036" s="88"/>
      <c r="BB1036" s="88"/>
      <c r="BC1036" s="88"/>
      <c r="BD1036" s="88"/>
      <c r="BE1036" s="88"/>
      <c r="BF1036" s="88"/>
      <c r="BG1036" s="88"/>
      <c r="BH1036" s="88"/>
      <c r="BI1036" s="88"/>
      <c r="BJ1036" s="88"/>
      <c r="BK1036" s="88"/>
      <c r="BL1036" s="88"/>
      <c r="BM1036" s="88"/>
      <c r="BN1036" s="88"/>
      <c r="BO1036" s="88"/>
      <c r="BP1036" s="88"/>
      <c r="BQ1036" s="88"/>
      <c r="BR1036" s="88"/>
      <c r="BS1036" s="88"/>
      <c r="BT1036" s="88"/>
      <c r="BU1036" s="88"/>
      <c r="BV1036" s="88"/>
      <c r="BW1036" s="88"/>
      <c r="BX1036" s="88"/>
      <c r="BY1036" s="88"/>
      <c r="BZ1036" s="88"/>
      <c r="CA1036" s="88"/>
      <c r="CB1036" s="88"/>
      <c r="CC1036" s="88"/>
      <c r="CD1036" s="88"/>
      <c r="CE1036" s="88"/>
      <c r="CF1036" s="88"/>
      <c r="CG1036" s="88"/>
      <c r="CH1036" s="88"/>
      <c r="CI1036" s="88"/>
      <c r="CJ1036" s="88"/>
      <c r="CK1036" s="88"/>
      <c r="CL1036" s="88"/>
      <c r="CM1036" s="88"/>
      <c r="CN1036" s="88"/>
      <c r="CO1036" s="88"/>
      <c r="CP1036" s="88"/>
    </row>
    <row r="1037" spans="2:95" ht="12.75" customHeight="1" outlineLevel="1" x14ac:dyDescent="0.2">
      <c r="B1037" s="229" t="s">
        <v>238</v>
      </c>
      <c r="H1037" s="6"/>
      <c r="J1037" s="5" t="s">
        <v>5</v>
      </c>
      <c r="R1037" s="155">
        <f>Q1043</f>
        <v>0</v>
      </c>
      <c r="S1037" s="155">
        <f t="shared" ref="S1037:CD1037" si="516">R1043</f>
        <v>0</v>
      </c>
      <c r="T1037" s="155">
        <f t="shared" si="516"/>
        <v>0</v>
      </c>
      <c r="U1037" s="155">
        <f t="shared" si="516"/>
        <v>0</v>
      </c>
      <c r="V1037" s="155">
        <f t="shared" si="516"/>
        <v>244.20062040019135</v>
      </c>
      <c r="W1037" s="155">
        <f t="shared" si="516"/>
        <v>360.26782061618593</v>
      </c>
      <c r="X1037" s="155">
        <f t="shared" si="516"/>
        <v>517.87399857521223</v>
      </c>
      <c r="Y1037" s="155">
        <f t="shared" si="516"/>
        <v>501.30727219403042</v>
      </c>
      <c r="Z1037" s="155">
        <f t="shared" si="516"/>
        <v>485.10310403470095</v>
      </c>
      <c r="AA1037" s="155">
        <f t="shared" si="516"/>
        <v>469.9453231866712</v>
      </c>
      <c r="AB1037" s="155">
        <f t="shared" si="516"/>
        <v>454.17870669073744</v>
      </c>
      <c r="AC1037" s="155">
        <f t="shared" si="516"/>
        <v>437.72180371064036</v>
      </c>
      <c r="AD1037" s="155">
        <f t="shared" si="516"/>
        <v>422.90914257253917</v>
      </c>
      <c r="AE1037" s="155">
        <f t="shared" si="516"/>
        <v>406.11221356629005</v>
      </c>
      <c r="AF1037" s="155">
        <f t="shared" si="516"/>
        <v>386.83285483986083</v>
      </c>
      <c r="AG1037" s="155">
        <f t="shared" si="516"/>
        <v>369.51347108108843</v>
      </c>
      <c r="AH1037" s="155">
        <f t="shared" si="516"/>
        <v>351.48730487210719</v>
      </c>
      <c r="AI1037" s="155">
        <f t="shared" si="516"/>
        <v>333.37419293424955</v>
      </c>
      <c r="AJ1037" s="155">
        <f t="shared" si="516"/>
        <v>316.44445640234983</v>
      </c>
      <c r="AK1037" s="155">
        <f t="shared" si="516"/>
        <v>298.49732059322065</v>
      </c>
      <c r="AL1037" s="155">
        <f t="shared" si="516"/>
        <v>280.62791653071582</v>
      </c>
      <c r="AM1037" s="155">
        <f t="shared" si="516"/>
        <v>262.62637584683642</v>
      </c>
      <c r="AN1037" s="155">
        <f t="shared" si="516"/>
        <v>242.8116337617395</v>
      </c>
      <c r="AO1037" s="155">
        <f t="shared" si="516"/>
        <v>222.98502279383453</v>
      </c>
      <c r="AP1037" s="155">
        <f t="shared" si="516"/>
        <v>204.18267633203422</v>
      </c>
      <c r="AQ1037" s="155">
        <f t="shared" si="516"/>
        <v>185.727493677003</v>
      </c>
      <c r="AR1037" s="155">
        <f t="shared" si="516"/>
        <v>163.34661413490289</v>
      </c>
      <c r="AS1037" s="155">
        <f t="shared" si="516"/>
        <v>140.29415565955193</v>
      </c>
      <c r="AT1037" s="155">
        <f t="shared" si="516"/>
        <v>112.23532452764155</v>
      </c>
      <c r="AU1037" s="155">
        <f t="shared" si="516"/>
        <v>84.176493395731171</v>
      </c>
      <c r="AV1037" s="155">
        <f t="shared" si="516"/>
        <v>56.117662263820783</v>
      </c>
      <c r="AW1037" s="155">
        <f t="shared" si="516"/>
        <v>28.058831131910392</v>
      </c>
      <c r="AX1037" s="155">
        <f t="shared" si="516"/>
        <v>0</v>
      </c>
      <c r="AY1037" s="155">
        <f t="shared" si="516"/>
        <v>0</v>
      </c>
      <c r="AZ1037" s="155">
        <f t="shared" si="516"/>
        <v>0</v>
      </c>
      <c r="BA1037" s="155">
        <f t="shared" si="516"/>
        <v>0</v>
      </c>
      <c r="BB1037" s="155">
        <f t="shared" si="516"/>
        <v>0</v>
      </c>
      <c r="BC1037" s="155">
        <f t="shared" si="516"/>
        <v>0</v>
      </c>
      <c r="BD1037" s="155">
        <f t="shared" si="516"/>
        <v>0</v>
      </c>
      <c r="BE1037" s="155">
        <f t="shared" si="516"/>
        <v>0</v>
      </c>
      <c r="BF1037" s="155">
        <f t="shared" si="516"/>
        <v>0</v>
      </c>
      <c r="BG1037" s="155">
        <f t="shared" si="516"/>
        <v>0</v>
      </c>
      <c r="BH1037" s="155">
        <f t="shared" si="516"/>
        <v>0</v>
      </c>
      <c r="BI1037" s="155">
        <f t="shared" si="516"/>
        <v>0</v>
      </c>
      <c r="BJ1037" s="155">
        <f t="shared" si="516"/>
        <v>0</v>
      </c>
      <c r="BK1037" s="155">
        <f t="shared" si="516"/>
        <v>0</v>
      </c>
      <c r="BL1037" s="155">
        <f t="shared" si="516"/>
        <v>0</v>
      </c>
      <c r="BM1037" s="155">
        <f t="shared" si="516"/>
        <v>0</v>
      </c>
      <c r="BN1037" s="155">
        <f t="shared" si="516"/>
        <v>0</v>
      </c>
      <c r="BO1037" s="155">
        <f t="shared" si="516"/>
        <v>0</v>
      </c>
      <c r="BP1037" s="155">
        <f t="shared" si="516"/>
        <v>0</v>
      </c>
      <c r="BQ1037" s="155">
        <f t="shared" si="516"/>
        <v>0</v>
      </c>
      <c r="BR1037" s="155">
        <f t="shared" si="516"/>
        <v>0</v>
      </c>
      <c r="BS1037" s="155">
        <f t="shared" si="516"/>
        <v>0</v>
      </c>
      <c r="BT1037" s="155">
        <f t="shared" si="516"/>
        <v>0</v>
      </c>
      <c r="BU1037" s="155">
        <f t="shared" si="516"/>
        <v>0</v>
      </c>
      <c r="BV1037" s="155">
        <f t="shared" si="516"/>
        <v>0</v>
      </c>
      <c r="BW1037" s="155">
        <f t="shared" si="516"/>
        <v>0</v>
      </c>
      <c r="BX1037" s="155">
        <f t="shared" si="516"/>
        <v>0</v>
      </c>
      <c r="BY1037" s="155">
        <f t="shared" si="516"/>
        <v>0</v>
      </c>
      <c r="BZ1037" s="155">
        <f t="shared" si="516"/>
        <v>0</v>
      </c>
      <c r="CA1037" s="155">
        <f t="shared" si="516"/>
        <v>0</v>
      </c>
      <c r="CB1037" s="155">
        <f t="shared" si="516"/>
        <v>0</v>
      </c>
      <c r="CC1037" s="155">
        <f t="shared" si="516"/>
        <v>0</v>
      </c>
      <c r="CD1037" s="155">
        <f t="shared" si="516"/>
        <v>0</v>
      </c>
      <c r="CE1037" s="155">
        <f t="shared" ref="CE1037:CP1037" si="517">CD1043</f>
        <v>0</v>
      </c>
      <c r="CF1037" s="155">
        <f t="shared" si="517"/>
        <v>0</v>
      </c>
      <c r="CG1037" s="155">
        <f t="shared" si="517"/>
        <v>0</v>
      </c>
      <c r="CH1037" s="155">
        <f t="shared" si="517"/>
        <v>0</v>
      </c>
      <c r="CI1037" s="155">
        <f t="shared" si="517"/>
        <v>0</v>
      </c>
      <c r="CJ1037" s="155">
        <f t="shared" si="517"/>
        <v>0</v>
      </c>
      <c r="CK1037" s="155">
        <f t="shared" si="517"/>
        <v>0</v>
      </c>
      <c r="CL1037" s="155">
        <f t="shared" si="517"/>
        <v>0</v>
      </c>
      <c r="CM1037" s="155">
        <f t="shared" si="517"/>
        <v>0</v>
      </c>
      <c r="CN1037" s="155">
        <f t="shared" si="517"/>
        <v>0</v>
      </c>
      <c r="CO1037" s="155">
        <f t="shared" si="517"/>
        <v>0</v>
      </c>
      <c r="CP1037" s="155">
        <f t="shared" si="517"/>
        <v>0</v>
      </c>
    </row>
    <row r="1038" spans="2:95" ht="12.75" customHeight="1" outlineLevel="1" x14ac:dyDescent="0.2">
      <c r="B1038" s="229" t="s">
        <v>108</v>
      </c>
      <c r="H1038" s="6"/>
      <c r="J1038" s="5" t="s">
        <v>5</v>
      </c>
      <c r="P1038" s="127">
        <f>SUM(R1038:CP1038)</f>
        <v>487.93500000000006</v>
      </c>
      <c r="R1038" s="155">
        <f t="shared" ref="R1038:AW1038" si="518">R588</f>
        <v>0</v>
      </c>
      <c r="S1038" s="155">
        <f t="shared" si="518"/>
        <v>0</v>
      </c>
      <c r="T1038" s="155">
        <f t="shared" si="518"/>
        <v>0</v>
      </c>
      <c r="U1038" s="155">
        <f t="shared" si="518"/>
        <v>233.51999999999998</v>
      </c>
      <c r="V1038" s="155">
        <f t="shared" si="518"/>
        <v>108.35999999999999</v>
      </c>
      <c r="W1038" s="155">
        <f t="shared" si="518"/>
        <v>146.05500000000004</v>
      </c>
      <c r="X1038" s="155">
        <f t="shared" si="518"/>
        <v>0</v>
      </c>
      <c r="Y1038" s="155">
        <f t="shared" si="518"/>
        <v>0</v>
      </c>
      <c r="Z1038" s="155">
        <f t="shared" si="518"/>
        <v>0</v>
      </c>
      <c r="AA1038" s="155">
        <f t="shared" si="518"/>
        <v>0</v>
      </c>
      <c r="AB1038" s="155">
        <f t="shared" si="518"/>
        <v>0</v>
      </c>
      <c r="AC1038" s="155">
        <f t="shared" si="518"/>
        <v>0</v>
      </c>
      <c r="AD1038" s="155">
        <f t="shared" si="518"/>
        <v>0</v>
      </c>
      <c r="AE1038" s="155">
        <f t="shared" si="518"/>
        <v>0</v>
      </c>
      <c r="AF1038" s="155">
        <f t="shared" si="518"/>
        <v>0</v>
      </c>
      <c r="AG1038" s="155">
        <f t="shared" si="518"/>
        <v>0</v>
      </c>
      <c r="AH1038" s="155">
        <f t="shared" si="518"/>
        <v>0</v>
      </c>
      <c r="AI1038" s="155">
        <f t="shared" si="518"/>
        <v>0</v>
      </c>
      <c r="AJ1038" s="155">
        <f t="shared" si="518"/>
        <v>0</v>
      </c>
      <c r="AK1038" s="155">
        <f t="shared" si="518"/>
        <v>0</v>
      </c>
      <c r="AL1038" s="155">
        <f t="shared" si="518"/>
        <v>0</v>
      </c>
      <c r="AM1038" s="155">
        <f t="shared" si="518"/>
        <v>0</v>
      </c>
      <c r="AN1038" s="155">
        <f t="shared" si="518"/>
        <v>0</v>
      </c>
      <c r="AO1038" s="155">
        <f t="shared" si="518"/>
        <v>0</v>
      </c>
      <c r="AP1038" s="155">
        <f t="shared" si="518"/>
        <v>0</v>
      </c>
      <c r="AQ1038" s="155">
        <f t="shared" si="518"/>
        <v>0</v>
      </c>
      <c r="AR1038" s="155">
        <f t="shared" si="518"/>
        <v>0</v>
      </c>
      <c r="AS1038" s="155">
        <f t="shared" si="518"/>
        <v>0</v>
      </c>
      <c r="AT1038" s="155">
        <f t="shared" si="518"/>
        <v>0</v>
      </c>
      <c r="AU1038" s="155">
        <f t="shared" si="518"/>
        <v>0</v>
      </c>
      <c r="AV1038" s="155">
        <f t="shared" si="518"/>
        <v>0</v>
      </c>
      <c r="AW1038" s="155">
        <f t="shared" si="518"/>
        <v>0</v>
      </c>
      <c r="AX1038" s="155">
        <f t="shared" ref="AX1038:CC1038" si="519">AX588</f>
        <v>0</v>
      </c>
      <c r="AY1038" s="155">
        <f t="shared" si="519"/>
        <v>0</v>
      </c>
      <c r="AZ1038" s="155">
        <f t="shared" si="519"/>
        <v>0</v>
      </c>
      <c r="BA1038" s="155">
        <f t="shared" si="519"/>
        <v>0</v>
      </c>
      <c r="BB1038" s="155">
        <f t="shared" si="519"/>
        <v>0</v>
      </c>
      <c r="BC1038" s="155">
        <f t="shared" si="519"/>
        <v>0</v>
      </c>
      <c r="BD1038" s="155">
        <f t="shared" si="519"/>
        <v>0</v>
      </c>
      <c r="BE1038" s="155">
        <f t="shared" si="519"/>
        <v>0</v>
      </c>
      <c r="BF1038" s="155">
        <f t="shared" si="519"/>
        <v>0</v>
      </c>
      <c r="BG1038" s="155">
        <f t="shared" si="519"/>
        <v>0</v>
      </c>
      <c r="BH1038" s="155">
        <f t="shared" si="519"/>
        <v>0</v>
      </c>
      <c r="BI1038" s="155">
        <f t="shared" si="519"/>
        <v>0</v>
      </c>
      <c r="BJ1038" s="155">
        <f t="shared" si="519"/>
        <v>0</v>
      </c>
      <c r="BK1038" s="155">
        <f t="shared" si="519"/>
        <v>0</v>
      </c>
      <c r="BL1038" s="155">
        <f t="shared" si="519"/>
        <v>0</v>
      </c>
      <c r="BM1038" s="155">
        <f t="shared" si="519"/>
        <v>0</v>
      </c>
      <c r="BN1038" s="155">
        <f t="shared" si="519"/>
        <v>0</v>
      </c>
      <c r="BO1038" s="155">
        <f t="shared" si="519"/>
        <v>0</v>
      </c>
      <c r="BP1038" s="155">
        <f t="shared" si="519"/>
        <v>0</v>
      </c>
      <c r="BQ1038" s="155">
        <f t="shared" si="519"/>
        <v>0</v>
      </c>
      <c r="BR1038" s="155">
        <f t="shared" si="519"/>
        <v>0</v>
      </c>
      <c r="BS1038" s="155">
        <f t="shared" si="519"/>
        <v>0</v>
      </c>
      <c r="BT1038" s="155">
        <f t="shared" si="519"/>
        <v>0</v>
      </c>
      <c r="BU1038" s="155">
        <f t="shared" si="519"/>
        <v>0</v>
      </c>
      <c r="BV1038" s="155">
        <f t="shared" si="519"/>
        <v>0</v>
      </c>
      <c r="BW1038" s="155">
        <f t="shared" si="519"/>
        <v>0</v>
      </c>
      <c r="BX1038" s="155">
        <f t="shared" si="519"/>
        <v>0</v>
      </c>
      <c r="BY1038" s="155">
        <f t="shared" si="519"/>
        <v>0</v>
      </c>
      <c r="BZ1038" s="155">
        <f t="shared" si="519"/>
        <v>0</v>
      </c>
      <c r="CA1038" s="155">
        <f t="shared" si="519"/>
        <v>0</v>
      </c>
      <c r="CB1038" s="155">
        <f t="shared" si="519"/>
        <v>0</v>
      </c>
      <c r="CC1038" s="155">
        <f t="shared" si="519"/>
        <v>0</v>
      </c>
      <c r="CD1038" s="155">
        <f t="shared" ref="CD1038:CP1038" si="520">CD588</f>
        <v>0</v>
      </c>
      <c r="CE1038" s="155">
        <f t="shared" si="520"/>
        <v>0</v>
      </c>
      <c r="CF1038" s="155">
        <f t="shared" si="520"/>
        <v>0</v>
      </c>
      <c r="CG1038" s="155">
        <f t="shared" si="520"/>
        <v>0</v>
      </c>
      <c r="CH1038" s="155">
        <f t="shared" si="520"/>
        <v>0</v>
      </c>
      <c r="CI1038" s="155">
        <f t="shared" si="520"/>
        <v>0</v>
      </c>
      <c r="CJ1038" s="155">
        <f t="shared" si="520"/>
        <v>0</v>
      </c>
      <c r="CK1038" s="155">
        <f t="shared" si="520"/>
        <v>0</v>
      </c>
      <c r="CL1038" s="155">
        <f t="shared" si="520"/>
        <v>0</v>
      </c>
      <c r="CM1038" s="155">
        <f t="shared" si="520"/>
        <v>0</v>
      </c>
      <c r="CN1038" s="155">
        <f t="shared" si="520"/>
        <v>0</v>
      </c>
      <c r="CO1038" s="155">
        <f t="shared" si="520"/>
        <v>0</v>
      </c>
      <c r="CP1038" s="155">
        <f t="shared" si="520"/>
        <v>0</v>
      </c>
    </row>
    <row r="1039" spans="2:95" ht="12.75" customHeight="1" outlineLevel="1" x14ac:dyDescent="0.2">
      <c r="B1039" s="229" t="s">
        <v>198</v>
      </c>
      <c r="H1039" s="6"/>
      <c r="J1039" s="5" t="s">
        <v>5</v>
      </c>
      <c r="P1039" s="127">
        <f>SUM(R1039:CP1039)</f>
        <v>98.411522423609057</v>
      </c>
      <c r="R1039" s="155">
        <f t="shared" ref="R1039:AW1039" si="521">R60</f>
        <v>0</v>
      </c>
      <c r="S1039" s="155">
        <f t="shared" si="521"/>
        <v>0</v>
      </c>
      <c r="T1039" s="155">
        <f t="shared" si="521"/>
        <v>0</v>
      </c>
      <c r="U1039" s="155">
        <f t="shared" si="521"/>
        <v>0</v>
      </c>
      <c r="V1039" s="155">
        <f t="shared" si="521"/>
        <v>0</v>
      </c>
      <c r="W1039" s="155">
        <f t="shared" si="521"/>
        <v>0</v>
      </c>
      <c r="X1039" s="155">
        <f t="shared" si="521"/>
        <v>3.1705645065793755</v>
      </c>
      <c r="Y1039" s="155">
        <f t="shared" si="521"/>
        <v>3.6934611754497273</v>
      </c>
      <c r="Z1039" s="155">
        <f t="shared" si="521"/>
        <v>4.9596245079124337</v>
      </c>
      <c r="AA1039" s="155">
        <f t="shared" si="521"/>
        <v>4.5628701718270754</v>
      </c>
      <c r="AB1039" s="155">
        <f t="shared" si="521"/>
        <v>4.0719924346953054</v>
      </c>
      <c r="AC1039" s="155">
        <f t="shared" si="521"/>
        <v>6.0177959905257614</v>
      </c>
      <c r="AD1039" s="155">
        <f t="shared" si="521"/>
        <v>4.2623980235556704</v>
      </c>
      <c r="AE1039" s="155">
        <f t="shared" si="521"/>
        <v>1.8963554313408746</v>
      </c>
      <c r="AF1039" s="155">
        <f t="shared" si="521"/>
        <v>4.1017027754092492</v>
      </c>
      <c r="AG1039" s="155">
        <f t="shared" si="521"/>
        <v>3.6267903455254697</v>
      </c>
      <c r="AH1039" s="155">
        <f t="shared" si="521"/>
        <v>3.7968342577590199</v>
      </c>
      <c r="AI1039" s="155">
        <f t="shared" si="521"/>
        <v>5.3584389254109723</v>
      </c>
      <c r="AJ1039" s="155">
        <f t="shared" si="521"/>
        <v>4.699196544195507</v>
      </c>
      <c r="AK1039" s="155">
        <f t="shared" si="521"/>
        <v>5.2012556483881411</v>
      </c>
      <c r="AL1039" s="155">
        <f t="shared" si="521"/>
        <v>5.5585843931057095</v>
      </c>
      <c r="AM1039" s="155">
        <f t="shared" si="521"/>
        <v>4.1514212910770487</v>
      </c>
      <c r="AN1039" s="155">
        <f t="shared" si="521"/>
        <v>4.6345026758544314</v>
      </c>
      <c r="AO1039" s="155">
        <f t="shared" si="521"/>
        <v>6.7204880797039674</v>
      </c>
      <c r="AP1039" s="155">
        <f t="shared" si="521"/>
        <v>8.0773164416835161</v>
      </c>
      <c r="AQ1039" s="155">
        <f t="shared" si="521"/>
        <v>4.8435561470503696</v>
      </c>
      <c r="AR1039" s="155">
        <f t="shared" si="521"/>
        <v>5.0063726565594289</v>
      </c>
      <c r="AS1039" s="155">
        <f t="shared" si="521"/>
        <v>0</v>
      </c>
      <c r="AT1039" s="155">
        <f t="shared" si="521"/>
        <v>0</v>
      </c>
      <c r="AU1039" s="155">
        <f t="shared" si="521"/>
        <v>0</v>
      </c>
      <c r="AV1039" s="155">
        <f t="shared" si="521"/>
        <v>0</v>
      </c>
      <c r="AW1039" s="155">
        <f t="shared" si="521"/>
        <v>0</v>
      </c>
      <c r="AX1039" s="155">
        <f t="shared" ref="AX1039:CC1039" si="522">AX60</f>
        <v>0</v>
      </c>
      <c r="AY1039" s="155">
        <f t="shared" si="522"/>
        <v>0</v>
      </c>
      <c r="AZ1039" s="155">
        <f t="shared" si="522"/>
        <v>0</v>
      </c>
      <c r="BA1039" s="155">
        <f t="shared" si="522"/>
        <v>0</v>
      </c>
      <c r="BB1039" s="155">
        <f t="shared" si="522"/>
        <v>0</v>
      </c>
      <c r="BC1039" s="155">
        <f t="shared" si="522"/>
        <v>0</v>
      </c>
      <c r="BD1039" s="155">
        <f t="shared" si="522"/>
        <v>0</v>
      </c>
      <c r="BE1039" s="155">
        <f t="shared" si="522"/>
        <v>0</v>
      </c>
      <c r="BF1039" s="155">
        <f t="shared" si="522"/>
        <v>0</v>
      </c>
      <c r="BG1039" s="155">
        <f t="shared" si="522"/>
        <v>0</v>
      </c>
      <c r="BH1039" s="155">
        <f t="shared" si="522"/>
        <v>0</v>
      </c>
      <c r="BI1039" s="155">
        <f t="shared" si="522"/>
        <v>0</v>
      </c>
      <c r="BJ1039" s="155">
        <f t="shared" si="522"/>
        <v>0</v>
      </c>
      <c r="BK1039" s="155">
        <f t="shared" si="522"/>
        <v>0</v>
      </c>
      <c r="BL1039" s="155">
        <f t="shared" si="522"/>
        <v>0</v>
      </c>
      <c r="BM1039" s="155">
        <f t="shared" si="522"/>
        <v>0</v>
      </c>
      <c r="BN1039" s="155">
        <f t="shared" si="522"/>
        <v>0</v>
      </c>
      <c r="BO1039" s="155">
        <f t="shared" si="522"/>
        <v>0</v>
      </c>
      <c r="BP1039" s="155">
        <f t="shared" si="522"/>
        <v>0</v>
      </c>
      <c r="BQ1039" s="155">
        <f t="shared" si="522"/>
        <v>0</v>
      </c>
      <c r="BR1039" s="155">
        <f t="shared" si="522"/>
        <v>0</v>
      </c>
      <c r="BS1039" s="155">
        <f t="shared" si="522"/>
        <v>0</v>
      </c>
      <c r="BT1039" s="155">
        <f t="shared" si="522"/>
        <v>0</v>
      </c>
      <c r="BU1039" s="155">
        <f t="shared" si="522"/>
        <v>0</v>
      </c>
      <c r="BV1039" s="155">
        <f t="shared" si="522"/>
        <v>0</v>
      </c>
      <c r="BW1039" s="155">
        <f t="shared" si="522"/>
        <v>0</v>
      </c>
      <c r="BX1039" s="155">
        <f t="shared" si="522"/>
        <v>0</v>
      </c>
      <c r="BY1039" s="155">
        <f t="shared" si="522"/>
        <v>0</v>
      </c>
      <c r="BZ1039" s="155">
        <f t="shared" si="522"/>
        <v>0</v>
      </c>
      <c r="CA1039" s="155">
        <f t="shared" si="522"/>
        <v>0</v>
      </c>
      <c r="CB1039" s="155">
        <f t="shared" si="522"/>
        <v>0</v>
      </c>
      <c r="CC1039" s="155">
        <f t="shared" si="522"/>
        <v>0</v>
      </c>
      <c r="CD1039" s="155">
        <f t="shared" ref="CD1039:CP1039" si="523">CD60</f>
        <v>0</v>
      </c>
      <c r="CE1039" s="155">
        <f t="shared" si="523"/>
        <v>0</v>
      </c>
      <c r="CF1039" s="155">
        <f t="shared" si="523"/>
        <v>0</v>
      </c>
      <c r="CG1039" s="155">
        <f t="shared" si="523"/>
        <v>0</v>
      </c>
      <c r="CH1039" s="155">
        <f t="shared" si="523"/>
        <v>0</v>
      </c>
      <c r="CI1039" s="155">
        <f t="shared" si="523"/>
        <v>0</v>
      </c>
      <c r="CJ1039" s="155">
        <f t="shared" si="523"/>
        <v>0</v>
      </c>
      <c r="CK1039" s="155">
        <f t="shared" si="523"/>
        <v>0</v>
      </c>
      <c r="CL1039" s="155">
        <f t="shared" si="523"/>
        <v>0</v>
      </c>
      <c r="CM1039" s="155">
        <f t="shared" si="523"/>
        <v>0</v>
      </c>
      <c r="CN1039" s="155">
        <f t="shared" si="523"/>
        <v>0</v>
      </c>
      <c r="CO1039" s="155">
        <f t="shared" si="523"/>
        <v>0</v>
      </c>
      <c r="CP1039" s="155">
        <f t="shared" si="523"/>
        <v>0</v>
      </c>
    </row>
    <row r="1040" spans="2:95" ht="12.75" customHeight="1" outlineLevel="1" x14ac:dyDescent="0.2">
      <c r="B1040" s="3" t="s">
        <v>323</v>
      </c>
      <c r="H1040" s="6"/>
      <c r="J1040" s="5" t="s">
        <v>5</v>
      </c>
      <c r="P1040" s="127">
        <f>SUM(R1040:CP1040)</f>
        <v>17.879324117879385</v>
      </c>
      <c r="R1040" s="155">
        <f t="shared" ref="R1040:AW1040" si="524">R589</f>
        <v>0</v>
      </c>
      <c r="S1040" s="155">
        <f t="shared" si="524"/>
        <v>0</v>
      </c>
      <c r="T1040" s="155">
        <f t="shared" si="524"/>
        <v>0</v>
      </c>
      <c r="U1040" s="155">
        <f t="shared" si="524"/>
        <v>0</v>
      </c>
      <c r="V1040" s="155">
        <f t="shared" si="524"/>
        <v>6.3281461588530767</v>
      </c>
      <c r="W1040" s="155">
        <f t="shared" si="524"/>
        <v>11.551177959026306</v>
      </c>
      <c r="X1040" s="155">
        <f t="shared" si="524"/>
        <v>0</v>
      </c>
      <c r="Y1040" s="155">
        <f t="shared" si="524"/>
        <v>0</v>
      </c>
      <c r="Z1040" s="155">
        <f t="shared" si="524"/>
        <v>0</v>
      </c>
      <c r="AA1040" s="155">
        <f t="shared" si="524"/>
        <v>0</v>
      </c>
      <c r="AB1040" s="155">
        <f t="shared" si="524"/>
        <v>0</v>
      </c>
      <c r="AC1040" s="155">
        <f t="shared" si="524"/>
        <v>0</v>
      </c>
      <c r="AD1040" s="155">
        <f t="shared" si="524"/>
        <v>0</v>
      </c>
      <c r="AE1040" s="155">
        <f t="shared" si="524"/>
        <v>0</v>
      </c>
      <c r="AF1040" s="155">
        <f t="shared" si="524"/>
        <v>0</v>
      </c>
      <c r="AG1040" s="155">
        <f t="shared" si="524"/>
        <v>0</v>
      </c>
      <c r="AH1040" s="155">
        <f t="shared" si="524"/>
        <v>0</v>
      </c>
      <c r="AI1040" s="155">
        <f t="shared" si="524"/>
        <v>0</v>
      </c>
      <c r="AJ1040" s="155">
        <f t="shared" si="524"/>
        <v>0</v>
      </c>
      <c r="AK1040" s="155">
        <f t="shared" si="524"/>
        <v>0</v>
      </c>
      <c r="AL1040" s="155">
        <f t="shared" si="524"/>
        <v>0</v>
      </c>
      <c r="AM1040" s="155">
        <f t="shared" si="524"/>
        <v>0</v>
      </c>
      <c r="AN1040" s="155">
        <f t="shared" si="524"/>
        <v>0</v>
      </c>
      <c r="AO1040" s="155">
        <f t="shared" si="524"/>
        <v>0</v>
      </c>
      <c r="AP1040" s="155">
        <f t="shared" si="524"/>
        <v>0</v>
      </c>
      <c r="AQ1040" s="155">
        <f t="shared" si="524"/>
        <v>0</v>
      </c>
      <c r="AR1040" s="155">
        <f t="shared" si="524"/>
        <v>0</v>
      </c>
      <c r="AS1040" s="155">
        <f t="shared" si="524"/>
        <v>0</v>
      </c>
      <c r="AT1040" s="155">
        <f t="shared" si="524"/>
        <v>0</v>
      </c>
      <c r="AU1040" s="155">
        <f t="shared" si="524"/>
        <v>0</v>
      </c>
      <c r="AV1040" s="155">
        <f t="shared" si="524"/>
        <v>0</v>
      </c>
      <c r="AW1040" s="155">
        <f t="shared" si="524"/>
        <v>0</v>
      </c>
      <c r="AX1040" s="155">
        <f t="shared" ref="AX1040:CC1040" si="525">AX589</f>
        <v>0</v>
      </c>
      <c r="AY1040" s="155">
        <f t="shared" si="525"/>
        <v>0</v>
      </c>
      <c r="AZ1040" s="155">
        <f t="shared" si="525"/>
        <v>0</v>
      </c>
      <c r="BA1040" s="155">
        <f t="shared" si="525"/>
        <v>0</v>
      </c>
      <c r="BB1040" s="155">
        <f t="shared" si="525"/>
        <v>0</v>
      </c>
      <c r="BC1040" s="155">
        <f t="shared" si="525"/>
        <v>0</v>
      </c>
      <c r="BD1040" s="155">
        <f t="shared" si="525"/>
        <v>0</v>
      </c>
      <c r="BE1040" s="155">
        <f t="shared" si="525"/>
        <v>0</v>
      </c>
      <c r="BF1040" s="155">
        <f t="shared" si="525"/>
        <v>0</v>
      </c>
      <c r="BG1040" s="155">
        <f t="shared" si="525"/>
        <v>0</v>
      </c>
      <c r="BH1040" s="155">
        <f t="shared" si="525"/>
        <v>0</v>
      </c>
      <c r="BI1040" s="155">
        <f t="shared" si="525"/>
        <v>0</v>
      </c>
      <c r="BJ1040" s="155">
        <f t="shared" si="525"/>
        <v>0</v>
      </c>
      <c r="BK1040" s="155">
        <f t="shared" si="525"/>
        <v>0</v>
      </c>
      <c r="BL1040" s="155">
        <f t="shared" si="525"/>
        <v>0</v>
      </c>
      <c r="BM1040" s="155">
        <f t="shared" si="525"/>
        <v>0</v>
      </c>
      <c r="BN1040" s="155">
        <f t="shared" si="525"/>
        <v>0</v>
      </c>
      <c r="BO1040" s="155">
        <f t="shared" si="525"/>
        <v>0</v>
      </c>
      <c r="BP1040" s="155">
        <f t="shared" si="525"/>
        <v>0</v>
      </c>
      <c r="BQ1040" s="155">
        <f t="shared" si="525"/>
        <v>0</v>
      </c>
      <c r="BR1040" s="155">
        <f t="shared" si="525"/>
        <v>0</v>
      </c>
      <c r="BS1040" s="155">
        <f t="shared" si="525"/>
        <v>0</v>
      </c>
      <c r="BT1040" s="155">
        <f t="shared" si="525"/>
        <v>0</v>
      </c>
      <c r="BU1040" s="155">
        <f t="shared" si="525"/>
        <v>0</v>
      </c>
      <c r="BV1040" s="155">
        <f t="shared" si="525"/>
        <v>0</v>
      </c>
      <c r="BW1040" s="155">
        <f t="shared" si="525"/>
        <v>0</v>
      </c>
      <c r="BX1040" s="155">
        <f t="shared" si="525"/>
        <v>0</v>
      </c>
      <c r="BY1040" s="155">
        <f t="shared" si="525"/>
        <v>0</v>
      </c>
      <c r="BZ1040" s="155">
        <f t="shared" si="525"/>
        <v>0</v>
      </c>
      <c r="CA1040" s="155">
        <f t="shared" si="525"/>
        <v>0</v>
      </c>
      <c r="CB1040" s="155">
        <f t="shared" si="525"/>
        <v>0</v>
      </c>
      <c r="CC1040" s="155">
        <f t="shared" si="525"/>
        <v>0</v>
      </c>
      <c r="CD1040" s="155">
        <f t="shared" ref="CD1040:CP1040" si="526">CD589</f>
        <v>0</v>
      </c>
      <c r="CE1040" s="155">
        <f t="shared" si="526"/>
        <v>0</v>
      </c>
      <c r="CF1040" s="155">
        <f t="shared" si="526"/>
        <v>0</v>
      </c>
      <c r="CG1040" s="155">
        <f t="shared" si="526"/>
        <v>0</v>
      </c>
      <c r="CH1040" s="155">
        <f t="shared" si="526"/>
        <v>0</v>
      </c>
      <c r="CI1040" s="155">
        <f t="shared" si="526"/>
        <v>0</v>
      </c>
      <c r="CJ1040" s="155">
        <f t="shared" si="526"/>
        <v>0</v>
      </c>
      <c r="CK1040" s="155">
        <f t="shared" si="526"/>
        <v>0</v>
      </c>
      <c r="CL1040" s="155">
        <f t="shared" si="526"/>
        <v>0</v>
      </c>
      <c r="CM1040" s="155">
        <f t="shared" si="526"/>
        <v>0</v>
      </c>
      <c r="CN1040" s="155">
        <f t="shared" si="526"/>
        <v>0</v>
      </c>
      <c r="CO1040" s="155">
        <f t="shared" si="526"/>
        <v>0</v>
      </c>
      <c r="CP1040" s="155">
        <f t="shared" si="526"/>
        <v>0</v>
      </c>
    </row>
    <row r="1041" spans="2:94" ht="12.75" customHeight="1" outlineLevel="1" x14ac:dyDescent="0.2">
      <c r="B1041" s="3" t="s">
        <v>324</v>
      </c>
      <c r="H1041" s="6"/>
      <c r="J1041" s="5" t="s">
        <v>5</v>
      </c>
      <c r="P1041" s="127">
        <f>SUM(R1041:CP1041)</f>
        <v>17.414674457332847</v>
      </c>
      <c r="R1041" s="155">
        <f t="shared" ref="R1041:AW1041" si="527">R590+R719</f>
        <v>0</v>
      </c>
      <c r="S1041" s="155">
        <f t="shared" si="527"/>
        <v>0</v>
      </c>
      <c r="T1041" s="155">
        <f t="shared" si="527"/>
        <v>0</v>
      </c>
      <c r="U1041" s="155">
        <f t="shared" si="527"/>
        <v>10.680620400191366</v>
      </c>
      <c r="V1041" s="155">
        <f t="shared" si="527"/>
        <v>1.37905405714148</v>
      </c>
      <c r="W1041" s="155">
        <f t="shared" si="527"/>
        <v>0</v>
      </c>
      <c r="X1041" s="155">
        <f t="shared" si="527"/>
        <v>0.315</v>
      </c>
      <c r="Y1041" s="155">
        <f t="shared" si="527"/>
        <v>0.315</v>
      </c>
      <c r="Z1041" s="155">
        <f t="shared" si="527"/>
        <v>0.315</v>
      </c>
      <c r="AA1041" s="155">
        <f t="shared" si="527"/>
        <v>0.315</v>
      </c>
      <c r="AB1041" s="155">
        <f t="shared" si="527"/>
        <v>0.315</v>
      </c>
      <c r="AC1041" s="155">
        <f t="shared" si="527"/>
        <v>0.315</v>
      </c>
      <c r="AD1041" s="155">
        <f t="shared" si="527"/>
        <v>0.315</v>
      </c>
      <c r="AE1041" s="155">
        <f t="shared" si="527"/>
        <v>0.315</v>
      </c>
      <c r="AF1041" s="155">
        <f t="shared" si="527"/>
        <v>0.315</v>
      </c>
      <c r="AG1041" s="155">
        <f t="shared" si="527"/>
        <v>0.315</v>
      </c>
      <c r="AH1041" s="155">
        <f t="shared" si="527"/>
        <v>0.315</v>
      </c>
      <c r="AI1041" s="155">
        <f t="shared" si="527"/>
        <v>0.315</v>
      </c>
      <c r="AJ1041" s="155">
        <f t="shared" si="527"/>
        <v>0.315</v>
      </c>
      <c r="AK1041" s="155">
        <f t="shared" si="527"/>
        <v>0.315</v>
      </c>
      <c r="AL1041" s="155">
        <f t="shared" si="527"/>
        <v>0.315</v>
      </c>
      <c r="AM1041" s="155">
        <f t="shared" si="527"/>
        <v>0.315</v>
      </c>
      <c r="AN1041" s="155">
        <f t="shared" si="527"/>
        <v>0.315</v>
      </c>
      <c r="AO1041" s="155">
        <f t="shared" si="527"/>
        <v>0</v>
      </c>
      <c r="AP1041" s="155">
        <f t="shared" si="527"/>
        <v>0</v>
      </c>
      <c r="AQ1041" s="155">
        <f t="shared" si="527"/>
        <v>0</v>
      </c>
      <c r="AR1041" s="155">
        <f t="shared" si="527"/>
        <v>0</v>
      </c>
      <c r="AS1041" s="155">
        <f t="shared" si="527"/>
        <v>0</v>
      </c>
      <c r="AT1041" s="155">
        <f t="shared" si="527"/>
        <v>0</v>
      </c>
      <c r="AU1041" s="155">
        <f t="shared" si="527"/>
        <v>0</v>
      </c>
      <c r="AV1041" s="155">
        <f t="shared" si="527"/>
        <v>0</v>
      </c>
      <c r="AW1041" s="155">
        <f t="shared" si="527"/>
        <v>0</v>
      </c>
      <c r="AX1041" s="155">
        <f t="shared" ref="AX1041:CC1041" si="528">AX590+AX719</f>
        <v>0</v>
      </c>
      <c r="AY1041" s="155">
        <f t="shared" si="528"/>
        <v>0</v>
      </c>
      <c r="AZ1041" s="155">
        <f t="shared" si="528"/>
        <v>0</v>
      </c>
      <c r="BA1041" s="155">
        <f t="shared" si="528"/>
        <v>0</v>
      </c>
      <c r="BB1041" s="155">
        <f t="shared" si="528"/>
        <v>0</v>
      </c>
      <c r="BC1041" s="155">
        <f t="shared" si="528"/>
        <v>0</v>
      </c>
      <c r="BD1041" s="155">
        <f t="shared" si="528"/>
        <v>0</v>
      </c>
      <c r="BE1041" s="155">
        <f t="shared" si="528"/>
        <v>0</v>
      </c>
      <c r="BF1041" s="155">
        <f t="shared" si="528"/>
        <v>0</v>
      </c>
      <c r="BG1041" s="155">
        <f t="shared" si="528"/>
        <v>0</v>
      </c>
      <c r="BH1041" s="155">
        <f t="shared" si="528"/>
        <v>0</v>
      </c>
      <c r="BI1041" s="155">
        <f t="shared" si="528"/>
        <v>0</v>
      </c>
      <c r="BJ1041" s="155">
        <f t="shared" si="528"/>
        <v>0</v>
      </c>
      <c r="BK1041" s="155">
        <f t="shared" si="528"/>
        <v>0</v>
      </c>
      <c r="BL1041" s="155">
        <f t="shared" si="528"/>
        <v>0</v>
      </c>
      <c r="BM1041" s="155">
        <f t="shared" si="528"/>
        <v>0</v>
      </c>
      <c r="BN1041" s="155">
        <f t="shared" si="528"/>
        <v>0</v>
      </c>
      <c r="BO1041" s="155">
        <f t="shared" si="528"/>
        <v>0</v>
      </c>
      <c r="BP1041" s="155">
        <f t="shared" si="528"/>
        <v>0</v>
      </c>
      <c r="BQ1041" s="155">
        <f t="shared" si="528"/>
        <v>0</v>
      </c>
      <c r="BR1041" s="155">
        <f t="shared" si="528"/>
        <v>0</v>
      </c>
      <c r="BS1041" s="155">
        <f t="shared" si="528"/>
        <v>0</v>
      </c>
      <c r="BT1041" s="155">
        <f t="shared" si="528"/>
        <v>0</v>
      </c>
      <c r="BU1041" s="155">
        <f t="shared" si="528"/>
        <v>0</v>
      </c>
      <c r="BV1041" s="155">
        <f t="shared" si="528"/>
        <v>0</v>
      </c>
      <c r="BW1041" s="155">
        <f t="shared" si="528"/>
        <v>0</v>
      </c>
      <c r="BX1041" s="155">
        <f t="shared" si="528"/>
        <v>0</v>
      </c>
      <c r="BY1041" s="155">
        <f t="shared" si="528"/>
        <v>0</v>
      </c>
      <c r="BZ1041" s="155">
        <f t="shared" si="528"/>
        <v>0</v>
      </c>
      <c r="CA1041" s="155">
        <f t="shared" si="528"/>
        <v>0</v>
      </c>
      <c r="CB1041" s="155">
        <f t="shared" si="528"/>
        <v>0</v>
      </c>
      <c r="CC1041" s="155">
        <f t="shared" si="528"/>
        <v>0</v>
      </c>
      <c r="CD1041" s="155">
        <f t="shared" ref="CD1041:CP1041" si="529">CD590+CD719</f>
        <v>0</v>
      </c>
      <c r="CE1041" s="155">
        <f t="shared" si="529"/>
        <v>0</v>
      </c>
      <c r="CF1041" s="155">
        <f t="shared" si="529"/>
        <v>0</v>
      </c>
      <c r="CG1041" s="155">
        <f t="shared" si="529"/>
        <v>0</v>
      </c>
      <c r="CH1041" s="155">
        <f t="shared" si="529"/>
        <v>0</v>
      </c>
      <c r="CI1041" s="155">
        <f t="shared" si="529"/>
        <v>0</v>
      </c>
      <c r="CJ1041" s="155">
        <f t="shared" si="529"/>
        <v>0</v>
      </c>
      <c r="CK1041" s="155">
        <f t="shared" si="529"/>
        <v>0</v>
      </c>
      <c r="CL1041" s="155">
        <f t="shared" si="529"/>
        <v>0</v>
      </c>
      <c r="CM1041" s="155">
        <f t="shared" si="529"/>
        <v>0</v>
      </c>
      <c r="CN1041" s="155">
        <f t="shared" si="529"/>
        <v>0</v>
      </c>
      <c r="CO1041" s="155">
        <f t="shared" si="529"/>
        <v>0</v>
      </c>
      <c r="CP1041" s="155">
        <f t="shared" si="529"/>
        <v>0</v>
      </c>
    </row>
    <row r="1042" spans="2:94" ht="12.75" customHeight="1" outlineLevel="1" x14ac:dyDescent="0.2">
      <c r="B1042" s="229" t="s">
        <v>273</v>
      </c>
      <c r="H1042" s="6"/>
      <c r="J1042" s="5" t="s">
        <v>5</v>
      </c>
      <c r="P1042" s="127">
        <f>SUM(R1042:CP1042)</f>
        <v>621.64052099882133</v>
      </c>
      <c r="R1042" s="155">
        <f t="shared" ref="R1042:CC1042" si="530">SUM(R1037:R1041)*R1035</f>
        <v>0</v>
      </c>
      <c r="S1042" s="155">
        <f t="shared" si="530"/>
        <v>0</v>
      </c>
      <c r="T1042" s="155">
        <f t="shared" si="530"/>
        <v>0</v>
      </c>
      <c r="U1042" s="155">
        <f t="shared" si="530"/>
        <v>0</v>
      </c>
      <c r="V1042" s="155">
        <f t="shared" si="530"/>
        <v>0</v>
      </c>
      <c r="W1042" s="155">
        <f t="shared" si="530"/>
        <v>0</v>
      </c>
      <c r="X1042" s="155">
        <f t="shared" si="530"/>
        <v>20.052290887761217</v>
      </c>
      <c r="Y1042" s="155">
        <f t="shared" si="530"/>
        <v>20.212629334779205</v>
      </c>
      <c r="Z1042" s="155">
        <f t="shared" si="530"/>
        <v>20.432405355942223</v>
      </c>
      <c r="AA1042" s="155">
        <f t="shared" si="530"/>
        <v>20.644486667760795</v>
      </c>
      <c r="AB1042" s="155">
        <f t="shared" si="530"/>
        <v>20.843895414792396</v>
      </c>
      <c r="AC1042" s="155">
        <f t="shared" si="530"/>
        <v>21.145457128626958</v>
      </c>
      <c r="AD1042" s="155">
        <f t="shared" si="530"/>
        <v>21.374327029804743</v>
      </c>
      <c r="AE1042" s="155">
        <f t="shared" si="530"/>
        <v>21.490714157770046</v>
      </c>
      <c r="AF1042" s="155">
        <f t="shared" si="530"/>
        <v>21.73608653418167</v>
      </c>
      <c r="AG1042" s="155">
        <f t="shared" si="530"/>
        <v>21.967956554506699</v>
      </c>
      <c r="AH1042" s="155">
        <f t="shared" si="530"/>
        <v>22.224946195616639</v>
      </c>
      <c r="AI1042" s="155">
        <f t="shared" si="530"/>
        <v>22.603175457310698</v>
      </c>
      <c r="AJ1042" s="155">
        <f t="shared" si="530"/>
        <v>22.961332353324664</v>
      </c>
      <c r="AK1042" s="155">
        <f t="shared" si="530"/>
        <v>23.385659710892988</v>
      </c>
      <c r="AL1042" s="155">
        <f t="shared" si="530"/>
        <v>23.875125076985128</v>
      </c>
      <c r="AM1042" s="155">
        <f t="shared" si="530"/>
        <v>24.281163376173954</v>
      </c>
      <c r="AN1042" s="155">
        <f t="shared" si="530"/>
        <v>24.776113643759395</v>
      </c>
      <c r="AO1042" s="155">
        <f t="shared" si="530"/>
        <v>25.522834541504274</v>
      </c>
      <c r="AP1042" s="155">
        <f t="shared" si="530"/>
        <v>26.532499096714716</v>
      </c>
      <c r="AQ1042" s="155">
        <f t="shared" si="530"/>
        <v>27.224435689150482</v>
      </c>
      <c r="AR1042" s="155">
        <f t="shared" si="530"/>
        <v>28.058831131910384</v>
      </c>
      <c r="AS1042" s="155">
        <f t="shared" si="530"/>
        <v>28.058831131910388</v>
      </c>
      <c r="AT1042" s="155">
        <f t="shared" si="530"/>
        <v>28.058831131910388</v>
      </c>
      <c r="AU1042" s="155">
        <f t="shared" si="530"/>
        <v>28.058831131910388</v>
      </c>
      <c r="AV1042" s="155">
        <f t="shared" si="530"/>
        <v>28.058831131910392</v>
      </c>
      <c r="AW1042" s="155">
        <f t="shared" si="530"/>
        <v>28.058831131910392</v>
      </c>
      <c r="AX1042" s="155">
        <f t="shared" si="530"/>
        <v>0</v>
      </c>
      <c r="AY1042" s="155">
        <f t="shared" si="530"/>
        <v>0</v>
      </c>
      <c r="AZ1042" s="155">
        <f t="shared" si="530"/>
        <v>0</v>
      </c>
      <c r="BA1042" s="155">
        <f t="shared" si="530"/>
        <v>0</v>
      </c>
      <c r="BB1042" s="155">
        <f t="shared" si="530"/>
        <v>0</v>
      </c>
      <c r="BC1042" s="155">
        <f t="shared" si="530"/>
        <v>0</v>
      </c>
      <c r="BD1042" s="155">
        <f t="shared" si="530"/>
        <v>0</v>
      </c>
      <c r="BE1042" s="155">
        <f t="shared" si="530"/>
        <v>0</v>
      </c>
      <c r="BF1042" s="155">
        <f t="shared" si="530"/>
        <v>0</v>
      </c>
      <c r="BG1042" s="155">
        <f t="shared" si="530"/>
        <v>0</v>
      </c>
      <c r="BH1042" s="155">
        <f t="shared" si="530"/>
        <v>0</v>
      </c>
      <c r="BI1042" s="155">
        <f t="shared" si="530"/>
        <v>0</v>
      </c>
      <c r="BJ1042" s="155">
        <f t="shared" si="530"/>
        <v>0</v>
      </c>
      <c r="BK1042" s="155">
        <f t="shared" si="530"/>
        <v>0</v>
      </c>
      <c r="BL1042" s="155">
        <f t="shared" si="530"/>
        <v>0</v>
      </c>
      <c r="BM1042" s="155">
        <f t="shared" si="530"/>
        <v>0</v>
      </c>
      <c r="BN1042" s="155">
        <f t="shared" si="530"/>
        <v>0</v>
      </c>
      <c r="BO1042" s="155">
        <f t="shared" si="530"/>
        <v>0</v>
      </c>
      <c r="BP1042" s="155">
        <f t="shared" si="530"/>
        <v>0</v>
      </c>
      <c r="BQ1042" s="155">
        <f t="shared" si="530"/>
        <v>0</v>
      </c>
      <c r="BR1042" s="155">
        <f t="shared" si="530"/>
        <v>0</v>
      </c>
      <c r="BS1042" s="155">
        <f t="shared" si="530"/>
        <v>0</v>
      </c>
      <c r="BT1042" s="155">
        <f t="shared" si="530"/>
        <v>0</v>
      </c>
      <c r="BU1042" s="155">
        <f t="shared" si="530"/>
        <v>0</v>
      </c>
      <c r="BV1042" s="155">
        <f t="shared" si="530"/>
        <v>0</v>
      </c>
      <c r="BW1042" s="155">
        <f t="shared" si="530"/>
        <v>0</v>
      </c>
      <c r="BX1042" s="155">
        <f t="shared" si="530"/>
        <v>0</v>
      </c>
      <c r="BY1042" s="155">
        <f t="shared" si="530"/>
        <v>0</v>
      </c>
      <c r="BZ1042" s="155">
        <f t="shared" si="530"/>
        <v>0</v>
      </c>
      <c r="CA1042" s="155">
        <f t="shared" si="530"/>
        <v>0</v>
      </c>
      <c r="CB1042" s="155">
        <f t="shared" si="530"/>
        <v>0</v>
      </c>
      <c r="CC1042" s="155">
        <f t="shared" si="530"/>
        <v>0</v>
      </c>
      <c r="CD1042" s="155">
        <f t="shared" ref="CD1042:CP1042" si="531">SUM(CD1037:CD1041)*CD1035</f>
        <v>0</v>
      </c>
      <c r="CE1042" s="155">
        <f t="shared" si="531"/>
        <v>0</v>
      </c>
      <c r="CF1042" s="155">
        <f t="shared" si="531"/>
        <v>0</v>
      </c>
      <c r="CG1042" s="155">
        <f t="shared" si="531"/>
        <v>0</v>
      </c>
      <c r="CH1042" s="155">
        <f t="shared" si="531"/>
        <v>0</v>
      </c>
      <c r="CI1042" s="155">
        <f t="shared" si="531"/>
        <v>0</v>
      </c>
      <c r="CJ1042" s="155">
        <f t="shared" si="531"/>
        <v>0</v>
      </c>
      <c r="CK1042" s="155">
        <f t="shared" si="531"/>
        <v>0</v>
      </c>
      <c r="CL1042" s="155">
        <f t="shared" si="531"/>
        <v>0</v>
      </c>
      <c r="CM1042" s="155">
        <f t="shared" si="531"/>
        <v>0</v>
      </c>
      <c r="CN1042" s="155">
        <f t="shared" si="531"/>
        <v>0</v>
      </c>
      <c r="CO1042" s="155">
        <f t="shared" si="531"/>
        <v>0</v>
      </c>
      <c r="CP1042" s="155">
        <f t="shared" si="531"/>
        <v>0</v>
      </c>
    </row>
    <row r="1043" spans="2:94" ht="12.75" customHeight="1" outlineLevel="1" x14ac:dyDescent="0.2">
      <c r="B1043" s="229" t="s">
        <v>242</v>
      </c>
      <c r="H1043" s="6"/>
      <c r="J1043" s="5" t="s">
        <v>5</v>
      </c>
      <c r="R1043" s="155">
        <f>SUM(R1037:R1041)-R1042</f>
        <v>0</v>
      </c>
      <c r="S1043" s="155">
        <f t="shared" ref="S1043:CD1043" si="532">SUM(S1037:S1041)-S1042</f>
        <v>0</v>
      </c>
      <c r="T1043" s="155">
        <f t="shared" si="532"/>
        <v>0</v>
      </c>
      <c r="U1043" s="155">
        <f t="shared" si="532"/>
        <v>244.20062040019135</v>
      </c>
      <c r="V1043" s="155">
        <f t="shared" si="532"/>
        <v>360.26782061618593</v>
      </c>
      <c r="W1043" s="155">
        <f t="shared" si="532"/>
        <v>517.87399857521223</v>
      </c>
      <c r="X1043" s="155">
        <f t="shared" si="532"/>
        <v>501.30727219403042</v>
      </c>
      <c r="Y1043" s="155">
        <f t="shared" si="532"/>
        <v>485.10310403470095</v>
      </c>
      <c r="Z1043" s="155">
        <f t="shared" si="532"/>
        <v>469.9453231866712</v>
      </c>
      <c r="AA1043" s="155">
        <f t="shared" si="532"/>
        <v>454.17870669073744</v>
      </c>
      <c r="AB1043" s="155">
        <f t="shared" si="532"/>
        <v>437.72180371064036</v>
      </c>
      <c r="AC1043" s="155">
        <f t="shared" si="532"/>
        <v>422.90914257253917</v>
      </c>
      <c r="AD1043" s="155">
        <f t="shared" si="532"/>
        <v>406.11221356629005</v>
      </c>
      <c r="AE1043" s="155">
        <f t="shared" si="532"/>
        <v>386.83285483986083</v>
      </c>
      <c r="AF1043" s="155">
        <f t="shared" si="532"/>
        <v>369.51347108108843</v>
      </c>
      <c r="AG1043" s="155">
        <f t="shared" si="532"/>
        <v>351.48730487210719</v>
      </c>
      <c r="AH1043" s="155">
        <f t="shared" si="532"/>
        <v>333.37419293424955</v>
      </c>
      <c r="AI1043" s="155">
        <f t="shared" si="532"/>
        <v>316.44445640234983</v>
      </c>
      <c r="AJ1043" s="155">
        <f t="shared" si="532"/>
        <v>298.49732059322065</v>
      </c>
      <c r="AK1043" s="155">
        <f t="shared" si="532"/>
        <v>280.62791653071582</v>
      </c>
      <c r="AL1043" s="155">
        <f t="shared" si="532"/>
        <v>262.62637584683642</v>
      </c>
      <c r="AM1043" s="155">
        <f t="shared" si="532"/>
        <v>242.8116337617395</v>
      </c>
      <c r="AN1043" s="155">
        <f t="shared" si="532"/>
        <v>222.98502279383453</v>
      </c>
      <c r="AO1043" s="155">
        <f t="shared" si="532"/>
        <v>204.18267633203422</v>
      </c>
      <c r="AP1043" s="155">
        <f t="shared" si="532"/>
        <v>185.727493677003</v>
      </c>
      <c r="AQ1043" s="155">
        <f t="shared" si="532"/>
        <v>163.34661413490289</v>
      </c>
      <c r="AR1043" s="155">
        <f t="shared" si="532"/>
        <v>140.29415565955193</v>
      </c>
      <c r="AS1043" s="155">
        <f t="shared" si="532"/>
        <v>112.23532452764155</v>
      </c>
      <c r="AT1043" s="155">
        <f t="shared" si="532"/>
        <v>84.176493395731171</v>
      </c>
      <c r="AU1043" s="155">
        <f t="shared" si="532"/>
        <v>56.117662263820783</v>
      </c>
      <c r="AV1043" s="155">
        <f t="shared" si="532"/>
        <v>28.058831131910392</v>
      </c>
      <c r="AW1043" s="155">
        <f t="shared" si="532"/>
        <v>0</v>
      </c>
      <c r="AX1043" s="155">
        <f t="shared" si="532"/>
        <v>0</v>
      </c>
      <c r="AY1043" s="155">
        <f t="shared" si="532"/>
        <v>0</v>
      </c>
      <c r="AZ1043" s="155">
        <f t="shared" si="532"/>
        <v>0</v>
      </c>
      <c r="BA1043" s="155">
        <f t="shared" si="532"/>
        <v>0</v>
      </c>
      <c r="BB1043" s="155">
        <f t="shared" si="532"/>
        <v>0</v>
      </c>
      <c r="BC1043" s="155">
        <f t="shared" si="532"/>
        <v>0</v>
      </c>
      <c r="BD1043" s="155">
        <f t="shared" si="532"/>
        <v>0</v>
      </c>
      <c r="BE1043" s="155">
        <f t="shared" si="532"/>
        <v>0</v>
      </c>
      <c r="BF1043" s="155">
        <f t="shared" si="532"/>
        <v>0</v>
      </c>
      <c r="BG1043" s="155">
        <f t="shared" si="532"/>
        <v>0</v>
      </c>
      <c r="BH1043" s="155">
        <f t="shared" si="532"/>
        <v>0</v>
      </c>
      <c r="BI1043" s="155">
        <f t="shared" si="532"/>
        <v>0</v>
      </c>
      <c r="BJ1043" s="155">
        <f t="shared" si="532"/>
        <v>0</v>
      </c>
      <c r="BK1043" s="155">
        <f t="shared" si="532"/>
        <v>0</v>
      </c>
      <c r="BL1043" s="155">
        <f t="shared" si="532"/>
        <v>0</v>
      </c>
      <c r="BM1043" s="155">
        <f t="shared" si="532"/>
        <v>0</v>
      </c>
      <c r="BN1043" s="155">
        <f t="shared" si="532"/>
        <v>0</v>
      </c>
      <c r="BO1043" s="155">
        <f t="shared" si="532"/>
        <v>0</v>
      </c>
      <c r="BP1043" s="155">
        <f t="shared" si="532"/>
        <v>0</v>
      </c>
      <c r="BQ1043" s="155">
        <f t="shared" si="532"/>
        <v>0</v>
      </c>
      <c r="BR1043" s="155">
        <f t="shared" si="532"/>
        <v>0</v>
      </c>
      <c r="BS1043" s="155">
        <f t="shared" si="532"/>
        <v>0</v>
      </c>
      <c r="BT1043" s="155">
        <f t="shared" si="532"/>
        <v>0</v>
      </c>
      <c r="BU1043" s="155">
        <f t="shared" si="532"/>
        <v>0</v>
      </c>
      <c r="BV1043" s="155">
        <f t="shared" si="532"/>
        <v>0</v>
      </c>
      <c r="BW1043" s="155">
        <f t="shared" si="532"/>
        <v>0</v>
      </c>
      <c r="BX1043" s="155">
        <f t="shared" si="532"/>
        <v>0</v>
      </c>
      <c r="BY1043" s="155">
        <f t="shared" si="532"/>
        <v>0</v>
      </c>
      <c r="BZ1043" s="155">
        <f t="shared" si="532"/>
        <v>0</v>
      </c>
      <c r="CA1043" s="155">
        <f t="shared" si="532"/>
        <v>0</v>
      </c>
      <c r="CB1043" s="155">
        <f t="shared" si="532"/>
        <v>0</v>
      </c>
      <c r="CC1043" s="155">
        <f t="shared" si="532"/>
        <v>0</v>
      </c>
      <c r="CD1043" s="155">
        <f t="shared" si="532"/>
        <v>0</v>
      </c>
      <c r="CE1043" s="155">
        <f t="shared" ref="CE1043:CP1043" si="533">SUM(CE1037:CE1041)-CE1042</f>
        <v>0</v>
      </c>
      <c r="CF1043" s="155">
        <f t="shared" si="533"/>
        <v>0</v>
      </c>
      <c r="CG1043" s="155">
        <f t="shared" si="533"/>
        <v>0</v>
      </c>
      <c r="CH1043" s="155">
        <f t="shared" si="533"/>
        <v>0</v>
      </c>
      <c r="CI1043" s="155">
        <f t="shared" si="533"/>
        <v>0</v>
      </c>
      <c r="CJ1043" s="155">
        <f t="shared" si="533"/>
        <v>0</v>
      </c>
      <c r="CK1043" s="155">
        <f t="shared" si="533"/>
        <v>0</v>
      </c>
      <c r="CL1043" s="155">
        <f t="shared" si="533"/>
        <v>0</v>
      </c>
      <c r="CM1043" s="155">
        <f t="shared" si="533"/>
        <v>0</v>
      </c>
      <c r="CN1043" s="155">
        <f t="shared" si="533"/>
        <v>0</v>
      </c>
      <c r="CO1043" s="155">
        <f t="shared" si="533"/>
        <v>0</v>
      </c>
      <c r="CP1043" s="155">
        <f t="shared" si="533"/>
        <v>0</v>
      </c>
    </row>
    <row r="1044" spans="2:94" ht="12.75" customHeight="1" outlineLevel="1" x14ac:dyDescent="0.2">
      <c r="H1044" s="6"/>
      <c r="P1044" s="155"/>
      <c r="R1044" s="155"/>
      <c r="S1044" s="155"/>
      <c r="T1044" s="155"/>
      <c r="U1044" s="155"/>
      <c r="V1044" s="155"/>
      <c r="W1044" s="155"/>
      <c r="X1044" s="155"/>
      <c r="Y1044" s="155"/>
      <c r="Z1044" s="155"/>
      <c r="AA1044" s="155"/>
      <c r="AB1044" s="155"/>
      <c r="AC1044" s="155"/>
      <c r="AD1044" s="155"/>
      <c r="AE1044" s="155"/>
      <c r="AF1044" s="155"/>
      <c r="AG1044" s="155"/>
      <c r="AH1044" s="155"/>
      <c r="AI1044" s="155"/>
      <c r="AJ1044" s="155"/>
      <c r="AK1044" s="155"/>
      <c r="AL1044" s="155"/>
      <c r="AM1044" s="155"/>
      <c r="AN1044" s="155"/>
      <c r="AO1044" s="155"/>
      <c r="AP1044" s="155"/>
      <c r="AQ1044" s="155"/>
      <c r="AR1044" s="155"/>
      <c r="AS1044" s="155"/>
      <c r="AT1044" s="155"/>
      <c r="AU1044" s="155"/>
      <c r="AV1044" s="155"/>
      <c r="AW1044" s="155"/>
      <c r="AX1044" s="155"/>
      <c r="AY1044" s="155"/>
      <c r="AZ1044" s="155"/>
      <c r="BA1044" s="155"/>
      <c r="BB1044" s="155"/>
      <c r="BC1044" s="155"/>
      <c r="BD1044" s="155"/>
      <c r="BE1044" s="155"/>
      <c r="BF1044" s="155"/>
      <c r="BG1044" s="155"/>
      <c r="BH1044" s="155"/>
      <c r="BI1044" s="155"/>
      <c r="BJ1044" s="155"/>
      <c r="BK1044" s="155"/>
      <c r="BL1044" s="155"/>
      <c r="BM1044" s="155"/>
      <c r="BN1044" s="155"/>
      <c r="BO1044" s="155"/>
      <c r="BP1044" s="155"/>
      <c r="BQ1044" s="155"/>
      <c r="BR1044" s="155"/>
      <c r="BS1044" s="155"/>
      <c r="BT1044" s="155"/>
      <c r="BU1044" s="155"/>
      <c r="BV1044" s="155"/>
      <c r="BW1044" s="155"/>
      <c r="BX1044" s="155"/>
      <c r="BY1044" s="155"/>
      <c r="BZ1044" s="155"/>
      <c r="CA1044" s="155"/>
      <c r="CB1044" s="155"/>
      <c r="CC1044" s="155"/>
      <c r="CD1044" s="155"/>
      <c r="CE1044" s="155"/>
      <c r="CF1044" s="155"/>
      <c r="CG1044" s="155"/>
      <c r="CH1044" s="155"/>
      <c r="CI1044" s="155"/>
      <c r="CJ1044" s="155"/>
      <c r="CK1044" s="155"/>
      <c r="CL1044" s="155"/>
      <c r="CM1044" s="155"/>
      <c r="CN1044" s="155"/>
      <c r="CO1044" s="155"/>
      <c r="CP1044" s="155"/>
    </row>
    <row r="1045" spans="2:94" ht="12.75" customHeight="1" outlineLevel="1" x14ac:dyDescent="0.2">
      <c r="B1045" s="41" t="s">
        <v>44</v>
      </c>
      <c r="H1045" s="6"/>
      <c r="P1045" s="155"/>
      <c r="R1045" s="155"/>
      <c r="S1045" s="155"/>
      <c r="T1045" s="155"/>
      <c r="U1045" s="155"/>
      <c r="V1045" s="155"/>
      <c r="W1045" s="155"/>
      <c r="X1045" s="155"/>
      <c r="Y1045" s="155"/>
      <c r="Z1045" s="155"/>
      <c r="AA1045" s="155"/>
      <c r="AB1045" s="155"/>
      <c r="AC1045" s="155"/>
      <c r="AD1045" s="155"/>
      <c r="AE1045" s="155"/>
      <c r="AF1045" s="155"/>
      <c r="AG1045" s="155"/>
      <c r="AH1045" s="155"/>
      <c r="AI1045" s="155"/>
      <c r="AJ1045" s="155"/>
      <c r="AK1045" s="155"/>
      <c r="AL1045" s="155"/>
      <c r="AM1045" s="155"/>
      <c r="AN1045" s="155"/>
      <c r="AO1045" s="155"/>
      <c r="AP1045" s="155"/>
      <c r="AQ1045" s="155"/>
      <c r="AR1045" s="155"/>
      <c r="AS1045" s="155"/>
      <c r="AT1045" s="155"/>
      <c r="AU1045" s="155"/>
      <c r="AV1045" s="155"/>
      <c r="AW1045" s="155"/>
      <c r="AX1045" s="155"/>
      <c r="AY1045" s="155"/>
      <c r="AZ1045" s="155"/>
      <c r="BA1045" s="155"/>
      <c r="BB1045" s="155"/>
      <c r="BC1045" s="155"/>
      <c r="BD1045" s="155"/>
      <c r="BE1045" s="155"/>
      <c r="BF1045" s="155"/>
      <c r="BG1045" s="155"/>
      <c r="BH1045" s="155"/>
      <c r="BI1045" s="155"/>
      <c r="BJ1045" s="155"/>
      <c r="BK1045" s="155"/>
      <c r="BL1045" s="155"/>
      <c r="BM1045" s="155"/>
      <c r="BN1045" s="155"/>
      <c r="BO1045" s="155"/>
      <c r="BP1045" s="155"/>
      <c r="BQ1045" s="155"/>
      <c r="BR1045" s="155"/>
      <c r="BS1045" s="155"/>
      <c r="BT1045" s="155"/>
      <c r="BU1045" s="155"/>
      <c r="BV1045" s="155"/>
      <c r="BW1045" s="155"/>
      <c r="BX1045" s="155"/>
      <c r="BY1045" s="155"/>
      <c r="BZ1045" s="155"/>
      <c r="CA1045" s="155"/>
      <c r="CB1045" s="155"/>
      <c r="CC1045" s="155"/>
      <c r="CD1045" s="155"/>
      <c r="CE1045" s="155"/>
      <c r="CF1045" s="155"/>
      <c r="CG1045" s="155"/>
      <c r="CH1045" s="155"/>
      <c r="CI1045" s="155"/>
      <c r="CJ1045" s="155"/>
      <c r="CK1045" s="155"/>
      <c r="CL1045" s="155"/>
      <c r="CM1045" s="155"/>
      <c r="CN1045" s="155"/>
      <c r="CO1045" s="155"/>
      <c r="CP1045" s="155"/>
    </row>
    <row r="1046" spans="2:94" ht="12.75" customHeight="1" outlineLevel="1" x14ac:dyDescent="0.2">
      <c r="H1046" s="6"/>
      <c r="P1046" s="155"/>
      <c r="R1046" s="155"/>
      <c r="S1046" s="155"/>
      <c r="T1046" s="155"/>
      <c r="U1046" s="155"/>
      <c r="V1046" s="155"/>
      <c r="W1046" s="155"/>
      <c r="X1046" s="155"/>
      <c r="Y1046" s="155"/>
      <c r="Z1046" s="155"/>
      <c r="AA1046" s="155"/>
      <c r="AB1046" s="155"/>
      <c r="AC1046" s="155"/>
      <c r="AD1046" s="155"/>
      <c r="AE1046" s="155"/>
      <c r="AF1046" s="155"/>
      <c r="AG1046" s="155"/>
      <c r="AH1046" s="155"/>
      <c r="AI1046" s="155"/>
      <c r="AJ1046" s="155"/>
      <c r="AK1046" s="155"/>
      <c r="AL1046" s="155"/>
      <c r="AM1046" s="155"/>
      <c r="AN1046" s="155"/>
      <c r="AO1046" s="155"/>
      <c r="AP1046" s="155"/>
      <c r="AQ1046" s="155"/>
      <c r="AR1046" s="155"/>
      <c r="AS1046" s="155"/>
      <c r="AT1046" s="155"/>
      <c r="AU1046" s="155"/>
      <c r="AV1046" s="155"/>
      <c r="AW1046" s="155"/>
      <c r="AX1046" s="155"/>
      <c r="AY1046" s="155"/>
      <c r="AZ1046" s="155"/>
      <c r="BA1046" s="155"/>
      <c r="BB1046" s="155"/>
      <c r="BC1046" s="155"/>
      <c r="BD1046" s="155"/>
      <c r="BE1046" s="155"/>
      <c r="BF1046" s="155"/>
      <c r="BG1046" s="155"/>
      <c r="BH1046" s="155"/>
      <c r="BI1046" s="155"/>
      <c r="BJ1046" s="155"/>
      <c r="BK1046" s="155"/>
      <c r="BL1046" s="155"/>
      <c r="BM1046" s="155"/>
      <c r="BN1046" s="155"/>
      <c r="BO1046" s="155"/>
      <c r="BP1046" s="155"/>
      <c r="BQ1046" s="155"/>
      <c r="BR1046" s="155"/>
      <c r="BS1046" s="155"/>
      <c r="BT1046" s="155"/>
      <c r="BU1046" s="155"/>
      <c r="BV1046" s="155"/>
      <c r="BW1046" s="155"/>
      <c r="BX1046" s="155"/>
      <c r="BY1046" s="155"/>
      <c r="BZ1046" s="155"/>
      <c r="CA1046" s="155"/>
      <c r="CB1046" s="155"/>
      <c r="CC1046" s="155"/>
      <c r="CD1046" s="155"/>
      <c r="CE1046" s="155"/>
      <c r="CF1046" s="155"/>
      <c r="CG1046" s="155"/>
      <c r="CH1046" s="155"/>
      <c r="CI1046" s="155"/>
      <c r="CJ1046" s="155"/>
      <c r="CK1046" s="155"/>
      <c r="CL1046" s="155"/>
      <c r="CM1046" s="155"/>
      <c r="CN1046" s="155"/>
      <c r="CO1046" s="155"/>
      <c r="CP1046" s="155"/>
    </row>
    <row r="1047" spans="2:94" ht="12.75" customHeight="1" outlineLevel="1" x14ac:dyDescent="0.2">
      <c r="B1047" s="3" t="s">
        <v>325</v>
      </c>
      <c r="J1047" s="5" t="s">
        <v>51</v>
      </c>
      <c r="L1047" s="230" t="b">
        <f>Input_Scen!J232</f>
        <v>1</v>
      </c>
      <c r="P1047" s="210"/>
    </row>
    <row r="1048" spans="2:94" ht="12.75" customHeight="1" outlineLevel="1" x14ac:dyDescent="0.2">
      <c r="B1048" s="3" t="s">
        <v>326</v>
      </c>
      <c r="J1048" s="5" t="s">
        <v>18</v>
      </c>
      <c r="R1048" s="35">
        <f t="shared" ref="R1048:AW1048" si="534">R1090*$L$1047</f>
        <v>0</v>
      </c>
      <c r="S1048" s="35">
        <f t="shared" si="534"/>
        <v>0</v>
      </c>
      <c r="T1048" s="35">
        <f t="shared" si="534"/>
        <v>0</v>
      </c>
      <c r="U1048" s="35">
        <f t="shared" si="534"/>
        <v>0</v>
      </c>
      <c r="V1048" s="35">
        <f t="shared" si="534"/>
        <v>0</v>
      </c>
      <c r="W1048" s="35">
        <f t="shared" si="534"/>
        <v>0</v>
      </c>
      <c r="X1048" s="35">
        <f t="shared" si="534"/>
        <v>1</v>
      </c>
      <c r="Y1048" s="35">
        <f t="shared" si="534"/>
        <v>1</v>
      </c>
      <c r="Z1048" s="35">
        <f t="shared" si="534"/>
        <v>1</v>
      </c>
      <c r="AA1048" s="35">
        <f t="shared" si="534"/>
        <v>1</v>
      </c>
      <c r="AB1048" s="35">
        <f t="shared" si="534"/>
        <v>1</v>
      </c>
      <c r="AC1048" s="35">
        <f t="shared" si="534"/>
        <v>1</v>
      </c>
      <c r="AD1048" s="35">
        <f t="shared" si="534"/>
        <v>1</v>
      </c>
      <c r="AE1048" s="35">
        <f t="shared" si="534"/>
        <v>1</v>
      </c>
      <c r="AF1048" s="35">
        <f t="shared" si="534"/>
        <v>1</v>
      </c>
      <c r="AG1048" s="35">
        <f t="shared" si="534"/>
        <v>1</v>
      </c>
      <c r="AH1048" s="35">
        <f t="shared" si="534"/>
        <v>1</v>
      </c>
      <c r="AI1048" s="35">
        <f t="shared" si="534"/>
        <v>1</v>
      </c>
      <c r="AJ1048" s="35">
        <f t="shared" si="534"/>
        <v>1</v>
      </c>
      <c r="AK1048" s="35">
        <f t="shared" si="534"/>
        <v>1</v>
      </c>
      <c r="AL1048" s="35">
        <f t="shared" si="534"/>
        <v>1</v>
      </c>
      <c r="AM1048" s="35">
        <f t="shared" si="534"/>
        <v>1</v>
      </c>
      <c r="AN1048" s="35">
        <f t="shared" si="534"/>
        <v>1</v>
      </c>
      <c r="AO1048" s="35">
        <f t="shared" si="534"/>
        <v>0</v>
      </c>
      <c r="AP1048" s="35">
        <f t="shared" si="534"/>
        <v>0</v>
      </c>
      <c r="AQ1048" s="35">
        <f t="shared" si="534"/>
        <v>0</v>
      </c>
      <c r="AR1048" s="35">
        <f t="shared" si="534"/>
        <v>0</v>
      </c>
      <c r="AS1048" s="35">
        <f t="shared" si="534"/>
        <v>0</v>
      </c>
      <c r="AT1048" s="35">
        <f t="shared" si="534"/>
        <v>0</v>
      </c>
      <c r="AU1048" s="35">
        <f t="shared" si="534"/>
        <v>0</v>
      </c>
      <c r="AV1048" s="35">
        <f t="shared" si="534"/>
        <v>0</v>
      </c>
      <c r="AW1048" s="35">
        <f t="shared" si="534"/>
        <v>0</v>
      </c>
      <c r="AX1048" s="35">
        <f t="shared" ref="AX1048:CC1048" si="535">AX1090*$L$1047</f>
        <v>0</v>
      </c>
      <c r="AY1048" s="35">
        <f t="shared" si="535"/>
        <v>0</v>
      </c>
      <c r="AZ1048" s="35">
        <f t="shared" si="535"/>
        <v>0</v>
      </c>
      <c r="BA1048" s="35">
        <f t="shared" si="535"/>
        <v>0</v>
      </c>
      <c r="BB1048" s="35">
        <f t="shared" si="535"/>
        <v>0</v>
      </c>
      <c r="BC1048" s="35">
        <f t="shared" si="535"/>
        <v>0</v>
      </c>
      <c r="BD1048" s="35">
        <f t="shared" si="535"/>
        <v>0</v>
      </c>
      <c r="BE1048" s="35">
        <f t="shared" si="535"/>
        <v>0</v>
      </c>
      <c r="BF1048" s="35">
        <f t="shared" si="535"/>
        <v>0</v>
      </c>
      <c r="BG1048" s="35">
        <f t="shared" si="535"/>
        <v>0</v>
      </c>
      <c r="BH1048" s="35">
        <f t="shared" si="535"/>
        <v>0</v>
      </c>
      <c r="BI1048" s="35">
        <f t="shared" si="535"/>
        <v>0</v>
      </c>
      <c r="BJ1048" s="35">
        <f t="shared" si="535"/>
        <v>0</v>
      </c>
      <c r="BK1048" s="35">
        <f t="shared" si="535"/>
        <v>0</v>
      </c>
      <c r="BL1048" s="35">
        <f t="shared" si="535"/>
        <v>0</v>
      </c>
      <c r="BM1048" s="35">
        <f t="shared" si="535"/>
        <v>0</v>
      </c>
      <c r="BN1048" s="35">
        <f t="shared" si="535"/>
        <v>0</v>
      </c>
      <c r="BO1048" s="35">
        <f t="shared" si="535"/>
        <v>0</v>
      </c>
      <c r="BP1048" s="35">
        <f t="shared" si="535"/>
        <v>0</v>
      </c>
      <c r="BQ1048" s="35">
        <f t="shared" si="535"/>
        <v>0</v>
      </c>
      <c r="BR1048" s="35">
        <f t="shared" si="535"/>
        <v>0</v>
      </c>
      <c r="BS1048" s="35">
        <f t="shared" si="535"/>
        <v>0</v>
      </c>
      <c r="BT1048" s="35">
        <f t="shared" si="535"/>
        <v>0</v>
      </c>
      <c r="BU1048" s="35">
        <f t="shared" si="535"/>
        <v>0</v>
      </c>
      <c r="BV1048" s="35">
        <f t="shared" si="535"/>
        <v>0</v>
      </c>
      <c r="BW1048" s="35">
        <f t="shared" si="535"/>
        <v>0</v>
      </c>
      <c r="BX1048" s="35">
        <f t="shared" si="535"/>
        <v>0</v>
      </c>
      <c r="BY1048" s="35">
        <f t="shared" si="535"/>
        <v>0</v>
      </c>
      <c r="BZ1048" s="35">
        <f t="shared" si="535"/>
        <v>0</v>
      </c>
      <c r="CA1048" s="35">
        <f t="shared" si="535"/>
        <v>0</v>
      </c>
      <c r="CB1048" s="35">
        <f t="shared" si="535"/>
        <v>0</v>
      </c>
      <c r="CC1048" s="35">
        <f t="shared" si="535"/>
        <v>0</v>
      </c>
      <c r="CD1048" s="35">
        <f t="shared" ref="CD1048:CP1048" si="536">CD1090*$L$1047</f>
        <v>0</v>
      </c>
      <c r="CE1048" s="35">
        <f t="shared" si="536"/>
        <v>0</v>
      </c>
      <c r="CF1048" s="35">
        <f t="shared" si="536"/>
        <v>0</v>
      </c>
      <c r="CG1048" s="35">
        <f t="shared" si="536"/>
        <v>0</v>
      </c>
      <c r="CH1048" s="35">
        <f t="shared" si="536"/>
        <v>0</v>
      </c>
      <c r="CI1048" s="35">
        <f t="shared" si="536"/>
        <v>0</v>
      </c>
      <c r="CJ1048" s="35">
        <f t="shared" si="536"/>
        <v>0</v>
      </c>
      <c r="CK1048" s="35">
        <f t="shared" si="536"/>
        <v>0</v>
      </c>
      <c r="CL1048" s="35">
        <f t="shared" si="536"/>
        <v>0</v>
      </c>
      <c r="CM1048" s="35">
        <f t="shared" si="536"/>
        <v>0</v>
      </c>
      <c r="CN1048" s="35">
        <f t="shared" si="536"/>
        <v>0</v>
      </c>
      <c r="CO1048" s="35">
        <f t="shared" si="536"/>
        <v>0</v>
      </c>
      <c r="CP1048" s="35">
        <f t="shared" si="536"/>
        <v>0</v>
      </c>
    </row>
    <row r="1049" spans="2:94" ht="12.75" customHeight="1" outlineLevel="1" x14ac:dyDescent="0.2">
      <c r="R1049" s="210"/>
    </row>
    <row r="1050" spans="2:94" ht="12.75" customHeight="1" outlineLevel="1" x14ac:dyDescent="0.2">
      <c r="B1050" s="3" t="s">
        <v>198</v>
      </c>
      <c r="J1050" s="5" t="s">
        <v>5</v>
      </c>
      <c r="P1050" s="127">
        <f>SUM(R1050:CP1050)</f>
        <v>73.763789098611767</v>
      </c>
      <c r="R1050" s="209">
        <f t="shared" ref="R1050:AW1050" si="537">R60*R1048</f>
        <v>0</v>
      </c>
      <c r="S1050" s="209">
        <f t="shared" si="537"/>
        <v>0</v>
      </c>
      <c r="T1050" s="209">
        <f t="shared" si="537"/>
        <v>0</v>
      </c>
      <c r="U1050" s="209">
        <f t="shared" si="537"/>
        <v>0</v>
      </c>
      <c r="V1050" s="209">
        <f t="shared" si="537"/>
        <v>0</v>
      </c>
      <c r="W1050" s="209">
        <f t="shared" si="537"/>
        <v>0</v>
      </c>
      <c r="X1050" s="209">
        <f t="shared" si="537"/>
        <v>3.1705645065793755</v>
      </c>
      <c r="Y1050" s="209">
        <f t="shared" si="537"/>
        <v>3.6934611754497273</v>
      </c>
      <c r="Z1050" s="209">
        <f t="shared" si="537"/>
        <v>4.9596245079124337</v>
      </c>
      <c r="AA1050" s="209">
        <f t="shared" si="537"/>
        <v>4.5628701718270754</v>
      </c>
      <c r="AB1050" s="209">
        <f t="shared" si="537"/>
        <v>4.0719924346953054</v>
      </c>
      <c r="AC1050" s="209">
        <f t="shared" si="537"/>
        <v>6.0177959905257614</v>
      </c>
      <c r="AD1050" s="209">
        <f t="shared" si="537"/>
        <v>4.2623980235556704</v>
      </c>
      <c r="AE1050" s="209">
        <f t="shared" si="537"/>
        <v>1.8963554313408746</v>
      </c>
      <c r="AF1050" s="209">
        <f t="shared" si="537"/>
        <v>4.1017027754092492</v>
      </c>
      <c r="AG1050" s="209">
        <f t="shared" si="537"/>
        <v>3.6267903455254697</v>
      </c>
      <c r="AH1050" s="209">
        <f t="shared" si="537"/>
        <v>3.7968342577590199</v>
      </c>
      <c r="AI1050" s="209">
        <f t="shared" si="537"/>
        <v>5.3584389254109723</v>
      </c>
      <c r="AJ1050" s="209">
        <f t="shared" si="537"/>
        <v>4.699196544195507</v>
      </c>
      <c r="AK1050" s="209">
        <f t="shared" si="537"/>
        <v>5.2012556483881411</v>
      </c>
      <c r="AL1050" s="209">
        <f t="shared" si="537"/>
        <v>5.5585843931057095</v>
      </c>
      <c r="AM1050" s="209">
        <f t="shared" si="537"/>
        <v>4.1514212910770487</v>
      </c>
      <c r="AN1050" s="209">
        <f t="shared" si="537"/>
        <v>4.6345026758544314</v>
      </c>
      <c r="AO1050" s="209">
        <f t="shared" si="537"/>
        <v>0</v>
      </c>
      <c r="AP1050" s="209">
        <f t="shared" si="537"/>
        <v>0</v>
      </c>
      <c r="AQ1050" s="209">
        <f t="shared" si="537"/>
        <v>0</v>
      </c>
      <c r="AR1050" s="209">
        <f t="shared" si="537"/>
        <v>0</v>
      </c>
      <c r="AS1050" s="209">
        <f t="shared" si="537"/>
        <v>0</v>
      </c>
      <c r="AT1050" s="209">
        <f t="shared" si="537"/>
        <v>0</v>
      </c>
      <c r="AU1050" s="209">
        <f t="shared" si="537"/>
        <v>0</v>
      </c>
      <c r="AV1050" s="209">
        <f t="shared" si="537"/>
        <v>0</v>
      </c>
      <c r="AW1050" s="209">
        <f t="shared" si="537"/>
        <v>0</v>
      </c>
      <c r="AX1050" s="209">
        <f t="shared" ref="AX1050:CC1050" si="538">AX60*AX1048</f>
        <v>0</v>
      </c>
      <c r="AY1050" s="209">
        <f t="shared" si="538"/>
        <v>0</v>
      </c>
      <c r="AZ1050" s="209">
        <f t="shared" si="538"/>
        <v>0</v>
      </c>
      <c r="BA1050" s="209">
        <f t="shared" si="538"/>
        <v>0</v>
      </c>
      <c r="BB1050" s="209">
        <f t="shared" si="538"/>
        <v>0</v>
      </c>
      <c r="BC1050" s="209">
        <f t="shared" si="538"/>
        <v>0</v>
      </c>
      <c r="BD1050" s="209">
        <f t="shared" si="538"/>
        <v>0</v>
      </c>
      <c r="BE1050" s="209">
        <f t="shared" si="538"/>
        <v>0</v>
      </c>
      <c r="BF1050" s="209">
        <f t="shared" si="538"/>
        <v>0</v>
      </c>
      <c r="BG1050" s="209">
        <f t="shared" si="538"/>
        <v>0</v>
      </c>
      <c r="BH1050" s="209">
        <f t="shared" si="538"/>
        <v>0</v>
      </c>
      <c r="BI1050" s="209">
        <f t="shared" si="538"/>
        <v>0</v>
      </c>
      <c r="BJ1050" s="209">
        <f t="shared" si="538"/>
        <v>0</v>
      </c>
      <c r="BK1050" s="209">
        <f t="shared" si="538"/>
        <v>0</v>
      </c>
      <c r="BL1050" s="209">
        <f t="shared" si="538"/>
        <v>0</v>
      </c>
      <c r="BM1050" s="209">
        <f t="shared" si="538"/>
        <v>0</v>
      </c>
      <c r="BN1050" s="209">
        <f t="shared" si="538"/>
        <v>0</v>
      </c>
      <c r="BO1050" s="209">
        <f t="shared" si="538"/>
        <v>0</v>
      </c>
      <c r="BP1050" s="209">
        <f t="shared" si="538"/>
        <v>0</v>
      </c>
      <c r="BQ1050" s="209">
        <f t="shared" si="538"/>
        <v>0</v>
      </c>
      <c r="BR1050" s="209">
        <f t="shared" si="538"/>
        <v>0</v>
      </c>
      <c r="BS1050" s="209">
        <f t="shared" si="538"/>
        <v>0</v>
      </c>
      <c r="BT1050" s="209">
        <f t="shared" si="538"/>
        <v>0</v>
      </c>
      <c r="BU1050" s="209">
        <f t="shared" si="538"/>
        <v>0</v>
      </c>
      <c r="BV1050" s="209">
        <f t="shared" si="538"/>
        <v>0</v>
      </c>
      <c r="BW1050" s="209">
        <f t="shared" si="538"/>
        <v>0</v>
      </c>
      <c r="BX1050" s="209">
        <f t="shared" si="538"/>
        <v>0</v>
      </c>
      <c r="BY1050" s="209">
        <f t="shared" si="538"/>
        <v>0</v>
      </c>
      <c r="BZ1050" s="209">
        <f t="shared" si="538"/>
        <v>0</v>
      </c>
      <c r="CA1050" s="209">
        <f t="shared" si="538"/>
        <v>0</v>
      </c>
      <c r="CB1050" s="209">
        <f t="shared" si="538"/>
        <v>0</v>
      </c>
      <c r="CC1050" s="209">
        <f t="shared" si="538"/>
        <v>0</v>
      </c>
      <c r="CD1050" s="209">
        <f t="shared" ref="CD1050:CP1050" si="539">CD60*CD1048</f>
        <v>0</v>
      </c>
      <c r="CE1050" s="209">
        <f t="shared" si="539"/>
        <v>0</v>
      </c>
      <c r="CF1050" s="209">
        <f t="shared" si="539"/>
        <v>0</v>
      </c>
      <c r="CG1050" s="209">
        <f t="shared" si="539"/>
        <v>0</v>
      </c>
      <c r="CH1050" s="209">
        <f t="shared" si="539"/>
        <v>0</v>
      </c>
      <c r="CI1050" s="209">
        <f t="shared" si="539"/>
        <v>0</v>
      </c>
      <c r="CJ1050" s="209">
        <f t="shared" si="539"/>
        <v>0</v>
      </c>
      <c r="CK1050" s="209">
        <f t="shared" si="539"/>
        <v>0</v>
      </c>
      <c r="CL1050" s="209">
        <f t="shared" si="539"/>
        <v>0</v>
      </c>
      <c r="CM1050" s="209">
        <f t="shared" si="539"/>
        <v>0</v>
      </c>
      <c r="CN1050" s="209">
        <f t="shared" si="539"/>
        <v>0</v>
      </c>
      <c r="CO1050" s="209">
        <f t="shared" si="539"/>
        <v>0</v>
      </c>
      <c r="CP1050" s="209">
        <f t="shared" si="539"/>
        <v>0</v>
      </c>
    </row>
    <row r="1051" spans="2:94" ht="12.75" customHeight="1" outlineLevel="1" x14ac:dyDescent="0.2">
      <c r="R1051" s="155"/>
      <c r="S1051" s="155"/>
      <c r="T1051" s="155"/>
      <c r="U1051" s="155"/>
      <c r="V1051" s="155"/>
      <c r="W1051" s="155"/>
      <c r="X1051" s="155"/>
      <c r="Y1051" s="155"/>
      <c r="Z1051" s="155"/>
      <c r="AA1051" s="155"/>
      <c r="AB1051" s="155"/>
      <c r="AC1051" s="155"/>
      <c r="AD1051" s="155"/>
      <c r="AE1051" s="155"/>
      <c r="AF1051" s="155"/>
      <c r="AG1051" s="155"/>
      <c r="AH1051" s="155"/>
      <c r="AI1051" s="155"/>
      <c r="AJ1051" s="155"/>
      <c r="AK1051" s="155"/>
      <c r="AL1051" s="155"/>
      <c r="AM1051" s="155"/>
      <c r="AN1051" s="155"/>
      <c r="AO1051" s="155"/>
      <c r="AP1051" s="155"/>
      <c r="AQ1051" s="155"/>
      <c r="AR1051" s="155"/>
      <c r="AS1051" s="155"/>
      <c r="AT1051" s="155"/>
      <c r="AU1051" s="155"/>
      <c r="AV1051" s="155"/>
      <c r="AW1051" s="155"/>
      <c r="AX1051" s="155"/>
      <c r="AY1051" s="155"/>
      <c r="AZ1051" s="155"/>
      <c r="BA1051" s="155"/>
      <c r="BB1051" s="155"/>
      <c r="BC1051" s="155"/>
      <c r="BD1051" s="155"/>
      <c r="BE1051" s="155"/>
      <c r="BF1051" s="155"/>
      <c r="BG1051" s="155"/>
      <c r="BH1051" s="155"/>
      <c r="BI1051" s="155"/>
      <c r="BJ1051" s="155"/>
      <c r="BK1051" s="155"/>
      <c r="BL1051" s="155"/>
      <c r="BM1051" s="155"/>
      <c r="BN1051" s="155"/>
      <c r="BO1051" s="155"/>
      <c r="BP1051" s="155"/>
      <c r="BQ1051" s="155"/>
      <c r="BR1051" s="155"/>
      <c r="BS1051" s="155"/>
      <c r="BT1051" s="155"/>
      <c r="BU1051" s="155"/>
      <c r="BV1051" s="155"/>
      <c r="BW1051" s="155"/>
      <c r="BX1051" s="155"/>
      <c r="BY1051" s="155"/>
      <c r="BZ1051" s="155"/>
      <c r="CA1051" s="155"/>
      <c r="CB1051" s="155"/>
      <c r="CC1051" s="155"/>
      <c r="CD1051" s="155"/>
      <c r="CE1051" s="155"/>
      <c r="CF1051" s="155"/>
      <c r="CG1051" s="155"/>
      <c r="CH1051" s="155"/>
      <c r="CI1051" s="155"/>
      <c r="CJ1051" s="155"/>
      <c r="CK1051" s="155"/>
      <c r="CL1051" s="155"/>
      <c r="CM1051" s="155"/>
      <c r="CN1051" s="155"/>
      <c r="CO1051" s="155"/>
      <c r="CP1051" s="155"/>
    </row>
    <row r="1052" spans="2:94" ht="12.75" customHeight="1" outlineLevel="1" x14ac:dyDescent="0.2">
      <c r="B1052" s="3" t="s">
        <v>327</v>
      </c>
      <c r="J1052" s="5" t="s">
        <v>82</v>
      </c>
      <c r="L1052" s="230">
        <f>Input_Scen!J233</f>
        <v>1</v>
      </c>
      <c r="R1052" s="155"/>
      <c r="S1052" s="155"/>
      <c r="T1052" s="155"/>
      <c r="U1052" s="155"/>
      <c r="V1052" s="155"/>
      <c r="W1052" s="155"/>
      <c r="X1052" s="155"/>
      <c r="Y1052" s="155"/>
      <c r="Z1052" s="155"/>
      <c r="AA1052" s="155"/>
      <c r="AB1052" s="155"/>
      <c r="AC1052" s="155"/>
      <c r="AD1052" s="155"/>
      <c r="AE1052" s="155"/>
      <c r="AF1052" s="155"/>
      <c r="AG1052" s="155"/>
      <c r="AH1052" s="155"/>
      <c r="AI1052" s="155"/>
      <c r="AJ1052" s="155"/>
      <c r="AK1052" s="155"/>
      <c r="AL1052" s="155"/>
      <c r="AM1052" s="155"/>
      <c r="AN1052" s="155"/>
      <c r="AO1052" s="155"/>
      <c r="AP1052" s="155"/>
      <c r="AQ1052" s="155"/>
      <c r="AR1052" s="155"/>
      <c r="AS1052" s="155"/>
      <c r="AT1052" s="155"/>
      <c r="AU1052" s="155"/>
      <c r="AV1052" s="155"/>
      <c r="AW1052" s="155"/>
      <c r="AX1052" s="155"/>
      <c r="AY1052" s="155"/>
      <c r="AZ1052" s="155"/>
      <c r="BA1052" s="155"/>
      <c r="BB1052" s="155"/>
      <c r="BC1052" s="155"/>
      <c r="BD1052" s="155"/>
      <c r="BE1052" s="155"/>
      <c r="BF1052" s="155"/>
      <c r="BG1052" s="155"/>
      <c r="BH1052" s="155"/>
      <c r="BI1052" s="155"/>
      <c r="BJ1052" s="155"/>
      <c r="BK1052" s="155"/>
      <c r="BL1052" s="155"/>
      <c r="BM1052" s="155"/>
      <c r="BN1052" s="155"/>
      <c r="BO1052" s="155"/>
      <c r="BP1052" s="155"/>
      <c r="BQ1052" s="155"/>
      <c r="BR1052" s="155"/>
      <c r="BS1052" s="155"/>
      <c r="BT1052" s="155"/>
      <c r="BU1052" s="155"/>
      <c r="BV1052" s="155"/>
      <c r="BW1052" s="155"/>
      <c r="BX1052" s="155"/>
      <c r="BY1052" s="155"/>
      <c r="BZ1052" s="155"/>
      <c r="CA1052" s="155"/>
      <c r="CB1052" s="155"/>
      <c r="CC1052" s="155"/>
      <c r="CD1052" s="155"/>
      <c r="CE1052" s="155"/>
      <c r="CF1052" s="155"/>
      <c r="CG1052" s="155"/>
      <c r="CH1052" s="155"/>
      <c r="CI1052" s="155"/>
      <c r="CJ1052" s="155"/>
      <c r="CK1052" s="155"/>
      <c r="CL1052" s="155"/>
      <c r="CM1052" s="155"/>
      <c r="CN1052" s="155"/>
      <c r="CO1052" s="155"/>
      <c r="CP1052" s="155"/>
    </row>
    <row r="1053" spans="2:94" ht="12.75" customHeight="1" outlineLevel="1" x14ac:dyDescent="0.2">
      <c r="B1053" s="3" t="s">
        <v>328</v>
      </c>
      <c r="J1053" s="5" t="s">
        <v>5</v>
      </c>
      <c r="L1053" s="231">
        <f>Input_Scen!J234</f>
        <v>1</v>
      </c>
      <c r="R1053" s="155">
        <f ca="1">SUM(S1050:OFFSET(S1050,0,('Financial Statements'!$L$28/$L$1052)-1))*$L$1053</f>
        <v>0</v>
      </c>
      <c r="S1053" s="155">
        <f ca="1">SUM(T1050:OFFSET(T1050,0,('Financial Statements'!$L$28/$L$1052)-1))*$L$1053</f>
        <v>0</v>
      </c>
      <c r="T1053" s="155">
        <f ca="1">SUM(U1050:OFFSET(U1050,0,('Financial Statements'!$L$28/$L$1052)-1))*$L$1053</f>
        <v>0</v>
      </c>
      <c r="U1053" s="155">
        <f ca="1">SUM(V1050:OFFSET(V1050,0,('Financial Statements'!$L$28/$L$1052)-1))*$L$1053</f>
        <v>0</v>
      </c>
      <c r="V1053" s="155">
        <f ca="1">SUM(W1050:OFFSET(W1050,0,('Financial Statements'!$L$28/$L$1052)-1))*$L$1053</f>
        <v>0</v>
      </c>
      <c r="W1053" s="155">
        <f ca="1">SUM(X1050:OFFSET(X1050,0,('Financial Statements'!$L$28/$L$1052)-1))*$L$1053</f>
        <v>3.1705645065793755</v>
      </c>
      <c r="X1053" s="155">
        <f ca="1">SUM(Y1050:OFFSET(Y1050,0,('Financial Statements'!$L$28/$L$1052)-1))*$L$1053</f>
        <v>6.8640256820291032</v>
      </c>
      <c r="Y1053" s="155">
        <f ca="1">SUM(Z1050:OFFSET(Z1050,0,('Financial Statements'!$L$28/$L$1052)-1))*$L$1053</f>
        <v>8.6530856833621606</v>
      </c>
      <c r="Z1053" s="155">
        <f ca="1">SUM(AA1050:OFFSET(AA1050,0,('Financial Statements'!$L$28/$L$1052)-1))*$L$1053</f>
        <v>9.5224946797395091</v>
      </c>
      <c r="AA1053" s="155">
        <f ca="1">SUM(AB1050:OFFSET(AB1050,0,('Financial Statements'!$L$28/$L$1052)-1))*$L$1053</f>
        <v>8.6348626065223808</v>
      </c>
      <c r="AB1053" s="155">
        <f ca="1">SUM(AC1050:OFFSET(AC1050,0,('Financial Statements'!$L$28/$L$1052)-1))*$L$1053</f>
        <v>10.089788425221066</v>
      </c>
      <c r="AC1053" s="155">
        <f ca="1">SUM(AD1050:OFFSET(AD1050,0,('Financial Statements'!$L$28/$L$1052)-1))*$L$1053</f>
        <v>10.280194014081431</v>
      </c>
      <c r="AD1053" s="155">
        <f ca="1">SUM(AE1050:OFFSET(AE1050,0,('Financial Statements'!$L$28/$L$1052)-1))*$L$1053</f>
        <v>6.1587534548965452</v>
      </c>
      <c r="AE1053" s="155">
        <f ca="1">SUM(AF1050:OFFSET(AF1050,0,('Financial Statements'!$L$28/$L$1052)-1))*$L$1053</f>
        <v>5.998058206750124</v>
      </c>
      <c r="AF1053" s="155">
        <f ca="1">SUM(AG1050:OFFSET(AG1050,0,('Financial Statements'!$L$28/$L$1052)-1))*$L$1053</f>
        <v>7.7284931209347185</v>
      </c>
      <c r="AG1053" s="155">
        <f ca="1">SUM(AH1050:OFFSET(AH1050,0,('Financial Statements'!$L$28/$L$1052)-1))*$L$1053</f>
        <v>7.4236246032844893</v>
      </c>
      <c r="AH1053" s="155">
        <f ca="1">SUM(AI1050:OFFSET(AI1050,0,('Financial Statements'!$L$28/$L$1052)-1))*$L$1053</f>
        <v>9.1552731831699923</v>
      </c>
      <c r="AI1053" s="155">
        <f ca="1">SUM(AJ1050:OFFSET(AJ1050,0,('Financial Statements'!$L$28/$L$1052)-1))*$L$1053</f>
        <v>10.057635469606479</v>
      </c>
      <c r="AJ1053" s="155">
        <f ca="1">SUM(AK1050:OFFSET(AK1050,0,('Financial Statements'!$L$28/$L$1052)-1))*$L$1053</f>
        <v>9.9004521925836482</v>
      </c>
      <c r="AK1053" s="155">
        <f ca="1">SUM(AL1050:OFFSET(AL1050,0,('Financial Statements'!$L$28/$L$1052)-1))*$L$1053</f>
        <v>10.759840041493851</v>
      </c>
      <c r="AL1053" s="155">
        <f ca="1">SUM(AM1050:OFFSET(AM1050,0,('Financial Statements'!$L$28/$L$1052)-1))*$L$1053</f>
        <v>9.7100056841827573</v>
      </c>
      <c r="AM1053" s="155">
        <f ca="1">SUM(AN1050:OFFSET(AN1050,0,('Financial Statements'!$L$28/$L$1052)-1))*$L$1053</f>
        <v>8.785923966931481</v>
      </c>
      <c r="AN1053" s="155">
        <f ca="1">SUM(AO1050:OFFSET(AO1050,0,('Financial Statements'!$L$28/$L$1052)-1))*$L$1053</f>
        <v>4.6345026758544314</v>
      </c>
      <c r="AO1053" s="155">
        <f ca="1">SUM(AP1050:OFFSET(AP1050,0,('Financial Statements'!$L$28/$L$1052)-1))*$L$1053</f>
        <v>0</v>
      </c>
      <c r="AP1053" s="155">
        <f ca="1">SUM(AQ1050:OFFSET(AQ1050,0,('Financial Statements'!$L$28/$L$1052)-1))*$L$1053</f>
        <v>0</v>
      </c>
      <c r="AQ1053" s="155">
        <f ca="1">SUM(AR1050:OFFSET(AR1050,0,('Financial Statements'!$L$28/$L$1052)-1))*$L$1053</f>
        <v>0</v>
      </c>
      <c r="AR1053" s="155">
        <f ca="1">SUM(AS1050:OFFSET(AS1050,0,('Financial Statements'!$L$28/$L$1052)-1))*$L$1053</f>
        <v>0</v>
      </c>
      <c r="AS1053" s="155">
        <f ca="1">SUM(AT1050:OFFSET(AT1050,0,('Financial Statements'!$L$28/$L$1052)-1))*$L$1053</f>
        <v>0</v>
      </c>
      <c r="AT1053" s="155">
        <f ca="1">SUM(AU1050:OFFSET(AU1050,0,('Financial Statements'!$L$28/$L$1052)-1))*$L$1053</f>
        <v>0</v>
      </c>
      <c r="AU1053" s="155">
        <f ca="1">SUM(AV1050:OFFSET(AV1050,0,('Financial Statements'!$L$28/$L$1052)-1))*$L$1053</f>
        <v>0</v>
      </c>
      <c r="AV1053" s="155">
        <f ca="1">SUM(AW1050:OFFSET(AW1050,0,('Financial Statements'!$L$28/$L$1052)-1))*$L$1053</f>
        <v>0</v>
      </c>
      <c r="AW1053" s="155">
        <f ca="1">SUM(AX1050:OFFSET(AX1050,0,('Financial Statements'!$L$28/$L$1052)-1))*$L$1053</f>
        <v>0</v>
      </c>
      <c r="AX1053" s="155">
        <f ca="1">SUM(AY1050:OFFSET(AY1050,0,('Financial Statements'!$L$28/$L$1052)-1))*$L$1053</f>
        <v>0</v>
      </c>
      <c r="AY1053" s="155">
        <f ca="1">SUM(AZ1050:OFFSET(AZ1050,0,('Financial Statements'!$L$28/$L$1052)-1))*$L$1053</f>
        <v>0</v>
      </c>
      <c r="AZ1053" s="155">
        <f ca="1">SUM(BA1050:OFFSET(BA1050,0,('Financial Statements'!$L$28/$L$1052)-1))*$L$1053</f>
        <v>0</v>
      </c>
      <c r="BA1053" s="155">
        <f ca="1">SUM(BB1050:OFFSET(BB1050,0,('Financial Statements'!$L$28/$L$1052)-1))*$L$1053</f>
        <v>0</v>
      </c>
      <c r="BB1053" s="155">
        <f ca="1">SUM(BC1050:OFFSET(BC1050,0,('Financial Statements'!$L$28/$L$1052)-1))*$L$1053</f>
        <v>0</v>
      </c>
      <c r="BC1053" s="155">
        <f ca="1">SUM(BD1050:OFFSET(BD1050,0,('Financial Statements'!$L$28/$L$1052)-1))*$L$1053</f>
        <v>0</v>
      </c>
      <c r="BD1053" s="155">
        <f ca="1">SUM(BE1050:OFFSET(BE1050,0,('Financial Statements'!$L$28/$L$1052)-1))*$L$1053</f>
        <v>0</v>
      </c>
      <c r="BE1053" s="155">
        <f ca="1">SUM(BF1050:OFFSET(BF1050,0,('Financial Statements'!$L$28/$L$1052)-1))*$L$1053</f>
        <v>0</v>
      </c>
      <c r="BF1053" s="155">
        <f ca="1">SUM(BG1050:OFFSET(BG1050,0,('Financial Statements'!$L$28/$L$1052)-1))*$L$1053</f>
        <v>0</v>
      </c>
      <c r="BG1053" s="155">
        <f ca="1">SUM(BH1050:OFFSET(BH1050,0,('Financial Statements'!$L$28/$L$1052)-1))*$L$1053</f>
        <v>0</v>
      </c>
      <c r="BH1053" s="155">
        <f ca="1">SUM(BI1050:OFFSET(BI1050,0,('Financial Statements'!$L$28/$L$1052)-1))*$L$1053</f>
        <v>0</v>
      </c>
      <c r="BI1053" s="155">
        <f ca="1">SUM(BJ1050:OFFSET(BJ1050,0,('Financial Statements'!$L$28/$L$1052)-1))*$L$1053</f>
        <v>0</v>
      </c>
      <c r="BJ1053" s="155">
        <f ca="1">SUM(BK1050:OFFSET(BK1050,0,('Financial Statements'!$L$28/$L$1052)-1))*$L$1053</f>
        <v>0</v>
      </c>
      <c r="BK1053" s="155">
        <f ca="1">SUM(BL1050:OFFSET(BL1050,0,('Financial Statements'!$L$28/$L$1052)-1))*$L$1053</f>
        <v>0</v>
      </c>
      <c r="BL1053" s="155">
        <f ca="1">SUM(BM1050:OFFSET(BM1050,0,('Financial Statements'!$L$28/$L$1052)-1))*$L$1053</f>
        <v>0</v>
      </c>
      <c r="BM1053" s="155">
        <f ca="1">SUM(BN1050:OFFSET(BN1050,0,('Financial Statements'!$L$28/$L$1052)-1))*$L$1053</f>
        <v>0</v>
      </c>
      <c r="BN1053" s="155">
        <f ca="1">SUM(BO1050:OFFSET(BO1050,0,('Financial Statements'!$L$28/$L$1052)-1))*$L$1053</f>
        <v>0</v>
      </c>
      <c r="BO1053" s="155">
        <f ca="1">SUM(BP1050:OFFSET(BP1050,0,('Financial Statements'!$L$28/$L$1052)-1))*$L$1053</f>
        <v>0</v>
      </c>
      <c r="BP1053" s="155">
        <f ca="1">SUM(BQ1050:OFFSET(BQ1050,0,('Financial Statements'!$L$28/$L$1052)-1))*$L$1053</f>
        <v>0</v>
      </c>
      <c r="BQ1053" s="155">
        <f ca="1">SUM(BR1050:OFFSET(BR1050,0,('Financial Statements'!$L$28/$L$1052)-1))*$L$1053</f>
        <v>0</v>
      </c>
      <c r="BR1053" s="155">
        <f ca="1">SUM(BS1050:OFFSET(BS1050,0,('Financial Statements'!$L$28/$L$1052)-1))*$L$1053</f>
        <v>0</v>
      </c>
      <c r="BS1053" s="155">
        <f ca="1">SUM(BT1050:OFFSET(BT1050,0,('Financial Statements'!$L$28/$L$1052)-1))*$L$1053</f>
        <v>0</v>
      </c>
      <c r="BT1053" s="155">
        <f ca="1">SUM(BU1050:OFFSET(BU1050,0,('Financial Statements'!$L$28/$L$1052)-1))*$L$1053</f>
        <v>0</v>
      </c>
      <c r="BU1053" s="155">
        <f ca="1">SUM(BV1050:OFFSET(BV1050,0,('Financial Statements'!$L$28/$L$1052)-1))*$L$1053</f>
        <v>0</v>
      </c>
      <c r="BV1053" s="155">
        <f ca="1">SUM(BW1050:OFFSET(BW1050,0,('Financial Statements'!$L$28/$L$1052)-1))*$L$1053</f>
        <v>0</v>
      </c>
      <c r="BW1053" s="155">
        <f ca="1">SUM(BX1050:OFFSET(BX1050,0,('Financial Statements'!$L$28/$L$1052)-1))*$L$1053</f>
        <v>0</v>
      </c>
      <c r="BX1053" s="155">
        <f ca="1">SUM(BY1050:OFFSET(BY1050,0,('Financial Statements'!$L$28/$L$1052)-1))*$L$1053</f>
        <v>0</v>
      </c>
      <c r="BY1053" s="155">
        <f ca="1">SUM(BZ1050:OFFSET(BZ1050,0,('Financial Statements'!$L$28/$L$1052)-1))*$L$1053</f>
        <v>0</v>
      </c>
      <c r="BZ1053" s="155">
        <f ca="1">SUM(CA1050:OFFSET(CA1050,0,('Financial Statements'!$L$28/$L$1052)-1))*$L$1053</f>
        <v>0</v>
      </c>
      <c r="CA1053" s="155">
        <f ca="1">SUM(CB1050:OFFSET(CB1050,0,('Financial Statements'!$L$28/$L$1052)-1))*$L$1053</f>
        <v>0</v>
      </c>
      <c r="CB1053" s="155">
        <f ca="1">SUM(CC1050:OFFSET(CC1050,0,('Financial Statements'!$L$28/$L$1052)-1))*$L$1053</f>
        <v>0</v>
      </c>
      <c r="CC1053" s="155">
        <f ca="1">SUM(CD1050:OFFSET(CD1050,0,('Financial Statements'!$L$28/$L$1052)-1))*$L$1053</f>
        <v>0</v>
      </c>
      <c r="CD1053" s="155">
        <f ca="1">SUM(CE1050:OFFSET(CE1050,0,('Financial Statements'!$L$28/$L$1052)-1))*$L$1053</f>
        <v>0</v>
      </c>
      <c r="CE1053" s="155">
        <f ca="1">SUM(CF1050:OFFSET(CF1050,0,('Financial Statements'!$L$28/$L$1052)-1))*$L$1053</f>
        <v>0</v>
      </c>
      <c r="CF1053" s="155">
        <f ca="1">SUM(CG1050:OFFSET(CG1050,0,('Financial Statements'!$L$28/$L$1052)-1))*$L$1053</f>
        <v>0</v>
      </c>
      <c r="CG1053" s="155">
        <f ca="1">SUM(CH1050:OFFSET(CH1050,0,('Financial Statements'!$L$28/$L$1052)-1))*$L$1053</f>
        <v>0</v>
      </c>
      <c r="CH1053" s="155">
        <f ca="1">SUM(CI1050:OFFSET(CI1050,0,('Financial Statements'!$L$28/$L$1052)-1))*$L$1053</f>
        <v>0</v>
      </c>
      <c r="CI1053" s="155">
        <f ca="1">SUM(CJ1050:OFFSET(CJ1050,0,('Financial Statements'!$L$28/$L$1052)-1))*$L$1053</f>
        <v>0</v>
      </c>
      <c r="CJ1053" s="155">
        <f ca="1">SUM(CK1050:OFFSET(CK1050,0,('Financial Statements'!$L$28/$L$1052)-1))*$L$1053</f>
        <v>0</v>
      </c>
      <c r="CK1053" s="155">
        <f ca="1">SUM(CL1050:OFFSET(CL1050,0,('Financial Statements'!$L$28/$L$1052)-1))*$L$1053</f>
        <v>0</v>
      </c>
      <c r="CL1053" s="155">
        <f ca="1">SUM(CM1050:OFFSET(CM1050,0,('Financial Statements'!$L$28/$L$1052)-1))*$L$1053</f>
        <v>0</v>
      </c>
      <c r="CM1053" s="155">
        <f ca="1">SUM(CN1050:OFFSET(CN1050,0,('Financial Statements'!$L$28/$L$1052)-1))*$L$1053</f>
        <v>0</v>
      </c>
      <c r="CN1053" s="155">
        <f ca="1">SUM(CO1050:OFFSET(CO1050,0,('Financial Statements'!$L$28/$L$1052)-1))*$L$1053</f>
        <v>0</v>
      </c>
      <c r="CO1053" s="155">
        <f ca="1">SUM(CP1050:OFFSET(CP1050,0,('Financial Statements'!$L$28/$L$1052)-1))*$L$1053</f>
        <v>0</v>
      </c>
      <c r="CP1053" s="155">
        <v>0</v>
      </c>
    </row>
    <row r="1054" spans="2:94" ht="12.75" customHeight="1" outlineLevel="1" x14ac:dyDescent="0.2">
      <c r="R1054" s="155"/>
      <c r="S1054" s="155"/>
      <c r="T1054" s="155"/>
      <c r="U1054" s="155"/>
      <c r="V1054" s="155"/>
      <c r="W1054" s="155"/>
      <c r="X1054" s="155"/>
      <c r="Y1054" s="155"/>
      <c r="Z1054" s="155"/>
      <c r="AA1054" s="155"/>
      <c r="AB1054" s="155"/>
      <c r="AC1054" s="155"/>
      <c r="AD1054" s="155"/>
      <c r="AE1054" s="155"/>
      <c r="AF1054" s="155"/>
      <c r="AG1054" s="155"/>
      <c r="AH1054" s="155"/>
      <c r="AI1054" s="155"/>
      <c r="AJ1054" s="155"/>
      <c r="AK1054" s="155"/>
      <c r="AL1054" s="155"/>
      <c r="AM1054" s="155"/>
      <c r="AN1054" s="155"/>
      <c r="AO1054" s="155"/>
      <c r="AP1054" s="155"/>
      <c r="AQ1054" s="155"/>
      <c r="AR1054" s="155"/>
      <c r="AS1054" s="155"/>
      <c r="AT1054" s="155"/>
      <c r="AU1054" s="155"/>
      <c r="AV1054" s="155"/>
      <c r="AW1054" s="155"/>
      <c r="AX1054" s="155"/>
      <c r="AY1054" s="155"/>
      <c r="AZ1054" s="155"/>
      <c r="BA1054" s="155"/>
      <c r="BB1054" s="155"/>
      <c r="BC1054" s="155"/>
      <c r="BD1054" s="155"/>
      <c r="BE1054" s="155"/>
      <c r="BF1054" s="155"/>
      <c r="BG1054" s="155"/>
      <c r="BH1054" s="155"/>
      <c r="BI1054" s="155"/>
      <c r="BJ1054" s="155"/>
      <c r="BK1054" s="155"/>
      <c r="BL1054" s="155"/>
      <c r="BM1054" s="155"/>
      <c r="BN1054" s="155"/>
      <c r="BO1054" s="155"/>
      <c r="BP1054" s="155"/>
      <c r="BQ1054" s="155"/>
      <c r="BR1054" s="155"/>
      <c r="BS1054" s="155"/>
      <c r="BT1054" s="155"/>
      <c r="BU1054" s="155"/>
      <c r="BV1054" s="155"/>
      <c r="BW1054" s="155"/>
      <c r="BX1054" s="155"/>
      <c r="BY1054" s="155"/>
      <c r="BZ1054" s="155"/>
      <c r="CA1054" s="155"/>
      <c r="CB1054" s="155"/>
      <c r="CC1054" s="155"/>
      <c r="CD1054" s="155"/>
      <c r="CE1054" s="155"/>
      <c r="CF1054" s="155"/>
      <c r="CG1054" s="155"/>
      <c r="CH1054" s="155"/>
      <c r="CI1054" s="155"/>
      <c r="CJ1054" s="155"/>
      <c r="CK1054" s="155"/>
      <c r="CL1054" s="155"/>
      <c r="CM1054" s="155"/>
      <c r="CN1054" s="155"/>
      <c r="CO1054" s="155"/>
      <c r="CP1054" s="155"/>
    </row>
    <row r="1055" spans="2:94" ht="12.75" customHeight="1" outlineLevel="1" x14ac:dyDescent="0.2">
      <c r="B1055" s="3" t="s">
        <v>329</v>
      </c>
      <c r="J1055" s="5" t="s">
        <v>5</v>
      </c>
      <c r="P1055" s="127">
        <f>SUM(R1055:CP1055)</f>
        <v>2646.1677868696815</v>
      </c>
      <c r="R1055" s="155">
        <f>'Financial Statements'!R68</f>
        <v>0</v>
      </c>
      <c r="S1055" s="155">
        <f>'Financial Statements'!S68</f>
        <v>0</v>
      </c>
      <c r="T1055" s="155">
        <f>'Financial Statements'!T68</f>
        <v>0</v>
      </c>
      <c r="U1055" s="155">
        <f>'Financial Statements'!U68</f>
        <v>0</v>
      </c>
      <c r="V1055" s="155">
        <f>'Financial Statements'!V68</f>
        <v>0</v>
      </c>
      <c r="W1055" s="155">
        <f>'Financial Statements'!W68</f>
        <v>0</v>
      </c>
      <c r="X1055" s="155">
        <f>'Financial Statements'!X68</f>
        <v>21.47836169257026</v>
      </c>
      <c r="Y1055" s="155">
        <f>'Financial Statements'!Y68</f>
        <v>38.107368638246086</v>
      </c>
      <c r="Z1055" s="155">
        <f>'Financial Statements'!Z68</f>
        <v>42.008290684973943</v>
      </c>
      <c r="AA1055" s="155">
        <f>'Financial Statements'!AA68</f>
        <v>48.628666822514468</v>
      </c>
      <c r="AB1055" s="155">
        <f>'Financial Statements'!AB68</f>
        <v>39.402242031551268</v>
      </c>
      <c r="AC1055" s="155">
        <f>'Financial Statements'!AC68</f>
        <v>30.057970365227526</v>
      </c>
      <c r="AD1055" s="155">
        <f>'Financial Statements'!AD68</f>
        <v>38.052231888004712</v>
      </c>
      <c r="AE1055" s="155">
        <f>'Financial Statements'!AE68</f>
        <v>48.762595635266543</v>
      </c>
      <c r="AF1055" s="155">
        <f>'Financial Statements'!AF68</f>
        <v>58.920486012751795</v>
      </c>
      <c r="AG1055" s="155">
        <f>'Financial Statements'!AG68</f>
        <v>74.035743111202379</v>
      </c>
      <c r="AH1055" s="155">
        <f>'Financial Statements'!AH68</f>
        <v>57.575636533790814</v>
      </c>
      <c r="AI1055" s="155">
        <f>'Financial Statements'!AI68</f>
        <v>39.369097589332746</v>
      </c>
      <c r="AJ1055" s="155">
        <f>'Financial Statements'!AJ68</f>
        <v>62.023945431223325</v>
      </c>
      <c r="AK1055" s="155">
        <f>'Financial Statements'!AK68</f>
        <v>53.775356232518376</v>
      </c>
      <c r="AL1055" s="155">
        <f>'Financial Statements'!AL68</f>
        <v>89.637865579408142</v>
      </c>
      <c r="AM1055" s="155">
        <f>'Financial Statements'!AM68</f>
        <v>68.331370204753824</v>
      </c>
      <c r="AN1055" s="155">
        <f>'Financial Statements'!AN68</f>
        <v>56.770004095630767</v>
      </c>
      <c r="AO1055" s="155">
        <f>'Financial Statements'!AO68</f>
        <v>111.68374627438692</v>
      </c>
      <c r="AP1055" s="155">
        <f>'Financial Statements'!AP68</f>
        <v>121.42817602848082</v>
      </c>
      <c r="AQ1055" s="155">
        <f>'Financial Statements'!AQ68</f>
        <v>98.315197411027015</v>
      </c>
      <c r="AR1055" s="155">
        <f>'Financial Statements'!AR68</f>
        <v>138.16675260346582</v>
      </c>
      <c r="AS1055" s="155">
        <f>'Financial Statements'!AS68</f>
        <v>290.61933893215416</v>
      </c>
      <c r="AT1055" s="155">
        <f>'Financial Statements'!AT68</f>
        <v>294.47160367440154</v>
      </c>
      <c r="AU1055" s="155">
        <f>'Financial Statements'!AU68</f>
        <v>306.75843308060655</v>
      </c>
      <c r="AV1055" s="155">
        <f>'Financial Statements'!AV68</f>
        <v>302.01666300786621</v>
      </c>
      <c r="AW1055" s="155">
        <f>'Financial Statements'!AW68</f>
        <v>106.85191958208756</v>
      </c>
      <c r="AX1055" s="155">
        <f>'Financial Statements'!AX68</f>
        <v>8.918723726237948</v>
      </c>
      <c r="AY1055" s="155">
        <f>'Financial Statements'!AY68</f>
        <v>0</v>
      </c>
      <c r="AZ1055" s="155">
        <f>'Financial Statements'!AZ68</f>
        <v>0</v>
      </c>
      <c r="BA1055" s="155">
        <f>'Financial Statements'!BA68</f>
        <v>0</v>
      </c>
      <c r="BB1055" s="155">
        <f>'Financial Statements'!BB68</f>
        <v>0</v>
      </c>
      <c r="BC1055" s="155">
        <f>'Financial Statements'!BC68</f>
        <v>0</v>
      </c>
      <c r="BD1055" s="155">
        <f>'Financial Statements'!BD68</f>
        <v>0</v>
      </c>
      <c r="BE1055" s="155">
        <f>'Financial Statements'!BE68</f>
        <v>0</v>
      </c>
      <c r="BF1055" s="155">
        <f>'Financial Statements'!BF68</f>
        <v>0</v>
      </c>
      <c r="BG1055" s="155">
        <f>'Financial Statements'!BG68</f>
        <v>0</v>
      </c>
      <c r="BH1055" s="155">
        <f>'Financial Statements'!BH68</f>
        <v>0</v>
      </c>
      <c r="BI1055" s="155">
        <f>'Financial Statements'!BI68</f>
        <v>0</v>
      </c>
      <c r="BJ1055" s="155">
        <f>'Financial Statements'!BJ68</f>
        <v>0</v>
      </c>
      <c r="BK1055" s="155">
        <f>'Financial Statements'!BK68</f>
        <v>0</v>
      </c>
      <c r="BL1055" s="155">
        <f>'Financial Statements'!BL68</f>
        <v>0</v>
      </c>
      <c r="BM1055" s="155">
        <f>'Financial Statements'!BM68</f>
        <v>0</v>
      </c>
      <c r="BN1055" s="155">
        <f>'Financial Statements'!BN68</f>
        <v>0</v>
      </c>
      <c r="BO1055" s="155">
        <f>'Financial Statements'!BO68</f>
        <v>0</v>
      </c>
      <c r="BP1055" s="155">
        <f>'Financial Statements'!BP68</f>
        <v>0</v>
      </c>
      <c r="BQ1055" s="155">
        <f>'Financial Statements'!BQ68</f>
        <v>0</v>
      </c>
      <c r="BR1055" s="155">
        <f>'Financial Statements'!BR68</f>
        <v>0</v>
      </c>
      <c r="BS1055" s="155">
        <f>'Financial Statements'!BS68</f>
        <v>0</v>
      </c>
      <c r="BT1055" s="155">
        <f>'Financial Statements'!BT68</f>
        <v>0</v>
      </c>
      <c r="BU1055" s="155">
        <f>'Financial Statements'!BU68</f>
        <v>0</v>
      </c>
      <c r="BV1055" s="155">
        <f>'Financial Statements'!BV68</f>
        <v>0</v>
      </c>
      <c r="BW1055" s="155">
        <f>'Financial Statements'!BW68</f>
        <v>0</v>
      </c>
      <c r="BX1055" s="155">
        <f>'Financial Statements'!BX68</f>
        <v>0</v>
      </c>
      <c r="BY1055" s="155">
        <f>'Financial Statements'!BY68</f>
        <v>0</v>
      </c>
      <c r="BZ1055" s="155">
        <f>'Financial Statements'!BZ68</f>
        <v>0</v>
      </c>
      <c r="CA1055" s="155">
        <f>'Financial Statements'!CA68</f>
        <v>0</v>
      </c>
      <c r="CB1055" s="155">
        <f>'Financial Statements'!CB68</f>
        <v>0</v>
      </c>
      <c r="CC1055" s="155">
        <f>'Financial Statements'!CC68</f>
        <v>0</v>
      </c>
      <c r="CD1055" s="155">
        <f>'Financial Statements'!CD68</f>
        <v>0</v>
      </c>
      <c r="CE1055" s="155">
        <f>'Financial Statements'!CE68</f>
        <v>0</v>
      </c>
      <c r="CF1055" s="155">
        <f>'Financial Statements'!CF68</f>
        <v>0</v>
      </c>
      <c r="CG1055" s="155">
        <f>'Financial Statements'!CG68</f>
        <v>0</v>
      </c>
      <c r="CH1055" s="155">
        <f>'Financial Statements'!CH68</f>
        <v>0</v>
      </c>
      <c r="CI1055" s="155">
        <f>'Financial Statements'!CI68</f>
        <v>0</v>
      </c>
      <c r="CJ1055" s="155">
        <f>'Financial Statements'!CJ68</f>
        <v>0</v>
      </c>
      <c r="CK1055" s="155">
        <f>'Financial Statements'!CK68</f>
        <v>0</v>
      </c>
      <c r="CL1055" s="155">
        <f>'Financial Statements'!CL68</f>
        <v>0</v>
      </c>
      <c r="CM1055" s="155">
        <f>'Financial Statements'!CM68</f>
        <v>0</v>
      </c>
      <c r="CN1055" s="155">
        <f>'Financial Statements'!CN68</f>
        <v>0</v>
      </c>
      <c r="CO1055" s="155">
        <f>'Financial Statements'!CO68</f>
        <v>0</v>
      </c>
      <c r="CP1055" s="155">
        <f>'Financial Statements'!CP68</f>
        <v>0</v>
      </c>
    </row>
    <row r="1056" spans="2:94" ht="12.75" customHeight="1" outlineLevel="1" x14ac:dyDescent="0.2">
      <c r="R1056" s="155"/>
      <c r="S1056" s="155"/>
      <c r="T1056" s="155"/>
      <c r="U1056" s="155"/>
      <c r="V1056" s="155"/>
      <c r="W1056" s="155"/>
      <c r="X1056" s="155"/>
      <c r="Y1056" s="155"/>
      <c r="Z1056" s="155"/>
      <c r="AA1056" s="155"/>
      <c r="AB1056" s="155"/>
      <c r="AC1056" s="155"/>
      <c r="AD1056" s="155"/>
      <c r="AE1056" s="155"/>
      <c r="AF1056" s="155"/>
      <c r="AG1056" s="155"/>
      <c r="AH1056" s="155"/>
      <c r="AI1056" s="155"/>
      <c r="AJ1056" s="155"/>
      <c r="AK1056" s="155"/>
      <c r="AL1056" s="155"/>
      <c r="AM1056" s="155"/>
      <c r="AN1056" s="155"/>
      <c r="AO1056" s="155"/>
      <c r="AP1056" s="155"/>
      <c r="AQ1056" s="155"/>
      <c r="AR1056" s="155"/>
      <c r="AS1056" s="155"/>
      <c r="AT1056" s="155"/>
      <c r="AU1056" s="155"/>
      <c r="AV1056" s="155"/>
      <c r="AW1056" s="155"/>
      <c r="AX1056" s="155"/>
      <c r="AY1056" s="155"/>
      <c r="AZ1056" s="155"/>
      <c r="BA1056" s="155"/>
      <c r="BB1056" s="155"/>
      <c r="BC1056" s="155"/>
      <c r="BD1056" s="155"/>
      <c r="BE1056" s="155"/>
      <c r="BF1056" s="155"/>
      <c r="BG1056" s="155"/>
      <c r="BH1056" s="155"/>
      <c r="BI1056" s="155"/>
      <c r="BJ1056" s="155"/>
      <c r="BK1056" s="155"/>
      <c r="BL1056" s="155"/>
      <c r="BM1056" s="155"/>
      <c r="BN1056" s="155"/>
      <c r="BO1056" s="155"/>
      <c r="BP1056" s="155"/>
      <c r="BQ1056" s="155"/>
      <c r="BR1056" s="155"/>
      <c r="BS1056" s="155"/>
      <c r="BT1056" s="155"/>
      <c r="BU1056" s="155"/>
      <c r="BV1056" s="155"/>
      <c r="BW1056" s="155"/>
      <c r="BX1056" s="155"/>
      <c r="BY1056" s="155"/>
      <c r="BZ1056" s="155"/>
      <c r="CA1056" s="155"/>
      <c r="CB1056" s="155"/>
      <c r="CC1056" s="155"/>
      <c r="CD1056" s="155"/>
      <c r="CE1056" s="155"/>
      <c r="CF1056" s="155"/>
      <c r="CG1056" s="155"/>
      <c r="CH1056" s="155"/>
      <c r="CI1056" s="155"/>
      <c r="CJ1056" s="155"/>
      <c r="CK1056" s="155"/>
      <c r="CL1056" s="155"/>
      <c r="CM1056" s="155"/>
      <c r="CN1056" s="155"/>
      <c r="CO1056" s="155"/>
      <c r="CP1056" s="155"/>
    </row>
    <row r="1057" spans="1:94" ht="12.75" customHeight="1" outlineLevel="1" x14ac:dyDescent="0.2">
      <c r="B1057" s="232" t="s">
        <v>238</v>
      </c>
      <c r="J1057" s="5" t="s">
        <v>5</v>
      </c>
      <c r="R1057" s="155">
        <f>R1061</f>
        <v>0</v>
      </c>
      <c r="S1057" s="155">
        <f t="shared" ref="S1057:CD1057" ca="1" si="540">S1061</f>
        <v>0</v>
      </c>
      <c r="T1057" s="155">
        <f t="shared" ca="1" si="540"/>
        <v>0</v>
      </c>
      <c r="U1057" s="155">
        <f t="shared" ca="1" si="540"/>
        <v>0</v>
      </c>
      <c r="V1057" s="155">
        <f t="shared" ca="1" si="540"/>
        <v>0</v>
      </c>
      <c r="W1057" s="155">
        <f t="shared" ca="1" si="540"/>
        <v>0</v>
      </c>
      <c r="X1057" s="155">
        <f t="shared" ca="1" si="540"/>
        <v>0</v>
      </c>
      <c r="Y1057" s="155">
        <f t="shared" ca="1" si="540"/>
        <v>6.8640256820291032</v>
      </c>
      <c r="Z1057" s="155">
        <f t="shared" ca="1" si="540"/>
        <v>8.6530856833621606</v>
      </c>
      <c r="AA1057" s="155">
        <f t="shared" ca="1" si="540"/>
        <v>9.5224946797395091</v>
      </c>
      <c r="AB1057" s="155">
        <f t="shared" ca="1" si="540"/>
        <v>8.6348626065223808</v>
      </c>
      <c r="AC1057" s="155">
        <f t="shared" ca="1" si="540"/>
        <v>10.089788425221066</v>
      </c>
      <c r="AD1057" s="155">
        <f t="shared" ca="1" si="540"/>
        <v>10.280194014081431</v>
      </c>
      <c r="AE1057" s="155">
        <f t="shared" ca="1" si="540"/>
        <v>6.1587534548965452</v>
      </c>
      <c r="AF1057" s="155">
        <f t="shared" ca="1" si="540"/>
        <v>5.998058206750124</v>
      </c>
      <c r="AG1057" s="155">
        <f t="shared" ca="1" si="540"/>
        <v>7.7284931209347185</v>
      </c>
      <c r="AH1057" s="155">
        <f t="shared" ca="1" si="540"/>
        <v>7.4236246032844893</v>
      </c>
      <c r="AI1057" s="155">
        <f t="shared" ca="1" si="540"/>
        <v>9.1552731831699923</v>
      </c>
      <c r="AJ1057" s="155">
        <f t="shared" ca="1" si="540"/>
        <v>10.057635469606479</v>
      </c>
      <c r="AK1057" s="155">
        <f t="shared" ca="1" si="540"/>
        <v>9.9004521925836482</v>
      </c>
      <c r="AL1057" s="155">
        <f t="shared" ca="1" si="540"/>
        <v>10.759840041493851</v>
      </c>
      <c r="AM1057" s="155">
        <f t="shared" ca="1" si="540"/>
        <v>9.7100056841827573</v>
      </c>
      <c r="AN1057" s="155">
        <f t="shared" ca="1" si="540"/>
        <v>8.785923966931481</v>
      </c>
      <c r="AO1057" s="155">
        <f t="shared" ca="1" si="540"/>
        <v>4.6345026758544314</v>
      </c>
      <c r="AP1057" s="155">
        <f t="shared" ca="1" si="540"/>
        <v>0</v>
      </c>
      <c r="AQ1057" s="155">
        <f t="shared" ca="1" si="540"/>
        <v>0</v>
      </c>
      <c r="AR1057" s="155">
        <f t="shared" ca="1" si="540"/>
        <v>0</v>
      </c>
      <c r="AS1057" s="155">
        <f t="shared" ca="1" si="540"/>
        <v>0</v>
      </c>
      <c r="AT1057" s="155">
        <f t="shared" ca="1" si="540"/>
        <v>0</v>
      </c>
      <c r="AU1057" s="155">
        <f t="shared" ca="1" si="540"/>
        <v>0</v>
      </c>
      <c r="AV1057" s="155">
        <f t="shared" ca="1" si="540"/>
        <v>0</v>
      </c>
      <c r="AW1057" s="155">
        <f t="shared" ca="1" si="540"/>
        <v>0</v>
      </c>
      <c r="AX1057" s="155">
        <f t="shared" ca="1" si="540"/>
        <v>0</v>
      </c>
      <c r="AY1057" s="155">
        <f t="shared" ca="1" si="540"/>
        <v>0</v>
      </c>
      <c r="AZ1057" s="155">
        <f t="shared" ca="1" si="540"/>
        <v>0</v>
      </c>
      <c r="BA1057" s="155">
        <f t="shared" ca="1" si="540"/>
        <v>0</v>
      </c>
      <c r="BB1057" s="155">
        <f t="shared" ca="1" si="540"/>
        <v>0</v>
      </c>
      <c r="BC1057" s="155">
        <f t="shared" ca="1" si="540"/>
        <v>0</v>
      </c>
      <c r="BD1057" s="155">
        <f t="shared" ca="1" si="540"/>
        <v>0</v>
      </c>
      <c r="BE1057" s="155">
        <f t="shared" ca="1" si="540"/>
        <v>0</v>
      </c>
      <c r="BF1057" s="155">
        <f t="shared" ca="1" si="540"/>
        <v>0</v>
      </c>
      <c r="BG1057" s="155">
        <f t="shared" ca="1" si="540"/>
        <v>0</v>
      </c>
      <c r="BH1057" s="155">
        <f t="shared" ca="1" si="540"/>
        <v>0</v>
      </c>
      <c r="BI1057" s="155">
        <f t="shared" ca="1" si="540"/>
        <v>0</v>
      </c>
      <c r="BJ1057" s="155">
        <f t="shared" ca="1" si="540"/>
        <v>0</v>
      </c>
      <c r="BK1057" s="155">
        <f t="shared" ca="1" si="540"/>
        <v>0</v>
      </c>
      <c r="BL1057" s="155">
        <f t="shared" ca="1" si="540"/>
        <v>0</v>
      </c>
      <c r="BM1057" s="155">
        <f t="shared" ca="1" si="540"/>
        <v>0</v>
      </c>
      <c r="BN1057" s="155">
        <f t="shared" ca="1" si="540"/>
        <v>0</v>
      </c>
      <c r="BO1057" s="155">
        <f t="shared" ca="1" si="540"/>
        <v>0</v>
      </c>
      <c r="BP1057" s="155">
        <f t="shared" ca="1" si="540"/>
        <v>0</v>
      </c>
      <c r="BQ1057" s="155">
        <f t="shared" ca="1" si="540"/>
        <v>0</v>
      </c>
      <c r="BR1057" s="155">
        <f t="shared" ca="1" si="540"/>
        <v>0</v>
      </c>
      <c r="BS1057" s="155">
        <f t="shared" ca="1" si="540"/>
        <v>0</v>
      </c>
      <c r="BT1057" s="155">
        <f t="shared" ca="1" si="540"/>
        <v>0</v>
      </c>
      <c r="BU1057" s="155">
        <f t="shared" ca="1" si="540"/>
        <v>0</v>
      </c>
      <c r="BV1057" s="155">
        <f t="shared" ca="1" si="540"/>
        <v>0</v>
      </c>
      <c r="BW1057" s="155">
        <f t="shared" ca="1" si="540"/>
        <v>0</v>
      </c>
      <c r="BX1057" s="155">
        <f t="shared" ca="1" si="540"/>
        <v>0</v>
      </c>
      <c r="BY1057" s="155">
        <f t="shared" ca="1" si="540"/>
        <v>0</v>
      </c>
      <c r="BZ1057" s="155">
        <f t="shared" ca="1" si="540"/>
        <v>0</v>
      </c>
      <c r="CA1057" s="155">
        <f t="shared" ca="1" si="540"/>
        <v>0</v>
      </c>
      <c r="CB1057" s="155">
        <f t="shared" ca="1" si="540"/>
        <v>0</v>
      </c>
      <c r="CC1057" s="155">
        <f t="shared" ca="1" si="540"/>
        <v>0</v>
      </c>
      <c r="CD1057" s="155">
        <f t="shared" ca="1" si="540"/>
        <v>0</v>
      </c>
      <c r="CE1057" s="155">
        <f t="shared" ref="CE1057:CP1057" ca="1" si="541">CE1061</f>
        <v>0</v>
      </c>
      <c r="CF1057" s="155">
        <f t="shared" ca="1" si="541"/>
        <v>0</v>
      </c>
      <c r="CG1057" s="155">
        <f t="shared" ca="1" si="541"/>
        <v>0</v>
      </c>
      <c r="CH1057" s="155">
        <f t="shared" ca="1" si="541"/>
        <v>0</v>
      </c>
      <c r="CI1057" s="155">
        <f t="shared" ca="1" si="541"/>
        <v>0</v>
      </c>
      <c r="CJ1057" s="155">
        <f t="shared" ca="1" si="541"/>
        <v>0</v>
      </c>
      <c r="CK1057" s="155">
        <f t="shared" ca="1" si="541"/>
        <v>0</v>
      </c>
      <c r="CL1057" s="155">
        <f t="shared" ca="1" si="541"/>
        <v>0</v>
      </c>
      <c r="CM1057" s="155">
        <f t="shared" ca="1" si="541"/>
        <v>0</v>
      </c>
      <c r="CN1057" s="155">
        <f t="shared" ca="1" si="541"/>
        <v>0</v>
      </c>
      <c r="CO1057" s="155">
        <f t="shared" ca="1" si="541"/>
        <v>0</v>
      </c>
      <c r="CP1057" s="155">
        <f t="shared" ca="1" si="541"/>
        <v>0</v>
      </c>
    </row>
    <row r="1058" spans="1:94" ht="12.75" customHeight="1" outlineLevel="1" x14ac:dyDescent="0.2">
      <c r="B1058" s="233" t="s">
        <v>330</v>
      </c>
      <c r="C1058" s="13"/>
      <c r="D1058" s="13"/>
      <c r="E1058" s="13"/>
      <c r="F1058" s="13"/>
      <c r="G1058" s="13"/>
      <c r="H1058" s="13"/>
      <c r="I1058" s="157"/>
      <c r="J1058" s="14" t="s">
        <v>5</v>
      </c>
      <c r="K1058" s="13"/>
      <c r="L1058" s="13"/>
      <c r="M1058" s="13"/>
      <c r="N1058" s="13"/>
      <c r="O1058" s="13"/>
      <c r="P1058" s="13"/>
      <c r="Q1058" s="13"/>
      <c r="R1058" s="208">
        <f ca="1">R1053</f>
        <v>0</v>
      </c>
      <c r="S1058" s="208">
        <f t="shared" ref="S1058:CD1058" ca="1" si="542">S1053</f>
        <v>0</v>
      </c>
      <c r="T1058" s="208">
        <f t="shared" ca="1" si="542"/>
        <v>0</v>
      </c>
      <c r="U1058" s="208">
        <f t="shared" ca="1" si="542"/>
        <v>0</v>
      </c>
      <c r="V1058" s="208">
        <f t="shared" ca="1" si="542"/>
        <v>0</v>
      </c>
      <c r="W1058" s="208">
        <f t="shared" ca="1" si="542"/>
        <v>3.1705645065793755</v>
      </c>
      <c r="X1058" s="208">
        <f t="shared" ca="1" si="542"/>
        <v>6.8640256820291032</v>
      </c>
      <c r="Y1058" s="208">
        <f t="shared" ca="1" si="542"/>
        <v>8.6530856833621606</v>
      </c>
      <c r="Z1058" s="208">
        <f t="shared" ca="1" si="542"/>
        <v>9.5224946797395091</v>
      </c>
      <c r="AA1058" s="208">
        <f t="shared" ca="1" si="542"/>
        <v>8.6348626065223808</v>
      </c>
      <c r="AB1058" s="208">
        <f t="shared" ca="1" si="542"/>
        <v>10.089788425221066</v>
      </c>
      <c r="AC1058" s="208">
        <f t="shared" ca="1" si="542"/>
        <v>10.280194014081431</v>
      </c>
      <c r="AD1058" s="208">
        <f t="shared" ca="1" si="542"/>
        <v>6.1587534548965452</v>
      </c>
      <c r="AE1058" s="208">
        <f t="shared" ca="1" si="542"/>
        <v>5.998058206750124</v>
      </c>
      <c r="AF1058" s="208">
        <f t="shared" ca="1" si="542"/>
        <v>7.7284931209347185</v>
      </c>
      <c r="AG1058" s="208">
        <f t="shared" ca="1" si="542"/>
        <v>7.4236246032844893</v>
      </c>
      <c r="AH1058" s="208">
        <f t="shared" ca="1" si="542"/>
        <v>9.1552731831699923</v>
      </c>
      <c r="AI1058" s="208">
        <f t="shared" ca="1" si="542"/>
        <v>10.057635469606479</v>
      </c>
      <c r="AJ1058" s="208">
        <f t="shared" ca="1" si="542"/>
        <v>9.9004521925836482</v>
      </c>
      <c r="AK1058" s="208">
        <f t="shared" ca="1" si="542"/>
        <v>10.759840041493851</v>
      </c>
      <c r="AL1058" s="208">
        <f t="shared" ca="1" si="542"/>
        <v>9.7100056841827573</v>
      </c>
      <c r="AM1058" s="208">
        <f t="shared" ca="1" si="542"/>
        <v>8.785923966931481</v>
      </c>
      <c r="AN1058" s="208">
        <f t="shared" ca="1" si="542"/>
        <v>4.6345026758544314</v>
      </c>
      <c r="AO1058" s="208">
        <f t="shared" ca="1" si="542"/>
        <v>0</v>
      </c>
      <c r="AP1058" s="208">
        <f t="shared" ca="1" si="542"/>
        <v>0</v>
      </c>
      <c r="AQ1058" s="208">
        <f t="shared" ca="1" si="542"/>
        <v>0</v>
      </c>
      <c r="AR1058" s="208">
        <f t="shared" ca="1" si="542"/>
        <v>0</v>
      </c>
      <c r="AS1058" s="208">
        <f t="shared" ca="1" si="542"/>
        <v>0</v>
      </c>
      <c r="AT1058" s="208">
        <f t="shared" ca="1" si="542"/>
        <v>0</v>
      </c>
      <c r="AU1058" s="208">
        <f t="shared" ca="1" si="542"/>
        <v>0</v>
      </c>
      <c r="AV1058" s="208">
        <f t="shared" ca="1" si="542"/>
        <v>0</v>
      </c>
      <c r="AW1058" s="208">
        <f t="shared" ca="1" si="542"/>
        <v>0</v>
      </c>
      <c r="AX1058" s="208">
        <f t="shared" ca="1" si="542"/>
        <v>0</v>
      </c>
      <c r="AY1058" s="208">
        <f t="shared" ca="1" si="542"/>
        <v>0</v>
      </c>
      <c r="AZ1058" s="208">
        <f t="shared" ca="1" si="542"/>
        <v>0</v>
      </c>
      <c r="BA1058" s="208">
        <f t="shared" ca="1" si="542"/>
        <v>0</v>
      </c>
      <c r="BB1058" s="208">
        <f t="shared" ca="1" si="542"/>
        <v>0</v>
      </c>
      <c r="BC1058" s="208">
        <f t="shared" ca="1" si="542"/>
        <v>0</v>
      </c>
      <c r="BD1058" s="208">
        <f t="shared" ca="1" si="542"/>
        <v>0</v>
      </c>
      <c r="BE1058" s="208">
        <f t="shared" ca="1" si="542"/>
        <v>0</v>
      </c>
      <c r="BF1058" s="208">
        <f t="shared" ca="1" si="542"/>
        <v>0</v>
      </c>
      <c r="BG1058" s="208">
        <f t="shared" ca="1" si="542"/>
        <v>0</v>
      </c>
      <c r="BH1058" s="208">
        <f t="shared" ca="1" si="542"/>
        <v>0</v>
      </c>
      <c r="BI1058" s="208">
        <f t="shared" ca="1" si="542"/>
        <v>0</v>
      </c>
      <c r="BJ1058" s="208">
        <f t="shared" ca="1" si="542"/>
        <v>0</v>
      </c>
      <c r="BK1058" s="208">
        <f t="shared" ca="1" si="542"/>
        <v>0</v>
      </c>
      <c r="BL1058" s="208">
        <f t="shared" ca="1" si="542"/>
        <v>0</v>
      </c>
      <c r="BM1058" s="208">
        <f t="shared" ca="1" si="542"/>
        <v>0</v>
      </c>
      <c r="BN1058" s="208">
        <f t="shared" ca="1" si="542"/>
        <v>0</v>
      </c>
      <c r="BO1058" s="208">
        <f t="shared" ca="1" si="542"/>
        <v>0</v>
      </c>
      <c r="BP1058" s="208">
        <f t="shared" ca="1" si="542"/>
        <v>0</v>
      </c>
      <c r="BQ1058" s="208">
        <f t="shared" ca="1" si="542"/>
        <v>0</v>
      </c>
      <c r="BR1058" s="208">
        <f t="shared" ca="1" si="542"/>
        <v>0</v>
      </c>
      <c r="BS1058" s="208">
        <f t="shared" ca="1" si="542"/>
        <v>0</v>
      </c>
      <c r="BT1058" s="208">
        <f t="shared" ca="1" si="542"/>
        <v>0</v>
      </c>
      <c r="BU1058" s="208">
        <f t="shared" ca="1" si="542"/>
        <v>0</v>
      </c>
      <c r="BV1058" s="208">
        <f t="shared" ca="1" si="542"/>
        <v>0</v>
      </c>
      <c r="BW1058" s="208">
        <f t="shared" ca="1" si="542"/>
        <v>0</v>
      </c>
      <c r="BX1058" s="208">
        <f t="shared" ca="1" si="542"/>
        <v>0</v>
      </c>
      <c r="BY1058" s="208">
        <f t="shared" ca="1" si="542"/>
        <v>0</v>
      </c>
      <c r="BZ1058" s="208">
        <f t="shared" ca="1" si="542"/>
        <v>0</v>
      </c>
      <c r="CA1058" s="208">
        <f t="shared" ca="1" si="542"/>
        <v>0</v>
      </c>
      <c r="CB1058" s="208">
        <f t="shared" ca="1" si="542"/>
        <v>0</v>
      </c>
      <c r="CC1058" s="208">
        <f t="shared" ca="1" si="542"/>
        <v>0</v>
      </c>
      <c r="CD1058" s="208">
        <f t="shared" ca="1" si="542"/>
        <v>0</v>
      </c>
      <c r="CE1058" s="208">
        <f t="shared" ref="CE1058:CP1058" ca="1" si="543">CE1053</f>
        <v>0</v>
      </c>
      <c r="CF1058" s="208">
        <f t="shared" ca="1" si="543"/>
        <v>0</v>
      </c>
      <c r="CG1058" s="208">
        <f t="shared" ca="1" si="543"/>
        <v>0</v>
      </c>
      <c r="CH1058" s="208">
        <f t="shared" ca="1" si="543"/>
        <v>0</v>
      </c>
      <c r="CI1058" s="208">
        <f t="shared" ca="1" si="543"/>
        <v>0</v>
      </c>
      <c r="CJ1058" s="208">
        <f t="shared" ca="1" si="543"/>
        <v>0</v>
      </c>
      <c r="CK1058" s="208">
        <f t="shared" ca="1" si="543"/>
        <v>0</v>
      </c>
      <c r="CL1058" s="208">
        <f t="shared" ca="1" si="543"/>
        <v>0</v>
      </c>
      <c r="CM1058" s="208">
        <f t="shared" ca="1" si="543"/>
        <v>0</v>
      </c>
      <c r="CN1058" s="208">
        <f t="shared" ca="1" si="543"/>
        <v>0</v>
      </c>
      <c r="CO1058" s="208">
        <f t="shared" ca="1" si="543"/>
        <v>0</v>
      </c>
      <c r="CP1058" s="208">
        <f t="shared" si="543"/>
        <v>0</v>
      </c>
    </row>
    <row r="1059" spans="1:94" ht="12.75" customHeight="1" outlineLevel="1" x14ac:dyDescent="0.2">
      <c r="B1059" s="232" t="s">
        <v>331</v>
      </c>
      <c r="J1059" s="5" t="s">
        <v>5</v>
      </c>
      <c r="R1059" s="155">
        <f ca="1">MAX(R1058-R1057,0)</f>
        <v>0</v>
      </c>
      <c r="S1059" s="155">
        <f t="shared" ref="S1059:CD1059" ca="1" si="544">MAX(S1058-S1057,0)</f>
        <v>0</v>
      </c>
      <c r="T1059" s="155">
        <f t="shared" ca="1" si="544"/>
        <v>0</v>
      </c>
      <c r="U1059" s="155">
        <f t="shared" ca="1" si="544"/>
        <v>0</v>
      </c>
      <c r="V1059" s="155">
        <f t="shared" ca="1" si="544"/>
        <v>0</v>
      </c>
      <c r="W1059" s="155">
        <f t="shared" ca="1" si="544"/>
        <v>3.1705645065793755</v>
      </c>
      <c r="X1059" s="155">
        <f t="shared" ca="1" si="544"/>
        <v>6.8640256820291032</v>
      </c>
      <c r="Y1059" s="155">
        <f t="shared" ca="1" si="544"/>
        <v>1.7890600013330573</v>
      </c>
      <c r="Z1059" s="155">
        <f t="shared" ca="1" si="544"/>
        <v>0.86940899637734859</v>
      </c>
      <c r="AA1059" s="155">
        <f t="shared" ca="1" si="544"/>
        <v>0</v>
      </c>
      <c r="AB1059" s="155">
        <f t="shared" ca="1" si="544"/>
        <v>1.4549258186986851</v>
      </c>
      <c r="AC1059" s="155">
        <f t="shared" ca="1" si="544"/>
        <v>0.19040558886036507</v>
      </c>
      <c r="AD1059" s="155">
        <f t="shared" ca="1" si="544"/>
        <v>0</v>
      </c>
      <c r="AE1059" s="155">
        <f t="shared" ca="1" si="544"/>
        <v>0</v>
      </c>
      <c r="AF1059" s="155">
        <f t="shared" ca="1" si="544"/>
        <v>1.7304349141845945</v>
      </c>
      <c r="AG1059" s="155">
        <f t="shared" ca="1" si="544"/>
        <v>0</v>
      </c>
      <c r="AH1059" s="155">
        <f t="shared" ca="1" si="544"/>
        <v>1.731648579885503</v>
      </c>
      <c r="AI1059" s="155">
        <f t="shared" ca="1" si="544"/>
        <v>0.90236228643648708</v>
      </c>
      <c r="AJ1059" s="155">
        <f t="shared" ca="1" si="544"/>
        <v>0</v>
      </c>
      <c r="AK1059" s="155">
        <f t="shared" ca="1" si="544"/>
        <v>0.85938784891020248</v>
      </c>
      <c r="AL1059" s="155">
        <f t="shared" ca="1" si="544"/>
        <v>0</v>
      </c>
      <c r="AM1059" s="155">
        <f t="shared" ca="1" si="544"/>
        <v>0</v>
      </c>
      <c r="AN1059" s="155">
        <f t="shared" ca="1" si="544"/>
        <v>0</v>
      </c>
      <c r="AO1059" s="155">
        <f t="shared" ca="1" si="544"/>
        <v>0</v>
      </c>
      <c r="AP1059" s="155">
        <f t="shared" ca="1" si="544"/>
        <v>0</v>
      </c>
      <c r="AQ1059" s="155">
        <f t="shared" ca="1" si="544"/>
        <v>0</v>
      </c>
      <c r="AR1059" s="155">
        <f t="shared" ca="1" si="544"/>
        <v>0</v>
      </c>
      <c r="AS1059" s="155">
        <f t="shared" ca="1" si="544"/>
        <v>0</v>
      </c>
      <c r="AT1059" s="155">
        <f t="shared" ca="1" si="544"/>
        <v>0</v>
      </c>
      <c r="AU1059" s="155">
        <f t="shared" ca="1" si="544"/>
        <v>0</v>
      </c>
      <c r="AV1059" s="155">
        <f t="shared" ca="1" si="544"/>
        <v>0</v>
      </c>
      <c r="AW1059" s="155">
        <f t="shared" ca="1" si="544"/>
        <v>0</v>
      </c>
      <c r="AX1059" s="155">
        <f t="shared" ca="1" si="544"/>
        <v>0</v>
      </c>
      <c r="AY1059" s="155">
        <f t="shared" ca="1" si="544"/>
        <v>0</v>
      </c>
      <c r="AZ1059" s="155">
        <f t="shared" ca="1" si="544"/>
        <v>0</v>
      </c>
      <c r="BA1059" s="155">
        <f t="shared" ca="1" si="544"/>
        <v>0</v>
      </c>
      <c r="BB1059" s="155">
        <f t="shared" ca="1" si="544"/>
        <v>0</v>
      </c>
      <c r="BC1059" s="155">
        <f t="shared" ca="1" si="544"/>
        <v>0</v>
      </c>
      <c r="BD1059" s="155">
        <f t="shared" ca="1" si="544"/>
        <v>0</v>
      </c>
      <c r="BE1059" s="155">
        <f t="shared" ca="1" si="544"/>
        <v>0</v>
      </c>
      <c r="BF1059" s="155">
        <f t="shared" ca="1" si="544"/>
        <v>0</v>
      </c>
      <c r="BG1059" s="155">
        <f t="shared" ca="1" si="544"/>
        <v>0</v>
      </c>
      <c r="BH1059" s="155">
        <f t="shared" ca="1" si="544"/>
        <v>0</v>
      </c>
      <c r="BI1059" s="155">
        <f t="shared" ca="1" si="544"/>
        <v>0</v>
      </c>
      <c r="BJ1059" s="155">
        <f t="shared" ca="1" si="544"/>
        <v>0</v>
      </c>
      <c r="BK1059" s="155">
        <f t="shared" ca="1" si="544"/>
        <v>0</v>
      </c>
      <c r="BL1059" s="155">
        <f t="shared" ca="1" si="544"/>
        <v>0</v>
      </c>
      <c r="BM1059" s="155">
        <f t="shared" ca="1" si="544"/>
        <v>0</v>
      </c>
      <c r="BN1059" s="155">
        <f t="shared" ca="1" si="544"/>
        <v>0</v>
      </c>
      <c r="BO1059" s="155">
        <f t="shared" ca="1" si="544"/>
        <v>0</v>
      </c>
      <c r="BP1059" s="155">
        <f t="shared" ca="1" si="544"/>
        <v>0</v>
      </c>
      <c r="BQ1059" s="155">
        <f t="shared" ca="1" si="544"/>
        <v>0</v>
      </c>
      <c r="BR1059" s="155">
        <f t="shared" ca="1" si="544"/>
        <v>0</v>
      </c>
      <c r="BS1059" s="155">
        <f t="shared" ca="1" si="544"/>
        <v>0</v>
      </c>
      <c r="BT1059" s="155">
        <f t="shared" ca="1" si="544"/>
        <v>0</v>
      </c>
      <c r="BU1059" s="155">
        <f t="shared" ca="1" si="544"/>
        <v>0</v>
      </c>
      <c r="BV1059" s="155">
        <f t="shared" ca="1" si="544"/>
        <v>0</v>
      </c>
      <c r="BW1059" s="155">
        <f t="shared" ca="1" si="544"/>
        <v>0</v>
      </c>
      <c r="BX1059" s="155">
        <f t="shared" ca="1" si="544"/>
        <v>0</v>
      </c>
      <c r="BY1059" s="155">
        <f t="shared" ca="1" si="544"/>
        <v>0</v>
      </c>
      <c r="BZ1059" s="155">
        <f t="shared" ca="1" si="544"/>
        <v>0</v>
      </c>
      <c r="CA1059" s="155">
        <f t="shared" ca="1" si="544"/>
        <v>0</v>
      </c>
      <c r="CB1059" s="155">
        <f t="shared" ca="1" si="544"/>
        <v>0</v>
      </c>
      <c r="CC1059" s="155">
        <f t="shared" ca="1" si="544"/>
        <v>0</v>
      </c>
      <c r="CD1059" s="155">
        <f t="shared" ca="1" si="544"/>
        <v>0</v>
      </c>
      <c r="CE1059" s="155">
        <f t="shared" ref="CE1059:CP1059" ca="1" si="545">MAX(CE1058-CE1057,0)</f>
        <v>0</v>
      </c>
      <c r="CF1059" s="155">
        <f t="shared" ca="1" si="545"/>
        <v>0</v>
      </c>
      <c r="CG1059" s="155">
        <f t="shared" ca="1" si="545"/>
        <v>0</v>
      </c>
      <c r="CH1059" s="155">
        <f t="shared" ca="1" si="545"/>
        <v>0</v>
      </c>
      <c r="CI1059" s="155">
        <f t="shared" ca="1" si="545"/>
        <v>0</v>
      </c>
      <c r="CJ1059" s="155">
        <f t="shared" ca="1" si="545"/>
        <v>0</v>
      </c>
      <c r="CK1059" s="155">
        <f t="shared" ca="1" si="545"/>
        <v>0</v>
      </c>
      <c r="CL1059" s="155">
        <f t="shared" ca="1" si="545"/>
        <v>0</v>
      </c>
      <c r="CM1059" s="155">
        <f t="shared" ca="1" si="545"/>
        <v>0</v>
      </c>
      <c r="CN1059" s="155">
        <f t="shared" ca="1" si="545"/>
        <v>0</v>
      </c>
      <c r="CO1059" s="155">
        <f t="shared" ca="1" si="545"/>
        <v>0</v>
      </c>
      <c r="CP1059" s="155">
        <f t="shared" ca="1" si="545"/>
        <v>0</v>
      </c>
    </row>
    <row r="1060" spans="1:94" ht="12.75" customHeight="1" outlineLevel="1" x14ac:dyDescent="0.2">
      <c r="R1060" s="155"/>
      <c r="S1060" s="155"/>
      <c r="T1060" s="155"/>
      <c r="U1060" s="155"/>
      <c r="V1060" s="155"/>
      <c r="W1060" s="155"/>
      <c r="X1060" s="155"/>
      <c r="Y1060" s="155"/>
      <c r="Z1060" s="155"/>
      <c r="AA1060" s="155"/>
      <c r="AB1060" s="155"/>
      <c r="AC1060" s="155"/>
      <c r="AD1060" s="155"/>
      <c r="AE1060" s="155"/>
      <c r="AF1060" s="155"/>
      <c r="AG1060" s="155"/>
      <c r="AH1060" s="155"/>
      <c r="AI1060" s="155"/>
      <c r="AJ1060" s="155"/>
      <c r="AK1060" s="155"/>
      <c r="AL1060" s="155"/>
      <c r="AM1060" s="155"/>
      <c r="AN1060" s="155"/>
      <c r="AO1060" s="155"/>
      <c r="AP1060" s="155"/>
      <c r="AQ1060" s="155"/>
      <c r="AR1060" s="155"/>
      <c r="AS1060" s="155"/>
      <c r="AT1060" s="155"/>
      <c r="AU1060" s="155"/>
      <c r="AV1060" s="155"/>
      <c r="AW1060" s="155"/>
      <c r="AX1060" s="155"/>
      <c r="AY1060" s="155"/>
      <c r="AZ1060" s="155"/>
      <c r="BA1060" s="155"/>
      <c r="BB1060" s="155"/>
      <c r="BC1060" s="155"/>
      <c r="BD1060" s="155"/>
      <c r="BE1060" s="155"/>
      <c r="BF1060" s="155"/>
      <c r="BG1060" s="155"/>
      <c r="BH1060" s="155"/>
      <c r="BI1060" s="155"/>
      <c r="BJ1060" s="155"/>
      <c r="BK1060" s="155"/>
      <c r="BL1060" s="155"/>
      <c r="BM1060" s="155"/>
      <c r="BN1060" s="155"/>
      <c r="BO1060" s="155"/>
      <c r="BP1060" s="155"/>
      <c r="BQ1060" s="155"/>
      <c r="BR1060" s="155"/>
      <c r="BS1060" s="155"/>
      <c r="BT1060" s="155"/>
      <c r="BU1060" s="155"/>
      <c r="BV1060" s="155"/>
      <c r="BW1060" s="155"/>
      <c r="BX1060" s="155"/>
      <c r="BY1060" s="155"/>
      <c r="BZ1060" s="155"/>
      <c r="CA1060" s="155"/>
      <c r="CB1060" s="155"/>
      <c r="CC1060" s="155"/>
      <c r="CD1060" s="155"/>
      <c r="CE1060" s="155"/>
      <c r="CF1060" s="155"/>
      <c r="CG1060" s="155"/>
      <c r="CH1060" s="155"/>
      <c r="CI1060" s="155"/>
      <c r="CJ1060" s="155"/>
      <c r="CK1060" s="155"/>
      <c r="CL1060" s="155"/>
      <c r="CM1060" s="155"/>
      <c r="CN1060" s="155"/>
      <c r="CO1060" s="155"/>
      <c r="CP1060" s="155"/>
    </row>
    <row r="1061" spans="1:94" ht="12.75" customHeight="1" outlineLevel="1" x14ac:dyDescent="0.2">
      <c r="B1061" s="232" t="s">
        <v>238</v>
      </c>
      <c r="J1061" s="5" t="s">
        <v>5</v>
      </c>
      <c r="R1061" s="209">
        <f>Q1064</f>
        <v>0</v>
      </c>
      <c r="S1061" s="209">
        <f t="shared" ref="S1061:CD1061" ca="1" si="546">R1064</f>
        <v>0</v>
      </c>
      <c r="T1061" s="209">
        <f t="shared" ca="1" si="546"/>
        <v>0</v>
      </c>
      <c r="U1061" s="209">
        <f t="shared" ca="1" si="546"/>
        <v>0</v>
      </c>
      <c r="V1061" s="209">
        <f t="shared" ca="1" si="546"/>
        <v>0</v>
      </c>
      <c r="W1061" s="209">
        <f t="shared" ca="1" si="546"/>
        <v>0</v>
      </c>
      <c r="X1061" s="209">
        <f t="shared" ca="1" si="546"/>
        <v>0</v>
      </c>
      <c r="Y1061" s="209">
        <f t="shared" ca="1" si="546"/>
        <v>6.8640256820291032</v>
      </c>
      <c r="Z1061" s="209">
        <f t="shared" ca="1" si="546"/>
        <v>8.6530856833621606</v>
      </c>
      <c r="AA1061" s="209">
        <f t="shared" ca="1" si="546"/>
        <v>9.5224946797395091</v>
      </c>
      <c r="AB1061" s="209">
        <f t="shared" ca="1" si="546"/>
        <v>8.6348626065223808</v>
      </c>
      <c r="AC1061" s="209">
        <f t="shared" ca="1" si="546"/>
        <v>10.089788425221066</v>
      </c>
      <c r="AD1061" s="209">
        <f t="shared" ca="1" si="546"/>
        <v>10.280194014081431</v>
      </c>
      <c r="AE1061" s="209">
        <f t="shared" ca="1" si="546"/>
        <v>6.1587534548965452</v>
      </c>
      <c r="AF1061" s="209">
        <f t="shared" ca="1" si="546"/>
        <v>5.998058206750124</v>
      </c>
      <c r="AG1061" s="209">
        <f t="shared" ca="1" si="546"/>
        <v>7.7284931209347185</v>
      </c>
      <c r="AH1061" s="209">
        <f t="shared" ca="1" si="546"/>
        <v>7.4236246032844893</v>
      </c>
      <c r="AI1061" s="209">
        <f t="shared" ca="1" si="546"/>
        <v>9.1552731831699923</v>
      </c>
      <c r="AJ1061" s="209">
        <f t="shared" ca="1" si="546"/>
        <v>10.057635469606479</v>
      </c>
      <c r="AK1061" s="209">
        <f t="shared" ca="1" si="546"/>
        <v>9.9004521925836482</v>
      </c>
      <c r="AL1061" s="209">
        <f t="shared" ca="1" si="546"/>
        <v>10.759840041493851</v>
      </c>
      <c r="AM1061" s="209">
        <f t="shared" ca="1" si="546"/>
        <v>9.7100056841827573</v>
      </c>
      <c r="AN1061" s="209">
        <f t="shared" ca="1" si="546"/>
        <v>8.785923966931481</v>
      </c>
      <c r="AO1061" s="209">
        <f t="shared" ca="1" si="546"/>
        <v>4.6345026758544314</v>
      </c>
      <c r="AP1061" s="209">
        <f t="shared" ca="1" si="546"/>
        <v>0</v>
      </c>
      <c r="AQ1061" s="209">
        <f t="shared" ca="1" si="546"/>
        <v>0</v>
      </c>
      <c r="AR1061" s="209">
        <f t="shared" ca="1" si="546"/>
        <v>0</v>
      </c>
      <c r="AS1061" s="209">
        <f t="shared" ca="1" si="546"/>
        <v>0</v>
      </c>
      <c r="AT1061" s="209">
        <f t="shared" ca="1" si="546"/>
        <v>0</v>
      </c>
      <c r="AU1061" s="209">
        <f t="shared" ca="1" si="546"/>
        <v>0</v>
      </c>
      <c r="AV1061" s="209">
        <f t="shared" ca="1" si="546"/>
        <v>0</v>
      </c>
      <c r="AW1061" s="209">
        <f t="shared" ca="1" si="546"/>
        <v>0</v>
      </c>
      <c r="AX1061" s="209">
        <f t="shared" ca="1" si="546"/>
        <v>0</v>
      </c>
      <c r="AY1061" s="209">
        <f t="shared" ca="1" si="546"/>
        <v>0</v>
      </c>
      <c r="AZ1061" s="209">
        <f t="shared" ca="1" si="546"/>
        <v>0</v>
      </c>
      <c r="BA1061" s="209">
        <f t="shared" ca="1" si="546"/>
        <v>0</v>
      </c>
      <c r="BB1061" s="209">
        <f t="shared" ca="1" si="546"/>
        <v>0</v>
      </c>
      <c r="BC1061" s="209">
        <f t="shared" ca="1" si="546"/>
        <v>0</v>
      </c>
      <c r="BD1061" s="209">
        <f t="shared" ca="1" si="546"/>
        <v>0</v>
      </c>
      <c r="BE1061" s="209">
        <f t="shared" ca="1" si="546"/>
        <v>0</v>
      </c>
      <c r="BF1061" s="209">
        <f t="shared" ca="1" si="546"/>
        <v>0</v>
      </c>
      <c r="BG1061" s="209">
        <f t="shared" ca="1" si="546"/>
        <v>0</v>
      </c>
      <c r="BH1061" s="209">
        <f t="shared" ca="1" si="546"/>
        <v>0</v>
      </c>
      <c r="BI1061" s="209">
        <f t="shared" ca="1" si="546"/>
        <v>0</v>
      </c>
      <c r="BJ1061" s="209">
        <f t="shared" ca="1" si="546"/>
        <v>0</v>
      </c>
      <c r="BK1061" s="209">
        <f t="shared" ca="1" si="546"/>
        <v>0</v>
      </c>
      <c r="BL1061" s="209">
        <f t="shared" ca="1" si="546"/>
        <v>0</v>
      </c>
      <c r="BM1061" s="209">
        <f t="shared" ca="1" si="546"/>
        <v>0</v>
      </c>
      <c r="BN1061" s="209">
        <f t="shared" ca="1" si="546"/>
        <v>0</v>
      </c>
      <c r="BO1061" s="209">
        <f t="shared" ca="1" si="546"/>
        <v>0</v>
      </c>
      <c r="BP1061" s="209">
        <f t="shared" ca="1" si="546"/>
        <v>0</v>
      </c>
      <c r="BQ1061" s="209">
        <f t="shared" ca="1" si="546"/>
        <v>0</v>
      </c>
      <c r="BR1061" s="209">
        <f t="shared" ca="1" si="546"/>
        <v>0</v>
      </c>
      <c r="BS1061" s="209">
        <f t="shared" ca="1" si="546"/>
        <v>0</v>
      </c>
      <c r="BT1061" s="209">
        <f t="shared" ca="1" si="546"/>
        <v>0</v>
      </c>
      <c r="BU1061" s="209">
        <f t="shared" ca="1" si="546"/>
        <v>0</v>
      </c>
      <c r="BV1061" s="209">
        <f t="shared" ca="1" si="546"/>
        <v>0</v>
      </c>
      <c r="BW1061" s="209">
        <f t="shared" ca="1" si="546"/>
        <v>0</v>
      </c>
      <c r="BX1061" s="209">
        <f t="shared" ca="1" si="546"/>
        <v>0</v>
      </c>
      <c r="BY1061" s="209">
        <f t="shared" ca="1" si="546"/>
        <v>0</v>
      </c>
      <c r="BZ1061" s="209">
        <f t="shared" ca="1" si="546"/>
        <v>0</v>
      </c>
      <c r="CA1061" s="209">
        <f t="shared" ca="1" si="546"/>
        <v>0</v>
      </c>
      <c r="CB1061" s="209">
        <f t="shared" ca="1" si="546"/>
        <v>0</v>
      </c>
      <c r="CC1061" s="209">
        <f t="shared" ca="1" si="546"/>
        <v>0</v>
      </c>
      <c r="CD1061" s="209">
        <f t="shared" ca="1" si="546"/>
        <v>0</v>
      </c>
      <c r="CE1061" s="209">
        <f t="shared" ref="CE1061:CP1061" ca="1" si="547">CD1064</f>
        <v>0</v>
      </c>
      <c r="CF1061" s="209">
        <f t="shared" ca="1" si="547"/>
        <v>0</v>
      </c>
      <c r="CG1061" s="209">
        <f t="shared" ca="1" si="547"/>
        <v>0</v>
      </c>
      <c r="CH1061" s="209">
        <f t="shared" ca="1" si="547"/>
        <v>0</v>
      </c>
      <c r="CI1061" s="209">
        <f t="shared" ca="1" si="547"/>
        <v>0</v>
      </c>
      <c r="CJ1061" s="209">
        <f t="shared" ca="1" si="547"/>
        <v>0</v>
      </c>
      <c r="CK1061" s="209">
        <f t="shared" ca="1" si="547"/>
        <v>0</v>
      </c>
      <c r="CL1061" s="209">
        <f t="shared" ca="1" si="547"/>
        <v>0</v>
      </c>
      <c r="CM1061" s="209">
        <f t="shared" ca="1" si="547"/>
        <v>0</v>
      </c>
      <c r="CN1061" s="209">
        <f t="shared" ca="1" si="547"/>
        <v>0</v>
      </c>
      <c r="CO1061" s="209">
        <f t="shared" ca="1" si="547"/>
        <v>0</v>
      </c>
      <c r="CP1061" s="209">
        <f t="shared" ca="1" si="547"/>
        <v>0</v>
      </c>
    </row>
    <row r="1062" spans="1:94" ht="12.75" customHeight="1" outlineLevel="1" x14ac:dyDescent="0.2">
      <c r="B1062" s="3" t="s">
        <v>332</v>
      </c>
      <c r="J1062" s="5" t="s">
        <v>5</v>
      </c>
      <c r="P1062" s="127">
        <f ca="1">SUM(R1062:CP1062)</f>
        <v>16.391659716715345</v>
      </c>
      <c r="R1062" s="155">
        <f ca="1">MIN(MAX(R1055,0),R1059)*R1048</f>
        <v>0</v>
      </c>
      <c r="S1062" s="155">
        <f t="shared" ref="S1062:CD1062" ca="1" si="548">MIN(MAX(S1055,0),S1059)*S1048</f>
        <v>0</v>
      </c>
      <c r="T1062" s="155">
        <f t="shared" ca="1" si="548"/>
        <v>0</v>
      </c>
      <c r="U1062" s="155">
        <f t="shared" ca="1" si="548"/>
        <v>0</v>
      </c>
      <c r="V1062" s="155">
        <f t="shared" ca="1" si="548"/>
        <v>0</v>
      </c>
      <c r="W1062" s="155">
        <f t="shared" ca="1" si="548"/>
        <v>0</v>
      </c>
      <c r="X1062" s="155">
        <f t="shared" ca="1" si="548"/>
        <v>6.8640256820291032</v>
      </c>
      <c r="Y1062" s="155">
        <f t="shared" ca="1" si="548"/>
        <v>1.7890600013330573</v>
      </c>
      <c r="Z1062" s="155">
        <f t="shared" ca="1" si="548"/>
        <v>0.86940899637734859</v>
      </c>
      <c r="AA1062" s="155">
        <f t="shared" ca="1" si="548"/>
        <v>0</v>
      </c>
      <c r="AB1062" s="155">
        <f t="shared" ca="1" si="548"/>
        <v>1.4549258186986851</v>
      </c>
      <c r="AC1062" s="155">
        <f t="shared" ca="1" si="548"/>
        <v>0.19040558886036507</v>
      </c>
      <c r="AD1062" s="155">
        <f t="shared" ca="1" si="548"/>
        <v>0</v>
      </c>
      <c r="AE1062" s="155">
        <f t="shared" ca="1" si="548"/>
        <v>0</v>
      </c>
      <c r="AF1062" s="155">
        <f t="shared" ca="1" si="548"/>
        <v>1.7304349141845945</v>
      </c>
      <c r="AG1062" s="155">
        <f t="shared" ca="1" si="548"/>
        <v>0</v>
      </c>
      <c r="AH1062" s="155">
        <f t="shared" ca="1" si="548"/>
        <v>1.731648579885503</v>
      </c>
      <c r="AI1062" s="155">
        <f t="shared" ca="1" si="548"/>
        <v>0.90236228643648708</v>
      </c>
      <c r="AJ1062" s="155">
        <f t="shared" ca="1" si="548"/>
        <v>0</v>
      </c>
      <c r="AK1062" s="155">
        <f t="shared" ca="1" si="548"/>
        <v>0.85938784891020248</v>
      </c>
      <c r="AL1062" s="155">
        <f t="shared" ca="1" si="548"/>
        <v>0</v>
      </c>
      <c r="AM1062" s="155">
        <f t="shared" ca="1" si="548"/>
        <v>0</v>
      </c>
      <c r="AN1062" s="155">
        <f t="shared" ca="1" si="548"/>
        <v>0</v>
      </c>
      <c r="AO1062" s="155">
        <f t="shared" ca="1" si="548"/>
        <v>0</v>
      </c>
      <c r="AP1062" s="155">
        <f t="shared" ca="1" si="548"/>
        <v>0</v>
      </c>
      <c r="AQ1062" s="155">
        <f t="shared" ca="1" si="548"/>
        <v>0</v>
      </c>
      <c r="AR1062" s="155">
        <f t="shared" ca="1" si="548"/>
        <v>0</v>
      </c>
      <c r="AS1062" s="155">
        <f t="shared" ca="1" si="548"/>
        <v>0</v>
      </c>
      <c r="AT1062" s="155">
        <f t="shared" ca="1" si="548"/>
        <v>0</v>
      </c>
      <c r="AU1062" s="155">
        <f t="shared" ca="1" si="548"/>
        <v>0</v>
      </c>
      <c r="AV1062" s="155">
        <f t="shared" ca="1" si="548"/>
        <v>0</v>
      </c>
      <c r="AW1062" s="155">
        <f t="shared" ca="1" si="548"/>
        <v>0</v>
      </c>
      <c r="AX1062" s="155">
        <f t="shared" ca="1" si="548"/>
        <v>0</v>
      </c>
      <c r="AY1062" s="155">
        <f t="shared" ca="1" si="548"/>
        <v>0</v>
      </c>
      <c r="AZ1062" s="155">
        <f t="shared" ca="1" si="548"/>
        <v>0</v>
      </c>
      <c r="BA1062" s="155">
        <f t="shared" ca="1" si="548"/>
        <v>0</v>
      </c>
      <c r="BB1062" s="155">
        <f t="shared" ca="1" si="548"/>
        <v>0</v>
      </c>
      <c r="BC1062" s="155">
        <f t="shared" ca="1" si="548"/>
        <v>0</v>
      </c>
      <c r="BD1062" s="155">
        <f t="shared" ca="1" si="548"/>
        <v>0</v>
      </c>
      <c r="BE1062" s="155">
        <f t="shared" ca="1" si="548"/>
        <v>0</v>
      </c>
      <c r="BF1062" s="155">
        <f t="shared" ca="1" si="548"/>
        <v>0</v>
      </c>
      <c r="BG1062" s="155">
        <f t="shared" ca="1" si="548"/>
        <v>0</v>
      </c>
      <c r="BH1062" s="155">
        <f t="shared" ca="1" si="548"/>
        <v>0</v>
      </c>
      <c r="BI1062" s="155">
        <f t="shared" ca="1" si="548"/>
        <v>0</v>
      </c>
      <c r="BJ1062" s="155">
        <f t="shared" ca="1" si="548"/>
        <v>0</v>
      </c>
      <c r="BK1062" s="155">
        <f t="shared" ca="1" si="548"/>
        <v>0</v>
      </c>
      <c r="BL1062" s="155">
        <f t="shared" ca="1" si="548"/>
        <v>0</v>
      </c>
      <c r="BM1062" s="155">
        <f t="shared" ca="1" si="548"/>
        <v>0</v>
      </c>
      <c r="BN1062" s="155">
        <f t="shared" ca="1" si="548"/>
        <v>0</v>
      </c>
      <c r="BO1062" s="155">
        <f t="shared" ca="1" si="548"/>
        <v>0</v>
      </c>
      <c r="BP1062" s="155">
        <f t="shared" ca="1" si="548"/>
        <v>0</v>
      </c>
      <c r="BQ1062" s="155">
        <f t="shared" ca="1" si="548"/>
        <v>0</v>
      </c>
      <c r="BR1062" s="155">
        <f t="shared" ca="1" si="548"/>
        <v>0</v>
      </c>
      <c r="BS1062" s="155">
        <f t="shared" ca="1" si="548"/>
        <v>0</v>
      </c>
      <c r="BT1062" s="155">
        <f t="shared" ca="1" si="548"/>
        <v>0</v>
      </c>
      <c r="BU1062" s="155">
        <f t="shared" ca="1" si="548"/>
        <v>0</v>
      </c>
      <c r="BV1062" s="155">
        <f t="shared" ca="1" si="548"/>
        <v>0</v>
      </c>
      <c r="BW1062" s="155">
        <f t="shared" ca="1" si="548"/>
        <v>0</v>
      </c>
      <c r="BX1062" s="155">
        <f t="shared" ca="1" si="548"/>
        <v>0</v>
      </c>
      <c r="BY1062" s="155">
        <f t="shared" ca="1" si="548"/>
        <v>0</v>
      </c>
      <c r="BZ1062" s="155">
        <f t="shared" ca="1" si="548"/>
        <v>0</v>
      </c>
      <c r="CA1062" s="155">
        <f t="shared" ca="1" si="548"/>
        <v>0</v>
      </c>
      <c r="CB1062" s="155">
        <f t="shared" ca="1" si="548"/>
        <v>0</v>
      </c>
      <c r="CC1062" s="155">
        <f t="shared" ca="1" si="548"/>
        <v>0</v>
      </c>
      <c r="CD1062" s="155">
        <f t="shared" ca="1" si="548"/>
        <v>0</v>
      </c>
      <c r="CE1062" s="155">
        <f t="shared" ref="CE1062:CP1062" ca="1" si="549">MIN(MAX(CE1055,0),CE1059)*CE1048</f>
        <v>0</v>
      </c>
      <c r="CF1062" s="155">
        <f t="shared" ca="1" si="549"/>
        <v>0</v>
      </c>
      <c r="CG1062" s="155">
        <f t="shared" ca="1" si="549"/>
        <v>0</v>
      </c>
      <c r="CH1062" s="155">
        <f t="shared" ca="1" si="549"/>
        <v>0</v>
      </c>
      <c r="CI1062" s="155">
        <f t="shared" ca="1" si="549"/>
        <v>0</v>
      </c>
      <c r="CJ1062" s="155">
        <f t="shared" ca="1" si="549"/>
        <v>0</v>
      </c>
      <c r="CK1062" s="155">
        <f t="shared" ca="1" si="549"/>
        <v>0</v>
      </c>
      <c r="CL1062" s="155">
        <f t="shared" ca="1" si="549"/>
        <v>0</v>
      </c>
      <c r="CM1062" s="155">
        <f t="shared" ca="1" si="549"/>
        <v>0</v>
      </c>
      <c r="CN1062" s="155">
        <f t="shared" ca="1" si="549"/>
        <v>0</v>
      </c>
      <c r="CO1062" s="155">
        <f t="shared" ca="1" si="549"/>
        <v>0</v>
      </c>
      <c r="CP1062" s="155">
        <f t="shared" ca="1" si="549"/>
        <v>0</v>
      </c>
    </row>
    <row r="1063" spans="1:94" ht="12.75" customHeight="1" outlineLevel="1" x14ac:dyDescent="0.2">
      <c r="B1063" s="3" t="s">
        <v>333</v>
      </c>
      <c r="J1063" s="5" t="s">
        <v>5</v>
      </c>
      <c r="P1063" s="127">
        <f ca="1">SUM(R1063:CP1063)</f>
        <v>16.391659716715345</v>
      </c>
      <c r="R1063" s="155">
        <f ca="1">MAX(R1061-R1058,0)</f>
        <v>0</v>
      </c>
      <c r="S1063" s="155">
        <f t="shared" ref="S1063:CD1063" ca="1" si="550">MAX(S1061-S1058,0)</f>
        <v>0</v>
      </c>
      <c r="T1063" s="155">
        <f t="shared" ca="1" si="550"/>
        <v>0</v>
      </c>
      <c r="U1063" s="155">
        <f t="shared" ca="1" si="550"/>
        <v>0</v>
      </c>
      <c r="V1063" s="155">
        <f t="shared" ca="1" si="550"/>
        <v>0</v>
      </c>
      <c r="W1063" s="155">
        <f t="shared" ca="1" si="550"/>
        <v>0</v>
      </c>
      <c r="X1063" s="155">
        <f t="shared" ca="1" si="550"/>
        <v>0</v>
      </c>
      <c r="Y1063" s="155">
        <f t="shared" ca="1" si="550"/>
        <v>0</v>
      </c>
      <c r="Z1063" s="155">
        <f t="shared" ca="1" si="550"/>
        <v>0</v>
      </c>
      <c r="AA1063" s="155">
        <f t="shared" ca="1" si="550"/>
        <v>0.88763207321712834</v>
      </c>
      <c r="AB1063" s="155">
        <f t="shared" ca="1" si="550"/>
        <v>0</v>
      </c>
      <c r="AC1063" s="155">
        <f t="shared" ca="1" si="550"/>
        <v>0</v>
      </c>
      <c r="AD1063" s="155">
        <f t="shared" ca="1" si="550"/>
        <v>4.1214405591848857</v>
      </c>
      <c r="AE1063" s="155">
        <f t="shared" ca="1" si="550"/>
        <v>0.16069524814642122</v>
      </c>
      <c r="AF1063" s="155">
        <f t="shared" ca="1" si="550"/>
        <v>0</v>
      </c>
      <c r="AG1063" s="155">
        <f t="shared" ca="1" si="550"/>
        <v>0.30486851765022926</v>
      </c>
      <c r="AH1063" s="155">
        <f t="shared" ca="1" si="550"/>
        <v>0</v>
      </c>
      <c r="AI1063" s="155">
        <f t="shared" ca="1" si="550"/>
        <v>0</v>
      </c>
      <c r="AJ1063" s="155">
        <f t="shared" ca="1" si="550"/>
        <v>0.15718327702283119</v>
      </c>
      <c r="AK1063" s="155">
        <f t="shared" ca="1" si="550"/>
        <v>0</v>
      </c>
      <c r="AL1063" s="155">
        <f t="shared" ca="1" si="550"/>
        <v>1.0498343573110933</v>
      </c>
      <c r="AM1063" s="155">
        <f t="shared" ca="1" si="550"/>
        <v>0.9240817172512763</v>
      </c>
      <c r="AN1063" s="155">
        <f t="shared" ca="1" si="550"/>
        <v>4.1514212910770496</v>
      </c>
      <c r="AO1063" s="155">
        <f t="shared" ca="1" si="550"/>
        <v>4.6345026758544314</v>
      </c>
      <c r="AP1063" s="155">
        <f t="shared" ca="1" si="550"/>
        <v>0</v>
      </c>
      <c r="AQ1063" s="155">
        <f t="shared" ca="1" si="550"/>
        <v>0</v>
      </c>
      <c r="AR1063" s="155">
        <f t="shared" ca="1" si="550"/>
        <v>0</v>
      </c>
      <c r="AS1063" s="155">
        <f t="shared" ca="1" si="550"/>
        <v>0</v>
      </c>
      <c r="AT1063" s="155">
        <f t="shared" ca="1" si="550"/>
        <v>0</v>
      </c>
      <c r="AU1063" s="155">
        <f t="shared" ca="1" si="550"/>
        <v>0</v>
      </c>
      <c r="AV1063" s="155">
        <f t="shared" ca="1" si="550"/>
        <v>0</v>
      </c>
      <c r="AW1063" s="155">
        <f t="shared" ca="1" si="550"/>
        <v>0</v>
      </c>
      <c r="AX1063" s="155">
        <f t="shared" ca="1" si="550"/>
        <v>0</v>
      </c>
      <c r="AY1063" s="155">
        <f t="shared" ca="1" si="550"/>
        <v>0</v>
      </c>
      <c r="AZ1063" s="155">
        <f t="shared" ca="1" si="550"/>
        <v>0</v>
      </c>
      <c r="BA1063" s="155">
        <f t="shared" ca="1" si="550"/>
        <v>0</v>
      </c>
      <c r="BB1063" s="155">
        <f t="shared" ca="1" si="550"/>
        <v>0</v>
      </c>
      <c r="BC1063" s="155">
        <f t="shared" ca="1" si="550"/>
        <v>0</v>
      </c>
      <c r="BD1063" s="155">
        <f t="shared" ca="1" si="550"/>
        <v>0</v>
      </c>
      <c r="BE1063" s="155">
        <f t="shared" ca="1" si="550"/>
        <v>0</v>
      </c>
      <c r="BF1063" s="155">
        <f t="shared" ca="1" si="550"/>
        <v>0</v>
      </c>
      <c r="BG1063" s="155">
        <f t="shared" ca="1" si="550"/>
        <v>0</v>
      </c>
      <c r="BH1063" s="155">
        <f t="shared" ca="1" si="550"/>
        <v>0</v>
      </c>
      <c r="BI1063" s="155">
        <f t="shared" ca="1" si="550"/>
        <v>0</v>
      </c>
      <c r="BJ1063" s="155">
        <f t="shared" ca="1" si="550"/>
        <v>0</v>
      </c>
      <c r="BK1063" s="155">
        <f t="shared" ca="1" si="550"/>
        <v>0</v>
      </c>
      <c r="BL1063" s="155">
        <f t="shared" ca="1" si="550"/>
        <v>0</v>
      </c>
      <c r="BM1063" s="155">
        <f t="shared" ca="1" si="550"/>
        <v>0</v>
      </c>
      <c r="BN1063" s="155">
        <f t="shared" ca="1" si="550"/>
        <v>0</v>
      </c>
      <c r="BO1063" s="155">
        <f t="shared" ca="1" si="550"/>
        <v>0</v>
      </c>
      <c r="BP1063" s="155">
        <f t="shared" ca="1" si="550"/>
        <v>0</v>
      </c>
      <c r="BQ1063" s="155">
        <f t="shared" ca="1" si="550"/>
        <v>0</v>
      </c>
      <c r="BR1063" s="155">
        <f t="shared" ca="1" si="550"/>
        <v>0</v>
      </c>
      <c r="BS1063" s="155">
        <f t="shared" ca="1" si="550"/>
        <v>0</v>
      </c>
      <c r="BT1063" s="155">
        <f t="shared" ca="1" si="550"/>
        <v>0</v>
      </c>
      <c r="BU1063" s="155">
        <f t="shared" ca="1" si="550"/>
        <v>0</v>
      </c>
      <c r="BV1063" s="155">
        <f t="shared" ca="1" si="550"/>
        <v>0</v>
      </c>
      <c r="BW1063" s="155">
        <f t="shared" ca="1" si="550"/>
        <v>0</v>
      </c>
      <c r="BX1063" s="155">
        <f t="shared" ca="1" si="550"/>
        <v>0</v>
      </c>
      <c r="BY1063" s="155">
        <f t="shared" ca="1" si="550"/>
        <v>0</v>
      </c>
      <c r="BZ1063" s="155">
        <f t="shared" ca="1" si="550"/>
        <v>0</v>
      </c>
      <c r="CA1063" s="155">
        <f t="shared" ca="1" si="550"/>
        <v>0</v>
      </c>
      <c r="CB1063" s="155">
        <f t="shared" ca="1" si="550"/>
        <v>0</v>
      </c>
      <c r="CC1063" s="155">
        <f t="shared" ca="1" si="550"/>
        <v>0</v>
      </c>
      <c r="CD1063" s="155">
        <f t="shared" ca="1" si="550"/>
        <v>0</v>
      </c>
      <c r="CE1063" s="155">
        <f t="shared" ref="CE1063:CP1063" ca="1" si="551">MAX(CE1061-CE1058,0)</f>
        <v>0</v>
      </c>
      <c r="CF1063" s="155">
        <f t="shared" ca="1" si="551"/>
        <v>0</v>
      </c>
      <c r="CG1063" s="155">
        <f t="shared" ca="1" si="551"/>
        <v>0</v>
      </c>
      <c r="CH1063" s="155">
        <f t="shared" ca="1" si="551"/>
        <v>0</v>
      </c>
      <c r="CI1063" s="155">
        <f t="shared" ca="1" si="551"/>
        <v>0</v>
      </c>
      <c r="CJ1063" s="155">
        <f t="shared" ca="1" si="551"/>
        <v>0</v>
      </c>
      <c r="CK1063" s="155">
        <f t="shared" ca="1" si="551"/>
        <v>0</v>
      </c>
      <c r="CL1063" s="155">
        <f t="shared" ca="1" si="551"/>
        <v>0</v>
      </c>
      <c r="CM1063" s="155">
        <f t="shared" ca="1" si="551"/>
        <v>0</v>
      </c>
      <c r="CN1063" s="155">
        <f t="shared" ca="1" si="551"/>
        <v>0</v>
      </c>
      <c r="CO1063" s="155">
        <f t="shared" ca="1" si="551"/>
        <v>0</v>
      </c>
      <c r="CP1063" s="155">
        <f t="shared" ca="1" si="551"/>
        <v>0</v>
      </c>
    </row>
    <row r="1064" spans="1:94" ht="12.75" customHeight="1" outlineLevel="1" x14ac:dyDescent="0.2">
      <c r="B1064" s="232" t="s">
        <v>242</v>
      </c>
      <c r="J1064" s="5" t="s">
        <v>5</v>
      </c>
      <c r="R1064" s="209">
        <f ca="1">R1061+R1062-R1063</f>
        <v>0</v>
      </c>
      <c r="S1064" s="209">
        <f t="shared" ref="S1064:CD1064" ca="1" si="552">S1061+S1062-S1063</f>
        <v>0</v>
      </c>
      <c r="T1064" s="209">
        <f t="shared" ca="1" si="552"/>
        <v>0</v>
      </c>
      <c r="U1064" s="209">
        <f t="shared" ca="1" si="552"/>
        <v>0</v>
      </c>
      <c r="V1064" s="209">
        <f t="shared" ca="1" si="552"/>
        <v>0</v>
      </c>
      <c r="W1064" s="209">
        <f t="shared" ca="1" si="552"/>
        <v>0</v>
      </c>
      <c r="X1064" s="209">
        <f t="shared" ca="1" si="552"/>
        <v>6.8640256820291032</v>
      </c>
      <c r="Y1064" s="209">
        <f t="shared" ca="1" si="552"/>
        <v>8.6530856833621606</v>
      </c>
      <c r="Z1064" s="209">
        <f t="shared" ca="1" si="552"/>
        <v>9.5224946797395091</v>
      </c>
      <c r="AA1064" s="209">
        <f t="shared" ca="1" si="552"/>
        <v>8.6348626065223808</v>
      </c>
      <c r="AB1064" s="209">
        <f t="shared" ca="1" si="552"/>
        <v>10.089788425221066</v>
      </c>
      <c r="AC1064" s="209">
        <f t="shared" ca="1" si="552"/>
        <v>10.280194014081431</v>
      </c>
      <c r="AD1064" s="209">
        <f t="shared" ca="1" si="552"/>
        <v>6.1587534548965452</v>
      </c>
      <c r="AE1064" s="209">
        <f t="shared" ca="1" si="552"/>
        <v>5.998058206750124</v>
      </c>
      <c r="AF1064" s="209">
        <f t="shared" ca="1" si="552"/>
        <v>7.7284931209347185</v>
      </c>
      <c r="AG1064" s="209">
        <f t="shared" ca="1" si="552"/>
        <v>7.4236246032844893</v>
      </c>
      <c r="AH1064" s="209">
        <f t="shared" ca="1" si="552"/>
        <v>9.1552731831699923</v>
      </c>
      <c r="AI1064" s="209">
        <f t="shared" ca="1" si="552"/>
        <v>10.057635469606479</v>
      </c>
      <c r="AJ1064" s="209">
        <f t="shared" ca="1" si="552"/>
        <v>9.9004521925836482</v>
      </c>
      <c r="AK1064" s="209">
        <f t="shared" ca="1" si="552"/>
        <v>10.759840041493851</v>
      </c>
      <c r="AL1064" s="209">
        <f t="shared" ca="1" si="552"/>
        <v>9.7100056841827573</v>
      </c>
      <c r="AM1064" s="209">
        <f t="shared" ca="1" si="552"/>
        <v>8.785923966931481</v>
      </c>
      <c r="AN1064" s="209">
        <f t="shared" ca="1" si="552"/>
        <v>4.6345026758544314</v>
      </c>
      <c r="AO1064" s="209">
        <f t="shared" ca="1" si="552"/>
        <v>0</v>
      </c>
      <c r="AP1064" s="209">
        <f t="shared" ca="1" si="552"/>
        <v>0</v>
      </c>
      <c r="AQ1064" s="209">
        <f t="shared" ca="1" si="552"/>
        <v>0</v>
      </c>
      <c r="AR1064" s="209">
        <f t="shared" ca="1" si="552"/>
        <v>0</v>
      </c>
      <c r="AS1064" s="209">
        <f t="shared" ca="1" si="552"/>
        <v>0</v>
      </c>
      <c r="AT1064" s="209">
        <f t="shared" ca="1" si="552"/>
        <v>0</v>
      </c>
      <c r="AU1064" s="209">
        <f t="shared" ca="1" si="552"/>
        <v>0</v>
      </c>
      <c r="AV1064" s="209">
        <f t="shared" ca="1" si="552"/>
        <v>0</v>
      </c>
      <c r="AW1064" s="209">
        <f t="shared" ca="1" si="552"/>
        <v>0</v>
      </c>
      <c r="AX1064" s="209">
        <f t="shared" ca="1" si="552"/>
        <v>0</v>
      </c>
      <c r="AY1064" s="209">
        <f t="shared" ca="1" si="552"/>
        <v>0</v>
      </c>
      <c r="AZ1064" s="209">
        <f t="shared" ca="1" si="552"/>
        <v>0</v>
      </c>
      <c r="BA1064" s="209">
        <f t="shared" ca="1" si="552"/>
        <v>0</v>
      </c>
      <c r="BB1064" s="209">
        <f t="shared" ca="1" si="552"/>
        <v>0</v>
      </c>
      <c r="BC1064" s="209">
        <f t="shared" ca="1" si="552"/>
        <v>0</v>
      </c>
      <c r="BD1064" s="209">
        <f t="shared" ca="1" si="552"/>
        <v>0</v>
      </c>
      <c r="BE1064" s="209">
        <f t="shared" ca="1" si="552"/>
        <v>0</v>
      </c>
      <c r="BF1064" s="209">
        <f t="shared" ca="1" si="552"/>
        <v>0</v>
      </c>
      <c r="BG1064" s="209">
        <f t="shared" ca="1" si="552"/>
        <v>0</v>
      </c>
      <c r="BH1064" s="209">
        <f t="shared" ca="1" si="552"/>
        <v>0</v>
      </c>
      <c r="BI1064" s="209">
        <f t="shared" ca="1" si="552"/>
        <v>0</v>
      </c>
      <c r="BJ1064" s="209">
        <f t="shared" ca="1" si="552"/>
        <v>0</v>
      </c>
      <c r="BK1064" s="209">
        <f t="shared" ca="1" si="552"/>
        <v>0</v>
      </c>
      <c r="BL1064" s="209">
        <f t="shared" ca="1" si="552"/>
        <v>0</v>
      </c>
      <c r="BM1064" s="209">
        <f t="shared" ca="1" si="552"/>
        <v>0</v>
      </c>
      <c r="BN1064" s="209">
        <f t="shared" ca="1" si="552"/>
        <v>0</v>
      </c>
      <c r="BO1064" s="209">
        <f t="shared" ca="1" si="552"/>
        <v>0</v>
      </c>
      <c r="BP1064" s="209">
        <f t="shared" ca="1" si="552"/>
        <v>0</v>
      </c>
      <c r="BQ1064" s="209">
        <f t="shared" ca="1" si="552"/>
        <v>0</v>
      </c>
      <c r="BR1064" s="209">
        <f t="shared" ca="1" si="552"/>
        <v>0</v>
      </c>
      <c r="BS1064" s="209">
        <f t="shared" ca="1" si="552"/>
        <v>0</v>
      </c>
      <c r="BT1064" s="209">
        <f t="shared" ca="1" si="552"/>
        <v>0</v>
      </c>
      <c r="BU1064" s="209">
        <f t="shared" ca="1" si="552"/>
        <v>0</v>
      </c>
      <c r="BV1064" s="209">
        <f t="shared" ca="1" si="552"/>
        <v>0</v>
      </c>
      <c r="BW1064" s="209">
        <f t="shared" ca="1" si="552"/>
        <v>0</v>
      </c>
      <c r="BX1064" s="209">
        <f t="shared" ca="1" si="552"/>
        <v>0</v>
      </c>
      <c r="BY1064" s="209">
        <f t="shared" ca="1" si="552"/>
        <v>0</v>
      </c>
      <c r="BZ1064" s="209">
        <f t="shared" ca="1" si="552"/>
        <v>0</v>
      </c>
      <c r="CA1064" s="209">
        <f t="shared" ca="1" si="552"/>
        <v>0</v>
      </c>
      <c r="CB1064" s="209">
        <f t="shared" ca="1" si="552"/>
        <v>0</v>
      </c>
      <c r="CC1064" s="209">
        <f t="shared" ca="1" si="552"/>
        <v>0</v>
      </c>
      <c r="CD1064" s="209">
        <f t="shared" ca="1" si="552"/>
        <v>0</v>
      </c>
      <c r="CE1064" s="209">
        <f t="shared" ref="CE1064:CP1064" ca="1" si="553">CE1061+CE1062-CE1063</f>
        <v>0</v>
      </c>
      <c r="CF1064" s="209">
        <f t="shared" ca="1" si="553"/>
        <v>0</v>
      </c>
      <c r="CG1064" s="209">
        <f t="shared" ca="1" si="553"/>
        <v>0</v>
      </c>
      <c r="CH1064" s="209">
        <f t="shared" ca="1" si="553"/>
        <v>0</v>
      </c>
      <c r="CI1064" s="209">
        <f t="shared" ca="1" si="553"/>
        <v>0</v>
      </c>
      <c r="CJ1064" s="209">
        <f t="shared" ca="1" si="553"/>
        <v>0</v>
      </c>
      <c r="CK1064" s="209">
        <f t="shared" ca="1" si="553"/>
        <v>0</v>
      </c>
      <c r="CL1064" s="209">
        <f t="shared" ca="1" si="553"/>
        <v>0</v>
      </c>
      <c r="CM1064" s="209">
        <f t="shared" ca="1" si="553"/>
        <v>0</v>
      </c>
      <c r="CN1064" s="209">
        <f t="shared" ca="1" si="553"/>
        <v>0</v>
      </c>
      <c r="CO1064" s="209">
        <f t="shared" ca="1" si="553"/>
        <v>0</v>
      </c>
      <c r="CP1064" s="209">
        <f t="shared" ca="1" si="553"/>
        <v>0</v>
      </c>
    </row>
    <row r="1065" spans="1:94" ht="12.75" customHeight="1" outlineLevel="1" x14ac:dyDescent="0.2">
      <c r="R1065" s="210"/>
    </row>
    <row r="1066" spans="1:94" ht="12.75" customHeight="1" outlineLevel="1" x14ac:dyDescent="0.2">
      <c r="L1066" s="135" t="s">
        <v>226</v>
      </c>
      <c r="R1066" s="210"/>
    </row>
    <row r="1067" spans="1:94" ht="12.75" customHeight="1" outlineLevel="1" x14ac:dyDescent="0.2">
      <c r="B1067" s="3" t="s">
        <v>334</v>
      </c>
      <c r="J1067" s="5" t="s">
        <v>227</v>
      </c>
      <c r="L1067" s="168" t="b">
        <f ca="1">IFERROR(AND(R1067:CP1067),"")</f>
        <v>1</v>
      </c>
      <c r="M1067" s="236"/>
      <c r="N1067" s="236"/>
      <c r="O1067" s="236"/>
      <c r="P1067" s="239"/>
      <c r="Q1067" s="236"/>
      <c r="R1067" s="147" t="str">
        <f>IF(R1048=1,R1064=R1053,"")</f>
        <v/>
      </c>
      <c r="S1067" s="147" t="str">
        <f t="shared" ref="S1067:CD1067" si="554">IF(S1048=1,S1064=S1053,"")</f>
        <v/>
      </c>
      <c r="T1067" s="147" t="str">
        <f t="shared" si="554"/>
        <v/>
      </c>
      <c r="U1067" s="147" t="str">
        <f t="shared" si="554"/>
        <v/>
      </c>
      <c r="V1067" s="147" t="str">
        <f t="shared" si="554"/>
        <v/>
      </c>
      <c r="W1067" s="147" t="str">
        <f t="shared" si="554"/>
        <v/>
      </c>
      <c r="X1067" s="147" t="b">
        <f t="shared" ca="1" si="554"/>
        <v>1</v>
      </c>
      <c r="Y1067" s="147" t="b">
        <f t="shared" ca="1" si="554"/>
        <v>1</v>
      </c>
      <c r="Z1067" s="147" t="b">
        <f t="shared" ca="1" si="554"/>
        <v>1</v>
      </c>
      <c r="AA1067" s="147" t="b">
        <f t="shared" ca="1" si="554"/>
        <v>1</v>
      </c>
      <c r="AB1067" s="147" t="b">
        <f t="shared" ca="1" si="554"/>
        <v>1</v>
      </c>
      <c r="AC1067" s="147" t="b">
        <f t="shared" ca="1" si="554"/>
        <v>1</v>
      </c>
      <c r="AD1067" s="147" t="b">
        <f t="shared" ca="1" si="554"/>
        <v>1</v>
      </c>
      <c r="AE1067" s="147" t="b">
        <f t="shared" ca="1" si="554"/>
        <v>1</v>
      </c>
      <c r="AF1067" s="147" t="b">
        <f t="shared" ca="1" si="554"/>
        <v>1</v>
      </c>
      <c r="AG1067" s="147" t="b">
        <f t="shared" ca="1" si="554"/>
        <v>1</v>
      </c>
      <c r="AH1067" s="147" t="b">
        <f t="shared" ca="1" si="554"/>
        <v>1</v>
      </c>
      <c r="AI1067" s="147" t="b">
        <f t="shared" ca="1" si="554"/>
        <v>1</v>
      </c>
      <c r="AJ1067" s="147" t="b">
        <f t="shared" ca="1" si="554"/>
        <v>1</v>
      </c>
      <c r="AK1067" s="147" t="b">
        <f t="shared" ca="1" si="554"/>
        <v>1</v>
      </c>
      <c r="AL1067" s="147" t="b">
        <f t="shared" ca="1" si="554"/>
        <v>1</v>
      </c>
      <c r="AM1067" s="147" t="b">
        <f t="shared" ca="1" si="554"/>
        <v>1</v>
      </c>
      <c r="AN1067" s="147" t="b">
        <f t="shared" ca="1" si="554"/>
        <v>1</v>
      </c>
      <c r="AO1067" s="147" t="str">
        <f t="shared" si="554"/>
        <v/>
      </c>
      <c r="AP1067" s="147" t="str">
        <f t="shared" si="554"/>
        <v/>
      </c>
      <c r="AQ1067" s="147" t="str">
        <f t="shared" si="554"/>
        <v/>
      </c>
      <c r="AR1067" s="147" t="str">
        <f t="shared" si="554"/>
        <v/>
      </c>
      <c r="AS1067" s="147" t="str">
        <f t="shared" si="554"/>
        <v/>
      </c>
      <c r="AT1067" s="147" t="str">
        <f t="shared" si="554"/>
        <v/>
      </c>
      <c r="AU1067" s="147" t="str">
        <f t="shared" si="554"/>
        <v/>
      </c>
      <c r="AV1067" s="147" t="str">
        <f t="shared" si="554"/>
        <v/>
      </c>
      <c r="AW1067" s="147" t="str">
        <f t="shared" si="554"/>
        <v/>
      </c>
      <c r="AX1067" s="147" t="str">
        <f t="shared" si="554"/>
        <v/>
      </c>
      <c r="AY1067" s="147" t="str">
        <f t="shared" si="554"/>
        <v/>
      </c>
      <c r="AZ1067" s="147" t="str">
        <f t="shared" si="554"/>
        <v/>
      </c>
      <c r="BA1067" s="147" t="str">
        <f t="shared" si="554"/>
        <v/>
      </c>
      <c r="BB1067" s="147" t="str">
        <f t="shared" si="554"/>
        <v/>
      </c>
      <c r="BC1067" s="147" t="str">
        <f t="shared" si="554"/>
        <v/>
      </c>
      <c r="BD1067" s="147" t="str">
        <f t="shared" si="554"/>
        <v/>
      </c>
      <c r="BE1067" s="147" t="str">
        <f t="shared" si="554"/>
        <v/>
      </c>
      <c r="BF1067" s="147" t="str">
        <f t="shared" si="554"/>
        <v/>
      </c>
      <c r="BG1067" s="147" t="str">
        <f t="shared" si="554"/>
        <v/>
      </c>
      <c r="BH1067" s="147" t="str">
        <f t="shared" si="554"/>
        <v/>
      </c>
      <c r="BI1067" s="147" t="str">
        <f t="shared" si="554"/>
        <v/>
      </c>
      <c r="BJ1067" s="147" t="str">
        <f t="shared" si="554"/>
        <v/>
      </c>
      <c r="BK1067" s="147" t="str">
        <f t="shared" si="554"/>
        <v/>
      </c>
      <c r="BL1067" s="147" t="str">
        <f t="shared" si="554"/>
        <v/>
      </c>
      <c r="BM1067" s="147" t="str">
        <f t="shared" si="554"/>
        <v/>
      </c>
      <c r="BN1067" s="147" t="str">
        <f t="shared" si="554"/>
        <v/>
      </c>
      <c r="BO1067" s="147" t="str">
        <f t="shared" si="554"/>
        <v/>
      </c>
      <c r="BP1067" s="147" t="str">
        <f t="shared" si="554"/>
        <v/>
      </c>
      <c r="BQ1067" s="147" t="str">
        <f t="shared" si="554"/>
        <v/>
      </c>
      <c r="BR1067" s="147" t="str">
        <f t="shared" si="554"/>
        <v/>
      </c>
      <c r="BS1067" s="147" t="str">
        <f t="shared" si="554"/>
        <v/>
      </c>
      <c r="BT1067" s="147" t="str">
        <f t="shared" si="554"/>
        <v/>
      </c>
      <c r="BU1067" s="147" t="str">
        <f t="shared" si="554"/>
        <v/>
      </c>
      <c r="BV1067" s="147" t="str">
        <f t="shared" si="554"/>
        <v/>
      </c>
      <c r="BW1067" s="147" t="str">
        <f t="shared" si="554"/>
        <v/>
      </c>
      <c r="BX1067" s="147" t="str">
        <f t="shared" si="554"/>
        <v/>
      </c>
      <c r="BY1067" s="147" t="str">
        <f t="shared" si="554"/>
        <v/>
      </c>
      <c r="BZ1067" s="147" t="str">
        <f t="shared" si="554"/>
        <v/>
      </c>
      <c r="CA1067" s="147" t="str">
        <f t="shared" si="554"/>
        <v/>
      </c>
      <c r="CB1067" s="147" t="str">
        <f t="shared" si="554"/>
        <v/>
      </c>
      <c r="CC1067" s="147" t="str">
        <f t="shared" si="554"/>
        <v/>
      </c>
      <c r="CD1067" s="147" t="str">
        <f t="shared" si="554"/>
        <v/>
      </c>
      <c r="CE1067" s="147" t="str">
        <f t="shared" ref="CE1067:CP1067" si="555">IF(CE1048=1,CE1064=CE1053,"")</f>
        <v/>
      </c>
      <c r="CF1067" s="147" t="str">
        <f t="shared" si="555"/>
        <v/>
      </c>
      <c r="CG1067" s="147" t="str">
        <f t="shared" si="555"/>
        <v/>
      </c>
      <c r="CH1067" s="147" t="str">
        <f t="shared" si="555"/>
        <v/>
      </c>
      <c r="CI1067" s="147" t="str">
        <f t="shared" si="555"/>
        <v/>
      </c>
      <c r="CJ1067" s="147" t="str">
        <f t="shared" si="555"/>
        <v/>
      </c>
      <c r="CK1067" s="147" t="str">
        <f t="shared" si="555"/>
        <v/>
      </c>
      <c r="CL1067" s="147" t="str">
        <f t="shared" si="555"/>
        <v/>
      </c>
      <c r="CM1067" s="147" t="str">
        <f t="shared" si="555"/>
        <v/>
      </c>
      <c r="CN1067" s="147" t="str">
        <f t="shared" si="555"/>
        <v/>
      </c>
      <c r="CO1067" s="147" t="str">
        <f t="shared" si="555"/>
        <v/>
      </c>
      <c r="CP1067" s="147" t="str">
        <f t="shared" si="555"/>
        <v/>
      </c>
    </row>
    <row r="1068" spans="1:94" ht="12.75" customHeight="1" outlineLevel="1" x14ac:dyDescent="0.2"/>
    <row r="1069" spans="1:94" s="380" customFormat="1" ht="12.75" customHeight="1" x14ac:dyDescent="0.2">
      <c r="A1069" s="377" t="s">
        <v>371</v>
      </c>
      <c r="B1069" s="377"/>
      <c r="C1069" s="377"/>
      <c r="D1069" s="377"/>
      <c r="E1069" s="377"/>
      <c r="F1069" s="377"/>
      <c r="G1069" s="377"/>
      <c r="H1069" s="377"/>
      <c r="I1069" s="378"/>
      <c r="J1069" s="379"/>
      <c r="K1069" s="377"/>
      <c r="L1069" s="377"/>
      <c r="M1069" s="377"/>
      <c r="N1069" s="377"/>
      <c r="O1069" s="377"/>
      <c r="P1069" s="377"/>
      <c r="Q1069" s="377"/>
      <c r="R1069" s="377"/>
      <c r="S1069" s="377"/>
      <c r="T1069" s="377"/>
      <c r="U1069" s="377"/>
      <c r="V1069" s="377"/>
      <c r="W1069" s="377"/>
      <c r="X1069" s="377"/>
      <c r="Y1069" s="377"/>
      <c r="Z1069" s="377"/>
      <c r="AA1069" s="377"/>
      <c r="AB1069" s="377"/>
      <c r="AC1069" s="377"/>
      <c r="AD1069" s="377"/>
      <c r="AE1069" s="377"/>
      <c r="AF1069" s="377"/>
      <c r="AG1069" s="377"/>
      <c r="AH1069" s="377"/>
      <c r="AI1069" s="377"/>
      <c r="AJ1069" s="377"/>
      <c r="AK1069" s="377"/>
      <c r="AL1069" s="377"/>
      <c r="AM1069" s="377"/>
      <c r="AN1069" s="377"/>
      <c r="AO1069" s="377"/>
      <c r="AP1069" s="377"/>
      <c r="AQ1069" s="377"/>
      <c r="AR1069" s="377"/>
      <c r="AS1069" s="377"/>
      <c r="AT1069" s="377"/>
      <c r="AU1069" s="377"/>
      <c r="AV1069" s="377"/>
      <c r="AW1069" s="377"/>
      <c r="AX1069" s="377"/>
      <c r="AY1069" s="377"/>
      <c r="AZ1069" s="377"/>
      <c r="BA1069" s="377"/>
      <c r="BB1069" s="377"/>
      <c r="BC1069" s="377"/>
      <c r="BD1069" s="377"/>
      <c r="BE1069" s="377"/>
      <c r="BF1069" s="377"/>
      <c r="BG1069" s="377"/>
      <c r="BH1069" s="377"/>
      <c r="BI1069" s="377"/>
      <c r="BJ1069" s="377"/>
      <c r="BK1069" s="377"/>
      <c r="BL1069" s="377"/>
      <c r="BM1069" s="377"/>
      <c r="BN1069" s="377"/>
      <c r="BO1069" s="377"/>
      <c r="BP1069" s="377"/>
      <c r="BQ1069" s="377"/>
      <c r="BR1069" s="377"/>
      <c r="BS1069" s="377"/>
      <c r="BT1069" s="377"/>
      <c r="BU1069" s="377"/>
      <c r="BV1069" s="377"/>
      <c r="BW1069" s="377"/>
      <c r="BX1069" s="377"/>
      <c r="BY1069" s="377"/>
      <c r="BZ1069" s="377"/>
      <c r="CA1069" s="377"/>
      <c r="CB1069" s="377"/>
      <c r="CC1069" s="377"/>
      <c r="CD1069" s="377"/>
      <c r="CE1069" s="377"/>
      <c r="CF1069" s="377"/>
      <c r="CG1069" s="377"/>
      <c r="CH1069" s="377"/>
      <c r="CI1069" s="377"/>
      <c r="CJ1069" s="377"/>
      <c r="CK1069" s="377"/>
      <c r="CL1069" s="377"/>
      <c r="CM1069" s="377"/>
      <c r="CN1069" s="377"/>
      <c r="CO1069" s="377"/>
      <c r="CP1069" s="377"/>
    </row>
    <row r="1070" spans="1:94" ht="12.75" customHeight="1" x14ac:dyDescent="0.2"/>
    <row r="1071" spans="1:94" ht="12.75" customHeight="1" x14ac:dyDescent="0.25">
      <c r="B1071" s="3" t="s">
        <v>380</v>
      </c>
      <c r="J1071" s="306" t="s">
        <v>5</v>
      </c>
      <c r="K1071"/>
      <c r="L1071"/>
      <c r="M1071"/>
      <c r="N1071"/>
      <c r="P1071" s="309">
        <f>SUM(R1071:CP1071)</f>
        <v>3597.0652113956035</v>
      </c>
      <c r="R1071" s="155">
        <f>'Financial Statements'!R24</f>
        <v>0</v>
      </c>
      <c r="S1071" s="155">
        <f>'Financial Statements'!S24</f>
        <v>0</v>
      </c>
      <c r="T1071" s="155">
        <f>'Financial Statements'!T24</f>
        <v>0</v>
      </c>
      <c r="U1071" s="155">
        <f>'Financial Statements'!U24</f>
        <v>0</v>
      </c>
      <c r="V1071" s="155">
        <f>'Financial Statements'!V24</f>
        <v>0</v>
      </c>
      <c r="W1071" s="155">
        <f>'Financial Statements'!W24</f>
        <v>0</v>
      </c>
      <c r="X1071" s="155">
        <f>'Financial Statements'!X24</f>
        <v>44.737861431677572</v>
      </c>
      <c r="Y1071" s="155">
        <f>'Financial Statements'!Y24</f>
        <v>53.461656130989809</v>
      </c>
      <c r="Z1071" s="155">
        <f>'Financial Statements'!Z24</f>
        <v>67.691576813817306</v>
      </c>
      <c r="AA1071" s="155">
        <f>'Financial Statements'!AA24</f>
        <v>82.83529947988967</v>
      </c>
      <c r="AB1071" s="155">
        <f>'Financial Statements'!AB24</f>
        <v>65.68669163923542</v>
      </c>
      <c r="AC1071" s="155">
        <f>'Financial Statements'!AC24</f>
        <v>55.097836282140079</v>
      </c>
      <c r="AD1071" s="155">
        <f>'Financial Statements'!AD24</f>
        <v>66.536770501729023</v>
      </c>
      <c r="AE1071" s="155">
        <f>'Financial Statements'!AE24</f>
        <v>78.645514065859203</v>
      </c>
      <c r="AF1071" s="155">
        <f>'Financial Statements'!AF24</f>
        <v>95.7044147316726</v>
      </c>
      <c r="AG1071" s="155">
        <f>'Financial Statements'!AG24</f>
        <v>118.02315846183407</v>
      </c>
      <c r="AH1071" s="155">
        <f>'Financial Statements'!AH24</f>
        <v>88.389499258488897</v>
      </c>
      <c r="AI1071" s="155">
        <f>'Financial Statements'!AI24</f>
        <v>64.093933559092164</v>
      </c>
      <c r="AJ1071" s="155">
        <f>'Financial Statements'!AJ24</f>
        <v>102.36367674953094</v>
      </c>
      <c r="AK1071" s="155">
        <f>'Financial Statements'!AK24</f>
        <v>84.059569612201344</v>
      </c>
      <c r="AL1071" s="155">
        <f>'Financial Statements'!AL24</f>
        <v>144.34149986251145</v>
      </c>
      <c r="AM1071" s="155">
        <f>'Financial Statements'!AM24</f>
        <v>98.892630979991623</v>
      </c>
      <c r="AN1071" s="155">
        <f>'Financial Statements'!AN24</f>
        <v>86.222348786501783</v>
      </c>
      <c r="AO1071" s="155">
        <f>'Financial Statements'!AO24</f>
        <v>139.04165790347793</v>
      </c>
      <c r="AP1071" s="155">
        <f>'Financial Statements'!AP24</f>
        <v>148.53446480495643</v>
      </c>
      <c r="AQ1071" s="155">
        <f>'Financial Statements'!AQ24</f>
        <v>103.46827489619699</v>
      </c>
      <c r="AR1071" s="155">
        <f>'Financial Statements'!AR24</f>
        <v>172.57564051257282</v>
      </c>
      <c r="AS1071" s="155">
        <f>'Financial Statements'!AS24</f>
        <v>391.0838557948835</v>
      </c>
      <c r="AT1071" s="155">
        <f>'Financial Statements'!AT24</f>
        <v>379.20498013298402</v>
      </c>
      <c r="AU1071" s="155">
        <f>'Financial Statements'!AU24</f>
        <v>400.67331954512741</v>
      </c>
      <c r="AV1071" s="155">
        <f>'Financial Statements'!AV24</f>
        <v>390.1423053814392</v>
      </c>
      <c r="AW1071" s="155">
        <f>'Financial Statements'!AW24</f>
        <v>75.556774076801972</v>
      </c>
      <c r="AX1071" s="155">
        <f>'Financial Statements'!AX24</f>
        <v>0</v>
      </c>
      <c r="AY1071" s="155">
        <f>'Financial Statements'!AY24</f>
        <v>0</v>
      </c>
      <c r="AZ1071" s="155">
        <f>'Financial Statements'!AZ24</f>
        <v>0</v>
      </c>
      <c r="BA1071" s="155">
        <f>'Financial Statements'!BA24</f>
        <v>0</v>
      </c>
      <c r="BB1071" s="155">
        <f>'Financial Statements'!BB24</f>
        <v>0</v>
      </c>
      <c r="BC1071" s="155">
        <f>'Financial Statements'!BC24</f>
        <v>0</v>
      </c>
      <c r="BD1071" s="155">
        <f>'Financial Statements'!BD24</f>
        <v>0</v>
      </c>
      <c r="BE1071" s="155">
        <f>'Financial Statements'!BE24</f>
        <v>0</v>
      </c>
      <c r="BF1071" s="155">
        <f>'Financial Statements'!BF24</f>
        <v>0</v>
      </c>
      <c r="BG1071" s="155">
        <f>'Financial Statements'!BG24</f>
        <v>0</v>
      </c>
      <c r="BH1071" s="155">
        <f>'Financial Statements'!BH24</f>
        <v>0</v>
      </c>
      <c r="BI1071" s="155">
        <f>'Financial Statements'!BI24</f>
        <v>0</v>
      </c>
      <c r="BJ1071" s="155">
        <f>'Financial Statements'!BJ24</f>
        <v>0</v>
      </c>
      <c r="BK1071" s="155">
        <f>'Financial Statements'!BK24</f>
        <v>0</v>
      </c>
      <c r="BL1071" s="155">
        <f>'Financial Statements'!BL24</f>
        <v>0</v>
      </c>
      <c r="BM1071" s="155">
        <f>'Financial Statements'!BM24</f>
        <v>0</v>
      </c>
      <c r="BN1071" s="155">
        <f>'Financial Statements'!BN24</f>
        <v>0</v>
      </c>
      <c r="BO1071" s="155">
        <f>'Financial Statements'!BO24</f>
        <v>0</v>
      </c>
      <c r="BP1071" s="155">
        <f>'Financial Statements'!BP24</f>
        <v>0</v>
      </c>
      <c r="BQ1071" s="155">
        <f>'Financial Statements'!BQ24</f>
        <v>0</v>
      </c>
      <c r="BR1071" s="155">
        <f>'Financial Statements'!BR24</f>
        <v>0</v>
      </c>
      <c r="BS1071" s="155">
        <f>'Financial Statements'!BS24</f>
        <v>0</v>
      </c>
      <c r="BT1071" s="155">
        <f>'Financial Statements'!BT24</f>
        <v>0</v>
      </c>
      <c r="BU1071" s="155">
        <f>'Financial Statements'!BU24</f>
        <v>0</v>
      </c>
      <c r="BV1071" s="155">
        <f>'Financial Statements'!BV24</f>
        <v>0</v>
      </c>
      <c r="BW1071" s="155">
        <f>'Financial Statements'!BW24</f>
        <v>0</v>
      </c>
      <c r="BX1071" s="155">
        <f>'Financial Statements'!BX24</f>
        <v>0</v>
      </c>
      <c r="BY1071" s="155">
        <f>'Financial Statements'!BY24</f>
        <v>0</v>
      </c>
      <c r="BZ1071" s="155">
        <f>'Financial Statements'!BZ24</f>
        <v>0</v>
      </c>
      <c r="CA1071" s="155">
        <f>'Financial Statements'!CA24</f>
        <v>0</v>
      </c>
      <c r="CB1071" s="155">
        <f>'Financial Statements'!CB24</f>
        <v>0</v>
      </c>
      <c r="CC1071" s="155">
        <f>'Financial Statements'!CC24</f>
        <v>0</v>
      </c>
      <c r="CD1071" s="155">
        <f>'Financial Statements'!CD24</f>
        <v>0</v>
      </c>
      <c r="CE1071" s="155">
        <f>'Financial Statements'!CE24</f>
        <v>0</v>
      </c>
      <c r="CF1071" s="155">
        <f>'Financial Statements'!CF24</f>
        <v>0</v>
      </c>
      <c r="CG1071" s="155">
        <f>'Financial Statements'!CG24</f>
        <v>0</v>
      </c>
      <c r="CH1071" s="155">
        <f>'Financial Statements'!CH24</f>
        <v>0</v>
      </c>
      <c r="CI1071" s="155">
        <f>'Financial Statements'!CI24</f>
        <v>0</v>
      </c>
      <c r="CJ1071" s="155">
        <f>'Financial Statements'!CJ24</f>
        <v>0</v>
      </c>
      <c r="CK1071" s="155">
        <f>'Financial Statements'!CK24</f>
        <v>0</v>
      </c>
      <c r="CL1071" s="155">
        <f>'Financial Statements'!CL24</f>
        <v>0</v>
      </c>
      <c r="CM1071" s="155">
        <f>'Financial Statements'!CM24</f>
        <v>0</v>
      </c>
      <c r="CN1071" s="155">
        <f>'Financial Statements'!CN24</f>
        <v>0</v>
      </c>
      <c r="CO1071" s="155">
        <f>'Financial Statements'!CO24</f>
        <v>0</v>
      </c>
      <c r="CP1071" s="155">
        <f>'Financial Statements'!CP24</f>
        <v>0</v>
      </c>
    </row>
    <row r="1072" spans="1:94" ht="12.75" customHeight="1" x14ac:dyDescent="0.2"/>
    <row r="1073" spans="1:95" ht="12.75" customHeight="1" x14ac:dyDescent="0.25">
      <c r="B1073" t="s">
        <v>238</v>
      </c>
      <c r="C1073"/>
      <c r="D1073"/>
      <c r="E1073"/>
      <c r="F1073"/>
      <c r="G1073"/>
      <c r="H1073"/>
      <c r="I1073" s="3"/>
      <c r="J1073" s="306" t="s">
        <v>5</v>
      </c>
      <c r="K1073"/>
      <c r="L1073"/>
      <c r="M1073"/>
      <c r="N1073"/>
      <c r="P1073" s="307"/>
      <c r="Q1073"/>
      <c r="R1073" s="560">
        <f>Q1076</f>
        <v>0</v>
      </c>
      <c r="S1073" s="560">
        <f t="shared" ref="S1073:CD1073" si="556">R1076</f>
        <v>0</v>
      </c>
      <c r="T1073" s="560">
        <f t="shared" si="556"/>
        <v>0</v>
      </c>
      <c r="U1073" s="560">
        <f t="shared" si="556"/>
        <v>0</v>
      </c>
      <c r="V1073" s="560">
        <f t="shared" si="556"/>
        <v>0</v>
      </c>
      <c r="W1073" s="560">
        <f t="shared" si="556"/>
        <v>0</v>
      </c>
      <c r="X1073" s="560">
        <f t="shared" si="556"/>
        <v>0</v>
      </c>
      <c r="Y1073" s="560">
        <f t="shared" si="556"/>
        <v>0</v>
      </c>
      <c r="Z1073" s="560">
        <f t="shared" si="556"/>
        <v>0</v>
      </c>
      <c r="AA1073" s="560">
        <f t="shared" si="556"/>
        <v>0</v>
      </c>
      <c r="AB1073" s="560">
        <f t="shared" si="556"/>
        <v>0</v>
      </c>
      <c r="AC1073" s="560">
        <f t="shared" si="556"/>
        <v>0</v>
      </c>
      <c r="AD1073" s="560">
        <f t="shared" si="556"/>
        <v>0</v>
      </c>
      <c r="AE1073" s="560">
        <f t="shared" si="556"/>
        <v>0</v>
      </c>
      <c r="AF1073" s="560">
        <f t="shared" si="556"/>
        <v>0</v>
      </c>
      <c r="AG1073" s="560">
        <f t="shared" si="556"/>
        <v>0</v>
      </c>
      <c r="AH1073" s="560">
        <f t="shared" si="556"/>
        <v>0</v>
      </c>
      <c r="AI1073" s="560">
        <f t="shared" si="556"/>
        <v>0</v>
      </c>
      <c r="AJ1073" s="560">
        <f t="shared" si="556"/>
        <v>0</v>
      </c>
      <c r="AK1073" s="560">
        <f t="shared" si="556"/>
        <v>0</v>
      </c>
      <c r="AL1073" s="560">
        <f t="shared" si="556"/>
        <v>0</v>
      </c>
      <c r="AM1073" s="560">
        <f t="shared" si="556"/>
        <v>0</v>
      </c>
      <c r="AN1073" s="560">
        <f t="shared" si="556"/>
        <v>0</v>
      </c>
      <c r="AO1073" s="560">
        <f t="shared" si="556"/>
        <v>0</v>
      </c>
      <c r="AP1073" s="560">
        <f t="shared" si="556"/>
        <v>0</v>
      </c>
      <c r="AQ1073" s="560">
        <f t="shared" si="556"/>
        <v>0</v>
      </c>
      <c r="AR1073" s="560">
        <f t="shared" si="556"/>
        <v>0</v>
      </c>
      <c r="AS1073" s="560">
        <f t="shared" si="556"/>
        <v>0</v>
      </c>
      <c r="AT1073" s="560">
        <f t="shared" si="556"/>
        <v>0</v>
      </c>
      <c r="AU1073" s="560">
        <f t="shared" si="556"/>
        <v>0</v>
      </c>
      <c r="AV1073" s="560">
        <f t="shared" si="556"/>
        <v>0</v>
      </c>
      <c r="AW1073" s="560">
        <f t="shared" si="556"/>
        <v>0</v>
      </c>
      <c r="AX1073" s="560">
        <f t="shared" si="556"/>
        <v>0</v>
      </c>
      <c r="AY1073" s="560">
        <f t="shared" si="556"/>
        <v>0</v>
      </c>
      <c r="AZ1073" s="560">
        <f t="shared" si="556"/>
        <v>0</v>
      </c>
      <c r="BA1073" s="560">
        <f t="shared" si="556"/>
        <v>0</v>
      </c>
      <c r="BB1073" s="560">
        <f t="shared" si="556"/>
        <v>0</v>
      </c>
      <c r="BC1073" s="560">
        <f t="shared" si="556"/>
        <v>0</v>
      </c>
      <c r="BD1073" s="560">
        <f t="shared" si="556"/>
        <v>0</v>
      </c>
      <c r="BE1073" s="560">
        <f t="shared" si="556"/>
        <v>0</v>
      </c>
      <c r="BF1073" s="560">
        <f t="shared" si="556"/>
        <v>0</v>
      </c>
      <c r="BG1073" s="560">
        <f t="shared" si="556"/>
        <v>0</v>
      </c>
      <c r="BH1073" s="560">
        <f t="shared" si="556"/>
        <v>0</v>
      </c>
      <c r="BI1073" s="560">
        <f t="shared" si="556"/>
        <v>0</v>
      </c>
      <c r="BJ1073" s="560">
        <f t="shared" si="556"/>
        <v>0</v>
      </c>
      <c r="BK1073" s="560">
        <f t="shared" si="556"/>
        <v>0</v>
      </c>
      <c r="BL1073" s="560">
        <f t="shared" si="556"/>
        <v>0</v>
      </c>
      <c r="BM1073" s="560">
        <f t="shared" si="556"/>
        <v>0</v>
      </c>
      <c r="BN1073" s="560">
        <f t="shared" si="556"/>
        <v>0</v>
      </c>
      <c r="BO1073" s="560">
        <f t="shared" si="556"/>
        <v>0</v>
      </c>
      <c r="BP1073" s="560">
        <f t="shared" si="556"/>
        <v>0</v>
      </c>
      <c r="BQ1073" s="560">
        <f t="shared" si="556"/>
        <v>0</v>
      </c>
      <c r="BR1073" s="560">
        <f t="shared" si="556"/>
        <v>0</v>
      </c>
      <c r="BS1073" s="560">
        <f t="shared" si="556"/>
        <v>0</v>
      </c>
      <c r="BT1073" s="560">
        <f t="shared" si="556"/>
        <v>0</v>
      </c>
      <c r="BU1073" s="560">
        <f t="shared" si="556"/>
        <v>0</v>
      </c>
      <c r="BV1073" s="560">
        <f t="shared" si="556"/>
        <v>0</v>
      </c>
      <c r="BW1073" s="560">
        <f t="shared" si="556"/>
        <v>0</v>
      </c>
      <c r="BX1073" s="560">
        <f t="shared" si="556"/>
        <v>0</v>
      </c>
      <c r="BY1073" s="560">
        <f t="shared" si="556"/>
        <v>0</v>
      </c>
      <c r="BZ1073" s="560">
        <f t="shared" si="556"/>
        <v>0</v>
      </c>
      <c r="CA1073" s="560">
        <f t="shared" si="556"/>
        <v>0</v>
      </c>
      <c r="CB1073" s="560">
        <f t="shared" si="556"/>
        <v>0</v>
      </c>
      <c r="CC1073" s="560">
        <f t="shared" si="556"/>
        <v>0</v>
      </c>
      <c r="CD1073" s="560">
        <f t="shared" si="556"/>
        <v>0</v>
      </c>
      <c r="CE1073" s="560">
        <f t="shared" ref="CE1073:CP1073" si="557">CD1076</f>
        <v>0</v>
      </c>
      <c r="CF1073" s="560">
        <f t="shared" si="557"/>
        <v>0</v>
      </c>
      <c r="CG1073" s="560">
        <f t="shared" si="557"/>
        <v>0</v>
      </c>
      <c r="CH1073" s="560">
        <f t="shared" si="557"/>
        <v>0</v>
      </c>
      <c r="CI1073" s="560">
        <f t="shared" si="557"/>
        <v>0</v>
      </c>
      <c r="CJ1073" s="560">
        <f t="shared" si="557"/>
        <v>0</v>
      </c>
      <c r="CK1073" s="560">
        <f t="shared" si="557"/>
        <v>0</v>
      </c>
      <c r="CL1073" s="560">
        <f t="shared" si="557"/>
        <v>0</v>
      </c>
      <c r="CM1073" s="560">
        <f t="shared" si="557"/>
        <v>0</v>
      </c>
      <c r="CN1073" s="560">
        <f t="shared" si="557"/>
        <v>0</v>
      </c>
      <c r="CO1073" s="560">
        <f t="shared" si="557"/>
        <v>0</v>
      </c>
      <c r="CP1073" s="560">
        <f t="shared" si="557"/>
        <v>0</v>
      </c>
      <c r="CQ1073" s="308" t="e">
        <f>#REF!</f>
        <v>#REF!</v>
      </c>
    </row>
    <row r="1074" spans="1:95" ht="12.75" customHeight="1" x14ac:dyDescent="0.25">
      <c r="B1074" t="s">
        <v>372</v>
      </c>
      <c r="C1074"/>
      <c r="D1074"/>
      <c r="E1074"/>
      <c r="F1074"/>
      <c r="G1074"/>
      <c r="H1074"/>
      <c r="I1074" s="3"/>
      <c r="J1074" s="306" t="s">
        <v>5</v>
      </c>
      <c r="K1074"/>
      <c r="L1074"/>
      <c r="M1074"/>
      <c r="N1074"/>
      <c r="P1074" s="309">
        <f>SUM(R1074:CP1074)</f>
        <v>0</v>
      </c>
      <c r="Q1074"/>
      <c r="R1074" s="308">
        <f>ABS(MIN(R1071,0))</f>
        <v>0</v>
      </c>
      <c r="S1074" s="308">
        <f t="shared" ref="S1074:CD1074" si="558">ABS(MIN(S1071,0))</f>
        <v>0</v>
      </c>
      <c r="T1074" s="308">
        <f t="shared" si="558"/>
        <v>0</v>
      </c>
      <c r="U1074" s="308">
        <f t="shared" si="558"/>
        <v>0</v>
      </c>
      <c r="V1074" s="308">
        <f t="shared" si="558"/>
        <v>0</v>
      </c>
      <c r="W1074" s="308">
        <f t="shared" si="558"/>
        <v>0</v>
      </c>
      <c r="X1074" s="308">
        <f t="shared" si="558"/>
        <v>0</v>
      </c>
      <c r="Y1074" s="308">
        <f t="shared" si="558"/>
        <v>0</v>
      </c>
      <c r="Z1074" s="308">
        <f t="shared" si="558"/>
        <v>0</v>
      </c>
      <c r="AA1074" s="308">
        <f t="shared" si="558"/>
        <v>0</v>
      </c>
      <c r="AB1074" s="308">
        <f t="shared" si="558"/>
        <v>0</v>
      </c>
      <c r="AC1074" s="308">
        <f t="shared" si="558"/>
        <v>0</v>
      </c>
      <c r="AD1074" s="308">
        <f t="shared" si="558"/>
        <v>0</v>
      </c>
      <c r="AE1074" s="308">
        <f t="shared" si="558"/>
        <v>0</v>
      </c>
      <c r="AF1074" s="308">
        <f t="shared" si="558"/>
        <v>0</v>
      </c>
      <c r="AG1074" s="308">
        <f t="shared" si="558"/>
        <v>0</v>
      </c>
      <c r="AH1074" s="308">
        <f t="shared" si="558"/>
        <v>0</v>
      </c>
      <c r="AI1074" s="308">
        <f t="shared" si="558"/>
        <v>0</v>
      </c>
      <c r="AJ1074" s="308">
        <f t="shared" si="558"/>
        <v>0</v>
      </c>
      <c r="AK1074" s="308">
        <f t="shared" si="558"/>
        <v>0</v>
      </c>
      <c r="AL1074" s="308">
        <f t="shared" si="558"/>
        <v>0</v>
      </c>
      <c r="AM1074" s="308">
        <f t="shared" si="558"/>
        <v>0</v>
      </c>
      <c r="AN1074" s="308">
        <f t="shared" si="558"/>
        <v>0</v>
      </c>
      <c r="AO1074" s="308">
        <f t="shared" si="558"/>
        <v>0</v>
      </c>
      <c r="AP1074" s="308">
        <f t="shared" si="558"/>
        <v>0</v>
      </c>
      <c r="AQ1074" s="308">
        <f t="shared" si="558"/>
        <v>0</v>
      </c>
      <c r="AR1074" s="308">
        <f t="shared" si="558"/>
        <v>0</v>
      </c>
      <c r="AS1074" s="308">
        <f t="shared" si="558"/>
        <v>0</v>
      </c>
      <c r="AT1074" s="308">
        <f t="shared" si="558"/>
        <v>0</v>
      </c>
      <c r="AU1074" s="308">
        <f t="shared" si="558"/>
        <v>0</v>
      </c>
      <c r="AV1074" s="308">
        <f t="shared" si="558"/>
        <v>0</v>
      </c>
      <c r="AW1074" s="308">
        <f t="shared" si="558"/>
        <v>0</v>
      </c>
      <c r="AX1074" s="308">
        <f t="shared" si="558"/>
        <v>0</v>
      </c>
      <c r="AY1074" s="308">
        <f t="shared" si="558"/>
        <v>0</v>
      </c>
      <c r="AZ1074" s="308">
        <f t="shared" si="558"/>
        <v>0</v>
      </c>
      <c r="BA1074" s="308">
        <f t="shared" si="558"/>
        <v>0</v>
      </c>
      <c r="BB1074" s="308">
        <f t="shared" si="558"/>
        <v>0</v>
      </c>
      <c r="BC1074" s="308">
        <f t="shared" si="558"/>
        <v>0</v>
      </c>
      <c r="BD1074" s="308">
        <f t="shared" si="558"/>
        <v>0</v>
      </c>
      <c r="BE1074" s="308">
        <f t="shared" si="558"/>
        <v>0</v>
      </c>
      <c r="BF1074" s="308">
        <f t="shared" si="558"/>
        <v>0</v>
      </c>
      <c r="BG1074" s="308">
        <f t="shared" si="558"/>
        <v>0</v>
      </c>
      <c r="BH1074" s="308">
        <f t="shared" si="558"/>
        <v>0</v>
      </c>
      <c r="BI1074" s="308">
        <f t="shared" si="558"/>
        <v>0</v>
      </c>
      <c r="BJ1074" s="308">
        <f t="shared" si="558"/>
        <v>0</v>
      </c>
      <c r="BK1074" s="308">
        <f t="shared" si="558"/>
        <v>0</v>
      </c>
      <c r="BL1074" s="308">
        <f t="shared" si="558"/>
        <v>0</v>
      </c>
      <c r="BM1074" s="308">
        <f t="shared" si="558"/>
        <v>0</v>
      </c>
      <c r="BN1074" s="308">
        <f t="shared" si="558"/>
        <v>0</v>
      </c>
      <c r="BO1074" s="308">
        <f t="shared" si="558"/>
        <v>0</v>
      </c>
      <c r="BP1074" s="308">
        <f t="shared" si="558"/>
        <v>0</v>
      </c>
      <c r="BQ1074" s="308">
        <f t="shared" si="558"/>
        <v>0</v>
      </c>
      <c r="BR1074" s="308">
        <f t="shared" si="558"/>
        <v>0</v>
      </c>
      <c r="BS1074" s="308">
        <f t="shared" si="558"/>
        <v>0</v>
      </c>
      <c r="BT1074" s="308">
        <f t="shared" si="558"/>
        <v>0</v>
      </c>
      <c r="BU1074" s="308">
        <f t="shared" si="558"/>
        <v>0</v>
      </c>
      <c r="BV1074" s="308">
        <f t="shared" si="558"/>
        <v>0</v>
      </c>
      <c r="BW1074" s="308">
        <f t="shared" si="558"/>
        <v>0</v>
      </c>
      <c r="BX1074" s="308">
        <f t="shared" si="558"/>
        <v>0</v>
      </c>
      <c r="BY1074" s="308">
        <f t="shared" si="558"/>
        <v>0</v>
      </c>
      <c r="BZ1074" s="308">
        <f t="shared" si="558"/>
        <v>0</v>
      </c>
      <c r="CA1074" s="308">
        <f t="shared" si="558"/>
        <v>0</v>
      </c>
      <c r="CB1074" s="308">
        <f t="shared" si="558"/>
        <v>0</v>
      </c>
      <c r="CC1074" s="308">
        <f t="shared" si="558"/>
        <v>0</v>
      </c>
      <c r="CD1074" s="308">
        <f t="shared" si="558"/>
        <v>0</v>
      </c>
      <c r="CE1074" s="308">
        <f t="shared" ref="CE1074:CP1074" si="559">ABS(MIN(CE1071,0))</f>
        <v>0</v>
      </c>
      <c r="CF1074" s="308">
        <f t="shared" si="559"/>
        <v>0</v>
      </c>
      <c r="CG1074" s="308">
        <f t="shared" si="559"/>
        <v>0</v>
      </c>
      <c r="CH1074" s="308">
        <f t="shared" si="559"/>
        <v>0</v>
      </c>
      <c r="CI1074" s="308">
        <f t="shared" si="559"/>
        <v>0</v>
      </c>
      <c r="CJ1074" s="308">
        <f t="shared" si="559"/>
        <v>0</v>
      </c>
      <c r="CK1074" s="308">
        <f t="shared" si="559"/>
        <v>0</v>
      </c>
      <c r="CL1074" s="308">
        <f t="shared" si="559"/>
        <v>0</v>
      </c>
      <c r="CM1074" s="308">
        <f t="shared" si="559"/>
        <v>0</v>
      </c>
      <c r="CN1074" s="308">
        <f t="shared" si="559"/>
        <v>0</v>
      </c>
      <c r="CO1074" s="308">
        <f t="shared" si="559"/>
        <v>0</v>
      </c>
      <c r="CP1074" s="308">
        <f t="shared" si="559"/>
        <v>0</v>
      </c>
      <c r="CQ1074" s="308" t="e">
        <f>ABS(MIN(#REF!,0))</f>
        <v>#REF!</v>
      </c>
    </row>
    <row r="1075" spans="1:95" ht="12.75" customHeight="1" x14ac:dyDescent="0.25">
      <c r="B1075" t="s">
        <v>373</v>
      </c>
      <c r="C1075"/>
      <c r="D1075"/>
      <c r="E1075"/>
      <c r="F1075"/>
      <c r="G1075"/>
      <c r="H1075"/>
      <c r="I1075" s="3"/>
      <c r="J1075" s="306" t="s">
        <v>5</v>
      </c>
      <c r="K1075"/>
      <c r="L1075"/>
      <c r="M1075"/>
      <c r="N1075"/>
      <c r="P1075" s="309">
        <f>SUM(R1075:CP1075)</f>
        <v>0</v>
      </c>
      <c r="Q1075"/>
      <c r="R1075" s="308">
        <f>IF(R1071&gt;0,MIN(R1073,R1071),0)</f>
        <v>0</v>
      </c>
      <c r="S1075" s="308">
        <f t="shared" ref="S1075:CD1075" si="560">IF(S1071&gt;0,MIN(S1073,S1071),0)</f>
        <v>0</v>
      </c>
      <c r="T1075" s="308">
        <f t="shared" si="560"/>
        <v>0</v>
      </c>
      <c r="U1075" s="308">
        <f t="shared" si="560"/>
        <v>0</v>
      </c>
      <c r="V1075" s="308">
        <f t="shared" si="560"/>
        <v>0</v>
      </c>
      <c r="W1075" s="308">
        <f t="shared" si="560"/>
        <v>0</v>
      </c>
      <c r="X1075" s="308">
        <f t="shared" si="560"/>
        <v>0</v>
      </c>
      <c r="Y1075" s="308">
        <f t="shared" si="560"/>
        <v>0</v>
      </c>
      <c r="Z1075" s="308">
        <f t="shared" si="560"/>
        <v>0</v>
      </c>
      <c r="AA1075" s="308">
        <f t="shared" si="560"/>
        <v>0</v>
      </c>
      <c r="AB1075" s="308">
        <f t="shared" si="560"/>
        <v>0</v>
      </c>
      <c r="AC1075" s="308">
        <f t="shared" si="560"/>
        <v>0</v>
      </c>
      <c r="AD1075" s="308">
        <f t="shared" si="560"/>
        <v>0</v>
      </c>
      <c r="AE1075" s="308">
        <f t="shared" si="560"/>
        <v>0</v>
      </c>
      <c r="AF1075" s="308">
        <f t="shared" si="560"/>
        <v>0</v>
      </c>
      <c r="AG1075" s="308">
        <f t="shared" si="560"/>
        <v>0</v>
      </c>
      <c r="AH1075" s="308">
        <f t="shared" si="560"/>
        <v>0</v>
      </c>
      <c r="AI1075" s="308">
        <f t="shared" si="560"/>
        <v>0</v>
      </c>
      <c r="AJ1075" s="308">
        <f t="shared" si="560"/>
        <v>0</v>
      </c>
      <c r="AK1075" s="308">
        <f t="shared" si="560"/>
        <v>0</v>
      </c>
      <c r="AL1075" s="308">
        <f t="shared" si="560"/>
        <v>0</v>
      </c>
      <c r="AM1075" s="308">
        <f t="shared" si="560"/>
        <v>0</v>
      </c>
      <c r="AN1075" s="308">
        <f t="shared" si="560"/>
        <v>0</v>
      </c>
      <c r="AO1075" s="308">
        <f t="shared" si="560"/>
        <v>0</v>
      </c>
      <c r="AP1075" s="308">
        <f t="shared" si="560"/>
        <v>0</v>
      </c>
      <c r="AQ1075" s="308">
        <f t="shared" si="560"/>
        <v>0</v>
      </c>
      <c r="AR1075" s="308">
        <f t="shared" si="560"/>
        <v>0</v>
      </c>
      <c r="AS1075" s="308">
        <f t="shared" si="560"/>
        <v>0</v>
      </c>
      <c r="AT1075" s="308">
        <f t="shared" si="560"/>
        <v>0</v>
      </c>
      <c r="AU1075" s="308">
        <f t="shared" si="560"/>
        <v>0</v>
      </c>
      <c r="AV1075" s="308">
        <f t="shared" si="560"/>
        <v>0</v>
      </c>
      <c r="AW1075" s="308">
        <f t="shared" si="560"/>
        <v>0</v>
      </c>
      <c r="AX1075" s="308">
        <f t="shared" si="560"/>
        <v>0</v>
      </c>
      <c r="AY1075" s="308">
        <f t="shared" si="560"/>
        <v>0</v>
      </c>
      <c r="AZ1075" s="308">
        <f t="shared" si="560"/>
        <v>0</v>
      </c>
      <c r="BA1075" s="308">
        <f t="shared" si="560"/>
        <v>0</v>
      </c>
      <c r="BB1075" s="308">
        <f t="shared" si="560"/>
        <v>0</v>
      </c>
      <c r="BC1075" s="308">
        <f t="shared" si="560"/>
        <v>0</v>
      </c>
      <c r="BD1075" s="308">
        <f t="shared" si="560"/>
        <v>0</v>
      </c>
      <c r="BE1075" s="308">
        <f t="shared" si="560"/>
        <v>0</v>
      </c>
      <c r="BF1075" s="308">
        <f t="shared" si="560"/>
        <v>0</v>
      </c>
      <c r="BG1075" s="308">
        <f t="shared" si="560"/>
        <v>0</v>
      </c>
      <c r="BH1075" s="308">
        <f t="shared" si="560"/>
        <v>0</v>
      </c>
      <c r="BI1075" s="308">
        <f t="shared" si="560"/>
        <v>0</v>
      </c>
      <c r="BJ1075" s="308">
        <f t="shared" si="560"/>
        <v>0</v>
      </c>
      <c r="BK1075" s="308">
        <f t="shared" si="560"/>
        <v>0</v>
      </c>
      <c r="BL1075" s="308">
        <f t="shared" si="560"/>
        <v>0</v>
      </c>
      <c r="BM1075" s="308">
        <f t="shared" si="560"/>
        <v>0</v>
      </c>
      <c r="BN1075" s="308">
        <f t="shared" si="560"/>
        <v>0</v>
      </c>
      <c r="BO1075" s="308">
        <f t="shared" si="560"/>
        <v>0</v>
      </c>
      <c r="BP1075" s="308">
        <f t="shared" si="560"/>
        <v>0</v>
      </c>
      <c r="BQ1075" s="308">
        <f t="shared" si="560"/>
        <v>0</v>
      </c>
      <c r="BR1075" s="308">
        <f t="shared" si="560"/>
        <v>0</v>
      </c>
      <c r="BS1075" s="308">
        <f t="shared" si="560"/>
        <v>0</v>
      </c>
      <c r="BT1075" s="308">
        <f t="shared" si="560"/>
        <v>0</v>
      </c>
      <c r="BU1075" s="308">
        <f t="shared" si="560"/>
        <v>0</v>
      </c>
      <c r="BV1075" s="308">
        <f t="shared" si="560"/>
        <v>0</v>
      </c>
      <c r="BW1075" s="308">
        <f t="shared" si="560"/>
        <v>0</v>
      </c>
      <c r="BX1075" s="308">
        <f t="shared" si="560"/>
        <v>0</v>
      </c>
      <c r="BY1075" s="308">
        <f t="shared" si="560"/>
        <v>0</v>
      </c>
      <c r="BZ1075" s="308">
        <f t="shared" si="560"/>
        <v>0</v>
      </c>
      <c r="CA1075" s="308">
        <f t="shared" si="560"/>
        <v>0</v>
      </c>
      <c r="CB1075" s="308">
        <f t="shared" si="560"/>
        <v>0</v>
      </c>
      <c r="CC1075" s="308">
        <f t="shared" si="560"/>
        <v>0</v>
      </c>
      <c r="CD1075" s="308">
        <f t="shared" si="560"/>
        <v>0</v>
      </c>
      <c r="CE1075" s="308">
        <f t="shared" ref="CE1075:CP1075" si="561">IF(CE1071&gt;0,MIN(CE1073,CE1071),0)</f>
        <v>0</v>
      </c>
      <c r="CF1075" s="308">
        <f t="shared" si="561"/>
        <v>0</v>
      </c>
      <c r="CG1075" s="308">
        <f t="shared" si="561"/>
        <v>0</v>
      </c>
      <c r="CH1075" s="308">
        <f t="shared" si="561"/>
        <v>0</v>
      </c>
      <c r="CI1075" s="308">
        <f t="shared" si="561"/>
        <v>0</v>
      </c>
      <c r="CJ1075" s="308">
        <f t="shared" si="561"/>
        <v>0</v>
      </c>
      <c r="CK1075" s="308">
        <f t="shared" si="561"/>
        <v>0</v>
      </c>
      <c r="CL1075" s="308">
        <f t="shared" si="561"/>
        <v>0</v>
      </c>
      <c r="CM1075" s="308">
        <f t="shared" si="561"/>
        <v>0</v>
      </c>
      <c r="CN1075" s="308">
        <f t="shared" si="561"/>
        <v>0</v>
      </c>
      <c r="CO1075" s="308">
        <f t="shared" si="561"/>
        <v>0</v>
      </c>
      <c r="CP1075" s="308">
        <f t="shared" si="561"/>
        <v>0</v>
      </c>
      <c r="CQ1075" s="308" t="e">
        <f>IF(#REF!&gt;0,MIN(CQ1073,#REF!),0)</f>
        <v>#REF!</v>
      </c>
    </row>
    <row r="1076" spans="1:95" ht="12.75" customHeight="1" x14ac:dyDescent="0.25">
      <c r="B1076" t="s">
        <v>242</v>
      </c>
      <c r="C1076"/>
      <c r="D1076"/>
      <c r="E1076"/>
      <c r="F1076"/>
      <c r="G1076"/>
      <c r="H1076"/>
      <c r="I1076" s="3"/>
      <c r="J1076" s="306" t="s">
        <v>5</v>
      </c>
      <c r="K1076"/>
      <c r="L1076"/>
      <c r="M1076"/>
      <c r="N1076"/>
      <c r="P1076" s="307"/>
      <c r="Q1076"/>
      <c r="R1076" s="560">
        <f>R1073+R1074-R1075</f>
        <v>0</v>
      </c>
      <c r="S1076" s="560">
        <f t="shared" ref="S1076:CD1076" si="562">S1073+S1074-S1075</f>
        <v>0</v>
      </c>
      <c r="T1076" s="560">
        <f t="shared" si="562"/>
        <v>0</v>
      </c>
      <c r="U1076" s="560">
        <f t="shared" si="562"/>
        <v>0</v>
      </c>
      <c r="V1076" s="560">
        <f t="shared" si="562"/>
        <v>0</v>
      </c>
      <c r="W1076" s="560">
        <f t="shared" si="562"/>
        <v>0</v>
      </c>
      <c r="X1076" s="560">
        <f t="shared" si="562"/>
        <v>0</v>
      </c>
      <c r="Y1076" s="560">
        <f t="shared" si="562"/>
        <v>0</v>
      </c>
      <c r="Z1076" s="560">
        <f t="shared" si="562"/>
        <v>0</v>
      </c>
      <c r="AA1076" s="560">
        <f t="shared" si="562"/>
        <v>0</v>
      </c>
      <c r="AB1076" s="560">
        <f t="shared" si="562"/>
        <v>0</v>
      </c>
      <c r="AC1076" s="560">
        <f t="shared" si="562"/>
        <v>0</v>
      </c>
      <c r="AD1076" s="560">
        <f t="shared" si="562"/>
        <v>0</v>
      </c>
      <c r="AE1076" s="560">
        <f t="shared" si="562"/>
        <v>0</v>
      </c>
      <c r="AF1076" s="560">
        <f t="shared" si="562"/>
        <v>0</v>
      </c>
      <c r="AG1076" s="560">
        <f t="shared" si="562"/>
        <v>0</v>
      </c>
      <c r="AH1076" s="560">
        <f t="shared" si="562"/>
        <v>0</v>
      </c>
      <c r="AI1076" s="560">
        <f t="shared" si="562"/>
        <v>0</v>
      </c>
      <c r="AJ1076" s="560">
        <f t="shared" si="562"/>
        <v>0</v>
      </c>
      <c r="AK1076" s="560">
        <f t="shared" si="562"/>
        <v>0</v>
      </c>
      <c r="AL1076" s="560">
        <f t="shared" si="562"/>
        <v>0</v>
      </c>
      <c r="AM1076" s="560">
        <f t="shared" si="562"/>
        <v>0</v>
      </c>
      <c r="AN1076" s="560">
        <f t="shared" si="562"/>
        <v>0</v>
      </c>
      <c r="AO1076" s="560">
        <f t="shared" si="562"/>
        <v>0</v>
      </c>
      <c r="AP1076" s="560">
        <f t="shared" si="562"/>
        <v>0</v>
      </c>
      <c r="AQ1076" s="560">
        <f t="shared" si="562"/>
        <v>0</v>
      </c>
      <c r="AR1076" s="560">
        <f t="shared" si="562"/>
        <v>0</v>
      </c>
      <c r="AS1076" s="560">
        <f t="shared" si="562"/>
        <v>0</v>
      </c>
      <c r="AT1076" s="560">
        <f t="shared" si="562"/>
        <v>0</v>
      </c>
      <c r="AU1076" s="560">
        <f t="shared" si="562"/>
        <v>0</v>
      </c>
      <c r="AV1076" s="560">
        <f t="shared" si="562"/>
        <v>0</v>
      </c>
      <c r="AW1076" s="560">
        <f t="shared" si="562"/>
        <v>0</v>
      </c>
      <c r="AX1076" s="560">
        <f t="shared" si="562"/>
        <v>0</v>
      </c>
      <c r="AY1076" s="560">
        <f t="shared" si="562"/>
        <v>0</v>
      </c>
      <c r="AZ1076" s="560">
        <f t="shared" si="562"/>
        <v>0</v>
      </c>
      <c r="BA1076" s="560">
        <f t="shared" si="562"/>
        <v>0</v>
      </c>
      <c r="BB1076" s="560">
        <f t="shared" si="562"/>
        <v>0</v>
      </c>
      <c r="BC1076" s="560">
        <f t="shared" si="562"/>
        <v>0</v>
      </c>
      <c r="BD1076" s="560">
        <f t="shared" si="562"/>
        <v>0</v>
      </c>
      <c r="BE1076" s="560">
        <f t="shared" si="562"/>
        <v>0</v>
      </c>
      <c r="BF1076" s="560">
        <f t="shared" si="562"/>
        <v>0</v>
      </c>
      <c r="BG1076" s="560">
        <f t="shared" si="562"/>
        <v>0</v>
      </c>
      <c r="BH1076" s="560">
        <f t="shared" si="562"/>
        <v>0</v>
      </c>
      <c r="BI1076" s="560">
        <f t="shared" si="562"/>
        <v>0</v>
      </c>
      <c r="BJ1076" s="560">
        <f t="shared" si="562"/>
        <v>0</v>
      </c>
      <c r="BK1076" s="560">
        <f t="shared" si="562"/>
        <v>0</v>
      </c>
      <c r="BL1076" s="560">
        <f t="shared" si="562"/>
        <v>0</v>
      </c>
      <c r="BM1076" s="560">
        <f t="shared" si="562"/>
        <v>0</v>
      </c>
      <c r="BN1076" s="560">
        <f t="shared" si="562"/>
        <v>0</v>
      </c>
      <c r="BO1076" s="560">
        <f t="shared" si="562"/>
        <v>0</v>
      </c>
      <c r="BP1076" s="560">
        <f t="shared" si="562"/>
        <v>0</v>
      </c>
      <c r="BQ1076" s="560">
        <f t="shared" si="562"/>
        <v>0</v>
      </c>
      <c r="BR1076" s="560">
        <f t="shared" si="562"/>
        <v>0</v>
      </c>
      <c r="BS1076" s="560">
        <f t="shared" si="562"/>
        <v>0</v>
      </c>
      <c r="BT1076" s="560">
        <f t="shared" si="562"/>
        <v>0</v>
      </c>
      <c r="BU1076" s="560">
        <f t="shared" si="562"/>
        <v>0</v>
      </c>
      <c r="BV1076" s="560">
        <f t="shared" si="562"/>
        <v>0</v>
      </c>
      <c r="BW1076" s="560">
        <f t="shared" si="562"/>
        <v>0</v>
      </c>
      <c r="BX1076" s="560">
        <f t="shared" si="562"/>
        <v>0</v>
      </c>
      <c r="BY1076" s="560">
        <f t="shared" si="562"/>
        <v>0</v>
      </c>
      <c r="BZ1076" s="560">
        <f t="shared" si="562"/>
        <v>0</v>
      </c>
      <c r="CA1076" s="560">
        <f t="shared" si="562"/>
        <v>0</v>
      </c>
      <c r="CB1076" s="560">
        <f t="shared" si="562"/>
        <v>0</v>
      </c>
      <c r="CC1076" s="560">
        <f t="shared" si="562"/>
        <v>0</v>
      </c>
      <c r="CD1076" s="560">
        <f t="shared" si="562"/>
        <v>0</v>
      </c>
      <c r="CE1076" s="560">
        <f t="shared" ref="CE1076:CP1076" si="563">CE1073+CE1074-CE1075</f>
        <v>0</v>
      </c>
      <c r="CF1076" s="560">
        <f t="shared" si="563"/>
        <v>0</v>
      </c>
      <c r="CG1076" s="560">
        <f t="shared" si="563"/>
        <v>0</v>
      </c>
      <c r="CH1076" s="560">
        <f t="shared" si="563"/>
        <v>0</v>
      </c>
      <c r="CI1076" s="560">
        <f t="shared" si="563"/>
        <v>0</v>
      </c>
      <c r="CJ1076" s="560">
        <f t="shared" si="563"/>
        <v>0</v>
      </c>
      <c r="CK1076" s="560">
        <f t="shared" si="563"/>
        <v>0</v>
      </c>
      <c r="CL1076" s="560">
        <f t="shared" si="563"/>
        <v>0</v>
      </c>
      <c r="CM1076" s="560">
        <f t="shared" si="563"/>
        <v>0</v>
      </c>
      <c r="CN1076" s="560">
        <f t="shared" si="563"/>
        <v>0</v>
      </c>
      <c r="CO1076" s="560">
        <f t="shared" si="563"/>
        <v>0</v>
      </c>
      <c r="CP1076" s="560">
        <f t="shared" si="563"/>
        <v>0</v>
      </c>
      <c r="CQ1076" s="308" t="e">
        <f t="shared" ref="CQ1076" si="564">CQ1073+CQ1074-CQ1075</f>
        <v>#REF!</v>
      </c>
    </row>
    <row r="1077" spans="1:95" ht="12.75" customHeight="1" x14ac:dyDescent="0.25">
      <c r="B1077"/>
      <c r="C1077"/>
      <c r="D1077"/>
      <c r="E1077"/>
      <c r="F1077"/>
      <c r="G1077"/>
      <c r="H1077"/>
      <c r="I1077" s="3"/>
      <c r="J1077" s="306"/>
      <c r="K1077"/>
      <c r="L1077"/>
      <c r="M1077"/>
      <c r="N1077"/>
      <c r="P1077" s="30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  <c r="CP1077"/>
      <c r="CQ1077"/>
    </row>
    <row r="1078" spans="1:95" ht="12.75" customHeight="1" x14ac:dyDescent="0.25">
      <c r="B1078" s="310" t="s">
        <v>374</v>
      </c>
      <c r="C1078"/>
      <c r="D1078"/>
      <c r="E1078"/>
      <c r="F1078"/>
      <c r="G1078"/>
      <c r="H1078"/>
      <c r="I1078" s="3"/>
      <c r="J1078" s="306"/>
      <c r="K1078"/>
      <c r="L1078"/>
      <c r="M1078"/>
      <c r="N1078"/>
      <c r="P1078" s="307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  <c r="CP1078"/>
      <c r="CQ1078"/>
    </row>
    <row r="1079" spans="1:95" ht="12.75" customHeight="1" x14ac:dyDescent="0.25">
      <c r="B1079" t="s">
        <v>375</v>
      </c>
      <c r="C1079"/>
      <c r="D1079"/>
      <c r="E1079"/>
      <c r="F1079"/>
      <c r="G1079"/>
      <c r="H1079"/>
      <c r="I1079" s="3"/>
      <c r="J1079" s="306" t="s">
        <v>5</v>
      </c>
      <c r="K1079"/>
      <c r="L1079"/>
      <c r="M1079"/>
      <c r="N1079"/>
      <c r="P1079" s="309">
        <f>SUM(R1079:CP1079)</f>
        <v>3597.0652113956035</v>
      </c>
      <c r="Q1079"/>
      <c r="R1079" s="308">
        <f>R1071</f>
        <v>0</v>
      </c>
      <c r="S1079" s="308">
        <f t="shared" ref="S1079:CD1079" si="565">S1071</f>
        <v>0</v>
      </c>
      <c r="T1079" s="308">
        <f t="shared" si="565"/>
        <v>0</v>
      </c>
      <c r="U1079" s="308">
        <f t="shared" si="565"/>
        <v>0</v>
      </c>
      <c r="V1079" s="308">
        <f t="shared" si="565"/>
        <v>0</v>
      </c>
      <c r="W1079" s="308">
        <f t="shared" si="565"/>
        <v>0</v>
      </c>
      <c r="X1079" s="308">
        <f t="shared" si="565"/>
        <v>44.737861431677572</v>
      </c>
      <c r="Y1079" s="308">
        <f t="shared" si="565"/>
        <v>53.461656130989809</v>
      </c>
      <c r="Z1079" s="308">
        <f t="shared" si="565"/>
        <v>67.691576813817306</v>
      </c>
      <c r="AA1079" s="308">
        <f t="shared" si="565"/>
        <v>82.83529947988967</v>
      </c>
      <c r="AB1079" s="308">
        <f t="shared" si="565"/>
        <v>65.68669163923542</v>
      </c>
      <c r="AC1079" s="308">
        <f t="shared" si="565"/>
        <v>55.097836282140079</v>
      </c>
      <c r="AD1079" s="308">
        <f t="shared" si="565"/>
        <v>66.536770501729023</v>
      </c>
      <c r="AE1079" s="308">
        <f t="shared" si="565"/>
        <v>78.645514065859203</v>
      </c>
      <c r="AF1079" s="308">
        <f t="shared" si="565"/>
        <v>95.7044147316726</v>
      </c>
      <c r="AG1079" s="308">
        <f t="shared" si="565"/>
        <v>118.02315846183407</v>
      </c>
      <c r="AH1079" s="308">
        <f t="shared" si="565"/>
        <v>88.389499258488897</v>
      </c>
      <c r="AI1079" s="308">
        <f t="shared" si="565"/>
        <v>64.093933559092164</v>
      </c>
      <c r="AJ1079" s="308">
        <f t="shared" si="565"/>
        <v>102.36367674953094</v>
      </c>
      <c r="AK1079" s="308">
        <f t="shared" si="565"/>
        <v>84.059569612201344</v>
      </c>
      <c r="AL1079" s="308">
        <f t="shared" si="565"/>
        <v>144.34149986251145</v>
      </c>
      <c r="AM1079" s="308">
        <f t="shared" si="565"/>
        <v>98.892630979991623</v>
      </c>
      <c r="AN1079" s="308">
        <f t="shared" si="565"/>
        <v>86.222348786501783</v>
      </c>
      <c r="AO1079" s="308">
        <f t="shared" si="565"/>
        <v>139.04165790347793</v>
      </c>
      <c r="AP1079" s="308">
        <f t="shared" si="565"/>
        <v>148.53446480495643</v>
      </c>
      <c r="AQ1079" s="308">
        <f t="shared" si="565"/>
        <v>103.46827489619699</v>
      </c>
      <c r="AR1079" s="308">
        <f t="shared" si="565"/>
        <v>172.57564051257282</v>
      </c>
      <c r="AS1079" s="308">
        <f t="shared" si="565"/>
        <v>391.0838557948835</v>
      </c>
      <c r="AT1079" s="308">
        <f t="shared" si="565"/>
        <v>379.20498013298402</v>
      </c>
      <c r="AU1079" s="308">
        <f t="shared" si="565"/>
        <v>400.67331954512741</v>
      </c>
      <c r="AV1079" s="308">
        <f t="shared" si="565"/>
        <v>390.1423053814392</v>
      </c>
      <c r="AW1079" s="308">
        <f t="shared" si="565"/>
        <v>75.556774076801972</v>
      </c>
      <c r="AX1079" s="308">
        <f t="shared" si="565"/>
        <v>0</v>
      </c>
      <c r="AY1079" s="308">
        <f t="shared" si="565"/>
        <v>0</v>
      </c>
      <c r="AZ1079" s="308">
        <f t="shared" si="565"/>
        <v>0</v>
      </c>
      <c r="BA1079" s="308">
        <f t="shared" si="565"/>
        <v>0</v>
      </c>
      <c r="BB1079" s="308">
        <f t="shared" si="565"/>
        <v>0</v>
      </c>
      <c r="BC1079" s="308">
        <f t="shared" si="565"/>
        <v>0</v>
      </c>
      <c r="BD1079" s="308">
        <f t="shared" si="565"/>
        <v>0</v>
      </c>
      <c r="BE1079" s="308">
        <f t="shared" si="565"/>
        <v>0</v>
      </c>
      <c r="BF1079" s="308">
        <f t="shared" si="565"/>
        <v>0</v>
      </c>
      <c r="BG1079" s="308">
        <f t="shared" si="565"/>
        <v>0</v>
      </c>
      <c r="BH1079" s="308">
        <f t="shared" si="565"/>
        <v>0</v>
      </c>
      <c r="BI1079" s="308">
        <f t="shared" si="565"/>
        <v>0</v>
      </c>
      <c r="BJ1079" s="308">
        <f t="shared" si="565"/>
        <v>0</v>
      </c>
      <c r="BK1079" s="308">
        <f t="shared" si="565"/>
        <v>0</v>
      </c>
      <c r="BL1079" s="308">
        <f t="shared" si="565"/>
        <v>0</v>
      </c>
      <c r="BM1079" s="308">
        <f t="shared" si="565"/>
        <v>0</v>
      </c>
      <c r="BN1079" s="308">
        <f t="shared" si="565"/>
        <v>0</v>
      </c>
      <c r="BO1079" s="308">
        <f t="shared" si="565"/>
        <v>0</v>
      </c>
      <c r="BP1079" s="308">
        <f t="shared" si="565"/>
        <v>0</v>
      </c>
      <c r="BQ1079" s="308">
        <f t="shared" si="565"/>
        <v>0</v>
      </c>
      <c r="BR1079" s="308">
        <f t="shared" si="565"/>
        <v>0</v>
      </c>
      <c r="BS1079" s="308">
        <f t="shared" si="565"/>
        <v>0</v>
      </c>
      <c r="BT1079" s="308">
        <f t="shared" si="565"/>
        <v>0</v>
      </c>
      <c r="BU1079" s="308">
        <f t="shared" si="565"/>
        <v>0</v>
      </c>
      <c r="BV1079" s="308">
        <f t="shared" si="565"/>
        <v>0</v>
      </c>
      <c r="BW1079" s="308">
        <f t="shared" si="565"/>
        <v>0</v>
      </c>
      <c r="BX1079" s="308">
        <f t="shared" si="565"/>
        <v>0</v>
      </c>
      <c r="BY1079" s="308">
        <f t="shared" si="565"/>
        <v>0</v>
      </c>
      <c r="BZ1079" s="308">
        <f t="shared" si="565"/>
        <v>0</v>
      </c>
      <c r="CA1079" s="308">
        <f t="shared" si="565"/>
        <v>0</v>
      </c>
      <c r="CB1079" s="308">
        <f t="shared" si="565"/>
        <v>0</v>
      </c>
      <c r="CC1079" s="308">
        <f t="shared" si="565"/>
        <v>0</v>
      </c>
      <c r="CD1079" s="308">
        <f t="shared" si="565"/>
        <v>0</v>
      </c>
      <c r="CE1079" s="308">
        <f t="shared" ref="CE1079:CP1079" si="566">CE1071</f>
        <v>0</v>
      </c>
      <c r="CF1079" s="308">
        <f t="shared" si="566"/>
        <v>0</v>
      </c>
      <c r="CG1079" s="308">
        <f t="shared" si="566"/>
        <v>0</v>
      </c>
      <c r="CH1079" s="308">
        <f t="shared" si="566"/>
        <v>0</v>
      </c>
      <c r="CI1079" s="308">
        <f t="shared" si="566"/>
        <v>0</v>
      </c>
      <c r="CJ1079" s="308">
        <f t="shared" si="566"/>
        <v>0</v>
      </c>
      <c r="CK1079" s="308">
        <f t="shared" si="566"/>
        <v>0</v>
      </c>
      <c r="CL1079" s="308">
        <f t="shared" si="566"/>
        <v>0</v>
      </c>
      <c r="CM1079" s="308">
        <f t="shared" si="566"/>
        <v>0</v>
      </c>
      <c r="CN1079" s="308">
        <f t="shared" si="566"/>
        <v>0</v>
      </c>
      <c r="CO1079" s="308">
        <f t="shared" si="566"/>
        <v>0</v>
      </c>
      <c r="CP1079" s="308">
        <f t="shared" si="566"/>
        <v>0</v>
      </c>
      <c r="CQ1079" s="308" t="e">
        <f>#REF!</f>
        <v>#REF!</v>
      </c>
    </row>
    <row r="1080" spans="1:95" ht="12.75" customHeight="1" x14ac:dyDescent="0.25">
      <c r="B1080" s="311" t="s">
        <v>376</v>
      </c>
      <c r="C1080" s="311"/>
      <c r="D1080" s="311"/>
      <c r="E1080" s="311"/>
      <c r="F1080" s="311"/>
      <c r="G1080" s="311"/>
      <c r="H1080" s="311"/>
      <c r="I1080" s="13"/>
      <c r="J1080" s="312" t="s">
        <v>5</v>
      </c>
      <c r="K1080" s="311"/>
      <c r="L1080" s="311"/>
      <c r="M1080" s="311"/>
      <c r="N1080" s="311"/>
      <c r="O1080" s="318"/>
      <c r="P1080" s="313">
        <f>SUM(R1080:CP1080)</f>
        <v>0</v>
      </c>
      <c r="Q1080" s="311"/>
      <c r="R1080" s="314">
        <f>R1075</f>
        <v>0</v>
      </c>
      <c r="S1080" s="314">
        <f t="shared" ref="S1080:CD1080" si="567">S1075</f>
        <v>0</v>
      </c>
      <c r="T1080" s="314">
        <f t="shared" si="567"/>
        <v>0</v>
      </c>
      <c r="U1080" s="314">
        <f t="shared" si="567"/>
        <v>0</v>
      </c>
      <c r="V1080" s="314">
        <f t="shared" si="567"/>
        <v>0</v>
      </c>
      <c r="W1080" s="314">
        <f t="shared" si="567"/>
        <v>0</v>
      </c>
      <c r="X1080" s="314">
        <f t="shared" si="567"/>
        <v>0</v>
      </c>
      <c r="Y1080" s="314">
        <f t="shared" si="567"/>
        <v>0</v>
      </c>
      <c r="Z1080" s="314">
        <f t="shared" si="567"/>
        <v>0</v>
      </c>
      <c r="AA1080" s="314">
        <f t="shared" si="567"/>
        <v>0</v>
      </c>
      <c r="AB1080" s="314">
        <f t="shared" si="567"/>
        <v>0</v>
      </c>
      <c r="AC1080" s="314">
        <f t="shared" si="567"/>
        <v>0</v>
      </c>
      <c r="AD1080" s="314">
        <f t="shared" si="567"/>
        <v>0</v>
      </c>
      <c r="AE1080" s="314">
        <f t="shared" si="567"/>
        <v>0</v>
      </c>
      <c r="AF1080" s="314">
        <f t="shared" si="567"/>
        <v>0</v>
      </c>
      <c r="AG1080" s="314">
        <f t="shared" si="567"/>
        <v>0</v>
      </c>
      <c r="AH1080" s="314">
        <f t="shared" si="567"/>
        <v>0</v>
      </c>
      <c r="AI1080" s="314">
        <f t="shared" si="567"/>
        <v>0</v>
      </c>
      <c r="AJ1080" s="314">
        <f t="shared" si="567"/>
        <v>0</v>
      </c>
      <c r="AK1080" s="314">
        <f t="shared" si="567"/>
        <v>0</v>
      </c>
      <c r="AL1080" s="314">
        <f t="shared" si="567"/>
        <v>0</v>
      </c>
      <c r="AM1080" s="314">
        <f t="shared" si="567"/>
        <v>0</v>
      </c>
      <c r="AN1080" s="314">
        <f t="shared" si="567"/>
        <v>0</v>
      </c>
      <c r="AO1080" s="314">
        <f t="shared" si="567"/>
        <v>0</v>
      </c>
      <c r="AP1080" s="314">
        <f t="shared" si="567"/>
        <v>0</v>
      </c>
      <c r="AQ1080" s="314">
        <f t="shared" si="567"/>
        <v>0</v>
      </c>
      <c r="AR1080" s="314">
        <f t="shared" si="567"/>
        <v>0</v>
      </c>
      <c r="AS1080" s="314">
        <f t="shared" si="567"/>
        <v>0</v>
      </c>
      <c r="AT1080" s="314">
        <f t="shared" si="567"/>
        <v>0</v>
      </c>
      <c r="AU1080" s="314">
        <f t="shared" si="567"/>
        <v>0</v>
      </c>
      <c r="AV1080" s="314">
        <f t="shared" si="567"/>
        <v>0</v>
      </c>
      <c r="AW1080" s="314">
        <f t="shared" si="567"/>
        <v>0</v>
      </c>
      <c r="AX1080" s="314">
        <f t="shared" si="567"/>
        <v>0</v>
      </c>
      <c r="AY1080" s="314">
        <f t="shared" si="567"/>
        <v>0</v>
      </c>
      <c r="AZ1080" s="314">
        <f t="shared" si="567"/>
        <v>0</v>
      </c>
      <c r="BA1080" s="314">
        <f t="shared" si="567"/>
        <v>0</v>
      </c>
      <c r="BB1080" s="314">
        <f t="shared" si="567"/>
        <v>0</v>
      </c>
      <c r="BC1080" s="314">
        <f t="shared" si="567"/>
        <v>0</v>
      </c>
      <c r="BD1080" s="314">
        <f t="shared" si="567"/>
        <v>0</v>
      </c>
      <c r="BE1080" s="314">
        <f t="shared" si="567"/>
        <v>0</v>
      </c>
      <c r="BF1080" s="314">
        <f t="shared" si="567"/>
        <v>0</v>
      </c>
      <c r="BG1080" s="314">
        <f t="shared" si="567"/>
        <v>0</v>
      </c>
      <c r="BH1080" s="314">
        <f t="shared" si="567"/>
        <v>0</v>
      </c>
      <c r="BI1080" s="314">
        <f t="shared" si="567"/>
        <v>0</v>
      </c>
      <c r="BJ1080" s="314">
        <f t="shared" si="567"/>
        <v>0</v>
      </c>
      <c r="BK1080" s="314">
        <f t="shared" si="567"/>
        <v>0</v>
      </c>
      <c r="BL1080" s="314">
        <f t="shared" si="567"/>
        <v>0</v>
      </c>
      <c r="BM1080" s="314">
        <f t="shared" si="567"/>
        <v>0</v>
      </c>
      <c r="BN1080" s="314">
        <f t="shared" si="567"/>
        <v>0</v>
      </c>
      <c r="BO1080" s="314">
        <f t="shared" si="567"/>
        <v>0</v>
      </c>
      <c r="BP1080" s="314">
        <f t="shared" si="567"/>
        <v>0</v>
      </c>
      <c r="BQ1080" s="314">
        <f t="shared" si="567"/>
        <v>0</v>
      </c>
      <c r="BR1080" s="314">
        <f t="shared" si="567"/>
        <v>0</v>
      </c>
      <c r="BS1080" s="314">
        <f t="shared" si="567"/>
        <v>0</v>
      </c>
      <c r="BT1080" s="314">
        <f t="shared" si="567"/>
        <v>0</v>
      </c>
      <c r="BU1080" s="314">
        <f t="shared" si="567"/>
        <v>0</v>
      </c>
      <c r="BV1080" s="314">
        <f t="shared" si="567"/>
        <v>0</v>
      </c>
      <c r="BW1080" s="314">
        <f t="shared" si="567"/>
        <v>0</v>
      </c>
      <c r="BX1080" s="314">
        <f t="shared" si="567"/>
        <v>0</v>
      </c>
      <c r="BY1080" s="314">
        <f t="shared" si="567"/>
        <v>0</v>
      </c>
      <c r="BZ1080" s="314">
        <f t="shared" si="567"/>
        <v>0</v>
      </c>
      <c r="CA1080" s="314">
        <f t="shared" si="567"/>
        <v>0</v>
      </c>
      <c r="CB1080" s="314">
        <f t="shared" si="567"/>
        <v>0</v>
      </c>
      <c r="CC1080" s="314">
        <f t="shared" si="567"/>
        <v>0</v>
      </c>
      <c r="CD1080" s="314">
        <f t="shared" si="567"/>
        <v>0</v>
      </c>
      <c r="CE1080" s="314">
        <f t="shared" ref="CE1080:CP1080" si="568">CE1075</f>
        <v>0</v>
      </c>
      <c r="CF1080" s="314">
        <f t="shared" si="568"/>
        <v>0</v>
      </c>
      <c r="CG1080" s="314">
        <f t="shared" si="568"/>
        <v>0</v>
      </c>
      <c r="CH1080" s="314">
        <f t="shared" si="568"/>
        <v>0</v>
      </c>
      <c r="CI1080" s="314">
        <f t="shared" si="568"/>
        <v>0</v>
      </c>
      <c r="CJ1080" s="314">
        <f t="shared" si="568"/>
        <v>0</v>
      </c>
      <c r="CK1080" s="314">
        <f t="shared" si="568"/>
        <v>0</v>
      </c>
      <c r="CL1080" s="314">
        <f t="shared" si="568"/>
        <v>0</v>
      </c>
      <c r="CM1080" s="314">
        <f t="shared" si="568"/>
        <v>0</v>
      </c>
      <c r="CN1080" s="314">
        <f t="shared" si="568"/>
        <v>0</v>
      </c>
      <c r="CO1080" s="314">
        <f t="shared" si="568"/>
        <v>0</v>
      </c>
      <c r="CP1080" s="314">
        <f t="shared" si="568"/>
        <v>0</v>
      </c>
      <c r="CQ1080" s="314" t="e">
        <f t="shared" ref="CQ1080" si="569">CQ1075</f>
        <v>#REF!</v>
      </c>
    </row>
    <row r="1081" spans="1:95" ht="12.75" customHeight="1" x14ac:dyDescent="0.25">
      <c r="B1081" t="s">
        <v>377</v>
      </c>
      <c r="C1081"/>
      <c r="D1081"/>
      <c r="E1081"/>
      <c r="F1081"/>
      <c r="G1081"/>
      <c r="H1081"/>
      <c r="I1081" s="3"/>
      <c r="J1081" s="306" t="s">
        <v>5</v>
      </c>
      <c r="K1081"/>
      <c r="L1081"/>
      <c r="M1081"/>
      <c r="N1081"/>
      <c r="P1081" s="315">
        <f>SUM(R1081:CP1081)</f>
        <v>3597.0652113956035</v>
      </c>
      <c r="Q1081"/>
      <c r="R1081" s="316">
        <f>R1079-R1080</f>
        <v>0</v>
      </c>
      <c r="S1081" s="316">
        <f t="shared" ref="S1081:CD1081" si="570">S1079-S1080</f>
        <v>0</v>
      </c>
      <c r="T1081" s="316">
        <f t="shared" si="570"/>
        <v>0</v>
      </c>
      <c r="U1081" s="316">
        <f t="shared" si="570"/>
        <v>0</v>
      </c>
      <c r="V1081" s="316">
        <f t="shared" si="570"/>
        <v>0</v>
      </c>
      <c r="W1081" s="316">
        <f t="shared" si="570"/>
        <v>0</v>
      </c>
      <c r="X1081" s="316">
        <f t="shared" si="570"/>
        <v>44.737861431677572</v>
      </c>
      <c r="Y1081" s="316">
        <f t="shared" si="570"/>
        <v>53.461656130989809</v>
      </c>
      <c r="Z1081" s="316">
        <f t="shared" si="570"/>
        <v>67.691576813817306</v>
      </c>
      <c r="AA1081" s="316">
        <f t="shared" si="570"/>
        <v>82.83529947988967</v>
      </c>
      <c r="AB1081" s="316">
        <f t="shared" si="570"/>
        <v>65.68669163923542</v>
      </c>
      <c r="AC1081" s="316">
        <f t="shared" si="570"/>
        <v>55.097836282140079</v>
      </c>
      <c r="AD1081" s="316">
        <f t="shared" si="570"/>
        <v>66.536770501729023</v>
      </c>
      <c r="AE1081" s="316">
        <f t="shared" si="570"/>
        <v>78.645514065859203</v>
      </c>
      <c r="AF1081" s="316">
        <f t="shared" si="570"/>
        <v>95.7044147316726</v>
      </c>
      <c r="AG1081" s="316">
        <f t="shared" si="570"/>
        <v>118.02315846183407</v>
      </c>
      <c r="AH1081" s="316">
        <f t="shared" si="570"/>
        <v>88.389499258488897</v>
      </c>
      <c r="AI1081" s="316">
        <f t="shared" si="570"/>
        <v>64.093933559092164</v>
      </c>
      <c r="AJ1081" s="316">
        <f t="shared" si="570"/>
        <v>102.36367674953094</v>
      </c>
      <c r="AK1081" s="316">
        <f t="shared" si="570"/>
        <v>84.059569612201344</v>
      </c>
      <c r="AL1081" s="316">
        <f t="shared" si="570"/>
        <v>144.34149986251145</v>
      </c>
      <c r="AM1081" s="316">
        <f t="shared" si="570"/>
        <v>98.892630979991623</v>
      </c>
      <c r="AN1081" s="316">
        <f t="shared" si="570"/>
        <v>86.222348786501783</v>
      </c>
      <c r="AO1081" s="316">
        <f t="shared" si="570"/>
        <v>139.04165790347793</v>
      </c>
      <c r="AP1081" s="316">
        <f t="shared" si="570"/>
        <v>148.53446480495643</v>
      </c>
      <c r="AQ1081" s="316">
        <f t="shared" si="570"/>
        <v>103.46827489619699</v>
      </c>
      <c r="AR1081" s="316">
        <f t="shared" si="570"/>
        <v>172.57564051257282</v>
      </c>
      <c r="AS1081" s="316">
        <f t="shared" si="570"/>
        <v>391.0838557948835</v>
      </c>
      <c r="AT1081" s="316">
        <f t="shared" si="570"/>
        <v>379.20498013298402</v>
      </c>
      <c r="AU1081" s="316">
        <f t="shared" si="570"/>
        <v>400.67331954512741</v>
      </c>
      <c r="AV1081" s="316">
        <f t="shared" si="570"/>
        <v>390.1423053814392</v>
      </c>
      <c r="AW1081" s="316">
        <f t="shared" si="570"/>
        <v>75.556774076801972</v>
      </c>
      <c r="AX1081" s="316">
        <f t="shared" si="570"/>
        <v>0</v>
      </c>
      <c r="AY1081" s="316">
        <f t="shared" si="570"/>
        <v>0</v>
      </c>
      <c r="AZ1081" s="316">
        <f t="shared" si="570"/>
        <v>0</v>
      </c>
      <c r="BA1081" s="316">
        <f t="shared" si="570"/>
        <v>0</v>
      </c>
      <c r="BB1081" s="316">
        <f t="shared" si="570"/>
        <v>0</v>
      </c>
      <c r="BC1081" s="316">
        <f t="shared" si="570"/>
        <v>0</v>
      </c>
      <c r="BD1081" s="316">
        <f t="shared" si="570"/>
        <v>0</v>
      </c>
      <c r="BE1081" s="316">
        <f t="shared" si="570"/>
        <v>0</v>
      </c>
      <c r="BF1081" s="316">
        <f t="shared" si="570"/>
        <v>0</v>
      </c>
      <c r="BG1081" s="316">
        <f t="shared" si="570"/>
        <v>0</v>
      </c>
      <c r="BH1081" s="316">
        <f t="shared" si="570"/>
        <v>0</v>
      </c>
      <c r="BI1081" s="316">
        <f t="shared" si="570"/>
        <v>0</v>
      </c>
      <c r="BJ1081" s="316">
        <f t="shared" si="570"/>
        <v>0</v>
      </c>
      <c r="BK1081" s="316">
        <f t="shared" si="570"/>
        <v>0</v>
      </c>
      <c r="BL1081" s="316">
        <f t="shared" si="570"/>
        <v>0</v>
      </c>
      <c r="BM1081" s="316">
        <f t="shared" si="570"/>
        <v>0</v>
      </c>
      <c r="BN1081" s="316">
        <f t="shared" si="570"/>
        <v>0</v>
      </c>
      <c r="BO1081" s="316">
        <f t="shared" si="570"/>
        <v>0</v>
      </c>
      <c r="BP1081" s="316">
        <f t="shared" si="570"/>
        <v>0</v>
      </c>
      <c r="BQ1081" s="316">
        <f t="shared" si="570"/>
        <v>0</v>
      </c>
      <c r="BR1081" s="316">
        <f t="shared" si="570"/>
        <v>0</v>
      </c>
      <c r="BS1081" s="316">
        <f t="shared" si="570"/>
        <v>0</v>
      </c>
      <c r="BT1081" s="316">
        <f t="shared" si="570"/>
        <v>0</v>
      </c>
      <c r="BU1081" s="316">
        <f t="shared" si="570"/>
        <v>0</v>
      </c>
      <c r="BV1081" s="316">
        <f t="shared" si="570"/>
        <v>0</v>
      </c>
      <c r="BW1081" s="316">
        <f t="shared" si="570"/>
        <v>0</v>
      </c>
      <c r="BX1081" s="316">
        <f t="shared" si="570"/>
        <v>0</v>
      </c>
      <c r="BY1081" s="316">
        <f t="shared" si="570"/>
        <v>0</v>
      </c>
      <c r="BZ1081" s="316">
        <f t="shared" si="570"/>
        <v>0</v>
      </c>
      <c r="CA1081" s="316">
        <f t="shared" si="570"/>
        <v>0</v>
      </c>
      <c r="CB1081" s="316">
        <f t="shared" si="570"/>
        <v>0</v>
      </c>
      <c r="CC1081" s="316">
        <f t="shared" si="570"/>
        <v>0</v>
      </c>
      <c r="CD1081" s="316">
        <f t="shared" si="570"/>
        <v>0</v>
      </c>
      <c r="CE1081" s="316">
        <f t="shared" ref="CE1081:CP1081" si="571">CE1079-CE1080</f>
        <v>0</v>
      </c>
      <c r="CF1081" s="316">
        <f t="shared" si="571"/>
        <v>0</v>
      </c>
      <c r="CG1081" s="316">
        <f t="shared" si="571"/>
        <v>0</v>
      </c>
      <c r="CH1081" s="316">
        <f t="shared" si="571"/>
        <v>0</v>
      </c>
      <c r="CI1081" s="316">
        <f t="shared" si="571"/>
        <v>0</v>
      </c>
      <c r="CJ1081" s="316">
        <f t="shared" si="571"/>
        <v>0</v>
      </c>
      <c r="CK1081" s="316">
        <f t="shared" si="571"/>
        <v>0</v>
      </c>
      <c r="CL1081" s="316">
        <f t="shared" si="571"/>
        <v>0</v>
      </c>
      <c r="CM1081" s="316">
        <f t="shared" si="571"/>
        <v>0</v>
      </c>
      <c r="CN1081" s="316">
        <f t="shared" si="571"/>
        <v>0</v>
      </c>
      <c r="CO1081" s="316">
        <f t="shared" si="571"/>
        <v>0</v>
      </c>
      <c r="CP1081" s="316">
        <f t="shared" si="571"/>
        <v>0</v>
      </c>
      <c r="CQ1081" s="316" t="e">
        <f t="shared" ref="CQ1081" si="572">CQ1079-CQ1080</f>
        <v>#REF!</v>
      </c>
    </row>
    <row r="1082" spans="1:95" ht="12.75" customHeight="1" x14ac:dyDescent="0.25">
      <c r="B1082"/>
      <c r="C1082"/>
      <c r="D1082"/>
      <c r="E1082"/>
      <c r="F1082"/>
      <c r="G1082"/>
      <c r="H1082"/>
      <c r="I1082" s="3"/>
      <c r="J1082" s="306"/>
      <c r="K1082"/>
      <c r="L1082" s="317" t="s">
        <v>378</v>
      </c>
      <c r="M1082" s="317" t="s">
        <v>179</v>
      </c>
      <c r="N1082"/>
      <c r="P1082" s="307"/>
      <c r="Q1082"/>
      <c r="R1082" s="316"/>
      <c r="S1082" s="316"/>
      <c r="T1082" s="316"/>
      <c r="U1082" s="316"/>
      <c r="V1082" s="316"/>
      <c r="W1082" s="316"/>
      <c r="X1082" s="316"/>
      <c r="Y1082" s="316"/>
      <c r="Z1082" s="316"/>
      <c r="AA1082" s="316"/>
      <c r="AB1082" s="316"/>
      <c r="AC1082" s="316"/>
      <c r="AD1082" s="316"/>
      <c r="AE1082" s="316"/>
      <c r="AF1082" s="316"/>
      <c r="AG1082" s="316"/>
      <c r="AH1082" s="316"/>
      <c r="AI1082" s="316"/>
      <c r="AJ1082" s="316"/>
      <c r="AK1082" s="316"/>
      <c r="AL1082" s="316"/>
      <c r="AM1082" s="316"/>
      <c r="AN1082" s="316"/>
      <c r="AO1082" s="316"/>
      <c r="AP1082" s="316"/>
      <c r="AQ1082" s="316"/>
      <c r="AR1082" s="316"/>
      <c r="AS1082" s="316"/>
      <c r="AT1082" s="316"/>
      <c r="AU1082" s="316"/>
      <c r="AV1082" s="316"/>
      <c r="AW1082" s="316"/>
      <c r="AX1082" s="316"/>
      <c r="AY1082" s="316"/>
      <c r="AZ1082" s="316"/>
      <c r="BA1082" s="316"/>
      <c r="BB1082" s="316"/>
      <c r="BC1082" s="316"/>
      <c r="BD1082" s="316"/>
      <c r="BE1082" s="316"/>
      <c r="BF1082" s="316"/>
      <c r="BG1082" s="316"/>
      <c r="BH1082" s="316"/>
      <c r="BI1082" s="316"/>
      <c r="BJ1082" s="316"/>
      <c r="BK1082" s="316"/>
      <c r="BL1082" s="316"/>
      <c r="BM1082" s="316"/>
      <c r="BN1082" s="316"/>
      <c r="BO1082" s="316"/>
      <c r="BP1082" s="316"/>
      <c r="BQ1082" s="316"/>
      <c r="BR1082" s="316"/>
      <c r="BS1082" s="316"/>
      <c r="BT1082" s="316"/>
      <c r="BU1082" s="316"/>
      <c r="BV1082" s="316"/>
      <c r="BW1082" s="316"/>
      <c r="BX1082" s="316"/>
      <c r="BY1082" s="316"/>
      <c r="BZ1082" s="316"/>
      <c r="CA1082" s="316"/>
      <c r="CB1082" s="316"/>
      <c r="CC1082" s="316"/>
      <c r="CD1082" s="316"/>
      <c r="CE1082" s="316"/>
      <c r="CF1082" s="316"/>
      <c r="CG1082" s="316"/>
      <c r="CH1082" s="316"/>
      <c r="CI1082" s="316"/>
      <c r="CJ1082" s="316"/>
      <c r="CK1082" s="316"/>
      <c r="CL1082" s="316"/>
      <c r="CM1082" s="316"/>
      <c r="CN1082" s="316"/>
      <c r="CO1082" s="316"/>
      <c r="CP1082" s="316"/>
      <c r="CQ1082" s="316"/>
    </row>
    <row r="1083" spans="1:95" ht="12.75" customHeight="1" x14ac:dyDescent="0.25">
      <c r="B1083" t="s">
        <v>379</v>
      </c>
      <c r="C1083"/>
      <c r="D1083"/>
      <c r="E1083"/>
      <c r="F1083"/>
      <c r="G1083"/>
      <c r="H1083"/>
      <c r="I1083" s="3"/>
      <c r="J1083" s="306" t="s">
        <v>62</v>
      </c>
      <c r="K1083"/>
      <c r="L1083" s="148">
        <f>'Macroeconomic Inputs'!K25</f>
        <v>0.3</v>
      </c>
      <c r="M1083" s="322">
        <v>1</v>
      </c>
      <c r="N1083"/>
      <c r="P1083" s="307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  <c r="CN1083"/>
      <c r="CO1083"/>
      <c r="CP1083"/>
      <c r="CQ1083"/>
    </row>
    <row r="1084" spans="1:95" ht="12.75" customHeight="1" x14ac:dyDescent="0.25">
      <c r="B1084"/>
      <c r="C1084"/>
      <c r="D1084"/>
      <c r="E1084"/>
      <c r="F1084"/>
      <c r="G1084"/>
      <c r="H1084"/>
      <c r="I1084" s="3"/>
      <c r="J1084" s="306"/>
      <c r="K1084"/>
      <c r="L1084"/>
      <c r="M1084"/>
      <c r="N1084"/>
      <c r="P1084" s="307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  <c r="CN1084"/>
      <c r="CO1084"/>
      <c r="CP1084"/>
      <c r="CQ1084"/>
    </row>
    <row r="1085" spans="1:95" ht="12.75" customHeight="1" x14ac:dyDescent="0.25">
      <c r="B1085" t="s">
        <v>370</v>
      </c>
      <c r="C1085"/>
      <c r="D1085"/>
      <c r="E1085"/>
      <c r="F1085"/>
      <c r="G1085"/>
      <c r="H1085"/>
      <c r="I1085" s="3"/>
      <c r="J1085" s="306" t="s">
        <v>5</v>
      </c>
      <c r="K1085"/>
      <c r="L1085"/>
      <c r="M1085"/>
      <c r="N1085"/>
      <c r="P1085" s="309">
        <f>SUM(R1085:CP1085)</f>
        <v>1079.1195634186809</v>
      </c>
      <c r="Q1085"/>
      <c r="R1085" s="308">
        <f t="shared" ref="R1085:AW1085" si="573">MAX($L1083*R1081,0)*$M1083</f>
        <v>0</v>
      </c>
      <c r="S1085" s="308">
        <f t="shared" si="573"/>
        <v>0</v>
      </c>
      <c r="T1085" s="308">
        <f t="shared" si="573"/>
        <v>0</v>
      </c>
      <c r="U1085" s="308">
        <f t="shared" si="573"/>
        <v>0</v>
      </c>
      <c r="V1085" s="308">
        <f t="shared" si="573"/>
        <v>0</v>
      </c>
      <c r="W1085" s="308">
        <f t="shared" si="573"/>
        <v>0</v>
      </c>
      <c r="X1085" s="308">
        <f t="shared" si="573"/>
        <v>13.421358429503272</v>
      </c>
      <c r="Y1085" s="308">
        <f t="shared" si="573"/>
        <v>16.038496839296943</v>
      </c>
      <c r="Z1085" s="308">
        <f t="shared" si="573"/>
        <v>20.30747304414519</v>
      </c>
      <c r="AA1085" s="308">
        <f t="shared" si="573"/>
        <v>24.850589843966901</v>
      </c>
      <c r="AB1085" s="308">
        <f t="shared" si="573"/>
        <v>19.706007491770624</v>
      </c>
      <c r="AC1085" s="308">
        <f t="shared" si="573"/>
        <v>16.529350884642025</v>
      </c>
      <c r="AD1085" s="308">
        <f t="shared" si="573"/>
        <v>19.961031150518707</v>
      </c>
      <c r="AE1085" s="308">
        <f t="shared" si="573"/>
        <v>23.593654219757759</v>
      </c>
      <c r="AF1085" s="308">
        <f t="shared" si="573"/>
        <v>28.711324419501778</v>
      </c>
      <c r="AG1085" s="308">
        <f t="shared" si="573"/>
        <v>35.40694753855022</v>
      </c>
      <c r="AH1085" s="308">
        <f t="shared" si="573"/>
        <v>26.516849777546668</v>
      </c>
      <c r="AI1085" s="308">
        <f t="shared" si="573"/>
        <v>19.228180067727649</v>
      </c>
      <c r="AJ1085" s="308">
        <f t="shared" si="573"/>
        <v>30.709103024859282</v>
      </c>
      <c r="AK1085" s="308">
        <f t="shared" si="573"/>
        <v>25.217870883660403</v>
      </c>
      <c r="AL1085" s="308">
        <f t="shared" si="573"/>
        <v>43.302449958753435</v>
      </c>
      <c r="AM1085" s="308">
        <f t="shared" si="573"/>
        <v>29.667789293997487</v>
      </c>
      <c r="AN1085" s="308">
        <f t="shared" si="573"/>
        <v>25.866704635950533</v>
      </c>
      <c r="AO1085" s="308">
        <f t="shared" si="573"/>
        <v>41.712497371043376</v>
      </c>
      <c r="AP1085" s="308">
        <f t="shared" si="573"/>
        <v>44.560339441486924</v>
      </c>
      <c r="AQ1085" s="308">
        <f t="shared" si="573"/>
        <v>31.040482468859096</v>
      </c>
      <c r="AR1085" s="308">
        <f t="shared" si="573"/>
        <v>51.772692153771843</v>
      </c>
      <c r="AS1085" s="308">
        <f t="shared" si="573"/>
        <v>117.32515673846504</v>
      </c>
      <c r="AT1085" s="308">
        <f t="shared" si="573"/>
        <v>113.7614940398952</v>
      </c>
      <c r="AU1085" s="308">
        <f t="shared" si="573"/>
        <v>120.20199586353822</v>
      </c>
      <c r="AV1085" s="308">
        <f t="shared" si="573"/>
        <v>117.04269161443176</v>
      </c>
      <c r="AW1085" s="308">
        <f t="shared" si="573"/>
        <v>22.667032223040589</v>
      </c>
      <c r="AX1085" s="308">
        <f t="shared" ref="AX1085:CC1085" si="574">MAX($L1083*AX1081,0)*$M1083</f>
        <v>0</v>
      </c>
      <c r="AY1085" s="308">
        <f t="shared" si="574"/>
        <v>0</v>
      </c>
      <c r="AZ1085" s="308">
        <f t="shared" si="574"/>
        <v>0</v>
      </c>
      <c r="BA1085" s="308">
        <f t="shared" si="574"/>
        <v>0</v>
      </c>
      <c r="BB1085" s="308">
        <f t="shared" si="574"/>
        <v>0</v>
      </c>
      <c r="BC1085" s="308">
        <f t="shared" si="574"/>
        <v>0</v>
      </c>
      <c r="BD1085" s="308">
        <f t="shared" si="574"/>
        <v>0</v>
      </c>
      <c r="BE1085" s="308">
        <f t="shared" si="574"/>
        <v>0</v>
      </c>
      <c r="BF1085" s="308">
        <f t="shared" si="574"/>
        <v>0</v>
      </c>
      <c r="BG1085" s="308">
        <f t="shared" si="574"/>
        <v>0</v>
      </c>
      <c r="BH1085" s="308">
        <f t="shared" si="574"/>
        <v>0</v>
      </c>
      <c r="BI1085" s="308">
        <f t="shared" si="574"/>
        <v>0</v>
      </c>
      <c r="BJ1085" s="308">
        <f t="shared" si="574"/>
        <v>0</v>
      </c>
      <c r="BK1085" s="308">
        <f t="shared" si="574"/>
        <v>0</v>
      </c>
      <c r="BL1085" s="308">
        <f t="shared" si="574"/>
        <v>0</v>
      </c>
      <c r="BM1085" s="308">
        <f t="shared" si="574"/>
        <v>0</v>
      </c>
      <c r="BN1085" s="308">
        <f t="shared" si="574"/>
        <v>0</v>
      </c>
      <c r="BO1085" s="308">
        <f t="shared" si="574"/>
        <v>0</v>
      </c>
      <c r="BP1085" s="308">
        <f t="shared" si="574"/>
        <v>0</v>
      </c>
      <c r="BQ1085" s="308">
        <f t="shared" si="574"/>
        <v>0</v>
      </c>
      <c r="BR1085" s="308">
        <f t="shared" si="574"/>
        <v>0</v>
      </c>
      <c r="BS1085" s="308">
        <f t="shared" si="574"/>
        <v>0</v>
      </c>
      <c r="BT1085" s="308">
        <f t="shared" si="574"/>
        <v>0</v>
      </c>
      <c r="BU1085" s="308">
        <f t="shared" si="574"/>
        <v>0</v>
      </c>
      <c r="BV1085" s="308">
        <f t="shared" si="574"/>
        <v>0</v>
      </c>
      <c r="BW1085" s="308">
        <f t="shared" si="574"/>
        <v>0</v>
      </c>
      <c r="BX1085" s="308">
        <f t="shared" si="574"/>
        <v>0</v>
      </c>
      <c r="BY1085" s="308">
        <f t="shared" si="574"/>
        <v>0</v>
      </c>
      <c r="BZ1085" s="308">
        <f t="shared" si="574"/>
        <v>0</v>
      </c>
      <c r="CA1085" s="308">
        <f t="shared" si="574"/>
        <v>0</v>
      </c>
      <c r="CB1085" s="308">
        <f t="shared" si="574"/>
        <v>0</v>
      </c>
      <c r="CC1085" s="308">
        <f t="shared" si="574"/>
        <v>0</v>
      </c>
      <c r="CD1085" s="308">
        <f t="shared" ref="CD1085:CP1085" si="575">MAX($L1083*CD1081,0)*$M1083</f>
        <v>0</v>
      </c>
      <c r="CE1085" s="308">
        <f t="shared" si="575"/>
        <v>0</v>
      </c>
      <c r="CF1085" s="308">
        <f t="shared" si="575"/>
        <v>0</v>
      </c>
      <c r="CG1085" s="308">
        <f t="shared" si="575"/>
        <v>0</v>
      </c>
      <c r="CH1085" s="308">
        <f t="shared" si="575"/>
        <v>0</v>
      </c>
      <c r="CI1085" s="308">
        <f t="shared" si="575"/>
        <v>0</v>
      </c>
      <c r="CJ1085" s="308">
        <f t="shared" si="575"/>
        <v>0</v>
      </c>
      <c r="CK1085" s="308">
        <f t="shared" si="575"/>
        <v>0</v>
      </c>
      <c r="CL1085" s="308">
        <f t="shared" si="575"/>
        <v>0</v>
      </c>
      <c r="CM1085" s="308">
        <f t="shared" si="575"/>
        <v>0</v>
      </c>
      <c r="CN1085" s="308">
        <f t="shared" si="575"/>
        <v>0</v>
      </c>
      <c r="CO1085" s="308">
        <f t="shared" si="575"/>
        <v>0</v>
      </c>
      <c r="CP1085" s="308">
        <f t="shared" si="575"/>
        <v>0</v>
      </c>
      <c r="CQ1085" s="308" t="e">
        <f>MAX($M1083*CQ1081,0)*$N1083</f>
        <v>#REF!</v>
      </c>
    </row>
    <row r="1086" spans="1:95" ht="12.75" customHeight="1" x14ac:dyDescent="0.2"/>
    <row r="1087" spans="1:95" s="380" customFormat="1" ht="12.75" customHeight="1" x14ac:dyDescent="0.2">
      <c r="A1087" s="377" t="s">
        <v>335</v>
      </c>
      <c r="B1087" s="377"/>
      <c r="C1087" s="377"/>
      <c r="D1087" s="377"/>
      <c r="E1087" s="377"/>
      <c r="F1087" s="377"/>
      <c r="G1087" s="377"/>
      <c r="H1087" s="377"/>
      <c r="I1087" s="378"/>
      <c r="J1087" s="379"/>
      <c r="K1087" s="377"/>
      <c r="L1087" s="377"/>
      <c r="M1087" s="377"/>
      <c r="N1087" s="377"/>
      <c r="O1087" s="377"/>
      <c r="P1087" s="377"/>
      <c r="Q1087" s="377"/>
      <c r="R1087" s="377"/>
      <c r="S1087" s="377"/>
      <c r="T1087" s="377"/>
      <c r="U1087" s="377"/>
      <c r="V1087" s="377"/>
      <c r="W1087" s="377"/>
      <c r="X1087" s="377"/>
      <c r="Y1087" s="377"/>
      <c r="Z1087" s="377"/>
      <c r="AA1087" s="377"/>
      <c r="AB1087" s="377"/>
      <c r="AC1087" s="377"/>
      <c r="AD1087" s="377"/>
      <c r="AE1087" s="377"/>
      <c r="AF1087" s="377"/>
      <c r="AG1087" s="377"/>
      <c r="AH1087" s="377"/>
      <c r="AI1087" s="377"/>
      <c r="AJ1087" s="377"/>
      <c r="AK1087" s="377"/>
      <c r="AL1087" s="377"/>
      <c r="AM1087" s="377"/>
      <c r="AN1087" s="377"/>
      <c r="AO1087" s="377"/>
      <c r="AP1087" s="377"/>
      <c r="AQ1087" s="377"/>
      <c r="AR1087" s="377"/>
      <c r="AS1087" s="377"/>
      <c r="AT1087" s="377"/>
      <c r="AU1087" s="377"/>
      <c r="AV1087" s="377"/>
      <c r="AW1087" s="377"/>
      <c r="AX1087" s="377"/>
      <c r="AY1087" s="377"/>
      <c r="AZ1087" s="377"/>
      <c r="BA1087" s="377"/>
      <c r="BB1087" s="377"/>
      <c r="BC1087" s="377"/>
      <c r="BD1087" s="377"/>
      <c r="BE1087" s="377"/>
      <c r="BF1087" s="377"/>
      <c r="BG1087" s="377"/>
      <c r="BH1087" s="377"/>
      <c r="BI1087" s="377"/>
      <c r="BJ1087" s="377"/>
      <c r="BK1087" s="377"/>
      <c r="BL1087" s="377"/>
      <c r="BM1087" s="377"/>
      <c r="BN1087" s="377"/>
      <c r="BO1087" s="377"/>
      <c r="BP1087" s="377"/>
      <c r="BQ1087" s="377"/>
      <c r="BR1087" s="377"/>
      <c r="BS1087" s="377"/>
      <c r="BT1087" s="377"/>
      <c r="BU1087" s="377"/>
      <c r="BV1087" s="377"/>
      <c r="BW1087" s="377"/>
      <c r="BX1087" s="377"/>
      <c r="BY1087" s="377"/>
      <c r="BZ1087" s="377"/>
      <c r="CA1087" s="377"/>
      <c r="CB1087" s="377"/>
      <c r="CC1087" s="377"/>
      <c r="CD1087" s="377"/>
      <c r="CE1087" s="377"/>
      <c r="CF1087" s="377"/>
      <c r="CG1087" s="377"/>
      <c r="CH1087" s="377"/>
      <c r="CI1087" s="377"/>
      <c r="CJ1087" s="377"/>
      <c r="CK1087" s="377"/>
      <c r="CL1087" s="377"/>
      <c r="CM1087" s="377"/>
      <c r="CN1087" s="377"/>
      <c r="CO1087" s="377"/>
      <c r="CP1087" s="377"/>
    </row>
    <row r="1088" spans="1:95" s="385" customFormat="1" ht="12.75" customHeight="1" x14ac:dyDescent="0.2">
      <c r="A1088" s="381" t="s">
        <v>336</v>
      </c>
      <c r="B1088" s="382"/>
      <c r="C1088" s="382"/>
      <c r="D1088" s="382"/>
      <c r="E1088" s="382"/>
      <c r="F1088" s="382"/>
      <c r="G1088" s="382"/>
      <c r="H1088" s="382"/>
      <c r="I1088" s="383"/>
      <c r="J1088" s="383"/>
      <c r="K1088" s="382"/>
      <c r="L1088" s="382"/>
      <c r="M1088" s="382"/>
      <c r="N1088" s="382"/>
      <c r="O1088" s="382"/>
      <c r="P1088" s="384"/>
      <c r="Q1088" s="382"/>
      <c r="R1088" s="382"/>
      <c r="S1088" s="382"/>
      <c r="T1088" s="382"/>
      <c r="U1088" s="382"/>
      <c r="V1088" s="382"/>
      <c r="W1088" s="382"/>
      <c r="X1088" s="382"/>
      <c r="Y1088" s="382"/>
      <c r="Z1088" s="382"/>
      <c r="AA1088" s="382"/>
      <c r="AB1088" s="382"/>
      <c r="AC1088" s="382"/>
      <c r="AD1088" s="382"/>
      <c r="AE1088" s="382"/>
      <c r="AF1088" s="382"/>
      <c r="AG1088" s="382"/>
      <c r="AH1088" s="382"/>
      <c r="AI1088" s="382"/>
      <c r="AJ1088" s="382"/>
      <c r="AK1088" s="382"/>
      <c r="AL1088" s="382"/>
      <c r="AM1088" s="382"/>
      <c r="AN1088" s="382"/>
      <c r="AO1088" s="382"/>
      <c r="AP1088" s="382"/>
      <c r="AQ1088" s="382"/>
      <c r="AR1088" s="382"/>
      <c r="AS1088" s="382"/>
      <c r="AT1088" s="382"/>
      <c r="AU1088" s="382"/>
      <c r="AV1088" s="382"/>
      <c r="AW1088" s="382"/>
      <c r="AX1088" s="382"/>
      <c r="AY1088" s="382"/>
      <c r="AZ1088" s="382"/>
      <c r="BA1088" s="382"/>
      <c r="BB1088" s="382"/>
      <c r="BC1088" s="382"/>
      <c r="BD1088" s="382"/>
      <c r="BE1088" s="382"/>
      <c r="BF1088" s="382"/>
      <c r="BG1088" s="382"/>
      <c r="BH1088" s="382"/>
      <c r="BI1088" s="382"/>
      <c r="BJ1088" s="382"/>
      <c r="BK1088" s="382"/>
      <c r="BL1088" s="382"/>
      <c r="BM1088" s="382"/>
      <c r="BN1088" s="382"/>
      <c r="BO1088" s="382"/>
      <c r="BP1088" s="382"/>
      <c r="BQ1088" s="382"/>
      <c r="BR1088" s="382"/>
      <c r="BS1088" s="382"/>
      <c r="BT1088" s="382"/>
      <c r="BU1088" s="382"/>
      <c r="BV1088" s="382"/>
      <c r="BW1088" s="382"/>
      <c r="BX1088" s="382"/>
      <c r="BY1088" s="382"/>
      <c r="BZ1088" s="382"/>
      <c r="CA1088" s="382"/>
      <c r="CB1088" s="382"/>
      <c r="CC1088" s="382"/>
      <c r="CD1088" s="382"/>
      <c r="CE1088" s="382"/>
      <c r="CF1088" s="382"/>
      <c r="CG1088" s="382"/>
      <c r="CH1088" s="382"/>
      <c r="CI1088" s="382"/>
      <c r="CJ1088" s="382"/>
      <c r="CK1088" s="382"/>
      <c r="CL1088" s="382"/>
      <c r="CM1088" s="382"/>
      <c r="CN1088" s="382"/>
      <c r="CO1088" s="382"/>
      <c r="CP1088" s="382"/>
    </row>
    <row r="1089" spans="2:412" ht="12.75" customHeight="1" outlineLevel="1" x14ac:dyDescent="0.2">
      <c r="I1089" s="3"/>
      <c r="J1089" s="6"/>
      <c r="K1089" s="5"/>
    </row>
    <row r="1090" spans="2:412" ht="12.75" customHeight="1" outlineLevel="1" x14ac:dyDescent="0.2">
      <c r="B1090" s="234" t="s">
        <v>281</v>
      </c>
      <c r="C1090" s="234"/>
      <c r="D1090" s="234"/>
      <c r="E1090" s="235"/>
      <c r="F1090" s="236"/>
      <c r="J1090" s="237" t="s">
        <v>18</v>
      </c>
      <c r="K1090" s="238"/>
      <c r="L1090" s="238"/>
      <c r="M1090" s="238"/>
      <c r="N1090" s="238"/>
      <c r="O1090" s="238"/>
      <c r="P1090" s="239"/>
      <c r="Q1090" s="236"/>
      <c r="R1090" s="240">
        <f>R1107</f>
        <v>0</v>
      </c>
      <c r="S1090" s="240">
        <f t="shared" ref="S1090:CD1090" si="576">S1107</f>
        <v>0</v>
      </c>
      <c r="T1090" s="240">
        <f t="shared" si="576"/>
        <v>0</v>
      </c>
      <c r="U1090" s="240">
        <f t="shared" si="576"/>
        <v>0</v>
      </c>
      <c r="V1090" s="240">
        <f t="shared" si="576"/>
        <v>0</v>
      </c>
      <c r="W1090" s="240">
        <f t="shared" si="576"/>
        <v>0</v>
      </c>
      <c r="X1090" s="240">
        <f t="shared" si="576"/>
        <v>1</v>
      </c>
      <c r="Y1090" s="240">
        <f t="shared" si="576"/>
        <v>1</v>
      </c>
      <c r="Z1090" s="240">
        <f t="shared" si="576"/>
        <v>1</v>
      </c>
      <c r="AA1090" s="240">
        <f t="shared" si="576"/>
        <v>1</v>
      </c>
      <c r="AB1090" s="240">
        <f t="shared" si="576"/>
        <v>1</v>
      </c>
      <c r="AC1090" s="240">
        <f t="shared" si="576"/>
        <v>1</v>
      </c>
      <c r="AD1090" s="240">
        <f t="shared" si="576"/>
        <v>1</v>
      </c>
      <c r="AE1090" s="240">
        <f t="shared" si="576"/>
        <v>1</v>
      </c>
      <c r="AF1090" s="240">
        <f t="shared" si="576"/>
        <v>1</v>
      </c>
      <c r="AG1090" s="240">
        <f t="shared" si="576"/>
        <v>1</v>
      </c>
      <c r="AH1090" s="240">
        <f t="shared" si="576"/>
        <v>1</v>
      </c>
      <c r="AI1090" s="240">
        <f t="shared" si="576"/>
        <v>1</v>
      </c>
      <c r="AJ1090" s="240">
        <f t="shared" si="576"/>
        <v>1</v>
      </c>
      <c r="AK1090" s="240">
        <f t="shared" si="576"/>
        <v>1</v>
      </c>
      <c r="AL1090" s="240">
        <f t="shared" si="576"/>
        <v>1</v>
      </c>
      <c r="AM1090" s="240">
        <f t="shared" si="576"/>
        <v>1</v>
      </c>
      <c r="AN1090" s="240">
        <f t="shared" si="576"/>
        <v>1</v>
      </c>
      <c r="AO1090" s="240">
        <f t="shared" si="576"/>
        <v>0</v>
      </c>
      <c r="AP1090" s="240">
        <f t="shared" si="576"/>
        <v>0</v>
      </c>
      <c r="AQ1090" s="240">
        <f t="shared" si="576"/>
        <v>0</v>
      </c>
      <c r="AR1090" s="240">
        <f t="shared" si="576"/>
        <v>0</v>
      </c>
      <c r="AS1090" s="240">
        <f t="shared" si="576"/>
        <v>0</v>
      </c>
      <c r="AT1090" s="240">
        <f t="shared" si="576"/>
        <v>0</v>
      </c>
      <c r="AU1090" s="240">
        <f t="shared" si="576"/>
        <v>0</v>
      </c>
      <c r="AV1090" s="240">
        <f t="shared" si="576"/>
        <v>0</v>
      </c>
      <c r="AW1090" s="240">
        <f t="shared" si="576"/>
        <v>0</v>
      </c>
      <c r="AX1090" s="240">
        <f t="shared" si="576"/>
        <v>0</v>
      </c>
      <c r="AY1090" s="240">
        <f t="shared" si="576"/>
        <v>0</v>
      </c>
      <c r="AZ1090" s="240">
        <f t="shared" si="576"/>
        <v>0</v>
      </c>
      <c r="BA1090" s="240">
        <f t="shared" si="576"/>
        <v>0</v>
      </c>
      <c r="BB1090" s="240">
        <f t="shared" si="576"/>
        <v>0</v>
      </c>
      <c r="BC1090" s="240">
        <f t="shared" si="576"/>
        <v>0</v>
      </c>
      <c r="BD1090" s="240">
        <f t="shared" si="576"/>
        <v>0</v>
      </c>
      <c r="BE1090" s="240">
        <f t="shared" si="576"/>
        <v>0</v>
      </c>
      <c r="BF1090" s="240">
        <f t="shared" si="576"/>
        <v>0</v>
      </c>
      <c r="BG1090" s="240">
        <f t="shared" si="576"/>
        <v>0</v>
      </c>
      <c r="BH1090" s="240">
        <f t="shared" si="576"/>
        <v>0</v>
      </c>
      <c r="BI1090" s="240">
        <f t="shared" si="576"/>
        <v>0</v>
      </c>
      <c r="BJ1090" s="240">
        <f t="shared" si="576"/>
        <v>0</v>
      </c>
      <c r="BK1090" s="240">
        <f t="shared" si="576"/>
        <v>0</v>
      </c>
      <c r="BL1090" s="240">
        <f t="shared" si="576"/>
        <v>0</v>
      </c>
      <c r="BM1090" s="240">
        <f t="shared" si="576"/>
        <v>0</v>
      </c>
      <c r="BN1090" s="240">
        <f t="shared" si="576"/>
        <v>0</v>
      </c>
      <c r="BO1090" s="240">
        <f t="shared" si="576"/>
        <v>0</v>
      </c>
      <c r="BP1090" s="240">
        <f t="shared" si="576"/>
        <v>0</v>
      </c>
      <c r="BQ1090" s="240">
        <f t="shared" si="576"/>
        <v>0</v>
      </c>
      <c r="BR1090" s="240">
        <f t="shared" si="576"/>
        <v>0</v>
      </c>
      <c r="BS1090" s="240">
        <f t="shared" si="576"/>
        <v>0</v>
      </c>
      <c r="BT1090" s="240">
        <f t="shared" si="576"/>
        <v>0</v>
      </c>
      <c r="BU1090" s="240">
        <f t="shared" si="576"/>
        <v>0</v>
      </c>
      <c r="BV1090" s="240">
        <f t="shared" si="576"/>
        <v>0</v>
      </c>
      <c r="BW1090" s="240">
        <f t="shared" si="576"/>
        <v>0</v>
      </c>
      <c r="BX1090" s="240">
        <f t="shared" si="576"/>
        <v>0</v>
      </c>
      <c r="BY1090" s="240">
        <f t="shared" si="576"/>
        <v>0</v>
      </c>
      <c r="BZ1090" s="240">
        <f t="shared" si="576"/>
        <v>0</v>
      </c>
      <c r="CA1090" s="240">
        <f t="shared" si="576"/>
        <v>0</v>
      </c>
      <c r="CB1090" s="240">
        <f t="shared" si="576"/>
        <v>0</v>
      </c>
      <c r="CC1090" s="240">
        <f t="shared" si="576"/>
        <v>0</v>
      </c>
      <c r="CD1090" s="240">
        <f t="shared" si="576"/>
        <v>0</v>
      </c>
      <c r="CE1090" s="240">
        <f t="shared" ref="CE1090:CP1090" si="577">CE1107</f>
        <v>0</v>
      </c>
      <c r="CF1090" s="240">
        <f t="shared" si="577"/>
        <v>0</v>
      </c>
      <c r="CG1090" s="240">
        <f t="shared" si="577"/>
        <v>0</v>
      </c>
      <c r="CH1090" s="240">
        <f t="shared" si="577"/>
        <v>0</v>
      </c>
      <c r="CI1090" s="240">
        <f t="shared" si="577"/>
        <v>0</v>
      </c>
      <c r="CJ1090" s="240">
        <f t="shared" si="577"/>
        <v>0</v>
      </c>
      <c r="CK1090" s="240">
        <f t="shared" si="577"/>
        <v>0</v>
      </c>
      <c r="CL1090" s="240">
        <f t="shared" si="577"/>
        <v>0</v>
      </c>
      <c r="CM1090" s="240">
        <f t="shared" si="577"/>
        <v>0</v>
      </c>
      <c r="CN1090" s="240">
        <f t="shared" si="577"/>
        <v>0</v>
      </c>
      <c r="CO1090" s="240">
        <f t="shared" si="577"/>
        <v>0</v>
      </c>
      <c r="CP1090" s="240">
        <f t="shared" si="577"/>
        <v>0</v>
      </c>
      <c r="CQ1090" s="240"/>
      <c r="CR1090" s="240"/>
      <c r="CS1090" s="240"/>
      <c r="CT1090" s="240"/>
      <c r="CU1090" s="240"/>
      <c r="CV1090" s="240"/>
      <c r="CW1090" s="240"/>
      <c r="CX1090" s="240"/>
      <c r="CY1090" s="240"/>
      <c r="CZ1090" s="240"/>
      <c r="DA1090" s="240"/>
      <c r="DB1090" s="240"/>
      <c r="DC1090" s="240"/>
      <c r="DD1090" s="240"/>
      <c r="DE1090" s="240"/>
      <c r="DF1090" s="240"/>
      <c r="DG1090" s="240"/>
      <c r="DH1090" s="240"/>
      <c r="DI1090" s="240"/>
      <c r="DJ1090" s="240"/>
      <c r="DK1090" s="240"/>
      <c r="DL1090" s="240"/>
      <c r="DM1090" s="240"/>
      <c r="DN1090" s="240"/>
      <c r="DO1090" s="240"/>
      <c r="DP1090" s="240"/>
      <c r="DQ1090" s="240"/>
      <c r="DR1090" s="240"/>
      <c r="DS1090" s="240"/>
      <c r="DT1090" s="240"/>
      <c r="DU1090" s="240"/>
      <c r="DV1090" s="240"/>
      <c r="DW1090" s="240"/>
      <c r="DX1090" s="240"/>
      <c r="DY1090" s="240"/>
      <c r="DZ1090" s="240"/>
      <c r="EA1090" s="240"/>
      <c r="EB1090" s="240"/>
      <c r="EC1090" s="240"/>
      <c r="ED1090" s="240"/>
      <c r="EE1090" s="240"/>
      <c r="EF1090" s="240"/>
      <c r="EG1090" s="240"/>
      <c r="EH1090" s="240"/>
      <c r="EI1090" s="240"/>
      <c r="EJ1090" s="240"/>
      <c r="EK1090" s="240"/>
      <c r="EL1090" s="240"/>
      <c r="EM1090" s="240"/>
      <c r="EN1090" s="240"/>
      <c r="EO1090" s="240"/>
      <c r="EP1090" s="240"/>
      <c r="EQ1090" s="240"/>
      <c r="ER1090" s="240"/>
      <c r="ES1090" s="240"/>
      <c r="ET1090" s="240"/>
      <c r="EU1090" s="240"/>
      <c r="EV1090" s="240"/>
      <c r="EW1090" s="240"/>
      <c r="EX1090" s="240"/>
      <c r="EY1090" s="240"/>
      <c r="EZ1090" s="240"/>
      <c r="FA1090" s="240"/>
      <c r="FB1090" s="240"/>
      <c r="FC1090" s="240"/>
      <c r="FD1090" s="240"/>
      <c r="FE1090" s="240"/>
      <c r="FF1090" s="240"/>
      <c r="FG1090" s="240"/>
      <c r="FH1090" s="240"/>
      <c r="FI1090" s="240"/>
      <c r="FJ1090" s="240"/>
      <c r="FK1090" s="240"/>
      <c r="FL1090" s="240"/>
      <c r="FM1090" s="240"/>
      <c r="FN1090" s="240"/>
      <c r="FO1090" s="240"/>
      <c r="FP1090" s="240"/>
      <c r="FQ1090" s="240"/>
      <c r="FR1090" s="240"/>
      <c r="FS1090" s="240"/>
      <c r="FT1090" s="240"/>
      <c r="FU1090" s="240"/>
      <c r="FV1090" s="240"/>
      <c r="FW1090" s="240"/>
      <c r="FX1090" s="240"/>
      <c r="FY1090" s="240"/>
      <c r="FZ1090" s="240"/>
      <c r="GA1090" s="240"/>
      <c r="GB1090" s="240"/>
      <c r="GC1090" s="240"/>
      <c r="GD1090" s="240"/>
      <c r="GE1090" s="240"/>
      <c r="GF1090" s="240"/>
      <c r="GG1090" s="240"/>
      <c r="GH1090" s="240"/>
      <c r="GI1090" s="240"/>
      <c r="GJ1090" s="240"/>
      <c r="GK1090" s="240"/>
      <c r="GL1090" s="240"/>
      <c r="GM1090" s="240"/>
      <c r="GN1090" s="240"/>
      <c r="GO1090" s="240"/>
      <c r="GP1090" s="240"/>
      <c r="GQ1090" s="240"/>
      <c r="GR1090" s="240"/>
      <c r="GS1090" s="240"/>
      <c r="GT1090" s="240"/>
      <c r="GU1090" s="240"/>
      <c r="GV1090" s="240"/>
      <c r="GW1090" s="240"/>
      <c r="GX1090" s="240"/>
      <c r="GY1090" s="240"/>
      <c r="GZ1090" s="240"/>
      <c r="HA1090" s="240"/>
      <c r="HB1090" s="240"/>
      <c r="HC1090" s="240"/>
      <c r="HD1090" s="240"/>
      <c r="HE1090" s="240"/>
      <c r="HF1090" s="240"/>
      <c r="HG1090" s="240"/>
      <c r="HH1090" s="240"/>
      <c r="HI1090" s="240"/>
      <c r="HJ1090" s="240"/>
      <c r="HK1090" s="240"/>
      <c r="HL1090" s="240"/>
      <c r="HM1090" s="240"/>
      <c r="HN1090" s="240"/>
      <c r="HO1090" s="240"/>
      <c r="HP1090" s="240"/>
      <c r="HQ1090" s="240"/>
      <c r="HR1090" s="240"/>
      <c r="HS1090" s="240"/>
      <c r="HT1090" s="240"/>
      <c r="HU1090" s="240"/>
      <c r="HV1090" s="240"/>
      <c r="HW1090" s="240"/>
      <c r="HX1090" s="240"/>
      <c r="HY1090" s="240"/>
      <c r="HZ1090" s="240"/>
      <c r="IA1090" s="240"/>
      <c r="IB1090" s="240"/>
      <c r="IC1090" s="240"/>
      <c r="ID1090" s="240"/>
      <c r="IE1090" s="240"/>
      <c r="IF1090" s="240"/>
      <c r="IG1090" s="240"/>
      <c r="IH1090" s="240"/>
      <c r="II1090" s="240"/>
      <c r="IJ1090" s="240"/>
      <c r="IK1090" s="240"/>
      <c r="IL1090" s="240"/>
      <c r="IM1090" s="240"/>
      <c r="IN1090" s="240"/>
      <c r="IO1090" s="240"/>
      <c r="IP1090" s="240"/>
      <c r="IQ1090" s="240"/>
      <c r="IR1090" s="240"/>
      <c r="IS1090" s="240"/>
      <c r="IT1090" s="240"/>
      <c r="IU1090" s="240"/>
      <c r="IV1090" s="240"/>
      <c r="IW1090" s="240"/>
      <c r="IX1090" s="240"/>
      <c r="IY1090" s="240"/>
      <c r="IZ1090" s="240"/>
      <c r="JA1090" s="240"/>
      <c r="JB1090" s="240"/>
      <c r="JC1090" s="240"/>
      <c r="JD1090" s="240"/>
      <c r="JE1090" s="240"/>
      <c r="JF1090" s="240"/>
      <c r="JG1090" s="240"/>
      <c r="JH1090" s="240"/>
      <c r="JI1090" s="240"/>
      <c r="JJ1090" s="240"/>
      <c r="JK1090" s="240"/>
      <c r="JL1090" s="240"/>
      <c r="JM1090" s="240"/>
      <c r="JN1090" s="240"/>
      <c r="JO1090" s="240"/>
      <c r="JP1090" s="240"/>
      <c r="JQ1090" s="240"/>
      <c r="JR1090" s="240"/>
      <c r="JS1090" s="240"/>
      <c r="JT1090" s="240"/>
      <c r="JU1090" s="240"/>
      <c r="JV1090" s="240"/>
      <c r="JW1090" s="240"/>
      <c r="JX1090" s="240"/>
      <c r="JY1090" s="240"/>
      <c r="JZ1090" s="240"/>
      <c r="KA1090" s="240"/>
      <c r="KB1090" s="240"/>
      <c r="KC1090" s="240"/>
      <c r="KD1090" s="240"/>
      <c r="KE1090" s="240"/>
      <c r="KF1090" s="240"/>
      <c r="KG1090" s="240"/>
      <c r="KH1090" s="240"/>
      <c r="KI1090" s="240"/>
      <c r="KJ1090" s="240"/>
      <c r="KK1090" s="240"/>
      <c r="KL1090" s="240"/>
      <c r="KM1090" s="240"/>
      <c r="KN1090" s="240"/>
      <c r="KO1090" s="240"/>
      <c r="KP1090" s="240"/>
      <c r="KQ1090" s="240"/>
      <c r="KR1090" s="240"/>
      <c r="KS1090" s="240"/>
      <c r="KT1090" s="240"/>
      <c r="KU1090" s="240"/>
      <c r="KV1090" s="240"/>
      <c r="KW1090" s="240"/>
      <c r="KX1090" s="240"/>
      <c r="KY1090" s="240"/>
      <c r="KZ1090" s="240"/>
      <c r="LA1090" s="240"/>
      <c r="LB1090" s="240"/>
      <c r="LC1090" s="240"/>
      <c r="LD1090" s="240"/>
      <c r="LE1090" s="240"/>
      <c r="LF1090" s="240"/>
      <c r="LG1090" s="240"/>
      <c r="LH1090" s="240"/>
      <c r="LI1090" s="240"/>
      <c r="LJ1090" s="240"/>
      <c r="LK1090" s="240"/>
      <c r="LL1090" s="240"/>
      <c r="LM1090" s="240"/>
      <c r="LN1090" s="240"/>
      <c r="LO1090" s="240"/>
      <c r="LP1090" s="240"/>
      <c r="LQ1090" s="240"/>
      <c r="LR1090" s="240"/>
      <c r="LS1090" s="240"/>
      <c r="LT1090" s="240"/>
      <c r="LU1090" s="240"/>
      <c r="LV1090" s="240"/>
      <c r="LW1090" s="240"/>
      <c r="LX1090" s="240"/>
      <c r="LY1090" s="240"/>
      <c r="LZ1090" s="240"/>
      <c r="MA1090" s="240"/>
      <c r="MB1090" s="240"/>
      <c r="MC1090" s="240"/>
      <c r="MD1090" s="240"/>
      <c r="ME1090" s="240"/>
      <c r="MF1090" s="240"/>
      <c r="MG1090" s="240"/>
      <c r="MH1090" s="240"/>
      <c r="MI1090" s="240"/>
      <c r="MJ1090" s="240"/>
      <c r="MK1090" s="240"/>
      <c r="ML1090" s="240"/>
      <c r="MM1090" s="240"/>
      <c r="MN1090" s="240"/>
      <c r="MO1090" s="240"/>
      <c r="MP1090" s="240"/>
      <c r="MQ1090" s="240"/>
      <c r="MR1090" s="240"/>
      <c r="MS1090" s="240"/>
      <c r="MT1090" s="240"/>
      <c r="MU1090" s="240"/>
      <c r="MV1090" s="240"/>
      <c r="MW1090" s="240"/>
      <c r="MX1090" s="240"/>
      <c r="MY1090" s="240"/>
      <c r="MZ1090" s="240"/>
      <c r="NA1090" s="240"/>
      <c r="NB1090" s="240"/>
      <c r="NC1090" s="240"/>
      <c r="ND1090" s="240"/>
      <c r="NE1090" s="240"/>
      <c r="NF1090" s="240"/>
      <c r="NG1090" s="240"/>
      <c r="NH1090" s="240"/>
      <c r="NI1090" s="240"/>
      <c r="NJ1090" s="240"/>
      <c r="NK1090" s="240"/>
      <c r="NL1090" s="240"/>
      <c r="NM1090" s="240"/>
      <c r="NN1090" s="240"/>
      <c r="NO1090" s="240"/>
      <c r="NP1090" s="240"/>
      <c r="NQ1090" s="240"/>
      <c r="NR1090" s="240"/>
      <c r="NS1090" s="240"/>
      <c r="NT1090" s="240"/>
      <c r="NU1090" s="240"/>
      <c r="NV1090" s="240"/>
      <c r="NW1090" s="240"/>
      <c r="NX1090" s="240"/>
      <c r="NY1090" s="240"/>
      <c r="NZ1090" s="240"/>
      <c r="OA1090" s="240"/>
      <c r="OB1090" s="240"/>
      <c r="OC1090" s="240"/>
      <c r="OD1090" s="240"/>
      <c r="OE1090" s="240"/>
      <c r="OF1090" s="240"/>
      <c r="OG1090" s="240"/>
      <c r="OH1090" s="240"/>
      <c r="OI1090" s="240"/>
      <c r="OJ1090" s="240"/>
      <c r="OK1090" s="240"/>
      <c r="OL1090" s="240"/>
      <c r="OM1090" s="240"/>
      <c r="ON1090" s="240"/>
      <c r="OO1090" s="240"/>
      <c r="OP1090" s="240"/>
      <c r="OQ1090" s="240"/>
      <c r="OR1090" s="240"/>
      <c r="OS1090" s="240"/>
      <c r="OT1090" s="240"/>
      <c r="OU1090" s="240"/>
      <c r="OV1090" s="240"/>
    </row>
    <row r="1091" spans="2:412" ht="12.75" customHeight="1" outlineLevel="1" x14ac:dyDescent="0.2">
      <c r="I1091" s="3"/>
      <c r="J1091" s="6"/>
      <c r="K1091" s="5"/>
    </row>
    <row r="1092" spans="2:412" ht="12.75" customHeight="1" outlineLevel="1" x14ac:dyDescent="0.2">
      <c r="B1092" s="241" t="s">
        <v>337</v>
      </c>
      <c r="C1092" s="236"/>
      <c r="D1092" s="236"/>
      <c r="E1092" s="236"/>
      <c r="F1092" s="236"/>
      <c r="G1092" s="236"/>
      <c r="J1092" s="242" t="s">
        <v>5</v>
      </c>
      <c r="K1092" s="236"/>
      <c r="L1092" s="243"/>
      <c r="M1092" s="244"/>
      <c r="N1092" s="236"/>
      <c r="O1092" s="236"/>
      <c r="P1092" s="127">
        <f>SUM(R1092:CP1092)</f>
        <v>3228.2581612682202</v>
      </c>
      <c r="Q1092" s="236"/>
      <c r="R1092" s="245">
        <f>'Financial Statements'!R55</f>
        <v>0</v>
      </c>
      <c r="S1092" s="245">
        <f>'Financial Statements'!S55</f>
        <v>0</v>
      </c>
      <c r="T1092" s="245">
        <f>'Financial Statements'!T55</f>
        <v>0</v>
      </c>
      <c r="U1092" s="245">
        <f>'Financial Statements'!U55</f>
        <v>0</v>
      </c>
      <c r="V1092" s="245">
        <f>'Financial Statements'!V55</f>
        <v>0</v>
      </c>
      <c r="W1092" s="245">
        <f>'Financial Statements'!W55</f>
        <v>0</v>
      </c>
      <c r="X1092" s="245">
        <f>'Financial Statements'!X55</f>
        <v>64.492366750699659</v>
      </c>
      <c r="Y1092" s="245">
        <f>'Financial Statements'!Y55</f>
        <v>80.024699346451499</v>
      </c>
      <c r="Z1092" s="245">
        <f>'Financial Statements'!Z55</f>
        <v>82.828947043255383</v>
      </c>
      <c r="AA1092" s="245">
        <f>'Financial Statements'!AA55</f>
        <v>88.352648830871928</v>
      </c>
      <c r="AB1092" s="245">
        <f>'Financial Statements'!AB55</f>
        <v>78.029549689984748</v>
      </c>
      <c r="AC1092" s="245">
        <f>'Financial Statements'!AC55</f>
        <v>67.588603673737026</v>
      </c>
      <c r="AD1092" s="245">
        <f>'Financial Statements'!AD55</f>
        <v>74.486190846590233</v>
      </c>
      <c r="AE1092" s="245">
        <f>'Financial Statements'!AE55</f>
        <v>84.099880243928084</v>
      </c>
      <c r="AF1092" s="245">
        <f>'Financial Statements'!AF55</f>
        <v>93.161096271489356</v>
      </c>
      <c r="AG1092" s="245">
        <f>'Financial Statements'!AG55</f>
        <v>107.17967902001595</v>
      </c>
      <c r="AH1092" s="245">
        <f>'Financial Statements'!AH55</f>
        <v>89.622898092680416</v>
      </c>
      <c r="AI1092" s="245">
        <f>'Financial Statements'!AI55</f>
        <v>70.319684798298368</v>
      </c>
      <c r="AJ1092" s="245">
        <f>'Financial Statements'!AJ55</f>
        <v>91.877858290264967</v>
      </c>
      <c r="AK1092" s="245">
        <f>'Financial Statements'!AK55</f>
        <v>82.532594741636046</v>
      </c>
      <c r="AL1092" s="245">
        <f>'Financial Statements'!AL55</f>
        <v>117.29842973860183</v>
      </c>
      <c r="AM1092" s="245">
        <f>'Financial Statements'!AM55</f>
        <v>94.895260014023535</v>
      </c>
      <c r="AN1092" s="245">
        <f>'Financial Statements'!AN55</f>
        <v>82.237219554976406</v>
      </c>
      <c r="AO1092" s="245">
        <f>'Financial Statements'!AO55</f>
        <v>111.68374627438692</v>
      </c>
      <c r="AP1092" s="245">
        <f>'Financial Statements'!AP55</f>
        <v>121.42817602848082</v>
      </c>
      <c r="AQ1092" s="245">
        <f>'Financial Statements'!AQ55</f>
        <v>98.315197411027015</v>
      </c>
      <c r="AR1092" s="245">
        <f>'Financial Statements'!AR55</f>
        <v>138.16675260346582</v>
      </c>
      <c r="AS1092" s="245">
        <f>'Financial Statements'!AS55</f>
        <v>290.61933893215416</v>
      </c>
      <c r="AT1092" s="245">
        <f>'Financial Statements'!AT55</f>
        <v>294.47160367440154</v>
      </c>
      <c r="AU1092" s="245">
        <f>'Financial Statements'!AU55</f>
        <v>306.75843308060655</v>
      </c>
      <c r="AV1092" s="245">
        <f>'Financial Statements'!AV55</f>
        <v>302.01666300786621</v>
      </c>
      <c r="AW1092" s="245">
        <f>'Financial Statements'!AW55</f>
        <v>106.85191958208756</v>
      </c>
      <c r="AX1092" s="245">
        <f>'Financial Statements'!AX55</f>
        <v>8.918723726237948</v>
      </c>
      <c r="AY1092" s="245">
        <f>'Financial Statements'!AY55</f>
        <v>0</v>
      </c>
      <c r="AZ1092" s="245">
        <f>'Financial Statements'!AZ55</f>
        <v>0</v>
      </c>
      <c r="BA1092" s="245">
        <f>'Financial Statements'!BA55</f>
        <v>0</v>
      </c>
      <c r="BB1092" s="245">
        <f>'Financial Statements'!BB55</f>
        <v>0</v>
      </c>
      <c r="BC1092" s="245">
        <f>'Financial Statements'!BC55</f>
        <v>0</v>
      </c>
      <c r="BD1092" s="245">
        <f>'Financial Statements'!BD55</f>
        <v>0</v>
      </c>
      <c r="BE1092" s="245">
        <f>'Financial Statements'!BE55</f>
        <v>0</v>
      </c>
      <c r="BF1092" s="245">
        <f>'Financial Statements'!BF55</f>
        <v>0</v>
      </c>
      <c r="BG1092" s="245">
        <f>'Financial Statements'!BG55</f>
        <v>0</v>
      </c>
      <c r="BH1092" s="245">
        <f>'Financial Statements'!BH55</f>
        <v>0</v>
      </c>
      <c r="BI1092" s="245">
        <f>'Financial Statements'!BI55</f>
        <v>0</v>
      </c>
      <c r="BJ1092" s="245">
        <f>'Financial Statements'!BJ55</f>
        <v>0</v>
      </c>
      <c r="BK1092" s="245">
        <f>'Financial Statements'!BK55</f>
        <v>0</v>
      </c>
      <c r="BL1092" s="245">
        <f>'Financial Statements'!BL55</f>
        <v>0</v>
      </c>
      <c r="BM1092" s="245">
        <f>'Financial Statements'!BM55</f>
        <v>0</v>
      </c>
      <c r="BN1092" s="245">
        <f>'Financial Statements'!BN55</f>
        <v>0</v>
      </c>
      <c r="BO1092" s="245">
        <f>'Financial Statements'!BO55</f>
        <v>0</v>
      </c>
      <c r="BP1092" s="245">
        <f>'Financial Statements'!BP55</f>
        <v>0</v>
      </c>
      <c r="BQ1092" s="245">
        <f>'Financial Statements'!BQ55</f>
        <v>0</v>
      </c>
      <c r="BR1092" s="245">
        <f>'Financial Statements'!BR55</f>
        <v>0</v>
      </c>
      <c r="BS1092" s="245">
        <f>'Financial Statements'!BS55</f>
        <v>0</v>
      </c>
      <c r="BT1092" s="245">
        <f>'Financial Statements'!BT55</f>
        <v>0</v>
      </c>
      <c r="BU1092" s="245">
        <f>'Financial Statements'!BU55</f>
        <v>0</v>
      </c>
      <c r="BV1092" s="245">
        <f>'Financial Statements'!BV55</f>
        <v>0</v>
      </c>
      <c r="BW1092" s="245">
        <f>'Financial Statements'!BW55</f>
        <v>0</v>
      </c>
      <c r="BX1092" s="245">
        <f>'Financial Statements'!BX55</f>
        <v>0</v>
      </c>
      <c r="BY1092" s="245">
        <f>'Financial Statements'!BY55</f>
        <v>0</v>
      </c>
      <c r="BZ1092" s="245">
        <f>'Financial Statements'!BZ55</f>
        <v>0</v>
      </c>
      <c r="CA1092" s="245">
        <f>'Financial Statements'!CA55</f>
        <v>0</v>
      </c>
      <c r="CB1092" s="245">
        <f>'Financial Statements'!CB55</f>
        <v>0</v>
      </c>
      <c r="CC1092" s="245">
        <f>'Financial Statements'!CC55</f>
        <v>0</v>
      </c>
      <c r="CD1092" s="245">
        <f>'Financial Statements'!CD55</f>
        <v>0</v>
      </c>
      <c r="CE1092" s="245">
        <f>'Financial Statements'!CE55</f>
        <v>0</v>
      </c>
      <c r="CF1092" s="245">
        <f>'Financial Statements'!CF55</f>
        <v>0</v>
      </c>
      <c r="CG1092" s="245">
        <f>'Financial Statements'!CG55</f>
        <v>0</v>
      </c>
      <c r="CH1092" s="245">
        <f>'Financial Statements'!CH55</f>
        <v>0</v>
      </c>
      <c r="CI1092" s="245">
        <f>'Financial Statements'!CI55</f>
        <v>0</v>
      </c>
      <c r="CJ1092" s="245">
        <f>'Financial Statements'!CJ55</f>
        <v>0</v>
      </c>
      <c r="CK1092" s="245">
        <f>'Financial Statements'!CK55</f>
        <v>0</v>
      </c>
      <c r="CL1092" s="245">
        <f>'Financial Statements'!CL55</f>
        <v>0</v>
      </c>
      <c r="CM1092" s="245">
        <f>'Financial Statements'!CM55</f>
        <v>0</v>
      </c>
      <c r="CN1092" s="245">
        <f>'Financial Statements'!CN55</f>
        <v>0</v>
      </c>
      <c r="CO1092" s="245">
        <f>'Financial Statements'!CO55</f>
        <v>0</v>
      </c>
      <c r="CP1092" s="245">
        <f>'Financial Statements'!CP55</f>
        <v>0</v>
      </c>
      <c r="CQ1092" s="245"/>
      <c r="CR1092" s="245"/>
      <c r="CS1092" s="245"/>
      <c r="CT1092" s="245"/>
      <c r="CU1092" s="245"/>
      <c r="CV1092" s="245"/>
      <c r="CW1092" s="245"/>
      <c r="CX1092" s="245"/>
      <c r="CY1092" s="245"/>
      <c r="CZ1092" s="245"/>
      <c r="DA1092" s="245"/>
      <c r="DB1092" s="245"/>
      <c r="DC1092" s="245"/>
      <c r="DD1092" s="245"/>
      <c r="DE1092" s="245"/>
      <c r="DF1092" s="245"/>
      <c r="DG1092" s="245"/>
      <c r="DH1092" s="245"/>
      <c r="DI1092" s="245"/>
      <c r="DJ1092" s="245"/>
      <c r="DK1092" s="245"/>
      <c r="DL1092" s="245"/>
      <c r="DM1092" s="245"/>
      <c r="DN1092" s="245"/>
      <c r="DO1092" s="245"/>
      <c r="DP1092" s="245"/>
      <c r="DQ1092" s="245"/>
      <c r="DR1092" s="245"/>
      <c r="DS1092" s="245"/>
      <c r="DT1092" s="245"/>
      <c r="DU1092" s="245"/>
      <c r="DV1092" s="245"/>
      <c r="DW1092" s="245"/>
      <c r="DX1092" s="245"/>
      <c r="DY1092" s="245"/>
      <c r="DZ1092" s="245"/>
      <c r="EA1092" s="245"/>
      <c r="EB1092" s="245"/>
      <c r="EC1092" s="245"/>
      <c r="ED1092" s="245"/>
      <c r="EE1092" s="245"/>
      <c r="EF1092" s="245"/>
      <c r="EG1092" s="245"/>
      <c r="EH1092" s="245"/>
      <c r="EI1092" s="245"/>
      <c r="EJ1092" s="245"/>
      <c r="EK1092" s="245"/>
      <c r="EL1092" s="245"/>
      <c r="EM1092" s="245"/>
      <c r="EN1092" s="245"/>
      <c r="EO1092" s="245"/>
      <c r="EP1092" s="245"/>
      <c r="EQ1092" s="245"/>
      <c r="ER1092" s="245"/>
      <c r="ES1092" s="245"/>
      <c r="ET1092" s="245"/>
      <c r="EU1092" s="245"/>
      <c r="EV1092" s="245"/>
      <c r="EW1092" s="245"/>
      <c r="EX1092" s="245"/>
      <c r="EY1092" s="245"/>
      <c r="EZ1092" s="245"/>
      <c r="FA1092" s="245"/>
      <c r="FB1092" s="245"/>
      <c r="FC1092" s="245"/>
      <c r="FD1092" s="245"/>
      <c r="FE1092" s="245"/>
      <c r="FF1092" s="245"/>
      <c r="FG1092" s="245"/>
      <c r="FH1092" s="245"/>
      <c r="FI1092" s="245"/>
      <c r="FJ1092" s="245"/>
      <c r="FK1092" s="245"/>
      <c r="FL1092" s="245"/>
      <c r="FM1092" s="245"/>
      <c r="FN1092" s="245"/>
      <c r="FO1092" s="245"/>
      <c r="FP1092" s="245"/>
      <c r="FQ1092" s="245"/>
      <c r="FR1092" s="245"/>
      <c r="FS1092" s="245"/>
      <c r="FT1092" s="245"/>
      <c r="FU1092" s="245"/>
      <c r="FV1092" s="245"/>
      <c r="FW1092" s="245"/>
      <c r="FX1092" s="245"/>
      <c r="FY1092" s="245"/>
      <c r="FZ1092" s="245"/>
      <c r="GA1092" s="245"/>
      <c r="GB1092" s="245"/>
      <c r="GC1092" s="245"/>
      <c r="GD1092" s="245"/>
      <c r="GE1092" s="245"/>
      <c r="GF1092" s="245"/>
      <c r="GG1092" s="245"/>
      <c r="GH1092" s="245"/>
      <c r="GI1092" s="245"/>
      <c r="GJ1092" s="245"/>
      <c r="GK1092" s="245"/>
      <c r="GL1092" s="245"/>
      <c r="GM1092" s="245"/>
      <c r="GN1092" s="245"/>
      <c r="GO1092" s="245"/>
      <c r="GP1092" s="245"/>
      <c r="GQ1092" s="245"/>
      <c r="GR1092" s="245"/>
      <c r="GS1092" s="245"/>
      <c r="GT1092" s="245"/>
      <c r="GU1092" s="245"/>
      <c r="GV1092" s="245"/>
      <c r="GW1092" s="245"/>
      <c r="GX1092" s="245"/>
      <c r="GY1092" s="245"/>
      <c r="GZ1092" s="245"/>
      <c r="HA1092" s="245"/>
      <c r="HB1092" s="245"/>
      <c r="HC1092" s="245"/>
      <c r="HD1092" s="245"/>
      <c r="HE1092" s="245"/>
      <c r="HF1092" s="245"/>
      <c r="HG1092" s="245"/>
      <c r="HH1092" s="245"/>
      <c r="HI1092" s="245"/>
      <c r="HJ1092" s="245"/>
      <c r="HK1092" s="245"/>
      <c r="HL1092" s="245"/>
      <c r="HM1092" s="245"/>
      <c r="HN1092" s="245"/>
      <c r="HO1092" s="245"/>
      <c r="HP1092" s="245"/>
      <c r="HQ1092" s="245"/>
      <c r="HR1092" s="245"/>
      <c r="HS1092" s="245"/>
      <c r="HT1092" s="245"/>
      <c r="HU1092" s="245"/>
      <c r="HV1092" s="245"/>
      <c r="HW1092" s="245"/>
      <c r="HX1092" s="245"/>
      <c r="HY1092" s="245"/>
      <c r="HZ1092" s="245"/>
      <c r="IA1092" s="245"/>
      <c r="IB1092" s="245"/>
      <c r="IC1092" s="245"/>
      <c r="ID1092" s="245"/>
      <c r="IE1092" s="245"/>
      <c r="IF1092" s="245"/>
      <c r="IG1092" s="245"/>
      <c r="IH1092" s="245"/>
      <c r="II1092" s="245"/>
      <c r="IJ1092" s="245"/>
      <c r="IK1092" s="245"/>
      <c r="IL1092" s="245"/>
      <c r="IM1092" s="245"/>
      <c r="IN1092" s="245"/>
      <c r="IO1092" s="245"/>
      <c r="IP1092" s="245"/>
      <c r="IQ1092" s="245"/>
      <c r="IR1092" s="245"/>
      <c r="IS1092" s="245"/>
      <c r="IT1092" s="245"/>
      <c r="IU1092" s="245"/>
      <c r="IV1092" s="245"/>
      <c r="IW1092" s="245"/>
      <c r="IX1092" s="245"/>
      <c r="IY1092" s="245"/>
      <c r="IZ1092" s="245"/>
      <c r="JA1092" s="245"/>
      <c r="JB1092" s="245"/>
      <c r="JC1092" s="245"/>
      <c r="JD1092" s="245"/>
      <c r="JE1092" s="245"/>
      <c r="JF1092" s="245"/>
      <c r="JG1092" s="245"/>
      <c r="JH1092" s="245"/>
      <c r="JI1092" s="245"/>
      <c r="JJ1092" s="245"/>
      <c r="JK1092" s="245"/>
      <c r="JL1092" s="245"/>
      <c r="JM1092" s="245"/>
      <c r="JN1092" s="245"/>
      <c r="JO1092" s="245"/>
      <c r="JP1092" s="245"/>
      <c r="JQ1092" s="245"/>
      <c r="JR1092" s="245"/>
      <c r="JS1092" s="245"/>
      <c r="JT1092" s="245"/>
      <c r="JU1092" s="245"/>
      <c r="JV1092" s="245"/>
      <c r="JW1092" s="245"/>
      <c r="JX1092" s="245"/>
      <c r="JY1092" s="245"/>
      <c r="JZ1092" s="245"/>
      <c r="KA1092" s="245"/>
      <c r="KB1092" s="245"/>
      <c r="KC1092" s="245"/>
      <c r="KD1092" s="245"/>
      <c r="KE1092" s="245"/>
      <c r="KF1092" s="245"/>
      <c r="KG1092" s="245"/>
      <c r="KH1092" s="245"/>
      <c r="KI1092" s="245"/>
      <c r="KJ1092" s="245"/>
      <c r="KK1092" s="245"/>
      <c r="KL1092" s="245"/>
      <c r="KM1092" s="245"/>
      <c r="KN1092" s="245"/>
      <c r="KO1092" s="245"/>
      <c r="KP1092" s="245"/>
      <c r="KQ1092" s="245"/>
      <c r="KR1092" s="245"/>
      <c r="KS1092" s="245"/>
      <c r="KT1092" s="245"/>
      <c r="KU1092" s="245"/>
      <c r="KV1092" s="245"/>
      <c r="KW1092" s="245"/>
      <c r="KX1092" s="245"/>
      <c r="KY1092" s="245"/>
      <c r="KZ1092" s="245"/>
      <c r="LA1092" s="245"/>
      <c r="LB1092" s="245"/>
      <c r="LC1092" s="245"/>
      <c r="LD1092" s="245"/>
      <c r="LE1092" s="245"/>
      <c r="LF1092" s="245"/>
      <c r="LG1092" s="245"/>
      <c r="LH1092" s="245"/>
      <c r="LI1092" s="245"/>
      <c r="LJ1092" s="245"/>
      <c r="LK1092" s="245"/>
      <c r="LL1092" s="245"/>
      <c r="LM1092" s="245"/>
      <c r="LN1092" s="245"/>
      <c r="LO1092" s="245"/>
      <c r="LP1092" s="245"/>
      <c r="LQ1092" s="245"/>
      <c r="LR1092" s="245"/>
      <c r="LS1092" s="245"/>
      <c r="LT1092" s="245"/>
      <c r="LU1092" s="245"/>
      <c r="LV1092" s="245"/>
      <c r="LW1092" s="245"/>
      <c r="LX1092" s="245"/>
      <c r="LY1092" s="245"/>
      <c r="LZ1092" s="245"/>
      <c r="MA1092" s="245"/>
      <c r="MB1092" s="245"/>
      <c r="MC1092" s="245"/>
      <c r="MD1092" s="245"/>
      <c r="ME1092" s="245"/>
      <c r="MF1092" s="245"/>
      <c r="MG1092" s="245"/>
      <c r="MH1092" s="245"/>
      <c r="MI1092" s="245"/>
      <c r="MJ1092" s="245"/>
      <c r="MK1092" s="245"/>
      <c r="ML1092" s="245"/>
      <c r="MM1092" s="245"/>
      <c r="MN1092" s="245"/>
      <c r="MO1092" s="245"/>
      <c r="MP1092" s="245"/>
      <c r="MQ1092" s="245"/>
      <c r="MR1092" s="245"/>
      <c r="MS1092" s="245"/>
      <c r="MT1092" s="245"/>
      <c r="MU1092" s="245"/>
      <c r="MV1092" s="245"/>
      <c r="MW1092" s="245"/>
      <c r="MX1092" s="245"/>
      <c r="MY1092" s="245"/>
      <c r="MZ1092" s="245"/>
      <c r="NA1092" s="245"/>
      <c r="NB1092" s="245"/>
      <c r="NC1092" s="245"/>
      <c r="ND1092" s="245"/>
      <c r="NE1092" s="245"/>
      <c r="NF1092" s="245"/>
      <c r="NG1092" s="245"/>
      <c r="NH1092" s="245"/>
      <c r="NI1092" s="245"/>
      <c r="NJ1092" s="245"/>
      <c r="NK1092" s="245"/>
      <c r="NL1092" s="245"/>
      <c r="NM1092" s="245"/>
      <c r="NN1092" s="245"/>
      <c r="NO1092" s="245"/>
      <c r="NP1092" s="245"/>
      <c r="NQ1092" s="245"/>
      <c r="NR1092" s="245"/>
      <c r="NS1092" s="245"/>
      <c r="NT1092" s="245"/>
      <c r="NU1092" s="245"/>
      <c r="NV1092" s="245"/>
      <c r="NW1092" s="245"/>
      <c r="NX1092" s="245"/>
      <c r="NY1092" s="245"/>
      <c r="NZ1092" s="245"/>
      <c r="OA1092" s="245"/>
      <c r="OB1092" s="245"/>
      <c r="OC1092" s="245"/>
      <c r="OD1092" s="245"/>
      <c r="OE1092" s="245"/>
      <c r="OF1092" s="245"/>
      <c r="OG1092" s="245"/>
      <c r="OH1092" s="245"/>
      <c r="OI1092" s="245"/>
      <c r="OJ1092" s="245"/>
      <c r="OK1092" s="245"/>
      <c r="OL1092" s="245"/>
      <c r="OM1092" s="245"/>
      <c r="ON1092" s="245"/>
      <c r="OO1092" s="245"/>
      <c r="OP1092" s="245"/>
      <c r="OQ1092" s="245"/>
      <c r="OR1092" s="245"/>
      <c r="OS1092" s="245"/>
      <c r="OT1092" s="245"/>
      <c r="OU1092" s="245"/>
      <c r="OV1092" s="245"/>
    </row>
    <row r="1093" spans="2:412" ht="12.75" customHeight="1" outlineLevel="1" x14ac:dyDescent="0.2">
      <c r="B1093" s="232"/>
      <c r="C1093" s="236"/>
      <c r="D1093" s="236"/>
      <c r="E1093" s="236"/>
      <c r="F1093" s="236"/>
      <c r="J1093" s="242"/>
      <c r="K1093" s="236"/>
      <c r="L1093" s="243"/>
      <c r="M1093" s="244"/>
      <c r="N1093" s="236"/>
      <c r="O1093" s="236"/>
      <c r="P1093" s="239"/>
      <c r="Q1093" s="236"/>
      <c r="R1093" s="246"/>
      <c r="S1093" s="246"/>
      <c r="T1093" s="246"/>
      <c r="U1093" s="246"/>
      <c r="V1093" s="246"/>
      <c r="W1093" s="246"/>
      <c r="X1093" s="246"/>
      <c r="Y1093" s="246"/>
      <c r="Z1093" s="246"/>
      <c r="AA1093" s="246"/>
      <c r="AB1093" s="246"/>
      <c r="AC1093" s="246"/>
      <c r="AD1093" s="246"/>
      <c r="AE1093" s="246"/>
      <c r="AF1093" s="246"/>
      <c r="AG1093" s="246"/>
      <c r="AH1093" s="246"/>
      <c r="AI1093" s="246"/>
      <c r="AJ1093" s="246"/>
      <c r="AK1093" s="246"/>
      <c r="AL1093" s="246"/>
      <c r="AM1093" s="246"/>
      <c r="AN1093" s="246"/>
      <c r="AO1093" s="246"/>
      <c r="AP1093" s="246"/>
      <c r="AQ1093" s="246"/>
      <c r="AR1093" s="246"/>
      <c r="AS1093" s="246"/>
      <c r="AT1093" s="246"/>
      <c r="AU1093" s="246"/>
      <c r="AV1093" s="246"/>
      <c r="AW1093" s="246"/>
      <c r="AX1093" s="246"/>
      <c r="AY1093" s="246"/>
      <c r="AZ1093" s="246"/>
      <c r="BA1093" s="246"/>
      <c r="BB1093" s="246"/>
      <c r="BC1093" s="246"/>
      <c r="BD1093" s="246"/>
      <c r="BE1093" s="246"/>
      <c r="BF1093" s="246"/>
      <c r="BG1093" s="246"/>
      <c r="BH1093" s="246"/>
      <c r="BI1093" s="246"/>
      <c r="BJ1093" s="246"/>
      <c r="BK1093" s="246"/>
      <c r="BL1093" s="246"/>
      <c r="BM1093" s="246"/>
      <c r="BN1093" s="246"/>
      <c r="BO1093" s="246"/>
      <c r="BP1093" s="246"/>
      <c r="BQ1093" s="246"/>
      <c r="BR1093" s="246"/>
      <c r="BS1093" s="246"/>
      <c r="BT1093" s="246"/>
      <c r="BU1093" s="246"/>
      <c r="BV1093" s="246"/>
      <c r="BW1093" s="246"/>
      <c r="BX1093" s="246"/>
      <c r="BY1093" s="246"/>
      <c r="BZ1093" s="246"/>
      <c r="CA1093" s="246"/>
      <c r="CB1093" s="246"/>
      <c r="CC1093" s="246"/>
      <c r="CD1093" s="246"/>
      <c r="CE1093" s="246"/>
      <c r="CF1093" s="246"/>
      <c r="CG1093" s="246"/>
      <c r="CH1093" s="246"/>
      <c r="CI1093" s="246"/>
      <c r="CJ1093" s="246"/>
      <c r="CK1093" s="246"/>
      <c r="CL1093" s="246"/>
      <c r="CM1093" s="246"/>
      <c r="CN1093" s="246"/>
      <c r="CO1093" s="246"/>
      <c r="CP1093" s="246"/>
      <c r="CQ1093" s="246"/>
      <c r="CR1093" s="246"/>
      <c r="CS1093" s="246"/>
      <c r="CT1093" s="246"/>
      <c r="CU1093" s="246"/>
      <c r="CV1093" s="246"/>
      <c r="CW1093" s="246"/>
      <c r="CX1093" s="246"/>
      <c r="CY1093" s="246"/>
      <c r="CZ1093" s="246"/>
      <c r="DA1093" s="246"/>
      <c r="DB1093" s="246"/>
      <c r="DC1093" s="246"/>
      <c r="DD1093" s="246"/>
      <c r="DE1093" s="246"/>
      <c r="DF1093" s="246"/>
      <c r="DG1093" s="246"/>
      <c r="DH1093" s="246"/>
      <c r="DI1093" s="246"/>
      <c r="DJ1093" s="246"/>
      <c r="DK1093" s="246"/>
      <c r="DL1093" s="246"/>
      <c r="DM1093" s="246"/>
      <c r="DN1093" s="246"/>
      <c r="DO1093" s="246"/>
      <c r="DP1093" s="246"/>
      <c r="DQ1093" s="246"/>
      <c r="DR1093" s="246"/>
      <c r="DS1093" s="246"/>
      <c r="DT1093" s="246"/>
      <c r="DU1093" s="246"/>
      <c r="DV1093" s="246"/>
      <c r="DW1093" s="246"/>
      <c r="DX1093" s="246"/>
      <c r="DY1093" s="246"/>
      <c r="DZ1093" s="246"/>
      <c r="EA1093" s="246"/>
      <c r="EB1093" s="246"/>
      <c r="EC1093" s="246"/>
      <c r="ED1093" s="246"/>
      <c r="EE1093" s="246"/>
      <c r="EF1093" s="246"/>
      <c r="EG1093" s="246"/>
      <c r="EH1093" s="246"/>
      <c r="EI1093" s="246"/>
      <c r="EJ1093" s="246"/>
      <c r="EK1093" s="246"/>
      <c r="EL1093" s="246"/>
      <c r="EM1093" s="246"/>
      <c r="EN1093" s="246"/>
      <c r="EO1093" s="246"/>
      <c r="EP1093" s="246"/>
      <c r="EQ1093" s="246"/>
      <c r="ER1093" s="246"/>
      <c r="ES1093" s="246"/>
      <c r="ET1093" s="246"/>
      <c r="EU1093" s="246"/>
      <c r="EV1093" s="246"/>
      <c r="EW1093" s="246"/>
      <c r="EX1093" s="246"/>
      <c r="EY1093" s="246"/>
      <c r="EZ1093" s="246"/>
      <c r="FA1093" s="246"/>
      <c r="FB1093" s="246"/>
      <c r="FC1093" s="246"/>
      <c r="FD1093" s="246"/>
      <c r="FE1093" s="246"/>
      <c r="FF1093" s="246"/>
      <c r="FG1093" s="246"/>
      <c r="FH1093" s="246"/>
      <c r="FI1093" s="246"/>
      <c r="FJ1093" s="246"/>
      <c r="FK1093" s="246"/>
      <c r="FL1093" s="246"/>
      <c r="FM1093" s="246"/>
      <c r="FN1093" s="246"/>
      <c r="FO1093" s="246"/>
      <c r="FP1093" s="246"/>
      <c r="FQ1093" s="246"/>
      <c r="FR1093" s="246"/>
      <c r="FS1093" s="246"/>
      <c r="FT1093" s="246"/>
      <c r="FU1093" s="246"/>
      <c r="FV1093" s="246"/>
      <c r="FW1093" s="246"/>
      <c r="FX1093" s="246"/>
      <c r="FY1093" s="246"/>
      <c r="FZ1093" s="246"/>
      <c r="GA1093" s="246"/>
      <c r="GB1093" s="246"/>
      <c r="GC1093" s="246"/>
      <c r="GD1093" s="246"/>
      <c r="GE1093" s="246"/>
      <c r="GF1093" s="246"/>
      <c r="GG1093" s="246"/>
      <c r="GH1093" s="246"/>
      <c r="GI1093" s="246"/>
      <c r="GJ1093" s="246"/>
      <c r="GK1093" s="246"/>
      <c r="GL1093" s="246"/>
      <c r="GM1093" s="246"/>
      <c r="GN1093" s="246"/>
      <c r="GO1093" s="246"/>
      <c r="GP1093" s="246"/>
      <c r="GQ1093" s="246"/>
      <c r="GR1093" s="246"/>
      <c r="GS1093" s="246"/>
      <c r="GT1093" s="246"/>
      <c r="GU1093" s="246"/>
      <c r="GV1093" s="246"/>
      <c r="GW1093" s="246"/>
      <c r="GX1093" s="246"/>
      <c r="GY1093" s="246"/>
      <c r="GZ1093" s="246"/>
      <c r="HA1093" s="246"/>
      <c r="HB1093" s="246"/>
      <c r="HC1093" s="246"/>
      <c r="HD1093" s="246"/>
      <c r="HE1093" s="246"/>
      <c r="HF1093" s="246"/>
      <c r="HG1093" s="246"/>
      <c r="HH1093" s="246"/>
      <c r="HI1093" s="246"/>
      <c r="HJ1093" s="246"/>
      <c r="HK1093" s="246"/>
      <c r="HL1093" s="246"/>
      <c r="HM1093" s="246"/>
      <c r="HN1093" s="246"/>
      <c r="HO1093" s="246"/>
      <c r="HP1093" s="246"/>
      <c r="HQ1093" s="246"/>
      <c r="HR1093" s="246"/>
      <c r="HS1093" s="246"/>
      <c r="HT1093" s="246"/>
      <c r="HU1093" s="246"/>
      <c r="HV1093" s="246"/>
      <c r="HW1093" s="246"/>
      <c r="HX1093" s="246"/>
      <c r="HY1093" s="246"/>
      <c r="HZ1093" s="246"/>
      <c r="IA1093" s="246"/>
      <c r="IB1093" s="246"/>
      <c r="IC1093" s="246"/>
      <c r="ID1093" s="246"/>
      <c r="IE1093" s="246"/>
      <c r="IF1093" s="246"/>
      <c r="IG1093" s="246"/>
      <c r="IH1093" s="246"/>
      <c r="II1093" s="246"/>
      <c r="IJ1093" s="246"/>
      <c r="IK1093" s="246"/>
      <c r="IL1093" s="246"/>
      <c r="IM1093" s="246"/>
      <c r="IN1093" s="246"/>
      <c r="IO1093" s="246"/>
      <c r="IP1093" s="246"/>
      <c r="IQ1093" s="246"/>
      <c r="IR1093" s="246"/>
      <c r="IS1093" s="246"/>
      <c r="IT1093" s="246"/>
      <c r="IU1093" s="246"/>
      <c r="IV1093" s="246"/>
      <c r="IW1093" s="246"/>
      <c r="IX1093" s="246"/>
      <c r="IY1093" s="246"/>
      <c r="IZ1093" s="246"/>
      <c r="JA1093" s="246"/>
      <c r="JB1093" s="246"/>
      <c r="JC1093" s="246"/>
      <c r="JD1093" s="246"/>
      <c r="JE1093" s="246"/>
      <c r="JF1093" s="246"/>
      <c r="JG1093" s="246"/>
      <c r="JH1093" s="246"/>
      <c r="JI1093" s="246"/>
      <c r="JJ1093" s="246"/>
      <c r="JK1093" s="246"/>
      <c r="JL1093" s="246"/>
      <c r="JM1093" s="246"/>
      <c r="JN1093" s="246"/>
      <c r="JO1093" s="246"/>
      <c r="JP1093" s="246"/>
      <c r="JQ1093" s="246"/>
      <c r="JR1093" s="246"/>
      <c r="JS1093" s="246"/>
      <c r="JT1093" s="246"/>
      <c r="JU1093" s="246"/>
      <c r="JV1093" s="246"/>
      <c r="JW1093" s="246"/>
      <c r="JX1093" s="246"/>
      <c r="JY1093" s="246"/>
      <c r="JZ1093" s="246"/>
      <c r="KA1093" s="246"/>
      <c r="KB1093" s="246"/>
      <c r="KC1093" s="246"/>
      <c r="KD1093" s="246"/>
      <c r="KE1093" s="246"/>
      <c r="KF1093" s="246"/>
      <c r="KG1093" s="246"/>
      <c r="KH1093" s="246"/>
      <c r="KI1093" s="246"/>
      <c r="KJ1093" s="246"/>
      <c r="KK1093" s="246"/>
      <c r="KL1093" s="246"/>
      <c r="KM1093" s="246"/>
      <c r="KN1093" s="246"/>
      <c r="KO1093" s="246"/>
      <c r="KP1093" s="246"/>
      <c r="KQ1093" s="246"/>
      <c r="KR1093" s="246"/>
      <c r="KS1093" s="246"/>
      <c r="KT1093" s="246"/>
      <c r="KU1093" s="246"/>
      <c r="KV1093" s="246"/>
      <c r="KW1093" s="246"/>
      <c r="KX1093" s="246"/>
      <c r="KY1093" s="246"/>
      <c r="KZ1093" s="246"/>
      <c r="LA1093" s="246"/>
      <c r="LB1093" s="246"/>
      <c r="LC1093" s="246"/>
      <c r="LD1093" s="246"/>
      <c r="LE1093" s="246"/>
      <c r="LF1093" s="246"/>
      <c r="LG1093" s="246"/>
      <c r="LH1093" s="246"/>
      <c r="LI1093" s="246"/>
      <c r="LJ1093" s="246"/>
      <c r="LK1093" s="246"/>
      <c r="LL1093" s="246"/>
      <c r="LM1093" s="246"/>
      <c r="LN1093" s="246"/>
      <c r="LO1093" s="246"/>
      <c r="LP1093" s="246"/>
      <c r="LQ1093" s="246"/>
      <c r="LR1093" s="246"/>
      <c r="LS1093" s="246"/>
      <c r="LT1093" s="246"/>
      <c r="LU1093" s="246"/>
      <c r="LV1093" s="246"/>
      <c r="LW1093" s="246"/>
      <c r="LX1093" s="246"/>
      <c r="LY1093" s="246"/>
      <c r="LZ1093" s="246"/>
      <c r="MA1093" s="246"/>
      <c r="MB1093" s="246"/>
      <c r="MC1093" s="246"/>
      <c r="MD1093" s="246"/>
      <c r="ME1093" s="246"/>
      <c r="MF1093" s="246"/>
      <c r="MG1093" s="246"/>
      <c r="MH1093" s="246"/>
      <c r="MI1093" s="246"/>
      <c r="MJ1093" s="246"/>
      <c r="MK1093" s="246"/>
      <c r="ML1093" s="246"/>
      <c r="MM1093" s="246"/>
      <c r="MN1093" s="246"/>
      <c r="MO1093" s="246"/>
      <c r="MP1093" s="246"/>
      <c r="MQ1093" s="246"/>
      <c r="MR1093" s="246"/>
      <c r="MS1093" s="246"/>
      <c r="MT1093" s="246"/>
      <c r="MU1093" s="246"/>
      <c r="MV1093" s="246"/>
      <c r="MW1093" s="246"/>
      <c r="MX1093" s="246"/>
      <c r="MY1093" s="246"/>
      <c r="MZ1093" s="246"/>
      <c r="NA1093" s="246"/>
      <c r="NB1093" s="246"/>
      <c r="NC1093" s="246"/>
      <c r="ND1093" s="246"/>
      <c r="NE1093" s="246"/>
      <c r="NF1093" s="246"/>
      <c r="NG1093" s="246"/>
      <c r="NH1093" s="246"/>
      <c r="NI1093" s="246"/>
      <c r="NJ1093" s="246"/>
      <c r="NK1093" s="246"/>
      <c r="NL1093" s="246"/>
      <c r="NM1093" s="246"/>
      <c r="NN1093" s="246"/>
      <c r="NO1093" s="246"/>
      <c r="NP1093" s="246"/>
      <c r="NQ1093" s="246"/>
      <c r="NR1093" s="246"/>
      <c r="NS1093" s="246"/>
      <c r="NT1093" s="246"/>
      <c r="NU1093" s="246"/>
      <c r="NV1093" s="246"/>
      <c r="NW1093" s="246"/>
      <c r="NX1093" s="246"/>
      <c r="NY1093" s="246"/>
      <c r="NZ1093" s="246"/>
      <c r="OA1093" s="246"/>
      <c r="OB1093" s="246"/>
      <c r="OC1093" s="246"/>
      <c r="OD1093" s="246"/>
      <c r="OE1093" s="246"/>
      <c r="OF1093" s="246"/>
      <c r="OG1093" s="246"/>
      <c r="OH1093" s="246"/>
      <c r="OI1093" s="246"/>
      <c r="OJ1093" s="246"/>
      <c r="OK1093" s="246"/>
      <c r="OL1093" s="246"/>
      <c r="OM1093" s="246"/>
      <c r="ON1093" s="246"/>
      <c r="OO1093" s="246"/>
      <c r="OP1093" s="246"/>
      <c r="OQ1093" s="246"/>
      <c r="OR1093" s="246"/>
      <c r="OS1093" s="246"/>
      <c r="OT1093" s="246"/>
      <c r="OU1093" s="246"/>
      <c r="OV1093" s="246"/>
    </row>
    <row r="1094" spans="2:412" ht="12.75" customHeight="1" outlineLevel="1" x14ac:dyDescent="0.2">
      <c r="B1094" s="232" t="s">
        <v>251</v>
      </c>
      <c r="C1094" s="236"/>
      <c r="D1094" s="236"/>
      <c r="E1094" s="236"/>
      <c r="F1094" s="247"/>
      <c r="J1094" s="242" t="s">
        <v>5</v>
      </c>
      <c r="K1094" s="236"/>
      <c r="L1094" s="248"/>
      <c r="M1094" s="244"/>
      <c r="N1094" s="236"/>
      <c r="O1094" s="236"/>
      <c r="P1094" s="127">
        <f>SUM(R1094:CP1094)</f>
        <v>582.09037439853842</v>
      </c>
      <c r="Q1094" s="236"/>
      <c r="R1094" s="246">
        <f>'Financial Statements'!R58+'Financial Statements'!R59</f>
        <v>0</v>
      </c>
      <c r="S1094" s="246">
        <f>'Financial Statements'!S58+'Financial Statements'!S59</f>
        <v>0</v>
      </c>
      <c r="T1094" s="246">
        <f>'Financial Statements'!T58+'Financial Statements'!T59</f>
        <v>0</v>
      </c>
      <c r="U1094" s="246">
        <f>'Financial Statements'!U58+'Financial Statements'!U59</f>
        <v>0</v>
      </c>
      <c r="V1094" s="246">
        <f>'Financial Statements'!V58+'Financial Statements'!V59</f>
        <v>0</v>
      </c>
      <c r="W1094" s="246">
        <f>'Financial Statements'!W58+'Financial Statements'!W59</f>
        <v>0</v>
      </c>
      <c r="X1094" s="246">
        <f>'Financial Statements'!X58+'Financial Statements'!X59</f>
        <v>43.014005058129399</v>
      </c>
      <c r="Y1094" s="246">
        <f>'Financial Statements'!Y58+'Financial Statements'!Y59</f>
        <v>41.917330708205412</v>
      </c>
      <c r="Z1094" s="246">
        <f>'Financial Statements'!Z58+'Financial Statements'!Z59</f>
        <v>40.82065635828144</v>
      </c>
      <c r="AA1094" s="246">
        <f>'Financial Statements'!AA58+'Financial Statements'!AA59</f>
        <v>39.72398200835746</v>
      </c>
      <c r="AB1094" s="246">
        <f>'Financial Statements'!AB58+'Financial Statements'!AB59</f>
        <v>38.62730765843348</v>
      </c>
      <c r="AC1094" s="246">
        <f>'Financial Statements'!AC58+'Financial Statements'!AC59</f>
        <v>37.530633308509501</v>
      </c>
      <c r="AD1094" s="246">
        <f>'Financial Statements'!AD58+'Financial Statements'!AD59</f>
        <v>36.433958958585521</v>
      </c>
      <c r="AE1094" s="246">
        <f>'Financial Statements'!AE58+'Financial Statements'!AE59</f>
        <v>35.337284608661541</v>
      </c>
      <c r="AF1094" s="246">
        <f>'Financial Statements'!AF58+'Financial Statements'!AF59</f>
        <v>34.240610258737561</v>
      </c>
      <c r="AG1094" s="246">
        <f>'Financial Statements'!AG58+'Financial Statements'!AG59</f>
        <v>33.143935908813582</v>
      </c>
      <c r="AH1094" s="246">
        <f>'Financial Statements'!AH58+'Financial Statements'!AH59</f>
        <v>32.047261558889602</v>
      </c>
      <c r="AI1094" s="246">
        <f>'Financial Statements'!AI58+'Financial Statements'!AI59</f>
        <v>30.950587208965622</v>
      </c>
      <c r="AJ1094" s="246">
        <f>'Financial Statements'!AJ58+'Financial Statements'!AJ59</f>
        <v>29.853912859041642</v>
      </c>
      <c r="AK1094" s="246">
        <f>'Financial Statements'!AK58+'Financial Statements'!AK59</f>
        <v>28.757238509117666</v>
      </c>
      <c r="AL1094" s="246">
        <f>'Financial Statements'!AL58+'Financial Statements'!AL59</f>
        <v>27.660564159193687</v>
      </c>
      <c r="AM1094" s="246">
        <f>'Financial Statements'!AM58+'Financial Statements'!AM59</f>
        <v>26.563889809269707</v>
      </c>
      <c r="AN1094" s="246">
        <f>'Financial Statements'!AN58+'Financial Statements'!AN59</f>
        <v>25.467215459345638</v>
      </c>
      <c r="AO1094" s="246">
        <f>'Financial Statements'!AO58+'Financial Statements'!AO59</f>
        <v>0</v>
      </c>
      <c r="AP1094" s="246">
        <f>'Financial Statements'!AP58+'Financial Statements'!AP59</f>
        <v>0</v>
      </c>
      <c r="AQ1094" s="246">
        <f>'Financial Statements'!AQ58+'Financial Statements'!AQ59</f>
        <v>0</v>
      </c>
      <c r="AR1094" s="246">
        <f>'Financial Statements'!AR58+'Financial Statements'!AR59</f>
        <v>0</v>
      </c>
      <c r="AS1094" s="246">
        <f>'Financial Statements'!AS58+'Financial Statements'!AS59</f>
        <v>0</v>
      </c>
      <c r="AT1094" s="246">
        <f>'Financial Statements'!AT58+'Financial Statements'!AT59</f>
        <v>0</v>
      </c>
      <c r="AU1094" s="246">
        <f>'Financial Statements'!AU58+'Financial Statements'!AU59</f>
        <v>0</v>
      </c>
      <c r="AV1094" s="246">
        <f>'Financial Statements'!AV58+'Financial Statements'!AV59</f>
        <v>0</v>
      </c>
      <c r="AW1094" s="246">
        <f>'Financial Statements'!AW58+'Financial Statements'!AW59</f>
        <v>0</v>
      </c>
      <c r="AX1094" s="246">
        <f>'Financial Statements'!AX58+'Financial Statements'!AX59</f>
        <v>0</v>
      </c>
      <c r="AY1094" s="246">
        <f>'Financial Statements'!AY58+'Financial Statements'!AY59</f>
        <v>0</v>
      </c>
      <c r="AZ1094" s="246">
        <f>'Financial Statements'!AZ58+'Financial Statements'!AZ59</f>
        <v>0</v>
      </c>
      <c r="BA1094" s="246">
        <f>'Financial Statements'!BA58+'Financial Statements'!BA59</f>
        <v>0</v>
      </c>
      <c r="BB1094" s="246">
        <f>'Financial Statements'!BB58+'Financial Statements'!BB59</f>
        <v>0</v>
      </c>
      <c r="BC1094" s="246">
        <f>'Financial Statements'!BC58+'Financial Statements'!BC59</f>
        <v>0</v>
      </c>
      <c r="BD1094" s="246">
        <f>'Financial Statements'!BD58+'Financial Statements'!BD59</f>
        <v>0</v>
      </c>
      <c r="BE1094" s="246">
        <f>'Financial Statements'!BE58+'Financial Statements'!BE59</f>
        <v>0</v>
      </c>
      <c r="BF1094" s="246">
        <f>'Financial Statements'!BF58+'Financial Statements'!BF59</f>
        <v>0</v>
      </c>
      <c r="BG1094" s="246">
        <f>'Financial Statements'!BG58+'Financial Statements'!BG59</f>
        <v>0</v>
      </c>
      <c r="BH1094" s="246">
        <f>'Financial Statements'!BH58+'Financial Statements'!BH59</f>
        <v>0</v>
      </c>
      <c r="BI1094" s="246">
        <f>'Financial Statements'!BI58+'Financial Statements'!BI59</f>
        <v>0</v>
      </c>
      <c r="BJ1094" s="246">
        <f>'Financial Statements'!BJ58+'Financial Statements'!BJ59</f>
        <v>0</v>
      </c>
      <c r="BK1094" s="246">
        <f>'Financial Statements'!BK58+'Financial Statements'!BK59</f>
        <v>0</v>
      </c>
      <c r="BL1094" s="246">
        <f>'Financial Statements'!BL58+'Financial Statements'!BL59</f>
        <v>0</v>
      </c>
      <c r="BM1094" s="246">
        <f>'Financial Statements'!BM58+'Financial Statements'!BM59</f>
        <v>0</v>
      </c>
      <c r="BN1094" s="246">
        <f>'Financial Statements'!BN58+'Financial Statements'!BN59</f>
        <v>0</v>
      </c>
      <c r="BO1094" s="246">
        <f>'Financial Statements'!BO58+'Financial Statements'!BO59</f>
        <v>0</v>
      </c>
      <c r="BP1094" s="246">
        <f>'Financial Statements'!BP58+'Financial Statements'!BP59</f>
        <v>0</v>
      </c>
      <c r="BQ1094" s="246">
        <f>'Financial Statements'!BQ58+'Financial Statements'!BQ59</f>
        <v>0</v>
      </c>
      <c r="BR1094" s="246">
        <f>'Financial Statements'!BR58+'Financial Statements'!BR59</f>
        <v>0</v>
      </c>
      <c r="BS1094" s="246">
        <f>'Financial Statements'!BS58+'Financial Statements'!BS59</f>
        <v>0</v>
      </c>
      <c r="BT1094" s="246">
        <f>'Financial Statements'!BT58+'Financial Statements'!BT59</f>
        <v>0</v>
      </c>
      <c r="BU1094" s="246">
        <f>'Financial Statements'!BU58+'Financial Statements'!BU59</f>
        <v>0</v>
      </c>
      <c r="BV1094" s="246">
        <f>'Financial Statements'!BV58+'Financial Statements'!BV59</f>
        <v>0</v>
      </c>
      <c r="BW1094" s="246">
        <f>'Financial Statements'!BW58+'Financial Statements'!BW59</f>
        <v>0</v>
      </c>
      <c r="BX1094" s="246">
        <f>'Financial Statements'!BX58+'Financial Statements'!BX59</f>
        <v>0</v>
      </c>
      <c r="BY1094" s="246">
        <f>'Financial Statements'!BY58+'Financial Statements'!BY59</f>
        <v>0</v>
      </c>
      <c r="BZ1094" s="246">
        <f>'Financial Statements'!BZ58+'Financial Statements'!BZ59</f>
        <v>0</v>
      </c>
      <c r="CA1094" s="246">
        <f>'Financial Statements'!CA58+'Financial Statements'!CA59</f>
        <v>0</v>
      </c>
      <c r="CB1094" s="246">
        <f>'Financial Statements'!CB58+'Financial Statements'!CB59</f>
        <v>0</v>
      </c>
      <c r="CC1094" s="246">
        <f>'Financial Statements'!CC58+'Financial Statements'!CC59</f>
        <v>0</v>
      </c>
      <c r="CD1094" s="246">
        <f>'Financial Statements'!CD58+'Financial Statements'!CD59</f>
        <v>0</v>
      </c>
      <c r="CE1094" s="246">
        <f>'Financial Statements'!CE58+'Financial Statements'!CE59</f>
        <v>0</v>
      </c>
      <c r="CF1094" s="246">
        <f>'Financial Statements'!CF58+'Financial Statements'!CF59</f>
        <v>0</v>
      </c>
      <c r="CG1094" s="246">
        <f>'Financial Statements'!CG58+'Financial Statements'!CG59</f>
        <v>0</v>
      </c>
      <c r="CH1094" s="246">
        <f>'Financial Statements'!CH58+'Financial Statements'!CH59</f>
        <v>0</v>
      </c>
      <c r="CI1094" s="246">
        <f>'Financial Statements'!CI58+'Financial Statements'!CI59</f>
        <v>0</v>
      </c>
      <c r="CJ1094" s="246">
        <f>'Financial Statements'!CJ58+'Financial Statements'!CJ59</f>
        <v>0</v>
      </c>
      <c r="CK1094" s="246">
        <f>'Financial Statements'!CK58+'Financial Statements'!CK59</f>
        <v>0</v>
      </c>
      <c r="CL1094" s="246">
        <f>'Financial Statements'!CL58+'Financial Statements'!CL59</f>
        <v>0</v>
      </c>
      <c r="CM1094" s="246">
        <f>'Financial Statements'!CM58+'Financial Statements'!CM59</f>
        <v>0</v>
      </c>
      <c r="CN1094" s="246">
        <f>'Financial Statements'!CN58+'Financial Statements'!CN59</f>
        <v>0</v>
      </c>
      <c r="CO1094" s="246">
        <f>'Financial Statements'!CO58+'Financial Statements'!CO59</f>
        <v>0</v>
      </c>
      <c r="CP1094" s="246">
        <f>'Financial Statements'!CP58+'Financial Statements'!CP59</f>
        <v>0</v>
      </c>
      <c r="CQ1094" s="245"/>
      <c r="CR1094" s="245"/>
      <c r="CS1094" s="245"/>
      <c r="CT1094" s="245"/>
      <c r="CU1094" s="245"/>
      <c r="CV1094" s="245"/>
      <c r="CW1094" s="245"/>
      <c r="CX1094" s="245"/>
      <c r="CY1094" s="245"/>
      <c r="CZ1094" s="245"/>
      <c r="DA1094" s="245"/>
      <c r="DB1094" s="245"/>
      <c r="DC1094" s="245"/>
      <c r="DD1094" s="245"/>
      <c r="DE1094" s="245"/>
      <c r="DF1094" s="245"/>
      <c r="DG1094" s="245"/>
      <c r="DH1094" s="245"/>
      <c r="DI1094" s="245"/>
      <c r="DJ1094" s="245"/>
      <c r="DK1094" s="245"/>
      <c r="DL1094" s="245"/>
      <c r="DM1094" s="245"/>
      <c r="DN1094" s="245"/>
      <c r="DO1094" s="245"/>
      <c r="DP1094" s="245"/>
      <c r="DQ1094" s="245"/>
      <c r="DR1094" s="245"/>
      <c r="DS1094" s="245"/>
      <c r="DT1094" s="245"/>
      <c r="DU1094" s="245"/>
      <c r="DV1094" s="245"/>
      <c r="DW1094" s="245"/>
      <c r="DX1094" s="245"/>
      <c r="DY1094" s="245"/>
      <c r="DZ1094" s="245"/>
      <c r="EA1094" s="245"/>
      <c r="EB1094" s="245"/>
      <c r="EC1094" s="245"/>
      <c r="ED1094" s="245"/>
      <c r="EE1094" s="245"/>
      <c r="EF1094" s="245"/>
      <c r="EG1094" s="245"/>
      <c r="EH1094" s="245"/>
      <c r="EI1094" s="245"/>
      <c r="EJ1094" s="245"/>
      <c r="EK1094" s="245"/>
      <c r="EL1094" s="245"/>
      <c r="EM1094" s="245"/>
      <c r="EN1094" s="245"/>
      <c r="EO1094" s="245"/>
      <c r="EP1094" s="245"/>
      <c r="EQ1094" s="245"/>
      <c r="ER1094" s="245"/>
      <c r="ES1094" s="245"/>
      <c r="ET1094" s="245"/>
      <c r="EU1094" s="245"/>
      <c r="EV1094" s="245"/>
      <c r="EW1094" s="245"/>
      <c r="EX1094" s="245"/>
      <c r="EY1094" s="245"/>
      <c r="EZ1094" s="245"/>
      <c r="FA1094" s="245"/>
      <c r="FB1094" s="245"/>
      <c r="FC1094" s="245"/>
      <c r="FD1094" s="245"/>
      <c r="FE1094" s="245"/>
      <c r="FF1094" s="245"/>
      <c r="FG1094" s="245"/>
      <c r="FH1094" s="245"/>
      <c r="FI1094" s="245"/>
      <c r="FJ1094" s="245"/>
      <c r="FK1094" s="245"/>
      <c r="FL1094" s="245"/>
      <c r="FM1094" s="245"/>
      <c r="FN1094" s="245"/>
      <c r="FO1094" s="245"/>
      <c r="FP1094" s="245"/>
      <c r="FQ1094" s="245"/>
      <c r="FR1094" s="245"/>
      <c r="FS1094" s="245"/>
      <c r="FT1094" s="245"/>
      <c r="FU1094" s="245"/>
      <c r="FV1094" s="245"/>
      <c r="FW1094" s="245"/>
      <c r="FX1094" s="245"/>
      <c r="FY1094" s="245"/>
      <c r="FZ1094" s="245"/>
      <c r="GA1094" s="245"/>
      <c r="GB1094" s="245"/>
      <c r="GC1094" s="245"/>
      <c r="GD1094" s="245"/>
      <c r="GE1094" s="245"/>
      <c r="GF1094" s="245"/>
      <c r="GG1094" s="245"/>
      <c r="GH1094" s="245"/>
      <c r="GI1094" s="245"/>
      <c r="GJ1094" s="245"/>
      <c r="GK1094" s="245"/>
      <c r="GL1094" s="245"/>
      <c r="GM1094" s="245"/>
      <c r="GN1094" s="245"/>
      <c r="GO1094" s="245"/>
      <c r="GP1094" s="245"/>
      <c r="GQ1094" s="245"/>
      <c r="GR1094" s="245"/>
      <c r="GS1094" s="245"/>
      <c r="GT1094" s="245"/>
      <c r="GU1094" s="245"/>
      <c r="GV1094" s="245"/>
      <c r="GW1094" s="245"/>
      <c r="GX1094" s="245"/>
      <c r="GY1094" s="245"/>
      <c r="GZ1094" s="245"/>
      <c r="HA1094" s="245"/>
      <c r="HB1094" s="245"/>
      <c r="HC1094" s="245"/>
      <c r="HD1094" s="245"/>
      <c r="HE1094" s="245"/>
      <c r="HF1094" s="245"/>
      <c r="HG1094" s="245"/>
      <c r="HH1094" s="245"/>
      <c r="HI1094" s="245"/>
      <c r="HJ1094" s="245"/>
      <c r="HK1094" s="245"/>
      <c r="HL1094" s="245"/>
      <c r="HM1094" s="245"/>
      <c r="HN1094" s="245"/>
      <c r="HO1094" s="245"/>
      <c r="HP1094" s="245"/>
      <c r="HQ1094" s="245"/>
      <c r="HR1094" s="245"/>
      <c r="HS1094" s="245"/>
      <c r="HT1094" s="245"/>
      <c r="HU1094" s="245"/>
      <c r="HV1094" s="245"/>
      <c r="HW1094" s="245"/>
      <c r="HX1094" s="245"/>
      <c r="HY1094" s="245"/>
      <c r="HZ1094" s="245"/>
      <c r="IA1094" s="245"/>
      <c r="IB1094" s="245"/>
      <c r="IC1094" s="245"/>
      <c r="ID1094" s="245"/>
      <c r="IE1094" s="245"/>
      <c r="IF1094" s="245"/>
      <c r="IG1094" s="245"/>
      <c r="IH1094" s="245"/>
      <c r="II1094" s="245"/>
      <c r="IJ1094" s="245"/>
      <c r="IK1094" s="245"/>
      <c r="IL1094" s="245"/>
      <c r="IM1094" s="245"/>
      <c r="IN1094" s="245"/>
      <c r="IO1094" s="245"/>
      <c r="IP1094" s="245"/>
      <c r="IQ1094" s="245"/>
      <c r="IR1094" s="245"/>
      <c r="IS1094" s="245"/>
      <c r="IT1094" s="245"/>
      <c r="IU1094" s="245"/>
      <c r="IV1094" s="245"/>
      <c r="IW1094" s="245"/>
      <c r="IX1094" s="245"/>
      <c r="IY1094" s="245"/>
      <c r="IZ1094" s="245"/>
      <c r="JA1094" s="245"/>
      <c r="JB1094" s="245"/>
      <c r="JC1094" s="245"/>
      <c r="JD1094" s="245"/>
      <c r="JE1094" s="245"/>
      <c r="JF1094" s="245"/>
      <c r="JG1094" s="245"/>
      <c r="JH1094" s="245"/>
      <c r="JI1094" s="245"/>
      <c r="JJ1094" s="245"/>
      <c r="JK1094" s="245"/>
      <c r="JL1094" s="245"/>
      <c r="JM1094" s="245"/>
      <c r="JN1094" s="245"/>
      <c r="JO1094" s="245"/>
      <c r="JP1094" s="245"/>
      <c r="JQ1094" s="245"/>
      <c r="JR1094" s="245"/>
      <c r="JS1094" s="245"/>
      <c r="JT1094" s="245"/>
      <c r="JU1094" s="245"/>
      <c r="JV1094" s="245"/>
      <c r="JW1094" s="245"/>
      <c r="JX1094" s="245"/>
      <c r="JY1094" s="245"/>
      <c r="JZ1094" s="245"/>
      <c r="KA1094" s="245"/>
      <c r="KB1094" s="245"/>
      <c r="KC1094" s="245"/>
      <c r="KD1094" s="245"/>
      <c r="KE1094" s="245"/>
      <c r="KF1094" s="245"/>
      <c r="KG1094" s="245"/>
      <c r="KH1094" s="245"/>
      <c r="KI1094" s="245"/>
      <c r="KJ1094" s="245"/>
      <c r="KK1094" s="245"/>
      <c r="KL1094" s="245"/>
      <c r="KM1094" s="245"/>
      <c r="KN1094" s="245"/>
      <c r="KO1094" s="245"/>
      <c r="KP1094" s="245"/>
      <c r="KQ1094" s="245"/>
      <c r="KR1094" s="245"/>
      <c r="KS1094" s="245"/>
      <c r="KT1094" s="245"/>
      <c r="KU1094" s="245"/>
      <c r="KV1094" s="245"/>
      <c r="KW1094" s="245"/>
      <c r="KX1094" s="245"/>
      <c r="KY1094" s="245"/>
      <c r="KZ1094" s="245"/>
      <c r="LA1094" s="245"/>
      <c r="LB1094" s="245"/>
      <c r="LC1094" s="245"/>
      <c r="LD1094" s="245"/>
      <c r="LE1094" s="245"/>
      <c r="LF1094" s="245"/>
      <c r="LG1094" s="245"/>
      <c r="LH1094" s="245"/>
      <c r="LI1094" s="245"/>
      <c r="LJ1094" s="245"/>
      <c r="LK1094" s="245"/>
      <c r="LL1094" s="245"/>
      <c r="LM1094" s="245"/>
      <c r="LN1094" s="245"/>
      <c r="LO1094" s="245"/>
      <c r="LP1094" s="245"/>
      <c r="LQ1094" s="245"/>
      <c r="LR1094" s="245"/>
      <c r="LS1094" s="245"/>
      <c r="LT1094" s="245"/>
      <c r="LU1094" s="245"/>
      <c r="LV1094" s="245"/>
      <c r="LW1094" s="245"/>
      <c r="LX1094" s="245"/>
      <c r="LY1094" s="245"/>
      <c r="LZ1094" s="245"/>
      <c r="MA1094" s="245"/>
      <c r="MB1094" s="245"/>
      <c r="MC1094" s="245"/>
      <c r="MD1094" s="245"/>
      <c r="ME1094" s="245"/>
      <c r="MF1094" s="245"/>
      <c r="MG1094" s="245"/>
      <c r="MH1094" s="245"/>
      <c r="MI1094" s="245"/>
      <c r="MJ1094" s="245"/>
      <c r="MK1094" s="245"/>
      <c r="ML1094" s="245"/>
      <c r="MM1094" s="245"/>
      <c r="MN1094" s="245"/>
      <c r="MO1094" s="245"/>
      <c r="MP1094" s="245"/>
      <c r="MQ1094" s="245"/>
      <c r="MR1094" s="245"/>
      <c r="MS1094" s="245"/>
      <c r="MT1094" s="245"/>
      <c r="MU1094" s="245"/>
      <c r="MV1094" s="245"/>
      <c r="MW1094" s="245"/>
      <c r="MX1094" s="245"/>
      <c r="MY1094" s="245"/>
      <c r="MZ1094" s="245"/>
      <c r="NA1094" s="245"/>
      <c r="NB1094" s="245"/>
      <c r="NC1094" s="245"/>
      <c r="ND1094" s="245"/>
      <c r="NE1094" s="245"/>
      <c r="NF1094" s="245"/>
      <c r="NG1094" s="245"/>
      <c r="NH1094" s="245"/>
      <c r="NI1094" s="245"/>
      <c r="NJ1094" s="245"/>
      <c r="NK1094" s="245"/>
      <c r="NL1094" s="245"/>
      <c r="NM1094" s="245"/>
      <c r="NN1094" s="245"/>
      <c r="NO1094" s="245"/>
      <c r="NP1094" s="245"/>
      <c r="NQ1094" s="245"/>
      <c r="NR1094" s="245"/>
      <c r="NS1094" s="245"/>
      <c r="NT1094" s="245"/>
      <c r="NU1094" s="245"/>
      <c r="NV1094" s="245"/>
      <c r="NW1094" s="245"/>
      <c r="NX1094" s="245"/>
      <c r="NY1094" s="245"/>
      <c r="NZ1094" s="245"/>
      <c r="OA1094" s="245"/>
      <c r="OB1094" s="245"/>
      <c r="OC1094" s="245"/>
      <c r="OD1094" s="245"/>
      <c r="OE1094" s="245"/>
      <c r="OF1094" s="245"/>
      <c r="OG1094" s="245"/>
      <c r="OH1094" s="245"/>
      <c r="OI1094" s="245"/>
      <c r="OJ1094" s="245"/>
      <c r="OK1094" s="245"/>
      <c r="OL1094" s="245"/>
      <c r="OM1094" s="245"/>
      <c r="ON1094" s="245"/>
      <c r="OO1094" s="245"/>
      <c r="OP1094" s="245"/>
      <c r="OQ1094" s="245"/>
      <c r="OR1094" s="245"/>
      <c r="OS1094" s="245"/>
      <c r="OT1094" s="245"/>
      <c r="OU1094" s="245"/>
      <c r="OV1094" s="245"/>
    </row>
    <row r="1095" spans="2:412" ht="12.75" customHeight="1" outlineLevel="1" x14ac:dyDescent="0.2">
      <c r="B1095" s="236"/>
      <c r="C1095" s="236"/>
      <c r="D1095" s="236"/>
      <c r="E1095" s="236"/>
      <c r="F1095" s="236"/>
      <c r="J1095" s="242"/>
      <c r="K1095" s="236"/>
      <c r="L1095" s="244"/>
      <c r="M1095" s="244"/>
      <c r="N1095" s="236"/>
      <c r="O1095" s="236"/>
      <c r="P1095" s="239"/>
      <c r="Q1095" s="236"/>
      <c r="R1095" s="249"/>
      <c r="S1095" s="249"/>
      <c r="T1095" s="249"/>
      <c r="U1095" s="249"/>
      <c r="V1095" s="249"/>
      <c r="W1095" s="249"/>
      <c r="X1095" s="249"/>
      <c r="Y1095" s="249"/>
      <c r="Z1095" s="249"/>
      <c r="AA1095" s="249"/>
      <c r="AB1095" s="249"/>
      <c r="AC1095" s="249"/>
      <c r="AD1095" s="249"/>
      <c r="AE1095" s="249"/>
      <c r="AF1095" s="249"/>
      <c r="AG1095" s="249"/>
      <c r="AH1095" s="249"/>
      <c r="AI1095" s="249"/>
      <c r="AJ1095" s="249"/>
      <c r="AK1095" s="249"/>
      <c r="AL1095" s="249"/>
      <c r="AM1095" s="249"/>
      <c r="AN1095" s="249"/>
      <c r="AO1095" s="249"/>
      <c r="AP1095" s="249"/>
      <c r="AQ1095" s="249"/>
      <c r="AR1095" s="249"/>
      <c r="AS1095" s="249"/>
      <c r="AT1095" s="249"/>
      <c r="AU1095" s="249"/>
      <c r="AV1095" s="249"/>
      <c r="AW1095" s="249"/>
      <c r="AX1095" s="249"/>
      <c r="AY1095" s="249"/>
      <c r="AZ1095" s="249"/>
      <c r="BA1095" s="249"/>
      <c r="BB1095" s="249"/>
      <c r="BC1095" s="249"/>
      <c r="BD1095" s="249"/>
      <c r="BE1095" s="249"/>
      <c r="BF1095" s="249"/>
      <c r="BG1095" s="249"/>
      <c r="BH1095" s="249"/>
      <c r="BI1095" s="249"/>
      <c r="BJ1095" s="249"/>
      <c r="BK1095" s="249"/>
      <c r="BL1095" s="249"/>
      <c r="BM1095" s="249"/>
      <c r="BN1095" s="249"/>
      <c r="BO1095" s="249"/>
      <c r="BP1095" s="249"/>
      <c r="BQ1095" s="249"/>
      <c r="BR1095" s="249"/>
      <c r="BS1095" s="249"/>
      <c r="BT1095" s="249"/>
      <c r="BU1095" s="249"/>
      <c r="BV1095" s="249"/>
      <c r="BW1095" s="249"/>
      <c r="BX1095" s="249"/>
      <c r="BY1095" s="249"/>
      <c r="BZ1095" s="249"/>
      <c r="CA1095" s="249"/>
      <c r="CB1095" s="249"/>
      <c r="CC1095" s="249"/>
      <c r="CD1095" s="249"/>
      <c r="CE1095" s="249"/>
      <c r="CF1095" s="249"/>
      <c r="CG1095" s="249"/>
      <c r="CH1095" s="249"/>
      <c r="CI1095" s="249"/>
      <c r="CJ1095" s="249"/>
      <c r="CK1095" s="249"/>
      <c r="CL1095" s="250"/>
      <c r="CM1095" s="249"/>
      <c r="CN1095" s="249"/>
      <c r="CO1095" s="249"/>
      <c r="CP1095" s="249"/>
      <c r="CQ1095" s="249"/>
      <c r="CR1095" s="249"/>
      <c r="CS1095" s="249"/>
      <c r="CT1095" s="249"/>
      <c r="CU1095" s="249"/>
      <c r="CV1095" s="249"/>
      <c r="CW1095" s="249"/>
      <c r="CX1095" s="249"/>
      <c r="CY1095" s="249"/>
      <c r="CZ1095" s="249"/>
      <c r="DA1095" s="249"/>
      <c r="DB1095" s="249"/>
      <c r="DC1095" s="249"/>
      <c r="DD1095" s="249"/>
      <c r="DE1095" s="249"/>
      <c r="DF1095" s="249"/>
      <c r="DG1095" s="249"/>
      <c r="DH1095" s="249"/>
      <c r="DI1095" s="249"/>
      <c r="DJ1095" s="249"/>
      <c r="DK1095" s="249"/>
      <c r="DL1095" s="249"/>
      <c r="DM1095" s="249"/>
      <c r="DN1095" s="249"/>
      <c r="DO1095" s="249"/>
      <c r="DP1095" s="249"/>
      <c r="DQ1095" s="249"/>
      <c r="DR1095" s="249"/>
      <c r="DS1095" s="249"/>
      <c r="DT1095" s="249"/>
      <c r="DU1095" s="249"/>
      <c r="DV1095" s="249"/>
      <c r="DW1095" s="249"/>
      <c r="DX1095" s="249"/>
      <c r="DY1095" s="249"/>
      <c r="DZ1095" s="249"/>
      <c r="EA1095" s="249"/>
      <c r="EB1095" s="249"/>
      <c r="EC1095" s="249"/>
      <c r="ED1095" s="249"/>
      <c r="EE1095" s="249"/>
      <c r="EF1095" s="249"/>
      <c r="EG1095" s="249"/>
      <c r="EH1095" s="249"/>
      <c r="EI1095" s="249"/>
      <c r="EJ1095" s="249"/>
      <c r="EK1095" s="249"/>
      <c r="EL1095" s="249"/>
      <c r="EM1095" s="249"/>
      <c r="EN1095" s="249"/>
      <c r="EO1095" s="249"/>
      <c r="EP1095" s="249"/>
      <c r="EQ1095" s="249"/>
      <c r="ER1095" s="249"/>
      <c r="ES1095" s="249"/>
      <c r="ET1095" s="249"/>
      <c r="EU1095" s="249"/>
      <c r="EV1095" s="249"/>
      <c r="EW1095" s="249"/>
      <c r="EX1095" s="249"/>
      <c r="EY1095" s="249"/>
      <c r="EZ1095" s="249"/>
      <c r="FA1095" s="249"/>
      <c r="FB1095" s="249"/>
      <c r="FC1095" s="249"/>
      <c r="FD1095" s="249"/>
      <c r="FE1095" s="249"/>
      <c r="FF1095" s="249"/>
      <c r="FG1095" s="249"/>
      <c r="FH1095" s="249"/>
      <c r="FI1095" s="249"/>
      <c r="FJ1095" s="249"/>
      <c r="FK1095" s="249"/>
      <c r="FL1095" s="249"/>
      <c r="FM1095" s="249"/>
      <c r="FN1095" s="249"/>
      <c r="FO1095" s="249"/>
      <c r="FP1095" s="249"/>
      <c r="FQ1095" s="249"/>
      <c r="FR1095" s="249"/>
      <c r="FS1095" s="249"/>
      <c r="FT1095" s="249"/>
      <c r="FU1095" s="249"/>
      <c r="FV1095" s="249"/>
      <c r="FW1095" s="249"/>
      <c r="FX1095" s="249"/>
      <c r="FY1095" s="249"/>
      <c r="FZ1095" s="249"/>
      <c r="GA1095" s="249"/>
      <c r="GB1095" s="249"/>
      <c r="GC1095" s="249"/>
      <c r="GD1095" s="249"/>
      <c r="GE1095" s="249"/>
      <c r="GF1095" s="249"/>
      <c r="GG1095" s="249"/>
      <c r="GH1095" s="249"/>
      <c r="GI1095" s="249"/>
      <c r="GJ1095" s="249"/>
      <c r="GK1095" s="249"/>
      <c r="GL1095" s="249"/>
      <c r="GM1095" s="249"/>
      <c r="GN1095" s="249"/>
      <c r="GO1095" s="249"/>
      <c r="GP1095" s="249"/>
      <c r="GQ1095" s="249"/>
      <c r="GR1095" s="249"/>
      <c r="GS1095" s="249"/>
      <c r="GT1095" s="249"/>
      <c r="GU1095" s="249"/>
      <c r="GV1095" s="249"/>
      <c r="GW1095" s="249"/>
      <c r="GX1095" s="249"/>
      <c r="GY1095" s="249"/>
      <c r="GZ1095" s="249"/>
      <c r="HA1095" s="249"/>
      <c r="HB1095" s="249"/>
      <c r="HC1095" s="249"/>
      <c r="HD1095" s="249"/>
      <c r="HE1095" s="249"/>
      <c r="HF1095" s="249"/>
      <c r="HG1095" s="249"/>
      <c r="HH1095" s="249"/>
      <c r="HI1095" s="249"/>
      <c r="HJ1095" s="249"/>
      <c r="HK1095" s="249"/>
      <c r="HL1095" s="249"/>
      <c r="HM1095" s="249"/>
      <c r="HN1095" s="249"/>
      <c r="HO1095" s="249"/>
      <c r="HP1095" s="249"/>
      <c r="HQ1095" s="249"/>
      <c r="HR1095" s="249"/>
      <c r="HS1095" s="249"/>
      <c r="HT1095" s="249"/>
      <c r="HU1095" s="249"/>
      <c r="HV1095" s="249"/>
      <c r="HW1095" s="249"/>
      <c r="HX1095" s="249"/>
      <c r="HY1095" s="249"/>
      <c r="HZ1095" s="249"/>
      <c r="IA1095" s="249"/>
      <c r="IB1095" s="249"/>
      <c r="IC1095" s="249"/>
      <c r="ID1095" s="249"/>
      <c r="IE1095" s="249"/>
      <c r="IF1095" s="249"/>
      <c r="IG1095" s="249"/>
      <c r="IH1095" s="249"/>
      <c r="II1095" s="249"/>
      <c r="IJ1095" s="249"/>
      <c r="IK1095" s="249"/>
      <c r="IL1095" s="249"/>
      <c r="IM1095" s="249"/>
      <c r="IN1095" s="249"/>
      <c r="IO1095" s="249"/>
      <c r="IP1095" s="249"/>
      <c r="IQ1095" s="249"/>
      <c r="IR1095" s="249"/>
      <c r="IS1095" s="249"/>
      <c r="IT1095" s="249"/>
      <c r="IU1095" s="249"/>
      <c r="IV1095" s="249"/>
      <c r="IW1095" s="249"/>
      <c r="IX1095" s="249"/>
      <c r="IY1095" s="249"/>
      <c r="IZ1095" s="249"/>
      <c r="JA1095" s="249"/>
      <c r="JB1095" s="249"/>
      <c r="JC1095" s="249"/>
      <c r="JD1095" s="249"/>
      <c r="JE1095" s="249"/>
      <c r="JF1095" s="249"/>
      <c r="JG1095" s="249"/>
      <c r="JH1095" s="249"/>
      <c r="JI1095" s="249"/>
      <c r="JJ1095" s="249"/>
      <c r="JK1095" s="249"/>
      <c r="JL1095" s="249"/>
      <c r="JM1095" s="249"/>
      <c r="JN1095" s="249"/>
      <c r="JO1095" s="249"/>
      <c r="JP1095" s="249"/>
      <c r="JQ1095" s="249"/>
      <c r="JR1095" s="249"/>
      <c r="JS1095" s="249"/>
      <c r="JT1095" s="249"/>
      <c r="JU1095" s="249"/>
      <c r="JV1095" s="249"/>
      <c r="JW1095" s="249"/>
      <c r="JX1095" s="249"/>
      <c r="JY1095" s="249"/>
      <c r="JZ1095" s="249"/>
      <c r="KA1095" s="249"/>
      <c r="KB1095" s="249"/>
      <c r="KC1095" s="249"/>
      <c r="KD1095" s="249"/>
      <c r="KE1095" s="249"/>
      <c r="KF1095" s="249"/>
      <c r="KG1095" s="249"/>
      <c r="KH1095" s="249"/>
      <c r="KI1095" s="249"/>
      <c r="KJ1095" s="249"/>
      <c r="KK1095" s="249"/>
      <c r="KL1095" s="249"/>
      <c r="KM1095" s="249"/>
      <c r="KN1095" s="249"/>
      <c r="KO1095" s="249"/>
      <c r="KP1095" s="249"/>
      <c r="KQ1095" s="249"/>
      <c r="KR1095" s="249"/>
      <c r="KS1095" s="249"/>
      <c r="KT1095" s="249"/>
      <c r="KU1095" s="249"/>
      <c r="KV1095" s="249"/>
      <c r="KW1095" s="249"/>
      <c r="KX1095" s="249"/>
      <c r="KY1095" s="249"/>
      <c r="KZ1095" s="249"/>
      <c r="LA1095" s="249"/>
      <c r="LB1095" s="249"/>
      <c r="LC1095" s="249"/>
      <c r="LD1095" s="249"/>
      <c r="LE1095" s="249"/>
      <c r="LF1095" s="249"/>
      <c r="LG1095" s="249"/>
      <c r="LH1095" s="249"/>
      <c r="LI1095" s="249"/>
      <c r="LJ1095" s="249"/>
      <c r="LK1095" s="249"/>
      <c r="LL1095" s="249"/>
      <c r="LM1095" s="249"/>
      <c r="LN1095" s="249"/>
      <c r="LO1095" s="249"/>
      <c r="LP1095" s="249"/>
      <c r="LQ1095" s="249"/>
      <c r="LR1095" s="249"/>
      <c r="LS1095" s="249"/>
      <c r="LT1095" s="249"/>
      <c r="LU1095" s="249"/>
      <c r="LV1095" s="249"/>
      <c r="LW1095" s="249"/>
      <c r="LX1095" s="249"/>
      <c r="LY1095" s="249"/>
      <c r="LZ1095" s="249"/>
      <c r="MA1095" s="249"/>
      <c r="MB1095" s="249"/>
      <c r="MC1095" s="249"/>
      <c r="MD1095" s="249"/>
      <c r="ME1095" s="249"/>
      <c r="MF1095" s="249"/>
      <c r="MG1095" s="249"/>
      <c r="MH1095" s="249"/>
      <c r="MI1095" s="249"/>
      <c r="MJ1095" s="249"/>
      <c r="MK1095" s="249"/>
      <c r="ML1095" s="249"/>
      <c r="MM1095" s="249"/>
      <c r="MN1095" s="249"/>
      <c r="MO1095" s="249"/>
      <c r="MP1095" s="249"/>
      <c r="MQ1095" s="249"/>
      <c r="MR1095" s="249"/>
      <c r="MS1095" s="249"/>
      <c r="MT1095" s="249"/>
      <c r="MU1095" s="249"/>
      <c r="MV1095" s="249"/>
      <c r="MW1095" s="249"/>
      <c r="MX1095" s="249"/>
      <c r="MY1095" s="249"/>
      <c r="MZ1095" s="249"/>
      <c r="NA1095" s="249"/>
      <c r="NB1095" s="249"/>
      <c r="NC1095" s="249"/>
      <c r="ND1095" s="249"/>
      <c r="NE1095" s="249"/>
      <c r="NF1095" s="249"/>
      <c r="NG1095" s="249"/>
      <c r="NH1095" s="249"/>
      <c r="NI1095" s="249"/>
      <c r="NJ1095" s="249"/>
      <c r="NK1095" s="249"/>
      <c r="NL1095" s="249"/>
      <c r="NM1095" s="249"/>
      <c r="NN1095" s="249"/>
      <c r="NO1095" s="249"/>
      <c r="NP1095" s="249"/>
      <c r="NQ1095" s="249"/>
      <c r="NR1095" s="249"/>
      <c r="NS1095" s="249"/>
      <c r="NT1095" s="249"/>
      <c r="NU1095" s="249"/>
      <c r="NV1095" s="249"/>
      <c r="NW1095" s="249"/>
      <c r="NX1095" s="249"/>
      <c r="NY1095" s="249"/>
      <c r="NZ1095" s="249"/>
      <c r="OA1095" s="249"/>
      <c r="OB1095" s="249"/>
      <c r="OC1095" s="249"/>
      <c r="OD1095" s="249"/>
      <c r="OE1095" s="249"/>
      <c r="OF1095" s="249"/>
      <c r="OG1095" s="249"/>
      <c r="OH1095" s="249"/>
      <c r="OI1095" s="249"/>
      <c r="OJ1095" s="249"/>
      <c r="OK1095" s="249"/>
      <c r="OL1095" s="249"/>
      <c r="OM1095" s="249"/>
      <c r="ON1095" s="249"/>
      <c r="OO1095" s="249"/>
      <c r="OP1095" s="249"/>
      <c r="OQ1095" s="249"/>
      <c r="OR1095" s="249"/>
      <c r="OS1095" s="249"/>
      <c r="OT1095" s="249"/>
      <c r="OU1095" s="249"/>
      <c r="OV1095" s="249"/>
    </row>
    <row r="1096" spans="2:412" ht="12.75" customHeight="1" outlineLevel="1" x14ac:dyDescent="0.2">
      <c r="B1096" s="236" t="s">
        <v>337</v>
      </c>
      <c r="C1096" s="236"/>
      <c r="D1096" s="236"/>
      <c r="E1096" s="236"/>
      <c r="F1096" s="251"/>
      <c r="J1096" s="242" t="s">
        <v>5</v>
      </c>
      <c r="K1096" s="135" t="s">
        <v>15</v>
      </c>
      <c r="L1096" s="135" t="s">
        <v>14</v>
      </c>
      <c r="M1096" s="135" t="s">
        <v>338</v>
      </c>
      <c r="N1096" s="236"/>
      <c r="O1096" s="236"/>
      <c r="P1096" s="127">
        <f>SUM(R1096:CP1096)</f>
        <v>3228.2581612682202</v>
      </c>
      <c r="Q1096" s="236"/>
      <c r="R1096" s="246">
        <f t="shared" ref="R1096:CC1096" si="578">R1092</f>
        <v>0</v>
      </c>
      <c r="S1096" s="246">
        <f t="shared" si="578"/>
        <v>0</v>
      </c>
      <c r="T1096" s="246">
        <f t="shared" si="578"/>
        <v>0</v>
      </c>
      <c r="U1096" s="246">
        <f t="shared" si="578"/>
        <v>0</v>
      </c>
      <c r="V1096" s="246">
        <f t="shared" si="578"/>
        <v>0</v>
      </c>
      <c r="W1096" s="246">
        <f t="shared" si="578"/>
        <v>0</v>
      </c>
      <c r="X1096" s="246">
        <f t="shared" si="578"/>
        <v>64.492366750699659</v>
      </c>
      <c r="Y1096" s="246">
        <f t="shared" si="578"/>
        <v>80.024699346451499</v>
      </c>
      <c r="Z1096" s="246">
        <f t="shared" si="578"/>
        <v>82.828947043255383</v>
      </c>
      <c r="AA1096" s="246">
        <f t="shared" si="578"/>
        <v>88.352648830871928</v>
      </c>
      <c r="AB1096" s="246">
        <f t="shared" si="578"/>
        <v>78.029549689984748</v>
      </c>
      <c r="AC1096" s="246">
        <f t="shared" si="578"/>
        <v>67.588603673737026</v>
      </c>
      <c r="AD1096" s="246">
        <f t="shared" si="578"/>
        <v>74.486190846590233</v>
      </c>
      <c r="AE1096" s="246">
        <f t="shared" si="578"/>
        <v>84.099880243928084</v>
      </c>
      <c r="AF1096" s="246">
        <f t="shared" si="578"/>
        <v>93.161096271489356</v>
      </c>
      <c r="AG1096" s="246">
        <f t="shared" si="578"/>
        <v>107.17967902001595</v>
      </c>
      <c r="AH1096" s="246">
        <f t="shared" si="578"/>
        <v>89.622898092680416</v>
      </c>
      <c r="AI1096" s="246">
        <f t="shared" si="578"/>
        <v>70.319684798298368</v>
      </c>
      <c r="AJ1096" s="246">
        <f t="shared" si="578"/>
        <v>91.877858290264967</v>
      </c>
      <c r="AK1096" s="246">
        <f t="shared" si="578"/>
        <v>82.532594741636046</v>
      </c>
      <c r="AL1096" s="246">
        <f t="shared" si="578"/>
        <v>117.29842973860183</v>
      </c>
      <c r="AM1096" s="246">
        <f t="shared" si="578"/>
        <v>94.895260014023535</v>
      </c>
      <c r="AN1096" s="246">
        <f t="shared" si="578"/>
        <v>82.237219554976406</v>
      </c>
      <c r="AO1096" s="246">
        <f t="shared" si="578"/>
        <v>111.68374627438692</v>
      </c>
      <c r="AP1096" s="246">
        <f t="shared" si="578"/>
        <v>121.42817602848082</v>
      </c>
      <c r="AQ1096" s="246">
        <f t="shared" si="578"/>
        <v>98.315197411027015</v>
      </c>
      <c r="AR1096" s="246">
        <f t="shared" si="578"/>
        <v>138.16675260346582</v>
      </c>
      <c r="AS1096" s="246">
        <f t="shared" si="578"/>
        <v>290.61933893215416</v>
      </c>
      <c r="AT1096" s="246">
        <f t="shared" si="578"/>
        <v>294.47160367440154</v>
      </c>
      <c r="AU1096" s="246">
        <f t="shared" si="578"/>
        <v>306.75843308060655</v>
      </c>
      <c r="AV1096" s="246">
        <f t="shared" si="578"/>
        <v>302.01666300786621</v>
      </c>
      <c r="AW1096" s="246">
        <f t="shared" si="578"/>
        <v>106.85191958208756</v>
      </c>
      <c r="AX1096" s="246">
        <f t="shared" si="578"/>
        <v>8.918723726237948</v>
      </c>
      <c r="AY1096" s="246">
        <f t="shared" si="578"/>
        <v>0</v>
      </c>
      <c r="AZ1096" s="246">
        <f t="shared" si="578"/>
        <v>0</v>
      </c>
      <c r="BA1096" s="246">
        <f t="shared" si="578"/>
        <v>0</v>
      </c>
      <c r="BB1096" s="246">
        <f t="shared" si="578"/>
        <v>0</v>
      </c>
      <c r="BC1096" s="246">
        <f t="shared" si="578"/>
        <v>0</v>
      </c>
      <c r="BD1096" s="246">
        <f t="shared" si="578"/>
        <v>0</v>
      </c>
      <c r="BE1096" s="246">
        <f t="shared" si="578"/>
        <v>0</v>
      </c>
      <c r="BF1096" s="246">
        <f t="shared" si="578"/>
        <v>0</v>
      </c>
      <c r="BG1096" s="246">
        <f t="shared" si="578"/>
        <v>0</v>
      </c>
      <c r="BH1096" s="246">
        <f t="shared" si="578"/>
        <v>0</v>
      </c>
      <c r="BI1096" s="246">
        <f t="shared" si="578"/>
        <v>0</v>
      </c>
      <c r="BJ1096" s="246">
        <f t="shared" si="578"/>
        <v>0</v>
      </c>
      <c r="BK1096" s="246">
        <f t="shared" si="578"/>
        <v>0</v>
      </c>
      <c r="BL1096" s="246">
        <f t="shared" si="578"/>
        <v>0</v>
      </c>
      <c r="BM1096" s="246">
        <f t="shared" si="578"/>
        <v>0</v>
      </c>
      <c r="BN1096" s="246">
        <f t="shared" si="578"/>
        <v>0</v>
      </c>
      <c r="BO1096" s="246">
        <f t="shared" si="578"/>
        <v>0</v>
      </c>
      <c r="BP1096" s="246">
        <f t="shared" si="578"/>
        <v>0</v>
      </c>
      <c r="BQ1096" s="246">
        <f t="shared" si="578"/>
        <v>0</v>
      </c>
      <c r="BR1096" s="246">
        <f t="shared" si="578"/>
        <v>0</v>
      </c>
      <c r="BS1096" s="246">
        <f t="shared" si="578"/>
        <v>0</v>
      </c>
      <c r="BT1096" s="246">
        <f t="shared" si="578"/>
        <v>0</v>
      </c>
      <c r="BU1096" s="246">
        <f t="shared" si="578"/>
        <v>0</v>
      </c>
      <c r="BV1096" s="246">
        <f t="shared" si="578"/>
        <v>0</v>
      </c>
      <c r="BW1096" s="246">
        <f t="shared" si="578"/>
        <v>0</v>
      </c>
      <c r="BX1096" s="246">
        <f t="shared" si="578"/>
        <v>0</v>
      </c>
      <c r="BY1096" s="246">
        <f t="shared" si="578"/>
        <v>0</v>
      </c>
      <c r="BZ1096" s="246">
        <f t="shared" si="578"/>
        <v>0</v>
      </c>
      <c r="CA1096" s="246">
        <f t="shared" si="578"/>
        <v>0</v>
      </c>
      <c r="CB1096" s="246">
        <f t="shared" si="578"/>
        <v>0</v>
      </c>
      <c r="CC1096" s="246">
        <f t="shared" si="578"/>
        <v>0</v>
      </c>
      <c r="CD1096" s="246">
        <f t="shared" ref="CD1096:CP1096" si="579">CD1092</f>
        <v>0</v>
      </c>
      <c r="CE1096" s="246">
        <f t="shared" si="579"/>
        <v>0</v>
      </c>
      <c r="CF1096" s="246">
        <f t="shared" si="579"/>
        <v>0</v>
      </c>
      <c r="CG1096" s="246">
        <f t="shared" si="579"/>
        <v>0</v>
      </c>
      <c r="CH1096" s="246">
        <f t="shared" si="579"/>
        <v>0</v>
      </c>
      <c r="CI1096" s="246">
        <f t="shared" si="579"/>
        <v>0</v>
      </c>
      <c r="CJ1096" s="246">
        <f t="shared" si="579"/>
        <v>0</v>
      </c>
      <c r="CK1096" s="246">
        <f t="shared" si="579"/>
        <v>0</v>
      </c>
      <c r="CL1096" s="246">
        <f t="shared" si="579"/>
        <v>0</v>
      </c>
      <c r="CM1096" s="246">
        <f t="shared" si="579"/>
        <v>0</v>
      </c>
      <c r="CN1096" s="246">
        <f t="shared" si="579"/>
        <v>0</v>
      </c>
      <c r="CO1096" s="246">
        <f t="shared" si="579"/>
        <v>0</v>
      </c>
      <c r="CP1096" s="246">
        <f t="shared" si="579"/>
        <v>0</v>
      </c>
      <c r="CQ1096" s="246"/>
      <c r="CR1096" s="246"/>
      <c r="CS1096" s="246"/>
      <c r="CT1096" s="246"/>
      <c r="CU1096" s="246"/>
      <c r="CV1096" s="246"/>
      <c r="CW1096" s="246"/>
      <c r="CX1096" s="246"/>
      <c r="CY1096" s="246"/>
      <c r="CZ1096" s="246"/>
      <c r="DA1096" s="246"/>
      <c r="DB1096" s="246"/>
      <c r="DC1096" s="246"/>
      <c r="DD1096" s="246"/>
      <c r="DE1096" s="246"/>
      <c r="DF1096" s="246"/>
      <c r="DG1096" s="246"/>
      <c r="DH1096" s="246"/>
      <c r="DI1096" s="246"/>
      <c r="DJ1096" s="246"/>
      <c r="DK1096" s="246"/>
      <c r="DL1096" s="246"/>
      <c r="DM1096" s="246"/>
      <c r="DN1096" s="246"/>
      <c r="DO1096" s="246"/>
      <c r="DP1096" s="246"/>
      <c r="DQ1096" s="246"/>
      <c r="DR1096" s="246"/>
      <c r="DS1096" s="246"/>
      <c r="DT1096" s="246"/>
      <c r="DU1096" s="246"/>
      <c r="DV1096" s="246"/>
      <c r="DW1096" s="246"/>
      <c r="DX1096" s="246"/>
      <c r="DY1096" s="246"/>
      <c r="DZ1096" s="246"/>
      <c r="EA1096" s="246"/>
      <c r="EB1096" s="246"/>
      <c r="EC1096" s="246"/>
      <c r="ED1096" s="246"/>
      <c r="EE1096" s="246"/>
      <c r="EF1096" s="246"/>
      <c r="EG1096" s="246"/>
      <c r="EH1096" s="246"/>
      <c r="EI1096" s="246"/>
      <c r="EJ1096" s="246"/>
      <c r="EK1096" s="246"/>
      <c r="EL1096" s="246"/>
      <c r="EM1096" s="246"/>
      <c r="EN1096" s="246"/>
      <c r="EO1096" s="246"/>
      <c r="EP1096" s="246"/>
      <c r="EQ1096" s="246"/>
      <c r="ER1096" s="246"/>
      <c r="ES1096" s="246"/>
      <c r="ET1096" s="246"/>
      <c r="EU1096" s="246"/>
      <c r="EV1096" s="246"/>
      <c r="EW1096" s="246"/>
      <c r="EX1096" s="246"/>
      <c r="EY1096" s="246"/>
      <c r="EZ1096" s="246"/>
      <c r="FA1096" s="246"/>
      <c r="FB1096" s="246"/>
      <c r="FC1096" s="246"/>
      <c r="FD1096" s="246"/>
      <c r="FE1096" s="246"/>
      <c r="FF1096" s="246"/>
      <c r="FG1096" s="246"/>
      <c r="FH1096" s="246"/>
      <c r="FI1096" s="246"/>
      <c r="FJ1096" s="246"/>
      <c r="FK1096" s="246"/>
      <c r="FL1096" s="246"/>
      <c r="FM1096" s="246"/>
      <c r="FN1096" s="246"/>
      <c r="FO1096" s="246"/>
      <c r="FP1096" s="246"/>
      <c r="FQ1096" s="246"/>
      <c r="FR1096" s="246"/>
      <c r="FS1096" s="246"/>
      <c r="FT1096" s="246"/>
      <c r="FU1096" s="246"/>
      <c r="FV1096" s="246"/>
      <c r="FW1096" s="246"/>
      <c r="FX1096" s="246"/>
      <c r="FY1096" s="246"/>
      <c r="FZ1096" s="246"/>
      <c r="GA1096" s="246"/>
      <c r="GB1096" s="246"/>
      <c r="GC1096" s="246"/>
      <c r="GD1096" s="246"/>
      <c r="GE1096" s="246"/>
      <c r="GF1096" s="246"/>
      <c r="GG1096" s="246"/>
      <c r="GH1096" s="246"/>
      <c r="GI1096" s="246"/>
      <c r="GJ1096" s="246"/>
      <c r="GK1096" s="246"/>
      <c r="GL1096" s="246"/>
      <c r="GM1096" s="246"/>
      <c r="GN1096" s="246"/>
      <c r="GO1096" s="246"/>
      <c r="GP1096" s="246"/>
      <c r="GQ1096" s="246"/>
      <c r="GR1096" s="246"/>
      <c r="GS1096" s="246"/>
      <c r="GT1096" s="246"/>
      <c r="GU1096" s="246"/>
      <c r="GV1096" s="246"/>
      <c r="GW1096" s="246"/>
      <c r="GX1096" s="246"/>
      <c r="GY1096" s="246"/>
      <c r="GZ1096" s="246"/>
      <c r="HA1096" s="246"/>
      <c r="HB1096" s="246"/>
      <c r="HC1096" s="246"/>
      <c r="HD1096" s="246"/>
      <c r="HE1096" s="246"/>
      <c r="HF1096" s="246"/>
      <c r="HG1096" s="246"/>
      <c r="HH1096" s="246"/>
      <c r="HI1096" s="246"/>
      <c r="HJ1096" s="246"/>
      <c r="HK1096" s="246"/>
      <c r="HL1096" s="246"/>
      <c r="HM1096" s="246"/>
      <c r="HN1096" s="246"/>
      <c r="HO1096" s="246"/>
      <c r="HP1096" s="246"/>
      <c r="HQ1096" s="246"/>
      <c r="HR1096" s="246"/>
      <c r="HS1096" s="246"/>
      <c r="HT1096" s="246"/>
      <c r="HU1096" s="246"/>
      <c r="HV1096" s="246"/>
      <c r="HW1096" s="246"/>
      <c r="HX1096" s="246"/>
      <c r="HY1096" s="246"/>
      <c r="HZ1096" s="246"/>
      <c r="IA1096" s="246"/>
      <c r="IB1096" s="246"/>
      <c r="IC1096" s="246"/>
      <c r="ID1096" s="246"/>
      <c r="IE1096" s="246"/>
      <c r="IF1096" s="246"/>
      <c r="IG1096" s="246"/>
      <c r="IH1096" s="246"/>
      <c r="II1096" s="246"/>
      <c r="IJ1096" s="246"/>
      <c r="IK1096" s="246"/>
      <c r="IL1096" s="246"/>
      <c r="IM1096" s="246"/>
      <c r="IN1096" s="246"/>
      <c r="IO1096" s="246"/>
      <c r="IP1096" s="246"/>
      <c r="IQ1096" s="246"/>
      <c r="IR1096" s="246"/>
      <c r="IS1096" s="246"/>
      <c r="IT1096" s="246"/>
      <c r="IU1096" s="246"/>
      <c r="IV1096" s="246"/>
      <c r="IW1096" s="246"/>
      <c r="IX1096" s="246"/>
      <c r="IY1096" s="246"/>
      <c r="IZ1096" s="246"/>
      <c r="JA1096" s="246"/>
      <c r="JB1096" s="246"/>
      <c r="JC1096" s="246"/>
      <c r="JD1096" s="246"/>
      <c r="JE1096" s="246"/>
      <c r="JF1096" s="246"/>
      <c r="JG1096" s="246"/>
      <c r="JH1096" s="246"/>
      <c r="JI1096" s="246"/>
      <c r="JJ1096" s="246"/>
      <c r="JK1096" s="246"/>
      <c r="JL1096" s="246"/>
      <c r="JM1096" s="246"/>
      <c r="JN1096" s="246"/>
      <c r="JO1096" s="246"/>
      <c r="JP1096" s="246"/>
      <c r="JQ1096" s="246"/>
      <c r="JR1096" s="246"/>
      <c r="JS1096" s="246"/>
      <c r="JT1096" s="246"/>
      <c r="JU1096" s="246"/>
      <c r="JV1096" s="246"/>
      <c r="JW1096" s="246"/>
      <c r="JX1096" s="246"/>
      <c r="JY1096" s="246"/>
      <c r="JZ1096" s="246"/>
      <c r="KA1096" s="246"/>
      <c r="KB1096" s="246"/>
      <c r="KC1096" s="246"/>
      <c r="KD1096" s="246"/>
      <c r="KE1096" s="246"/>
      <c r="KF1096" s="246"/>
      <c r="KG1096" s="246"/>
      <c r="KH1096" s="246"/>
      <c r="KI1096" s="246"/>
      <c r="KJ1096" s="246"/>
      <c r="KK1096" s="246"/>
      <c r="KL1096" s="246"/>
      <c r="KM1096" s="246"/>
      <c r="KN1096" s="246"/>
      <c r="KO1096" s="246"/>
      <c r="KP1096" s="246"/>
      <c r="KQ1096" s="246"/>
      <c r="KR1096" s="246"/>
      <c r="KS1096" s="246"/>
      <c r="KT1096" s="246"/>
      <c r="KU1096" s="246"/>
      <c r="KV1096" s="246"/>
      <c r="KW1096" s="246"/>
      <c r="KX1096" s="246"/>
      <c r="KY1096" s="246"/>
      <c r="KZ1096" s="246"/>
      <c r="LA1096" s="246"/>
      <c r="LB1096" s="246"/>
      <c r="LC1096" s="246"/>
      <c r="LD1096" s="246"/>
      <c r="LE1096" s="246"/>
      <c r="LF1096" s="246"/>
      <c r="LG1096" s="246"/>
      <c r="LH1096" s="246"/>
      <c r="LI1096" s="246"/>
      <c r="LJ1096" s="246"/>
      <c r="LK1096" s="246"/>
      <c r="LL1096" s="246"/>
      <c r="LM1096" s="246"/>
      <c r="LN1096" s="246"/>
      <c r="LO1096" s="246"/>
      <c r="LP1096" s="246"/>
      <c r="LQ1096" s="246"/>
      <c r="LR1096" s="246"/>
      <c r="LS1096" s="246"/>
      <c r="LT1096" s="246"/>
      <c r="LU1096" s="246"/>
      <c r="LV1096" s="246"/>
      <c r="LW1096" s="246"/>
      <c r="LX1096" s="246"/>
      <c r="LY1096" s="246"/>
      <c r="LZ1096" s="246"/>
      <c r="MA1096" s="246"/>
      <c r="MB1096" s="246"/>
      <c r="MC1096" s="246"/>
      <c r="MD1096" s="246"/>
      <c r="ME1096" s="246"/>
      <c r="MF1096" s="246"/>
      <c r="MG1096" s="246"/>
      <c r="MH1096" s="246"/>
      <c r="MI1096" s="246"/>
      <c r="MJ1096" s="246"/>
      <c r="MK1096" s="246"/>
      <c r="ML1096" s="246"/>
      <c r="MM1096" s="246"/>
      <c r="MN1096" s="246"/>
      <c r="MO1096" s="246"/>
      <c r="MP1096" s="246"/>
      <c r="MQ1096" s="246"/>
      <c r="MR1096" s="246"/>
      <c r="MS1096" s="246"/>
      <c r="MT1096" s="246"/>
      <c r="MU1096" s="246"/>
      <c r="MV1096" s="246"/>
      <c r="MW1096" s="246"/>
      <c r="MX1096" s="246"/>
      <c r="MY1096" s="246"/>
      <c r="MZ1096" s="246"/>
      <c r="NA1096" s="246"/>
      <c r="NB1096" s="246"/>
      <c r="NC1096" s="246"/>
      <c r="ND1096" s="246"/>
      <c r="NE1096" s="246"/>
      <c r="NF1096" s="246"/>
      <c r="NG1096" s="246"/>
      <c r="NH1096" s="246"/>
      <c r="NI1096" s="246"/>
      <c r="NJ1096" s="246"/>
      <c r="NK1096" s="246"/>
      <c r="NL1096" s="246"/>
      <c r="NM1096" s="246"/>
      <c r="NN1096" s="246"/>
      <c r="NO1096" s="246"/>
      <c r="NP1096" s="246"/>
      <c r="NQ1096" s="246"/>
      <c r="NR1096" s="246"/>
      <c r="NS1096" s="246"/>
      <c r="NT1096" s="246"/>
      <c r="NU1096" s="246"/>
      <c r="NV1096" s="246"/>
      <c r="NW1096" s="246"/>
      <c r="NX1096" s="246"/>
      <c r="NY1096" s="246"/>
      <c r="NZ1096" s="246"/>
      <c r="OA1096" s="246"/>
      <c r="OB1096" s="246"/>
      <c r="OC1096" s="246"/>
      <c r="OD1096" s="246"/>
      <c r="OE1096" s="246"/>
      <c r="OF1096" s="246"/>
      <c r="OG1096" s="246"/>
      <c r="OH1096" s="246"/>
      <c r="OI1096" s="246"/>
      <c r="OJ1096" s="246"/>
      <c r="OK1096" s="246"/>
      <c r="OL1096" s="246"/>
      <c r="OM1096" s="246"/>
      <c r="ON1096" s="246"/>
      <c r="OO1096" s="246"/>
      <c r="OP1096" s="246"/>
      <c r="OQ1096" s="246"/>
      <c r="OR1096" s="246"/>
      <c r="OS1096" s="246"/>
      <c r="OT1096" s="246"/>
      <c r="OU1096" s="246"/>
      <c r="OV1096" s="246"/>
    </row>
    <row r="1097" spans="2:412" ht="12.75" customHeight="1" outlineLevel="1" x14ac:dyDescent="0.2">
      <c r="B1097" s="232" t="s">
        <v>339</v>
      </c>
      <c r="C1097" s="236"/>
      <c r="D1097" s="236"/>
      <c r="E1097" s="236"/>
      <c r="F1097" s="236"/>
      <c r="J1097" s="242" t="s">
        <v>5</v>
      </c>
      <c r="K1097" s="252">
        <f>AVERAGEIF(R1098:OV1098,"&gt;0")</f>
        <v>2.5835170101525824</v>
      </c>
      <c r="L1097" s="252">
        <f t="array" ref="L1097">MIN(IF(R1098:CO1098&lt;&gt;0,R1098:CO1098))</f>
        <v>1.4993343272120625</v>
      </c>
      <c r="M1097" s="43">
        <f>INDEX($5:$5,MATCH(L1097,$A$1098:$CP$1098,0))</f>
        <v>2029</v>
      </c>
      <c r="N1097" s="236"/>
      <c r="O1097" s="236"/>
      <c r="P1097" s="127">
        <f>SUM(R1097:CP1097)</f>
        <v>582.09040000000016</v>
      </c>
      <c r="Q1097" s="236"/>
      <c r="R1097" s="246">
        <f t="shared" ref="R1097:CC1097" si="580">ROUND(R1094,4)</f>
        <v>0</v>
      </c>
      <c r="S1097" s="246">
        <f t="shared" si="580"/>
        <v>0</v>
      </c>
      <c r="T1097" s="246">
        <f t="shared" si="580"/>
        <v>0</v>
      </c>
      <c r="U1097" s="246">
        <f t="shared" si="580"/>
        <v>0</v>
      </c>
      <c r="V1097" s="246">
        <f t="shared" si="580"/>
        <v>0</v>
      </c>
      <c r="W1097" s="246">
        <f t="shared" si="580"/>
        <v>0</v>
      </c>
      <c r="X1097" s="246">
        <f t="shared" si="580"/>
        <v>43.014000000000003</v>
      </c>
      <c r="Y1097" s="246">
        <f t="shared" si="580"/>
        <v>41.917299999999997</v>
      </c>
      <c r="Z1097" s="246">
        <f t="shared" si="580"/>
        <v>40.820700000000002</v>
      </c>
      <c r="AA1097" s="246">
        <f t="shared" si="580"/>
        <v>39.723999999999997</v>
      </c>
      <c r="AB1097" s="246">
        <f t="shared" si="580"/>
        <v>38.627299999999998</v>
      </c>
      <c r="AC1097" s="246">
        <f t="shared" si="580"/>
        <v>37.5306</v>
      </c>
      <c r="AD1097" s="246">
        <f t="shared" si="580"/>
        <v>36.433999999999997</v>
      </c>
      <c r="AE1097" s="246">
        <f t="shared" si="580"/>
        <v>35.337299999999999</v>
      </c>
      <c r="AF1097" s="246">
        <f t="shared" si="580"/>
        <v>34.240600000000001</v>
      </c>
      <c r="AG1097" s="246">
        <f t="shared" si="580"/>
        <v>33.143900000000002</v>
      </c>
      <c r="AH1097" s="246">
        <f t="shared" si="580"/>
        <v>32.0473</v>
      </c>
      <c r="AI1097" s="246">
        <f t="shared" si="580"/>
        <v>30.950600000000001</v>
      </c>
      <c r="AJ1097" s="246">
        <f t="shared" si="580"/>
        <v>29.853899999999999</v>
      </c>
      <c r="AK1097" s="246">
        <f t="shared" si="580"/>
        <v>28.757200000000001</v>
      </c>
      <c r="AL1097" s="246">
        <f t="shared" si="580"/>
        <v>27.660599999999999</v>
      </c>
      <c r="AM1097" s="246">
        <f t="shared" si="580"/>
        <v>26.5639</v>
      </c>
      <c r="AN1097" s="246">
        <f t="shared" si="580"/>
        <v>25.467199999999998</v>
      </c>
      <c r="AO1097" s="246">
        <f t="shared" si="580"/>
        <v>0</v>
      </c>
      <c r="AP1097" s="246">
        <f t="shared" si="580"/>
        <v>0</v>
      </c>
      <c r="AQ1097" s="246">
        <f t="shared" si="580"/>
        <v>0</v>
      </c>
      <c r="AR1097" s="246">
        <f t="shared" si="580"/>
        <v>0</v>
      </c>
      <c r="AS1097" s="246">
        <f t="shared" si="580"/>
        <v>0</v>
      </c>
      <c r="AT1097" s="246">
        <f t="shared" si="580"/>
        <v>0</v>
      </c>
      <c r="AU1097" s="246">
        <f t="shared" si="580"/>
        <v>0</v>
      </c>
      <c r="AV1097" s="246">
        <f t="shared" si="580"/>
        <v>0</v>
      </c>
      <c r="AW1097" s="246">
        <f t="shared" si="580"/>
        <v>0</v>
      </c>
      <c r="AX1097" s="246">
        <f t="shared" si="580"/>
        <v>0</v>
      </c>
      <c r="AY1097" s="246">
        <f t="shared" si="580"/>
        <v>0</v>
      </c>
      <c r="AZ1097" s="246">
        <f t="shared" si="580"/>
        <v>0</v>
      </c>
      <c r="BA1097" s="246">
        <f t="shared" si="580"/>
        <v>0</v>
      </c>
      <c r="BB1097" s="246">
        <f t="shared" si="580"/>
        <v>0</v>
      </c>
      <c r="BC1097" s="246">
        <f t="shared" si="580"/>
        <v>0</v>
      </c>
      <c r="BD1097" s="246">
        <f t="shared" si="580"/>
        <v>0</v>
      </c>
      <c r="BE1097" s="246">
        <f t="shared" si="580"/>
        <v>0</v>
      </c>
      <c r="BF1097" s="246">
        <f t="shared" si="580"/>
        <v>0</v>
      </c>
      <c r="BG1097" s="246">
        <f t="shared" si="580"/>
        <v>0</v>
      </c>
      <c r="BH1097" s="246">
        <f t="shared" si="580"/>
        <v>0</v>
      </c>
      <c r="BI1097" s="246">
        <f t="shared" si="580"/>
        <v>0</v>
      </c>
      <c r="BJ1097" s="246">
        <f t="shared" si="580"/>
        <v>0</v>
      </c>
      <c r="BK1097" s="246">
        <f t="shared" si="580"/>
        <v>0</v>
      </c>
      <c r="BL1097" s="246">
        <f t="shared" si="580"/>
        <v>0</v>
      </c>
      <c r="BM1097" s="246">
        <f t="shared" si="580"/>
        <v>0</v>
      </c>
      <c r="BN1097" s="246">
        <f t="shared" si="580"/>
        <v>0</v>
      </c>
      <c r="BO1097" s="246">
        <f t="shared" si="580"/>
        <v>0</v>
      </c>
      <c r="BP1097" s="246">
        <f t="shared" si="580"/>
        <v>0</v>
      </c>
      <c r="BQ1097" s="246">
        <f t="shared" si="580"/>
        <v>0</v>
      </c>
      <c r="BR1097" s="246">
        <f t="shared" si="580"/>
        <v>0</v>
      </c>
      <c r="BS1097" s="246">
        <f t="shared" si="580"/>
        <v>0</v>
      </c>
      <c r="BT1097" s="246">
        <f t="shared" si="580"/>
        <v>0</v>
      </c>
      <c r="BU1097" s="246">
        <f t="shared" si="580"/>
        <v>0</v>
      </c>
      <c r="BV1097" s="246">
        <f t="shared" si="580"/>
        <v>0</v>
      </c>
      <c r="BW1097" s="246">
        <f t="shared" si="580"/>
        <v>0</v>
      </c>
      <c r="BX1097" s="246">
        <f t="shared" si="580"/>
        <v>0</v>
      </c>
      <c r="BY1097" s="246">
        <f t="shared" si="580"/>
        <v>0</v>
      </c>
      <c r="BZ1097" s="246">
        <f t="shared" si="580"/>
        <v>0</v>
      </c>
      <c r="CA1097" s="246">
        <f t="shared" si="580"/>
        <v>0</v>
      </c>
      <c r="CB1097" s="246">
        <f t="shared" si="580"/>
        <v>0</v>
      </c>
      <c r="CC1097" s="246">
        <f t="shared" si="580"/>
        <v>0</v>
      </c>
      <c r="CD1097" s="246">
        <f t="shared" ref="CD1097:CP1097" si="581">ROUND(CD1094,4)</f>
        <v>0</v>
      </c>
      <c r="CE1097" s="246">
        <f t="shared" si="581"/>
        <v>0</v>
      </c>
      <c r="CF1097" s="246">
        <f t="shared" si="581"/>
        <v>0</v>
      </c>
      <c r="CG1097" s="246">
        <f t="shared" si="581"/>
        <v>0</v>
      </c>
      <c r="CH1097" s="246">
        <f t="shared" si="581"/>
        <v>0</v>
      </c>
      <c r="CI1097" s="246">
        <f t="shared" si="581"/>
        <v>0</v>
      </c>
      <c r="CJ1097" s="246">
        <f t="shared" si="581"/>
        <v>0</v>
      </c>
      <c r="CK1097" s="246">
        <f t="shared" si="581"/>
        <v>0</v>
      </c>
      <c r="CL1097" s="246">
        <f t="shared" si="581"/>
        <v>0</v>
      </c>
      <c r="CM1097" s="246">
        <f t="shared" si="581"/>
        <v>0</v>
      </c>
      <c r="CN1097" s="246">
        <f t="shared" si="581"/>
        <v>0</v>
      </c>
      <c r="CO1097" s="246">
        <f t="shared" si="581"/>
        <v>0</v>
      </c>
      <c r="CP1097" s="246">
        <f t="shared" si="581"/>
        <v>0</v>
      </c>
      <c r="CQ1097" s="246"/>
      <c r="CR1097" s="246"/>
      <c r="CS1097" s="246"/>
      <c r="CT1097" s="246"/>
      <c r="CU1097" s="246"/>
      <c r="CV1097" s="246"/>
      <c r="CW1097" s="246"/>
      <c r="CX1097" s="246"/>
      <c r="CY1097" s="246"/>
      <c r="CZ1097" s="246"/>
      <c r="DA1097" s="246"/>
      <c r="DB1097" s="246"/>
      <c r="DC1097" s="246"/>
      <c r="DD1097" s="246"/>
      <c r="DE1097" s="246"/>
      <c r="DF1097" s="246"/>
      <c r="DG1097" s="246"/>
      <c r="DH1097" s="246"/>
      <c r="DI1097" s="246"/>
      <c r="DJ1097" s="246"/>
      <c r="DK1097" s="246"/>
      <c r="DL1097" s="246"/>
      <c r="DM1097" s="246"/>
      <c r="DN1097" s="246"/>
      <c r="DO1097" s="246"/>
      <c r="DP1097" s="246"/>
      <c r="DQ1097" s="246"/>
      <c r="DR1097" s="246"/>
      <c r="DS1097" s="246"/>
      <c r="DT1097" s="246"/>
      <c r="DU1097" s="246"/>
      <c r="DV1097" s="246"/>
      <c r="DW1097" s="246"/>
      <c r="DX1097" s="246"/>
      <c r="DY1097" s="246"/>
      <c r="DZ1097" s="246"/>
      <c r="EA1097" s="246"/>
      <c r="EB1097" s="246"/>
      <c r="EC1097" s="246"/>
      <c r="ED1097" s="246"/>
      <c r="EE1097" s="246"/>
      <c r="EF1097" s="246"/>
      <c r="EG1097" s="246"/>
      <c r="EH1097" s="246"/>
      <c r="EI1097" s="246"/>
      <c r="EJ1097" s="246"/>
      <c r="EK1097" s="246"/>
      <c r="EL1097" s="246"/>
      <c r="EM1097" s="246"/>
      <c r="EN1097" s="246"/>
      <c r="EO1097" s="246"/>
      <c r="EP1097" s="246"/>
      <c r="EQ1097" s="246"/>
      <c r="ER1097" s="246"/>
      <c r="ES1097" s="246"/>
      <c r="ET1097" s="246"/>
      <c r="EU1097" s="246"/>
      <c r="EV1097" s="246"/>
      <c r="EW1097" s="246"/>
      <c r="EX1097" s="246"/>
      <c r="EY1097" s="246"/>
      <c r="EZ1097" s="246"/>
      <c r="FA1097" s="246"/>
      <c r="FB1097" s="246"/>
      <c r="FC1097" s="246"/>
      <c r="FD1097" s="246"/>
      <c r="FE1097" s="246"/>
      <c r="FF1097" s="246"/>
      <c r="FG1097" s="246"/>
      <c r="FH1097" s="246"/>
      <c r="FI1097" s="246"/>
      <c r="FJ1097" s="246"/>
      <c r="FK1097" s="246"/>
      <c r="FL1097" s="246"/>
      <c r="FM1097" s="246"/>
      <c r="FN1097" s="246"/>
      <c r="FO1097" s="246"/>
      <c r="FP1097" s="246"/>
      <c r="FQ1097" s="246"/>
      <c r="FR1097" s="246"/>
      <c r="FS1097" s="246"/>
      <c r="FT1097" s="246"/>
      <c r="FU1097" s="246"/>
      <c r="FV1097" s="246"/>
      <c r="FW1097" s="246"/>
      <c r="FX1097" s="246"/>
      <c r="FY1097" s="246"/>
      <c r="FZ1097" s="246"/>
      <c r="GA1097" s="246"/>
      <c r="GB1097" s="246"/>
      <c r="GC1097" s="246"/>
      <c r="GD1097" s="246"/>
      <c r="GE1097" s="246"/>
      <c r="GF1097" s="246"/>
      <c r="GG1097" s="246"/>
      <c r="GH1097" s="246"/>
      <c r="GI1097" s="246"/>
      <c r="GJ1097" s="246"/>
      <c r="GK1097" s="246"/>
      <c r="GL1097" s="246"/>
      <c r="GM1097" s="246"/>
      <c r="GN1097" s="246"/>
      <c r="GO1097" s="246"/>
      <c r="GP1097" s="246"/>
      <c r="GQ1097" s="246"/>
      <c r="GR1097" s="246"/>
      <c r="GS1097" s="246"/>
      <c r="GT1097" s="246"/>
      <c r="GU1097" s="246"/>
      <c r="GV1097" s="246"/>
      <c r="GW1097" s="246"/>
      <c r="GX1097" s="246"/>
      <c r="GY1097" s="246"/>
      <c r="GZ1097" s="246"/>
      <c r="HA1097" s="246"/>
      <c r="HB1097" s="246"/>
      <c r="HC1097" s="246"/>
      <c r="HD1097" s="246"/>
      <c r="HE1097" s="246"/>
      <c r="HF1097" s="246"/>
      <c r="HG1097" s="246"/>
      <c r="HH1097" s="246"/>
      <c r="HI1097" s="246"/>
      <c r="HJ1097" s="246"/>
      <c r="HK1097" s="246"/>
      <c r="HL1097" s="246"/>
      <c r="HM1097" s="246"/>
      <c r="HN1097" s="246"/>
      <c r="HO1097" s="246"/>
      <c r="HP1097" s="246"/>
      <c r="HQ1097" s="246"/>
      <c r="HR1097" s="246"/>
      <c r="HS1097" s="246"/>
      <c r="HT1097" s="246"/>
      <c r="HU1097" s="246"/>
      <c r="HV1097" s="246"/>
      <c r="HW1097" s="246"/>
      <c r="HX1097" s="246"/>
      <c r="HY1097" s="246"/>
      <c r="HZ1097" s="246"/>
      <c r="IA1097" s="246"/>
      <c r="IB1097" s="246"/>
      <c r="IC1097" s="246"/>
      <c r="ID1097" s="246"/>
      <c r="IE1097" s="246"/>
      <c r="IF1097" s="246"/>
      <c r="IG1097" s="246"/>
      <c r="IH1097" s="246"/>
      <c r="II1097" s="246"/>
      <c r="IJ1097" s="246"/>
      <c r="IK1097" s="246"/>
      <c r="IL1097" s="246"/>
      <c r="IM1097" s="246"/>
      <c r="IN1097" s="246"/>
      <c r="IO1097" s="246"/>
      <c r="IP1097" s="246"/>
      <c r="IQ1097" s="246"/>
      <c r="IR1097" s="246"/>
      <c r="IS1097" s="246"/>
      <c r="IT1097" s="246"/>
      <c r="IU1097" s="246"/>
      <c r="IV1097" s="246"/>
      <c r="IW1097" s="246"/>
      <c r="IX1097" s="246"/>
      <c r="IY1097" s="246"/>
      <c r="IZ1097" s="246"/>
      <c r="JA1097" s="246"/>
      <c r="JB1097" s="246"/>
      <c r="JC1097" s="246"/>
      <c r="JD1097" s="246"/>
      <c r="JE1097" s="246"/>
      <c r="JF1097" s="246"/>
      <c r="JG1097" s="246"/>
      <c r="JH1097" s="246"/>
      <c r="JI1097" s="246"/>
      <c r="JJ1097" s="246"/>
      <c r="JK1097" s="246"/>
      <c r="JL1097" s="246"/>
      <c r="JM1097" s="246"/>
      <c r="JN1097" s="246"/>
      <c r="JO1097" s="246"/>
      <c r="JP1097" s="246"/>
      <c r="JQ1097" s="246"/>
      <c r="JR1097" s="246"/>
      <c r="JS1097" s="246"/>
      <c r="JT1097" s="246"/>
      <c r="JU1097" s="246"/>
      <c r="JV1097" s="246"/>
      <c r="JW1097" s="246"/>
      <c r="JX1097" s="246"/>
      <c r="JY1097" s="246"/>
      <c r="JZ1097" s="246"/>
      <c r="KA1097" s="246"/>
      <c r="KB1097" s="246"/>
      <c r="KC1097" s="246"/>
      <c r="KD1097" s="246"/>
      <c r="KE1097" s="246"/>
      <c r="KF1097" s="246"/>
      <c r="KG1097" s="246"/>
      <c r="KH1097" s="246"/>
      <c r="KI1097" s="246"/>
      <c r="KJ1097" s="246"/>
      <c r="KK1097" s="246"/>
      <c r="KL1097" s="246"/>
      <c r="KM1097" s="246"/>
      <c r="KN1097" s="246"/>
      <c r="KO1097" s="246"/>
      <c r="KP1097" s="246"/>
      <c r="KQ1097" s="246"/>
      <c r="KR1097" s="246"/>
      <c r="KS1097" s="246"/>
      <c r="KT1097" s="246"/>
      <c r="KU1097" s="246"/>
      <c r="KV1097" s="246"/>
      <c r="KW1097" s="246"/>
      <c r="KX1097" s="246"/>
      <c r="KY1097" s="246"/>
      <c r="KZ1097" s="246"/>
      <c r="LA1097" s="246"/>
      <c r="LB1097" s="246"/>
      <c r="LC1097" s="246"/>
      <c r="LD1097" s="246"/>
      <c r="LE1097" s="246"/>
      <c r="LF1097" s="246"/>
      <c r="LG1097" s="246"/>
      <c r="LH1097" s="246"/>
      <c r="LI1097" s="246"/>
      <c r="LJ1097" s="246"/>
      <c r="LK1097" s="246"/>
      <c r="LL1097" s="246"/>
      <c r="LM1097" s="246"/>
      <c r="LN1097" s="246"/>
      <c r="LO1097" s="246"/>
      <c r="LP1097" s="246"/>
      <c r="LQ1097" s="246"/>
      <c r="LR1097" s="246"/>
      <c r="LS1097" s="246"/>
      <c r="LT1097" s="246"/>
      <c r="LU1097" s="246"/>
      <c r="LV1097" s="246"/>
      <c r="LW1097" s="246"/>
      <c r="LX1097" s="246"/>
      <c r="LY1097" s="246"/>
      <c r="LZ1097" s="246"/>
      <c r="MA1097" s="246"/>
      <c r="MB1097" s="246"/>
      <c r="MC1097" s="246"/>
      <c r="MD1097" s="246"/>
      <c r="ME1097" s="246"/>
      <c r="MF1097" s="246"/>
      <c r="MG1097" s="246"/>
      <c r="MH1097" s="246"/>
      <c r="MI1097" s="246"/>
      <c r="MJ1097" s="246"/>
      <c r="MK1097" s="246"/>
      <c r="ML1097" s="246"/>
      <c r="MM1097" s="246"/>
      <c r="MN1097" s="246"/>
      <c r="MO1097" s="246"/>
      <c r="MP1097" s="246"/>
      <c r="MQ1097" s="246"/>
      <c r="MR1097" s="246"/>
      <c r="MS1097" s="246"/>
      <c r="MT1097" s="246"/>
      <c r="MU1097" s="246"/>
      <c r="MV1097" s="246"/>
      <c r="MW1097" s="246"/>
      <c r="MX1097" s="246"/>
      <c r="MY1097" s="246"/>
      <c r="MZ1097" s="246"/>
      <c r="NA1097" s="246"/>
      <c r="NB1097" s="246"/>
      <c r="NC1097" s="246"/>
      <c r="ND1097" s="246"/>
      <c r="NE1097" s="246"/>
      <c r="NF1097" s="246"/>
      <c r="NG1097" s="246"/>
      <c r="NH1097" s="246"/>
      <c r="NI1097" s="246"/>
      <c r="NJ1097" s="246"/>
      <c r="NK1097" s="246"/>
      <c r="NL1097" s="246"/>
      <c r="NM1097" s="246"/>
      <c r="NN1097" s="246"/>
      <c r="NO1097" s="246"/>
      <c r="NP1097" s="246"/>
      <c r="NQ1097" s="246"/>
      <c r="NR1097" s="246"/>
      <c r="NS1097" s="246"/>
      <c r="NT1097" s="246"/>
      <c r="NU1097" s="246"/>
      <c r="NV1097" s="246"/>
      <c r="NW1097" s="246"/>
      <c r="NX1097" s="246"/>
      <c r="NY1097" s="246"/>
      <c r="NZ1097" s="246"/>
      <c r="OA1097" s="246"/>
      <c r="OB1097" s="246"/>
      <c r="OC1097" s="246"/>
      <c r="OD1097" s="246"/>
      <c r="OE1097" s="246"/>
      <c r="OF1097" s="246"/>
      <c r="OG1097" s="246"/>
      <c r="OH1097" s="246"/>
      <c r="OI1097" s="246"/>
      <c r="OJ1097" s="246"/>
      <c r="OK1097" s="246"/>
      <c r="OL1097" s="246"/>
      <c r="OM1097" s="246"/>
      <c r="ON1097" s="246"/>
      <c r="OO1097" s="246"/>
      <c r="OP1097" s="246"/>
      <c r="OQ1097" s="246"/>
      <c r="OR1097" s="246"/>
      <c r="OS1097" s="246"/>
      <c r="OT1097" s="246"/>
      <c r="OU1097" s="246"/>
      <c r="OV1097" s="246"/>
    </row>
    <row r="1098" spans="2:412" ht="12.75" customHeight="1" outlineLevel="1" x14ac:dyDescent="0.2">
      <c r="B1098" s="232" t="s">
        <v>92</v>
      </c>
      <c r="C1098" s="236"/>
      <c r="D1098" s="236"/>
      <c r="E1098" s="236"/>
      <c r="F1098" s="236"/>
      <c r="J1098" s="237"/>
      <c r="K1098" s="236"/>
      <c r="L1098" s="253"/>
      <c r="M1098" s="236"/>
      <c r="N1098" s="236"/>
      <c r="O1098" s="236"/>
      <c r="P1098" s="239"/>
      <c r="Q1098" s="236"/>
      <c r="R1098" s="254">
        <f t="shared" ref="R1098:CC1098" si="582">IFERROR(R1096/R1097,0)</f>
        <v>0</v>
      </c>
      <c r="S1098" s="254">
        <f t="shared" si="582"/>
        <v>0</v>
      </c>
      <c r="T1098" s="254">
        <f t="shared" si="582"/>
        <v>0</v>
      </c>
      <c r="U1098" s="254">
        <f t="shared" si="582"/>
        <v>0</v>
      </c>
      <c r="V1098" s="254">
        <f t="shared" si="582"/>
        <v>0</v>
      </c>
      <c r="W1098" s="254">
        <f t="shared" si="582"/>
        <v>0</v>
      </c>
      <c r="X1098" s="254">
        <f t="shared" si="582"/>
        <v>1.4993343272120625</v>
      </c>
      <c r="Y1098" s="254">
        <f t="shared" si="582"/>
        <v>1.9091091111892107</v>
      </c>
      <c r="Z1098" s="254">
        <f t="shared" si="582"/>
        <v>2.0290917853749537</v>
      </c>
      <c r="AA1098" s="254">
        <f t="shared" si="582"/>
        <v>2.2241629450929397</v>
      </c>
      <c r="AB1098" s="254">
        <f t="shared" si="582"/>
        <v>2.0200622277504445</v>
      </c>
      <c r="AC1098" s="254">
        <f t="shared" si="582"/>
        <v>1.8008932357526133</v>
      </c>
      <c r="AD1098" s="254">
        <f t="shared" si="582"/>
        <v>2.0444143065979645</v>
      </c>
      <c r="AE1098" s="254">
        <f t="shared" si="582"/>
        <v>2.3799181104365101</v>
      </c>
      <c r="AF1098" s="254">
        <f t="shared" si="582"/>
        <v>2.7207787326007535</v>
      </c>
      <c r="AG1098" s="254">
        <f t="shared" si="582"/>
        <v>3.2337678734251534</v>
      </c>
      <c r="AH1098" s="254">
        <f t="shared" si="582"/>
        <v>2.7965818678228871</v>
      </c>
      <c r="AI1098" s="254">
        <f t="shared" si="582"/>
        <v>2.2719974668761953</v>
      </c>
      <c r="AJ1098" s="254">
        <f t="shared" si="582"/>
        <v>3.0775831060687202</v>
      </c>
      <c r="AK1098" s="254">
        <f t="shared" si="582"/>
        <v>2.8699802046665197</v>
      </c>
      <c r="AL1098" s="254">
        <f t="shared" si="582"/>
        <v>4.2406321532649986</v>
      </c>
      <c r="AM1098" s="254">
        <f t="shared" si="582"/>
        <v>3.5723391525349641</v>
      </c>
      <c r="AN1098" s="254">
        <f t="shared" si="582"/>
        <v>3.2291425659270123</v>
      </c>
      <c r="AO1098" s="254">
        <f t="shared" si="582"/>
        <v>0</v>
      </c>
      <c r="AP1098" s="254">
        <f t="shared" si="582"/>
        <v>0</v>
      </c>
      <c r="AQ1098" s="254">
        <f t="shared" si="582"/>
        <v>0</v>
      </c>
      <c r="AR1098" s="254">
        <f t="shared" si="582"/>
        <v>0</v>
      </c>
      <c r="AS1098" s="254">
        <f t="shared" si="582"/>
        <v>0</v>
      </c>
      <c r="AT1098" s="254">
        <f t="shared" si="582"/>
        <v>0</v>
      </c>
      <c r="AU1098" s="254">
        <f t="shared" si="582"/>
        <v>0</v>
      </c>
      <c r="AV1098" s="254">
        <f t="shared" si="582"/>
        <v>0</v>
      </c>
      <c r="AW1098" s="254">
        <f t="shared" si="582"/>
        <v>0</v>
      </c>
      <c r="AX1098" s="254">
        <f t="shared" si="582"/>
        <v>0</v>
      </c>
      <c r="AY1098" s="254">
        <f t="shared" si="582"/>
        <v>0</v>
      </c>
      <c r="AZ1098" s="254">
        <f t="shared" si="582"/>
        <v>0</v>
      </c>
      <c r="BA1098" s="254">
        <f t="shared" si="582"/>
        <v>0</v>
      </c>
      <c r="BB1098" s="254">
        <f t="shared" si="582"/>
        <v>0</v>
      </c>
      <c r="BC1098" s="254">
        <f t="shared" si="582"/>
        <v>0</v>
      </c>
      <c r="BD1098" s="254">
        <f t="shared" si="582"/>
        <v>0</v>
      </c>
      <c r="BE1098" s="254">
        <f t="shared" si="582"/>
        <v>0</v>
      </c>
      <c r="BF1098" s="254">
        <f t="shared" si="582"/>
        <v>0</v>
      </c>
      <c r="BG1098" s="254">
        <f t="shared" si="582"/>
        <v>0</v>
      </c>
      <c r="BH1098" s="254">
        <f t="shared" si="582"/>
        <v>0</v>
      </c>
      <c r="BI1098" s="254">
        <f t="shared" si="582"/>
        <v>0</v>
      </c>
      <c r="BJ1098" s="254">
        <f t="shared" si="582"/>
        <v>0</v>
      </c>
      <c r="BK1098" s="254">
        <f t="shared" si="582"/>
        <v>0</v>
      </c>
      <c r="BL1098" s="254">
        <f t="shared" si="582"/>
        <v>0</v>
      </c>
      <c r="BM1098" s="254">
        <f t="shared" si="582"/>
        <v>0</v>
      </c>
      <c r="BN1098" s="254">
        <f t="shared" si="582"/>
        <v>0</v>
      </c>
      <c r="BO1098" s="254">
        <f t="shared" si="582"/>
        <v>0</v>
      </c>
      <c r="BP1098" s="254">
        <f t="shared" si="582"/>
        <v>0</v>
      </c>
      <c r="BQ1098" s="254">
        <f t="shared" si="582"/>
        <v>0</v>
      </c>
      <c r="BR1098" s="254">
        <f t="shared" si="582"/>
        <v>0</v>
      </c>
      <c r="BS1098" s="254">
        <f t="shared" si="582"/>
        <v>0</v>
      </c>
      <c r="BT1098" s="254">
        <f t="shared" si="582"/>
        <v>0</v>
      </c>
      <c r="BU1098" s="254">
        <f t="shared" si="582"/>
        <v>0</v>
      </c>
      <c r="BV1098" s="254">
        <f t="shared" si="582"/>
        <v>0</v>
      </c>
      <c r="BW1098" s="254">
        <f t="shared" si="582"/>
        <v>0</v>
      </c>
      <c r="BX1098" s="254">
        <f t="shared" si="582"/>
        <v>0</v>
      </c>
      <c r="BY1098" s="254">
        <f t="shared" si="582"/>
        <v>0</v>
      </c>
      <c r="BZ1098" s="254">
        <f t="shared" si="582"/>
        <v>0</v>
      </c>
      <c r="CA1098" s="254">
        <f t="shared" si="582"/>
        <v>0</v>
      </c>
      <c r="CB1098" s="254">
        <f t="shared" si="582"/>
        <v>0</v>
      </c>
      <c r="CC1098" s="254">
        <f t="shared" si="582"/>
        <v>0</v>
      </c>
      <c r="CD1098" s="254">
        <f t="shared" ref="CD1098:CP1098" si="583">IFERROR(CD1096/CD1097,0)</f>
        <v>0</v>
      </c>
      <c r="CE1098" s="254">
        <f t="shared" si="583"/>
        <v>0</v>
      </c>
      <c r="CF1098" s="254">
        <f t="shared" si="583"/>
        <v>0</v>
      </c>
      <c r="CG1098" s="254">
        <f t="shared" si="583"/>
        <v>0</v>
      </c>
      <c r="CH1098" s="254">
        <f t="shared" si="583"/>
        <v>0</v>
      </c>
      <c r="CI1098" s="254">
        <f t="shared" si="583"/>
        <v>0</v>
      </c>
      <c r="CJ1098" s="254">
        <f t="shared" si="583"/>
        <v>0</v>
      </c>
      <c r="CK1098" s="254">
        <f t="shared" si="583"/>
        <v>0</v>
      </c>
      <c r="CL1098" s="254">
        <f t="shared" si="583"/>
        <v>0</v>
      </c>
      <c r="CM1098" s="254">
        <f t="shared" si="583"/>
        <v>0</v>
      </c>
      <c r="CN1098" s="254">
        <f t="shared" si="583"/>
        <v>0</v>
      </c>
      <c r="CO1098" s="254">
        <f t="shared" si="583"/>
        <v>0</v>
      </c>
      <c r="CP1098" s="254">
        <f t="shared" si="583"/>
        <v>0</v>
      </c>
      <c r="CQ1098" s="254"/>
      <c r="CR1098" s="254"/>
      <c r="CS1098" s="254"/>
      <c r="CT1098" s="254"/>
      <c r="CU1098" s="254"/>
      <c r="CV1098" s="254"/>
      <c r="CW1098" s="254"/>
      <c r="CX1098" s="254"/>
      <c r="CY1098" s="254"/>
      <c r="CZ1098" s="254"/>
      <c r="DA1098" s="254"/>
      <c r="DB1098" s="254"/>
      <c r="DC1098" s="254"/>
      <c r="DD1098" s="254"/>
      <c r="DE1098" s="254"/>
      <c r="DF1098" s="254"/>
      <c r="DG1098" s="254"/>
      <c r="DH1098" s="254"/>
      <c r="DI1098" s="254"/>
      <c r="DJ1098" s="254"/>
      <c r="DK1098" s="254"/>
      <c r="DL1098" s="254"/>
      <c r="DM1098" s="254"/>
      <c r="DN1098" s="254"/>
      <c r="DO1098" s="254"/>
      <c r="DP1098" s="254"/>
      <c r="DQ1098" s="254"/>
      <c r="DR1098" s="254"/>
      <c r="DS1098" s="254"/>
      <c r="DT1098" s="254"/>
      <c r="DU1098" s="254"/>
      <c r="DV1098" s="254"/>
      <c r="DW1098" s="254"/>
      <c r="DX1098" s="254"/>
      <c r="DY1098" s="254"/>
      <c r="DZ1098" s="254"/>
      <c r="EA1098" s="254"/>
      <c r="EB1098" s="254"/>
      <c r="EC1098" s="254"/>
      <c r="ED1098" s="254"/>
      <c r="EE1098" s="254"/>
      <c r="EF1098" s="254"/>
      <c r="EG1098" s="254"/>
      <c r="EH1098" s="254"/>
      <c r="EI1098" s="254"/>
      <c r="EJ1098" s="254"/>
      <c r="EK1098" s="254"/>
      <c r="EL1098" s="254"/>
      <c r="EM1098" s="254"/>
      <c r="EN1098" s="254"/>
      <c r="EO1098" s="254"/>
      <c r="EP1098" s="254"/>
      <c r="EQ1098" s="254"/>
      <c r="ER1098" s="254"/>
      <c r="ES1098" s="254"/>
      <c r="ET1098" s="254"/>
      <c r="EU1098" s="254"/>
      <c r="EV1098" s="254"/>
      <c r="EW1098" s="254"/>
      <c r="EX1098" s="254"/>
      <c r="EY1098" s="254"/>
      <c r="EZ1098" s="254"/>
      <c r="FA1098" s="254"/>
      <c r="FB1098" s="254"/>
      <c r="FC1098" s="254"/>
      <c r="FD1098" s="254"/>
      <c r="FE1098" s="254"/>
      <c r="FF1098" s="254"/>
      <c r="FG1098" s="254"/>
      <c r="FH1098" s="254"/>
      <c r="FI1098" s="254"/>
      <c r="FJ1098" s="254"/>
      <c r="FK1098" s="254"/>
      <c r="FL1098" s="254"/>
      <c r="FM1098" s="254"/>
      <c r="FN1098" s="254"/>
      <c r="FO1098" s="254"/>
      <c r="FP1098" s="254"/>
      <c r="FQ1098" s="254"/>
      <c r="FR1098" s="254"/>
      <c r="FS1098" s="254"/>
      <c r="FT1098" s="254"/>
      <c r="FU1098" s="254"/>
      <c r="FV1098" s="254"/>
      <c r="FW1098" s="254"/>
      <c r="FX1098" s="254"/>
      <c r="FY1098" s="254"/>
      <c r="FZ1098" s="254"/>
      <c r="GA1098" s="254"/>
      <c r="GB1098" s="254"/>
      <c r="GC1098" s="254"/>
      <c r="GD1098" s="254"/>
      <c r="GE1098" s="254"/>
      <c r="GF1098" s="254"/>
      <c r="GG1098" s="254"/>
      <c r="GH1098" s="254"/>
      <c r="GI1098" s="254"/>
      <c r="GJ1098" s="254"/>
      <c r="GK1098" s="254"/>
      <c r="GL1098" s="254"/>
      <c r="GM1098" s="254"/>
      <c r="GN1098" s="254"/>
      <c r="GO1098" s="254"/>
      <c r="GP1098" s="254"/>
      <c r="GQ1098" s="254"/>
      <c r="GR1098" s="254"/>
      <c r="GS1098" s="254"/>
      <c r="GT1098" s="254"/>
      <c r="GU1098" s="254"/>
      <c r="GV1098" s="254"/>
      <c r="GW1098" s="254"/>
      <c r="GX1098" s="254"/>
      <c r="GY1098" s="254"/>
      <c r="GZ1098" s="254"/>
      <c r="HA1098" s="254"/>
      <c r="HB1098" s="254"/>
      <c r="HC1098" s="254"/>
      <c r="HD1098" s="254"/>
      <c r="HE1098" s="254"/>
      <c r="HF1098" s="254"/>
      <c r="HG1098" s="254"/>
      <c r="HH1098" s="254"/>
      <c r="HI1098" s="254"/>
      <c r="HJ1098" s="254"/>
      <c r="HK1098" s="254"/>
      <c r="HL1098" s="254"/>
      <c r="HM1098" s="254"/>
      <c r="HN1098" s="254"/>
      <c r="HO1098" s="254"/>
      <c r="HP1098" s="254"/>
      <c r="HQ1098" s="254"/>
      <c r="HR1098" s="254"/>
      <c r="HS1098" s="254"/>
      <c r="HT1098" s="254"/>
      <c r="HU1098" s="254"/>
      <c r="HV1098" s="254"/>
      <c r="HW1098" s="254"/>
      <c r="HX1098" s="254"/>
      <c r="HY1098" s="254"/>
      <c r="HZ1098" s="254"/>
      <c r="IA1098" s="254"/>
      <c r="IB1098" s="254"/>
      <c r="IC1098" s="254"/>
      <c r="ID1098" s="254"/>
      <c r="IE1098" s="254"/>
      <c r="IF1098" s="254"/>
      <c r="IG1098" s="254"/>
      <c r="IH1098" s="254"/>
      <c r="II1098" s="254"/>
      <c r="IJ1098" s="254"/>
      <c r="IK1098" s="254"/>
      <c r="IL1098" s="254"/>
      <c r="IM1098" s="254"/>
      <c r="IN1098" s="254"/>
      <c r="IO1098" s="254"/>
      <c r="IP1098" s="254"/>
      <c r="IQ1098" s="254"/>
      <c r="IR1098" s="254"/>
      <c r="IS1098" s="254"/>
      <c r="IT1098" s="254"/>
      <c r="IU1098" s="254"/>
      <c r="IV1098" s="254"/>
      <c r="IW1098" s="254"/>
      <c r="IX1098" s="254"/>
      <c r="IY1098" s="254"/>
      <c r="IZ1098" s="254"/>
      <c r="JA1098" s="254"/>
      <c r="JB1098" s="254"/>
      <c r="JC1098" s="254"/>
      <c r="JD1098" s="254"/>
      <c r="JE1098" s="254"/>
      <c r="JF1098" s="254"/>
      <c r="JG1098" s="254"/>
      <c r="JH1098" s="254"/>
      <c r="JI1098" s="254"/>
      <c r="JJ1098" s="254"/>
      <c r="JK1098" s="254"/>
      <c r="JL1098" s="254"/>
      <c r="JM1098" s="254"/>
      <c r="JN1098" s="254"/>
      <c r="JO1098" s="254"/>
      <c r="JP1098" s="254"/>
      <c r="JQ1098" s="254"/>
      <c r="JR1098" s="254"/>
      <c r="JS1098" s="254"/>
      <c r="JT1098" s="254"/>
      <c r="JU1098" s="254"/>
      <c r="JV1098" s="254"/>
      <c r="JW1098" s="254"/>
      <c r="JX1098" s="254"/>
      <c r="JY1098" s="254"/>
      <c r="JZ1098" s="254"/>
      <c r="KA1098" s="254"/>
      <c r="KB1098" s="254"/>
      <c r="KC1098" s="254"/>
      <c r="KD1098" s="254"/>
      <c r="KE1098" s="254"/>
      <c r="KF1098" s="254"/>
      <c r="KG1098" s="254"/>
      <c r="KH1098" s="254"/>
      <c r="KI1098" s="254"/>
      <c r="KJ1098" s="254"/>
      <c r="KK1098" s="254"/>
      <c r="KL1098" s="254"/>
      <c r="KM1098" s="254"/>
      <c r="KN1098" s="254"/>
      <c r="KO1098" s="254"/>
      <c r="KP1098" s="254"/>
      <c r="KQ1098" s="254"/>
      <c r="KR1098" s="254"/>
      <c r="KS1098" s="254"/>
      <c r="KT1098" s="254"/>
      <c r="KU1098" s="254"/>
      <c r="KV1098" s="254"/>
      <c r="KW1098" s="254"/>
      <c r="KX1098" s="254"/>
      <c r="KY1098" s="254"/>
      <c r="KZ1098" s="254"/>
      <c r="LA1098" s="254"/>
      <c r="LB1098" s="254"/>
      <c r="LC1098" s="254"/>
      <c r="LD1098" s="254"/>
      <c r="LE1098" s="254"/>
      <c r="LF1098" s="254"/>
      <c r="LG1098" s="254"/>
      <c r="LH1098" s="254"/>
      <c r="LI1098" s="254"/>
      <c r="LJ1098" s="254"/>
      <c r="LK1098" s="254"/>
      <c r="LL1098" s="254"/>
      <c r="LM1098" s="254"/>
      <c r="LN1098" s="254"/>
      <c r="LO1098" s="254"/>
      <c r="LP1098" s="254"/>
      <c r="LQ1098" s="254"/>
      <c r="LR1098" s="254"/>
      <c r="LS1098" s="254"/>
      <c r="LT1098" s="254"/>
      <c r="LU1098" s="254"/>
      <c r="LV1098" s="254"/>
      <c r="LW1098" s="254"/>
      <c r="LX1098" s="254"/>
      <c r="LY1098" s="254"/>
      <c r="LZ1098" s="254"/>
      <c r="MA1098" s="254"/>
      <c r="MB1098" s="254"/>
      <c r="MC1098" s="254"/>
      <c r="MD1098" s="254"/>
      <c r="ME1098" s="254"/>
      <c r="MF1098" s="254"/>
      <c r="MG1098" s="254"/>
      <c r="MH1098" s="254"/>
      <c r="MI1098" s="254"/>
      <c r="MJ1098" s="254"/>
      <c r="MK1098" s="254"/>
      <c r="ML1098" s="254"/>
      <c r="MM1098" s="254"/>
      <c r="MN1098" s="254"/>
      <c r="MO1098" s="254"/>
      <c r="MP1098" s="254"/>
      <c r="MQ1098" s="254"/>
      <c r="MR1098" s="254"/>
      <c r="MS1098" s="254"/>
      <c r="MT1098" s="254"/>
      <c r="MU1098" s="254"/>
      <c r="MV1098" s="254"/>
      <c r="MW1098" s="254"/>
      <c r="MX1098" s="254"/>
      <c r="MY1098" s="254"/>
      <c r="MZ1098" s="254"/>
      <c r="NA1098" s="254"/>
      <c r="NB1098" s="254"/>
      <c r="NC1098" s="254"/>
      <c r="ND1098" s="254"/>
      <c r="NE1098" s="254"/>
      <c r="NF1098" s="254"/>
      <c r="NG1098" s="254"/>
      <c r="NH1098" s="254"/>
      <c r="NI1098" s="254"/>
      <c r="NJ1098" s="254"/>
      <c r="NK1098" s="254"/>
      <c r="NL1098" s="254"/>
      <c r="NM1098" s="254"/>
      <c r="NN1098" s="254"/>
      <c r="NO1098" s="254"/>
      <c r="NP1098" s="254"/>
      <c r="NQ1098" s="254"/>
      <c r="NR1098" s="254"/>
      <c r="NS1098" s="254"/>
      <c r="NT1098" s="254"/>
      <c r="NU1098" s="254"/>
      <c r="NV1098" s="254"/>
      <c r="NW1098" s="254"/>
      <c r="NX1098" s="254"/>
      <c r="NY1098" s="254"/>
      <c r="NZ1098" s="254"/>
      <c r="OA1098" s="254"/>
      <c r="OB1098" s="254"/>
      <c r="OC1098" s="254"/>
      <c r="OD1098" s="254"/>
      <c r="OE1098" s="254"/>
      <c r="OF1098" s="254"/>
      <c r="OG1098" s="254"/>
      <c r="OH1098" s="254"/>
      <c r="OI1098" s="254"/>
      <c r="OJ1098" s="254"/>
      <c r="OK1098" s="254"/>
      <c r="OL1098" s="254"/>
      <c r="OM1098" s="254"/>
      <c r="ON1098" s="254"/>
      <c r="OO1098" s="254"/>
      <c r="OP1098" s="254"/>
      <c r="OQ1098" s="254"/>
      <c r="OR1098" s="254"/>
      <c r="OS1098" s="254"/>
      <c r="OT1098" s="254"/>
      <c r="OU1098" s="254"/>
      <c r="OV1098" s="254"/>
    </row>
    <row r="1099" spans="2:412" ht="12.75" customHeight="1" outlineLevel="1" x14ac:dyDescent="0.2">
      <c r="B1099" s="236"/>
      <c r="C1099" s="236"/>
      <c r="D1099" s="236"/>
      <c r="E1099" s="236"/>
      <c r="F1099" s="236"/>
      <c r="J1099" s="242"/>
      <c r="K1099" s="236"/>
      <c r="L1099" s="255"/>
      <c r="M1099" s="236"/>
      <c r="N1099" s="236"/>
      <c r="O1099" s="236"/>
      <c r="P1099" s="239"/>
      <c r="Q1099" s="236"/>
      <c r="R1099" s="236"/>
      <c r="S1099" s="236"/>
      <c r="T1099" s="236"/>
      <c r="U1099" s="236"/>
      <c r="V1099" s="236"/>
      <c r="W1099" s="236"/>
      <c r="X1099" s="236"/>
      <c r="Y1099" s="236"/>
      <c r="Z1099" s="236"/>
      <c r="AA1099" s="236"/>
      <c r="AB1099" s="236"/>
      <c r="AC1099" s="236"/>
      <c r="AD1099" s="236"/>
      <c r="AE1099" s="236"/>
      <c r="AF1099" s="236"/>
      <c r="AG1099" s="236"/>
      <c r="AH1099" s="236"/>
      <c r="AI1099" s="236"/>
      <c r="AJ1099" s="236"/>
      <c r="AK1099" s="236"/>
      <c r="AL1099" s="236"/>
      <c r="AM1099" s="236"/>
      <c r="AN1099" s="236"/>
      <c r="AO1099" s="236"/>
      <c r="AP1099" s="236"/>
      <c r="AQ1099" s="236"/>
      <c r="AR1099" s="236"/>
      <c r="AS1099" s="236"/>
      <c r="AT1099" s="236"/>
      <c r="AU1099" s="236"/>
      <c r="AV1099" s="236"/>
      <c r="AW1099" s="236"/>
      <c r="AX1099" s="236"/>
      <c r="AY1099" s="236"/>
      <c r="AZ1099" s="236"/>
      <c r="BA1099" s="236"/>
      <c r="BB1099" s="236"/>
      <c r="BC1099" s="236"/>
      <c r="BD1099" s="236"/>
      <c r="BE1099" s="236"/>
      <c r="BF1099" s="236"/>
      <c r="BG1099" s="236"/>
      <c r="BH1099" s="236"/>
      <c r="BI1099" s="236"/>
      <c r="BJ1099" s="236"/>
      <c r="BK1099" s="236"/>
      <c r="BL1099" s="236"/>
      <c r="BM1099" s="236"/>
      <c r="BN1099" s="236"/>
      <c r="BO1099" s="236"/>
      <c r="BP1099" s="236"/>
      <c r="BQ1099" s="236"/>
      <c r="BR1099" s="236"/>
      <c r="BS1099" s="236"/>
      <c r="BT1099" s="236"/>
      <c r="BU1099" s="236"/>
      <c r="BV1099" s="236"/>
      <c r="BW1099" s="236"/>
      <c r="BX1099" s="236"/>
      <c r="BY1099" s="236"/>
      <c r="BZ1099" s="236"/>
      <c r="CA1099" s="236"/>
      <c r="CB1099" s="236"/>
      <c r="CC1099" s="236"/>
      <c r="CD1099" s="236"/>
      <c r="CE1099" s="236"/>
      <c r="CF1099" s="236"/>
      <c r="CG1099" s="236"/>
      <c r="CH1099" s="236"/>
      <c r="CI1099" s="236"/>
      <c r="CJ1099" s="236"/>
      <c r="CK1099" s="236"/>
      <c r="CL1099" s="236"/>
      <c r="CM1099" s="236"/>
      <c r="CN1099" s="236"/>
      <c r="CO1099" s="236"/>
      <c r="CP1099" s="236"/>
      <c r="CQ1099" s="236"/>
      <c r="CR1099" s="236"/>
      <c r="CS1099" s="236"/>
      <c r="CT1099" s="236"/>
      <c r="CU1099" s="236"/>
      <c r="CV1099" s="236"/>
      <c r="CW1099" s="236"/>
      <c r="CX1099" s="236"/>
      <c r="CY1099" s="236"/>
      <c r="CZ1099" s="236"/>
      <c r="DA1099" s="236"/>
      <c r="DB1099" s="236"/>
      <c r="DC1099" s="236"/>
      <c r="DD1099" s="236"/>
      <c r="DE1099" s="236"/>
      <c r="DF1099" s="236"/>
      <c r="DG1099" s="236"/>
      <c r="DH1099" s="236"/>
      <c r="DI1099" s="236"/>
      <c r="DJ1099" s="236"/>
      <c r="DK1099" s="236"/>
      <c r="DL1099" s="236"/>
      <c r="DM1099" s="236"/>
      <c r="DN1099" s="236"/>
      <c r="DO1099" s="236"/>
      <c r="DP1099" s="236"/>
      <c r="DQ1099" s="236"/>
      <c r="DR1099" s="236"/>
      <c r="DS1099" s="236"/>
      <c r="DT1099" s="236"/>
      <c r="DU1099" s="236"/>
      <c r="DV1099" s="236"/>
      <c r="DW1099" s="236"/>
      <c r="DX1099" s="236"/>
      <c r="DY1099" s="236"/>
      <c r="DZ1099" s="236"/>
      <c r="EA1099" s="236"/>
      <c r="EB1099" s="236"/>
      <c r="EC1099" s="236"/>
      <c r="ED1099" s="236"/>
      <c r="EE1099" s="236"/>
      <c r="EF1099" s="236"/>
      <c r="EG1099" s="236"/>
      <c r="EH1099" s="236"/>
      <c r="EI1099" s="236"/>
      <c r="EJ1099" s="236"/>
      <c r="EK1099" s="236"/>
      <c r="EL1099" s="236"/>
      <c r="EM1099" s="236"/>
      <c r="EN1099" s="236"/>
      <c r="EO1099" s="236"/>
      <c r="EP1099" s="236"/>
      <c r="EQ1099" s="236"/>
      <c r="ER1099" s="236"/>
      <c r="ES1099" s="236"/>
      <c r="ET1099" s="236"/>
      <c r="EU1099" s="236"/>
      <c r="EV1099" s="236"/>
      <c r="EW1099" s="236"/>
      <c r="EX1099" s="236"/>
      <c r="EY1099" s="236"/>
      <c r="EZ1099" s="236"/>
      <c r="FA1099" s="236"/>
      <c r="FB1099" s="236"/>
      <c r="FC1099" s="236"/>
      <c r="FD1099" s="236"/>
      <c r="FE1099" s="236"/>
      <c r="FF1099" s="236"/>
      <c r="FG1099" s="236"/>
      <c r="FH1099" s="236"/>
      <c r="FI1099" s="236"/>
      <c r="FJ1099" s="236"/>
      <c r="FK1099" s="236"/>
      <c r="FL1099" s="236"/>
      <c r="FM1099" s="236"/>
      <c r="FN1099" s="236"/>
      <c r="FO1099" s="236"/>
      <c r="FP1099" s="236"/>
      <c r="FQ1099" s="236"/>
      <c r="FR1099" s="236"/>
      <c r="FS1099" s="236"/>
      <c r="FT1099" s="236"/>
      <c r="FU1099" s="236"/>
      <c r="FV1099" s="236"/>
      <c r="FW1099" s="236"/>
      <c r="FX1099" s="236"/>
      <c r="FY1099" s="236"/>
      <c r="FZ1099" s="236"/>
      <c r="GA1099" s="236"/>
      <c r="GB1099" s="236"/>
      <c r="GC1099" s="236"/>
      <c r="GD1099" s="236"/>
      <c r="GE1099" s="236"/>
      <c r="GF1099" s="236"/>
      <c r="GG1099" s="236"/>
      <c r="GH1099" s="236"/>
      <c r="GI1099" s="236"/>
      <c r="GJ1099" s="236"/>
      <c r="GK1099" s="236"/>
      <c r="GL1099" s="236"/>
      <c r="GM1099" s="236"/>
      <c r="GN1099" s="236"/>
      <c r="GO1099" s="236"/>
      <c r="GP1099" s="236"/>
      <c r="GQ1099" s="236"/>
      <c r="GR1099" s="236"/>
      <c r="GS1099" s="236"/>
      <c r="GT1099" s="236"/>
      <c r="GU1099" s="236"/>
      <c r="GV1099" s="236"/>
      <c r="GW1099" s="236"/>
      <c r="GX1099" s="236"/>
      <c r="GY1099" s="236"/>
      <c r="GZ1099" s="236"/>
      <c r="HA1099" s="236"/>
      <c r="HB1099" s="236"/>
      <c r="HC1099" s="236"/>
      <c r="HD1099" s="236"/>
      <c r="HE1099" s="236"/>
      <c r="HF1099" s="236"/>
      <c r="HG1099" s="236"/>
      <c r="HH1099" s="236"/>
      <c r="HI1099" s="236"/>
      <c r="HJ1099" s="236"/>
      <c r="HK1099" s="236"/>
      <c r="HL1099" s="236"/>
      <c r="HM1099" s="236"/>
      <c r="HN1099" s="236"/>
      <c r="HO1099" s="236"/>
      <c r="HP1099" s="236"/>
      <c r="HQ1099" s="236"/>
      <c r="HR1099" s="236"/>
      <c r="HS1099" s="236"/>
      <c r="HT1099" s="236"/>
      <c r="HU1099" s="236"/>
      <c r="HV1099" s="236"/>
      <c r="HW1099" s="236"/>
      <c r="HX1099" s="236"/>
      <c r="HY1099" s="236"/>
      <c r="HZ1099" s="236"/>
      <c r="IA1099" s="236"/>
      <c r="IB1099" s="236"/>
      <c r="IC1099" s="236"/>
      <c r="ID1099" s="236"/>
      <c r="IE1099" s="236"/>
      <c r="IF1099" s="236"/>
      <c r="IG1099" s="236"/>
      <c r="IH1099" s="236"/>
      <c r="II1099" s="236"/>
      <c r="IJ1099" s="236"/>
      <c r="IK1099" s="236"/>
      <c r="IL1099" s="236"/>
      <c r="IM1099" s="236"/>
      <c r="IN1099" s="236"/>
      <c r="IO1099" s="236"/>
      <c r="IP1099" s="236"/>
      <c r="IQ1099" s="236"/>
      <c r="IR1099" s="236"/>
      <c r="IS1099" s="236"/>
      <c r="IT1099" s="236"/>
      <c r="IU1099" s="236"/>
      <c r="IV1099" s="236"/>
      <c r="IW1099" s="236"/>
      <c r="IX1099" s="236"/>
      <c r="IY1099" s="236"/>
      <c r="IZ1099" s="236"/>
      <c r="JA1099" s="236"/>
      <c r="JB1099" s="236"/>
      <c r="JC1099" s="236"/>
      <c r="JD1099" s="236"/>
      <c r="JE1099" s="236"/>
      <c r="JF1099" s="236"/>
      <c r="JG1099" s="236"/>
      <c r="JH1099" s="236"/>
      <c r="JI1099" s="236"/>
      <c r="JJ1099" s="236"/>
      <c r="JK1099" s="236"/>
      <c r="JL1099" s="236"/>
      <c r="JM1099" s="236"/>
      <c r="JN1099" s="236"/>
      <c r="JO1099" s="236"/>
      <c r="JP1099" s="236"/>
      <c r="JQ1099" s="236"/>
      <c r="JR1099" s="236"/>
      <c r="JS1099" s="236"/>
      <c r="JT1099" s="236"/>
      <c r="JU1099" s="236"/>
      <c r="JV1099" s="236"/>
      <c r="JW1099" s="236"/>
      <c r="JX1099" s="236"/>
      <c r="JY1099" s="236"/>
      <c r="JZ1099" s="236"/>
      <c r="KA1099" s="236"/>
      <c r="KB1099" s="236"/>
      <c r="KC1099" s="236"/>
      <c r="KD1099" s="236"/>
      <c r="KE1099" s="236"/>
      <c r="KF1099" s="236"/>
      <c r="KG1099" s="236"/>
      <c r="KH1099" s="236"/>
      <c r="KI1099" s="236"/>
      <c r="KJ1099" s="236"/>
      <c r="KK1099" s="236"/>
      <c r="KL1099" s="236"/>
      <c r="KM1099" s="236"/>
      <c r="KN1099" s="236"/>
      <c r="KO1099" s="236"/>
      <c r="KP1099" s="236"/>
      <c r="KQ1099" s="236"/>
      <c r="KR1099" s="236"/>
      <c r="KS1099" s="236"/>
      <c r="KT1099" s="236"/>
      <c r="KU1099" s="236"/>
      <c r="KV1099" s="236"/>
      <c r="KW1099" s="236"/>
      <c r="KX1099" s="236"/>
      <c r="KY1099" s="236"/>
      <c r="KZ1099" s="236"/>
      <c r="LA1099" s="236"/>
      <c r="LB1099" s="236"/>
      <c r="LC1099" s="236"/>
      <c r="LD1099" s="236"/>
      <c r="LE1099" s="236"/>
      <c r="LF1099" s="236"/>
      <c r="LG1099" s="236"/>
      <c r="LH1099" s="236"/>
      <c r="LI1099" s="236"/>
      <c r="LJ1099" s="236"/>
      <c r="LK1099" s="236"/>
      <c r="LL1099" s="236"/>
      <c r="LM1099" s="236"/>
      <c r="LN1099" s="236"/>
      <c r="LO1099" s="236"/>
      <c r="LP1099" s="236"/>
      <c r="LQ1099" s="236"/>
      <c r="LR1099" s="236"/>
      <c r="LS1099" s="236"/>
      <c r="LT1099" s="236"/>
      <c r="LU1099" s="236"/>
      <c r="LV1099" s="236"/>
      <c r="LW1099" s="236"/>
      <c r="LX1099" s="236"/>
      <c r="LY1099" s="236"/>
      <c r="LZ1099" s="236"/>
      <c r="MA1099" s="236"/>
      <c r="MB1099" s="236"/>
      <c r="MC1099" s="236"/>
      <c r="MD1099" s="236"/>
      <c r="ME1099" s="236"/>
      <c r="MF1099" s="236"/>
      <c r="MG1099" s="236"/>
      <c r="MH1099" s="236"/>
      <c r="MI1099" s="236"/>
      <c r="MJ1099" s="236"/>
      <c r="MK1099" s="236"/>
      <c r="ML1099" s="236"/>
      <c r="MM1099" s="236"/>
      <c r="MN1099" s="236"/>
      <c r="MO1099" s="236"/>
      <c r="MP1099" s="236"/>
      <c r="MQ1099" s="236"/>
      <c r="MR1099" s="236"/>
      <c r="MS1099" s="236"/>
      <c r="MT1099" s="236"/>
      <c r="MU1099" s="236"/>
      <c r="MV1099" s="236"/>
      <c r="MW1099" s="236"/>
      <c r="MX1099" s="236"/>
      <c r="MY1099" s="236"/>
      <c r="MZ1099" s="236"/>
      <c r="NA1099" s="236"/>
      <c r="NB1099" s="236"/>
      <c r="NC1099" s="236"/>
      <c r="ND1099" s="236"/>
      <c r="NE1099" s="236"/>
      <c r="NF1099" s="236"/>
      <c r="NG1099" s="236"/>
      <c r="NH1099" s="236"/>
      <c r="NI1099" s="236"/>
      <c r="NJ1099" s="236"/>
      <c r="NK1099" s="236"/>
      <c r="NL1099" s="236"/>
      <c r="NM1099" s="236"/>
      <c r="NN1099" s="236"/>
      <c r="NO1099" s="236"/>
      <c r="NP1099" s="236"/>
      <c r="NQ1099" s="236"/>
      <c r="NR1099" s="236"/>
      <c r="NS1099" s="236"/>
      <c r="NT1099" s="236"/>
      <c r="NU1099" s="236"/>
      <c r="NV1099" s="236"/>
      <c r="NW1099" s="236"/>
      <c r="NX1099" s="236"/>
      <c r="NY1099" s="236"/>
      <c r="NZ1099" s="236"/>
      <c r="OA1099" s="236"/>
      <c r="OB1099" s="236"/>
      <c r="OC1099" s="236"/>
      <c r="OD1099" s="236"/>
      <c r="OE1099" s="236"/>
      <c r="OF1099" s="236"/>
      <c r="OG1099" s="236"/>
      <c r="OH1099" s="236"/>
      <c r="OI1099" s="236"/>
      <c r="OJ1099" s="236"/>
      <c r="OK1099" s="236"/>
      <c r="OL1099" s="236"/>
      <c r="OM1099" s="236"/>
      <c r="ON1099" s="236"/>
      <c r="OO1099" s="236"/>
      <c r="OP1099" s="236"/>
      <c r="OQ1099" s="236"/>
      <c r="OR1099" s="236"/>
      <c r="OS1099" s="236"/>
      <c r="OT1099" s="236"/>
      <c r="OU1099" s="236"/>
      <c r="OV1099" s="236"/>
    </row>
    <row r="1100" spans="2:412" ht="12.75" customHeight="1" outlineLevel="1" x14ac:dyDescent="0.25">
      <c r="B1100" s="256" t="s">
        <v>340</v>
      </c>
      <c r="C1100" s="236"/>
      <c r="D1100" s="236"/>
      <c r="E1100" s="236"/>
      <c r="F1100" s="236"/>
      <c r="J1100" s="242" t="s">
        <v>9</v>
      </c>
      <c r="K1100" s="236"/>
      <c r="L1100" s="252">
        <f>Input_Scen!J224</f>
        <v>1.5</v>
      </c>
      <c r="M1100" s="236"/>
      <c r="N1100" s="236"/>
      <c r="O1100" s="236"/>
      <c r="P1100" s="239"/>
      <c r="Q1100" s="236"/>
      <c r="R1100" s="257">
        <f>IF(R1097&lt;&gt;0,'Financial Statements'!$J$17,0)</f>
        <v>0</v>
      </c>
      <c r="S1100" s="257">
        <f>IF(S1097&lt;&gt;0,'Financial Statements'!$J$17,0)</f>
        <v>0</v>
      </c>
      <c r="T1100" s="257">
        <f>IF(T1097&lt;&gt;0,'Financial Statements'!$J$17,0)</f>
        <v>0</v>
      </c>
      <c r="U1100" s="257">
        <f>IF(U1097&lt;&gt;0,'Financial Statements'!$J$17,0)</f>
        <v>0</v>
      </c>
      <c r="V1100" s="257">
        <f>IF(V1097&lt;&gt;0,'Financial Statements'!$J$17,0)</f>
        <v>0</v>
      </c>
      <c r="W1100" s="257">
        <f>IF(W1097&lt;&gt;0,'Financial Statements'!$J$17,0)</f>
        <v>0</v>
      </c>
      <c r="X1100" s="257">
        <f>IF(X1097&lt;&gt;0,'Financial Statements'!$J$17,0)</f>
        <v>0</v>
      </c>
      <c r="Y1100" s="257">
        <f>IF(Y1097&lt;&gt;0,'Financial Statements'!$J$17,0)</f>
        <v>0</v>
      </c>
      <c r="Z1100" s="257">
        <f>IF(Z1097&lt;&gt;0,'Financial Statements'!$J$17,0)</f>
        <v>0</v>
      </c>
      <c r="AA1100" s="257">
        <f>IF(AA1097&lt;&gt;0,'Financial Statements'!$J$17,0)</f>
        <v>0</v>
      </c>
      <c r="AB1100" s="257">
        <f>IF(AB1097&lt;&gt;0,'Financial Statements'!$J$17,0)</f>
        <v>0</v>
      </c>
      <c r="AC1100" s="257">
        <f>IF(AC1097&lt;&gt;0,'Financial Statements'!$J$17,0)</f>
        <v>0</v>
      </c>
      <c r="AD1100" s="257">
        <f>IF(AD1097&lt;&gt;0,'Financial Statements'!$J$17,0)</f>
        <v>0</v>
      </c>
      <c r="AE1100" s="257">
        <f>IF(AE1097&lt;&gt;0,'Financial Statements'!$J$17,0)</f>
        <v>0</v>
      </c>
      <c r="AF1100" s="257">
        <f>IF(AF1097&lt;&gt;0,'Financial Statements'!$J$17,0)</f>
        <v>0</v>
      </c>
      <c r="AG1100" s="257">
        <f>IF(AG1097&lt;&gt;0,'Financial Statements'!$J$17,0)</f>
        <v>0</v>
      </c>
      <c r="AH1100" s="257">
        <f>IF(AH1097&lt;&gt;0,'Financial Statements'!$J$17,0)</f>
        <v>0</v>
      </c>
      <c r="AI1100" s="257">
        <f>IF(AI1097&lt;&gt;0,'Financial Statements'!$J$17,0)</f>
        <v>0</v>
      </c>
      <c r="AJ1100" s="257">
        <f>IF(AJ1097&lt;&gt;0,'Financial Statements'!$J$17,0)</f>
        <v>0</v>
      </c>
      <c r="AK1100" s="257">
        <f>IF(AK1097&lt;&gt;0,'Financial Statements'!$J$17,0)</f>
        <v>0</v>
      </c>
      <c r="AL1100" s="257">
        <f>IF(AL1097&lt;&gt;0,'Financial Statements'!$J$17,0)</f>
        <v>0</v>
      </c>
      <c r="AM1100" s="257">
        <f>IF(AM1097&lt;&gt;0,'Financial Statements'!$J$17,0)</f>
        <v>0</v>
      </c>
      <c r="AN1100" s="257">
        <f>IF(AN1097&lt;&gt;0,'Financial Statements'!$J$17,0)</f>
        <v>0</v>
      </c>
      <c r="AO1100" s="257">
        <f>IF(AO1097&lt;&gt;0,'Financial Statements'!$J$17,0)</f>
        <v>0</v>
      </c>
      <c r="AP1100" s="257">
        <f>IF(AP1097&lt;&gt;0,'Financial Statements'!$J$17,0)</f>
        <v>0</v>
      </c>
      <c r="AQ1100" s="257">
        <f>IF(AQ1097&lt;&gt;0,'Financial Statements'!$J$17,0)</f>
        <v>0</v>
      </c>
      <c r="AR1100" s="257">
        <f>IF(AR1097&lt;&gt;0,'Financial Statements'!$J$17,0)</f>
        <v>0</v>
      </c>
      <c r="AS1100" s="257">
        <f>IF(AS1097&lt;&gt;0,'Financial Statements'!$J$17,0)</f>
        <v>0</v>
      </c>
      <c r="AT1100" s="257">
        <f>IF(AT1097&lt;&gt;0,'Financial Statements'!$J$17,0)</f>
        <v>0</v>
      </c>
      <c r="AU1100" s="257">
        <f>IF(AU1097&lt;&gt;0,'Financial Statements'!$J$17,0)</f>
        <v>0</v>
      </c>
      <c r="AV1100" s="257">
        <f>IF(AV1097&lt;&gt;0,'Financial Statements'!$J$17,0)</f>
        <v>0</v>
      </c>
      <c r="AW1100" s="257">
        <f>IF(AW1097&lt;&gt;0,'Financial Statements'!$J$17,0)</f>
        <v>0</v>
      </c>
      <c r="AX1100" s="257">
        <f>IF(AX1097&lt;&gt;0,'Financial Statements'!$J$17,0)</f>
        <v>0</v>
      </c>
      <c r="AY1100" s="257">
        <f>IF(AY1097&lt;&gt;0,'Financial Statements'!$J$17,0)</f>
        <v>0</v>
      </c>
      <c r="AZ1100" s="257">
        <f>IF(AZ1097&lt;&gt;0,'Financial Statements'!$J$17,0)</f>
        <v>0</v>
      </c>
      <c r="BA1100" s="257">
        <f>IF(BA1097&lt;&gt;0,'Financial Statements'!$J$17,0)</f>
        <v>0</v>
      </c>
      <c r="BB1100" s="257">
        <f>IF(BB1097&lt;&gt;0,'Financial Statements'!$J$17,0)</f>
        <v>0</v>
      </c>
      <c r="BC1100" s="257">
        <f>IF(BC1097&lt;&gt;0,'Financial Statements'!$J$17,0)</f>
        <v>0</v>
      </c>
      <c r="BD1100" s="257">
        <f>IF(BD1097&lt;&gt;0,'Financial Statements'!$J$17,0)</f>
        <v>0</v>
      </c>
      <c r="BE1100" s="257">
        <f>IF(BE1097&lt;&gt;0,'Financial Statements'!$J$17,0)</f>
        <v>0</v>
      </c>
      <c r="BF1100" s="257">
        <f>IF(BF1097&lt;&gt;0,'Financial Statements'!$J$17,0)</f>
        <v>0</v>
      </c>
      <c r="BG1100" s="257">
        <f>IF(BG1097&lt;&gt;0,'Financial Statements'!$J$17,0)</f>
        <v>0</v>
      </c>
      <c r="BH1100" s="257">
        <f>IF(BH1097&lt;&gt;0,'Financial Statements'!$J$17,0)</f>
        <v>0</v>
      </c>
      <c r="BI1100" s="257">
        <f>IF(BI1097&lt;&gt;0,'Financial Statements'!$J$17,0)</f>
        <v>0</v>
      </c>
      <c r="BJ1100" s="257">
        <f>IF(BJ1097&lt;&gt;0,'Financial Statements'!$J$17,0)</f>
        <v>0</v>
      </c>
      <c r="BK1100" s="257">
        <f>IF(BK1097&lt;&gt;0,'Financial Statements'!$J$17,0)</f>
        <v>0</v>
      </c>
      <c r="BL1100" s="257">
        <f>IF(BL1097&lt;&gt;0,'Financial Statements'!$J$17,0)</f>
        <v>0</v>
      </c>
      <c r="BM1100" s="257">
        <f>IF(BM1097&lt;&gt;0,'Financial Statements'!$J$17,0)</f>
        <v>0</v>
      </c>
      <c r="BN1100" s="257">
        <f>IF(BN1097&lt;&gt;0,'Financial Statements'!$J$17,0)</f>
        <v>0</v>
      </c>
      <c r="BO1100" s="257">
        <f>IF(BO1097&lt;&gt;0,'Financial Statements'!$J$17,0)</f>
        <v>0</v>
      </c>
      <c r="BP1100" s="257">
        <f>IF(BP1097&lt;&gt;0,'Financial Statements'!$J$17,0)</f>
        <v>0</v>
      </c>
      <c r="BQ1100" s="257">
        <f>IF(BQ1097&lt;&gt;0,'Financial Statements'!$J$17,0)</f>
        <v>0</v>
      </c>
      <c r="BR1100" s="257">
        <f>IF(BR1097&lt;&gt;0,'Financial Statements'!$J$17,0)</f>
        <v>0</v>
      </c>
      <c r="BS1100" s="257">
        <f>IF(BS1097&lt;&gt;0,'Financial Statements'!$J$17,0)</f>
        <v>0</v>
      </c>
      <c r="BT1100" s="257">
        <f>IF(BT1097&lt;&gt;0,'Financial Statements'!$J$17,0)</f>
        <v>0</v>
      </c>
      <c r="BU1100" s="257">
        <f>IF(BU1097&lt;&gt;0,'Financial Statements'!$J$17,0)</f>
        <v>0</v>
      </c>
      <c r="BV1100" s="257">
        <f>IF(BV1097&lt;&gt;0,'Financial Statements'!$J$17,0)</f>
        <v>0</v>
      </c>
      <c r="BW1100" s="257">
        <f>IF(BW1097&lt;&gt;0,'Financial Statements'!$J$17,0)</f>
        <v>0</v>
      </c>
      <c r="BX1100" s="257">
        <f>IF(BX1097&lt;&gt;0,'Financial Statements'!$J$17,0)</f>
        <v>0</v>
      </c>
      <c r="BY1100" s="257">
        <f>IF(BY1097&lt;&gt;0,'Financial Statements'!$J$17,0)</f>
        <v>0</v>
      </c>
      <c r="BZ1100" s="257">
        <f>IF(BZ1097&lt;&gt;0,'Financial Statements'!$J$17,0)</f>
        <v>0</v>
      </c>
      <c r="CA1100" s="257">
        <f>IF(CA1097&lt;&gt;0,'Financial Statements'!$J$17,0)</f>
        <v>0</v>
      </c>
      <c r="CB1100" s="257">
        <f>IF(CB1097&lt;&gt;0,'Financial Statements'!$J$17,0)</f>
        <v>0</v>
      </c>
      <c r="CC1100" s="257">
        <f>IF(CC1097&lt;&gt;0,'Financial Statements'!$J$17,0)</f>
        <v>0</v>
      </c>
      <c r="CD1100" s="257">
        <f>IF(CD1097&lt;&gt;0,'Financial Statements'!$J$17,0)</f>
        <v>0</v>
      </c>
      <c r="CE1100" s="257">
        <f>IF(CE1097&lt;&gt;0,'Financial Statements'!$J$17,0)</f>
        <v>0</v>
      </c>
      <c r="CF1100" s="257">
        <f>IF(CF1097&lt;&gt;0,'Financial Statements'!$J$17,0)</f>
        <v>0</v>
      </c>
      <c r="CG1100" s="257">
        <f>IF(CG1097&lt;&gt;0,'Financial Statements'!$J$17,0)</f>
        <v>0</v>
      </c>
      <c r="CH1100" s="257">
        <f>IF(CH1097&lt;&gt;0,'Financial Statements'!$J$17,0)</f>
        <v>0</v>
      </c>
      <c r="CI1100" s="257">
        <f>IF(CI1097&lt;&gt;0,'Financial Statements'!$J$17,0)</f>
        <v>0</v>
      </c>
      <c r="CJ1100" s="257">
        <f>IF(CJ1097&lt;&gt;0,'Financial Statements'!$J$17,0)</f>
        <v>0</v>
      </c>
      <c r="CK1100" s="257">
        <f>IF(CK1097&lt;&gt;0,'Financial Statements'!$J$17,0)</f>
        <v>0</v>
      </c>
      <c r="CL1100" s="257">
        <f>IF(CL1097&lt;&gt;0,'Financial Statements'!$J$17,0)</f>
        <v>0</v>
      </c>
      <c r="CM1100" s="257">
        <f>IF(CM1097&lt;&gt;0,'Financial Statements'!$J$17,0)</f>
        <v>0</v>
      </c>
      <c r="CN1100" s="257">
        <f>IF(CN1097&lt;&gt;0,'Financial Statements'!$J$17,0)</f>
        <v>0</v>
      </c>
      <c r="CO1100" s="257">
        <f>IF(CO1097&lt;&gt;0,'Financial Statements'!$J$17,0)</f>
        <v>0</v>
      </c>
      <c r="CP1100" s="257">
        <f>IF(CP1097&lt;&gt;0,'Financial Statements'!$J$17,0)</f>
        <v>0</v>
      </c>
      <c r="CQ1100" s="257"/>
      <c r="CR1100" s="257"/>
      <c r="CS1100" s="257"/>
      <c r="CT1100" s="257"/>
      <c r="CU1100" s="257"/>
      <c r="CV1100" s="257"/>
      <c r="CW1100" s="257"/>
      <c r="CX1100" s="257"/>
      <c r="CY1100" s="257"/>
      <c r="CZ1100" s="257"/>
      <c r="DA1100" s="257"/>
      <c r="DB1100" s="257"/>
      <c r="DC1100" s="257"/>
      <c r="DD1100" s="257"/>
      <c r="DE1100" s="257"/>
      <c r="DF1100" s="257"/>
      <c r="DG1100" s="257"/>
      <c r="DH1100" s="257"/>
      <c r="DI1100" s="257"/>
      <c r="DJ1100" s="257"/>
      <c r="DK1100" s="257"/>
      <c r="DL1100" s="257"/>
      <c r="DM1100" s="257"/>
      <c r="DN1100" s="257"/>
      <c r="DO1100" s="257"/>
      <c r="DP1100" s="257"/>
      <c r="DQ1100" s="257"/>
      <c r="DR1100" s="257"/>
      <c r="DS1100" s="257"/>
      <c r="DT1100" s="257"/>
      <c r="DU1100" s="257"/>
      <c r="DV1100" s="257"/>
      <c r="DW1100" s="257"/>
      <c r="DX1100" s="257"/>
      <c r="DY1100" s="257"/>
      <c r="DZ1100" s="257"/>
      <c r="EA1100" s="257"/>
      <c r="EB1100" s="257"/>
      <c r="EC1100" s="257"/>
      <c r="ED1100" s="257"/>
      <c r="EE1100" s="257"/>
      <c r="EF1100" s="257"/>
      <c r="EG1100" s="257"/>
      <c r="EH1100" s="257"/>
      <c r="EI1100" s="257"/>
      <c r="EJ1100" s="257"/>
      <c r="EK1100" s="257"/>
      <c r="EL1100" s="257"/>
      <c r="EM1100" s="257"/>
      <c r="EN1100" s="257"/>
      <c r="EO1100" s="257"/>
      <c r="EP1100" s="257"/>
      <c r="EQ1100" s="257"/>
      <c r="ER1100" s="257"/>
      <c r="ES1100" s="257"/>
      <c r="ET1100" s="257"/>
      <c r="EU1100" s="257"/>
      <c r="EV1100" s="257"/>
      <c r="EW1100" s="257"/>
      <c r="EX1100" s="257"/>
      <c r="EY1100" s="257"/>
      <c r="EZ1100" s="257"/>
      <c r="FA1100" s="257"/>
      <c r="FB1100" s="257"/>
      <c r="FC1100" s="257"/>
      <c r="FD1100" s="257"/>
      <c r="FE1100" s="257"/>
      <c r="FF1100" s="257"/>
      <c r="FG1100" s="257"/>
      <c r="FH1100" s="257"/>
      <c r="FI1100" s="257"/>
      <c r="FJ1100" s="257"/>
      <c r="FK1100" s="257"/>
      <c r="FL1100" s="257"/>
      <c r="FM1100" s="257"/>
      <c r="FN1100" s="257"/>
      <c r="FO1100" s="257"/>
      <c r="FP1100" s="257"/>
      <c r="FQ1100" s="257"/>
      <c r="FR1100" s="257"/>
      <c r="FS1100" s="257"/>
      <c r="FT1100" s="257"/>
      <c r="FU1100" s="257"/>
      <c r="FV1100" s="257"/>
      <c r="FW1100" s="257"/>
      <c r="FX1100" s="257"/>
      <c r="FY1100" s="257"/>
      <c r="FZ1100" s="257"/>
      <c r="GA1100" s="257"/>
      <c r="GB1100" s="257"/>
      <c r="GC1100" s="257"/>
      <c r="GD1100" s="257"/>
      <c r="GE1100" s="257"/>
      <c r="GF1100" s="257"/>
      <c r="GG1100" s="257"/>
      <c r="GH1100" s="257"/>
      <c r="GI1100" s="257"/>
      <c r="GJ1100" s="257"/>
      <c r="GK1100" s="257"/>
      <c r="GL1100" s="257"/>
      <c r="GM1100" s="257"/>
      <c r="GN1100" s="257"/>
      <c r="GO1100" s="257"/>
      <c r="GP1100" s="257"/>
      <c r="GQ1100" s="257"/>
      <c r="GR1100" s="257"/>
      <c r="GS1100" s="257"/>
      <c r="GT1100" s="257"/>
      <c r="GU1100" s="257"/>
      <c r="GV1100" s="257"/>
      <c r="GW1100" s="257"/>
      <c r="GX1100" s="257"/>
      <c r="GY1100" s="257"/>
      <c r="GZ1100" s="257"/>
      <c r="HA1100" s="257"/>
      <c r="HB1100" s="257"/>
      <c r="HC1100" s="257"/>
      <c r="HD1100" s="257"/>
      <c r="HE1100" s="257"/>
      <c r="HF1100" s="257"/>
      <c r="HG1100" s="257"/>
      <c r="HH1100" s="257"/>
      <c r="HI1100" s="257"/>
      <c r="HJ1100" s="257"/>
      <c r="HK1100" s="257"/>
      <c r="HL1100" s="257"/>
      <c r="HM1100" s="257"/>
      <c r="HN1100" s="257"/>
      <c r="HO1100" s="257"/>
      <c r="HP1100" s="257"/>
      <c r="HQ1100" s="257"/>
      <c r="HR1100" s="257"/>
      <c r="HS1100" s="257"/>
      <c r="HT1100" s="257"/>
      <c r="HU1100" s="257"/>
      <c r="HV1100" s="257"/>
      <c r="HW1100" s="257"/>
      <c r="HX1100" s="257"/>
      <c r="HY1100" s="257"/>
      <c r="HZ1100" s="257"/>
      <c r="IA1100" s="257"/>
      <c r="IB1100" s="257"/>
      <c r="IC1100" s="257"/>
      <c r="ID1100" s="257"/>
      <c r="IE1100" s="257"/>
      <c r="IF1100" s="257"/>
      <c r="IG1100" s="257"/>
      <c r="IH1100" s="257"/>
      <c r="II1100" s="257"/>
      <c r="IJ1100" s="257"/>
      <c r="IK1100" s="257"/>
      <c r="IL1100" s="257"/>
      <c r="IM1100" s="257"/>
      <c r="IN1100" s="257"/>
      <c r="IO1100" s="257"/>
      <c r="IP1100" s="257"/>
      <c r="IQ1100" s="257"/>
      <c r="IR1100" s="257"/>
      <c r="IS1100" s="257"/>
      <c r="IT1100" s="257"/>
      <c r="IU1100" s="257"/>
      <c r="IV1100" s="257"/>
      <c r="IW1100" s="257"/>
      <c r="IX1100" s="257"/>
      <c r="IY1100" s="257"/>
      <c r="IZ1100" s="257"/>
      <c r="JA1100" s="257"/>
      <c r="JB1100" s="257"/>
      <c r="JC1100" s="257"/>
      <c r="JD1100" s="257"/>
      <c r="JE1100" s="257"/>
      <c r="JF1100" s="257"/>
      <c r="JG1100" s="257"/>
      <c r="JH1100" s="257"/>
      <c r="JI1100" s="257"/>
      <c r="JJ1100" s="257"/>
      <c r="JK1100" s="257"/>
      <c r="JL1100" s="257"/>
      <c r="JM1100" s="257"/>
      <c r="JN1100" s="257"/>
      <c r="JO1100" s="257"/>
      <c r="JP1100" s="257"/>
      <c r="JQ1100" s="257"/>
      <c r="JR1100" s="257"/>
      <c r="JS1100" s="257"/>
      <c r="JT1100" s="257"/>
      <c r="JU1100" s="257"/>
      <c r="JV1100" s="257"/>
      <c r="JW1100" s="257"/>
      <c r="JX1100" s="257"/>
      <c r="JY1100" s="257"/>
      <c r="JZ1100" s="257"/>
      <c r="KA1100" s="257"/>
      <c r="KB1100" s="257"/>
      <c r="KC1100" s="257"/>
      <c r="KD1100" s="257"/>
      <c r="KE1100" s="257"/>
      <c r="KF1100" s="257"/>
      <c r="KG1100" s="257"/>
      <c r="KH1100" s="257"/>
      <c r="KI1100" s="257"/>
      <c r="KJ1100" s="257"/>
      <c r="KK1100" s="257"/>
      <c r="KL1100" s="257"/>
      <c r="KM1100" s="257"/>
      <c r="KN1100" s="257"/>
      <c r="KO1100" s="257"/>
      <c r="KP1100" s="257"/>
      <c r="KQ1100" s="257"/>
      <c r="KR1100" s="257"/>
      <c r="KS1100" s="257"/>
      <c r="KT1100" s="257"/>
      <c r="KU1100" s="257"/>
      <c r="KV1100" s="257"/>
      <c r="KW1100" s="257"/>
      <c r="KX1100" s="257"/>
      <c r="KY1100" s="257"/>
      <c r="KZ1100" s="257"/>
      <c r="LA1100" s="257"/>
      <c r="LB1100" s="257"/>
      <c r="LC1100" s="257"/>
      <c r="LD1100" s="257"/>
      <c r="LE1100" s="257"/>
      <c r="LF1100" s="257"/>
      <c r="LG1100" s="257"/>
      <c r="LH1100" s="257"/>
      <c r="LI1100" s="257"/>
      <c r="LJ1100" s="257"/>
      <c r="LK1100" s="257"/>
      <c r="LL1100" s="257"/>
      <c r="LM1100" s="257"/>
      <c r="LN1100" s="257"/>
      <c r="LO1100" s="257"/>
      <c r="LP1100" s="257"/>
      <c r="LQ1100" s="257"/>
      <c r="LR1100" s="257"/>
      <c r="LS1100" s="257"/>
      <c r="LT1100" s="257"/>
      <c r="LU1100" s="257"/>
      <c r="LV1100" s="257"/>
      <c r="LW1100" s="257"/>
      <c r="LX1100" s="257"/>
      <c r="LY1100" s="257"/>
      <c r="LZ1100" s="257"/>
      <c r="MA1100" s="257"/>
      <c r="MB1100" s="257"/>
      <c r="MC1100" s="257"/>
      <c r="MD1100" s="257"/>
      <c r="ME1100" s="257"/>
      <c r="MF1100" s="257"/>
      <c r="MG1100" s="257"/>
      <c r="MH1100" s="257"/>
      <c r="MI1100" s="257"/>
      <c r="MJ1100" s="257"/>
      <c r="MK1100" s="257"/>
      <c r="ML1100" s="257"/>
      <c r="MM1100" s="257"/>
      <c r="MN1100" s="257"/>
      <c r="MO1100" s="257"/>
      <c r="MP1100" s="257"/>
      <c r="MQ1100" s="257"/>
      <c r="MR1100" s="257"/>
      <c r="MS1100" s="257"/>
      <c r="MT1100" s="257"/>
      <c r="MU1100" s="257"/>
      <c r="MV1100" s="257"/>
      <c r="MW1100" s="257"/>
      <c r="MX1100" s="257"/>
      <c r="MY1100" s="257"/>
      <c r="MZ1100" s="257"/>
      <c r="NA1100" s="257"/>
      <c r="NB1100" s="257"/>
      <c r="NC1100" s="257"/>
      <c r="ND1100" s="257"/>
      <c r="NE1100" s="257"/>
      <c r="NF1100" s="257"/>
      <c r="NG1100" s="257"/>
      <c r="NH1100" s="257"/>
      <c r="NI1100" s="257"/>
      <c r="NJ1100" s="257"/>
      <c r="NK1100" s="257"/>
      <c r="NL1100" s="257"/>
      <c r="NM1100" s="257"/>
      <c r="NN1100" s="257"/>
      <c r="NO1100" s="257"/>
      <c r="NP1100" s="257"/>
      <c r="NQ1100" s="257"/>
      <c r="NR1100" s="257"/>
      <c r="NS1100" s="257"/>
      <c r="NT1100" s="257"/>
      <c r="NU1100" s="257"/>
      <c r="NV1100" s="257"/>
      <c r="NW1100" s="257"/>
      <c r="NX1100" s="257"/>
      <c r="NY1100" s="257"/>
      <c r="NZ1100" s="257"/>
      <c r="OA1100" s="257"/>
      <c r="OB1100" s="257"/>
      <c r="OC1100" s="257"/>
      <c r="OD1100" s="257"/>
      <c r="OE1100" s="257"/>
      <c r="OF1100" s="257"/>
      <c r="OG1100" s="257"/>
      <c r="OH1100" s="257"/>
      <c r="OI1100" s="257"/>
      <c r="OJ1100" s="257"/>
      <c r="OK1100" s="257"/>
      <c r="OL1100" s="257"/>
      <c r="OM1100" s="257"/>
      <c r="ON1100" s="257"/>
      <c r="OO1100" s="257"/>
      <c r="OP1100" s="257"/>
      <c r="OQ1100" s="257"/>
      <c r="OR1100" s="257"/>
      <c r="OS1100" s="257"/>
      <c r="OT1100" s="257"/>
      <c r="OU1100" s="257"/>
      <c r="OV1100" s="257"/>
    </row>
    <row r="1101" spans="2:412" ht="12.75" customHeight="1" outlineLevel="1" x14ac:dyDescent="0.25">
      <c r="B1101" s="256" t="s">
        <v>341</v>
      </c>
      <c r="C1101" s="236"/>
      <c r="D1101" s="236"/>
      <c r="E1101" s="236"/>
      <c r="F1101" s="236"/>
      <c r="J1101" s="242" t="s">
        <v>9</v>
      </c>
      <c r="K1101" s="236"/>
      <c r="L1101" s="255"/>
      <c r="M1101" s="236"/>
      <c r="N1101" s="236"/>
      <c r="O1101" s="236"/>
      <c r="P1101" s="239"/>
      <c r="Q1101" s="236"/>
      <c r="R1101" s="257">
        <f>R1098</f>
        <v>0</v>
      </c>
      <c r="S1101" s="257">
        <f t="shared" ref="S1101:CD1101" si="584">S1098</f>
        <v>0</v>
      </c>
      <c r="T1101" s="257">
        <f t="shared" si="584"/>
        <v>0</v>
      </c>
      <c r="U1101" s="257">
        <f t="shared" si="584"/>
        <v>0</v>
      </c>
      <c r="V1101" s="257">
        <f t="shared" si="584"/>
        <v>0</v>
      </c>
      <c r="W1101" s="257">
        <f t="shared" si="584"/>
        <v>0</v>
      </c>
      <c r="X1101" s="257">
        <f t="shared" si="584"/>
        <v>1.4993343272120625</v>
      </c>
      <c r="Y1101" s="257">
        <f t="shared" si="584"/>
        <v>1.9091091111892107</v>
      </c>
      <c r="Z1101" s="257">
        <f t="shared" si="584"/>
        <v>2.0290917853749537</v>
      </c>
      <c r="AA1101" s="257">
        <f t="shared" si="584"/>
        <v>2.2241629450929397</v>
      </c>
      <c r="AB1101" s="257">
        <f t="shared" si="584"/>
        <v>2.0200622277504445</v>
      </c>
      <c r="AC1101" s="257">
        <f t="shared" si="584"/>
        <v>1.8008932357526133</v>
      </c>
      <c r="AD1101" s="257">
        <f t="shared" si="584"/>
        <v>2.0444143065979645</v>
      </c>
      <c r="AE1101" s="257">
        <f t="shared" si="584"/>
        <v>2.3799181104365101</v>
      </c>
      <c r="AF1101" s="257">
        <f t="shared" si="584"/>
        <v>2.7207787326007535</v>
      </c>
      <c r="AG1101" s="257">
        <f t="shared" si="584"/>
        <v>3.2337678734251534</v>
      </c>
      <c r="AH1101" s="257">
        <f t="shared" si="584"/>
        <v>2.7965818678228871</v>
      </c>
      <c r="AI1101" s="257">
        <f t="shared" si="584"/>
        <v>2.2719974668761953</v>
      </c>
      <c r="AJ1101" s="257">
        <f t="shared" si="584"/>
        <v>3.0775831060687202</v>
      </c>
      <c r="AK1101" s="257">
        <f t="shared" si="584"/>
        <v>2.8699802046665197</v>
      </c>
      <c r="AL1101" s="257">
        <f t="shared" si="584"/>
        <v>4.2406321532649986</v>
      </c>
      <c r="AM1101" s="257">
        <f t="shared" si="584"/>
        <v>3.5723391525349641</v>
      </c>
      <c r="AN1101" s="257">
        <f t="shared" si="584"/>
        <v>3.2291425659270123</v>
      </c>
      <c r="AO1101" s="257">
        <f t="shared" si="584"/>
        <v>0</v>
      </c>
      <c r="AP1101" s="257">
        <f t="shared" si="584"/>
        <v>0</v>
      </c>
      <c r="AQ1101" s="257">
        <f t="shared" si="584"/>
        <v>0</v>
      </c>
      <c r="AR1101" s="257">
        <f t="shared" si="584"/>
        <v>0</v>
      </c>
      <c r="AS1101" s="257">
        <f t="shared" si="584"/>
        <v>0</v>
      </c>
      <c r="AT1101" s="257">
        <f t="shared" si="584"/>
        <v>0</v>
      </c>
      <c r="AU1101" s="257">
        <f t="shared" si="584"/>
        <v>0</v>
      </c>
      <c r="AV1101" s="257">
        <f t="shared" si="584"/>
        <v>0</v>
      </c>
      <c r="AW1101" s="257">
        <f t="shared" si="584"/>
        <v>0</v>
      </c>
      <c r="AX1101" s="257">
        <f t="shared" si="584"/>
        <v>0</v>
      </c>
      <c r="AY1101" s="257">
        <f t="shared" si="584"/>
        <v>0</v>
      </c>
      <c r="AZ1101" s="257">
        <f t="shared" si="584"/>
        <v>0</v>
      </c>
      <c r="BA1101" s="257">
        <f t="shared" si="584"/>
        <v>0</v>
      </c>
      <c r="BB1101" s="257">
        <f t="shared" si="584"/>
        <v>0</v>
      </c>
      <c r="BC1101" s="257">
        <f t="shared" si="584"/>
        <v>0</v>
      </c>
      <c r="BD1101" s="257">
        <f t="shared" si="584"/>
        <v>0</v>
      </c>
      <c r="BE1101" s="257">
        <f t="shared" si="584"/>
        <v>0</v>
      </c>
      <c r="BF1101" s="257">
        <f t="shared" si="584"/>
        <v>0</v>
      </c>
      <c r="BG1101" s="257">
        <f t="shared" si="584"/>
        <v>0</v>
      </c>
      <c r="BH1101" s="257">
        <f t="shared" si="584"/>
        <v>0</v>
      </c>
      <c r="BI1101" s="257">
        <f t="shared" si="584"/>
        <v>0</v>
      </c>
      <c r="BJ1101" s="257">
        <f t="shared" si="584"/>
        <v>0</v>
      </c>
      <c r="BK1101" s="257">
        <f t="shared" si="584"/>
        <v>0</v>
      </c>
      <c r="BL1101" s="257">
        <f t="shared" si="584"/>
        <v>0</v>
      </c>
      <c r="BM1101" s="257">
        <f t="shared" si="584"/>
        <v>0</v>
      </c>
      <c r="BN1101" s="257">
        <f t="shared" si="584"/>
        <v>0</v>
      </c>
      <c r="BO1101" s="257">
        <f t="shared" si="584"/>
        <v>0</v>
      </c>
      <c r="BP1101" s="257">
        <f t="shared" si="584"/>
        <v>0</v>
      </c>
      <c r="BQ1101" s="257">
        <f t="shared" si="584"/>
        <v>0</v>
      </c>
      <c r="BR1101" s="257">
        <f t="shared" si="584"/>
        <v>0</v>
      </c>
      <c r="BS1101" s="257">
        <f t="shared" si="584"/>
        <v>0</v>
      </c>
      <c r="BT1101" s="257">
        <f t="shared" si="584"/>
        <v>0</v>
      </c>
      <c r="BU1101" s="257">
        <f t="shared" si="584"/>
        <v>0</v>
      </c>
      <c r="BV1101" s="257">
        <f t="shared" si="584"/>
        <v>0</v>
      </c>
      <c r="BW1101" s="257">
        <f t="shared" si="584"/>
        <v>0</v>
      </c>
      <c r="BX1101" s="257">
        <f t="shared" si="584"/>
        <v>0</v>
      </c>
      <c r="BY1101" s="257">
        <f t="shared" si="584"/>
        <v>0</v>
      </c>
      <c r="BZ1101" s="257">
        <f t="shared" si="584"/>
        <v>0</v>
      </c>
      <c r="CA1101" s="257">
        <f t="shared" si="584"/>
        <v>0</v>
      </c>
      <c r="CB1101" s="257">
        <f t="shared" si="584"/>
        <v>0</v>
      </c>
      <c r="CC1101" s="257">
        <f t="shared" si="584"/>
        <v>0</v>
      </c>
      <c r="CD1101" s="257">
        <f t="shared" si="584"/>
        <v>0</v>
      </c>
      <c r="CE1101" s="257">
        <f t="shared" ref="CE1101:CP1101" si="585">CE1098</f>
        <v>0</v>
      </c>
      <c r="CF1101" s="257">
        <f t="shared" si="585"/>
        <v>0</v>
      </c>
      <c r="CG1101" s="257">
        <f t="shared" si="585"/>
        <v>0</v>
      </c>
      <c r="CH1101" s="257">
        <f t="shared" si="585"/>
        <v>0</v>
      </c>
      <c r="CI1101" s="257">
        <f t="shared" si="585"/>
        <v>0</v>
      </c>
      <c r="CJ1101" s="257">
        <f t="shared" si="585"/>
        <v>0</v>
      </c>
      <c r="CK1101" s="257">
        <f t="shared" si="585"/>
        <v>0</v>
      </c>
      <c r="CL1101" s="257">
        <f t="shared" si="585"/>
        <v>0</v>
      </c>
      <c r="CM1101" s="257">
        <f t="shared" si="585"/>
        <v>0</v>
      </c>
      <c r="CN1101" s="257">
        <f t="shared" si="585"/>
        <v>0</v>
      </c>
      <c r="CO1101" s="257">
        <f t="shared" si="585"/>
        <v>0</v>
      </c>
      <c r="CP1101" s="257">
        <f t="shared" si="585"/>
        <v>0</v>
      </c>
      <c r="CQ1101" s="257"/>
      <c r="CR1101" s="257"/>
      <c r="CS1101" s="257"/>
      <c r="CT1101" s="257"/>
      <c r="CU1101" s="257"/>
      <c r="CV1101" s="257"/>
      <c r="CW1101" s="257"/>
      <c r="CX1101" s="257"/>
      <c r="CY1101" s="257"/>
      <c r="CZ1101" s="257"/>
      <c r="DA1101" s="257"/>
      <c r="DB1101" s="257"/>
      <c r="DC1101" s="257"/>
      <c r="DD1101" s="257"/>
      <c r="DE1101" s="257"/>
      <c r="DF1101" s="257"/>
      <c r="DG1101" s="257"/>
      <c r="DH1101" s="257"/>
      <c r="DI1101" s="257"/>
      <c r="DJ1101" s="257"/>
      <c r="DK1101" s="257"/>
      <c r="DL1101" s="257"/>
      <c r="DM1101" s="257"/>
      <c r="DN1101" s="257"/>
      <c r="DO1101" s="257"/>
      <c r="DP1101" s="257"/>
      <c r="DQ1101" s="257"/>
      <c r="DR1101" s="257"/>
      <c r="DS1101" s="257"/>
      <c r="DT1101" s="257"/>
      <c r="DU1101" s="257"/>
      <c r="DV1101" s="257"/>
      <c r="DW1101" s="257"/>
      <c r="DX1101" s="257"/>
      <c r="DY1101" s="257"/>
      <c r="DZ1101" s="257"/>
      <c r="EA1101" s="257"/>
      <c r="EB1101" s="257"/>
      <c r="EC1101" s="257"/>
      <c r="ED1101" s="257"/>
      <c r="EE1101" s="257"/>
      <c r="EF1101" s="257"/>
      <c r="EG1101" s="257"/>
      <c r="EH1101" s="257"/>
      <c r="EI1101" s="257"/>
      <c r="EJ1101" s="257"/>
      <c r="EK1101" s="257"/>
      <c r="EL1101" s="257"/>
      <c r="EM1101" s="257"/>
      <c r="EN1101" s="257"/>
      <c r="EO1101" s="257"/>
      <c r="EP1101" s="257"/>
      <c r="EQ1101" s="257"/>
      <c r="ER1101" s="257"/>
      <c r="ES1101" s="257"/>
      <c r="ET1101" s="257"/>
      <c r="EU1101" s="257"/>
      <c r="EV1101" s="257"/>
      <c r="EW1101" s="257"/>
      <c r="EX1101" s="257"/>
      <c r="EY1101" s="257"/>
      <c r="EZ1101" s="257"/>
      <c r="FA1101" s="257"/>
      <c r="FB1101" s="257"/>
      <c r="FC1101" s="257"/>
      <c r="FD1101" s="257"/>
      <c r="FE1101" s="257"/>
      <c r="FF1101" s="257"/>
      <c r="FG1101" s="257"/>
      <c r="FH1101" s="257"/>
      <c r="FI1101" s="257"/>
      <c r="FJ1101" s="257"/>
      <c r="FK1101" s="257"/>
      <c r="FL1101" s="257"/>
      <c r="FM1101" s="257"/>
      <c r="FN1101" s="257"/>
      <c r="FO1101" s="257"/>
      <c r="FP1101" s="257"/>
      <c r="FQ1101" s="257"/>
      <c r="FR1101" s="257"/>
      <c r="FS1101" s="257"/>
      <c r="FT1101" s="257"/>
      <c r="FU1101" s="257"/>
      <c r="FV1101" s="257"/>
      <c r="FW1101" s="257"/>
      <c r="FX1101" s="257"/>
      <c r="FY1101" s="257"/>
      <c r="FZ1101" s="257"/>
      <c r="GA1101" s="257"/>
      <c r="GB1101" s="257"/>
      <c r="GC1101" s="257"/>
      <c r="GD1101" s="257"/>
      <c r="GE1101" s="257"/>
      <c r="GF1101" s="257"/>
      <c r="GG1101" s="257"/>
      <c r="GH1101" s="257"/>
      <c r="GI1101" s="257"/>
      <c r="GJ1101" s="257"/>
      <c r="GK1101" s="257"/>
      <c r="GL1101" s="257"/>
      <c r="GM1101" s="257"/>
      <c r="GN1101" s="257"/>
      <c r="GO1101" s="257"/>
      <c r="GP1101" s="257"/>
      <c r="GQ1101" s="257"/>
      <c r="GR1101" s="257"/>
      <c r="GS1101" s="257"/>
      <c r="GT1101" s="257"/>
      <c r="GU1101" s="257"/>
      <c r="GV1101" s="257"/>
      <c r="GW1101" s="257"/>
      <c r="GX1101" s="257"/>
      <c r="GY1101" s="257"/>
      <c r="GZ1101" s="257"/>
      <c r="HA1101" s="257"/>
      <c r="HB1101" s="257"/>
      <c r="HC1101" s="257"/>
      <c r="HD1101" s="257"/>
      <c r="HE1101" s="257"/>
      <c r="HF1101" s="257"/>
      <c r="HG1101" s="257"/>
      <c r="HH1101" s="257"/>
      <c r="HI1101" s="257"/>
      <c r="HJ1101" s="257"/>
      <c r="HK1101" s="257"/>
      <c r="HL1101" s="257"/>
      <c r="HM1101" s="257"/>
      <c r="HN1101" s="257"/>
      <c r="HO1101" s="257"/>
      <c r="HP1101" s="257"/>
      <c r="HQ1101" s="257"/>
      <c r="HR1101" s="257"/>
      <c r="HS1101" s="257"/>
      <c r="HT1101" s="257"/>
      <c r="HU1101" s="257"/>
      <c r="HV1101" s="257"/>
      <c r="HW1101" s="257"/>
      <c r="HX1101" s="257"/>
      <c r="HY1101" s="257"/>
      <c r="HZ1101" s="257"/>
      <c r="IA1101" s="257"/>
      <c r="IB1101" s="257"/>
      <c r="IC1101" s="257"/>
      <c r="ID1101" s="257"/>
      <c r="IE1101" s="257"/>
      <c r="IF1101" s="257"/>
      <c r="IG1101" s="257"/>
      <c r="IH1101" s="257"/>
      <c r="II1101" s="257"/>
      <c r="IJ1101" s="257"/>
      <c r="IK1101" s="257"/>
      <c r="IL1101" s="257"/>
      <c r="IM1101" s="257"/>
      <c r="IN1101" s="257"/>
      <c r="IO1101" s="257"/>
      <c r="IP1101" s="257"/>
      <c r="IQ1101" s="257"/>
      <c r="IR1101" s="257"/>
      <c r="IS1101" s="257"/>
      <c r="IT1101" s="257"/>
      <c r="IU1101" s="257"/>
      <c r="IV1101" s="257"/>
      <c r="IW1101" s="257"/>
      <c r="IX1101" s="257"/>
      <c r="IY1101" s="257"/>
      <c r="IZ1101" s="257"/>
      <c r="JA1101" s="257"/>
      <c r="JB1101" s="257"/>
      <c r="JC1101" s="257"/>
      <c r="JD1101" s="257"/>
      <c r="JE1101" s="257"/>
      <c r="JF1101" s="257"/>
      <c r="JG1101" s="257"/>
      <c r="JH1101" s="257"/>
      <c r="JI1101" s="257"/>
      <c r="JJ1101" s="257"/>
      <c r="JK1101" s="257"/>
      <c r="JL1101" s="257"/>
      <c r="JM1101" s="257"/>
      <c r="JN1101" s="257"/>
      <c r="JO1101" s="257"/>
      <c r="JP1101" s="257"/>
      <c r="JQ1101" s="257"/>
      <c r="JR1101" s="257"/>
      <c r="JS1101" s="257"/>
      <c r="JT1101" s="257"/>
      <c r="JU1101" s="257"/>
      <c r="JV1101" s="257"/>
      <c r="JW1101" s="257"/>
      <c r="JX1101" s="257"/>
      <c r="JY1101" s="257"/>
      <c r="JZ1101" s="257"/>
      <c r="KA1101" s="257"/>
      <c r="KB1101" s="257"/>
      <c r="KC1101" s="257"/>
      <c r="KD1101" s="257"/>
      <c r="KE1101" s="257"/>
      <c r="KF1101" s="257"/>
      <c r="KG1101" s="257"/>
      <c r="KH1101" s="257"/>
      <c r="KI1101" s="257"/>
      <c r="KJ1101" s="257"/>
      <c r="KK1101" s="257"/>
      <c r="KL1101" s="257"/>
      <c r="KM1101" s="257"/>
      <c r="KN1101" s="257"/>
      <c r="KO1101" s="257"/>
      <c r="KP1101" s="257"/>
      <c r="KQ1101" s="257"/>
      <c r="KR1101" s="257"/>
      <c r="KS1101" s="257"/>
      <c r="KT1101" s="257"/>
      <c r="KU1101" s="257"/>
      <c r="KV1101" s="257"/>
      <c r="KW1101" s="257"/>
      <c r="KX1101" s="257"/>
      <c r="KY1101" s="257"/>
      <c r="KZ1101" s="257"/>
      <c r="LA1101" s="257"/>
      <c r="LB1101" s="257"/>
      <c r="LC1101" s="257"/>
      <c r="LD1101" s="257"/>
      <c r="LE1101" s="257"/>
      <c r="LF1101" s="257"/>
      <c r="LG1101" s="257"/>
      <c r="LH1101" s="257"/>
      <c r="LI1101" s="257"/>
      <c r="LJ1101" s="257"/>
      <c r="LK1101" s="257"/>
      <c r="LL1101" s="257"/>
      <c r="LM1101" s="257"/>
      <c r="LN1101" s="257"/>
      <c r="LO1101" s="257"/>
      <c r="LP1101" s="257"/>
      <c r="LQ1101" s="257"/>
      <c r="LR1101" s="257"/>
      <c r="LS1101" s="257"/>
      <c r="LT1101" s="257"/>
      <c r="LU1101" s="257"/>
      <c r="LV1101" s="257"/>
      <c r="LW1101" s="257"/>
      <c r="LX1101" s="257"/>
      <c r="LY1101" s="257"/>
      <c r="LZ1101" s="257"/>
      <c r="MA1101" s="257"/>
      <c r="MB1101" s="257"/>
      <c r="MC1101" s="257"/>
      <c r="MD1101" s="257"/>
      <c r="ME1101" s="257"/>
      <c r="MF1101" s="257"/>
      <c r="MG1101" s="257"/>
      <c r="MH1101" s="257"/>
      <c r="MI1101" s="257"/>
      <c r="MJ1101" s="257"/>
      <c r="MK1101" s="257"/>
      <c r="ML1101" s="257"/>
      <c r="MM1101" s="257"/>
      <c r="MN1101" s="257"/>
      <c r="MO1101" s="257"/>
      <c r="MP1101" s="257"/>
      <c r="MQ1101" s="257"/>
      <c r="MR1101" s="257"/>
      <c r="MS1101" s="257"/>
      <c r="MT1101" s="257"/>
      <c r="MU1101" s="257"/>
      <c r="MV1101" s="257"/>
      <c r="MW1101" s="257"/>
      <c r="MX1101" s="257"/>
      <c r="MY1101" s="257"/>
      <c r="MZ1101" s="257"/>
      <c r="NA1101" s="257"/>
      <c r="NB1101" s="257"/>
      <c r="NC1101" s="257"/>
      <c r="ND1101" s="257"/>
      <c r="NE1101" s="257"/>
      <c r="NF1101" s="257"/>
      <c r="NG1101" s="257"/>
      <c r="NH1101" s="257"/>
      <c r="NI1101" s="257"/>
      <c r="NJ1101" s="257"/>
      <c r="NK1101" s="257"/>
      <c r="NL1101" s="257"/>
      <c r="NM1101" s="257"/>
      <c r="NN1101" s="257"/>
      <c r="NO1101" s="257"/>
      <c r="NP1101" s="257"/>
      <c r="NQ1101" s="257"/>
      <c r="NR1101" s="257"/>
      <c r="NS1101" s="257"/>
      <c r="NT1101" s="257"/>
      <c r="NU1101" s="257"/>
      <c r="NV1101" s="257"/>
      <c r="NW1101" s="257"/>
      <c r="NX1101" s="257"/>
      <c r="NY1101" s="257"/>
      <c r="NZ1101" s="257"/>
      <c r="OA1101" s="257"/>
      <c r="OB1101" s="257"/>
      <c r="OC1101" s="257"/>
      <c r="OD1101" s="257"/>
      <c r="OE1101" s="257"/>
      <c r="OF1101" s="257"/>
      <c r="OG1101" s="257"/>
      <c r="OH1101" s="257"/>
      <c r="OI1101" s="257"/>
      <c r="OJ1101" s="257"/>
      <c r="OK1101" s="257"/>
      <c r="OL1101" s="257"/>
      <c r="OM1101" s="257"/>
      <c r="ON1101" s="257"/>
      <c r="OO1101" s="257"/>
      <c r="OP1101" s="257"/>
      <c r="OQ1101" s="257"/>
      <c r="OR1101" s="257"/>
      <c r="OS1101" s="257"/>
      <c r="OT1101" s="257"/>
      <c r="OU1101" s="257"/>
      <c r="OV1101" s="257"/>
    </row>
    <row r="1102" spans="2:412" ht="12.75" customHeight="1" outlineLevel="1" x14ac:dyDescent="0.25">
      <c r="B1102" s="256" t="s">
        <v>342</v>
      </c>
      <c r="C1102" s="236"/>
      <c r="D1102" s="236"/>
      <c r="E1102" s="236"/>
      <c r="F1102" s="236"/>
      <c r="J1102" s="242" t="s">
        <v>227</v>
      </c>
      <c r="K1102" s="236"/>
      <c r="L1102" s="168" t="b">
        <f>AND(R1102:OV1102)</f>
        <v>1</v>
      </c>
      <c r="M1102" s="236"/>
      <c r="N1102" s="236"/>
      <c r="O1102" s="236"/>
      <c r="P1102" s="239"/>
      <c r="Q1102" s="236"/>
      <c r="R1102" s="147" t="str">
        <f>IF(R1090=1,R1101&gt;=R1100,"")</f>
        <v/>
      </c>
      <c r="S1102" s="147" t="str">
        <f t="shared" ref="S1102:CD1102" si="586">IF(S1090=1,S1101&gt;=S1100,"")</f>
        <v/>
      </c>
      <c r="T1102" s="147" t="str">
        <f t="shared" si="586"/>
        <v/>
      </c>
      <c r="U1102" s="147" t="str">
        <f t="shared" si="586"/>
        <v/>
      </c>
      <c r="V1102" s="147" t="str">
        <f t="shared" si="586"/>
        <v/>
      </c>
      <c r="W1102" s="147" t="str">
        <f t="shared" si="586"/>
        <v/>
      </c>
      <c r="X1102" s="147" t="b">
        <f t="shared" si="586"/>
        <v>1</v>
      </c>
      <c r="Y1102" s="147" t="b">
        <f t="shared" si="586"/>
        <v>1</v>
      </c>
      <c r="Z1102" s="147" t="b">
        <f t="shared" si="586"/>
        <v>1</v>
      </c>
      <c r="AA1102" s="147" t="b">
        <f t="shared" si="586"/>
        <v>1</v>
      </c>
      <c r="AB1102" s="147" t="b">
        <f t="shared" si="586"/>
        <v>1</v>
      </c>
      <c r="AC1102" s="147" t="b">
        <f t="shared" si="586"/>
        <v>1</v>
      </c>
      <c r="AD1102" s="147" t="b">
        <f t="shared" si="586"/>
        <v>1</v>
      </c>
      <c r="AE1102" s="147" t="b">
        <f t="shared" si="586"/>
        <v>1</v>
      </c>
      <c r="AF1102" s="147" t="b">
        <f t="shared" si="586"/>
        <v>1</v>
      </c>
      <c r="AG1102" s="147" t="b">
        <f t="shared" si="586"/>
        <v>1</v>
      </c>
      <c r="AH1102" s="147" t="b">
        <f t="shared" si="586"/>
        <v>1</v>
      </c>
      <c r="AI1102" s="147" t="b">
        <f t="shared" si="586"/>
        <v>1</v>
      </c>
      <c r="AJ1102" s="147" t="b">
        <f t="shared" si="586"/>
        <v>1</v>
      </c>
      <c r="AK1102" s="147" t="b">
        <f t="shared" si="586"/>
        <v>1</v>
      </c>
      <c r="AL1102" s="147" t="b">
        <f t="shared" si="586"/>
        <v>1</v>
      </c>
      <c r="AM1102" s="147" t="b">
        <f t="shared" si="586"/>
        <v>1</v>
      </c>
      <c r="AN1102" s="147" t="b">
        <f t="shared" si="586"/>
        <v>1</v>
      </c>
      <c r="AO1102" s="147" t="str">
        <f t="shared" si="586"/>
        <v/>
      </c>
      <c r="AP1102" s="147" t="str">
        <f t="shared" si="586"/>
        <v/>
      </c>
      <c r="AQ1102" s="147" t="str">
        <f t="shared" si="586"/>
        <v/>
      </c>
      <c r="AR1102" s="147" t="str">
        <f t="shared" si="586"/>
        <v/>
      </c>
      <c r="AS1102" s="147" t="str">
        <f t="shared" si="586"/>
        <v/>
      </c>
      <c r="AT1102" s="147" t="str">
        <f t="shared" si="586"/>
        <v/>
      </c>
      <c r="AU1102" s="147" t="str">
        <f t="shared" si="586"/>
        <v/>
      </c>
      <c r="AV1102" s="147" t="str">
        <f t="shared" si="586"/>
        <v/>
      </c>
      <c r="AW1102" s="147" t="str">
        <f t="shared" si="586"/>
        <v/>
      </c>
      <c r="AX1102" s="147" t="str">
        <f t="shared" si="586"/>
        <v/>
      </c>
      <c r="AY1102" s="147" t="str">
        <f t="shared" si="586"/>
        <v/>
      </c>
      <c r="AZ1102" s="147" t="str">
        <f t="shared" si="586"/>
        <v/>
      </c>
      <c r="BA1102" s="147" t="str">
        <f t="shared" si="586"/>
        <v/>
      </c>
      <c r="BB1102" s="147" t="str">
        <f t="shared" si="586"/>
        <v/>
      </c>
      <c r="BC1102" s="147" t="str">
        <f t="shared" si="586"/>
        <v/>
      </c>
      <c r="BD1102" s="147" t="str">
        <f t="shared" si="586"/>
        <v/>
      </c>
      <c r="BE1102" s="147" t="str">
        <f t="shared" si="586"/>
        <v/>
      </c>
      <c r="BF1102" s="147" t="str">
        <f t="shared" si="586"/>
        <v/>
      </c>
      <c r="BG1102" s="147" t="str">
        <f t="shared" si="586"/>
        <v/>
      </c>
      <c r="BH1102" s="147" t="str">
        <f t="shared" si="586"/>
        <v/>
      </c>
      <c r="BI1102" s="147" t="str">
        <f t="shared" si="586"/>
        <v/>
      </c>
      <c r="BJ1102" s="147" t="str">
        <f t="shared" si="586"/>
        <v/>
      </c>
      <c r="BK1102" s="147" t="str">
        <f t="shared" si="586"/>
        <v/>
      </c>
      <c r="BL1102" s="147" t="str">
        <f t="shared" si="586"/>
        <v/>
      </c>
      <c r="BM1102" s="147" t="str">
        <f t="shared" si="586"/>
        <v/>
      </c>
      <c r="BN1102" s="147" t="str">
        <f t="shared" si="586"/>
        <v/>
      </c>
      <c r="BO1102" s="147" t="str">
        <f t="shared" si="586"/>
        <v/>
      </c>
      <c r="BP1102" s="147" t="str">
        <f t="shared" si="586"/>
        <v/>
      </c>
      <c r="BQ1102" s="147" t="str">
        <f t="shared" si="586"/>
        <v/>
      </c>
      <c r="BR1102" s="147" t="str">
        <f t="shared" si="586"/>
        <v/>
      </c>
      <c r="BS1102" s="147" t="str">
        <f t="shared" si="586"/>
        <v/>
      </c>
      <c r="BT1102" s="147" t="str">
        <f t="shared" si="586"/>
        <v/>
      </c>
      <c r="BU1102" s="147" t="str">
        <f t="shared" si="586"/>
        <v/>
      </c>
      <c r="BV1102" s="147" t="str">
        <f t="shared" si="586"/>
        <v/>
      </c>
      <c r="BW1102" s="147" t="str">
        <f t="shared" si="586"/>
        <v/>
      </c>
      <c r="BX1102" s="147" t="str">
        <f t="shared" si="586"/>
        <v/>
      </c>
      <c r="BY1102" s="147" t="str">
        <f t="shared" si="586"/>
        <v/>
      </c>
      <c r="BZ1102" s="147" t="str">
        <f t="shared" si="586"/>
        <v/>
      </c>
      <c r="CA1102" s="147" t="str">
        <f t="shared" si="586"/>
        <v/>
      </c>
      <c r="CB1102" s="147" t="str">
        <f t="shared" si="586"/>
        <v/>
      </c>
      <c r="CC1102" s="147" t="str">
        <f t="shared" si="586"/>
        <v/>
      </c>
      <c r="CD1102" s="147" t="str">
        <f t="shared" si="586"/>
        <v/>
      </c>
      <c r="CE1102" s="147" t="str">
        <f t="shared" ref="CE1102:CP1102" si="587">IF(CE1090=1,CE1101&gt;=CE1100,"")</f>
        <v/>
      </c>
      <c r="CF1102" s="147" t="str">
        <f t="shared" si="587"/>
        <v/>
      </c>
      <c r="CG1102" s="147" t="str">
        <f t="shared" si="587"/>
        <v/>
      </c>
      <c r="CH1102" s="147" t="str">
        <f t="shared" si="587"/>
        <v/>
      </c>
      <c r="CI1102" s="147" t="str">
        <f t="shared" si="587"/>
        <v/>
      </c>
      <c r="CJ1102" s="147" t="str">
        <f t="shared" si="587"/>
        <v/>
      </c>
      <c r="CK1102" s="147" t="str">
        <f t="shared" si="587"/>
        <v/>
      </c>
      <c r="CL1102" s="147" t="str">
        <f t="shared" si="587"/>
        <v/>
      </c>
      <c r="CM1102" s="147" t="str">
        <f t="shared" si="587"/>
        <v/>
      </c>
      <c r="CN1102" s="147" t="str">
        <f t="shared" si="587"/>
        <v/>
      </c>
      <c r="CO1102" s="147" t="str">
        <f t="shared" si="587"/>
        <v/>
      </c>
      <c r="CP1102" s="147" t="str">
        <f t="shared" si="587"/>
        <v/>
      </c>
      <c r="CQ1102" s="40"/>
      <c r="CR1102" s="40"/>
      <c r="CS1102" s="40"/>
      <c r="CT1102" s="40"/>
      <c r="CU1102" s="40"/>
      <c r="CV1102" s="40"/>
      <c r="CW1102" s="40"/>
      <c r="CX1102" s="40"/>
      <c r="CY1102" s="40"/>
      <c r="CZ1102" s="40"/>
      <c r="DA1102" s="40"/>
      <c r="DB1102" s="40"/>
      <c r="DC1102" s="40"/>
      <c r="DD1102" s="40"/>
      <c r="DE1102" s="40"/>
      <c r="DF1102" s="40"/>
      <c r="DG1102" s="40"/>
      <c r="DH1102" s="40"/>
      <c r="DI1102" s="40"/>
      <c r="DJ1102" s="40"/>
      <c r="DK1102" s="40"/>
      <c r="DL1102" s="40"/>
      <c r="DM1102" s="40"/>
      <c r="DN1102" s="40"/>
      <c r="DO1102" s="40"/>
      <c r="DP1102" s="40"/>
      <c r="DQ1102" s="40"/>
      <c r="DR1102" s="40"/>
      <c r="DS1102" s="40"/>
      <c r="DT1102" s="40"/>
      <c r="DU1102" s="40"/>
      <c r="DV1102" s="40"/>
      <c r="DW1102" s="40"/>
      <c r="DX1102" s="40"/>
      <c r="DY1102" s="40"/>
      <c r="DZ1102" s="40"/>
      <c r="EA1102" s="40"/>
      <c r="EB1102" s="40"/>
      <c r="EC1102" s="40"/>
      <c r="ED1102" s="40"/>
      <c r="EE1102" s="40"/>
      <c r="EF1102" s="40"/>
      <c r="EG1102" s="40"/>
      <c r="EH1102" s="40"/>
      <c r="EI1102" s="40"/>
      <c r="EJ1102" s="40"/>
      <c r="EK1102" s="40"/>
      <c r="EL1102" s="40"/>
      <c r="EM1102" s="40"/>
      <c r="EN1102" s="40"/>
      <c r="EO1102" s="40"/>
      <c r="EP1102" s="40"/>
      <c r="EQ1102" s="40"/>
      <c r="ER1102" s="40"/>
      <c r="ES1102" s="40"/>
      <c r="ET1102" s="40"/>
      <c r="EU1102" s="40"/>
      <c r="EV1102" s="40"/>
      <c r="EW1102" s="40"/>
      <c r="EX1102" s="40"/>
      <c r="EY1102" s="40"/>
      <c r="EZ1102" s="40"/>
      <c r="FA1102" s="40"/>
      <c r="FB1102" s="40"/>
      <c r="FC1102" s="40"/>
      <c r="FD1102" s="40"/>
      <c r="FE1102" s="40"/>
      <c r="FF1102" s="40"/>
      <c r="FG1102" s="40"/>
      <c r="FH1102" s="40"/>
      <c r="FI1102" s="40"/>
      <c r="FJ1102" s="40"/>
      <c r="FK1102" s="40"/>
      <c r="FL1102" s="40"/>
      <c r="FM1102" s="40"/>
      <c r="FN1102" s="40"/>
      <c r="FO1102" s="40"/>
      <c r="FP1102" s="40"/>
      <c r="FQ1102" s="40"/>
      <c r="FR1102" s="40"/>
      <c r="FS1102" s="40"/>
      <c r="FT1102" s="40"/>
      <c r="FU1102" s="40"/>
      <c r="FV1102" s="40"/>
      <c r="FW1102" s="40"/>
      <c r="FX1102" s="40"/>
      <c r="FY1102" s="40"/>
      <c r="FZ1102" s="40"/>
      <c r="GA1102" s="40"/>
      <c r="GB1102" s="40"/>
      <c r="GC1102" s="40"/>
      <c r="GD1102" s="40"/>
      <c r="GE1102" s="40"/>
      <c r="GF1102" s="40"/>
      <c r="GG1102" s="40"/>
      <c r="GH1102" s="40"/>
      <c r="GI1102" s="40"/>
      <c r="GJ1102" s="40"/>
      <c r="GK1102" s="40"/>
      <c r="GL1102" s="40"/>
      <c r="GM1102" s="40"/>
      <c r="GN1102" s="40"/>
      <c r="GO1102" s="40"/>
      <c r="GP1102" s="40"/>
      <c r="GQ1102" s="40"/>
      <c r="GR1102" s="40"/>
      <c r="GS1102" s="40"/>
      <c r="GT1102" s="40"/>
      <c r="GU1102" s="40"/>
      <c r="GV1102" s="40"/>
      <c r="GW1102" s="40"/>
      <c r="GX1102" s="40"/>
      <c r="GY1102" s="40"/>
      <c r="GZ1102" s="40"/>
      <c r="HA1102" s="40"/>
      <c r="HB1102" s="40"/>
      <c r="HC1102" s="40"/>
      <c r="HD1102" s="40"/>
      <c r="HE1102" s="40"/>
      <c r="HF1102" s="40"/>
      <c r="HG1102" s="40"/>
      <c r="HH1102" s="40"/>
      <c r="HI1102" s="40"/>
      <c r="HJ1102" s="40"/>
      <c r="HK1102" s="40"/>
      <c r="HL1102" s="40"/>
      <c r="HM1102" s="40"/>
      <c r="HN1102" s="40"/>
      <c r="HO1102" s="40"/>
      <c r="HP1102" s="40"/>
      <c r="HQ1102" s="40"/>
      <c r="HR1102" s="40"/>
      <c r="HS1102" s="40"/>
      <c r="HT1102" s="40"/>
      <c r="HU1102" s="40"/>
      <c r="HV1102" s="40"/>
      <c r="HW1102" s="40"/>
      <c r="HX1102" s="40"/>
      <c r="HY1102" s="40"/>
      <c r="HZ1102" s="40"/>
      <c r="IA1102" s="40"/>
      <c r="IB1102" s="40"/>
      <c r="IC1102" s="40"/>
      <c r="ID1102" s="40"/>
      <c r="IE1102" s="40"/>
      <c r="IF1102" s="40"/>
      <c r="IG1102" s="40"/>
      <c r="IH1102" s="40"/>
      <c r="II1102" s="40"/>
      <c r="IJ1102" s="40"/>
      <c r="IK1102" s="40"/>
      <c r="IL1102" s="40"/>
      <c r="IM1102" s="40"/>
      <c r="IN1102" s="40"/>
      <c r="IO1102" s="40"/>
      <c r="IP1102" s="40"/>
      <c r="IQ1102" s="40"/>
      <c r="IR1102" s="40"/>
      <c r="IS1102" s="40"/>
      <c r="IT1102" s="40"/>
      <c r="IU1102" s="40"/>
      <c r="IV1102" s="40"/>
      <c r="IW1102" s="40"/>
      <c r="IX1102" s="40"/>
      <c r="IY1102" s="40"/>
      <c r="IZ1102" s="40"/>
      <c r="JA1102" s="40"/>
      <c r="JB1102" s="40"/>
      <c r="JC1102" s="40"/>
      <c r="JD1102" s="40"/>
      <c r="JE1102" s="40"/>
      <c r="JF1102" s="40"/>
      <c r="JG1102" s="40"/>
      <c r="JH1102" s="40"/>
      <c r="JI1102" s="40"/>
      <c r="JJ1102" s="40"/>
      <c r="JK1102" s="40"/>
      <c r="JL1102" s="40"/>
      <c r="JM1102" s="40"/>
      <c r="JN1102" s="40"/>
      <c r="JO1102" s="40"/>
      <c r="JP1102" s="40"/>
      <c r="JQ1102" s="40"/>
      <c r="JR1102" s="40"/>
      <c r="JS1102" s="40"/>
      <c r="JT1102" s="40"/>
      <c r="JU1102" s="40"/>
      <c r="JV1102" s="40"/>
      <c r="JW1102" s="40"/>
      <c r="JX1102" s="40"/>
      <c r="JY1102" s="40"/>
      <c r="JZ1102" s="40"/>
      <c r="KA1102" s="40"/>
      <c r="KB1102" s="40"/>
      <c r="KC1102" s="40"/>
      <c r="KD1102" s="40"/>
      <c r="KE1102" s="40"/>
      <c r="KF1102" s="40"/>
      <c r="KG1102" s="40"/>
      <c r="KH1102" s="40"/>
      <c r="KI1102" s="40"/>
      <c r="KJ1102" s="40"/>
      <c r="KK1102" s="40"/>
      <c r="KL1102" s="40"/>
      <c r="KM1102" s="40"/>
      <c r="KN1102" s="40"/>
      <c r="KO1102" s="40"/>
      <c r="KP1102" s="40"/>
      <c r="KQ1102" s="40"/>
      <c r="KR1102" s="40"/>
      <c r="KS1102" s="40"/>
      <c r="KT1102" s="40"/>
      <c r="KU1102" s="40"/>
      <c r="KV1102" s="40"/>
      <c r="KW1102" s="40"/>
      <c r="KX1102" s="40"/>
      <c r="KY1102" s="40"/>
      <c r="KZ1102" s="40"/>
      <c r="LA1102" s="40"/>
      <c r="LB1102" s="40"/>
      <c r="LC1102" s="40"/>
      <c r="LD1102" s="40"/>
      <c r="LE1102" s="40"/>
      <c r="LF1102" s="40"/>
      <c r="LG1102" s="40"/>
      <c r="LH1102" s="40"/>
      <c r="LI1102" s="40"/>
      <c r="LJ1102" s="40"/>
      <c r="LK1102" s="40"/>
      <c r="LL1102" s="40"/>
      <c r="LM1102" s="40"/>
      <c r="LN1102" s="40"/>
      <c r="LO1102" s="40"/>
      <c r="LP1102" s="40"/>
      <c r="LQ1102" s="40"/>
      <c r="LR1102" s="40"/>
      <c r="LS1102" s="40"/>
      <c r="LT1102" s="40"/>
      <c r="LU1102" s="40"/>
      <c r="LV1102" s="40"/>
      <c r="LW1102" s="40"/>
      <c r="LX1102" s="40"/>
      <c r="LY1102" s="40"/>
      <c r="LZ1102" s="40"/>
      <c r="MA1102" s="40"/>
      <c r="MB1102" s="40"/>
      <c r="MC1102" s="40"/>
      <c r="MD1102" s="40"/>
      <c r="ME1102" s="40"/>
      <c r="MF1102" s="40"/>
      <c r="MG1102" s="40"/>
      <c r="MH1102" s="40"/>
      <c r="MI1102" s="40"/>
      <c r="MJ1102" s="40"/>
      <c r="MK1102" s="40"/>
      <c r="ML1102" s="40"/>
      <c r="MM1102" s="40"/>
      <c r="MN1102" s="40"/>
      <c r="MO1102" s="40"/>
      <c r="MP1102" s="40"/>
      <c r="MQ1102" s="40"/>
      <c r="MR1102" s="40"/>
      <c r="MS1102" s="40"/>
      <c r="MT1102" s="40"/>
      <c r="MU1102" s="40"/>
      <c r="MV1102" s="40"/>
      <c r="MW1102" s="40"/>
      <c r="MX1102" s="40"/>
      <c r="MY1102" s="40"/>
      <c r="MZ1102" s="40"/>
      <c r="NA1102" s="40"/>
      <c r="NB1102" s="40"/>
      <c r="NC1102" s="40"/>
      <c r="ND1102" s="40"/>
      <c r="NE1102" s="40"/>
      <c r="NF1102" s="40"/>
      <c r="NG1102" s="40"/>
      <c r="NH1102" s="40"/>
      <c r="NI1102" s="40"/>
      <c r="NJ1102" s="40"/>
      <c r="NK1102" s="40"/>
      <c r="NL1102" s="40"/>
      <c r="NM1102" s="40"/>
      <c r="NN1102" s="40"/>
      <c r="NO1102" s="40"/>
      <c r="NP1102" s="40"/>
      <c r="NQ1102" s="40"/>
      <c r="NR1102" s="40"/>
      <c r="NS1102" s="40"/>
      <c r="NT1102" s="40"/>
      <c r="NU1102" s="40"/>
      <c r="NV1102" s="40"/>
      <c r="NW1102" s="40"/>
      <c r="NX1102" s="40"/>
      <c r="NY1102" s="40"/>
      <c r="NZ1102" s="40"/>
      <c r="OA1102" s="40"/>
      <c r="OB1102" s="40"/>
      <c r="OC1102" s="40"/>
      <c r="OD1102" s="40"/>
      <c r="OE1102" s="40"/>
      <c r="OF1102" s="40"/>
      <c r="OG1102" s="40"/>
      <c r="OH1102" s="40"/>
      <c r="OI1102" s="40"/>
      <c r="OJ1102" s="40"/>
      <c r="OK1102" s="40"/>
      <c r="OL1102" s="40"/>
      <c r="OM1102" s="40"/>
      <c r="ON1102" s="40"/>
      <c r="OO1102" s="40"/>
      <c r="OP1102" s="40"/>
      <c r="OQ1102" s="40"/>
      <c r="OR1102" s="40"/>
      <c r="OS1102" s="40"/>
      <c r="OT1102" s="40"/>
      <c r="OU1102" s="40"/>
      <c r="OV1102" s="40"/>
    </row>
    <row r="1103" spans="2:412" ht="12.75" customHeight="1" outlineLevel="1" x14ac:dyDescent="0.2">
      <c r="B1103" s="236"/>
      <c r="C1103" s="236"/>
      <c r="D1103" s="236"/>
      <c r="E1103" s="236"/>
      <c r="F1103" s="236"/>
      <c r="J1103" s="242"/>
      <c r="K1103" s="236"/>
      <c r="L1103" s="255"/>
      <c r="M1103" s="236"/>
      <c r="N1103" s="236"/>
      <c r="O1103" s="236"/>
      <c r="P1103" s="239"/>
      <c r="Q1103" s="236"/>
      <c r="R1103" s="236"/>
      <c r="S1103" s="236"/>
      <c r="T1103" s="236"/>
      <c r="U1103" s="236"/>
      <c r="V1103" s="236"/>
      <c r="W1103" s="236"/>
      <c r="X1103" s="236"/>
      <c r="Y1103" s="236"/>
      <c r="Z1103" s="236"/>
      <c r="AA1103" s="236"/>
      <c r="AB1103" s="236"/>
      <c r="AC1103" s="236"/>
      <c r="AD1103" s="236"/>
      <c r="AE1103" s="236"/>
      <c r="AF1103" s="236"/>
      <c r="AG1103" s="236"/>
      <c r="AH1103" s="236"/>
      <c r="AI1103" s="236"/>
      <c r="AJ1103" s="236"/>
      <c r="AK1103" s="236"/>
      <c r="AL1103" s="236"/>
      <c r="AM1103" s="236"/>
      <c r="AN1103" s="236"/>
      <c r="AO1103" s="236"/>
      <c r="AP1103" s="236"/>
      <c r="AQ1103" s="236"/>
      <c r="AR1103" s="236"/>
      <c r="AS1103" s="236"/>
      <c r="AT1103" s="236"/>
      <c r="AU1103" s="236"/>
      <c r="AV1103" s="236"/>
      <c r="AW1103" s="236"/>
      <c r="AX1103" s="236"/>
      <c r="AY1103" s="236"/>
      <c r="AZ1103" s="236"/>
      <c r="BA1103" s="236"/>
      <c r="BB1103" s="236"/>
      <c r="BC1103" s="236"/>
      <c r="BD1103" s="236"/>
      <c r="BE1103" s="236"/>
      <c r="BF1103" s="236"/>
      <c r="BG1103" s="236"/>
      <c r="BH1103" s="236"/>
      <c r="BI1103" s="236"/>
      <c r="BJ1103" s="236"/>
      <c r="BK1103" s="236"/>
      <c r="BL1103" s="236"/>
      <c r="BM1103" s="236"/>
      <c r="BN1103" s="236"/>
      <c r="BO1103" s="236"/>
      <c r="BP1103" s="236"/>
      <c r="BQ1103" s="236"/>
      <c r="BR1103" s="236"/>
      <c r="BS1103" s="236"/>
      <c r="BT1103" s="236"/>
      <c r="BU1103" s="236"/>
      <c r="BV1103" s="236"/>
      <c r="BW1103" s="236"/>
      <c r="BX1103" s="236"/>
      <c r="BY1103" s="236"/>
      <c r="BZ1103" s="236"/>
      <c r="CA1103" s="236"/>
      <c r="CB1103" s="236"/>
      <c r="CC1103" s="236"/>
      <c r="CD1103" s="236"/>
      <c r="CE1103" s="236"/>
      <c r="CF1103" s="236"/>
      <c r="CG1103" s="236"/>
      <c r="CH1103" s="236"/>
      <c r="CI1103" s="236"/>
      <c r="CJ1103" s="236"/>
      <c r="CK1103" s="236"/>
      <c r="CL1103" s="236"/>
      <c r="CM1103" s="236"/>
      <c r="CN1103" s="236"/>
      <c r="CO1103" s="236"/>
      <c r="CP1103" s="236"/>
      <c r="CQ1103" s="236"/>
      <c r="CR1103" s="236"/>
      <c r="CS1103" s="236"/>
      <c r="CT1103" s="236"/>
      <c r="CU1103" s="236"/>
      <c r="CV1103" s="236"/>
      <c r="CW1103" s="236"/>
      <c r="CX1103" s="236"/>
      <c r="CY1103" s="236"/>
      <c r="CZ1103" s="236"/>
      <c r="DA1103" s="236"/>
      <c r="DB1103" s="236"/>
      <c r="DC1103" s="236"/>
      <c r="DD1103" s="236"/>
      <c r="DE1103" s="236"/>
      <c r="DF1103" s="236"/>
      <c r="DG1103" s="236"/>
      <c r="DH1103" s="236"/>
      <c r="DI1103" s="236"/>
      <c r="DJ1103" s="236"/>
      <c r="DK1103" s="236"/>
      <c r="DL1103" s="236"/>
      <c r="DM1103" s="236"/>
      <c r="DN1103" s="236"/>
      <c r="DO1103" s="236"/>
      <c r="DP1103" s="236"/>
      <c r="DQ1103" s="236"/>
      <c r="DR1103" s="236"/>
      <c r="DS1103" s="236"/>
      <c r="DT1103" s="236"/>
      <c r="DU1103" s="236"/>
      <c r="DV1103" s="236"/>
      <c r="DW1103" s="236"/>
      <c r="DX1103" s="236"/>
      <c r="DY1103" s="236"/>
      <c r="DZ1103" s="236"/>
      <c r="EA1103" s="236"/>
      <c r="EB1103" s="236"/>
      <c r="EC1103" s="236"/>
      <c r="ED1103" s="236"/>
      <c r="EE1103" s="236"/>
      <c r="EF1103" s="236"/>
      <c r="EG1103" s="236"/>
      <c r="EH1103" s="236"/>
      <c r="EI1103" s="236"/>
      <c r="EJ1103" s="236"/>
      <c r="EK1103" s="236"/>
      <c r="EL1103" s="236"/>
      <c r="EM1103" s="236"/>
      <c r="EN1103" s="236"/>
      <c r="EO1103" s="236"/>
      <c r="EP1103" s="236"/>
      <c r="EQ1103" s="236"/>
      <c r="ER1103" s="236"/>
      <c r="ES1103" s="236"/>
      <c r="ET1103" s="236"/>
      <c r="EU1103" s="236"/>
      <c r="EV1103" s="236"/>
      <c r="EW1103" s="236"/>
      <c r="EX1103" s="236"/>
      <c r="EY1103" s="236"/>
      <c r="EZ1103" s="236"/>
      <c r="FA1103" s="236"/>
      <c r="FB1103" s="236"/>
      <c r="FC1103" s="236"/>
      <c r="FD1103" s="236"/>
      <c r="FE1103" s="236"/>
      <c r="FF1103" s="236"/>
      <c r="FG1103" s="236"/>
      <c r="FH1103" s="236"/>
      <c r="FI1103" s="236"/>
      <c r="FJ1103" s="236"/>
      <c r="FK1103" s="236"/>
      <c r="FL1103" s="236"/>
      <c r="FM1103" s="236"/>
      <c r="FN1103" s="236"/>
      <c r="FO1103" s="236"/>
      <c r="FP1103" s="236"/>
      <c r="FQ1103" s="236"/>
      <c r="FR1103" s="236"/>
      <c r="FS1103" s="236"/>
      <c r="FT1103" s="236"/>
      <c r="FU1103" s="236"/>
      <c r="FV1103" s="236"/>
      <c r="FW1103" s="236"/>
      <c r="FX1103" s="236"/>
      <c r="FY1103" s="236"/>
      <c r="FZ1103" s="236"/>
      <c r="GA1103" s="236"/>
      <c r="GB1103" s="236"/>
      <c r="GC1103" s="236"/>
      <c r="GD1103" s="236"/>
      <c r="GE1103" s="236"/>
      <c r="GF1103" s="236"/>
      <c r="GG1103" s="236"/>
      <c r="GH1103" s="236"/>
      <c r="GI1103" s="236"/>
      <c r="GJ1103" s="236"/>
      <c r="GK1103" s="236"/>
      <c r="GL1103" s="236"/>
      <c r="GM1103" s="236"/>
      <c r="GN1103" s="236"/>
      <c r="GO1103" s="236"/>
      <c r="GP1103" s="236"/>
      <c r="GQ1103" s="236"/>
      <c r="GR1103" s="236"/>
      <c r="GS1103" s="236"/>
      <c r="GT1103" s="236"/>
      <c r="GU1103" s="236"/>
      <c r="GV1103" s="236"/>
      <c r="GW1103" s="236"/>
      <c r="GX1103" s="236"/>
      <c r="GY1103" s="236"/>
      <c r="GZ1103" s="236"/>
      <c r="HA1103" s="236"/>
      <c r="HB1103" s="236"/>
      <c r="HC1103" s="236"/>
      <c r="HD1103" s="236"/>
      <c r="HE1103" s="236"/>
      <c r="HF1103" s="236"/>
      <c r="HG1103" s="236"/>
      <c r="HH1103" s="236"/>
      <c r="HI1103" s="236"/>
      <c r="HJ1103" s="236"/>
      <c r="HK1103" s="236"/>
      <c r="HL1103" s="236"/>
      <c r="HM1103" s="236"/>
      <c r="HN1103" s="236"/>
      <c r="HO1103" s="236"/>
      <c r="HP1103" s="236"/>
      <c r="HQ1103" s="236"/>
      <c r="HR1103" s="236"/>
      <c r="HS1103" s="236"/>
      <c r="HT1103" s="236"/>
      <c r="HU1103" s="236"/>
      <c r="HV1103" s="236"/>
      <c r="HW1103" s="236"/>
      <c r="HX1103" s="236"/>
      <c r="HY1103" s="236"/>
      <c r="HZ1103" s="236"/>
      <c r="IA1103" s="236"/>
      <c r="IB1103" s="236"/>
      <c r="IC1103" s="236"/>
      <c r="ID1103" s="236"/>
      <c r="IE1103" s="236"/>
      <c r="IF1103" s="236"/>
      <c r="IG1103" s="236"/>
      <c r="IH1103" s="236"/>
      <c r="II1103" s="236"/>
      <c r="IJ1103" s="236"/>
      <c r="IK1103" s="236"/>
      <c r="IL1103" s="236"/>
      <c r="IM1103" s="236"/>
      <c r="IN1103" s="236"/>
      <c r="IO1103" s="236"/>
      <c r="IP1103" s="236"/>
      <c r="IQ1103" s="236"/>
      <c r="IR1103" s="236"/>
      <c r="IS1103" s="236"/>
      <c r="IT1103" s="236"/>
      <c r="IU1103" s="236"/>
      <c r="IV1103" s="236"/>
      <c r="IW1103" s="236"/>
      <c r="IX1103" s="236"/>
      <c r="IY1103" s="236"/>
      <c r="IZ1103" s="236"/>
      <c r="JA1103" s="236"/>
      <c r="JB1103" s="236"/>
      <c r="JC1103" s="236"/>
      <c r="JD1103" s="236"/>
      <c r="JE1103" s="236"/>
      <c r="JF1103" s="236"/>
      <c r="JG1103" s="236"/>
      <c r="JH1103" s="236"/>
      <c r="JI1103" s="236"/>
      <c r="JJ1103" s="236"/>
      <c r="JK1103" s="236"/>
      <c r="JL1103" s="236"/>
      <c r="JM1103" s="236"/>
      <c r="JN1103" s="236"/>
      <c r="JO1103" s="236"/>
      <c r="JP1103" s="236"/>
      <c r="JQ1103" s="236"/>
      <c r="JR1103" s="236"/>
      <c r="JS1103" s="236"/>
      <c r="JT1103" s="236"/>
      <c r="JU1103" s="236"/>
      <c r="JV1103" s="236"/>
      <c r="JW1103" s="236"/>
      <c r="JX1103" s="236"/>
      <c r="JY1103" s="236"/>
      <c r="JZ1103" s="236"/>
      <c r="KA1103" s="236"/>
      <c r="KB1103" s="236"/>
      <c r="KC1103" s="236"/>
      <c r="KD1103" s="236"/>
      <c r="KE1103" s="236"/>
      <c r="KF1103" s="236"/>
      <c r="KG1103" s="236"/>
      <c r="KH1103" s="236"/>
      <c r="KI1103" s="236"/>
      <c r="KJ1103" s="236"/>
      <c r="KK1103" s="236"/>
      <c r="KL1103" s="236"/>
      <c r="KM1103" s="236"/>
      <c r="KN1103" s="236"/>
      <c r="KO1103" s="236"/>
      <c r="KP1103" s="236"/>
      <c r="KQ1103" s="236"/>
      <c r="KR1103" s="236"/>
      <c r="KS1103" s="236"/>
      <c r="KT1103" s="236"/>
      <c r="KU1103" s="236"/>
      <c r="KV1103" s="236"/>
      <c r="KW1103" s="236"/>
      <c r="KX1103" s="236"/>
      <c r="KY1103" s="236"/>
      <c r="KZ1103" s="236"/>
      <c r="LA1103" s="236"/>
      <c r="LB1103" s="236"/>
      <c r="LC1103" s="236"/>
      <c r="LD1103" s="236"/>
      <c r="LE1103" s="236"/>
      <c r="LF1103" s="236"/>
      <c r="LG1103" s="236"/>
      <c r="LH1103" s="236"/>
      <c r="LI1103" s="236"/>
      <c r="LJ1103" s="236"/>
      <c r="LK1103" s="236"/>
      <c r="LL1103" s="236"/>
      <c r="LM1103" s="236"/>
      <c r="LN1103" s="236"/>
      <c r="LO1103" s="236"/>
      <c r="LP1103" s="236"/>
      <c r="LQ1103" s="236"/>
      <c r="LR1103" s="236"/>
      <c r="LS1103" s="236"/>
      <c r="LT1103" s="236"/>
      <c r="LU1103" s="236"/>
      <c r="LV1103" s="236"/>
      <c r="LW1103" s="236"/>
      <c r="LX1103" s="236"/>
      <c r="LY1103" s="236"/>
      <c r="LZ1103" s="236"/>
      <c r="MA1103" s="236"/>
      <c r="MB1103" s="236"/>
      <c r="MC1103" s="236"/>
      <c r="MD1103" s="236"/>
      <c r="ME1103" s="236"/>
      <c r="MF1103" s="236"/>
      <c r="MG1103" s="236"/>
      <c r="MH1103" s="236"/>
      <c r="MI1103" s="236"/>
      <c r="MJ1103" s="236"/>
      <c r="MK1103" s="236"/>
      <c r="ML1103" s="236"/>
      <c r="MM1103" s="236"/>
      <c r="MN1103" s="236"/>
      <c r="MO1103" s="236"/>
      <c r="MP1103" s="236"/>
      <c r="MQ1103" s="236"/>
      <c r="MR1103" s="236"/>
      <c r="MS1103" s="236"/>
      <c r="MT1103" s="236"/>
      <c r="MU1103" s="236"/>
      <c r="MV1103" s="236"/>
      <c r="MW1103" s="236"/>
      <c r="MX1103" s="236"/>
      <c r="MY1103" s="236"/>
      <c r="MZ1103" s="236"/>
      <c r="NA1103" s="236"/>
      <c r="NB1103" s="236"/>
      <c r="NC1103" s="236"/>
      <c r="ND1103" s="236"/>
      <c r="NE1103" s="236"/>
      <c r="NF1103" s="236"/>
      <c r="NG1103" s="236"/>
      <c r="NH1103" s="236"/>
      <c r="NI1103" s="236"/>
      <c r="NJ1103" s="236"/>
      <c r="NK1103" s="236"/>
      <c r="NL1103" s="236"/>
      <c r="NM1103" s="236"/>
      <c r="NN1103" s="236"/>
      <c r="NO1103" s="236"/>
      <c r="NP1103" s="236"/>
      <c r="NQ1103" s="236"/>
      <c r="NR1103" s="236"/>
      <c r="NS1103" s="236"/>
      <c r="NT1103" s="236"/>
      <c r="NU1103" s="236"/>
      <c r="NV1103" s="236"/>
      <c r="NW1103" s="236"/>
      <c r="NX1103" s="236"/>
      <c r="NY1103" s="236"/>
      <c r="NZ1103" s="236"/>
      <c r="OA1103" s="236"/>
      <c r="OB1103" s="236"/>
      <c r="OC1103" s="236"/>
      <c r="OD1103" s="236"/>
      <c r="OE1103" s="236"/>
      <c r="OF1103" s="236"/>
      <c r="OG1103" s="236"/>
      <c r="OH1103" s="236"/>
      <c r="OI1103" s="236"/>
      <c r="OJ1103" s="236"/>
      <c r="OK1103" s="236"/>
      <c r="OL1103" s="236"/>
      <c r="OM1103" s="236"/>
      <c r="ON1103" s="236"/>
      <c r="OO1103" s="236"/>
      <c r="OP1103" s="236"/>
      <c r="OQ1103" s="236"/>
      <c r="OR1103" s="236"/>
      <c r="OS1103" s="236"/>
      <c r="OT1103" s="236"/>
      <c r="OU1103" s="236"/>
      <c r="OV1103" s="236"/>
    </row>
    <row r="1104" spans="2:412" ht="12.75" customHeight="1" x14ac:dyDescent="0.2">
      <c r="B1104" s="236"/>
      <c r="C1104" s="236"/>
      <c r="D1104" s="236"/>
      <c r="E1104" s="236"/>
      <c r="F1104" s="236"/>
      <c r="J1104" s="242"/>
      <c r="K1104" s="236"/>
      <c r="L1104" s="255"/>
      <c r="M1104" s="236"/>
      <c r="N1104" s="236"/>
      <c r="O1104" s="236"/>
      <c r="P1104" s="239"/>
      <c r="Q1104" s="236"/>
      <c r="R1104" s="236"/>
      <c r="S1104" s="236"/>
      <c r="T1104" s="236"/>
      <c r="U1104" s="236"/>
      <c r="V1104" s="236"/>
      <c r="W1104" s="236"/>
      <c r="X1104" s="236"/>
      <c r="Y1104" s="236"/>
      <c r="Z1104" s="236"/>
      <c r="AA1104" s="236"/>
      <c r="AB1104" s="236"/>
      <c r="AC1104" s="236"/>
      <c r="AD1104" s="236"/>
      <c r="AE1104" s="236"/>
      <c r="AF1104" s="236"/>
      <c r="AG1104" s="236"/>
      <c r="AH1104" s="236"/>
      <c r="AI1104" s="236"/>
      <c r="AJ1104" s="236"/>
      <c r="AK1104" s="236"/>
      <c r="AL1104" s="236"/>
      <c r="AM1104" s="236"/>
      <c r="AN1104" s="236"/>
      <c r="AO1104" s="236"/>
      <c r="AP1104" s="236"/>
      <c r="AQ1104" s="236"/>
      <c r="AR1104" s="236"/>
      <c r="AS1104" s="236"/>
      <c r="AT1104" s="236"/>
      <c r="AU1104" s="236"/>
      <c r="AV1104" s="236"/>
      <c r="AW1104" s="236"/>
      <c r="AX1104" s="236"/>
      <c r="AY1104" s="236"/>
      <c r="AZ1104" s="236"/>
      <c r="BA1104" s="236"/>
      <c r="BB1104" s="236"/>
      <c r="BC1104" s="236"/>
      <c r="BD1104" s="236"/>
      <c r="BE1104" s="236"/>
      <c r="BF1104" s="236"/>
      <c r="BG1104" s="236"/>
      <c r="BH1104" s="236"/>
      <c r="BI1104" s="236"/>
      <c r="BJ1104" s="236"/>
      <c r="BK1104" s="236"/>
      <c r="BL1104" s="236"/>
      <c r="BM1104" s="236"/>
      <c r="BN1104" s="236"/>
      <c r="BO1104" s="236"/>
      <c r="BP1104" s="236"/>
      <c r="BQ1104" s="236"/>
      <c r="BR1104" s="236"/>
      <c r="BS1104" s="236"/>
      <c r="BT1104" s="236"/>
      <c r="BU1104" s="236"/>
      <c r="BV1104" s="236"/>
      <c r="BW1104" s="236"/>
      <c r="BX1104" s="236"/>
      <c r="BY1104" s="236"/>
      <c r="BZ1104" s="236"/>
      <c r="CA1104" s="236"/>
      <c r="CB1104" s="236"/>
      <c r="CC1104" s="236"/>
      <c r="CD1104" s="236"/>
      <c r="CE1104" s="236"/>
      <c r="CF1104" s="236"/>
      <c r="CG1104" s="236"/>
      <c r="CH1104" s="236"/>
      <c r="CI1104" s="236"/>
      <c r="CJ1104" s="236"/>
      <c r="CK1104" s="236"/>
      <c r="CL1104" s="236"/>
      <c r="CM1104" s="236"/>
      <c r="CN1104" s="236"/>
      <c r="CO1104" s="236"/>
      <c r="CP1104" s="236"/>
      <c r="CQ1104" s="236"/>
      <c r="CR1104" s="236"/>
      <c r="CS1104" s="236"/>
      <c r="CT1104" s="236"/>
      <c r="CU1104" s="236"/>
      <c r="CV1104" s="236"/>
      <c r="CW1104" s="236"/>
      <c r="CX1104" s="236"/>
      <c r="CY1104" s="236"/>
      <c r="CZ1104" s="236"/>
      <c r="DA1104" s="236"/>
      <c r="DB1104" s="236"/>
      <c r="DC1104" s="236"/>
      <c r="DD1104" s="236"/>
      <c r="DE1104" s="236"/>
      <c r="DF1104" s="236"/>
      <c r="DG1104" s="236"/>
      <c r="DH1104" s="236"/>
      <c r="DI1104" s="236"/>
      <c r="DJ1104" s="236"/>
      <c r="DK1104" s="236"/>
      <c r="DL1104" s="236"/>
      <c r="DM1104" s="236"/>
      <c r="DN1104" s="236"/>
      <c r="DO1104" s="236"/>
      <c r="DP1104" s="236"/>
      <c r="DQ1104" s="236"/>
      <c r="DR1104" s="236"/>
      <c r="DS1104" s="236"/>
      <c r="DT1104" s="236"/>
      <c r="DU1104" s="236"/>
      <c r="DV1104" s="236"/>
      <c r="DW1104" s="236"/>
      <c r="DX1104" s="236"/>
      <c r="DY1104" s="236"/>
      <c r="DZ1104" s="236"/>
      <c r="EA1104" s="236"/>
      <c r="EB1104" s="236"/>
      <c r="EC1104" s="236"/>
      <c r="ED1104" s="236"/>
      <c r="EE1104" s="236"/>
      <c r="EF1104" s="236"/>
      <c r="EG1104" s="236"/>
      <c r="EH1104" s="236"/>
      <c r="EI1104" s="236"/>
      <c r="EJ1104" s="236"/>
      <c r="EK1104" s="236"/>
      <c r="EL1104" s="236"/>
      <c r="EM1104" s="236"/>
      <c r="EN1104" s="236"/>
      <c r="EO1104" s="236"/>
      <c r="EP1104" s="236"/>
      <c r="EQ1104" s="236"/>
      <c r="ER1104" s="236"/>
      <c r="ES1104" s="236"/>
      <c r="ET1104" s="236"/>
      <c r="EU1104" s="236"/>
      <c r="EV1104" s="236"/>
      <c r="EW1104" s="236"/>
      <c r="EX1104" s="236"/>
      <c r="EY1104" s="236"/>
      <c r="EZ1104" s="236"/>
      <c r="FA1104" s="236"/>
      <c r="FB1104" s="236"/>
      <c r="FC1104" s="236"/>
      <c r="FD1104" s="236"/>
      <c r="FE1104" s="236"/>
      <c r="FF1104" s="236"/>
      <c r="FG1104" s="236"/>
      <c r="FH1104" s="236"/>
      <c r="FI1104" s="236"/>
      <c r="FJ1104" s="236"/>
      <c r="FK1104" s="236"/>
      <c r="FL1104" s="236"/>
      <c r="FM1104" s="236"/>
      <c r="FN1104" s="236"/>
      <c r="FO1104" s="236"/>
      <c r="FP1104" s="236"/>
      <c r="FQ1104" s="236"/>
      <c r="FR1104" s="236"/>
      <c r="FS1104" s="236"/>
      <c r="FT1104" s="236"/>
      <c r="FU1104" s="236"/>
      <c r="FV1104" s="236"/>
      <c r="FW1104" s="236"/>
      <c r="FX1104" s="236"/>
      <c r="FY1104" s="236"/>
      <c r="FZ1104" s="236"/>
      <c r="GA1104" s="236"/>
      <c r="GB1104" s="236"/>
      <c r="GC1104" s="236"/>
      <c r="GD1104" s="236"/>
      <c r="GE1104" s="236"/>
      <c r="GF1104" s="236"/>
      <c r="GG1104" s="236"/>
      <c r="GH1104" s="236"/>
      <c r="GI1104" s="236"/>
      <c r="GJ1104" s="236"/>
      <c r="GK1104" s="236"/>
      <c r="GL1104" s="236"/>
      <c r="GM1104" s="236"/>
      <c r="GN1104" s="236"/>
      <c r="GO1104" s="236"/>
      <c r="GP1104" s="236"/>
      <c r="GQ1104" s="236"/>
      <c r="GR1104" s="236"/>
      <c r="GS1104" s="236"/>
      <c r="GT1104" s="236"/>
      <c r="GU1104" s="236"/>
      <c r="GV1104" s="236"/>
      <c r="GW1104" s="236"/>
      <c r="GX1104" s="236"/>
      <c r="GY1104" s="236"/>
      <c r="GZ1104" s="236"/>
      <c r="HA1104" s="236"/>
      <c r="HB1104" s="236"/>
      <c r="HC1104" s="236"/>
      <c r="HD1104" s="236"/>
      <c r="HE1104" s="236"/>
      <c r="HF1104" s="236"/>
      <c r="HG1104" s="236"/>
      <c r="HH1104" s="236"/>
      <c r="HI1104" s="236"/>
      <c r="HJ1104" s="236"/>
      <c r="HK1104" s="236"/>
      <c r="HL1104" s="236"/>
      <c r="HM1104" s="236"/>
      <c r="HN1104" s="236"/>
      <c r="HO1104" s="236"/>
      <c r="HP1104" s="236"/>
      <c r="HQ1104" s="236"/>
      <c r="HR1104" s="236"/>
      <c r="HS1104" s="236"/>
      <c r="HT1104" s="236"/>
      <c r="HU1104" s="236"/>
      <c r="HV1104" s="236"/>
      <c r="HW1104" s="236"/>
      <c r="HX1104" s="236"/>
      <c r="HY1104" s="236"/>
      <c r="HZ1104" s="236"/>
      <c r="IA1104" s="236"/>
      <c r="IB1104" s="236"/>
      <c r="IC1104" s="236"/>
      <c r="ID1104" s="236"/>
      <c r="IE1104" s="236"/>
      <c r="IF1104" s="236"/>
      <c r="IG1104" s="236"/>
      <c r="IH1104" s="236"/>
      <c r="II1104" s="236"/>
      <c r="IJ1104" s="236"/>
      <c r="IK1104" s="236"/>
      <c r="IL1104" s="236"/>
      <c r="IM1104" s="236"/>
      <c r="IN1104" s="236"/>
      <c r="IO1104" s="236"/>
      <c r="IP1104" s="236"/>
      <c r="IQ1104" s="236"/>
      <c r="IR1104" s="236"/>
      <c r="IS1104" s="236"/>
      <c r="IT1104" s="236"/>
      <c r="IU1104" s="236"/>
      <c r="IV1104" s="236"/>
      <c r="IW1104" s="236"/>
      <c r="IX1104" s="236"/>
      <c r="IY1104" s="236"/>
      <c r="IZ1104" s="236"/>
      <c r="JA1104" s="236"/>
      <c r="JB1104" s="236"/>
      <c r="JC1104" s="236"/>
      <c r="JD1104" s="236"/>
      <c r="JE1104" s="236"/>
      <c r="JF1104" s="236"/>
      <c r="JG1104" s="236"/>
      <c r="JH1104" s="236"/>
      <c r="JI1104" s="236"/>
      <c r="JJ1104" s="236"/>
      <c r="JK1104" s="236"/>
      <c r="JL1104" s="236"/>
      <c r="JM1104" s="236"/>
      <c r="JN1104" s="236"/>
      <c r="JO1104" s="236"/>
      <c r="JP1104" s="236"/>
      <c r="JQ1104" s="236"/>
      <c r="JR1104" s="236"/>
      <c r="JS1104" s="236"/>
      <c r="JT1104" s="236"/>
      <c r="JU1104" s="236"/>
      <c r="JV1104" s="236"/>
      <c r="JW1104" s="236"/>
      <c r="JX1104" s="236"/>
      <c r="JY1104" s="236"/>
      <c r="JZ1104" s="236"/>
      <c r="KA1104" s="236"/>
      <c r="KB1104" s="236"/>
      <c r="KC1104" s="236"/>
      <c r="KD1104" s="236"/>
      <c r="KE1104" s="236"/>
      <c r="KF1104" s="236"/>
      <c r="KG1104" s="236"/>
      <c r="KH1104" s="236"/>
      <c r="KI1104" s="236"/>
      <c r="KJ1104" s="236"/>
      <c r="KK1104" s="236"/>
      <c r="KL1104" s="236"/>
      <c r="KM1104" s="236"/>
      <c r="KN1104" s="236"/>
      <c r="KO1104" s="236"/>
      <c r="KP1104" s="236"/>
      <c r="KQ1104" s="236"/>
      <c r="KR1104" s="236"/>
      <c r="KS1104" s="236"/>
      <c r="KT1104" s="236"/>
      <c r="KU1104" s="236"/>
      <c r="KV1104" s="236"/>
      <c r="KW1104" s="236"/>
      <c r="KX1104" s="236"/>
      <c r="KY1104" s="236"/>
      <c r="KZ1104" s="236"/>
      <c r="LA1104" s="236"/>
      <c r="LB1104" s="236"/>
      <c r="LC1104" s="236"/>
      <c r="LD1104" s="236"/>
      <c r="LE1104" s="236"/>
      <c r="LF1104" s="236"/>
      <c r="LG1104" s="236"/>
      <c r="LH1104" s="236"/>
      <c r="LI1104" s="236"/>
      <c r="LJ1104" s="236"/>
      <c r="LK1104" s="236"/>
      <c r="LL1104" s="236"/>
      <c r="LM1104" s="236"/>
      <c r="LN1104" s="236"/>
      <c r="LO1104" s="236"/>
      <c r="LP1104" s="236"/>
      <c r="LQ1104" s="236"/>
      <c r="LR1104" s="236"/>
      <c r="LS1104" s="236"/>
      <c r="LT1104" s="236"/>
      <c r="LU1104" s="236"/>
      <c r="LV1104" s="236"/>
      <c r="LW1104" s="236"/>
      <c r="LX1104" s="236"/>
      <c r="LY1104" s="236"/>
      <c r="LZ1104" s="236"/>
      <c r="MA1104" s="236"/>
      <c r="MB1104" s="236"/>
      <c r="MC1104" s="236"/>
      <c r="MD1104" s="236"/>
      <c r="ME1104" s="236"/>
      <c r="MF1104" s="236"/>
      <c r="MG1104" s="236"/>
      <c r="MH1104" s="236"/>
      <c r="MI1104" s="236"/>
      <c r="MJ1104" s="236"/>
      <c r="MK1104" s="236"/>
      <c r="ML1104" s="236"/>
      <c r="MM1104" s="236"/>
      <c r="MN1104" s="236"/>
      <c r="MO1104" s="236"/>
      <c r="MP1104" s="236"/>
      <c r="MQ1104" s="236"/>
      <c r="MR1104" s="236"/>
      <c r="MS1104" s="236"/>
      <c r="MT1104" s="236"/>
      <c r="MU1104" s="236"/>
      <c r="MV1104" s="236"/>
      <c r="MW1104" s="236"/>
      <c r="MX1104" s="236"/>
      <c r="MY1104" s="236"/>
      <c r="MZ1104" s="236"/>
      <c r="NA1104" s="236"/>
      <c r="NB1104" s="236"/>
      <c r="NC1104" s="236"/>
      <c r="ND1104" s="236"/>
      <c r="NE1104" s="236"/>
      <c r="NF1104" s="236"/>
      <c r="NG1104" s="236"/>
      <c r="NH1104" s="236"/>
      <c r="NI1104" s="236"/>
      <c r="NJ1104" s="236"/>
      <c r="NK1104" s="236"/>
      <c r="NL1104" s="236"/>
      <c r="NM1104" s="236"/>
      <c r="NN1104" s="236"/>
      <c r="NO1104" s="236"/>
      <c r="NP1104" s="236"/>
      <c r="NQ1104" s="236"/>
      <c r="NR1104" s="236"/>
      <c r="NS1104" s="236"/>
      <c r="NT1104" s="236"/>
      <c r="NU1104" s="236"/>
      <c r="NV1104" s="236"/>
      <c r="NW1104" s="236"/>
      <c r="NX1104" s="236"/>
      <c r="NY1104" s="236"/>
      <c r="NZ1104" s="236"/>
      <c r="OA1104" s="236"/>
      <c r="OB1104" s="236"/>
      <c r="OC1104" s="236"/>
      <c r="OD1104" s="236"/>
      <c r="OE1104" s="236"/>
      <c r="OF1104" s="236"/>
      <c r="OG1104" s="236"/>
      <c r="OH1104" s="236"/>
      <c r="OI1104" s="236"/>
      <c r="OJ1104" s="236"/>
      <c r="OK1104" s="236"/>
      <c r="OL1104" s="236"/>
      <c r="OM1104" s="236"/>
      <c r="ON1104" s="236"/>
      <c r="OO1104" s="236"/>
      <c r="OP1104" s="236"/>
      <c r="OQ1104" s="236"/>
      <c r="OR1104" s="236"/>
      <c r="OS1104" s="236"/>
      <c r="OT1104" s="236"/>
      <c r="OU1104" s="236"/>
      <c r="OV1104" s="236"/>
    </row>
    <row r="1105" spans="1:412" s="385" customFormat="1" ht="12.75" customHeight="1" x14ac:dyDescent="0.2">
      <c r="A1105" s="381" t="s">
        <v>343</v>
      </c>
      <c r="B1105" s="382"/>
      <c r="C1105" s="382"/>
      <c r="D1105" s="382"/>
      <c r="E1105" s="382"/>
      <c r="F1105" s="382"/>
      <c r="G1105" s="382"/>
      <c r="H1105" s="382"/>
      <c r="I1105" s="383"/>
      <c r="J1105" s="383"/>
      <c r="K1105" s="382"/>
      <c r="L1105" s="382"/>
      <c r="M1105" s="382"/>
      <c r="N1105" s="382"/>
      <c r="O1105" s="382"/>
      <c r="P1105" s="384"/>
      <c r="Q1105" s="382"/>
      <c r="R1105" s="382"/>
      <c r="S1105" s="382"/>
      <c r="T1105" s="382"/>
      <c r="U1105" s="382"/>
      <c r="V1105" s="382"/>
      <c r="W1105" s="382"/>
      <c r="X1105" s="382"/>
      <c r="Y1105" s="382"/>
      <c r="Z1105" s="382"/>
      <c r="AA1105" s="382"/>
      <c r="AB1105" s="382"/>
      <c r="AC1105" s="382"/>
      <c r="AD1105" s="382"/>
      <c r="AE1105" s="382"/>
      <c r="AF1105" s="382"/>
      <c r="AG1105" s="382"/>
      <c r="AH1105" s="382"/>
      <c r="AI1105" s="382"/>
      <c r="AJ1105" s="382"/>
      <c r="AK1105" s="382"/>
      <c r="AL1105" s="382"/>
      <c r="AM1105" s="382"/>
      <c r="AN1105" s="382"/>
      <c r="AO1105" s="382"/>
      <c r="AP1105" s="382"/>
      <c r="AQ1105" s="382"/>
      <c r="AR1105" s="382"/>
      <c r="AS1105" s="382"/>
      <c r="AT1105" s="382"/>
      <c r="AU1105" s="382"/>
      <c r="AV1105" s="382"/>
      <c r="AW1105" s="382"/>
      <c r="AX1105" s="382"/>
      <c r="AY1105" s="382"/>
      <c r="AZ1105" s="382"/>
      <c r="BA1105" s="382"/>
      <c r="BB1105" s="382"/>
      <c r="BC1105" s="382"/>
      <c r="BD1105" s="382"/>
      <c r="BE1105" s="382"/>
      <c r="BF1105" s="382"/>
      <c r="BG1105" s="382"/>
      <c r="BH1105" s="382"/>
      <c r="BI1105" s="382"/>
      <c r="BJ1105" s="382"/>
      <c r="BK1105" s="382"/>
      <c r="BL1105" s="382"/>
      <c r="BM1105" s="382"/>
      <c r="BN1105" s="382"/>
      <c r="BO1105" s="382"/>
      <c r="BP1105" s="382"/>
      <c r="BQ1105" s="382"/>
      <c r="BR1105" s="382"/>
      <c r="BS1105" s="382"/>
      <c r="BT1105" s="382"/>
      <c r="BU1105" s="382"/>
      <c r="BV1105" s="382"/>
      <c r="BW1105" s="382"/>
      <c r="BX1105" s="382"/>
      <c r="BY1105" s="382"/>
      <c r="BZ1105" s="382"/>
      <c r="CA1105" s="382"/>
      <c r="CB1105" s="382"/>
      <c r="CC1105" s="382"/>
      <c r="CD1105" s="382"/>
      <c r="CE1105" s="382"/>
      <c r="CF1105" s="382"/>
      <c r="CG1105" s="382"/>
      <c r="CH1105" s="382"/>
      <c r="CI1105" s="382"/>
      <c r="CJ1105" s="382"/>
      <c r="CK1105" s="382"/>
      <c r="CL1105" s="382"/>
      <c r="CM1105" s="382"/>
      <c r="CN1105" s="382"/>
      <c r="CO1105" s="382"/>
      <c r="CP1105" s="382"/>
    </row>
    <row r="1106" spans="1:412" ht="12.75" customHeight="1" outlineLevel="1" x14ac:dyDescent="0.2">
      <c r="B1106" s="232"/>
      <c r="C1106" s="236"/>
      <c r="D1106" s="236"/>
      <c r="E1106" s="236"/>
      <c r="F1106" s="236"/>
      <c r="J1106" s="237"/>
      <c r="K1106" s="236"/>
      <c r="L1106" s="258"/>
      <c r="M1106" s="236"/>
      <c r="N1106" s="236"/>
      <c r="O1106" s="236"/>
      <c r="P1106" s="239"/>
      <c r="Q1106" s="236"/>
      <c r="R1106" s="259"/>
      <c r="S1106" s="259"/>
      <c r="T1106" s="259"/>
      <c r="U1106" s="259"/>
      <c r="V1106" s="259"/>
      <c r="W1106" s="259"/>
      <c r="X1106" s="259"/>
      <c r="Y1106" s="259"/>
      <c r="Z1106" s="259"/>
      <c r="AA1106" s="259"/>
      <c r="AB1106" s="259"/>
      <c r="AC1106" s="259"/>
      <c r="AD1106" s="259"/>
      <c r="AE1106" s="259"/>
      <c r="AF1106" s="259"/>
      <c r="AG1106" s="259"/>
      <c r="AH1106" s="259"/>
      <c r="AI1106" s="259"/>
      <c r="AJ1106" s="259"/>
      <c r="AK1106" s="259"/>
      <c r="AL1106" s="259"/>
      <c r="AM1106" s="259"/>
      <c r="AN1106" s="259"/>
      <c r="AO1106" s="259"/>
      <c r="AP1106" s="259"/>
      <c r="AQ1106" s="259"/>
      <c r="AR1106" s="259"/>
      <c r="AS1106" s="259"/>
      <c r="AT1106" s="259"/>
      <c r="AU1106" s="259"/>
      <c r="AV1106" s="259"/>
      <c r="AW1106" s="259"/>
      <c r="AX1106" s="259"/>
      <c r="AY1106" s="259"/>
      <c r="AZ1106" s="259"/>
      <c r="BA1106" s="259"/>
      <c r="BB1106" s="259"/>
      <c r="BC1106" s="259"/>
      <c r="BD1106" s="259"/>
      <c r="BE1106" s="259"/>
      <c r="BF1106" s="259"/>
      <c r="BG1106" s="259"/>
      <c r="BH1106" s="259"/>
      <c r="BI1106" s="259"/>
      <c r="BJ1106" s="259"/>
      <c r="BK1106" s="259"/>
      <c r="BL1106" s="259"/>
      <c r="BM1106" s="259"/>
      <c r="BN1106" s="259"/>
      <c r="BO1106" s="259"/>
      <c r="BP1106" s="259"/>
      <c r="BQ1106" s="259"/>
      <c r="BR1106" s="259"/>
      <c r="BS1106" s="259"/>
      <c r="BT1106" s="259"/>
      <c r="BU1106" s="259"/>
      <c r="BV1106" s="259"/>
      <c r="BW1106" s="259"/>
      <c r="BX1106" s="259"/>
      <c r="BY1106" s="259"/>
      <c r="BZ1106" s="259"/>
      <c r="CA1106" s="259"/>
      <c r="CB1106" s="259"/>
      <c r="CC1106" s="259"/>
      <c r="CD1106" s="259"/>
      <c r="CE1106" s="259"/>
      <c r="CF1106" s="259"/>
      <c r="CG1106" s="259"/>
      <c r="CH1106" s="259"/>
      <c r="CI1106" s="259"/>
      <c r="CJ1106" s="259"/>
      <c r="CK1106" s="259"/>
      <c r="CL1106" s="259"/>
      <c r="CM1106" s="259"/>
      <c r="CN1106" s="259"/>
      <c r="CO1106" s="259"/>
      <c r="CP1106" s="259"/>
      <c r="CQ1106" s="259"/>
      <c r="CR1106" s="259"/>
      <c r="CS1106" s="259"/>
      <c r="CT1106" s="259"/>
      <c r="CU1106" s="259"/>
      <c r="CV1106" s="259"/>
      <c r="CW1106" s="259"/>
      <c r="CX1106" s="259"/>
      <c r="CY1106" s="259"/>
      <c r="CZ1106" s="259"/>
      <c r="DA1106" s="259"/>
      <c r="DB1106" s="259"/>
      <c r="DC1106" s="259"/>
      <c r="DD1106" s="259"/>
      <c r="DE1106" s="259"/>
      <c r="DF1106" s="259"/>
      <c r="DG1106" s="259"/>
      <c r="DH1106" s="259"/>
      <c r="DI1106" s="259"/>
      <c r="DJ1106" s="259"/>
      <c r="DK1106" s="259"/>
      <c r="DL1106" s="259"/>
      <c r="DM1106" s="259"/>
      <c r="DN1106" s="259"/>
      <c r="DO1106" s="259"/>
      <c r="DP1106" s="259"/>
      <c r="DQ1106" s="259"/>
      <c r="DR1106" s="259"/>
      <c r="DS1106" s="259"/>
      <c r="DT1106" s="259"/>
      <c r="DU1106" s="259"/>
      <c r="DV1106" s="259"/>
      <c r="DW1106" s="259"/>
      <c r="DX1106" s="259"/>
      <c r="DY1106" s="259"/>
      <c r="DZ1106" s="259"/>
      <c r="EA1106" s="259"/>
      <c r="EB1106" s="259"/>
      <c r="EC1106" s="259"/>
      <c r="ED1106" s="259"/>
      <c r="EE1106" s="259"/>
      <c r="EF1106" s="259"/>
      <c r="EG1106" s="259"/>
      <c r="EH1106" s="259"/>
      <c r="EI1106" s="259"/>
      <c r="EJ1106" s="259"/>
      <c r="EK1106" s="259"/>
      <c r="EL1106" s="259"/>
      <c r="EM1106" s="259"/>
      <c r="EN1106" s="259"/>
      <c r="EO1106" s="259"/>
      <c r="EP1106" s="259"/>
      <c r="EQ1106" s="259"/>
      <c r="ER1106" s="259"/>
      <c r="ES1106" s="259"/>
      <c r="ET1106" s="259"/>
      <c r="EU1106" s="259"/>
      <c r="EV1106" s="259"/>
      <c r="EW1106" s="259"/>
      <c r="EX1106" s="259"/>
      <c r="EY1106" s="259"/>
      <c r="EZ1106" s="259"/>
      <c r="FA1106" s="259"/>
      <c r="FB1106" s="259"/>
      <c r="FC1106" s="259"/>
      <c r="FD1106" s="259"/>
      <c r="FE1106" s="259"/>
      <c r="FF1106" s="259"/>
      <c r="FG1106" s="259"/>
      <c r="FH1106" s="259"/>
      <c r="FI1106" s="259"/>
      <c r="FJ1106" s="259"/>
      <c r="FK1106" s="259"/>
      <c r="FL1106" s="259"/>
      <c r="FM1106" s="259"/>
      <c r="FN1106" s="259"/>
      <c r="FO1106" s="259"/>
      <c r="FP1106" s="259"/>
      <c r="FQ1106" s="259"/>
      <c r="FR1106" s="259"/>
      <c r="FS1106" s="259"/>
      <c r="FT1106" s="259"/>
      <c r="FU1106" s="259"/>
      <c r="FV1106" s="259"/>
      <c r="FW1106" s="259"/>
      <c r="FX1106" s="259"/>
      <c r="FY1106" s="259"/>
      <c r="FZ1106" s="259"/>
      <c r="GA1106" s="259"/>
      <c r="GB1106" s="259"/>
      <c r="GC1106" s="259"/>
      <c r="GD1106" s="259"/>
      <c r="GE1106" s="259"/>
      <c r="GF1106" s="259"/>
      <c r="GG1106" s="259"/>
      <c r="GH1106" s="259"/>
      <c r="GI1106" s="259"/>
      <c r="GJ1106" s="259"/>
      <c r="GK1106" s="259"/>
      <c r="GL1106" s="259"/>
      <c r="GM1106" s="259"/>
      <c r="GN1106" s="259"/>
      <c r="GO1106" s="259"/>
      <c r="GP1106" s="259"/>
      <c r="GQ1106" s="259"/>
      <c r="GR1106" s="259"/>
      <c r="GS1106" s="259"/>
      <c r="GT1106" s="259"/>
      <c r="GU1106" s="259"/>
      <c r="GV1106" s="259"/>
      <c r="GW1106" s="259"/>
      <c r="GX1106" s="259"/>
      <c r="GY1106" s="259"/>
      <c r="GZ1106" s="259"/>
      <c r="HA1106" s="259"/>
      <c r="HB1106" s="259"/>
      <c r="HC1106" s="259"/>
      <c r="HD1106" s="259"/>
      <c r="HE1106" s="259"/>
      <c r="HF1106" s="259"/>
      <c r="HG1106" s="259"/>
      <c r="HH1106" s="259"/>
      <c r="HI1106" s="259"/>
      <c r="HJ1106" s="259"/>
      <c r="HK1106" s="259"/>
      <c r="HL1106" s="259"/>
      <c r="HM1106" s="259"/>
      <c r="HN1106" s="259"/>
      <c r="HO1106" s="259"/>
      <c r="HP1106" s="259"/>
      <c r="HQ1106" s="259"/>
      <c r="HR1106" s="259"/>
      <c r="HS1106" s="259"/>
      <c r="HT1106" s="259"/>
      <c r="HU1106" s="259"/>
      <c r="HV1106" s="259"/>
      <c r="HW1106" s="259"/>
      <c r="HX1106" s="259"/>
      <c r="HY1106" s="259"/>
      <c r="HZ1106" s="259"/>
      <c r="IA1106" s="259"/>
      <c r="IB1106" s="259"/>
      <c r="IC1106" s="259"/>
      <c r="ID1106" s="259"/>
      <c r="IE1106" s="259"/>
      <c r="IF1106" s="259"/>
      <c r="IG1106" s="259"/>
      <c r="IH1106" s="259"/>
      <c r="II1106" s="259"/>
      <c r="IJ1106" s="259"/>
      <c r="IK1106" s="259"/>
      <c r="IL1106" s="259"/>
      <c r="IM1106" s="259"/>
      <c r="IN1106" s="259"/>
      <c r="IO1106" s="259"/>
      <c r="IP1106" s="259"/>
      <c r="IQ1106" s="259"/>
      <c r="IR1106" s="259"/>
      <c r="IS1106" s="259"/>
      <c r="IT1106" s="259"/>
      <c r="IU1106" s="259"/>
      <c r="IV1106" s="259"/>
      <c r="IW1106" s="259"/>
      <c r="IX1106" s="259"/>
      <c r="IY1106" s="259"/>
      <c r="IZ1106" s="259"/>
      <c r="JA1106" s="259"/>
      <c r="JB1106" s="259"/>
      <c r="JC1106" s="259"/>
      <c r="JD1106" s="259"/>
      <c r="JE1106" s="259"/>
      <c r="JF1106" s="259"/>
      <c r="JG1106" s="259"/>
      <c r="JH1106" s="259"/>
      <c r="JI1106" s="259"/>
      <c r="JJ1106" s="259"/>
      <c r="JK1106" s="259"/>
      <c r="JL1106" s="259"/>
      <c r="JM1106" s="259"/>
      <c r="JN1106" s="259"/>
      <c r="JO1106" s="259"/>
      <c r="JP1106" s="259"/>
      <c r="JQ1106" s="259"/>
      <c r="JR1106" s="259"/>
      <c r="JS1106" s="259"/>
      <c r="JT1106" s="259"/>
      <c r="JU1106" s="259"/>
      <c r="JV1106" s="259"/>
      <c r="JW1106" s="259"/>
      <c r="JX1106" s="259"/>
      <c r="JY1106" s="259"/>
      <c r="JZ1106" s="259"/>
      <c r="KA1106" s="259"/>
      <c r="KB1106" s="259"/>
      <c r="KC1106" s="259"/>
      <c r="KD1106" s="259"/>
      <c r="KE1106" s="259"/>
      <c r="KF1106" s="259"/>
      <c r="KG1106" s="259"/>
      <c r="KH1106" s="259"/>
      <c r="KI1106" s="259"/>
      <c r="KJ1106" s="259"/>
      <c r="KK1106" s="259"/>
      <c r="KL1106" s="259"/>
      <c r="KM1106" s="259"/>
      <c r="KN1106" s="259"/>
      <c r="KO1106" s="259"/>
      <c r="KP1106" s="259"/>
      <c r="KQ1106" s="259"/>
      <c r="KR1106" s="259"/>
      <c r="KS1106" s="259"/>
      <c r="KT1106" s="259"/>
      <c r="KU1106" s="259"/>
      <c r="KV1106" s="259"/>
      <c r="KW1106" s="259"/>
      <c r="KX1106" s="259"/>
      <c r="KY1106" s="259"/>
      <c r="KZ1106" s="259"/>
      <c r="LA1106" s="259"/>
      <c r="LB1106" s="259"/>
      <c r="LC1106" s="259"/>
      <c r="LD1106" s="259"/>
      <c r="LE1106" s="259"/>
      <c r="LF1106" s="259"/>
      <c r="LG1106" s="259"/>
      <c r="LH1106" s="259"/>
      <c r="LI1106" s="259"/>
      <c r="LJ1106" s="259"/>
      <c r="LK1106" s="259"/>
      <c r="LL1106" s="259"/>
      <c r="LM1106" s="259"/>
      <c r="LN1106" s="259"/>
      <c r="LO1106" s="259"/>
      <c r="LP1106" s="259"/>
      <c r="LQ1106" s="259"/>
      <c r="LR1106" s="259"/>
      <c r="LS1106" s="259"/>
      <c r="LT1106" s="259"/>
      <c r="LU1106" s="259"/>
      <c r="LV1106" s="259"/>
      <c r="LW1106" s="259"/>
      <c r="LX1106" s="259"/>
      <c r="LY1106" s="259"/>
      <c r="LZ1106" s="259"/>
      <c r="MA1106" s="259"/>
      <c r="MB1106" s="259"/>
      <c r="MC1106" s="259"/>
      <c r="MD1106" s="259"/>
      <c r="ME1106" s="259"/>
      <c r="MF1106" s="259"/>
      <c r="MG1106" s="259"/>
      <c r="MH1106" s="259"/>
      <c r="MI1106" s="259"/>
      <c r="MJ1106" s="259"/>
      <c r="MK1106" s="259"/>
      <c r="ML1106" s="259"/>
      <c r="MM1106" s="259"/>
      <c r="MN1106" s="259"/>
      <c r="MO1106" s="259"/>
      <c r="MP1106" s="259"/>
      <c r="MQ1106" s="259"/>
      <c r="MR1106" s="259"/>
      <c r="MS1106" s="259"/>
      <c r="MT1106" s="259"/>
      <c r="MU1106" s="259"/>
      <c r="MV1106" s="259"/>
      <c r="MW1106" s="259"/>
      <c r="MX1106" s="259"/>
      <c r="MY1106" s="259"/>
      <c r="MZ1106" s="259"/>
      <c r="NA1106" s="259"/>
      <c r="NB1106" s="259"/>
      <c r="NC1106" s="259"/>
      <c r="ND1106" s="259"/>
      <c r="NE1106" s="259"/>
      <c r="NF1106" s="259"/>
      <c r="NG1106" s="259"/>
      <c r="NH1106" s="259"/>
      <c r="NI1106" s="259"/>
      <c r="NJ1106" s="259"/>
      <c r="NK1106" s="259"/>
      <c r="NL1106" s="259"/>
      <c r="NM1106" s="259"/>
      <c r="NN1106" s="259"/>
      <c r="NO1106" s="259"/>
      <c r="NP1106" s="259"/>
      <c r="NQ1106" s="259"/>
      <c r="NR1106" s="259"/>
      <c r="NS1106" s="259"/>
      <c r="NT1106" s="259"/>
      <c r="NU1106" s="259"/>
      <c r="NV1106" s="259"/>
      <c r="NW1106" s="259"/>
      <c r="NX1106" s="259"/>
      <c r="NY1106" s="259"/>
      <c r="NZ1106" s="259"/>
      <c r="OA1106" s="259"/>
      <c r="OB1106" s="259"/>
      <c r="OC1106" s="259"/>
      <c r="OD1106" s="259"/>
      <c r="OE1106" s="259"/>
      <c r="OF1106" s="259"/>
      <c r="OG1106" s="259"/>
      <c r="OH1106" s="259"/>
      <c r="OI1106" s="259"/>
      <c r="OJ1106" s="259"/>
      <c r="OK1106" s="259"/>
      <c r="OL1106" s="259"/>
      <c r="OM1106" s="259"/>
      <c r="ON1106" s="259"/>
      <c r="OO1106" s="259"/>
      <c r="OP1106" s="259"/>
      <c r="OQ1106" s="259"/>
      <c r="OR1106" s="259"/>
      <c r="OS1106" s="259"/>
      <c r="OT1106" s="259"/>
      <c r="OU1106" s="259"/>
      <c r="OV1106" s="259"/>
    </row>
    <row r="1107" spans="1:412" ht="12.75" customHeight="1" outlineLevel="1" x14ac:dyDescent="0.2">
      <c r="B1107" s="234" t="s">
        <v>281</v>
      </c>
      <c r="C1107" s="234"/>
      <c r="D1107" s="234"/>
      <c r="E1107" s="235"/>
      <c r="F1107" s="236"/>
      <c r="J1107" s="237" t="s">
        <v>18</v>
      </c>
      <c r="K1107" s="238"/>
      <c r="L1107" s="238"/>
      <c r="M1107" s="238"/>
      <c r="N1107" s="238"/>
      <c r="O1107" s="238"/>
      <c r="P1107" s="239"/>
      <c r="Q1107" s="236"/>
      <c r="R1107" s="240">
        <f t="shared" ref="R1107:AW1107" si="588">IF(R662&lt;&gt;0,1,0)</f>
        <v>0</v>
      </c>
      <c r="S1107" s="240">
        <f t="shared" si="588"/>
        <v>0</v>
      </c>
      <c r="T1107" s="240">
        <f t="shared" si="588"/>
        <v>0</v>
      </c>
      <c r="U1107" s="240">
        <f t="shared" si="588"/>
        <v>0</v>
      </c>
      <c r="V1107" s="240">
        <f t="shared" si="588"/>
        <v>0</v>
      </c>
      <c r="W1107" s="240">
        <f t="shared" si="588"/>
        <v>0</v>
      </c>
      <c r="X1107" s="240">
        <f t="shared" si="588"/>
        <v>1</v>
      </c>
      <c r="Y1107" s="240">
        <f t="shared" si="588"/>
        <v>1</v>
      </c>
      <c r="Z1107" s="240">
        <f t="shared" si="588"/>
        <v>1</v>
      </c>
      <c r="AA1107" s="240">
        <f t="shared" si="588"/>
        <v>1</v>
      </c>
      <c r="AB1107" s="240">
        <f t="shared" si="588"/>
        <v>1</v>
      </c>
      <c r="AC1107" s="240">
        <f t="shared" si="588"/>
        <v>1</v>
      </c>
      <c r="AD1107" s="240">
        <f t="shared" si="588"/>
        <v>1</v>
      </c>
      <c r="AE1107" s="240">
        <f t="shared" si="588"/>
        <v>1</v>
      </c>
      <c r="AF1107" s="240">
        <f t="shared" si="588"/>
        <v>1</v>
      </c>
      <c r="AG1107" s="240">
        <f t="shared" si="588"/>
        <v>1</v>
      </c>
      <c r="AH1107" s="240">
        <f t="shared" si="588"/>
        <v>1</v>
      </c>
      <c r="AI1107" s="240">
        <f t="shared" si="588"/>
        <v>1</v>
      </c>
      <c r="AJ1107" s="240">
        <f t="shared" si="588"/>
        <v>1</v>
      </c>
      <c r="AK1107" s="240">
        <f t="shared" si="588"/>
        <v>1</v>
      </c>
      <c r="AL1107" s="240">
        <f t="shared" si="588"/>
        <v>1</v>
      </c>
      <c r="AM1107" s="240">
        <f t="shared" si="588"/>
        <v>1</v>
      </c>
      <c r="AN1107" s="240">
        <f t="shared" si="588"/>
        <v>1</v>
      </c>
      <c r="AO1107" s="240">
        <f t="shared" si="588"/>
        <v>0</v>
      </c>
      <c r="AP1107" s="240">
        <f t="shared" si="588"/>
        <v>0</v>
      </c>
      <c r="AQ1107" s="240">
        <f t="shared" si="588"/>
        <v>0</v>
      </c>
      <c r="AR1107" s="240">
        <f t="shared" si="588"/>
        <v>0</v>
      </c>
      <c r="AS1107" s="240">
        <f t="shared" si="588"/>
        <v>0</v>
      </c>
      <c r="AT1107" s="240">
        <f t="shared" si="588"/>
        <v>0</v>
      </c>
      <c r="AU1107" s="240">
        <f t="shared" si="588"/>
        <v>0</v>
      </c>
      <c r="AV1107" s="240">
        <f t="shared" si="588"/>
        <v>0</v>
      </c>
      <c r="AW1107" s="240">
        <f t="shared" si="588"/>
        <v>0</v>
      </c>
      <c r="AX1107" s="240">
        <f t="shared" ref="AX1107:CC1107" si="589">IF(AX662&lt;&gt;0,1,0)</f>
        <v>0</v>
      </c>
      <c r="AY1107" s="240">
        <f t="shared" si="589"/>
        <v>0</v>
      </c>
      <c r="AZ1107" s="240">
        <f t="shared" si="589"/>
        <v>0</v>
      </c>
      <c r="BA1107" s="240">
        <f t="shared" si="589"/>
        <v>0</v>
      </c>
      <c r="BB1107" s="240">
        <f t="shared" si="589"/>
        <v>0</v>
      </c>
      <c r="BC1107" s="240">
        <f t="shared" si="589"/>
        <v>0</v>
      </c>
      <c r="BD1107" s="240">
        <f t="shared" si="589"/>
        <v>0</v>
      </c>
      <c r="BE1107" s="240">
        <f t="shared" si="589"/>
        <v>0</v>
      </c>
      <c r="BF1107" s="240">
        <f t="shared" si="589"/>
        <v>0</v>
      </c>
      <c r="BG1107" s="240">
        <f t="shared" si="589"/>
        <v>0</v>
      </c>
      <c r="BH1107" s="240">
        <f t="shared" si="589"/>
        <v>0</v>
      </c>
      <c r="BI1107" s="240">
        <f t="shared" si="589"/>
        <v>0</v>
      </c>
      <c r="BJ1107" s="240">
        <f t="shared" si="589"/>
        <v>0</v>
      </c>
      <c r="BK1107" s="240">
        <f t="shared" si="589"/>
        <v>0</v>
      </c>
      <c r="BL1107" s="240">
        <f t="shared" si="589"/>
        <v>0</v>
      </c>
      <c r="BM1107" s="240">
        <f t="shared" si="589"/>
        <v>0</v>
      </c>
      <c r="BN1107" s="240">
        <f t="shared" si="589"/>
        <v>0</v>
      </c>
      <c r="BO1107" s="240">
        <f t="shared" si="589"/>
        <v>0</v>
      </c>
      <c r="BP1107" s="240">
        <f t="shared" si="589"/>
        <v>0</v>
      </c>
      <c r="BQ1107" s="240">
        <f t="shared" si="589"/>
        <v>0</v>
      </c>
      <c r="BR1107" s="240">
        <f t="shared" si="589"/>
        <v>0</v>
      </c>
      <c r="BS1107" s="240">
        <f t="shared" si="589"/>
        <v>0</v>
      </c>
      <c r="BT1107" s="240">
        <f t="shared" si="589"/>
        <v>0</v>
      </c>
      <c r="BU1107" s="240">
        <f t="shared" si="589"/>
        <v>0</v>
      </c>
      <c r="BV1107" s="240">
        <f t="shared" si="589"/>
        <v>0</v>
      </c>
      <c r="BW1107" s="240">
        <f t="shared" si="589"/>
        <v>0</v>
      </c>
      <c r="BX1107" s="240">
        <f t="shared" si="589"/>
        <v>0</v>
      </c>
      <c r="BY1107" s="240">
        <f t="shared" si="589"/>
        <v>0</v>
      </c>
      <c r="BZ1107" s="240">
        <f t="shared" si="589"/>
        <v>0</v>
      </c>
      <c r="CA1107" s="240">
        <f t="shared" si="589"/>
        <v>0</v>
      </c>
      <c r="CB1107" s="240">
        <f t="shared" si="589"/>
        <v>0</v>
      </c>
      <c r="CC1107" s="240">
        <f t="shared" si="589"/>
        <v>0</v>
      </c>
      <c r="CD1107" s="240">
        <f t="shared" ref="CD1107:CP1107" si="590">IF(CD662&lt;&gt;0,1,0)</f>
        <v>0</v>
      </c>
      <c r="CE1107" s="240">
        <f t="shared" si="590"/>
        <v>0</v>
      </c>
      <c r="CF1107" s="240">
        <f t="shared" si="590"/>
        <v>0</v>
      </c>
      <c r="CG1107" s="240">
        <f t="shared" si="590"/>
        <v>0</v>
      </c>
      <c r="CH1107" s="240">
        <f t="shared" si="590"/>
        <v>0</v>
      </c>
      <c r="CI1107" s="240">
        <f t="shared" si="590"/>
        <v>0</v>
      </c>
      <c r="CJ1107" s="240">
        <f t="shared" si="590"/>
        <v>0</v>
      </c>
      <c r="CK1107" s="240">
        <f t="shared" si="590"/>
        <v>0</v>
      </c>
      <c r="CL1107" s="240">
        <f t="shared" si="590"/>
        <v>0</v>
      </c>
      <c r="CM1107" s="240">
        <f t="shared" si="590"/>
        <v>0</v>
      </c>
      <c r="CN1107" s="240">
        <f t="shared" si="590"/>
        <v>0</v>
      </c>
      <c r="CO1107" s="240">
        <f t="shared" si="590"/>
        <v>0</v>
      </c>
      <c r="CP1107" s="240">
        <f t="shared" si="590"/>
        <v>0</v>
      </c>
      <c r="CQ1107" s="240"/>
      <c r="CR1107" s="240"/>
      <c r="CS1107" s="240"/>
      <c r="CT1107" s="240"/>
      <c r="CU1107" s="240"/>
      <c r="CV1107" s="240"/>
      <c r="CW1107" s="240"/>
      <c r="CX1107" s="240"/>
      <c r="CY1107" s="240"/>
      <c r="CZ1107" s="240"/>
      <c r="DA1107" s="240"/>
      <c r="DB1107" s="240"/>
      <c r="DC1107" s="240"/>
      <c r="DD1107" s="240"/>
      <c r="DE1107" s="240"/>
      <c r="DF1107" s="240"/>
      <c r="DG1107" s="240"/>
      <c r="DH1107" s="240"/>
      <c r="DI1107" s="240"/>
      <c r="DJ1107" s="240"/>
      <c r="DK1107" s="240"/>
      <c r="DL1107" s="240"/>
      <c r="DM1107" s="240"/>
      <c r="DN1107" s="240"/>
      <c r="DO1107" s="240"/>
      <c r="DP1107" s="240"/>
      <c r="DQ1107" s="240"/>
      <c r="DR1107" s="240"/>
      <c r="DS1107" s="240"/>
      <c r="DT1107" s="240"/>
      <c r="DU1107" s="240"/>
      <c r="DV1107" s="240"/>
      <c r="DW1107" s="240"/>
      <c r="DX1107" s="240"/>
      <c r="DY1107" s="240"/>
      <c r="DZ1107" s="240"/>
      <c r="EA1107" s="240"/>
      <c r="EB1107" s="240"/>
      <c r="EC1107" s="240"/>
      <c r="ED1107" s="240"/>
      <c r="EE1107" s="240"/>
      <c r="EF1107" s="240"/>
      <c r="EG1107" s="240"/>
      <c r="EH1107" s="240"/>
      <c r="EI1107" s="240"/>
      <c r="EJ1107" s="240"/>
      <c r="EK1107" s="240"/>
      <c r="EL1107" s="240"/>
      <c r="EM1107" s="240"/>
      <c r="EN1107" s="240"/>
      <c r="EO1107" s="240"/>
      <c r="EP1107" s="240"/>
      <c r="EQ1107" s="240"/>
      <c r="ER1107" s="240"/>
      <c r="ES1107" s="240"/>
      <c r="ET1107" s="240"/>
      <c r="EU1107" s="240"/>
      <c r="EV1107" s="240"/>
      <c r="EW1107" s="240"/>
      <c r="EX1107" s="240"/>
      <c r="EY1107" s="240"/>
      <c r="EZ1107" s="240"/>
      <c r="FA1107" s="240"/>
      <c r="FB1107" s="240"/>
      <c r="FC1107" s="240"/>
      <c r="FD1107" s="240"/>
      <c r="FE1107" s="240"/>
      <c r="FF1107" s="240"/>
      <c r="FG1107" s="240"/>
      <c r="FH1107" s="240"/>
      <c r="FI1107" s="240"/>
      <c r="FJ1107" s="240"/>
      <c r="FK1107" s="240"/>
      <c r="FL1107" s="240"/>
      <c r="FM1107" s="240"/>
      <c r="FN1107" s="240"/>
      <c r="FO1107" s="240"/>
      <c r="FP1107" s="240"/>
      <c r="FQ1107" s="240"/>
      <c r="FR1107" s="240"/>
      <c r="FS1107" s="240"/>
      <c r="FT1107" s="240"/>
      <c r="FU1107" s="240"/>
      <c r="FV1107" s="240"/>
      <c r="FW1107" s="240"/>
      <c r="FX1107" s="240"/>
      <c r="FY1107" s="240"/>
      <c r="FZ1107" s="240"/>
      <c r="GA1107" s="240"/>
      <c r="GB1107" s="240"/>
      <c r="GC1107" s="240"/>
      <c r="GD1107" s="240"/>
      <c r="GE1107" s="240"/>
      <c r="GF1107" s="240"/>
      <c r="GG1107" s="240"/>
      <c r="GH1107" s="240"/>
      <c r="GI1107" s="240"/>
      <c r="GJ1107" s="240"/>
      <c r="GK1107" s="240"/>
      <c r="GL1107" s="240"/>
      <c r="GM1107" s="240"/>
      <c r="GN1107" s="240"/>
      <c r="GO1107" s="240"/>
      <c r="GP1107" s="240"/>
      <c r="GQ1107" s="240"/>
      <c r="GR1107" s="240"/>
      <c r="GS1107" s="240"/>
      <c r="GT1107" s="240"/>
      <c r="GU1107" s="240"/>
      <c r="GV1107" s="240"/>
      <c r="GW1107" s="240"/>
      <c r="GX1107" s="240"/>
      <c r="GY1107" s="240"/>
      <c r="GZ1107" s="240"/>
      <c r="HA1107" s="240"/>
      <c r="HB1107" s="240"/>
      <c r="HC1107" s="240"/>
      <c r="HD1107" s="240"/>
      <c r="HE1107" s="240"/>
      <c r="HF1107" s="240"/>
      <c r="HG1107" s="240"/>
      <c r="HH1107" s="240"/>
      <c r="HI1107" s="240"/>
      <c r="HJ1107" s="240"/>
      <c r="HK1107" s="240"/>
      <c r="HL1107" s="240"/>
      <c r="HM1107" s="240"/>
      <c r="HN1107" s="240"/>
      <c r="HO1107" s="240"/>
      <c r="HP1107" s="240"/>
      <c r="HQ1107" s="240"/>
      <c r="HR1107" s="240"/>
      <c r="HS1107" s="240"/>
      <c r="HT1107" s="240"/>
      <c r="HU1107" s="240"/>
      <c r="HV1107" s="240"/>
      <c r="HW1107" s="240"/>
      <c r="HX1107" s="240"/>
      <c r="HY1107" s="240"/>
      <c r="HZ1107" s="240"/>
      <c r="IA1107" s="240"/>
      <c r="IB1107" s="240"/>
      <c r="IC1107" s="240"/>
      <c r="ID1107" s="240"/>
      <c r="IE1107" s="240"/>
      <c r="IF1107" s="240"/>
      <c r="IG1107" s="240"/>
      <c r="IH1107" s="240"/>
      <c r="II1107" s="240"/>
      <c r="IJ1107" s="240"/>
      <c r="IK1107" s="240"/>
      <c r="IL1107" s="240"/>
      <c r="IM1107" s="240"/>
      <c r="IN1107" s="240"/>
      <c r="IO1107" s="240"/>
      <c r="IP1107" s="240"/>
      <c r="IQ1107" s="240"/>
      <c r="IR1107" s="240"/>
      <c r="IS1107" s="240"/>
      <c r="IT1107" s="240"/>
      <c r="IU1107" s="240"/>
      <c r="IV1107" s="240"/>
      <c r="IW1107" s="240"/>
      <c r="IX1107" s="240"/>
      <c r="IY1107" s="240"/>
      <c r="IZ1107" s="240"/>
      <c r="JA1107" s="240"/>
      <c r="JB1107" s="240"/>
      <c r="JC1107" s="240"/>
      <c r="JD1107" s="240"/>
      <c r="JE1107" s="240"/>
      <c r="JF1107" s="240"/>
      <c r="JG1107" s="240"/>
      <c r="JH1107" s="240"/>
      <c r="JI1107" s="240"/>
      <c r="JJ1107" s="240"/>
      <c r="JK1107" s="240"/>
      <c r="JL1107" s="240"/>
      <c r="JM1107" s="240"/>
      <c r="JN1107" s="240"/>
      <c r="JO1107" s="240"/>
      <c r="JP1107" s="240"/>
      <c r="JQ1107" s="240"/>
      <c r="JR1107" s="240"/>
      <c r="JS1107" s="240"/>
      <c r="JT1107" s="240"/>
      <c r="JU1107" s="240"/>
      <c r="JV1107" s="240"/>
      <c r="JW1107" s="240"/>
      <c r="JX1107" s="240"/>
      <c r="JY1107" s="240"/>
      <c r="JZ1107" s="240"/>
      <c r="KA1107" s="240"/>
      <c r="KB1107" s="240"/>
      <c r="KC1107" s="240"/>
      <c r="KD1107" s="240"/>
      <c r="KE1107" s="240"/>
      <c r="KF1107" s="240"/>
      <c r="KG1107" s="240"/>
      <c r="KH1107" s="240"/>
      <c r="KI1107" s="240"/>
      <c r="KJ1107" s="240"/>
      <c r="KK1107" s="240"/>
      <c r="KL1107" s="240"/>
      <c r="KM1107" s="240"/>
      <c r="KN1107" s="240"/>
      <c r="KO1107" s="240"/>
      <c r="KP1107" s="240"/>
      <c r="KQ1107" s="240"/>
      <c r="KR1107" s="240"/>
      <c r="KS1107" s="240"/>
      <c r="KT1107" s="240"/>
      <c r="KU1107" s="240"/>
      <c r="KV1107" s="240"/>
      <c r="KW1107" s="240"/>
      <c r="KX1107" s="240"/>
      <c r="KY1107" s="240"/>
      <c r="KZ1107" s="240"/>
      <c r="LA1107" s="240"/>
      <c r="LB1107" s="240"/>
      <c r="LC1107" s="240"/>
      <c r="LD1107" s="240"/>
      <c r="LE1107" s="240"/>
      <c r="LF1107" s="240"/>
      <c r="LG1107" s="240"/>
      <c r="LH1107" s="240"/>
      <c r="LI1107" s="240"/>
      <c r="LJ1107" s="240"/>
      <c r="LK1107" s="240"/>
      <c r="LL1107" s="240"/>
      <c r="LM1107" s="240"/>
      <c r="LN1107" s="240"/>
      <c r="LO1107" s="240"/>
      <c r="LP1107" s="240"/>
      <c r="LQ1107" s="240"/>
      <c r="LR1107" s="240"/>
      <c r="LS1107" s="240"/>
      <c r="LT1107" s="240"/>
      <c r="LU1107" s="240"/>
      <c r="LV1107" s="240"/>
      <c r="LW1107" s="240"/>
      <c r="LX1107" s="240"/>
      <c r="LY1107" s="240"/>
      <c r="LZ1107" s="240"/>
      <c r="MA1107" s="240"/>
      <c r="MB1107" s="240"/>
      <c r="MC1107" s="240"/>
      <c r="MD1107" s="240"/>
      <c r="ME1107" s="240"/>
      <c r="MF1107" s="240"/>
      <c r="MG1107" s="240"/>
      <c r="MH1107" s="240"/>
      <c r="MI1107" s="240"/>
      <c r="MJ1107" s="240"/>
      <c r="MK1107" s="240"/>
      <c r="ML1107" s="240"/>
      <c r="MM1107" s="240"/>
      <c r="MN1107" s="240"/>
      <c r="MO1107" s="240"/>
      <c r="MP1107" s="240"/>
      <c r="MQ1107" s="240"/>
      <c r="MR1107" s="240"/>
      <c r="MS1107" s="240"/>
      <c r="MT1107" s="240"/>
      <c r="MU1107" s="240"/>
      <c r="MV1107" s="240"/>
      <c r="MW1107" s="240"/>
      <c r="MX1107" s="240"/>
      <c r="MY1107" s="240"/>
      <c r="MZ1107" s="240"/>
      <c r="NA1107" s="240"/>
      <c r="NB1107" s="240"/>
      <c r="NC1107" s="240"/>
      <c r="ND1107" s="240"/>
      <c r="NE1107" s="240"/>
      <c r="NF1107" s="240"/>
      <c r="NG1107" s="240"/>
      <c r="NH1107" s="240"/>
      <c r="NI1107" s="240"/>
      <c r="NJ1107" s="240"/>
      <c r="NK1107" s="240"/>
      <c r="NL1107" s="240"/>
      <c r="NM1107" s="240"/>
      <c r="NN1107" s="240"/>
      <c r="NO1107" s="240"/>
      <c r="NP1107" s="240"/>
      <c r="NQ1107" s="240"/>
      <c r="NR1107" s="240"/>
      <c r="NS1107" s="240"/>
      <c r="NT1107" s="240"/>
      <c r="NU1107" s="240"/>
      <c r="NV1107" s="240"/>
      <c r="NW1107" s="240"/>
      <c r="NX1107" s="240"/>
      <c r="NY1107" s="240"/>
      <c r="NZ1107" s="240"/>
      <c r="OA1107" s="240"/>
      <c r="OB1107" s="240"/>
      <c r="OC1107" s="240"/>
      <c r="OD1107" s="240"/>
      <c r="OE1107" s="240"/>
      <c r="OF1107" s="240"/>
      <c r="OG1107" s="240"/>
      <c r="OH1107" s="240"/>
      <c r="OI1107" s="240"/>
      <c r="OJ1107" s="240"/>
      <c r="OK1107" s="240"/>
      <c r="OL1107" s="240"/>
      <c r="OM1107" s="240"/>
      <c r="ON1107" s="240"/>
      <c r="OO1107" s="240"/>
      <c r="OP1107" s="240"/>
      <c r="OQ1107" s="240"/>
      <c r="OR1107" s="240"/>
      <c r="OS1107" s="240"/>
      <c r="OT1107" s="240"/>
      <c r="OU1107" s="240"/>
      <c r="OV1107" s="240"/>
    </row>
    <row r="1108" spans="1:412" ht="12.75" customHeight="1" outlineLevel="1" x14ac:dyDescent="0.2">
      <c r="B1108" s="234" t="s">
        <v>344</v>
      </c>
      <c r="C1108" s="234"/>
      <c r="D1108" s="234"/>
      <c r="E1108" s="235"/>
      <c r="F1108" s="236"/>
      <c r="J1108" s="237" t="s">
        <v>18</v>
      </c>
      <c r="K1108" s="238"/>
      <c r="L1108" s="238"/>
      <c r="M1108" s="238"/>
      <c r="N1108" s="238"/>
      <c r="O1108" s="238"/>
      <c r="P1108" s="239"/>
      <c r="Q1108" s="236"/>
      <c r="R1108" s="240">
        <f>Time!P21</f>
        <v>0</v>
      </c>
      <c r="S1108" s="240">
        <f>Time!Q21</f>
        <v>0</v>
      </c>
      <c r="T1108" s="240">
        <f>Time!R21</f>
        <v>0</v>
      </c>
      <c r="U1108" s="240">
        <f>Time!S21</f>
        <v>0</v>
      </c>
      <c r="V1108" s="240">
        <f>Time!T21</f>
        <v>0</v>
      </c>
      <c r="W1108" s="240">
        <f>Time!U21</f>
        <v>0</v>
      </c>
      <c r="X1108" s="240">
        <f>Time!V21</f>
        <v>1</v>
      </c>
      <c r="Y1108" s="240">
        <f>Time!W21</f>
        <v>0</v>
      </c>
      <c r="Z1108" s="240">
        <f>Time!X21</f>
        <v>0</v>
      </c>
      <c r="AA1108" s="240">
        <f>Time!Y21</f>
        <v>0</v>
      </c>
      <c r="AB1108" s="240">
        <f>Time!Z21</f>
        <v>0</v>
      </c>
      <c r="AC1108" s="240">
        <f>Time!AA21</f>
        <v>0</v>
      </c>
      <c r="AD1108" s="240">
        <f>Time!AB21</f>
        <v>0</v>
      </c>
      <c r="AE1108" s="240">
        <f>Time!AC21</f>
        <v>0</v>
      </c>
      <c r="AF1108" s="240">
        <f>Time!AD21</f>
        <v>0</v>
      </c>
      <c r="AG1108" s="240">
        <f>Time!AE21</f>
        <v>0</v>
      </c>
      <c r="AH1108" s="240">
        <f>Time!AF21</f>
        <v>0</v>
      </c>
      <c r="AI1108" s="240">
        <f>Time!AG21</f>
        <v>0</v>
      </c>
      <c r="AJ1108" s="240">
        <f>Time!AH21</f>
        <v>0</v>
      </c>
      <c r="AK1108" s="240">
        <f>Time!AI21</f>
        <v>0</v>
      </c>
      <c r="AL1108" s="240">
        <f>Time!AJ21</f>
        <v>0</v>
      </c>
      <c r="AM1108" s="240">
        <f>Time!AK21</f>
        <v>0</v>
      </c>
      <c r="AN1108" s="240">
        <f>Time!AL21</f>
        <v>0</v>
      </c>
      <c r="AO1108" s="240">
        <f>Time!AM21</f>
        <v>0</v>
      </c>
      <c r="AP1108" s="240">
        <f>Time!AN21</f>
        <v>0</v>
      </c>
      <c r="AQ1108" s="240">
        <f>Time!AO21</f>
        <v>0</v>
      </c>
      <c r="AR1108" s="240">
        <f>Time!AP21</f>
        <v>0</v>
      </c>
      <c r="AS1108" s="240">
        <f>Time!AQ21</f>
        <v>0</v>
      </c>
      <c r="AT1108" s="240">
        <f>Time!AR21</f>
        <v>0</v>
      </c>
      <c r="AU1108" s="240">
        <f>Time!AS21</f>
        <v>0</v>
      </c>
      <c r="AV1108" s="240">
        <f>Time!AT21</f>
        <v>0</v>
      </c>
      <c r="AW1108" s="240">
        <f>Time!AU21</f>
        <v>0</v>
      </c>
      <c r="AX1108" s="240">
        <f>Time!AV21</f>
        <v>0</v>
      </c>
      <c r="AY1108" s="240">
        <f>Time!AW21</f>
        <v>0</v>
      </c>
      <c r="AZ1108" s="240">
        <f>Time!AX21</f>
        <v>0</v>
      </c>
      <c r="BA1108" s="240">
        <f>Time!AY21</f>
        <v>0</v>
      </c>
      <c r="BB1108" s="240">
        <f>Time!AZ21</f>
        <v>0</v>
      </c>
      <c r="BC1108" s="240">
        <f>Time!BA21</f>
        <v>0</v>
      </c>
      <c r="BD1108" s="240">
        <f>Time!BB21</f>
        <v>0</v>
      </c>
      <c r="BE1108" s="240">
        <f>Time!BC21</f>
        <v>0</v>
      </c>
      <c r="BF1108" s="240">
        <f>Time!BD21</f>
        <v>0</v>
      </c>
      <c r="BG1108" s="240">
        <f>Time!BE21</f>
        <v>0</v>
      </c>
      <c r="BH1108" s="240">
        <f>Time!BF21</f>
        <v>0</v>
      </c>
      <c r="BI1108" s="240">
        <f>Time!BG21</f>
        <v>0</v>
      </c>
      <c r="BJ1108" s="240">
        <f>Time!BH21</f>
        <v>0</v>
      </c>
      <c r="BK1108" s="240">
        <f>Time!BI21</f>
        <v>0</v>
      </c>
      <c r="BL1108" s="240">
        <f>Time!BJ21</f>
        <v>0</v>
      </c>
      <c r="BM1108" s="240">
        <f>Time!BK21</f>
        <v>0</v>
      </c>
      <c r="BN1108" s="240">
        <f>Time!BL21</f>
        <v>0</v>
      </c>
      <c r="BO1108" s="240">
        <f>Time!BM21</f>
        <v>0</v>
      </c>
      <c r="BP1108" s="240">
        <f>Time!BN21</f>
        <v>0</v>
      </c>
      <c r="BQ1108" s="240">
        <f>Time!BO21</f>
        <v>0</v>
      </c>
      <c r="BR1108" s="240">
        <f>Time!BP21</f>
        <v>0</v>
      </c>
      <c r="BS1108" s="240">
        <f>Time!BQ21</f>
        <v>0</v>
      </c>
      <c r="BT1108" s="240">
        <f>Time!BR21</f>
        <v>0</v>
      </c>
      <c r="BU1108" s="240">
        <f>Time!BS21</f>
        <v>0</v>
      </c>
      <c r="BV1108" s="240">
        <f>Time!BT21</f>
        <v>0</v>
      </c>
      <c r="BW1108" s="240">
        <f>Time!BU21</f>
        <v>0</v>
      </c>
      <c r="BX1108" s="240">
        <f>Time!BV21</f>
        <v>0</v>
      </c>
      <c r="BY1108" s="240">
        <f>Time!BW21</f>
        <v>0</v>
      </c>
      <c r="BZ1108" s="240">
        <f>Time!BX21</f>
        <v>0</v>
      </c>
      <c r="CA1108" s="240">
        <f>Time!BY21</f>
        <v>0</v>
      </c>
      <c r="CB1108" s="240">
        <f>Time!BZ21</f>
        <v>0</v>
      </c>
      <c r="CC1108" s="240">
        <f>Time!CA21</f>
        <v>0</v>
      </c>
      <c r="CD1108" s="240">
        <f>Time!CB21</f>
        <v>0</v>
      </c>
      <c r="CE1108" s="240">
        <f>Time!CC21</f>
        <v>0</v>
      </c>
      <c r="CF1108" s="240">
        <f>Time!CD21</f>
        <v>0</v>
      </c>
      <c r="CG1108" s="240">
        <f>Time!CE21</f>
        <v>0</v>
      </c>
      <c r="CH1108" s="240">
        <f>Time!CF21</f>
        <v>0</v>
      </c>
      <c r="CI1108" s="240">
        <f>Time!CG21</f>
        <v>0</v>
      </c>
      <c r="CJ1108" s="240">
        <f>Time!CH21</f>
        <v>0</v>
      </c>
      <c r="CK1108" s="240">
        <f>Time!CI21</f>
        <v>0</v>
      </c>
      <c r="CL1108" s="240">
        <f>Time!CJ21</f>
        <v>0</v>
      </c>
      <c r="CM1108" s="240">
        <f>Time!CK21</f>
        <v>0</v>
      </c>
      <c r="CN1108" s="240">
        <f>Time!CL21</f>
        <v>0</v>
      </c>
      <c r="CO1108" s="240">
        <f>Time!CM21</f>
        <v>0</v>
      </c>
      <c r="CP1108" s="240">
        <f>Time!CN21</f>
        <v>0</v>
      </c>
      <c r="CQ1108" s="240"/>
      <c r="CR1108" s="240"/>
      <c r="CS1108" s="240"/>
      <c r="CT1108" s="240"/>
      <c r="CU1108" s="240"/>
      <c r="CV1108" s="240"/>
      <c r="CW1108" s="240"/>
      <c r="CX1108" s="240"/>
      <c r="CY1108" s="240"/>
      <c r="CZ1108" s="240"/>
      <c r="DA1108" s="240"/>
      <c r="DB1108" s="240"/>
      <c r="DC1108" s="240"/>
      <c r="DD1108" s="240"/>
      <c r="DE1108" s="240"/>
      <c r="DF1108" s="240"/>
      <c r="DG1108" s="240"/>
      <c r="DH1108" s="240"/>
      <c r="DI1108" s="240"/>
      <c r="DJ1108" s="240"/>
      <c r="DK1108" s="240"/>
      <c r="DL1108" s="240"/>
      <c r="DM1108" s="240"/>
      <c r="DN1108" s="240"/>
      <c r="DO1108" s="240"/>
      <c r="DP1108" s="240"/>
      <c r="DQ1108" s="240"/>
      <c r="DR1108" s="240"/>
      <c r="DS1108" s="240"/>
      <c r="DT1108" s="240"/>
      <c r="DU1108" s="240"/>
      <c r="DV1108" s="240"/>
      <c r="DW1108" s="240"/>
      <c r="DX1108" s="240"/>
      <c r="DY1108" s="240"/>
      <c r="DZ1108" s="240"/>
      <c r="EA1108" s="240"/>
      <c r="EB1108" s="240"/>
      <c r="EC1108" s="240"/>
      <c r="ED1108" s="240"/>
      <c r="EE1108" s="240"/>
      <c r="EF1108" s="240"/>
      <c r="EG1108" s="240"/>
      <c r="EH1108" s="240"/>
      <c r="EI1108" s="240"/>
      <c r="EJ1108" s="240"/>
      <c r="EK1108" s="240"/>
      <c r="EL1108" s="240"/>
      <c r="EM1108" s="240"/>
      <c r="EN1108" s="240"/>
      <c r="EO1108" s="240"/>
      <c r="EP1108" s="240"/>
      <c r="EQ1108" s="240"/>
      <c r="ER1108" s="240"/>
      <c r="ES1108" s="240"/>
      <c r="ET1108" s="240"/>
      <c r="EU1108" s="240"/>
      <c r="EV1108" s="240"/>
      <c r="EW1108" s="240"/>
      <c r="EX1108" s="240"/>
      <c r="EY1108" s="240"/>
      <c r="EZ1108" s="240"/>
      <c r="FA1108" s="240"/>
      <c r="FB1108" s="240"/>
      <c r="FC1108" s="240"/>
      <c r="FD1108" s="240"/>
      <c r="FE1108" s="240"/>
      <c r="FF1108" s="240"/>
      <c r="FG1108" s="240"/>
      <c r="FH1108" s="240"/>
      <c r="FI1108" s="240"/>
      <c r="FJ1108" s="240"/>
      <c r="FK1108" s="240"/>
      <c r="FL1108" s="240"/>
      <c r="FM1108" s="240"/>
      <c r="FN1108" s="240"/>
      <c r="FO1108" s="240"/>
      <c r="FP1108" s="240"/>
      <c r="FQ1108" s="240"/>
      <c r="FR1108" s="240"/>
      <c r="FS1108" s="240"/>
      <c r="FT1108" s="240"/>
      <c r="FU1108" s="240"/>
      <c r="FV1108" s="240"/>
      <c r="FW1108" s="240"/>
      <c r="FX1108" s="240"/>
      <c r="FY1108" s="240"/>
      <c r="FZ1108" s="240"/>
      <c r="GA1108" s="240"/>
      <c r="GB1108" s="240"/>
      <c r="GC1108" s="240"/>
      <c r="GD1108" s="240"/>
      <c r="GE1108" s="240"/>
      <c r="GF1108" s="240"/>
      <c r="GG1108" s="240"/>
      <c r="GH1108" s="240"/>
      <c r="GI1108" s="240"/>
      <c r="GJ1108" s="240"/>
      <c r="GK1108" s="240"/>
      <c r="GL1108" s="240"/>
      <c r="GM1108" s="240"/>
      <c r="GN1108" s="240"/>
      <c r="GO1108" s="240"/>
      <c r="GP1108" s="240"/>
      <c r="GQ1108" s="240"/>
      <c r="GR1108" s="240"/>
      <c r="GS1108" s="240"/>
      <c r="GT1108" s="240"/>
      <c r="GU1108" s="240"/>
      <c r="GV1108" s="240"/>
      <c r="GW1108" s="240"/>
      <c r="GX1108" s="240"/>
      <c r="GY1108" s="240"/>
      <c r="GZ1108" s="240"/>
      <c r="HA1108" s="240"/>
      <c r="HB1108" s="240"/>
      <c r="HC1108" s="240"/>
      <c r="HD1108" s="240"/>
      <c r="HE1108" s="240"/>
      <c r="HF1108" s="240"/>
      <c r="HG1108" s="240"/>
      <c r="HH1108" s="240"/>
      <c r="HI1108" s="240"/>
      <c r="HJ1108" s="240"/>
      <c r="HK1108" s="240"/>
      <c r="HL1108" s="240"/>
      <c r="HM1108" s="240"/>
      <c r="HN1108" s="240"/>
      <c r="HO1108" s="240"/>
      <c r="HP1108" s="240"/>
      <c r="HQ1108" s="240"/>
      <c r="HR1108" s="240"/>
      <c r="HS1108" s="240"/>
      <c r="HT1108" s="240"/>
      <c r="HU1108" s="240"/>
      <c r="HV1108" s="240"/>
      <c r="HW1108" s="240"/>
      <c r="HX1108" s="240"/>
      <c r="HY1108" s="240"/>
      <c r="HZ1108" s="240"/>
      <c r="IA1108" s="240"/>
      <c r="IB1108" s="240"/>
      <c r="IC1108" s="240"/>
      <c r="ID1108" s="240"/>
      <c r="IE1108" s="240"/>
      <c r="IF1108" s="240"/>
      <c r="IG1108" s="240"/>
      <c r="IH1108" s="240"/>
      <c r="II1108" s="240"/>
      <c r="IJ1108" s="240"/>
      <c r="IK1108" s="240"/>
      <c r="IL1108" s="240"/>
      <c r="IM1108" s="240"/>
      <c r="IN1108" s="240"/>
      <c r="IO1108" s="240"/>
      <c r="IP1108" s="240"/>
      <c r="IQ1108" s="240"/>
      <c r="IR1108" s="240"/>
      <c r="IS1108" s="240"/>
      <c r="IT1108" s="240"/>
      <c r="IU1108" s="240"/>
      <c r="IV1108" s="240"/>
      <c r="IW1108" s="240"/>
      <c r="IX1108" s="240"/>
      <c r="IY1108" s="240"/>
      <c r="IZ1108" s="240"/>
      <c r="JA1108" s="240"/>
      <c r="JB1108" s="240"/>
      <c r="JC1108" s="240"/>
      <c r="JD1108" s="240"/>
      <c r="JE1108" s="240"/>
      <c r="JF1108" s="240"/>
      <c r="JG1108" s="240"/>
      <c r="JH1108" s="240"/>
      <c r="JI1108" s="240"/>
      <c r="JJ1108" s="240"/>
      <c r="JK1108" s="240"/>
      <c r="JL1108" s="240"/>
      <c r="JM1108" s="240"/>
      <c r="JN1108" s="240"/>
      <c r="JO1108" s="240"/>
      <c r="JP1108" s="240"/>
      <c r="JQ1108" s="240"/>
      <c r="JR1108" s="240"/>
      <c r="JS1108" s="240"/>
      <c r="JT1108" s="240"/>
      <c r="JU1108" s="240"/>
      <c r="JV1108" s="240"/>
      <c r="JW1108" s="240"/>
      <c r="JX1108" s="240"/>
      <c r="JY1108" s="240"/>
      <c r="JZ1108" s="240"/>
      <c r="KA1108" s="240"/>
      <c r="KB1108" s="240"/>
      <c r="KC1108" s="240"/>
      <c r="KD1108" s="240"/>
      <c r="KE1108" s="240"/>
      <c r="KF1108" s="240"/>
      <c r="KG1108" s="240"/>
      <c r="KH1108" s="240"/>
      <c r="KI1108" s="240"/>
      <c r="KJ1108" s="240"/>
      <c r="KK1108" s="240"/>
      <c r="KL1108" s="240"/>
      <c r="KM1108" s="240"/>
      <c r="KN1108" s="240"/>
      <c r="KO1108" s="240"/>
      <c r="KP1108" s="240"/>
      <c r="KQ1108" s="240"/>
      <c r="KR1108" s="240"/>
      <c r="KS1108" s="240"/>
      <c r="KT1108" s="240"/>
      <c r="KU1108" s="240"/>
      <c r="KV1108" s="240"/>
      <c r="KW1108" s="240"/>
      <c r="KX1108" s="240"/>
      <c r="KY1108" s="240"/>
      <c r="KZ1108" s="240"/>
      <c r="LA1108" s="240"/>
      <c r="LB1108" s="240"/>
      <c r="LC1108" s="240"/>
      <c r="LD1108" s="240"/>
      <c r="LE1108" s="240"/>
      <c r="LF1108" s="240"/>
      <c r="LG1108" s="240"/>
      <c r="LH1108" s="240"/>
      <c r="LI1108" s="240"/>
      <c r="LJ1108" s="240"/>
      <c r="LK1108" s="240"/>
      <c r="LL1108" s="240"/>
      <c r="LM1108" s="240"/>
      <c r="LN1108" s="240"/>
      <c r="LO1108" s="240"/>
      <c r="LP1108" s="240"/>
      <c r="LQ1108" s="240"/>
      <c r="LR1108" s="240"/>
      <c r="LS1108" s="240"/>
      <c r="LT1108" s="240"/>
      <c r="LU1108" s="240"/>
      <c r="LV1108" s="240"/>
      <c r="LW1108" s="240"/>
      <c r="LX1108" s="240"/>
      <c r="LY1108" s="240"/>
      <c r="LZ1108" s="240"/>
      <c r="MA1108" s="240"/>
      <c r="MB1108" s="240"/>
      <c r="MC1108" s="240"/>
      <c r="MD1108" s="240"/>
      <c r="ME1108" s="240"/>
      <c r="MF1108" s="240"/>
      <c r="MG1108" s="240"/>
      <c r="MH1108" s="240"/>
      <c r="MI1108" s="240"/>
      <c r="MJ1108" s="240"/>
      <c r="MK1108" s="240"/>
      <c r="ML1108" s="240"/>
      <c r="MM1108" s="240"/>
      <c r="MN1108" s="240"/>
      <c r="MO1108" s="240"/>
      <c r="MP1108" s="240"/>
      <c r="MQ1108" s="240"/>
      <c r="MR1108" s="240"/>
      <c r="MS1108" s="240"/>
      <c r="MT1108" s="240"/>
      <c r="MU1108" s="240"/>
      <c r="MV1108" s="240"/>
      <c r="MW1108" s="240"/>
      <c r="MX1108" s="240"/>
      <c r="MY1108" s="240"/>
      <c r="MZ1108" s="240"/>
      <c r="NA1108" s="240"/>
      <c r="NB1108" s="240"/>
      <c r="NC1108" s="240"/>
      <c r="ND1108" s="240"/>
      <c r="NE1108" s="240"/>
      <c r="NF1108" s="240"/>
      <c r="NG1108" s="240"/>
      <c r="NH1108" s="240"/>
      <c r="NI1108" s="240"/>
      <c r="NJ1108" s="240"/>
      <c r="NK1108" s="240"/>
      <c r="NL1108" s="240"/>
      <c r="NM1108" s="240"/>
      <c r="NN1108" s="240"/>
      <c r="NO1108" s="240"/>
      <c r="NP1108" s="240"/>
      <c r="NQ1108" s="240"/>
      <c r="NR1108" s="240"/>
      <c r="NS1108" s="240"/>
      <c r="NT1108" s="240"/>
      <c r="NU1108" s="240"/>
      <c r="NV1108" s="240"/>
      <c r="NW1108" s="240"/>
      <c r="NX1108" s="240"/>
      <c r="NY1108" s="240"/>
      <c r="NZ1108" s="240"/>
      <c r="OA1108" s="240"/>
      <c r="OB1108" s="240"/>
      <c r="OC1108" s="240"/>
      <c r="OD1108" s="240"/>
      <c r="OE1108" s="240"/>
      <c r="OF1108" s="240"/>
      <c r="OG1108" s="240"/>
      <c r="OH1108" s="240"/>
      <c r="OI1108" s="240"/>
      <c r="OJ1108" s="240"/>
      <c r="OK1108" s="240"/>
      <c r="OL1108" s="240"/>
      <c r="OM1108" s="240"/>
      <c r="ON1108" s="240"/>
      <c r="OO1108" s="240"/>
      <c r="OP1108" s="240"/>
      <c r="OQ1108" s="240"/>
      <c r="OR1108" s="240"/>
      <c r="OS1108" s="240"/>
      <c r="OT1108" s="240"/>
      <c r="OU1108" s="240"/>
      <c r="OV1108" s="240"/>
    </row>
    <row r="1109" spans="1:412" ht="12.75" customHeight="1" outlineLevel="1" x14ac:dyDescent="0.2">
      <c r="B1109" s="234"/>
      <c r="C1109" s="234"/>
      <c r="D1109" s="234"/>
      <c r="E1109" s="235"/>
      <c r="F1109" s="236"/>
      <c r="J1109" s="237"/>
      <c r="K1109" s="238"/>
      <c r="L1109" s="238"/>
      <c r="M1109" s="238"/>
      <c r="N1109" s="238"/>
      <c r="O1109" s="238"/>
      <c r="P1109" s="239"/>
      <c r="Q1109" s="236"/>
      <c r="R1109" s="251"/>
      <c r="S1109" s="251"/>
      <c r="T1109" s="251"/>
      <c r="U1109" s="251"/>
      <c r="V1109" s="251"/>
      <c r="W1109" s="251"/>
      <c r="X1109" s="251"/>
      <c r="Y1109" s="251"/>
      <c r="Z1109" s="251"/>
      <c r="AA1109" s="251"/>
      <c r="AB1109" s="251"/>
      <c r="AC1109" s="251"/>
      <c r="AD1109" s="251"/>
      <c r="AE1109" s="251"/>
      <c r="AF1109" s="251"/>
      <c r="AG1109" s="251"/>
      <c r="AH1109" s="251"/>
      <c r="AI1109" s="251"/>
      <c r="AJ1109" s="251"/>
      <c r="AK1109" s="251"/>
      <c r="AL1109" s="251"/>
      <c r="AM1109" s="251"/>
      <c r="AN1109" s="251"/>
      <c r="AO1109" s="251"/>
      <c r="AP1109" s="251"/>
      <c r="AQ1109" s="251"/>
      <c r="AR1109" s="251"/>
      <c r="AS1109" s="251"/>
      <c r="AT1109" s="251"/>
      <c r="AU1109" s="251"/>
      <c r="AV1109" s="251"/>
      <c r="AW1109" s="251"/>
      <c r="AX1109" s="251"/>
      <c r="AY1109" s="251"/>
      <c r="AZ1109" s="251"/>
      <c r="BA1109" s="251"/>
      <c r="BB1109" s="251"/>
      <c r="BC1109" s="251"/>
      <c r="BD1109" s="251"/>
      <c r="BE1109" s="251"/>
      <c r="BF1109" s="251"/>
      <c r="BG1109" s="251"/>
      <c r="BH1109" s="251"/>
      <c r="BI1109" s="251"/>
      <c r="BJ1109" s="251"/>
      <c r="BK1109" s="251"/>
      <c r="BL1109" s="251"/>
      <c r="BM1109" s="251"/>
      <c r="BN1109" s="251"/>
      <c r="BO1109" s="251"/>
      <c r="BP1109" s="251"/>
      <c r="BQ1109" s="251"/>
      <c r="BR1109" s="251"/>
      <c r="BS1109" s="251"/>
      <c r="BT1109" s="251"/>
      <c r="BU1109" s="251"/>
      <c r="BV1109" s="251"/>
      <c r="BW1109" s="251"/>
      <c r="BX1109" s="251"/>
      <c r="BY1109" s="251"/>
      <c r="BZ1109" s="251"/>
      <c r="CA1109" s="251"/>
      <c r="CB1109" s="251"/>
      <c r="CC1109" s="251"/>
      <c r="CD1109" s="251"/>
      <c r="CE1109" s="251"/>
      <c r="CF1109" s="251"/>
      <c r="CG1109" s="251"/>
      <c r="CH1109" s="251"/>
      <c r="CI1109" s="251"/>
      <c r="CJ1109" s="251"/>
      <c r="CK1109" s="251"/>
      <c r="CL1109" s="251"/>
      <c r="CM1109" s="251"/>
      <c r="CN1109" s="251"/>
      <c r="CO1109" s="251"/>
      <c r="CP1109" s="251"/>
      <c r="CQ1109" s="251"/>
      <c r="CR1109" s="251"/>
      <c r="CS1109" s="251"/>
      <c r="CT1109" s="251"/>
      <c r="CU1109" s="251"/>
      <c r="CV1109" s="251"/>
      <c r="CW1109" s="251"/>
      <c r="CX1109" s="251"/>
      <c r="CY1109" s="251"/>
      <c r="CZ1109" s="251"/>
      <c r="DA1109" s="251"/>
      <c r="DB1109" s="251"/>
      <c r="DC1109" s="251"/>
      <c r="DD1109" s="251"/>
      <c r="DE1109" s="251"/>
      <c r="DF1109" s="251"/>
      <c r="DG1109" s="251"/>
      <c r="DH1109" s="251"/>
      <c r="DI1109" s="251"/>
      <c r="DJ1109" s="251"/>
      <c r="DK1109" s="251"/>
      <c r="DL1109" s="251"/>
      <c r="DM1109" s="251"/>
      <c r="DN1109" s="251"/>
      <c r="DO1109" s="251"/>
      <c r="DP1109" s="251"/>
      <c r="DQ1109" s="251"/>
      <c r="DR1109" s="251"/>
      <c r="DS1109" s="251"/>
      <c r="DT1109" s="251"/>
      <c r="DU1109" s="251"/>
      <c r="DV1109" s="251"/>
      <c r="DW1109" s="251"/>
      <c r="DX1109" s="251"/>
      <c r="DY1109" s="251"/>
      <c r="DZ1109" s="251"/>
      <c r="EA1109" s="251"/>
      <c r="EB1109" s="251"/>
      <c r="EC1109" s="251"/>
      <c r="ED1109" s="251"/>
      <c r="EE1109" s="251"/>
      <c r="EF1109" s="251"/>
      <c r="EG1109" s="251"/>
      <c r="EH1109" s="251"/>
      <c r="EI1109" s="251"/>
      <c r="EJ1109" s="251"/>
      <c r="EK1109" s="251"/>
      <c r="EL1109" s="251"/>
      <c r="EM1109" s="251"/>
      <c r="EN1109" s="251"/>
      <c r="EO1109" s="251"/>
      <c r="EP1109" s="251"/>
      <c r="EQ1109" s="251"/>
      <c r="ER1109" s="251"/>
      <c r="ES1109" s="251"/>
      <c r="ET1109" s="251"/>
      <c r="EU1109" s="251"/>
      <c r="EV1109" s="251"/>
      <c r="EW1109" s="251"/>
      <c r="EX1109" s="251"/>
      <c r="EY1109" s="251"/>
      <c r="EZ1109" s="251"/>
      <c r="FA1109" s="251"/>
      <c r="FB1109" s="251"/>
      <c r="FC1109" s="251"/>
      <c r="FD1109" s="251"/>
      <c r="FE1109" s="251"/>
      <c r="FF1109" s="251"/>
      <c r="FG1109" s="251"/>
      <c r="FH1109" s="251"/>
      <c r="FI1109" s="251"/>
      <c r="FJ1109" s="251"/>
      <c r="FK1109" s="251"/>
      <c r="FL1109" s="251"/>
      <c r="FM1109" s="251"/>
      <c r="FN1109" s="251"/>
      <c r="FO1109" s="251"/>
      <c r="FP1109" s="251"/>
      <c r="FQ1109" s="251"/>
      <c r="FR1109" s="251"/>
      <c r="FS1109" s="251"/>
      <c r="FT1109" s="251"/>
      <c r="FU1109" s="251"/>
      <c r="FV1109" s="251"/>
      <c r="FW1109" s="251"/>
      <c r="FX1109" s="251"/>
      <c r="FY1109" s="251"/>
      <c r="FZ1109" s="251"/>
      <c r="GA1109" s="251"/>
      <c r="GB1109" s="251"/>
      <c r="GC1109" s="251"/>
      <c r="GD1109" s="251"/>
      <c r="GE1109" s="251"/>
      <c r="GF1109" s="251"/>
      <c r="GG1109" s="251"/>
      <c r="GH1109" s="251"/>
      <c r="GI1109" s="251"/>
      <c r="GJ1109" s="251"/>
      <c r="GK1109" s="251"/>
      <c r="GL1109" s="251"/>
      <c r="GM1109" s="251"/>
      <c r="GN1109" s="251"/>
      <c r="GO1109" s="251"/>
      <c r="GP1109" s="251"/>
      <c r="GQ1109" s="251"/>
      <c r="GR1109" s="251"/>
      <c r="GS1109" s="251"/>
      <c r="GT1109" s="251"/>
      <c r="GU1109" s="251"/>
      <c r="GV1109" s="251"/>
      <c r="GW1109" s="251"/>
      <c r="GX1109" s="251"/>
      <c r="GY1109" s="251"/>
      <c r="GZ1109" s="251"/>
      <c r="HA1109" s="251"/>
      <c r="HB1109" s="251"/>
      <c r="HC1109" s="251"/>
      <c r="HD1109" s="251"/>
      <c r="HE1109" s="251"/>
      <c r="HF1109" s="251"/>
      <c r="HG1109" s="251"/>
      <c r="HH1109" s="251"/>
      <c r="HI1109" s="251"/>
      <c r="HJ1109" s="251"/>
      <c r="HK1109" s="251"/>
      <c r="HL1109" s="251"/>
      <c r="HM1109" s="251"/>
      <c r="HN1109" s="251"/>
      <c r="HO1109" s="251"/>
      <c r="HP1109" s="251"/>
      <c r="HQ1109" s="251"/>
      <c r="HR1109" s="251"/>
      <c r="HS1109" s="251"/>
      <c r="HT1109" s="251"/>
      <c r="HU1109" s="251"/>
      <c r="HV1109" s="251"/>
      <c r="HW1109" s="251"/>
      <c r="HX1109" s="251"/>
      <c r="HY1109" s="251"/>
      <c r="HZ1109" s="251"/>
      <c r="IA1109" s="251"/>
      <c r="IB1109" s="251"/>
      <c r="IC1109" s="251"/>
      <c r="ID1109" s="251"/>
      <c r="IE1109" s="251"/>
      <c r="IF1109" s="251"/>
      <c r="IG1109" s="251"/>
      <c r="IH1109" s="251"/>
      <c r="II1109" s="251"/>
      <c r="IJ1109" s="251"/>
      <c r="IK1109" s="251"/>
      <c r="IL1109" s="251"/>
      <c r="IM1109" s="251"/>
      <c r="IN1109" s="251"/>
      <c r="IO1109" s="251"/>
      <c r="IP1109" s="251"/>
      <c r="IQ1109" s="251"/>
      <c r="IR1109" s="251"/>
      <c r="IS1109" s="251"/>
      <c r="IT1109" s="251"/>
      <c r="IU1109" s="251"/>
      <c r="IV1109" s="251"/>
      <c r="IW1109" s="251"/>
      <c r="IX1109" s="251"/>
      <c r="IY1109" s="251"/>
      <c r="IZ1109" s="251"/>
      <c r="JA1109" s="251"/>
      <c r="JB1109" s="251"/>
      <c r="JC1109" s="251"/>
      <c r="JD1109" s="251"/>
      <c r="JE1109" s="251"/>
      <c r="JF1109" s="251"/>
      <c r="JG1109" s="251"/>
      <c r="JH1109" s="251"/>
      <c r="JI1109" s="251"/>
      <c r="JJ1109" s="251"/>
      <c r="JK1109" s="251"/>
      <c r="JL1109" s="251"/>
      <c r="JM1109" s="251"/>
      <c r="JN1109" s="251"/>
      <c r="JO1109" s="251"/>
      <c r="JP1109" s="251"/>
      <c r="JQ1109" s="251"/>
      <c r="JR1109" s="251"/>
      <c r="JS1109" s="251"/>
      <c r="JT1109" s="251"/>
      <c r="JU1109" s="251"/>
      <c r="JV1109" s="251"/>
      <c r="JW1109" s="251"/>
      <c r="JX1109" s="251"/>
      <c r="JY1109" s="251"/>
      <c r="JZ1109" s="251"/>
      <c r="KA1109" s="251"/>
      <c r="KB1109" s="251"/>
      <c r="KC1109" s="251"/>
      <c r="KD1109" s="251"/>
      <c r="KE1109" s="251"/>
      <c r="KF1109" s="251"/>
      <c r="KG1109" s="251"/>
      <c r="KH1109" s="251"/>
      <c r="KI1109" s="251"/>
      <c r="KJ1109" s="251"/>
      <c r="KK1109" s="251"/>
      <c r="KL1109" s="251"/>
      <c r="KM1109" s="251"/>
      <c r="KN1109" s="251"/>
      <c r="KO1109" s="251"/>
      <c r="KP1109" s="251"/>
      <c r="KQ1109" s="251"/>
      <c r="KR1109" s="251"/>
      <c r="KS1109" s="251"/>
      <c r="KT1109" s="251"/>
      <c r="KU1109" s="251"/>
      <c r="KV1109" s="251"/>
      <c r="KW1109" s="251"/>
      <c r="KX1109" s="251"/>
      <c r="KY1109" s="251"/>
      <c r="KZ1109" s="251"/>
      <c r="LA1109" s="251"/>
      <c r="LB1109" s="251"/>
      <c r="LC1109" s="251"/>
      <c r="LD1109" s="251"/>
      <c r="LE1109" s="251"/>
      <c r="LF1109" s="251"/>
      <c r="LG1109" s="251"/>
      <c r="LH1109" s="251"/>
      <c r="LI1109" s="251"/>
      <c r="LJ1109" s="251"/>
      <c r="LK1109" s="251"/>
      <c r="LL1109" s="251"/>
      <c r="LM1109" s="251"/>
      <c r="LN1109" s="251"/>
      <c r="LO1109" s="251"/>
      <c r="LP1109" s="251"/>
      <c r="LQ1109" s="251"/>
      <c r="LR1109" s="251"/>
      <c r="LS1109" s="251"/>
      <c r="LT1109" s="251"/>
      <c r="LU1109" s="251"/>
      <c r="LV1109" s="251"/>
      <c r="LW1109" s="251"/>
      <c r="LX1109" s="251"/>
      <c r="LY1109" s="251"/>
      <c r="LZ1109" s="251"/>
      <c r="MA1109" s="251"/>
      <c r="MB1109" s="251"/>
      <c r="MC1109" s="251"/>
      <c r="MD1109" s="251"/>
      <c r="ME1109" s="251"/>
      <c r="MF1109" s="251"/>
      <c r="MG1109" s="251"/>
      <c r="MH1109" s="251"/>
      <c r="MI1109" s="251"/>
      <c r="MJ1109" s="251"/>
      <c r="MK1109" s="251"/>
      <c r="ML1109" s="251"/>
      <c r="MM1109" s="251"/>
      <c r="MN1109" s="251"/>
      <c r="MO1109" s="251"/>
      <c r="MP1109" s="251"/>
      <c r="MQ1109" s="251"/>
      <c r="MR1109" s="251"/>
      <c r="MS1109" s="251"/>
      <c r="MT1109" s="251"/>
      <c r="MU1109" s="251"/>
      <c r="MV1109" s="251"/>
      <c r="MW1109" s="251"/>
      <c r="MX1109" s="251"/>
      <c r="MY1109" s="251"/>
      <c r="MZ1109" s="251"/>
      <c r="NA1109" s="251"/>
      <c r="NB1109" s="251"/>
      <c r="NC1109" s="251"/>
      <c r="ND1109" s="251"/>
      <c r="NE1109" s="251"/>
      <c r="NF1109" s="251"/>
      <c r="NG1109" s="251"/>
      <c r="NH1109" s="251"/>
      <c r="NI1109" s="251"/>
      <c r="NJ1109" s="251"/>
      <c r="NK1109" s="251"/>
      <c r="NL1109" s="251"/>
      <c r="NM1109" s="251"/>
      <c r="NN1109" s="251"/>
      <c r="NO1109" s="251"/>
      <c r="NP1109" s="251"/>
      <c r="NQ1109" s="251"/>
      <c r="NR1109" s="251"/>
      <c r="NS1109" s="251"/>
      <c r="NT1109" s="251"/>
      <c r="NU1109" s="251"/>
      <c r="NV1109" s="251"/>
      <c r="NW1109" s="251"/>
      <c r="NX1109" s="251"/>
      <c r="NY1109" s="251"/>
      <c r="NZ1109" s="251"/>
      <c r="OA1109" s="251"/>
      <c r="OB1109" s="251"/>
      <c r="OC1109" s="251"/>
      <c r="OD1109" s="251"/>
      <c r="OE1109" s="251"/>
      <c r="OF1109" s="251"/>
      <c r="OG1109" s="251"/>
      <c r="OH1109" s="251"/>
      <c r="OI1109" s="251"/>
      <c r="OJ1109" s="251"/>
      <c r="OK1109" s="251"/>
      <c r="OL1109" s="251"/>
      <c r="OM1109" s="251"/>
      <c r="ON1109" s="251"/>
      <c r="OO1109" s="251"/>
      <c r="OP1109" s="251"/>
      <c r="OQ1109" s="251"/>
      <c r="OR1109" s="251"/>
      <c r="OS1109" s="251"/>
      <c r="OT1109" s="251"/>
      <c r="OU1109" s="251"/>
      <c r="OV1109" s="251"/>
    </row>
    <row r="1110" spans="1:412" ht="12.75" customHeight="1" outlineLevel="1" x14ac:dyDescent="0.2">
      <c r="B1110" s="260" t="s">
        <v>345</v>
      </c>
      <c r="C1110" s="234"/>
      <c r="D1110" s="234"/>
      <c r="E1110" s="235"/>
      <c r="F1110" s="236"/>
      <c r="J1110" s="237"/>
      <c r="K1110" s="238"/>
      <c r="L1110" s="238"/>
      <c r="M1110" s="238"/>
      <c r="N1110" s="238"/>
      <c r="O1110" s="238"/>
      <c r="P1110" s="239"/>
      <c r="Q1110" s="236"/>
      <c r="R1110" s="251"/>
      <c r="S1110" s="251"/>
      <c r="T1110" s="251"/>
      <c r="U1110" s="251"/>
      <c r="V1110" s="251"/>
      <c r="W1110" s="251"/>
      <c r="X1110" s="251"/>
      <c r="Y1110" s="251"/>
      <c r="Z1110" s="251"/>
      <c r="AA1110" s="251"/>
      <c r="AB1110" s="251"/>
      <c r="AC1110" s="251"/>
      <c r="AD1110" s="251"/>
      <c r="AE1110" s="251"/>
      <c r="AF1110" s="251"/>
      <c r="AG1110" s="251"/>
      <c r="AH1110" s="251"/>
      <c r="AI1110" s="251"/>
      <c r="AJ1110" s="251"/>
      <c r="AK1110" s="251"/>
      <c r="AL1110" s="251"/>
      <c r="AM1110" s="251"/>
      <c r="AN1110" s="251"/>
      <c r="AO1110" s="251"/>
      <c r="AP1110" s="251"/>
      <c r="AQ1110" s="251"/>
      <c r="AR1110" s="251"/>
      <c r="AS1110" s="251"/>
      <c r="AT1110" s="251"/>
      <c r="AU1110" s="251"/>
      <c r="AV1110" s="251"/>
      <c r="AW1110" s="251"/>
      <c r="AX1110" s="251"/>
      <c r="AY1110" s="251"/>
      <c r="AZ1110" s="251"/>
      <c r="BA1110" s="251"/>
      <c r="BB1110" s="251"/>
      <c r="BC1110" s="251"/>
      <c r="BD1110" s="251"/>
      <c r="BE1110" s="251"/>
      <c r="BF1110" s="251"/>
      <c r="BG1110" s="251"/>
      <c r="BH1110" s="251"/>
      <c r="BI1110" s="251"/>
      <c r="BJ1110" s="251"/>
      <c r="BK1110" s="251"/>
      <c r="BL1110" s="251"/>
      <c r="BM1110" s="251"/>
      <c r="BN1110" s="251"/>
      <c r="BO1110" s="251"/>
      <c r="BP1110" s="251"/>
      <c r="BQ1110" s="251"/>
      <c r="BR1110" s="251"/>
      <c r="BS1110" s="251"/>
      <c r="BT1110" s="251"/>
      <c r="BU1110" s="251"/>
      <c r="BV1110" s="251"/>
      <c r="BW1110" s="251"/>
      <c r="BX1110" s="251"/>
      <c r="BY1110" s="251"/>
      <c r="BZ1110" s="251"/>
      <c r="CA1110" s="251"/>
      <c r="CB1110" s="251"/>
      <c r="CC1110" s="251"/>
      <c r="CD1110" s="251"/>
      <c r="CE1110" s="251"/>
      <c r="CF1110" s="251"/>
      <c r="CG1110" s="251"/>
      <c r="CH1110" s="251"/>
      <c r="CI1110" s="251"/>
      <c r="CJ1110" s="251"/>
      <c r="CK1110" s="251"/>
      <c r="CL1110" s="251"/>
      <c r="CM1110" s="251"/>
      <c r="CN1110" s="251"/>
      <c r="CO1110" s="251"/>
      <c r="CP1110" s="251"/>
      <c r="CQ1110" s="251"/>
      <c r="CR1110" s="251"/>
      <c r="CS1110" s="251"/>
      <c r="CT1110" s="251"/>
      <c r="CU1110" s="251"/>
      <c r="CV1110" s="251"/>
      <c r="CW1110" s="251"/>
      <c r="CX1110" s="251"/>
      <c r="CY1110" s="251"/>
      <c r="CZ1110" s="251"/>
      <c r="DA1110" s="251"/>
      <c r="DB1110" s="251"/>
      <c r="DC1110" s="251"/>
      <c r="DD1110" s="251"/>
      <c r="DE1110" s="251"/>
      <c r="DF1110" s="251"/>
      <c r="DG1110" s="251"/>
      <c r="DH1110" s="251"/>
      <c r="DI1110" s="251"/>
      <c r="DJ1110" s="251"/>
      <c r="DK1110" s="251"/>
      <c r="DL1110" s="251"/>
      <c r="DM1110" s="251"/>
      <c r="DN1110" s="251"/>
      <c r="DO1110" s="251"/>
      <c r="DP1110" s="251"/>
      <c r="DQ1110" s="251"/>
      <c r="DR1110" s="251"/>
      <c r="DS1110" s="251"/>
      <c r="DT1110" s="251"/>
      <c r="DU1110" s="251"/>
      <c r="DV1110" s="251"/>
      <c r="DW1110" s="251"/>
      <c r="DX1110" s="251"/>
      <c r="DY1110" s="251"/>
      <c r="DZ1110" s="251"/>
      <c r="EA1110" s="251"/>
      <c r="EB1110" s="251"/>
      <c r="EC1110" s="251"/>
      <c r="ED1110" s="251"/>
      <c r="EE1110" s="251"/>
      <c r="EF1110" s="251"/>
      <c r="EG1110" s="251"/>
      <c r="EH1110" s="251"/>
      <c r="EI1110" s="251"/>
      <c r="EJ1110" s="251"/>
      <c r="EK1110" s="251"/>
      <c r="EL1110" s="251"/>
      <c r="EM1110" s="251"/>
      <c r="EN1110" s="251"/>
      <c r="EO1110" s="251"/>
      <c r="EP1110" s="251"/>
      <c r="EQ1110" s="251"/>
      <c r="ER1110" s="251"/>
      <c r="ES1110" s="251"/>
      <c r="ET1110" s="251"/>
      <c r="EU1110" s="251"/>
      <c r="EV1110" s="251"/>
      <c r="EW1110" s="251"/>
      <c r="EX1110" s="251"/>
      <c r="EY1110" s="251"/>
      <c r="EZ1110" s="251"/>
      <c r="FA1110" s="251"/>
      <c r="FB1110" s="251"/>
      <c r="FC1110" s="251"/>
      <c r="FD1110" s="251"/>
      <c r="FE1110" s="251"/>
      <c r="FF1110" s="251"/>
      <c r="FG1110" s="251"/>
      <c r="FH1110" s="251"/>
      <c r="FI1110" s="251"/>
      <c r="FJ1110" s="251"/>
      <c r="FK1110" s="251"/>
      <c r="FL1110" s="251"/>
      <c r="FM1110" s="251"/>
      <c r="FN1110" s="251"/>
      <c r="FO1110" s="251"/>
      <c r="FP1110" s="251"/>
      <c r="FQ1110" s="251"/>
      <c r="FR1110" s="251"/>
      <c r="FS1110" s="251"/>
      <c r="FT1110" s="251"/>
      <c r="FU1110" s="251"/>
      <c r="FV1110" s="251"/>
      <c r="FW1110" s="251"/>
      <c r="FX1110" s="251"/>
      <c r="FY1110" s="251"/>
      <c r="FZ1110" s="251"/>
      <c r="GA1110" s="251"/>
      <c r="GB1110" s="251"/>
      <c r="GC1110" s="251"/>
      <c r="GD1110" s="251"/>
      <c r="GE1110" s="251"/>
      <c r="GF1110" s="251"/>
      <c r="GG1110" s="251"/>
      <c r="GH1110" s="251"/>
      <c r="GI1110" s="251"/>
      <c r="GJ1110" s="251"/>
      <c r="GK1110" s="251"/>
      <c r="GL1110" s="251"/>
      <c r="GM1110" s="251"/>
      <c r="GN1110" s="251"/>
      <c r="GO1110" s="251"/>
      <c r="GP1110" s="251"/>
      <c r="GQ1110" s="251"/>
      <c r="GR1110" s="251"/>
      <c r="GS1110" s="251"/>
      <c r="GT1110" s="251"/>
      <c r="GU1110" s="251"/>
      <c r="GV1110" s="251"/>
      <c r="GW1110" s="251"/>
      <c r="GX1110" s="251"/>
      <c r="GY1110" s="251"/>
      <c r="GZ1110" s="251"/>
      <c r="HA1110" s="251"/>
      <c r="HB1110" s="251"/>
      <c r="HC1110" s="251"/>
      <c r="HD1110" s="251"/>
      <c r="HE1110" s="251"/>
      <c r="HF1110" s="251"/>
      <c r="HG1110" s="251"/>
      <c r="HH1110" s="251"/>
      <c r="HI1110" s="251"/>
      <c r="HJ1110" s="251"/>
      <c r="HK1110" s="251"/>
      <c r="HL1110" s="251"/>
      <c r="HM1110" s="251"/>
      <c r="HN1110" s="251"/>
      <c r="HO1110" s="251"/>
      <c r="HP1110" s="251"/>
      <c r="HQ1110" s="251"/>
      <c r="HR1110" s="251"/>
      <c r="HS1110" s="251"/>
      <c r="HT1110" s="251"/>
      <c r="HU1110" s="251"/>
      <c r="HV1110" s="251"/>
      <c r="HW1110" s="251"/>
      <c r="HX1110" s="251"/>
      <c r="HY1110" s="251"/>
      <c r="HZ1110" s="251"/>
      <c r="IA1110" s="251"/>
      <c r="IB1110" s="251"/>
      <c r="IC1110" s="251"/>
      <c r="ID1110" s="251"/>
      <c r="IE1110" s="251"/>
      <c r="IF1110" s="251"/>
      <c r="IG1110" s="251"/>
      <c r="IH1110" s="251"/>
      <c r="II1110" s="251"/>
      <c r="IJ1110" s="251"/>
      <c r="IK1110" s="251"/>
      <c r="IL1110" s="251"/>
      <c r="IM1110" s="251"/>
      <c r="IN1110" s="251"/>
      <c r="IO1110" s="251"/>
      <c r="IP1110" s="251"/>
      <c r="IQ1110" s="251"/>
      <c r="IR1110" s="251"/>
      <c r="IS1110" s="251"/>
      <c r="IT1110" s="251"/>
      <c r="IU1110" s="251"/>
      <c r="IV1110" s="251"/>
      <c r="IW1110" s="251"/>
      <c r="IX1110" s="251"/>
      <c r="IY1110" s="251"/>
      <c r="IZ1110" s="251"/>
      <c r="JA1110" s="251"/>
      <c r="JB1110" s="251"/>
      <c r="JC1110" s="251"/>
      <c r="JD1110" s="251"/>
      <c r="JE1110" s="251"/>
      <c r="JF1110" s="251"/>
      <c r="JG1110" s="251"/>
      <c r="JH1110" s="251"/>
      <c r="JI1110" s="251"/>
      <c r="JJ1110" s="251"/>
      <c r="JK1110" s="251"/>
      <c r="JL1110" s="251"/>
      <c r="JM1110" s="251"/>
      <c r="JN1110" s="251"/>
      <c r="JO1110" s="251"/>
      <c r="JP1110" s="251"/>
      <c r="JQ1110" s="251"/>
      <c r="JR1110" s="251"/>
      <c r="JS1110" s="251"/>
      <c r="JT1110" s="251"/>
      <c r="JU1110" s="251"/>
      <c r="JV1110" s="251"/>
      <c r="JW1110" s="251"/>
      <c r="JX1110" s="251"/>
      <c r="JY1110" s="251"/>
      <c r="JZ1110" s="251"/>
      <c r="KA1110" s="251"/>
      <c r="KB1110" s="251"/>
      <c r="KC1110" s="251"/>
      <c r="KD1110" s="251"/>
      <c r="KE1110" s="251"/>
      <c r="KF1110" s="251"/>
      <c r="KG1110" s="251"/>
      <c r="KH1110" s="251"/>
      <c r="KI1110" s="251"/>
      <c r="KJ1110" s="251"/>
      <c r="KK1110" s="251"/>
      <c r="KL1110" s="251"/>
      <c r="KM1110" s="251"/>
      <c r="KN1110" s="251"/>
      <c r="KO1110" s="251"/>
      <c r="KP1110" s="251"/>
      <c r="KQ1110" s="251"/>
      <c r="KR1110" s="251"/>
      <c r="KS1110" s="251"/>
      <c r="KT1110" s="251"/>
      <c r="KU1110" s="251"/>
      <c r="KV1110" s="251"/>
      <c r="KW1110" s="251"/>
      <c r="KX1110" s="251"/>
      <c r="KY1110" s="251"/>
      <c r="KZ1110" s="251"/>
      <c r="LA1110" s="251"/>
      <c r="LB1110" s="251"/>
      <c r="LC1110" s="251"/>
      <c r="LD1110" s="251"/>
      <c r="LE1110" s="251"/>
      <c r="LF1110" s="251"/>
      <c r="LG1110" s="251"/>
      <c r="LH1110" s="251"/>
      <c r="LI1110" s="251"/>
      <c r="LJ1110" s="251"/>
      <c r="LK1110" s="251"/>
      <c r="LL1110" s="251"/>
      <c r="LM1110" s="251"/>
      <c r="LN1110" s="251"/>
      <c r="LO1110" s="251"/>
      <c r="LP1110" s="251"/>
      <c r="LQ1110" s="251"/>
      <c r="LR1110" s="251"/>
      <c r="LS1110" s="251"/>
      <c r="LT1110" s="251"/>
      <c r="LU1110" s="251"/>
      <c r="LV1110" s="251"/>
      <c r="LW1110" s="251"/>
      <c r="LX1110" s="251"/>
      <c r="LY1110" s="251"/>
      <c r="LZ1110" s="251"/>
      <c r="MA1110" s="251"/>
      <c r="MB1110" s="251"/>
      <c r="MC1110" s="251"/>
      <c r="MD1110" s="251"/>
      <c r="ME1110" s="251"/>
      <c r="MF1110" s="251"/>
      <c r="MG1110" s="251"/>
      <c r="MH1110" s="251"/>
      <c r="MI1110" s="251"/>
      <c r="MJ1110" s="251"/>
      <c r="MK1110" s="251"/>
      <c r="ML1110" s="251"/>
      <c r="MM1110" s="251"/>
      <c r="MN1110" s="251"/>
      <c r="MO1110" s="251"/>
      <c r="MP1110" s="251"/>
      <c r="MQ1110" s="251"/>
      <c r="MR1110" s="251"/>
      <c r="MS1110" s="251"/>
      <c r="MT1110" s="251"/>
      <c r="MU1110" s="251"/>
      <c r="MV1110" s="251"/>
      <c r="MW1110" s="251"/>
      <c r="MX1110" s="251"/>
      <c r="MY1110" s="251"/>
      <c r="MZ1110" s="251"/>
      <c r="NA1110" s="251"/>
      <c r="NB1110" s="251"/>
      <c r="NC1110" s="251"/>
      <c r="ND1110" s="251"/>
      <c r="NE1110" s="251"/>
      <c r="NF1110" s="251"/>
      <c r="NG1110" s="251"/>
      <c r="NH1110" s="251"/>
      <c r="NI1110" s="251"/>
      <c r="NJ1110" s="251"/>
      <c r="NK1110" s="251"/>
      <c r="NL1110" s="251"/>
      <c r="NM1110" s="251"/>
      <c r="NN1110" s="251"/>
      <c r="NO1110" s="251"/>
      <c r="NP1110" s="251"/>
      <c r="NQ1110" s="251"/>
      <c r="NR1110" s="251"/>
      <c r="NS1110" s="251"/>
      <c r="NT1110" s="251"/>
      <c r="NU1110" s="251"/>
      <c r="NV1110" s="251"/>
      <c r="NW1110" s="251"/>
      <c r="NX1110" s="251"/>
      <c r="NY1110" s="251"/>
      <c r="NZ1110" s="251"/>
      <c r="OA1110" s="251"/>
      <c r="OB1110" s="251"/>
      <c r="OC1110" s="251"/>
      <c r="OD1110" s="251"/>
      <c r="OE1110" s="251"/>
      <c r="OF1110" s="251"/>
      <c r="OG1110" s="251"/>
      <c r="OH1110" s="251"/>
      <c r="OI1110" s="251"/>
      <c r="OJ1110" s="251"/>
      <c r="OK1110" s="251"/>
      <c r="OL1110" s="251"/>
      <c r="OM1110" s="251"/>
      <c r="ON1110" s="251"/>
      <c r="OO1110" s="251"/>
      <c r="OP1110" s="251"/>
      <c r="OQ1110" s="251"/>
      <c r="OR1110" s="251"/>
      <c r="OS1110" s="251"/>
      <c r="OT1110" s="251"/>
      <c r="OU1110" s="251"/>
      <c r="OV1110" s="251"/>
    </row>
    <row r="1111" spans="1:412" ht="12.75" customHeight="1" outlineLevel="1" x14ac:dyDescent="0.2">
      <c r="B1111" s="261"/>
      <c r="C1111" s="234"/>
      <c r="D1111" s="234"/>
      <c r="E1111" s="235"/>
      <c r="F1111" s="236"/>
      <c r="J1111" s="237"/>
      <c r="K1111" s="238"/>
      <c r="L1111" s="238"/>
      <c r="M1111" s="238"/>
      <c r="N1111" s="238"/>
      <c r="O1111" s="238"/>
      <c r="P1111" s="239"/>
      <c r="Q1111" s="236"/>
      <c r="R1111" s="251"/>
      <c r="S1111" s="251"/>
      <c r="T1111" s="251"/>
      <c r="U1111" s="251"/>
      <c r="V1111" s="251"/>
      <c r="W1111" s="251"/>
      <c r="X1111" s="251"/>
      <c r="Y1111" s="251"/>
      <c r="Z1111" s="251"/>
      <c r="AA1111" s="251"/>
      <c r="AB1111" s="251"/>
      <c r="AC1111" s="251"/>
      <c r="AD1111" s="251"/>
      <c r="AE1111" s="251"/>
      <c r="AF1111" s="251"/>
      <c r="AG1111" s="251"/>
      <c r="AH1111" s="251"/>
      <c r="AI1111" s="251"/>
      <c r="AJ1111" s="251"/>
      <c r="AK1111" s="251"/>
      <c r="AL1111" s="251"/>
      <c r="AM1111" s="251"/>
      <c r="AN1111" s="251"/>
      <c r="AO1111" s="251"/>
      <c r="AP1111" s="251"/>
      <c r="AQ1111" s="251"/>
      <c r="AR1111" s="251"/>
      <c r="AS1111" s="251"/>
      <c r="AT1111" s="251"/>
      <c r="AU1111" s="251"/>
      <c r="AV1111" s="251"/>
      <c r="AW1111" s="251"/>
      <c r="AX1111" s="251"/>
      <c r="AY1111" s="251"/>
      <c r="AZ1111" s="251"/>
      <c r="BA1111" s="251"/>
      <c r="BB1111" s="251"/>
      <c r="BC1111" s="251"/>
      <c r="BD1111" s="251"/>
      <c r="BE1111" s="251"/>
      <c r="BF1111" s="251"/>
      <c r="BG1111" s="251"/>
      <c r="BH1111" s="251"/>
      <c r="BI1111" s="251"/>
      <c r="BJ1111" s="251"/>
      <c r="BK1111" s="251"/>
      <c r="BL1111" s="251"/>
      <c r="BM1111" s="251"/>
      <c r="BN1111" s="251"/>
      <c r="BO1111" s="251"/>
      <c r="BP1111" s="251"/>
      <c r="BQ1111" s="251"/>
      <c r="BR1111" s="251"/>
      <c r="BS1111" s="251"/>
      <c r="BT1111" s="251"/>
      <c r="BU1111" s="251"/>
      <c r="BV1111" s="251"/>
      <c r="BW1111" s="251"/>
      <c r="BX1111" s="251"/>
      <c r="BY1111" s="251"/>
      <c r="BZ1111" s="251"/>
      <c r="CA1111" s="251"/>
      <c r="CB1111" s="251"/>
      <c r="CC1111" s="251"/>
      <c r="CD1111" s="251"/>
      <c r="CE1111" s="251"/>
      <c r="CF1111" s="251"/>
      <c r="CG1111" s="251"/>
      <c r="CH1111" s="251"/>
      <c r="CI1111" s="251"/>
      <c r="CJ1111" s="251"/>
      <c r="CK1111" s="251"/>
      <c r="CL1111" s="251"/>
      <c r="CM1111" s="251"/>
      <c r="CN1111" s="251"/>
      <c r="CO1111" s="251"/>
      <c r="CP1111" s="251"/>
      <c r="CQ1111" s="251"/>
      <c r="CR1111" s="251"/>
      <c r="CS1111" s="251"/>
      <c r="CT1111" s="251"/>
      <c r="CU1111" s="251"/>
      <c r="CV1111" s="251"/>
      <c r="CW1111" s="251"/>
      <c r="CX1111" s="251"/>
      <c r="CY1111" s="251"/>
      <c r="CZ1111" s="251"/>
      <c r="DA1111" s="251"/>
      <c r="DB1111" s="251"/>
      <c r="DC1111" s="251"/>
      <c r="DD1111" s="251"/>
      <c r="DE1111" s="251"/>
      <c r="DF1111" s="251"/>
      <c r="DG1111" s="251"/>
      <c r="DH1111" s="251"/>
      <c r="DI1111" s="251"/>
      <c r="DJ1111" s="251"/>
      <c r="DK1111" s="251"/>
      <c r="DL1111" s="251"/>
      <c r="DM1111" s="251"/>
      <c r="DN1111" s="251"/>
      <c r="DO1111" s="251"/>
      <c r="DP1111" s="251"/>
      <c r="DQ1111" s="251"/>
      <c r="DR1111" s="251"/>
      <c r="DS1111" s="251"/>
      <c r="DT1111" s="251"/>
      <c r="DU1111" s="251"/>
      <c r="DV1111" s="251"/>
      <c r="DW1111" s="251"/>
      <c r="DX1111" s="251"/>
      <c r="DY1111" s="251"/>
      <c r="DZ1111" s="251"/>
      <c r="EA1111" s="251"/>
      <c r="EB1111" s="251"/>
      <c r="EC1111" s="251"/>
      <c r="ED1111" s="251"/>
      <c r="EE1111" s="251"/>
      <c r="EF1111" s="251"/>
      <c r="EG1111" s="251"/>
      <c r="EH1111" s="251"/>
      <c r="EI1111" s="251"/>
      <c r="EJ1111" s="251"/>
      <c r="EK1111" s="251"/>
      <c r="EL1111" s="251"/>
      <c r="EM1111" s="251"/>
      <c r="EN1111" s="251"/>
      <c r="EO1111" s="251"/>
      <c r="EP1111" s="251"/>
      <c r="EQ1111" s="251"/>
      <c r="ER1111" s="251"/>
      <c r="ES1111" s="251"/>
      <c r="ET1111" s="251"/>
      <c r="EU1111" s="251"/>
      <c r="EV1111" s="251"/>
      <c r="EW1111" s="251"/>
      <c r="EX1111" s="251"/>
      <c r="EY1111" s="251"/>
      <c r="EZ1111" s="251"/>
      <c r="FA1111" s="251"/>
      <c r="FB1111" s="251"/>
      <c r="FC1111" s="251"/>
      <c r="FD1111" s="251"/>
      <c r="FE1111" s="251"/>
      <c r="FF1111" s="251"/>
      <c r="FG1111" s="251"/>
      <c r="FH1111" s="251"/>
      <c r="FI1111" s="251"/>
      <c r="FJ1111" s="251"/>
      <c r="FK1111" s="251"/>
      <c r="FL1111" s="251"/>
      <c r="FM1111" s="251"/>
      <c r="FN1111" s="251"/>
      <c r="FO1111" s="251"/>
      <c r="FP1111" s="251"/>
      <c r="FQ1111" s="251"/>
      <c r="FR1111" s="251"/>
      <c r="FS1111" s="251"/>
      <c r="FT1111" s="251"/>
      <c r="FU1111" s="251"/>
      <c r="FV1111" s="251"/>
      <c r="FW1111" s="251"/>
      <c r="FX1111" s="251"/>
      <c r="FY1111" s="251"/>
      <c r="FZ1111" s="251"/>
      <c r="GA1111" s="251"/>
      <c r="GB1111" s="251"/>
      <c r="GC1111" s="251"/>
      <c r="GD1111" s="251"/>
      <c r="GE1111" s="251"/>
      <c r="GF1111" s="251"/>
      <c r="GG1111" s="251"/>
      <c r="GH1111" s="251"/>
      <c r="GI1111" s="251"/>
      <c r="GJ1111" s="251"/>
      <c r="GK1111" s="251"/>
      <c r="GL1111" s="251"/>
      <c r="GM1111" s="251"/>
      <c r="GN1111" s="251"/>
      <c r="GO1111" s="251"/>
      <c r="GP1111" s="251"/>
      <c r="GQ1111" s="251"/>
      <c r="GR1111" s="251"/>
      <c r="GS1111" s="251"/>
      <c r="GT1111" s="251"/>
      <c r="GU1111" s="251"/>
      <c r="GV1111" s="251"/>
      <c r="GW1111" s="251"/>
      <c r="GX1111" s="251"/>
      <c r="GY1111" s="251"/>
      <c r="GZ1111" s="251"/>
      <c r="HA1111" s="251"/>
      <c r="HB1111" s="251"/>
      <c r="HC1111" s="251"/>
      <c r="HD1111" s="251"/>
      <c r="HE1111" s="251"/>
      <c r="HF1111" s="251"/>
      <c r="HG1111" s="251"/>
      <c r="HH1111" s="251"/>
      <c r="HI1111" s="251"/>
      <c r="HJ1111" s="251"/>
      <c r="HK1111" s="251"/>
      <c r="HL1111" s="251"/>
      <c r="HM1111" s="251"/>
      <c r="HN1111" s="251"/>
      <c r="HO1111" s="251"/>
      <c r="HP1111" s="251"/>
      <c r="HQ1111" s="251"/>
      <c r="HR1111" s="251"/>
      <c r="HS1111" s="251"/>
      <c r="HT1111" s="251"/>
      <c r="HU1111" s="251"/>
      <c r="HV1111" s="251"/>
      <c r="HW1111" s="251"/>
      <c r="HX1111" s="251"/>
      <c r="HY1111" s="251"/>
      <c r="HZ1111" s="251"/>
      <c r="IA1111" s="251"/>
      <c r="IB1111" s="251"/>
      <c r="IC1111" s="251"/>
      <c r="ID1111" s="251"/>
      <c r="IE1111" s="251"/>
      <c r="IF1111" s="251"/>
      <c r="IG1111" s="251"/>
      <c r="IH1111" s="251"/>
      <c r="II1111" s="251"/>
      <c r="IJ1111" s="251"/>
      <c r="IK1111" s="251"/>
      <c r="IL1111" s="251"/>
      <c r="IM1111" s="251"/>
      <c r="IN1111" s="251"/>
      <c r="IO1111" s="251"/>
      <c r="IP1111" s="251"/>
      <c r="IQ1111" s="251"/>
      <c r="IR1111" s="251"/>
      <c r="IS1111" s="251"/>
      <c r="IT1111" s="251"/>
      <c r="IU1111" s="251"/>
      <c r="IV1111" s="251"/>
      <c r="IW1111" s="251"/>
      <c r="IX1111" s="251"/>
      <c r="IY1111" s="251"/>
      <c r="IZ1111" s="251"/>
      <c r="JA1111" s="251"/>
      <c r="JB1111" s="251"/>
      <c r="JC1111" s="251"/>
      <c r="JD1111" s="251"/>
      <c r="JE1111" s="251"/>
      <c r="JF1111" s="251"/>
      <c r="JG1111" s="251"/>
      <c r="JH1111" s="251"/>
      <c r="JI1111" s="251"/>
      <c r="JJ1111" s="251"/>
      <c r="JK1111" s="251"/>
      <c r="JL1111" s="251"/>
      <c r="JM1111" s="251"/>
      <c r="JN1111" s="251"/>
      <c r="JO1111" s="251"/>
      <c r="JP1111" s="251"/>
      <c r="JQ1111" s="251"/>
      <c r="JR1111" s="251"/>
      <c r="JS1111" s="251"/>
      <c r="JT1111" s="251"/>
      <c r="JU1111" s="251"/>
      <c r="JV1111" s="251"/>
      <c r="JW1111" s="251"/>
      <c r="JX1111" s="251"/>
      <c r="JY1111" s="251"/>
      <c r="JZ1111" s="251"/>
      <c r="KA1111" s="251"/>
      <c r="KB1111" s="251"/>
      <c r="KC1111" s="251"/>
      <c r="KD1111" s="251"/>
      <c r="KE1111" s="251"/>
      <c r="KF1111" s="251"/>
      <c r="KG1111" s="251"/>
      <c r="KH1111" s="251"/>
      <c r="KI1111" s="251"/>
      <c r="KJ1111" s="251"/>
      <c r="KK1111" s="251"/>
      <c r="KL1111" s="251"/>
      <c r="KM1111" s="251"/>
      <c r="KN1111" s="251"/>
      <c r="KO1111" s="251"/>
      <c r="KP1111" s="251"/>
      <c r="KQ1111" s="251"/>
      <c r="KR1111" s="251"/>
      <c r="KS1111" s="251"/>
      <c r="KT1111" s="251"/>
      <c r="KU1111" s="251"/>
      <c r="KV1111" s="251"/>
      <c r="KW1111" s="251"/>
      <c r="KX1111" s="251"/>
      <c r="KY1111" s="251"/>
      <c r="KZ1111" s="251"/>
      <c r="LA1111" s="251"/>
      <c r="LB1111" s="251"/>
      <c r="LC1111" s="251"/>
      <c r="LD1111" s="251"/>
      <c r="LE1111" s="251"/>
      <c r="LF1111" s="251"/>
      <c r="LG1111" s="251"/>
      <c r="LH1111" s="251"/>
      <c r="LI1111" s="251"/>
      <c r="LJ1111" s="251"/>
      <c r="LK1111" s="251"/>
      <c r="LL1111" s="251"/>
      <c r="LM1111" s="251"/>
      <c r="LN1111" s="251"/>
      <c r="LO1111" s="251"/>
      <c r="LP1111" s="251"/>
      <c r="LQ1111" s="251"/>
      <c r="LR1111" s="251"/>
      <c r="LS1111" s="251"/>
      <c r="LT1111" s="251"/>
      <c r="LU1111" s="251"/>
      <c r="LV1111" s="251"/>
      <c r="LW1111" s="251"/>
      <c r="LX1111" s="251"/>
      <c r="LY1111" s="251"/>
      <c r="LZ1111" s="251"/>
      <c r="MA1111" s="251"/>
      <c r="MB1111" s="251"/>
      <c r="MC1111" s="251"/>
      <c r="MD1111" s="251"/>
      <c r="ME1111" s="251"/>
      <c r="MF1111" s="251"/>
      <c r="MG1111" s="251"/>
      <c r="MH1111" s="251"/>
      <c r="MI1111" s="251"/>
      <c r="MJ1111" s="251"/>
      <c r="MK1111" s="251"/>
      <c r="ML1111" s="251"/>
      <c r="MM1111" s="251"/>
      <c r="MN1111" s="251"/>
      <c r="MO1111" s="251"/>
      <c r="MP1111" s="251"/>
      <c r="MQ1111" s="251"/>
      <c r="MR1111" s="251"/>
      <c r="MS1111" s="251"/>
      <c r="MT1111" s="251"/>
      <c r="MU1111" s="251"/>
      <c r="MV1111" s="251"/>
      <c r="MW1111" s="251"/>
      <c r="MX1111" s="251"/>
      <c r="MY1111" s="251"/>
      <c r="MZ1111" s="251"/>
      <c r="NA1111" s="251"/>
      <c r="NB1111" s="251"/>
      <c r="NC1111" s="251"/>
      <c r="ND1111" s="251"/>
      <c r="NE1111" s="251"/>
      <c r="NF1111" s="251"/>
      <c r="NG1111" s="251"/>
      <c r="NH1111" s="251"/>
      <c r="NI1111" s="251"/>
      <c r="NJ1111" s="251"/>
      <c r="NK1111" s="251"/>
      <c r="NL1111" s="251"/>
      <c r="NM1111" s="251"/>
      <c r="NN1111" s="251"/>
      <c r="NO1111" s="251"/>
      <c r="NP1111" s="251"/>
      <c r="NQ1111" s="251"/>
      <c r="NR1111" s="251"/>
      <c r="NS1111" s="251"/>
      <c r="NT1111" s="251"/>
      <c r="NU1111" s="251"/>
      <c r="NV1111" s="251"/>
      <c r="NW1111" s="251"/>
      <c r="NX1111" s="251"/>
      <c r="NY1111" s="251"/>
      <c r="NZ1111" s="251"/>
      <c r="OA1111" s="251"/>
      <c r="OB1111" s="251"/>
      <c r="OC1111" s="251"/>
      <c r="OD1111" s="251"/>
      <c r="OE1111" s="251"/>
      <c r="OF1111" s="251"/>
      <c r="OG1111" s="251"/>
      <c r="OH1111" s="251"/>
      <c r="OI1111" s="251"/>
      <c r="OJ1111" s="251"/>
      <c r="OK1111" s="251"/>
      <c r="OL1111" s="251"/>
      <c r="OM1111" s="251"/>
      <c r="ON1111" s="251"/>
      <c r="OO1111" s="251"/>
      <c r="OP1111" s="251"/>
      <c r="OQ1111" s="251"/>
      <c r="OR1111" s="251"/>
      <c r="OS1111" s="251"/>
      <c r="OT1111" s="251"/>
      <c r="OU1111" s="251"/>
      <c r="OV1111" s="251"/>
    </row>
    <row r="1112" spans="1:412" ht="12.75" customHeight="1" outlineLevel="1" x14ac:dyDescent="0.2">
      <c r="B1112" s="234" t="s">
        <v>346</v>
      </c>
      <c r="C1112" s="234"/>
      <c r="D1112" s="234"/>
      <c r="E1112" s="235"/>
      <c r="F1112" s="236"/>
      <c r="J1112" s="237" t="s">
        <v>5</v>
      </c>
      <c r="K1112" s="238"/>
      <c r="L1112" s="238"/>
      <c r="M1112" s="238"/>
      <c r="N1112" s="238"/>
      <c r="O1112" s="238"/>
      <c r="P1112" s="239"/>
      <c r="Q1112" s="236"/>
      <c r="R1112" s="246">
        <f t="shared" ref="R1112:AW1112" si="591">R660</f>
        <v>0</v>
      </c>
      <c r="S1112" s="246">
        <f t="shared" si="591"/>
        <v>0</v>
      </c>
      <c r="T1112" s="246">
        <f t="shared" si="591"/>
        <v>0</v>
      </c>
      <c r="U1112" s="246">
        <f t="shared" si="591"/>
        <v>0</v>
      </c>
      <c r="V1112" s="246">
        <f t="shared" si="591"/>
        <v>140.62582068514894</v>
      </c>
      <c r="W1112" s="246">
        <f t="shared" si="591"/>
        <v>256.69302090114348</v>
      </c>
      <c r="X1112" s="246">
        <f t="shared" si="591"/>
        <v>414.29919886016984</v>
      </c>
      <c r="Y1112" s="246">
        <f t="shared" si="591"/>
        <v>389.92865775074807</v>
      </c>
      <c r="Z1112" s="246">
        <f t="shared" si="591"/>
        <v>365.55811664132631</v>
      </c>
      <c r="AA1112" s="246">
        <f t="shared" si="591"/>
        <v>341.18757553190454</v>
      </c>
      <c r="AB1112" s="246">
        <f t="shared" si="591"/>
        <v>316.81703442248278</v>
      </c>
      <c r="AC1112" s="246">
        <f t="shared" si="591"/>
        <v>292.44649331306101</v>
      </c>
      <c r="AD1112" s="246">
        <f t="shared" si="591"/>
        <v>268.07595220363925</v>
      </c>
      <c r="AE1112" s="246">
        <f t="shared" si="591"/>
        <v>243.70541109421748</v>
      </c>
      <c r="AF1112" s="246">
        <f t="shared" si="591"/>
        <v>219.33486998479572</v>
      </c>
      <c r="AG1112" s="246">
        <f t="shared" si="591"/>
        <v>194.96432887537395</v>
      </c>
      <c r="AH1112" s="246">
        <f t="shared" si="591"/>
        <v>170.59378776595219</v>
      </c>
      <c r="AI1112" s="246">
        <f t="shared" si="591"/>
        <v>146.22324665653042</v>
      </c>
      <c r="AJ1112" s="246">
        <f t="shared" si="591"/>
        <v>121.85270554710867</v>
      </c>
      <c r="AK1112" s="246">
        <f t="shared" si="591"/>
        <v>97.482164437686919</v>
      </c>
      <c r="AL1112" s="246">
        <f t="shared" si="591"/>
        <v>73.111623328265168</v>
      </c>
      <c r="AM1112" s="246">
        <f t="shared" si="591"/>
        <v>48.741082218843417</v>
      </c>
      <c r="AN1112" s="246">
        <f t="shared" si="591"/>
        <v>24.370541109421662</v>
      </c>
      <c r="AO1112" s="246">
        <f t="shared" si="591"/>
        <v>0</v>
      </c>
      <c r="AP1112" s="246">
        <f t="shared" si="591"/>
        <v>0</v>
      </c>
      <c r="AQ1112" s="246">
        <f t="shared" si="591"/>
        <v>0</v>
      </c>
      <c r="AR1112" s="246">
        <f t="shared" si="591"/>
        <v>0</v>
      </c>
      <c r="AS1112" s="246">
        <f t="shared" si="591"/>
        <v>0</v>
      </c>
      <c r="AT1112" s="246">
        <f t="shared" si="591"/>
        <v>0</v>
      </c>
      <c r="AU1112" s="246">
        <f t="shared" si="591"/>
        <v>0</v>
      </c>
      <c r="AV1112" s="246">
        <f t="shared" si="591"/>
        <v>0</v>
      </c>
      <c r="AW1112" s="246">
        <f t="shared" si="591"/>
        <v>0</v>
      </c>
      <c r="AX1112" s="246">
        <f t="shared" ref="AX1112:CC1112" si="592">AX660</f>
        <v>0</v>
      </c>
      <c r="AY1112" s="246">
        <f t="shared" si="592"/>
        <v>0</v>
      </c>
      <c r="AZ1112" s="246">
        <f t="shared" si="592"/>
        <v>0</v>
      </c>
      <c r="BA1112" s="246">
        <f t="shared" si="592"/>
        <v>0</v>
      </c>
      <c r="BB1112" s="246">
        <f t="shared" si="592"/>
        <v>0</v>
      </c>
      <c r="BC1112" s="246">
        <f t="shared" si="592"/>
        <v>0</v>
      </c>
      <c r="BD1112" s="246">
        <f t="shared" si="592"/>
        <v>0</v>
      </c>
      <c r="BE1112" s="246">
        <f t="shared" si="592"/>
        <v>0</v>
      </c>
      <c r="BF1112" s="246">
        <f t="shared" si="592"/>
        <v>0</v>
      </c>
      <c r="BG1112" s="246">
        <f t="shared" si="592"/>
        <v>0</v>
      </c>
      <c r="BH1112" s="246">
        <f t="shared" si="592"/>
        <v>0</v>
      </c>
      <c r="BI1112" s="246">
        <f t="shared" si="592"/>
        <v>0</v>
      </c>
      <c r="BJ1112" s="246">
        <f t="shared" si="592"/>
        <v>0</v>
      </c>
      <c r="BK1112" s="246">
        <f t="shared" si="592"/>
        <v>0</v>
      </c>
      <c r="BL1112" s="246">
        <f t="shared" si="592"/>
        <v>0</v>
      </c>
      <c r="BM1112" s="246">
        <f t="shared" si="592"/>
        <v>0</v>
      </c>
      <c r="BN1112" s="246">
        <f t="shared" si="592"/>
        <v>0</v>
      </c>
      <c r="BO1112" s="246">
        <f t="shared" si="592"/>
        <v>0</v>
      </c>
      <c r="BP1112" s="246">
        <f t="shared" si="592"/>
        <v>0</v>
      </c>
      <c r="BQ1112" s="246">
        <f t="shared" si="592"/>
        <v>0</v>
      </c>
      <c r="BR1112" s="246">
        <f t="shared" si="592"/>
        <v>0</v>
      </c>
      <c r="BS1112" s="246">
        <f t="shared" si="592"/>
        <v>0</v>
      </c>
      <c r="BT1112" s="246">
        <f t="shared" si="592"/>
        <v>0</v>
      </c>
      <c r="BU1112" s="246">
        <f t="shared" si="592"/>
        <v>0</v>
      </c>
      <c r="BV1112" s="246">
        <f t="shared" si="592"/>
        <v>0</v>
      </c>
      <c r="BW1112" s="246">
        <f t="shared" si="592"/>
        <v>0</v>
      </c>
      <c r="BX1112" s="246">
        <f t="shared" si="592"/>
        <v>0</v>
      </c>
      <c r="BY1112" s="246">
        <f t="shared" si="592"/>
        <v>0</v>
      </c>
      <c r="BZ1112" s="246">
        <f t="shared" si="592"/>
        <v>0</v>
      </c>
      <c r="CA1112" s="246">
        <f t="shared" si="592"/>
        <v>0</v>
      </c>
      <c r="CB1112" s="246">
        <f t="shared" si="592"/>
        <v>0</v>
      </c>
      <c r="CC1112" s="246">
        <f t="shared" si="592"/>
        <v>0</v>
      </c>
      <c r="CD1112" s="246">
        <f t="shared" ref="CD1112:CP1112" si="593">CD660</f>
        <v>0</v>
      </c>
      <c r="CE1112" s="246">
        <f t="shared" si="593"/>
        <v>0</v>
      </c>
      <c r="CF1112" s="246">
        <f t="shared" si="593"/>
        <v>0</v>
      </c>
      <c r="CG1112" s="246">
        <f t="shared" si="593"/>
        <v>0</v>
      </c>
      <c r="CH1112" s="246">
        <f t="shared" si="593"/>
        <v>0</v>
      </c>
      <c r="CI1112" s="246">
        <f t="shared" si="593"/>
        <v>0</v>
      </c>
      <c r="CJ1112" s="246">
        <f t="shared" si="593"/>
        <v>0</v>
      </c>
      <c r="CK1112" s="246">
        <f t="shared" si="593"/>
        <v>0</v>
      </c>
      <c r="CL1112" s="246">
        <f t="shared" si="593"/>
        <v>0</v>
      </c>
      <c r="CM1112" s="246">
        <f t="shared" si="593"/>
        <v>0</v>
      </c>
      <c r="CN1112" s="246">
        <f t="shared" si="593"/>
        <v>0</v>
      </c>
      <c r="CO1112" s="246">
        <f t="shared" si="593"/>
        <v>0</v>
      </c>
      <c r="CP1112" s="246">
        <f t="shared" si="593"/>
        <v>0</v>
      </c>
      <c r="CQ1112" s="246"/>
      <c r="CR1112" s="246"/>
      <c r="CS1112" s="246"/>
      <c r="CT1112" s="246"/>
      <c r="CU1112" s="246"/>
      <c r="CV1112" s="246"/>
      <c r="CW1112" s="246"/>
      <c r="CX1112" s="246"/>
      <c r="CY1112" s="246"/>
      <c r="CZ1112" s="246"/>
      <c r="DA1112" s="246"/>
      <c r="DB1112" s="246"/>
      <c r="DC1112" s="246"/>
      <c r="DD1112" s="246"/>
      <c r="DE1112" s="246"/>
      <c r="DF1112" s="246"/>
      <c r="DG1112" s="246"/>
      <c r="DH1112" s="246"/>
      <c r="DI1112" s="246"/>
      <c r="DJ1112" s="246"/>
      <c r="DK1112" s="246"/>
      <c r="DL1112" s="246"/>
      <c r="DM1112" s="246"/>
      <c r="DN1112" s="246"/>
      <c r="DO1112" s="246"/>
      <c r="DP1112" s="246"/>
      <c r="DQ1112" s="246"/>
      <c r="DR1112" s="246"/>
      <c r="DS1112" s="246"/>
      <c r="DT1112" s="246"/>
      <c r="DU1112" s="246"/>
      <c r="DV1112" s="246"/>
      <c r="DW1112" s="246"/>
      <c r="DX1112" s="246"/>
      <c r="DY1112" s="246"/>
      <c r="DZ1112" s="246"/>
      <c r="EA1112" s="246"/>
      <c r="EB1112" s="246"/>
      <c r="EC1112" s="246"/>
      <c r="ED1112" s="246"/>
      <c r="EE1112" s="246"/>
      <c r="EF1112" s="246"/>
      <c r="EG1112" s="246"/>
      <c r="EH1112" s="246"/>
      <c r="EI1112" s="246"/>
      <c r="EJ1112" s="246"/>
      <c r="EK1112" s="246"/>
      <c r="EL1112" s="246"/>
      <c r="EM1112" s="246"/>
      <c r="EN1112" s="246"/>
      <c r="EO1112" s="246"/>
      <c r="EP1112" s="246"/>
      <c r="EQ1112" s="246"/>
      <c r="ER1112" s="246"/>
      <c r="ES1112" s="246"/>
      <c r="ET1112" s="246"/>
      <c r="EU1112" s="246"/>
      <c r="EV1112" s="246"/>
      <c r="EW1112" s="246"/>
      <c r="EX1112" s="246"/>
      <c r="EY1112" s="246"/>
      <c r="EZ1112" s="246"/>
      <c r="FA1112" s="246"/>
      <c r="FB1112" s="246"/>
      <c r="FC1112" s="246"/>
      <c r="FD1112" s="246"/>
      <c r="FE1112" s="246"/>
      <c r="FF1112" s="246"/>
      <c r="FG1112" s="246"/>
      <c r="FH1112" s="246"/>
      <c r="FI1112" s="246"/>
      <c r="FJ1112" s="246"/>
      <c r="FK1112" s="246"/>
      <c r="FL1112" s="246"/>
      <c r="FM1112" s="246"/>
      <c r="FN1112" s="246"/>
      <c r="FO1112" s="246"/>
      <c r="FP1112" s="246"/>
      <c r="FQ1112" s="246"/>
      <c r="FR1112" s="246"/>
      <c r="FS1112" s="246"/>
      <c r="FT1112" s="246"/>
      <c r="FU1112" s="246"/>
      <c r="FV1112" s="246"/>
      <c r="FW1112" s="246"/>
      <c r="FX1112" s="246"/>
      <c r="FY1112" s="246"/>
      <c r="FZ1112" s="246"/>
      <c r="GA1112" s="246"/>
      <c r="GB1112" s="246"/>
      <c r="GC1112" s="246"/>
      <c r="GD1112" s="246"/>
      <c r="GE1112" s="246"/>
      <c r="GF1112" s="246"/>
      <c r="GG1112" s="246"/>
      <c r="GH1112" s="246"/>
      <c r="GI1112" s="246"/>
      <c r="GJ1112" s="246"/>
      <c r="GK1112" s="246"/>
      <c r="GL1112" s="246"/>
      <c r="GM1112" s="246"/>
      <c r="GN1112" s="246"/>
      <c r="GO1112" s="246"/>
      <c r="GP1112" s="246"/>
      <c r="GQ1112" s="246"/>
      <c r="GR1112" s="246"/>
      <c r="GS1112" s="246"/>
      <c r="GT1112" s="246"/>
      <c r="GU1112" s="246"/>
      <c r="GV1112" s="246"/>
      <c r="GW1112" s="246"/>
      <c r="GX1112" s="246"/>
      <c r="GY1112" s="246"/>
      <c r="GZ1112" s="246"/>
      <c r="HA1112" s="246"/>
      <c r="HB1112" s="246"/>
      <c r="HC1112" s="246"/>
      <c r="HD1112" s="246"/>
      <c r="HE1112" s="246"/>
      <c r="HF1112" s="246"/>
      <c r="HG1112" s="246"/>
      <c r="HH1112" s="246"/>
      <c r="HI1112" s="246"/>
      <c r="HJ1112" s="246"/>
      <c r="HK1112" s="246"/>
      <c r="HL1112" s="246"/>
      <c r="HM1112" s="246"/>
      <c r="HN1112" s="246"/>
      <c r="HO1112" s="246"/>
      <c r="HP1112" s="246"/>
      <c r="HQ1112" s="246"/>
      <c r="HR1112" s="246"/>
      <c r="HS1112" s="246"/>
      <c r="HT1112" s="246"/>
      <c r="HU1112" s="246"/>
      <c r="HV1112" s="246"/>
      <c r="HW1112" s="246"/>
      <c r="HX1112" s="246"/>
      <c r="HY1112" s="246"/>
      <c r="HZ1112" s="246"/>
      <c r="IA1112" s="246"/>
      <c r="IB1112" s="246"/>
      <c r="IC1112" s="246"/>
      <c r="ID1112" s="246"/>
      <c r="IE1112" s="246"/>
      <c r="IF1112" s="246"/>
      <c r="IG1112" s="246"/>
      <c r="IH1112" s="246"/>
      <c r="II1112" s="246"/>
      <c r="IJ1112" s="246"/>
      <c r="IK1112" s="246"/>
      <c r="IL1112" s="246"/>
      <c r="IM1112" s="246"/>
      <c r="IN1112" s="246"/>
      <c r="IO1112" s="246"/>
      <c r="IP1112" s="246"/>
      <c r="IQ1112" s="246"/>
      <c r="IR1112" s="246"/>
      <c r="IS1112" s="246"/>
      <c r="IT1112" s="246"/>
      <c r="IU1112" s="246"/>
      <c r="IV1112" s="246"/>
      <c r="IW1112" s="246"/>
      <c r="IX1112" s="246"/>
      <c r="IY1112" s="246"/>
      <c r="IZ1112" s="246"/>
      <c r="JA1112" s="246"/>
      <c r="JB1112" s="246"/>
      <c r="JC1112" s="246"/>
      <c r="JD1112" s="246"/>
      <c r="JE1112" s="246"/>
      <c r="JF1112" s="246"/>
      <c r="JG1112" s="246"/>
      <c r="JH1112" s="246"/>
      <c r="JI1112" s="246"/>
      <c r="JJ1112" s="246"/>
      <c r="JK1112" s="246"/>
      <c r="JL1112" s="246"/>
      <c r="JM1112" s="246"/>
      <c r="JN1112" s="246"/>
      <c r="JO1112" s="246"/>
      <c r="JP1112" s="246"/>
      <c r="JQ1112" s="246"/>
      <c r="JR1112" s="246"/>
      <c r="JS1112" s="246"/>
      <c r="JT1112" s="246"/>
      <c r="JU1112" s="246"/>
      <c r="JV1112" s="246"/>
      <c r="JW1112" s="246"/>
      <c r="JX1112" s="246"/>
      <c r="JY1112" s="246"/>
      <c r="JZ1112" s="246"/>
      <c r="KA1112" s="246"/>
      <c r="KB1112" s="246"/>
      <c r="KC1112" s="246"/>
      <c r="KD1112" s="246"/>
      <c r="KE1112" s="246"/>
      <c r="KF1112" s="246"/>
      <c r="KG1112" s="246"/>
      <c r="KH1112" s="246"/>
      <c r="KI1112" s="246"/>
      <c r="KJ1112" s="246"/>
      <c r="KK1112" s="246"/>
      <c r="KL1112" s="246"/>
      <c r="KM1112" s="246"/>
      <c r="KN1112" s="246"/>
      <c r="KO1112" s="246"/>
      <c r="KP1112" s="246"/>
      <c r="KQ1112" s="246"/>
      <c r="KR1112" s="246"/>
      <c r="KS1112" s="246"/>
      <c r="KT1112" s="246"/>
      <c r="KU1112" s="246"/>
      <c r="KV1112" s="246"/>
      <c r="KW1112" s="246"/>
      <c r="KX1112" s="246"/>
      <c r="KY1112" s="246"/>
      <c r="KZ1112" s="246"/>
      <c r="LA1112" s="246"/>
      <c r="LB1112" s="246"/>
      <c r="LC1112" s="246"/>
      <c r="LD1112" s="246"/>
      <c r="LE1112" s="246"/>
      <c r="LF1112" s="246"/>
      <c r="LG1112" s="246"/>
      <c r="LH1112" s="246"/>
      <c r="LI1112" s="246"/>
      <c r="LJ1112" s="246"/>
      <c r="LK1112" s="246"/>
      <c r="LL1112" s="246"/>
      <c r="LM1112" s="246"/>
      <c r="LN1112" s="246"/>
      <c r="LO1112" s="246"/>
      <c r="LP1112" s="246"/>
      <c r="LQ1112" s="246"/>
      <c r="LR1112" s="246"/>
      <c r="LS1112" s="246"/>
      <c r="LT1112" s="246"/>
      <c r="LU1112" s="246"/>
      <c r="LV1112" s="246"/>
      <c r="LW1112" s="246"/>
      <c r="LX1112" s="246"/>
      <c r="LY1112" s="246"/>
      <c r="LZ1112" s="246"/>
      <c r="MA1112" s="246"/>
      <c r="MB1112" s="246"/>
      <c r="MC1112" s="246"/>
      <c r="MD1112" s="246"/>
      <c r="ME1112" s="246"/>
      <c r="MF1112" s="246"/>
      <c r="MG1112" s="246"/>
      <c r="MH1112" s="246"/>
      <c r="MI1112" s="246"/>
      <c r="MJ1112" s="246"/>
      <c r="MK1112" s="246"/>
      <c r="ML1112" s="246"/>
      <c r="MM1112" s="246"/>
      <c r="MN1112" s="246"/>
      <c r="MO1112" s="246"/>
      <c r="MP1112" s="246"/>
      <c r="MQ1112" s="246"/>
      <c r="MR1112" s="246"/>
      <c r="MS1112" s="246"/>
      <c r="MT1112" s="246"/>
      <c r="MU1112" s="246"/>
      <c r="MV1112" s="246"/>
      <c r="MW1112" s="246"/>
      <c r="MX1112" s="246"/>
      <c r="MY1112" s="246"/>
      <c r="MZ1112" s="246"/>
      <c r="NA1112" s="246"/>
      <c r="NB1112" s="246"/>
      <c r="NC1112" s="246"/>
      <c r="ND1112" s="246"/>
      <c r="NE1112" s="246"/>
      <c r="NF1112" s="246"/>
      <c r="NG1112" s="246"/>
      <c r="NH1112" s="246"/>
      <c r="NI1112" s="246"/>
      <c r="NJ1112" s="246"/>
      <c r="NK1112" s="246"/>
      <c r="NL1112" s="246"/>
      <c r="NM1112" s="246"/>
      <c r="NN1112" s="246"/>
      <c r="NO1112" s="246"/>
      <c r="NP1112" s="246"/>
      <c r="NQ1112" s="246"/>
      <c r="NR1112" s="246"/>
      <c r="NS1112" s="246"/>
      <c r="NT1112" s="246"/>
      <c r="NU1112" s="246"/>
      <c r="NV1112" s="246"/>
      <c r="NW1112" s="246"/>
      <c r="NX1112" s="246"/>
      <c r="NY1112" s="246"/>
      <c r="NZ1112" s="246"/>
      <c r="OA1112" s="246"/>
      <c r="OB1112" s="246"/>
      <c r="OC1112" s="246"/>
      <c r="OD1112" s="246"/>
      <c r="OE1112" s="246"/>
      <c r="OF1112" s="246"/>
      <c r="OG1112" s="246"/>
      <c r="OH1112" s="246"/>
      <c r="OI1112" s="246"/>
      <c r="OJ1112" s="246"/>
      <c r="OK1112" s="246"/>
      <c r="OL1112" s="246"/>
      <c r="OM1112" s="246"/>
      <c r="ON1112" s="246"/>
      <c r="OO1112" s="246"/>
      <c r="OP1112" s="246"/>
      <c r="OQ1112" s="246"/>
      <c r="OR1112" s="246"/>
      <c r="OS1112" s="246"/>
      <c r="OT1112" s="246"/>
      <c r="OU1112" s="246"/>
      <c r="OV1112" s="246"/>
    </row>
    <row r="1113" spans="1:412" ht="12.75" customHeight="1" outlineLevel="1" x14ac:dyDescent="0.2">
      <c r="B1113" s="262" t="s">
        <v>347</v>
      </c>
      <c r="C1113" s="262"/>
      <c r="D1113" s="262"/>
      <c r="E1113" s="263"/>
      <c r="F1113" s="264"/>
      <c r="G1113" s="13"/>
      <c r="H1113" s="13"/>
      <c r="I1113" s="157"/>
      <c r="J1113" s="265" t="s">
        <v>5</v>
      </c>
      <c r="K1113" s="266"/>
      <c r="L1113" s="266"/>
      <c r="M1113" s="266"/>
      <c r="N1113" s="266"/>
      <c r="O1113" s="266"/>
      <c r="P1113" s="177">
        <f>SUM(R1113:CP1113)</f>
        <v>167.79117553836872</v>
      </c>
      <c r="Q1113" s="264"/>
      <c r="R1113" s="267">
        <f t="shared" ref="R1113:AW1113" si="594">R679</f>
        <v>0</v>
      </c>
      <c r="S1113" s="267">
        <f t="shared" si="594"/>
        <v>0</v>
      </c>
      <c r="T1113" s="267">
        <f t="shared" si="594"/>
        <v>0</v>
      </c>
      <c r="U1113" s="267">
        <f t="shared" si="594"/>
        <v>0</v>
      </c>
      <c r="V1113" s="267">
        <f t="shared" si="594"/>
        <v>0</v>
      </c>
      <c r="W1113" s="267">
        <f t="shared" si="594"/>
        <v>0</v>
      </c>
      <c r="X1113" s="267">
        <f t="shared" si="594"/>
        <v>18.643463948707641</v>
      </c>
      <c r="Y1113" s="267">
        <f t="shared" si="594"/>
        <v>17.546789598783661</v>
      </c>
      <c r="Z1113" s="267">
        <f t="shared" si="594"/>
        <v>16.450115248859682</v>
      </c>
      <c r="AA1113" s="267">
        <f t="shared" si="594"/>
        <v>15.353440898935704</v>
      </c>
      <c r="AB1113" s="267">
        <f t="shared" si="594"/>
        <v>14.256766549011724</v>
      </c>
      <c r="AC1113" s="267">
        <f t="shared" si="594"/>
        <v>13.160092199087744</v>
      </c>
      <c r="AD1113" s="267">
        <f t="shared" si="594"/>
        <v>12.063417849163766</v>
      </c>
      <c r="AE1113" s="267">
        <f t="shared" si="594"/>
        <v>10.966743499239787</v>
      </c>
      <c r="AF1113" s="267">
        <f t="shared" si="594"/>
        <v>9.8700691493158068</v>
      </c>
      <c r="AG1113" s="267">
        <f t="shared" si="594"/>
        <v>8.7733947993918271</v>
      </c>
      <c r="AH1113" s="267">
        <f t="shared" si="594"/>
        <v>7.6767204494678483</v>
      </c>
      <c r="AI1113" s="267">
        <f t="shared" si="594"/>
        <v>6.5800460995438685</v>
      </c>
      <c r="AJ1113" s="267">
        <f t="shared" si="594"/>
        <v>5.4833717496198897</v>
      </c>
      <c r="AK1113" s="267">
        <f t="shared" si="594"/>
        <v>4.3866973996959109</v>
      </c>
      <c r="AL1113" s="267">
        <f t="shared" si="594"/>
        <v>3.2900230497719325</v>
      </c>
      <c r="AM1113" s="267">
        <f t="shared" si="594"/>
        <v>2.1933486998479537</v>
      </c>
      <c r="AN1113" s="267">
        <f t="shared" si="594"/>
        <v>1.0966743499239748</v>
      </c>
      <c r="AO1113" s="267">
        <f t="shared" si="594"/>
        <v>0</v>
      </c>
      <c r="AP1113" s="267">
        <f t="shared" si="594"/>
        <v>0</v>
      </c>
      <c r="AQ1113" s="267">
        <f t="shared" si="594"/>
        <v>0</v>
      </c>
      <c r="AR1113" s="267">
        <f t="shared" si="594"/>
        <v>0</v>
      </c>
      <c r="AS1113" s="267">
        <f t="shared" si="594"/>
        <v>0</v>
      </c>
      <c r="AT1113" s="267">
        <f t="shared" si="594"/>
        <v>0</v>
      </c>
      <c r="AU1113" s="267">
        <f t="shared" si="594"/>
        <v>0</v>
      </c>
      <c r="AV1113" s="267">
        <f t="shared" si="594"/>
        <v>0</v>
      </c>
      <c r="AW1113" s="267">
        <f t="shared" si="594"/>
        <v>0</v>
      </c>
      <c r="AX1113" s="267">
        <f t="shared" ref="AX1113:CC1113" si="595">AX679</f>
        <v>0</v>
      </c>
      <c r="AY1113" s="267">
        <f t="shared" si="595"/>
        <v>0</v>
      </c>
      <c r="AZ1113" s="267">
        <f t="shared" si="595"/>
        <v>0</v>
      </c>
      <c r="BA1113" s="267">
        <f t="shared" si="595"/>
        <v>0</v>
      </c>
      <c r="BB1113" s="267">
        <f t="shared" si="595"/>
        <v>0</v>
      </c>
      <c r="BC1113" s="267">
        <f t="shared" si="595"/>
        <v>0</v>
      </c>
      <c r="BD1113" s="267">
        <f t="shared" si="595"/>
        <v>0</v>
      </c>
      <c r="BE1113" s="267">
        <f t="shared" si="595"/>
        <v>0</v>
      </c>
      <c r="BF1113" s="267">
        <f t="shared" si="595"/>
        <v>0</v>
      </c>
      <c r="BG1113" s="267">
        <f t="shared" si="595"/>
        <v>0</v>
      </c>
      <c r="BH1113" s="267">
        <f t="shared" si="595"/>
        <v>0</v>
      </c>
      <c r="BI1113" s="267">
        <f t="shared" si="595"/>
        <v>0</v>
      </c>
      <c r="BJ1113" s="267">
        <f t="shared" si="595"/>
        <v>0</v>
      </c>
      <c r="BK1113" s="267">
        <f t="shared" si="595"/>
        <v>0</v>
      </c>
      <c r="BL1113" s="267">
        <f t="shared" si="595"/>
        <v>0</v>
      </c>
      <c r="BM1113" s="267">
        <f t="shared" si="595"/>
        <v>0</v>
      </c>
      <c r="BN1113" s="267">
        <f t="shared" si="595"/>
        <v>0</v>
      </c>
      <c r="BO1113" s="267">
        <f t="shared" si="595"/>
        <v>0</v>
      </c>
      <c r="BP1113" s="267">
        <f t="shared" si="595"/>
        <v>0</v>
      </c>
      <c r="BQ1113" s="267">
        <f t="shared" si="595"/>
        <v>0</v>
      </c>
      <c r="BR1113" s="267">
        <f t="shared" si="595"/>
        <v>0</v>
      </c>
      <c r="BS1113" s="267">
        <f t="shared" si="595"/>
        <v>0</v>
      </c>
      <c r="BT1113" s="267">
        <f t="shared" si="595"/>
        <v>0</v>
      </c>
      <c r="BU1113" s="267">
        <f t="shared" si="595"/>
        <v>0</v>
      </c>
      <c r="BV1113" s="267">
        <f t="shared" si="595"/>
        <v>0</v>
      </c>
      <c r="BW1113" s="267">
        <f t="shared" si="595"/>
        <v>0</v>
      </c>
      <c r="BX1113" s="267">
        <f t="shared" si="595"/>
        <v>0</v>
      </c>
      <c r="BY1113" s="267">
        <f t="shared" si="595"/>
        <v>0</v>
      </c>
      <c r="BZ1113" s="267">
        <f t="shared" si="595"/>
        <v>0</v>
      </c>
      <c r="CA1113" s="267">
        <f t="shared" si="595"/>
        <v>0</v>
      </c>
      <c r="CB1113" s="267">
        <f t="shared" si="595"/>
        <v>0</v>
      </c>
      <c r="CC1113" s="267">
        <f t="shared" si="595"/>
        <v>0</v>
      </c>
      <c r="CD1113" s="267">
        <f t="shared" ref="CD1113:CP1113" si="596">CD679</f>
        <v>0</v>
      </c>
      <c r="CE1113" s="267">
        <f t="shared" si="596"/>
        <v>0</v>
      </c>
      <c r="CF1113" s="267">
        <f t="shared" si="596"/>
        <v>0</v>
      </c>
      <c r="CG1113" s="267">
        <f t="shared" si="596"/>
        <v>0</v>
      </c>
      <c r="CH1113" s="267">
        <f t="shared" si="596"/>
        <v>0</v>
      </c>
      <c r="CI1113" s="267">
        <f t="shared" si="596"/>
        <v>0</v>
      </c>
      <c r="CJ1113" s="267">
        <f t="shared" si="596"/>
        <v>0</v>
      </c>
      <c r="CK1113" s="267">
        <f t="shared" si="596"/>
        <v>0</v>
      </c>
      <c r="CL1113" s="267">
        <f t="shared" si="596"/>
        <v>0</v>
      </c>
      <c r="CM1113" s="267">
        <f t="shared" si="596"/>
        <v>0</v>
      </c>
      <c r="CN1113" s="267">
        <f t="shared" si="596"/>
        <v>0</v>
      </c>
      <c r="CO1113" s="267">
        <f t="shared" si="596"/>
        <v>0</v>
      </c>
      <c r="CP1113" s="267">
        <f t="shared" si="596"/>
        <v>0</v>
      </c>
      <c r="CQ1113" s="246"/>
      <c r="CR1113" s="246"/>
      <c r="CS1113" s="246"/>
      <c r="CT1113" s="246"/>
      <c r="CU1113" s="246"/>
      <c r="CV1113" s="246"/>
      <c r="CW1113" s="246"/>
      <c r="CX1113" s="246"/>
      <c r="CY1113" s="246"/>
      <c r="CZ1113" s="246"/>
      <c r="DA1113" s="246"/>
      <c r="DB1113" s="246"/>
      <c r="DC1113" s="246"/>
      <c r="DD1113" s="246"/>
      <c r="DE1113" s="246"/>
      <c r="DF1113" s="246"/>
      <c r="DG1113" s="246"/>
      <c r="DH1113" s="246"/>
      <c r="DI1113" s="246"/>
      <c r="DJ1113" s="246"/>
      <c r="DK1113" s="246"/>
      <c r="DL1113" s="246"/>
      <c r="DM1113" s="246"/>
      <c r="DN1113" s="246"/>
      <c r="DO1113" s="246"/>
      <c r="DP1113" s="246"/>
      <c r="DQ1113" s="246"/>
      <c r="DR1113" s="246"/>
      <c r="DS1113" s="246"/>
      <c r="DT1113" s="246"/>
      <c r="DU1113" s="246"/>
      <c r="DV1113" s="246"/>
      <c r="DW1113" s="246"/>
      <c r="DX1113" s="246"/>
      <c r="DY1113" s="246"/>
      <c r="DZ1113" s="246"/>
      <c r="EA1113" s="246"/>
      <c r="EB1113" s="246"/>
      <c r="EC1113" s="246"/>
      <c r="ED1113" s="246"/>
      <c r="EE1113" s="246"/>
      <c r="EF1113" s="246"/>
      <c r="EG1113" s="246"/>
      <c r="EH1113" s="246"/>
      <c r="EI1113" s="246"/>
      <c r="EJ1113" s="246"/>
      <c r="EK1113" s="246"/>
      <c r="EL1113" s="246"/>
      <c r="EM1113" s="246"/>
      <c r="EN1113" s="246"/>
      <c r="EO1113" s="246"/>
      <c r="EP1113" s="246"/>
      <c r="EQ1113" s="246"/>
      <c r="ER1113" s="246"/>
      <c r="ES1113" s="246"/>
      <c r="ET1113" s="246"/>
      <c r="EU1113" s="246"/>
      <c r="EV1113" s="246"/>
      <c r="EW1113" s="246"/>
      <c r="EX1113" s="246"/>
      <c r="EY1113" s="246"/>
      <c r="EZ1113" s="246"/>
      <c r="FA1113" s="246"/>
      <c r="FB1113" s="246"/>
      <c r="FC1113" s="246"/>
      <c r="FD1113" s="246"/>
      <c r="FE1113" s="246"/>
      <c r="FF1113" s="246"/>
      <c r="FG1113" s="246"/>
      <c r="FH1113" s="246"/>
      <c r="FI1113" s="246"/>
      <c r="FJ1113" s="246"/>
      <c r="FK1113" s="246"/>
      <c r="FL1113" s="246"/>
      <c r="FM1113" s="246"/>
      <c r="FN1113" s="246"/>
      <c r="FO1113" s="246"/>
      <c r="FP1113" s="246"/>
      <c r="FQ1113" s="246"/>
      <c r="FR1113" s="246"/>
      <c r="FS1113" s="246"/>
      <c r="FT1113" s="246"/>
      <c r="FU1113" s="246"/>
      <c r="FV1113" s="246"/>
      <c r="FW1113" s="246"/>
      <c r="FX1113" s="246"/>
      <c r="FY1113" s="246"/>
      <c r="FZ1113" s="246"/>
      <c r="GA1113" s="246"/>
      <c r="GB1113" s="246"/>
      <c r="GC1113" s="246"/>
      <c r="GD1113" s="246"/>
      <c r="GE1113" s="246"/>
      <c r="GF1113" s="246"/>
      <c r="GG1113" s="246"/>
      <c r="GH1113" s="246"/>
      <c r="GI1113" s="246"/>
      <c r="GJ1113" s="246"/>
      <c r="GK1113" s="246"/>
      <c r="GL1113" s="246"/>
      <c r="GM1113" s="246"/>
      <c r="GN1113" s="246"/>
      <c r="GO1113" s="246"/>
      <c r="GP1113" s="246"/>
      <c r="GQ1113" s="246"/>
      <c r="GR1113" s="246"/>
      <c r="GS1113" s="246"/>
      <c r="GT1113" s="246"/>
      <c r="GU1113" s="246"/>
      <c r="GV1113" s="246"/>
      <c r="GW1113" s="246"/>
      <c r="GX1113" s="246"/>
      <c r="GY1113" s="246"/>
      <c r="GZ1113" s="246"/>
      <c r="HA1113" s="246"/>
      <c r="HB1113" s="246"/>
      <c r="HC1113" s="246"/>
      <c r="HD1113" s="246"/>
      <c r="HE1113" s="246"/>
      <c r="HF1113" s="246"/>
      <c r="HG1113" s="246"/>
      <c r="HH1113" s="246"/>
      <c r="HI1113" s="246"/>
      <c r="HJ1113" s="246"/>
      <c r="HK1113" s="246"/>
      <c r="HL1113" s="246"/>
      <c r="HM1113" s="246"/>
      <c r="HN1113" s="246"/>
      <c r="HO1113" s="246"/>
      <c r="HP1113" s="246"/>
      <c r="HQ1113" s="246"/>
      <c r="HR1113" s="246"/>
      <c r="HS1113" s="246"/>
      <c r="HT1113" s="246"/>
      <c r="HU1113" s="246"/>
      <c r="HV1113" s="246"/>
      <c r="HW1113" s="246"/>
      <c r="HX1113" s="246"/>
      <c r="HY1113" s="246"/>
      <c r="HZ1113" s="246"/>
      <c r="IA1113" s="246"/>
      <c r="IB1113" s="246"/>
      <c r="IC1113" s="246"/>
      <c r="ID1113" s="246"/>
      <c r="IE1113" s="246"/>
      <c r="IF1113" s="246"/>
      <c r="IG1113" s="246"/>
      <c r="IH1113" s="246"/>
      <c r="II1113" s="246"/>
      <c r="IJ1113" s="246"/>
      <c r="IK1113" s="246"/>
      <c r="IL1113" s="246"/>
      <c r="IM1113" s="246"/>
      <c r="IN1113" s="246"/>
      <c r="IO1113" s="246"/>
      <c r="IP1113" s="246"/>
      <c r="IQ1113" s="246"/>
      <c r="IR1113" s="246"/>
      <c r="IS1113" s="246"/>
      <c r="IT1113" s="246"/>
      <c r="IU1113" s="246"/>
      <c r="IV1113" s="246"/>
      <c r="IW1113" s="246"/>
      <c r="IX1113" s="246"/>
      <c r="IY1113" s="246"/>
      <c r="IZ1113" s="246"/>
      <c r="JA1113" s="246"/>
      <c r="JB1113" s="246"/>
      <c r="JC1113" s="246"/>
      <c r="JD1113" s="246"/>
      <c r="JE1113" s="246"/>
      <c r="JF1113" s="246"/>
      <c r="JG1113" s="246"/>
      <c r="JH1113" s="246"/>
      <c r="JI1113" s="246"/>
      <c r="JJ1113" s="246"/>
      <c r="JK1113" s="246"/>
      <c r="JL1113" s="246"/>
      <c r="JM1113" s="246"/>
      <c r="JN1113" s="246"/>
      <c r="JO1113" s="246"/>
      <c r="JP1113" s="246"/>
      <c r="JQ1113" s="246"/>
      <c r="JR1113" s="246"/>
      <c r="JS1113" s="246"/>
      <c r="JT1113" s="246"/>
      <c r="JU1113" s="246"/>
      <c r="JV1113" s="246"/>
      <c r="JW1113" s="246"/>
      <c r="JX1113" s="246"/>
      <c r="JY1113" s="246"/>
      <c r="JZ1113" s="246"/>
      <c r="KA1113" s="246"/>
      <c r="KB1113" s="246"/>
      <c r="KC1113" s="246"/>
      <c r="KD1113" s="246"/>
      <c r="KE1113" s="246"/>
      <c r="KF1113" s="246"/>
      <c r="KG1113" s="246"/>
      <c r="KH1113" s="246"/>
      <c r="KI1113" s="246"/>
      <c r="KJ1113" s="246"/>
      <c r="KK1113" s="246"/>
      <c r="KL1113" s="246"/>
      <c r="KM1113" s="246"/>
      <c r="KN1113" s="246"/>
      <c r="KO1113" s="246"/>
      <c r="KP1113" s="246"/>
      <c r="KQ1113" s="246"/>
      <c r="KR1113" s="246"/>
      <c r="KS1113" s="246"/>
      <c r="KT1113" s="246"/>
      <c r="KU1113" s="246"/>
      <c r="KV1113" s="246"/>
      <c r="KW1113" s="246"/>
      <c r="KX1113" s="246"/>
      <c r="KY1113" s="246"/>
      <c r="KZ1113" s="246"/>
      <c r="LA1113" s="246"/>
      <c r="LB1113" s="246"/>
      <c r="LC1113" s="246"/>
      <c r="LD1113" s="246"/>
      <c r="LE1113" s="246"/>
      <c r="LF1113" s="246"/>
      <c r="LG1113" s="246"/>
      <c r="LH1113" s="246"/>
      <c r="LI1113" s="246"/>
      <c r="LJ1113" s="246"/>
      <c r="LK1113" s="246"/>
      <c r="LL1113" s="246"/>
      <c r="LM1113" s="246"/>
      <c r="LN1113" s="246"/>
      <c r="LO1113" s="246"/>
      <c r="LP1113" s="246"/>
      <c r="LQ1113" s="246"/>
      <c r="LR1113" s="246"/>
      <c r="LS1113" s="246"/>
      <c r="LT1113" s="246"/>
      <c r="LU1113" s="246"/>
      <c r="LV1113" s="246"/>
      <c r="LW1113" s="246"/>
      <c r="LX1113" s="246"/>
      <c r="LY1113" s="246"/>
      <c r="LZ1113" s="246"/>
      <c r="MA1113" s="246"/>
      <c r="MB1113" s="246"/>
      <c r="MC1113" s="246"/>
      <c r="MD1113" s="246"/>
      <c r="ME1113" s="246"/>
      <c r="MF1113" s="246"/>
      <c r="MG1113" s="246"/>
      <c r="MH1113" s="246"/>
      <c r="MI1113" s="246"/>
      <c r="MJ1113" s="246"/>
      <c r="MK1113" s="246"/>
      <c r="ML1113" s="246"/>
      <c r="MM1113" s="246"/>
      <c r="MN1113" s="246"/>
      <c r="MO1113" s="246"/>
      <c r="MP1113" s="246"/>
      <c r="MQ1113" s="246"/>
      <c r="MR1113" s="246"/>
      <c r="MS1113" s="246"/>
      <c r="MT1113" s="246"/>
      <c r="MU1113" s="246"/>
      <c r="MV1113" s="246"/>
      <c r="MW1113" s="246"/>
      <c r="MX1113" s="246"/>
      <c r="MY1113" s="246"/>
      <c r="MZ1113" s="246"/>
      <c r="NA1113" s="246"/>
      <c r="NB1113" s="246"/>
      <c r="NC1113" s="246"/>
      <c r="ND1113" s="246"/>
      <c r="NE1113" s="246"/>
      <c r="NF1113" s="246"/>
      <c r="NG1113" s="246"/>
      <c r="NH1113" s="246"/>
      <c r="NI1113" s="246"/>
      <c r="NJ1113" s="246"/>
      <c r="NK1113" s="246"/>
      <c r="NL1113" s="246"/>
      <c r="NM1113" s="246"/>
      <c r="NN1113" s="246"/>
      <c r="NO1113" s="246"/>
      <c r="NP1113" s="246"/>
      <c r="NQ1113" s="246"/>
      <c r="NR1113" s="246"/>
      <c r="NS1113" s="246"/>
      <c r="NT1113" s="246"/>
      <c r="NU1113" s="246"/>
      <c r="NV1113" s="246"/>
      <c r="NW1113" s="246"/>
      <c r="NX1113" s="246"/>
      <c r="NY1113" s="246"/>
      <c r="NZ1113" s="246"/>
      <c r="OA1113" s="246"/>
      <c r="OB1113" s="246"/>
      <c r="OC1113" s="246"/>
      <c r="OD1113" s="246"/>
      <c r="OE1113" s="246"/>
      <c r="OF1113" s="246"/>
      <c r="OG1113" s="246"/>
      <c r="OH1113" s="246"/>
      <c r="OI1113" s="246"/>
      <c r="OJ1113" s="246"/>
      <c r="OK1113" s="246"/>
      <c r="OL1113" s="246"/>
      <c r="OM1113" s="246"/>
      <c r="ON1113" s="246"/>
      <c r="OO1113" s="246"/>
      <c r="OP1113" s="246"/>
      <c r="OQ1113" s="246"/>
      <c r="OR1113" s="246"/>
      <c r="OS1113" s="246"/>
      <c r="OT1113" s="246"/>
      <c r="OU1113" s="246"/>
      <c r="OV1113" s="246"/>
    </row>
    <row r="1114" spans="1:412" ht="12.75" customHeight="1" outlineLevel="1" x14ac:dyDescent="0.2">
      <c r="B1114" s="234" t="s">
        <v>348</v>
      </c>
      <c r="C1114" s="234"/>
      <c r="D1114" s="234"/>
      <c r="E1114" s="235"/>
      <c r="F1114" s="236"/>
      <c r="J1114" s="237" t="s">
        <v>62</v>
      </c>
      <c r="K1114" s="238"/>
      <c r="L1114" s="238"/>
      <c r="M1114" s="238"/>
      <c r="N1114" s="238"/>
      <c r="O1114" s="238"/>
      <c r="P1114" s="239"/>
      <c r="Q1114" s="236"/>
      <c r="R1114" s="268">
        <f>IFERROR(R1113/R1112,0)</f>
        <v>0</v>
      </c>
      <c r="S1114" s="268">
        <f t="shared" ref="S1114:CD1114" si="597">IFERROR(S1113/S1112,0)</f>
        <v>0</v>
      </c>
      <c r="T1114" s="268">
        <f t="shared" si="597"/>
        <v>0</v>
      </c>
      <c r="U1114" s="268">
        <f t="shared" si="597"/>
        <v>0</v>
      </c>
      <c r="V1114" s="268">
        <f t="shared" si="597"/>
        <v>0</v>
      </c>
      <c r="W1114" s="268">
        <f t="shared" si="597"/>
        <v>0</v>
      </c>
      <c r="X1114" s="268">
        <f t="shared" si="597"/>
        <v>4.4999999999999998E-2</v>
      </c>
      <c r="Y1114" s="268">
        <f t="shared" si="597"/>
        <v>4.4999999999999998E-2</v>
      </c>
      <c r="Z1114" s="268">
        <f t="shared" si="597"/>
        <v>4.4999999999999991E-2</v>
      </c>
      <c r="AA1114" s="268">
        <f t="shared" si="597"/>
        <v>4.4999999999999998E-2</v>
      </c>
      <c r="AB1114" s="268">
        <f t="shared" si="597"/>
        <v>4.4999999999999998E-2</v>
      </c>
      <c r="AC1114" s="268">
        <f t="shared" si="597"/>
        <v>4.4999999999999998E-2</v>
      </c>
      <c r="AD1114" s="268">
        <f t="shared" si="597"/>
        <v>4.4999999999999998E-2</v>
      </c>
      <c r="AE1114" s="268">
        <f t="shared" si="597"/>
        <v>4.4999999999999998E-2</v>
      </c>
      <c r="AF1114" s="268">
        <f t="shared" si="597"/>
        <v>4.4999999999999998E-2</v>
      </c>
      <c r="AG1114" s="268">
        <f t="shared" si="597"/>
        <v>4.4999999999999998E-2</v>
      </c>
      <c r="AH1114" s="268">
        <f t="shared" si="597"/>
        <v>4.4999999999999998E-2</v>
      </c>
      <c r="AI1114" s="268">
        <f t="shared" si="597"/>
        <v>4.4999999999999998E-2</v>
      </c>
      <c r="AJ1114" s="268">
        <f t="shared" si="597"/>
        <v>4.4999999999999998E-2</v>
      </c>
      <c r="AK1114" s="268">
        <f t="shared" si="597"/>
        <v>4.4999999999999998E-2</v>
      </c>
      <c r="AL1114" s="268">
        <f t="shared" si="597"/>
        <v>4.4999999999999998E-2</v>
      </c>
      <c r="AM1114" s="268">
        <f t="shared" si="597"/>
        <v>4.4999999999999998E-2</v>
      </c>
      <c r="AN1114" s="268">
        <f t="shared" si="597"/>
        <v>4.4999999999999998E-2</v>
      </c>
      <c r="AO1114" s="268">
        <f t="shared" si="597"/>
        <v>0</v>
      </c>
      <c r="AP1114" s="268">
        <f t="shared" si="597"/>
        <v>0</v>
      </c>
      <c r="AQ1114" s="268">
        <f t="shared" si="597"/>
        <v>0</v>
      </c>
      <c r="AR1114" s="268">
        <f t="shared" si="597"/>
        <v>0</v>
      </c>
      <c r="AS1114" s="268">
        <f t="shared" si="597"/>
        <v>0</v>
      </c>
      <c r="AT1114" s="268">
        <f t="shared" si="597"/>
        <v>0</v>
      </c>
      <c r="AU1114" s="268">
        <f t="shared" si="597"/>
        <v>0</v>
      </c>
      <c r="AV1114" s="268">
        <f t="shared" si="597"/>
        <v>0</v>
      </c>
      <c r="AW1114" s="268">
        <f t="shared" si="597"/>
        <v>0</v>
      </c>
      <c r="AX1114" s="268">
        <f t="shared" si="597"/>
        <v>0</v>
      </c>
      <c r="AY1114" s="268">
        <f t="shared" si="597"/>
        <v>0</v>
      </c>
      <c r="AZ1114" s="268">
        <f t="shared" si="597"/>
        <v>0</v>
      </c>
      <c r="BA1114" s="268">
        <f t="shared" si="597"/>
        <v>0</v>
      </c>
      <c r="BB1114" s="268">
        <f t="shared" si="597"/>
        <v>0</v>
      </c>
      <c r="BC1114" s="268">
        <f t="shared" si="597"/>
        <v>0</v>
      </c>
      <c r="BD1114" s="268">
        <f t="shared" si="597"/>
        <v>0</v>
      </c>
      <c r="BE1114" s="268">
        <f t="shared" si="597"/>
        <v>0</v>
      </c>
      <c r="BF1114" s="268">
        <f t="shared" si="597"/>
        <v>0</v>
      </c>
      <c r="BG1114" s="268">
        <f t="shared" si="597"/>
        <v>0</v>
      </c>
      <c r="BH1114" s="268">
        <f t="shared" si="597"/>
        <v>0</v>
      </c>
      <c r="BI1114" s="268">
        <f t="shared" si="597"/>
        <v>0</v>
      </c>
      <c r="BJ1114" s="268">
        <f t="shared" si="597"/>
        <v>0</v>
      </c>
      <c r="BK1114" s="268">
        <f t="shared" si="597"/>
        <v>0</v>
      </c>
      <c r="BL1114" s="268">
        <f t="shared" si="597"/>
        <v>0</v>
      </c>
      <c r="BM1114" s="268">
        <f t="shared" si="597"/>
        <v>0</v>
      </c>
      <c r="BN1114" s="268">
        <f t="shared" si="597"/>
        <v>0</v>
      </c>
      <c r="BO1114" s="268">
        <f t="shared" si="597"/>
        <v>0</v>
      </c>
      <c r="BP1114" s="268">
        <f t="shared" si="597"/>
        <v>0</v>
      </c>
      <c r="BQ1114" s="268">
        <f t="shared" si="597"/>
        <v>0</v>
      </c>
      <c r="BR1114" s="268">
        <f t="shared" si="597"/>
        <v>0</v>
      </c>
      <c r="BS1114" s="268">
        <f t="shared" si="597"/>
        <v>0</v>
      </c>
      <c r="BT1114" s="268">
        <f t="shared" si="597"/>
        <v>0</v>
      </c>
      <c r="BU1114" s="268">
        <f t="shared" si="597"/>
        <v>0</v>
      </c>
      <c r="BV1114" s="268">
        <f t="shared" si="597"/>
        <v>0</v>
      </c>
      <c r="BW1114" s="268">
        <f t="shared" si="597"/>
        <v>0</v>
      </c>
      <c r="BX1114" s="268">
        <f t="shared" si="597"/>
        <v>0</v>
      </c>
      <c r="BY1114" s="268">
        <f t="shared" si="597"/>
        <v>0</v>
      </c>
      <c r="BZ1114" s="268">
        <f t="shared" si="597"/>
        <v>0</v>
      </c>
      <c r="CA1114" s="268">
        <f t="shared" si="597"/>
        <v>0</v>
      </c>
      <c r="CB1114" s="268">
        <f t="shared" si="597"/>
        <v>0</v>
      </c>
      <c r="CC1114" s="268">
        <f t="shared" si="597"/>
        <v>0</v>
      </c>
      <c r="CD1114" s="268">
        <f t="shared" si="597"/>
        <v>0</v>
      </c>
      <c r="CE1114" s="268">
        <f t="shared" ref="CE1114:CP1114" si="598">IFERROR(CE1113/CE1112,0)</f>
        <v>0</v>
      </c>
      <c r="CF1114" s="268">
        <f t="shared" si="598"/>
        <v>0</v>
      </c>
      <c r="CG1114" s="268">
        <f t="shared" si="598"/>
        <v>0</v>
      </c>
      <c r="CH1114" s="268">
        <f t="shared" si="598"/>
        <v>0</v>
      </c>
      <c r="CI1114" s="268">
        <f t="shared" si="598"/>
        <v>0</v>
      </c>
      <c r="CJ1114" s="268">
        <f t="shared" si="598"/>
        <v>0</v>
      </c>
      <c r="CK1114" s="268">
        <f t="shared" si="598"/>
        <v>0</v>
      </c>
      <c r="CL1114" s="268">
        <f t="shared" si="598"/>
        <v>0</v>
      </c>
      <c r="CM1114" s="268">
        <f t="shared" si="598"/>
        <v>0</v>
      </c>
      <c r="CN1114" s="268">
        <f t="shared" si="598"/>
        <v>0</v>
      </c>
      <c r="CO1114" s="268">
        <f t="shared" si="598"/>
        <v>0</v>
      </c>
      <c r="CP1114" s="268">
        <f t="shared" si="598"/>
        <v>0</v>
      </c>
      <c r="CQ1114" s="268"/>
      <c r="CR1114" s="268"/>
      <c r="CS1114" s="268"/>
      <c r="CT1114" s="268"/>
      <c r="CU1114" s="268"/>
      <c r="CV1114" s="268"/>
      <c r="CW1114" s="268"/>
      <c r="CX1114" s="268"/>
      <c r="CY1114" s="268"/>
      <c r="CZ1114" s="268"/>
      <c r="DA1114" s="268"/>
      <c r="DB1114" s="268"/>
      <c r="DC1114" s="268"/>
      <c r="DD1114" s="268"/>
      <c r="DE1114" s="268"/>
      <c r="DF1114" s="268"/>
      <c r="DG1114" s="268"/>
      <c r="DH1114" s="268"/>
      <c r="DI1114" s="268"/>
      <c r="DJ1114" s="268"/>
      <c r="DK1114" s="268"/>
      <c r="DL1114" s="268"/>
      <c r="DM1114" s="268"/>
      <c r="DN1114" s="268"/>
      <c r="DO1114" s="268"/>
      <c r="DP1114" s="268"/>
      <c r="DQ1114" s="268"/>
      <c r="DR1114" s="268"/>
      <c r="DS1114" s="268"/>
      <c r="DT1114" s="268"/>
      <c r="DU1114" s="268"/>
      <c r="DV1114" s="268"/>
      <c r="DW1114" s="268"/>
      <c r="DX1114" s="268"/>
      <c r="DY1114" s="268"/>
      <c r="DZ1114" s="268"/>
      <c r="EA1114" s="268"/>
      <c r="EB1114" s="268"/>
      <c r="EC1114" s="268"/>
      <c r="ED1114" s="268"/>
      <c r="EE1114" s="268"/>
      <c r="EF1114" s="268"/>
      <c r="EG1114" s="268"/>
      <c r="EH1114" s="268"/>
      <c r="EI1114" s="268"/>
      <c r="EJ1114" s="268"/>
      <c r="EK1114" s="268"/>
      <c r="EL1114" s="268"/>
      <c r="EM1114" s="268"/>
      <c r="EN1114" s="268"/>
      <c r="EO1114" s="268"/>
      <c r="EP1114" s="268"/>
      <c r="EQ1114" s="268"/>
      <c r="ER1114" s="268"/>
      <c r="ES1114" s="268"/>
      <c r="ET1114" s="268"/>
      <c r="EU1114" s="268"/>
      <c r="EV1114" s="268"/>
      <c r="EW1114" s="268"/>
      <c r="EX1114" s="268"/>
      <c r="EY1114" s="268"/>
      <c r="EZ1114" s="268"/>
      <c r="FA1114" s="268"/>
      <c r="FB1114" s="268"/>
      <c r="FC1114" s="268"/>
      <c r="FD1114" s="268"/>
      <c r="FE1114" s="268"/>
      <c r="FF1114" s="268"/>
      <c r="FG1114" s="268"/>
      <c r="FH1114" s="268"/>
      <c r="FI1114" s="268"/>
      <c r="FJ1114" s="268"/>
      <c r="FK1114" s="268"/>
      <c r="FL1114" s="268"/>
      <c r="FM1114" s="268"/>
      <c r="FN1114" s="268"/>
      <c r="FO1114" s="268"/>
      <c r="FP1114" s="268"/>
      <c r="FQ1114" s="268"/>
      <c r="FR1114" s="268"/>
      <c r="FS1114" s="268"/>
      <c r="FT1114" s="268"/>
      <c r="FU1114" s="268"/>
      <c r="FV1114" s="268"/>
      <c r="FW1114" s="268"/>
      <c r="FX1114" s="268"/>
      <c r="FY1114" s="268"/>
      <c r="FZ1114" s="268"/>
      <c r="GA1114" s="268"/>
      <c r="GB1114" s="268"/>
      <c r="GC1114" s="268"/>
      <c r="GD1114" s="268"/>
      <c r="GE1114" s="268"/>
      <c r="GF1114" s="268"/>
      <c r="GG1114" s="268"/>
      <c r="GH1114" s="268"/>
      <c r="GI1114" s="268"/>
      <c r="GJ1114" s="268"/>
      <c r="GK1114" s="268"/>
      <c r="GL1114" s="268"/>
      <c r="GM1114" s="268"/>
      <c r="GN1114" s="268"/>
      <c r="GO1114" s="268"/>
      <c r="GP1114" s="268"/>
      <c r="GQ1114" s="268"/>
      <c r="GR1114" s="268"/>
      <c r="GS1114" s="268"/>
      <c r="GT1114" s="268"/>
      <c r="GU1114" s="268"/>
      <c r="GV1114" s="268"/>
      <c r="GW1114" s="268"/>
      <c r="GX1114" s="268"/>
      <c r="GY1114" s="268"/>
      <c r="GZ1114" s="268"/>
      <c r="HA1114" s="268"/>
      <c r="HB1114" s="268"/>
      <c r="HC1114" s="268"/>
      <c r="HD1114" s="268"/>
      <c r="HE1114" s="268"/>
      <c r="HF1114" s="268"/>
      <c r="HG1114" s="268"/>
      <c r="HH1114" s="268"/>
      <c r="HI1114" s="268"/>
      <c r="HJ1114" s="268"/>
      <c r="HK1114" s="268"/>
      <c r="HL1114" s="268"/>
      <c r="HM1114" s="268"/>
      <c r="HN1114" s="268"/>
      <c r="HO1114" s="268"/>
      <c r="HP1114" s="268"/>
      <c r="HQ1114" s="268"/>
      <c r="HR1114" s="268"/>
      <c r="HS1114" s="268"/>
      <c r="HT1114" s="268"/>
      <c r="HU1114" s="268"/>
      <c r="HV1114" s="268"/>
      <c r="HW1114" s="268"/>
      <c r="HX1114" s="268"/>
      <c r="HY1114" s="268"/>
      <c r="HZ1114" s="268"/>
      <c r="IA1114" s="268"/>
      <c r="IB1114" s="268"/>
      <c r="IC1114" s="268"/>
      <c r="ID1114" s="268"/>
      <c r="IE1114" s="268"/>
      <c r="IF1114" s="268"/>
      <c r="IG1114" s="268"/>
      <c r="IH1114" s="268"/>
      <c r="II1114" s="268"/>
      <c r="IJ1114" s="268"/>
      <c r="IK1114" s="268"/>
      <c r="IL1114" s="268"/>
      <c r="IM1114" s="268"/>
      <c r="IN1114" s="268"/>
      <c r="IO1114" s="268"/>
      <c r="IP1114" s="268"/>
      <c r="IQ1114" s="268"/>
      <c r="IR1114" s="268"/>
      <c r="IS1114" s="268"/>
      <c r="IT1114" s="268"/>
      <c r="IU1114" s="268"/>
      <c r="IV1114" s="268"/>
      <c r="IW1114" s="268"/>
      <c r="IX1114" s="268"/>
      <c r="IY1114" s="268"/>
      <c r="IZ1114" s="268"/>
      <c r="JA1114" s="268"/>
      <c r="JB1114" s="268"/>
      <c r="JC1114" s="268"/>
      <c r="JD1114" s="268"/>
      <c r="JE1114" s="268"/>
      <c r="JF1114" s="268"/>
      <c r="JG1114" s="268"/>
      <c r="JH1114" s="268"/>
      <c r="JI1114" s="268"/>
      <c r="JJ1114" s="268"/>
      <c r="JK1114" s="268"/>
      <c r="JL1114" s="268"/>
      <c r="JM1114" s="268"/>
      <c r="JN1114" s="268"/>
      <c r="JO1114" s="268"/>
      <c r="JP1114" s="268"/>
      <c r="JQ1114" s="268"/>
      <c r="JR1114" s="268"/>
      <c r="JS1114" s="268"/>
      <c r="JT1114" s="268"/>
      <c r="JU1114" s="268"/>
      <c r="JV1114" s="268"/>
      <c r="JW1114" s="268"/>
      <c r="JX1114" s="268"/>
      <c r="JY1114" s="268"/>
      <c r="JZ1114" s="268"/>
      <c r="KA1114" s="268"/>
      <c r="KB1114" s="268"/>
      <c r="KC1114" s="268"/>
      <c r="KD1114" s="268"/>
      <c r="KE1114" s="268"/>
      <c r="KF1114" s="268"/>
      <c r="KG1114" s="268"/>
      <c r="KH1114" s="268"/>
      <c r="KI1114" s="268"/>
      <c r="KJ1114" s="268"/>
      <c r="KK1114" s="268"/>
      <c r="KL1114" s="268"/>
      <c r="KM1114" s="268"/>
      <c r="KN1114" s="268"/>
      <c r="KO1114" s="268"/>
      <c r="KP1114" s="268"/>
      <c r="KQ1114" s="268"/>
      <c r="KR1114" s="268"/>
      <c r="KS1114" s="268"/>
      <c r="KT1114" s="268"/>
      <c r="KU1114" s="268"/>
      <c r="KV1114" s="268"/>
      <c r="KW1114" s="268"/>
      <c r="KX1114" s="268"/>
      <c r="KY1114" s="268"/>
      <c r="KZ1114" s="268"/>
      <c r="LA1114" s="268"/>
      <c r="LB1114" s="268"/>
      <c r="LC1114" s="268"/>
      <c r="LD1114" s="268"/>
      <c r="LE1114" s="268"/>
      <c r="LF1114" s="268"/>
      <c r="LG1114" s="268"/>
      <c r="LH1114" s="268"/>
      <c r="LI1114" s="268"/>
      <c r="LJ1114" s="268"/>
      <c r="LK1114" s="268"/>
      <c r="LL1114" s="268"/>
      <c r="LM1114" s="268"/>
      <c r="LN1114" s="268"/>
      <c r="LO1114" s="268"/>
      <c r="LP1114" s="268"/>
      <c r="LQ1114" s="268"/>
      <c r="LR1114" s="268"/>
      <c r="LS1114" s="268"/>
      <c r="LT1114" s="268"/>
      <c r="LU1114" s="268"/>
      <c r="LV1114" s="268"/>
      <c r="LW1114" s="268"/>
      <c r="LX1114" s="268"/>
      <c r="LY1114" s="268"/>
      <c r="LZ1114" s="268"/>
      <c r="MA1114" s="268"/>
      <c r="MB1114" s="268"/>
      <c r="MC1114" s="268"/>
      <c r="MD1114" s="268"/>
      <c r="ME1114" s="268"/>
      <c r="MF1114" s="268"/>
      <c r="MG1114" s="268"/>
      <c r="MH1114" s="268"/>
      <c r="MI1114" s="268"/>
      <c r="MJ1114" s="268"/>
      <c r="MK1114" s="268"/>
      <c r="ML1114" s="268"/>
      <c r="MM1114" s="268"/>
      <c r="MN1114" s="268"/>
      <c r="MO1114" s="268"/>
      <c r="MP1114" s="268"/>
      <c r="MQ1114" s="268"/>
      <c r="MR1114" s="268"/>
      <c r="MS1114" s="268"/>
      <c r="MT1114" s="268"/>
      <c r="MU1114" s="268"/>
      <c r="MV1114" s="268"/>
      <c r="MW1114" s="268"/>
      <c r="MX1114" s="268"/>
      <c r="MY1114" s="268"/>
      <c r="MZ1114" s="268"/>
      <c r="NA1114" s="268"/>
      <c r="NB1114" s="268"/>
      <c r="NC1114" s="268"/>
      <c r="ND1114" s="268"/>
      <c r="NE1114" s="268"/>
      <c r="NF1114" s="268"/>
      <c r="NG1114" s="268"/>
      <c r="NH1114" s="268"/>
      <c r="NI1114" s="268"/>
      <c r="NJ1114" s="268"/>
      <c r="NK1114" s="268"/>
      <c r="NL1114" s="268"/>
      <c r="NM1114" s="268"/>
      <c r="NN1114" s="268"/>
      <c r="NO1114" s="268"/>
      <c r="NP1114" s="268"/>
      <c r="NQ1114" s="268"/>
      <c r="NR1114" s="268"/>
      <c r="NS1114" s="268"/>
      <c r="NT1114" s="268"/>
      <c r="NU1114" s="268"/>
      <c r="NV1114" s="268"/>
      <c r="NW1114" s="268"/>
      <c r="NX1114" s="268"/>
      <c r="NY1114" s="268"/>
      <c r="NZ1114" s="268"/>
      <c r="OA1114" s="268"/>
      <c r="OB1114" s="268"/>
      <c r="OC1114" s="268"/>
      <c r="OD1114" s="268"/>
      <c r="OE1114" s="268"/>
      <c r="OF1114" s="268"/>
      <c r="OG1114" s="268"/>
      <c r="OH1114" s="268"/>
      <c r="OI1114" s="268"/>
      <c r="OJ1114" s="268"/>
      <c r="OK1114" s="268"/>
      <c r="OL1114" s="268"/>
      <c r="OM1114" s="268"/>
      <c r="ON1114" s="268"/>
      <c r="OO1114" s="268"/>
      <c r="OP1114" s="268"/>
      <c r="OQ1114" s="268"/>
      <c r="OR1114" s="268"/>
      <c r="OS1114" s="268"/>
      <c r="OT1114" s="268"/>
      <c r="OU1114" s="268"/>
      <c r="OV1114" s="268"/>
    </row>
    <row r="1115" spans="1:412" ht="12.75" customHeight="1" outlineLevel="1" x14ac:dyDescent="0.2">
      <c r="B1115" s="234"/>
      <c r="C1115" s="234"/>
      <c r="D1115" s="234"/>
      <c r="E1115" s="235"/>
      <c r="F1115" s="236"/>
      <c r="J1115" s="237"/>
      <c r="K1115" s="238"/>
      <c r="L1115" s="238"/>
      <c r="M1115" s="238"/>
      <c r="N1115" s="238"/>
      <c r="O1115" s="238"/>
      <c r="P1115" s="239"/>
      <c r="Q1115" s="236"/>
      <c r="R1115" s="251"/>
      <c r="S1115" s="251"/>
      <c r="T1115" s="251"/>
      <c r="U1115" s="251"/>
      <c r="V1115" s="251"/>
      <c r="W1115" s="251"/>
      <c r="X1115" s="251"/>
      <c r="Y1115" s="251"/>
      <c r="Z1115" s="251"/>
      <c r="AA1115" s="251"/>
      <c r="AB1115" s="251"/>
      <c r="AC1115" s="251"/>
      <c r="AD1115" s="251"/>
      <c r="AE1115" s="251"/>
      <c r="AF1115" s="251"/>
      <c r="AG1115" s="251"/>
      <c r="AH1115" s="251"/>
      <c r="AI1115" s="251"/>
      <c r="AJ1115" s="251"/>
      <c r="AK1115" s="251"/>
      <c r="AL1115" s="251"/>
      <c r="AM1115" s="251"/>
      <c r="AN1115" s="251"/>
      <c r="AO1115" s="251"/>
      <c r="AP1115" s="251"/>
      <c r="AQ1115" s="251"/>
      <c r="AR1115" s="251"/>
      <c r="AS1115" s="251"/>
      <c r="AT1115" s="251"/>
      <c r="AU1115" s="251"/>
      <c r="AV1115" s="251"/>
      <c r="AW1115" s="251"/>
      <c r="AX1115" s="251"/>
      <c r="AY1115" s="251"/>
      <c r="AZ1115" s="251"/>
      <c r="BA1115" s="251"/>
      <c r="BB1115" s="251"/>
      <c r="BC1115" s="251"/>
      <c r="BD1115" s="251"/>
      <c r="BE1115" s="251"/>
      <c r="BF1115" s="251"/>
      <c r="BG1115" s="251"/>
      <c r="BH1115" s="251"/>
      <c r="BI1115" s="251"/>
      <c r="BJ1115" s="251"/>
      <c r="BK1115" s="251"/>
      <c r="BL1115" s="251"/>
      <c r="BM1115" s="251"/>
      <c r="BN1115" s="251"/>
      <c r="BO1115" s="251"/>
      <c r="BP1115" s="251"/>
      <c r="BQ1115" s="251"/>
      <c r="BR1115" s="251"/>
      <c r="BS1115" s="251"/>
      <c r="BT1115" s="251"/>
      <c r="BU1115" s="251"/>
      <c r="BV1115" s="251"/>
      <c r="BW1115" s="251"/>
      <c r="BX1115" s="251"/>
      <c r="BY1115" s="251"/>
      <c r="BZ1115" s="251"/>
      <c r="CA1115" s="251"/>
      <c r="CB1115" s="251"/>
      <c r="CC1115" s="251"/>
      <c r="CD1115" s="251"/>
      <c r="CE1115" s="251"/>
      <c r="CF1115" s="251"/>
      <c r="CG1115" s="251"/>
      <c r="CH1115" s="251"/>
      <c r="CI1115" s="251"/>
      <c r="CJ1115" s="251"/>
      <c r="CK1115" s="251"/>
      <c r="CL1115" s="251"/>
      <c r="CM1115" s="251"/>
      <c r="CN1115" s="251"/>
      <c r="CO1115" s="251"/>
      <c r="CP1115" s="251"/>
      <c r="CQ1115" s="251"/>
      <c r="CR1115" s="251"/>
      <c r="CS1115" s="251"/>
      <c r="CT1115" s="251"/>
      <c r="CU1115" s="251"/>
      <c r="CV1115" s="251"/>
      <c r="CW1115" s="251"/>
      <c r="CX1115" s="251"/>
      <c r="CY1115" s="251"/>
      <c r="CZ1115" s="251"/>
      <c r="DA1115" s="251"/>
      <c r="DB1115" s="251"/>
      <c r="DC1115" s="251"/>
      <c r="DD1115" s="251"/>
      <c r="DE1115" s="251"/>
      <c r="DF1115" s="251"/>
      <c r="DG1115" s="251"/>
      <c r="DH1115" s="251"/>
      <c r="DI1115" s="251"/>
      <c r="DJ1115" s="251"/>
      <c r="DK1115" s="251"/>
      <c r="DL1115" s="251"/>
      <c r="DM1115" s="251"/>
      <c r="DN1115" s="251"/>
      <c r="DO1115" s="251"/>
      <c r="DP1115" s="251"/>
      <c r="DQ1115" s="251"/>
      <c r="DR1115" s="251"/>
      <c r="DS1115" s="251"/>
      <c r="DT1115" s="251"/>
      <c r="DU1115" s="251"/>
      <c r="DV1115" s="251"/>
      <c r="DW1115" s="251"/>
      <c r="DX1115" s="251"/>
      <c r="DY1115" s="251"/>
      <c r="DZ1115" s="251"/>
      <c r="EA1115" s="251"/>
      <c r="EB1115" s="251"/>
      <c r="EC1115" s="251"/>
      <c r="ED1115" s="251"/>
      <c r="EE1115" s="251"/>
      <c r="EF1115" s="251"/>
      <c r="EG1115" s="251"/>
      <c r="EH1115" s="251"/>
      <c r="EI1115" s="251"/>
      <c r="EJ1115" s="251"/>
      <c r="EK1115" s="251"/>
      <c r="EL1115" s="251"/>
      <c r="EM1115" s="251"/>
      <c r="EN1115" s="251"/>
      <c r="EO1115" s="251"/>
      <c r="EP1115" s="251"/>
      <c r="EQ1115" s="251"/>
      <c r="ER1115" s="251"/>
      <c r="ES1115" s="251"/>
      <c r="ET1115" s="251"/>
      <c r="EU1115" s="251"/>
      <c r="EV1115" s="251"/>
      <c r="EW1115" s="251"/>
      <c r="EX1115" s="251"/>
      <c r="EY1115" s="251"/>
      <c r="EZ1115" s="251"/>
      <c r="FA1115" s="251"/>
      <c r="FB1115" s="251"/>
      <c r="FC1115" s="251"/>
      <c r="FD1115" s="251"/>
      <c r="FE1115" s="251"/>
      <c r="FF1115" s="251"/>
      <c r="FG1115" s="251"/>
      <c r="FH1115" s="251"/>
      <c r="FI1115" s="251"/>
      <c r="FJ1115" s="251"/>
      <c r="FK1115" s="251"/>
      <c r="FL1115" s="251"/>
      <c r="FM1115" s="251"/>
      <c r="FN1115" s="251"/>
      <c r="FO1115" s="251"/>
      <c r="FP1115" s="251"/>
      <c r="FQ1115" s="251"/>
      <c r="FR1115" s="251"/>
      <c r="FS1115" s="251"/>
      <c r="FT1115" s="251"/>
      <c r="FU1115" s="251"/>
      <c r="FV1115" s="251"/>
      <c r="FW1115" s="251"/>
      <c r="FX1115" s="251"/>
      <c r="FY1115" s="251"/>
      <c r="FZ1115" s="251"/>
      <c r="GA1115" s="251"/>
      <c r="GB1115" s="251"/>
      <c r="GC1115" s="251"/>
      <c r="GD1115" s="251"/>
      <c r="GE1115" s="251"/>
      <c r="GF1115" s="251"/>
      <c r="GG1115" s="251"/>
      <c r="GH1115" s="251"/>
      <c r="GI1115" s="251"/>
      <c r="GJ1115" s="251"/>
      <c r="GK1115" s="251"/>
      <c r="GL1115" s="251"/>
      <c r="GM1115" s="251"/>
      <c r="GN1115" s="251"/>
      <c r="GO1115" s="251"/>
      <c r="GP1115" s="251"/>
      <c r="GQ1115" s="251"/>
      <c r="GR1115" s="251"/>
      <c r="GS1115" s="251"/>
      <c r="GT1115" s="251"/>
      <c r="GU1115" s="251"/>
      <c r="GV1115" s="251"/>
      <c r="GW1115" s="251"/>
      <c r="GX1115" s="251"/>
      <c r="GY1115" s="251"/>
      <c r="GZ1115" s="251"/>
      <c r="HA1115" s="251"/>
      <c r="HB1115" s="251"/>
      <c r="HC1115" s="251"/>
      <c r="HD1115" s="251"/>
      <c r="HE1115" s="251"/>
      <c r="HF1115" s="251"/>
      <c r="HG1115" s="251"/>
      <c r="HH1115" s="251"/>
      <c r="HI1115" s="251"/>
      <c r="HJ1115" s="251"/>
      <c r="HK1115" s="251"/>
      <c r="HL1115" s="251"/>
      <c r="HM1115" s="251"/>
      <c r="HN1115" s="251"/>
      <c r="HO1115" s="251"/>
      <c r="HP1115" s="251"/>
      <c r="HQ1115" s="251"/>
      <c r="HR1115" s="251"/>
      <c r="HS1115" s="251"/>
      <c r="HT1115" s="251"/>
      <c r="HU1115" s="251"/>
      <c r="HV1115" s="251"/>
      <c r="HW1115" s="251"/>
      <c r="HX1115" s="251"/>
      <c r="HY1115" s="251"/>
      <c r="HZ1115" s="251"/>
      <c r="IA1115" s="251"/>
      <c r="IB1115" s="251"/>
      <c r="IC1115" s="251"/>
      <c r="ID1115" s="251"/>
      <c r="IE1115" s="251"/>
      <c r="IF1115" s="251"/>
      <c r="IG1115" s="251"/>
      <c r="IH1115" s="251"/>
      <c r="II1115" s="251"/>
      <c r="IJ1115" s="251"/>
      <c r="IK1115" s="251"/>
      <c r="IL1115" s="251"/>
      <c r="IM1115" s="251"/>
      <c r="IN1115" s="251"/>
      <c r="IO1115" s="251"/>
      <c r="IP1115" s="251"/>
      <c r="IQ1115" s="251"/>
      <c r="IR1115" s="251"/>
      <c r="IS1115" s="251"/>
      <c r="IT1115" s="251"/>
      <c r="IU1115" s="251"/>
      <c r="IV1115" s="251"/>
      <c r="IW1115" s="251"/>
      <c r="IX1115" s="251"/>
      <c r="IY1115" s="251"/>
      <c r="IZ1115" s="251"/>
      <c r="JA1115" s="251"/>
      <c r="JB1115" s="251"/>
      <c r="JC1115" s="251"/>
      <c r="JD1115" s="251"/>
      <c r="JE1115" s="251"/>
      <c r="JF1115" s="251"/>
      <c r="JG1115" s="251"/>
      <c r="JH1115" s="251"/>
      <c r="JI1115" s="251"/>
      <c r="JJ1115" s="251"/>
      <c r="JK1115" s="251"/>
      <c r="JL1115" s="251"/>
      <c r="JM1115" s="251"/>
      <c r="JN1115" s="251"/>
      <c r="JO1115" s="251"/>
      <c r="JP1115" s="251"/>
      <c r="JQ1115" s="251"/>
      <c r="JR1115" s="251"/>
      <c r="JS1115" s="251"/>
      <c r="JT1115" s="251"/>
      <c r="JU1115" s="251"/>
      <c r="JV1115" s="251"/>
      <c r="JW1115" s="251"/>
      <c r="JX1115" s="251"/>
      <c r="JY1115" s="251"/>
      <c r="JZ1115" s="251"/>
      <c r="KA1115" s="251"/>
      <c r="KB1115" s="251"/>
      <c r="KC1115" s="251"/>
      <c r="KD1115" s="251"/>
      <c r="KE1115" s="251"/>
      <c r="KF1115" s="251"/>
      <c r="KG1115" s="251"/>
      <c r="KH1115" s="251"/>
      <c r="KI1115" s="251"/>
      <c r="KJ1115" s="251"/>
      <c r="KK1115" s="251"/>
      <c r="KL1115" s="251"/>
      <c r="KM1115" s="251"/>
      <c r="KN1115" s="251"/>
      <c r="KO1115" s="251"/>
      <c r="KP1115" s="251"/>
      <c r="KQ1115" s="251"/>
      <c r="KR1115" s="251"/>
      <c r="KS1115" s="251"/>
      <c r="KT1115" s="251"/>
      <c r="KU1115" s="251"/>
      <c r="KV1115" s="251"/>
      <c r="KW1115" s="251"/>
      <c r="KX1115" s="251"/>
      <c r="KY1115" s="251"/>
      <c r="KZ1115" s="251"/>
      <c r="LA1115" s="251"/>
      <c r="LB1115" s="251"/>
      <c r="LC1115" s="251"/>
      <c r="LD1115" s="251"/>
      <c r="LE1115" s="251"/>
      <c r="LF1115" s="251"/>
      <c r="LG1115" s="251"/>
      <c r="LH1115" s="251"/>
      <c r="LI1115" s="251"/>
      <c r="LJ1115" s="251"/>
      <c r="LK1115" s="251"/>
      <c r="LL1115" s="251"/>
      <c r="LM1115" s="251"/>
      <c r="LN1115" s="251"/>
      <c r="LO1115" s="251"/>
      <c r="LP1115" s="251"/>
      <c r="LQ1115" s="251"/>
      <c r="LR1115" s="251"/>
      <c r="LS1115" s="251"/>
      <c r="LT1115" s="251"/>
      <c r="LU1115" s="251"/>
      <c r="LV1115" s="251"/>
      <c r="LW1115" s="251"/>
      <c r="LX1115" s="251"/>
      <c r="LY1115" s="251"/>
      <c r="LZ1115" s="251"/>
      <c r="MA1115" s="251"/>
      <c r="MB1115" s="251"/>
      <c r="MC1115" s="251"/>
      <c r="MD1115" s="251"/>
      <c r="ME1115" s="251"/>
      <c r="MF1115" s="251"/>
      <c r="MG1115" s="251"/>
      <c r="MH1115" s="251"/>
      <c r="MI1115" s="251"/>
      <c r="MJ1115" s="251"/>
      <c r="MK1115" s="251"/>
      <c r="ML1115" s="251"/>
      <c r="MM1115" s="251"/>
      <c r="MN1115" s="251"/>
      <c r="MO1115" s="251"/>
      <c r="MP1115" s="251"/>
      <c r="MQ1115" s="251"/>
      <c r="MR1115" s="251"/>
      <c r="MS1115" s="251"/>
      <c r="MT1115" s="251"/>
      <c r="MU1115" s="251"/>
      <c r="MV1115" s="251"/>
      <c r="MW1115" s="251"/>
      <c r="MX1115" s="251"/>
      <c r="MY1115" s="251"/>
      <c r="MZ1115" s="251"/>
      <c r="NA1115" s="251"/>
      <c r="NB1115" s="251"/>
      <c r="NC1115" s="251"/>
      <c r="ND1115" s="251"/>
      <c r="NE1115" s="251"/>
      <c r="NF1115" s="251"/>
      <c r="NG1115" s="251"/>
      <c r="NH1115" s="251"/>
      <c r="NI1115" s="251"/>
      <c r="NJ1115" s="251"/>
      <c r="NK1115" s="251"/>
      <c r="NL1115" s="251"/>
      <c r="NM1115" s="251"/>
      <c r="NN1115" s="251"/>
      <c r="NO1115" s="251"/>
      <c r="NP1115" s="251"/>
      <c r="NQ1115" s="251"/>
      <c r="NR1115" s="251"/>
      <c r="NS1115" s="251"/>
      <c r="NT1115" s="251"/>
      <c r="NU1115" s="251"/>
      <c r="NV1115" s="251"/>
      <c r="NW1115" s="251"/>
      <c r="NX1115" s="251"/>
      <c r="NY1115" s="251"/>
      <c r="NZ1115" s="251"/>
      <c r="OA1115" s="251"/>
      <c r="OB1115" s="251"/>
      <c r="OC1115" s="251"/>
      <c r="OD1115" s="251"/>
      <c r="OE1115" s="251"/>
      <c r="OF1115" s="251"/>
      <c r="OG1115" s="251"/>
      <c r="OH1115" s="251"/>
      <c r="OI1115" s="251"/>
      <c r="OJ1115" s="251"/>
      <c r="OK1115" s="251"/>
      <c r="OL1115" s="251"/>
      <c r="OM1115" s="251"/>
      <c r="ON1115" s="251"/>
      <c r="OO1115" s="251"/>
      <c r="OP1115" s="251"/>
      <c r="OQ1115" s="251"/>
      <c r="OR1115" s="251"/>
      <c r="OS1115" s="251"/>
      <c r="OT1115" s="251"/>
      <c r="OU1115" s="251"/>
      <c r="OV1115" s="251"/>
    </row>
    <row r="1116" spans="1:412" ht="12.75" customHeight="1" outlineLevel="1" x14ac:dyDescent="0.2">
      <c r="B1116" s="234" t="s">
        <v>349</v>
      </c>
      <c r="C1116" s="234"/>
      <c r="D1116" s="234"/>
      <c r="E1116" s="235"/>
      <c r="F1116" s="236"/>
      <c r="J1116" s="237" t="s">
        <v>31</v>
      </c>
      <c r="K1116" s="238"/>
      <c r="L1116" s="238"/>
      <c r="M1116" s="238"/>
      <c r="N1116" s="238"/>
      <c r="O1116" s="238"/>
      <c r="P1116" s="239"/>
      <c r="Q1116" s="236"/>
      <c r="R1116" s="257">
        <f t="shared" ref="R1116:CC1116" si="599">1+R1114</f>
        <v>1</v>
      </c>
      <c r="S1116" s="257">
        <f t="shared" si="599"/>
        <v>1</v>
      </c>
      <c r="T1116" s="257">
        <f t="shared" si="599"/>
        <v>1</v>
      </c>
      <c r="U1116" s="257">
        <f t="shared" si="599"/>
        <v>1</v>
      </c>
      <c r="V1116" s="257">
        <f t="shared" si="599"/>
        <v>1</v>
      </c>
      <c r="W1116" s="257">
        <f t="shared" si="599"/>
        <v>1</v>
      </c>
      <c r="X1116" s="257">
        <f t="shared" si="599"/>
        <v>1.0449999999999999</v>
      </c>
      <c r="Y1116" s="257">
        <f t="shared" si="599"/>
        <v>1.0449999999999999</v>
      </c>
      <c r="Z1116" s="257">
        <f t="shared" si="599"/>
        <v>1.0449999999999999</v>
      </c>
      <c r="AA1116" s="257">
        <f t="shared" si="599"/>
        <v>1.0449999999999999</v>
      </c>
      <c r="AB1116" s="257">
        <f t="shared" si="599"/>
        <v>1.0449999999999999</v>
      </c>
      <c r="AC1116" s="257">
        <f t="shared" si="599"/>
        <v>1.0449999999999999</v>
      </c>
      <c r="AD1116" s="257">
        <f t="shared" si="599"/>
        <v>1.0449999999999999</v>
      </c>
      <c r="AE1116" s="257">
        <f t="shared" si="599"/>
        <v>1.0449999999999999</v>
      </c>
      <c r="AF1116" s="257">
        <f t="shared" si="599"/>
        <v>1.0449999999999999</v>
      </c>
      <c r="AG1116" s="257">
        <f t="shared" si="599"/>
        <v>1.0449999999999999</v>
      </c>
      <c r="AH1116" s="257">
        <f t="shared" si="599"/>
        <v>1.0449999999999999</v>
      </c>
      <c r="AI1116" s="257">
        <f t="shared" si="599"/>
        <v>1.0449999999999999</v>
      </c>
      <c r="AJ1116" s="257">
        <f t="shared" si="599"/>
        <v>1.0449999999999999</v>
      </c>
      <c r="AK1116" s="257">
        <f t="shared" si="599"/>
        <v>1.0449999999999999</v>
      </c>
      <c r="AL1116" s="257">
        <f t="shared" si="599"/>
        <v>1.0449999999999999</v>
      </c>
      <c r="AM1116" s="257">
        <f t="shared" si="599"/>
        <v>1.0449999999999999</v>
      </c>
      <c r="AN1116" s="257">
        <f t="shared" si="599"/>
        <v>1.0449999999999999</v>
      </c>
      <c r="AO1116" s="257">
        <f t="shared" si="599"/>
        <v>1</v>
      </c>
      <c r="AP1116" s="257">
        <f t="shared" si="599"/>
        <v>1</v>
      </c>
      <c r="AQ1116" s="257">
        <f t="shared" si="599"/>
        <v>1</v>
      </c>
      <c r="AR1116" s="257">
        <f t="shared" si="599"/>
        <v>1</v>
      </c>
      <c r="AS1116" s="257">
        <f t="shared" si="599"/>
        <v>1</v>
      </c>
      <c r="AT1116" s="257">
        <f t="shared" si="599"/>
        <v>1</v>
      </c>
      <c r="AU1116" s="257">
        <f t="shared" si="599"/>
        <v>1</v>
      </c>
      <c r="AV1116" s="257">
        <f t="shared" si="599"/>
        <v>1</v>
      </c>
      <c r="AW1116" s="257">
        <f t="shared" si="599"/>
        <v>1</v>
      </c>
      <c r="AX1116" s="257">
        <f t="shared" si="599"/>
        <v>1</v>
      </c>
      <c r="AY1116" s="257">
        <f t="shared" si="599"/>
        <v>1</v>
      </c>
      <c r="AZ1116" s="257">
        <f t="shared" si="599"/>
        <v>1</v>
      </c>
      <c r="BA1116" s="257">
        <f t="shared" si="599"/>
        <v>1</v>
      </c>
      <c r="BB1116" s="257">
        <f t="shared" si="599"/>
        <v>1</v>
      </c>
      <c r="BC1116" s="257">
        <f t="shared" si="599"/>
        <v>1</v>
      </c>
      <c r="BD1116" s="257">
        <f t="shared" si="599"/>
        <v>1</v>
      </c>
      <c r="BE1116" s="257">
        <f t="shared" si="599"/>
        <v>1</v>
      </c>
      <c r="BF1116" s="257">
        <f t="shared" si="599"/>
        <v>1</v>
      </c>
      <c r="BG1116" s="257">
        <f t="shared" si="599"/>
        <v>1</v>
      </c>
      <c r="BH1116" s="257">
        <f t="shared" si="599"/>
        <v>1</v>
      </c>
      <c r="BI1116" s="257">
        <f t="shared" si="599"/>
        <v>1</v>
      </c>
      <c r="BJ1116" s="257">
        <f t="shared" si="599"/>
        <v>1</v>
      </c>
      <c r="BK1116" s="257">
        <f t="shared" si="599"/>
        <v>1</v>
      </c>
      <c r="BL1116" s="257">
        <f t="shared" si="599"/>
        <v>1</v>
      </c>
      <c r="BM1116" s="257">
        <f t="shared" si="599"/>
        <v>1</v>
      </c>
      <c r="BN1116" s="257">
        <f t="shared" si="599"/>
        <v>1</v>
      </c>
      <c r="BO1116" s="257">
        <f t="shared" si="599"/>
        <v>1</v>
      </c>
      <c r="BP1116" s="257">
        <f t="shared" si="599"/>
        <v>1</v>
      </c>
      <c r="BQ1116" s="257">
        <f t="shared" si="599"/>
        <v>1</v>
      </c>
      <c r="BR1116" s="257">
        <f t="shared" si="599"/>
        <v>1</v>
      </c>
      <c r="BS1116" s="257">
        <f t="shared" si="599"/>
        <v>1</v>
      </c>
      <c r="BT1116" s="257">
        <f t="shared" si="599"/>
        <v>1</v>
      </c>
      <c r="BU1116" s="257">
        <f t="shared" si="599"/>
        <v>1</v>
      </c>
      <c r="BV1116" s="257">
        <f t="shared" si="599"/>
        <v>1</v>
      </c>
      <c r="BW1116" s="257">
        <f t="shared" si="599"/>
        <v>1</v>
      </c>
      <c r="BX1116" s="257">
        <f t="shared" si="599"/>
        <v>1</v>
      </c>
      <c r="BY1116" s="257">
        <f t="shared" si="599"/>
        <v>1</v>
      </c>
      <c r="BZ1116" s="257">
        <f t="shared" si="599"/>
        <v>1</v>
      </c>
      <c r="CA1116" s="257">
        <f t="shared" si="599"/>
        <v>1</v>
      </c>
      <c r="CB1116" s="257">
        <f t="shared" si="599"/>
        <v>1</v>
      </c>
      <c r="CC1116" s="257">
        <f t="shared" si="599"/>
        <v>1</v>
      </c>
      <c r="CD1116" s="257">
        <f t="shared" ref="CD1116:CP1116" si="600">1+CD1114</f>
        <v>1</v>
      </c>
      <c r="CE1116" s="257">
        <f t="shared" si="600"/>
        <v>1</v>
      </c>
      <c r="CF1116" s="257">
        <f t="shared" si="600"/>
        <v>1</v>
      </c>
      <c r="CG1116" s="257">
        <f t="shared" si="600"/>
        <v>1</v>
      </c>
      <c r="CH1116" s="257">
        <f t="shared" si="600"/>
        <v>1</v>
      </c>
      <c r="CI1116" s="257">
        <f t="shared" si="600"/>
        <v>1</v>
      </c>
      <c r="CJ1116" s="257">
        <f t="shared" si="600"/>
        <v>1</v>
      </c>
      <c r="CK1116" s="257">
        <f t="shared" si="600"/>
        <v>1</v>
      </c>
      <c r="CL1116" s="257">
        <f t="shared" si="600"/>
        <v>1</v>
      </c>
      <c r="CM1116" s="257">
        <f t="shared" si="600"/>
        <v>1</v>
      </c>
      <c r="CN1116" s="257">
        <f t="shared" si="600"/>
        <v>1</v>
      </c>
      <c r="CO1116" s="257">
        <f t="shared" si="600"/>
        <v>1</v>
      </c>
      <c r="CP1116" s="257">
        <f t="shared" si="600"/>
        <v>1</v>
      </c>
      <c r="CQ1116" s="269"/>
      <c r="CR1116" s="269"/>
      <c r="CS1116" s="269"/>
      <c r="CT1116" s="269"/>
      <c r="CU1116" s="269"/>
      <c r="CV1116" s="269"/>
      <c r="CW1116" s="269"/>
      <c r="CX1116" s="269"/>
      <c r="CY1116" s="269"/>
      <c r="CZ1116" s="269"/>
      <c r="DA1116" s="269"/>
      <c r="DB1116" s="269"/>
      <c r="DC1116" s="269"/>
      <c r="DD1116" s="269"/>
      <c r="DE1116" s="269"/>
      <c r="DF1116" s="269"/>
      <c r="DG1116" s="269"/>
      <c r="DH1116" s="269"/>
      <c r="DI1116" s="269"/>
      <c r="DJ1116" s="269"/>
      <c r="DK1116" s="269"/>
      <c r="DL1116" s="269"/>
      <c r="DM1116" s="269"/>
      <c r="DN1116" s="269"/>
      <c r="DO1116" s="269"/>
      <c r="DP1116" s="269"/>
      <c r="DQ1116" s="269"/>
      <c r="DR1116" s="269"/>
      <c r="DS1116" s="269"/>
      <c r="DT1116" s="269"/>
      <c r="DU1116" s="269"/>
      <c r="DV1116" s="269"/>
      <c r="DW1116" s="269"/>
      <c r="DX1116" s="269"/>
      <c r="DY1116" s="269"/>
      <c r="DZ1116" s="269"/>
      <c r="EA1116" s="269"/>
      <c r="EB1116" s="269"/>
      <c r="EC1116" s="269"/>
      <c r="ED1116" s="269"/>
      <c r="EE1116" s="269"/>
      <c r="EF1116" s="269"/>
      <c r="EG1116" s="269"/>
      <c r="EH1116" s="269"/>
      <c r="EI1116" s="269"/>
      <c r="EJ1116" s="269"/>
      <c r="EK1116" s="269"/>
      <c r="EL1116" s="269"/>
      <c r="EM1116" s="269"/>
      <c r="EN1116" s="269"/>
      <c r="EO1116" s="269"/>
      <c r="EP1116" s="269"/>
      <c r="EQ1116" s="269"/>
      <c r="ER1116" s="269"/>
      <c r="ES1116" s="269"/>
      <c r="ET1116" s="269"/>
      <c r="EU1116" s="269"/>
      <c r="EV1116" s="269"/>
      <c r="EW1116" s="269"/>
      <c r="EX1116" s="269"/>
      <c r="EY1116" s="269"/>
      <c r="EZ1116" s="269"/>
      <c r="FA1116" s="269"/>
      <c r="FB1116" s="269"/>
      <c r="FC1116" s="269"/>
      <c r="FD1116" s="269"/>
      <c r="FE1116" s="269"/>
      <c r="FF1116" s="269"/>
      <c r="FG1116" s="269"/>
      <c r="FH1116" s="269"/>
      <c r="FI1116" s="269"/>
      <c r="FJ1116" s="269"/>
      <c r="FK1116" s="269"/>
      <c r="FL1116" s="269"/>
      <c r="FM1116" s="269"/>
      <c r="FN1116" s="269"/>
      <c r="FO1116" s="269"/>
      <c r="FP1116" s="269"/>
      <c r="FQ1116" s="269"/>
      <c r="FR1116" s="269"/>
      <c r="FS1116" s="269"/>
      <c r="FT1116" s="269"/>
      <c r="FU1116" s="269"/>
      <c r="FV1116" s="269"/>
      <c r="FW1116" s="269"/>
      <c r="FX1116" s="269"/>
      <c r="FY1116" s="269"/>
      <c r="FZ1116" s="269"/>
      <c r="GA1116" s="269"/>
      <c r="GB1116" s="269"/>
      <c r="GC1116" s="269"/>
      <c r="GD1116" s="269"/>
      <c r="GE1116" s="269"/>
      <c r="GF1116" s="269"/>
      <c r="GG1116" s="269"/>
      <c r="GH1116" s="269"/>
      <c r="GI1116" s="269"/>
      <c r="GJ1116" s="269"/>
      <c r="GK1116" s="269"/>
      <c r="GL1116" s="269"/>
      <c r="GM1116" s="269"/>
      <c r="GN1116" s="269"/>
      <c r="GO1116" s="269"/>
      <c r="GP1116" s="269"/>
      <c r="GQ1116" s="269"/>
      <c r="GR1116" s="269"/>
      <c r="GS1116" s="269"/>
      <c r="GT1116" s="269"/>
      <c r="GU1116" s="269"/>
      <c r="GV1116" s="269"/>
      <c r="GW1116" s="269"/>
      <c r="GX1116" s="269"/>
      <c r="GY1116" s="269"/>
      <c r="GZ1116" s="269"/>
      <c r="HA1116" s="269"/>
      <c r="HB1116" s="269"/>
      <c r="HC1116" s="269"/>
      <c r="HD1116" s="269"/>
      <c r="HE1116" s="269"/>
      <c r="HF1116" s="269"/>
      <c r="HG1116" s="269"/>
      <c r="HH1116" s="269"/>
      <c r="HI1116" s="269"/>
      <c r="HJ1116" s="269"/>
      <c r="HK1116" s="269"/>
      <c r="HL1116" s="269"/>
      <c r="HM1116" s="269"/>
      <c r="HN1116" s="269"/>
      <c r="HO1116" s="269"/>
      <c r="HP1116" s="269"/>
      <c r="HQ1116" s="269"/>
      <c r="HR1116" s="269"/>
      <c r="HS1116" s="269"/>
      <c r="HT1116" s="269"/>
      <c r="HU1116" s="269"/>
      <c r="HV1116" s="269"/>
      <c r="HW1116" s="269"/>
      <c r="HX1116" s="269"/>
      <c r="HY1116" s="269"/>
      <c r="HZ1116" s="269"/>
      <c r="IA1116" s="269"/>
      <c r="IB1116" s="269"/>
      <c r="IC1116" s="269"/>
      <c r="ID1116" s="269"/>
      <c r="IE1116" s="269"/>
      <c r="IF1116" s="269"/>
      <c r="IG1116" s="269"/>
      <c r="IH1116" s="269"/>
      <c r="II1116" s="269"/>
      <c r="IJ1116" s="269"/>
      <c r="IK1116" s="269"/>
      <c r="IL1116" s="269"/>
      <c r="IM1116" s="269"/>
      <c r="IN1116" s="269"/>
      <c r="IO1116" s="269"/>
      <c r="IP1116" s="269"/>
      <c r="IQ1116" s="269"/>
      <c r="IR1116" s="269"/>
      <c r="IS1116" s="269"/>
      <c r="IT1116" s="269"/>
      <c r="IU1116" s="269"/>
      <c r="IV1116" s="269"/>
      <c r="IW1116" s="269"/>
      <c r="IX1116" s="269"/>
      <c r="IY1116" s="269"/>
      <c r="IZ1116" s="269"/>
      <c r="JA1116" s="269"/>
      <c r="JB1116" s="269"/>
      <c r="JC1116" s="269"/>
      <c r="JD1116" s="269"/>
      <c r="JE1116" s="269"/>
      <c r="JF1116" s="269"/>
      <c r="JG1116" s="269"/>
      <c r="JH1116" s="269"/>
      <c r="JI1116" s="269"/>
      <c r="JJ1116" s="269"/>
      <c r="JK1116" s="269"/>
      <c r="JL1116" s="269"/>
      <c r="JM1116" s="269"/>
      <c r="JN1116" s="269"/>
      <c r="JO1116" s="269"/>
      <c r="JP1116" s="269"/>
      <c r="JQ1116" s="269"/>
      <c r="JR1116" s="269"/>
      <c r="JS1116" s="269"/>
      <c r="JT1116" s="269"/>
      <c r="JU1116" s="269"/>
      <c r="JV1116" s="269"/>
      <c r="JW1116" s="269"/>
      <c r="JX1116" s="269"/>
      <c r="JY1116" s="269"/>
      <c r="JZ1116" s="269"/>
      <c r="KA1116" s="269"/>
      <c r="KB1116" s="269"/>
      <c r="KC1116" s="269"/>
      <c r="KD1116" s="269"/>
      <c r="KE1116" s="269"/>
      <c r="KF1116" s="269"/>
      <c r="KG1116" s="269"/>
      <c r="KH1116" s="269"/>
      <c r="KI1116" s="269"/>
      <c r="KJ1116" s="269"/>
      <c r="KK1116" s="269"/>
      <c r="KL1116" s="269"/>
      <c r="KM1116" s="269"/>
      <c r="KN1116" s="269"/>
      <c r="KO1116" s="269"/>
      <c r="KP1116" s="269"/>
      <c r="KQ1116" s="269"/>
      <c r="KR1116" s="269"/>
      <c r="KS1116" s="269"/>
      <c r="KT1116" s="269"/>
      <c r="KU1116" s="269"/>
      <c r="KV1116" s="269"/>
      <c r="KW1116" s="269"/>
      <c r="KX1116" s="269"/>
      <c r="KY1116" s="269"/>
      <c r="KZ1116" s="269"/>
      <c r="LA1116" s="269"/>
      <c r="LB1116" s="269"/>
      <c r="LC1116" s="269"/>
      <c r="LD1116" s="269"/>
      <c r="LE1116" s="269"/>
      <c r="LF1116" s="269"/>
      <c r="LG1116" s="269"/>
      <c r="LH1116" s="269"/>
      <c r="LI1116" s="269"/>
      <c r="LJ1116" s="269"/>
      <c r="LK1116" s="269"/>
      <c r="LL1116" s="269"/>
      <c r="LM1116" s="269"/>
      <c r="LN1116" s="269"/>
      <c r="LO1116" s="269"/>
      <c r="LP1116" s="269"/>
      <c r="LQ1116" s="269"/>
      <c r="LR1116" s="269"/>
      <c r="LS1116" s="269"/>
      <c r="LT1116" s="269"/>
      <c r="LU1116" s="269"/>
      <c r="LV1116" s="269"/>
      <c r="LW1116" s="269"/>
      <c r="LX1116" s="269"/>
      <c r="LY1116" s="269"/>
      <c r="LZ1116" s="269"/>
      <c r="MA1116" s="269"/>
      <c r="MB1116" s="269"/>
      <c r="MC1116" s="269"/>
      <c r="MD1116" s="269"/>
      <c r="ME1116" s="269"/>
      <c r="MF1116" s="269"/>
      <c r="MG1116" s="269"/>
      <c r="MH1116" s="269"/>
      <c r="MI1116" s="269"/>
      <c r="MJ1116" s="269"/>
      <c r="MK1116" s="269"/>
      <c r="ML1116" s="269"/>
      <c r="MM1116" s="269"/>
      <c r="MN1116" s="269"/>
      <c r="MO1116" s="269"/>
      <c r="MP1116" s="269"/>
      <c r="MQ1116" s="269"/>
      <c r="MR1116" s="269"/>
      <c r="MS1116" s="269"/>
      <c r="MT1116" s="269"/>
      <c r="MU1116" s="269"/>
      <c r="MV1116" s="269"/>
      <c r="MW1116" s="269"/>
      <c r="MX1116" s="269"/>
      <c r="MY1116" s="269"/>
      <c r="MZ1116" s="269"/>
      <c r="NA1116" s="269"/>
      <c r="NB1116" s="269"/>
      <c r="NC1116" s="269"/>
      <c r="ND1116" s="269"/>
      <c r="NE1116" s="269"/>
      <c r="NF1116" s="269"/>
      <c r="NG1116" s="269"/>
      <c r="NH1116" s="269"/>
      <c r="NI1116" s="269"/>
      <c r="NJ1116" s="269"/>
      <c r="NK1116" s="269"/>
      <c r="NL1116" s="269"/>
      <c r="NM1116" s="269"/>
      <c r="NN1116" s="269"/>
      <c r="NO1116" s="269"/>
      <c r="NP1116" s="269"/>
      <c r="NQ1116" s="269"/>
      <c r="NR1116" s="269"/>
      <c r="NS1116" s="269"/>
      <c r="NT1116" s="269"/>
      <c r="NU1116" s="269"/>
      <c r="NV1116" s="269"/>
      <c r="NW1116" s="269"/>
      <c r="NX1116" s="269"/>
      <c r="NY1116" s="269"/>
      <c r="NZ1116" s="269"/>
      <c r="OA1116" s="269"/>
      <c r="OB1116" s="269"/>
      <c r="OC1116" s="269"/>
      <c r="OD1116" s="269"/>
      <c r="OE1116" s="269"/>
      <c r="OF1116" s="269"/>
      <c r="OG1116" s="269"/>
      <c r="OH1116" s="269"/>
      <c r="OI1116" s="269"/>
      <c r="OJ1116" s="269"/>
      <c r="OK1116" s="269"/>
      <c r="OL1116" s="269"/>
      <c r="OM1116" s="269"/>
      <c r="ON1116" s="269"/>
      <c r="OO1116" s="269"/>
      <c r="OP1116" s="269"/>
      <c r="OQ1116" s="269"/>
      <c r="OR1116" s="269"/>
      <c r="OS1116" s="269"/>
      <c r="OT1116" s="269"/>
      <c r="OU1116" s="269"/>
      <c r="OV1116" s="269"/>
    </row>
    <row r="1117" spans="1:412" ht="12.75" customHeight="1" outlineLevel="1" x14ac:dyDescent="0.2">
      <c r="B1117" s="234"/>
      <c r="C1117" s="234"/>
      <c r="D1117" s="234"/>
      <c r="E1117" s="235"/>
      <c r="F1117" s="236"/>
      <c r="J1117" s="237"/>
      <c r="K1117" s="238"/>
      <c r="L1117" s="238"/>
      <c r="M1117" s="238"/>
      <c r="N1117" s="238"/>
      <c r="O1117" s="238"/>
      <c r="P1117" s="239"/>
      <c r="Q1117" s="236"/>
      <c r="R1117" s="255"/>
      <c r="S1117" s="255"/>
      <c r="T1117" s="255"/>
      <c r="U1117" s="255"/>
      <c r="V1117" s="255"/>
      <c r="W1117" s="255"/>
      <c r="X1117" s="255"/>
      <c r="Y1117" s="255"/>
      <c r="Z1117" s="255"/>
      <c r="AA1117" s="255"/>
      <c r="AB1117" s="255"/>
      <c r="AC1117" s="255"/>
      <c r="AD1117" s="255"/>
      <c r="AE1117" s="255"/>
      <c r="AF1117" s="255"/>
      <c r="AG1117" s="255"/>
      <c r="AH1117" s="255"/>
      <c r="AI1117" s="255"/>
      <c r="AJ1117" s="255"/>
      <c r="AK1117" s="255"/>
      <c r="AL1117" s="255"/>
      <c r="AM1117" s="255"/>
      <c r="AN1117" s="255"/>
      <c r="AO1117" s="255"/>
      <c r="AP1117" s="255"/>
      <c r="AQ1117" s="255"/>
      <c r="AR1117" s="255"/>
      <c r="AS1117" s="255"/>
      <c r="AT1117" s="255"/>
      <c r="AU1117" s="255"/>
      <c r="AV1117" s="255"/>
      <c r="AW1117" s="255"/>
      <c r="AX1117" s="255"/>
      <c r="AY1117" s="255"/>
      <c r="AZ1117" s="255"/>
      <c r="BA1117" s="255"/>
      <c r="BB1117" s="255"/>
      <c r="BC1117" s="255"/>
      <c r="BD1117" s="255"/>
      <c r="BE1117" s="255"/>
      <c r="BF1117" s="255"/>
      <c r="BG1117" s="255"/>
      <c r="BH1117" s="255"/>
      <c r="BI1117" s="255"/>
      <c r="BJ1117" s="255"/>
      <c r="BK1117" s="255"/>
      <c r="BL1117" s="255"/>
      <c r="BM1117" s="255"/>
      <c r="BN1117" s="255"/>
      <c r="BO1117" s="255"/>
      <c r="BP1117" s="255"/>
      <c r="BQ1117" s="255"/>
      <c r="BR1117" s="255"/>
      <c r="BS1117" s="255"/>
      <c r="BT1117" s="255"/>
      <c r="BU1117" s="255"/>
      <c r="BV1117" s="255"/>
      <c r="BW1117" s="255"/>
      <c r="BX1117" s="255"/>
      <c r="BY1117" s="255"/>
      <c r="BZ1117" s="255"/>
      <c r="CA1117" s="255"/>
      <c r="CB1117" s="255"/>
      <c r="CC1117" s="255"/>
      <c r="CD1117" s="255"/>
      <c r="CE1117" s="255"/>
      <c r="CF1117" s="255"/>
      <c r="CG1117" s="255"/>
      <c r="CH1117" s="255"/>
      <c r="CI1117" s="255"/>
      <c r="CJ1117" s="255"/>
      <c r="CK1117" s="255"/>
      <c r="CL1117" s="255"/>
      <c r="CM1117" s="255"/>
      <c r="CN1117" s="255"/>
      <c r="CO1117" s="255"/>
      <c r="CP1117" s="255"/>
      <c r="CQ1117" s="255"/>
      <c r="CR1117" s="255"/>
      <c r="CS1117" s="255"/>
      <c r="CT1117" s="255"/>
      <c r="CU1117" s="255"/>
      <c r="CV1117" s="255"/>
      <c r="CW1117" s="255"/>
      <c r="CX1117" s="255"/>
      <c r="CY1117" s="255"/>
      <c r="CZ1117" s="255"/>
      <c r="DA1117" s="255"/>
      <c r="DB1117" s="255"/>
      <c r="DC1117" s="255"/>
      <c r="DD1117" s="255"/>
      <c r="DE1117" s="255"/>
      <c r="DF1117" s="255"/>
      <c r="DG1117" s="255"/>
      <c r="DH1117" s="255"/>
      <c r="DI1117" s="255"/>
      <c r="DJ1117" s="255"/>
      <c r="DK1117" s="255"/>
      <c r="DL1117" s="255"/>
      <c r="DM1117" s="255"/>
      <c r="DN1117" s="255"/>
      <c r="DO1117" s="255"/>
      <c r="DP1117" s="255"/>
      <c r="DQ1117" s="255"/>
      <c r="DR1117" s="255"/>
      <c r="DS1117" s="255"/>
      <c r="DT1117" s="255"/>
      <c r="DU1117" s="255"/>
      <c r="DV1117" s="255"/>
      <c r="DW1117" s="255"/>
      <c r="DX1117" s="255"/>
      <c r="DY1117" s="255"/>
      <c r="DZ1117" s="255"/>
      <c r="EA1117" s="255"/>
      <c r="EB1117" s="255"/>
      <c r="EC1117" s="255"/>
      <c r="ED1117" s="255"/>
      <c r="EE1117" s="255"/>
      <c r="EF1117" s="255"/>
      <c r="EG1117" s="255"/>
      <c r="EH1117" s="255"/>
      <c r="EI1117" s="255"/>
      <c r="EJ1117" s="255"/>
      <c r="EK1117" s="255"/>
      <c r="EL1117" s="255"/>
      <c r="EM1117" s="255"/>
      <c r="EN1117" s="255"/>
      <c r="EO1117" s="255"/>
      <c r="EP1117" s="255"/>
      <c r="EQ1117" s="255"/>
      <c r="ER1117" s="255"/>
      <c r="ES1117" s="255"/>
      <c r="ET1117" s="255"/>
      <c r="EU1117" s="255"/>
      <c r="EV1117" s="255"/>
      <c r="EW1117" s="255"/>
      <c r="EX1117" s="255"/>
      <c r="EY1117" s="255"/>
      <c r="EZ1117" s="255"/>
      <c r="FA1117" s="255"/>
      <c r="FB1117" s="255"/>
      <c r="FC1117" s="255"/>
      <c r="FD1117" s="255"/>
      <c r="FE1117" s="255"/>
      <c r="FF1117" s="255"/>
      <c r="FG1117" s="255"/>
      <c r="FH1117" s="255"/>
      <c r="FI1117" s="255"/>
      <c r="FJ1117" s="255"/>
      <c r="FK1117" s="255"/>
      <c r="FL1117" s="255"/>
      <c r="FM1117" s="255"/>
      <c r="FN1117" s="255"/>
      <c r="FO1117" s="255"/>
      <c r="FP1117" s="255"/>
      <c r="FQ1117" s="255"/>
      <c r="FR1117" s="255"/>
      <c r="FS1117" s="255"/>
      <c r="FT1117" s="255"/>
      <c r="FU1117" s="255"/>
      <c r="FV1117" s="255"/>
      <c r="FW1117" s="255"/>
      <c r="FX1117" s="255"/>
      <c r="FY1117" s="255"/>
      <c r="FZ1117" s="255"/>
      <c r="GA1117" s="255"/>
      <c r="GB1117" s="255"/>
      <c r="GC1117" s="255"/>
      <c r="GD1117" s="255"/>
      <c r="GE1117" s="255"/>
      <c r="GF1117" s="255"/>
      <c r="GG1117" s="255"/>
      <c r="GH1117" s="255"/>
      <c r="GI1117" s="255"/>
      <c r="GJ1117" s="255"/>
      <c r="GK1117" s="255"/>
      <c r="GL1117" s="255"/>
      <c r="GM1117" s="255"/>
      <c r="GN1117" s="255"/>
      <c r="GO1117" s="255"/>
      <c r="GP1117" s="255"/>
      <c r="GQ1117" s="255"/>
      <c r="GR1117" s="255"/>
      <c r="GS1117" s="255"/>
      <c r="GT1117" s="255"/>
      <c r="GU1117" s="255"/>
      <c r="GV1117" s="255"/>
      <c r="GW1117" s="255"/>
      <c r="GX1117" s="255"/>
      <c r="GY1117" s="255"/>
      <c r="GZ1117" s="255"/>
      <c r="HA1117" s="255"/>
      <c r="HB1117" s="255"/>
      <c r="HC1117" s="255"/>
      <c r="HD1117" s="255"/>
      <c r="HE1117" s="255"/>
      <c r="HF1117" s="255"/>
      <c r="HG1117" s="255"/>
      <c r="HH1117" s="255"/>
      <c r="HI1117" s="255"/>
      <c r="HJ1117" s="255"/>
      <c r="HK1117" s="255"/>
      <c r="HL1117" s="255"/>
      <c r="HM1117" s="255"/>
      <c r="HN1117" s="255"/>
      <c r="HO1117" s="255"/>
      <c r="HP1117" s="255"/>
      <c r="HQ1117" s="255"/>
      <c r="HR1117" s="255"/>
      <c r="HS1117" s="255"/>
      <c r="HT1117" s="255"/>
      <c r="HU1117" s="255"/>
      <c r="HV1117" s="255"/>
      <c r="HW1117" s="255"/>
      <c r="HX1117" s="255"/>
      <c r="HY1117" s="255"/>
      <c r="HZ1117" s="255"/>
      <c r="IA1117" s="255"/>
      <c r="IB1117" s="255"/>
      <c r="IC1117" s="255"/>
      <c r="ID1117" s="255"/>
      <c r="IE1117" s="255"/>
      <c r="IF1117" s="255"/>
      <c r="IG1117" s="255"/>
      <c r="IH1117" s="255"/>
      <c r="II1117" s="255"/>
      <c r="IJ1117" s="255"/>
      <c r="IK1117" s="255"/>
      <c r="IL1117" s="255"/>
      <c r="IM1117" s="255"/>
      <c r="IN1117" s="255"/>
      <c r="IO1117" s="255"/>
      <c r="IP1117" s="255"/>
      <c r="IQ1117" s="255"/>
      <c r="IR1117" s="255"/>
      <c r="IS1117" s="255"/>
      <c r="IT1117" s="255"/>
      <c r="IU1117" s="255"/>
      <c r="IV1117" s="255"/>
      <c r="IW1117" s="255"/>
      <c r="IX1117" s="255"/>
      <c r="IY1117" s="255"/>
      <c r="IZ1117" s="255"/>
      <c r="JA1117" s="255"/>
      <c r="JB1117" s="255"/>
      <c r="JC1117" s="255"/>
      <c r="JD1117" s="255"/>
      <c r="JE1117" s="255"/>
      <c r="JF1117" s="255"/>
      <c r="JG1117" s="255"/>
      <c r="JH1117" s="255"/>
      <c r="JI1117" s="255"/>
      <c r="JJ1117" s="255"/>
      <c r="JK1117" s="255"/>
      <c r="JL1117" s="255"/>
      <c r="JM1117" s="255"/>
      <c r="JN1117" s="255"/>
      <c r="JO1117" s="255"/>
      <c r="JP1117" s="255"/>
      <c r="JQ1117" s="255"/>
      <c r="JR1117" s="255"/>
      <c r="JS1117" s="255"/>
      <c r="JT1117" s="255"/>
      <c r="JU1117" s="255"/>
      <c r="JV1117" s="255"/>
      <c r="JW1117" s="255"/>
      <c r="JX1117" s="255"/>
      <c r="JY1117" s="255"/>
      <c r="JZ1117" s="255"/>
      <c r="KA1117" s="255"/>
      <c r="KB1117" s="255"/>
      <c r="KC1117" s="255"/>
      <c r="KD1117" s="255"/>
      <c r="KE1117" s="255"/>
      <c r="KF1117" s="255"/>
      <c r="KG1117" s="255"/>
      <c r="KH1117" s="255"/>
      <c r="KI1117" s="255"/>
      <c r="KJ1117" s="255"/>
      <c r="KK1117" s="255"/>
      <c r="KL1117" s="255"/>
      <c r="KM1117" s="255"/>
      <c r="KN1117" s="255"/>
      <c r="KO1117" s="255"/>
      <c r="KP1117" s="255"/>
      <c r="KQ1117" s="255"/>
      <c r="KR1117" s="255"/>
      <c r="KS1117" s="255"/>
      <c r="KT1117" s="255"/>
      <c r="KU1117" s="255"/>
      <c r="KV1117" s="255"/>
      <c r="KW1117" s="255"/>
      <c r="KX1117" s="255"/>
      <c r="KY1117" s="255"/>
      <c r="KZ1117" s="255"/>
      <c r="LA1117" s="255"/>
      <c r="LB1117" s="255"/>
      <c r="LC1117" s="255"/>
      <c r="LD1117" s="255"/>
      <c r="LE1117" s="255"/>
      <c r="LF1117" s="255"/>
      <c r="LG1117" s="255"/>
      <c r="LH1117" s="255"/>
      <c r="LI1117" s="255"/>
      <c r="LJ1117" s="255"/>
      <c r="LK1117" s="255"/>
      <c r="LL1117" s="255"/>
      <c r="LM1117" s="255"/>
      <c r="LN1117" s="255"/>
      <c r="LO1117" s="255"/>
      <c r="LP1117" s="255"/>
      <c r="LQ1117" s="255"/>
      <c r="LR1117" s="255"/>
      <c r="LS1117" s="255"/>
      <c r="LT1117" s="255"/>
      <c r="LU1117" s="255"/>
      <c r="LV1117" s="255"/>
      <c r="LW1117" s="255"/>
      <c r="LX1117" s="255"/>
      <c r="LY1117" s="255"/>
      <c r="LZ1117" s="255"/>
      <c r="MA1117" s="255"/>
      <c r="MB1117" s="255"/>
      <c r="MC1117" s="255"/>
      <c r="MD1117" s="255"/>
      <c r="ME1117" s="255"/>
      <c r="MF1117" s="255"/>
      <c r="MG1117" s="255"/>
      <c r="MH1117" s="255"/>
      <c r="MI1117" s="255"/>
      <c r="MJ1117" s="255"/>
      <c r="MK1117" s="255"/>
      <c r="ML1117" s="255"/>
      <c r="MM1117" s="255"/>
      <c r="MN1117" s="255"/>
      <c r="MO1117" s="255"/>
      <c r="MP1117" s="255"/>
      <c r="MQ1117" s="255"/>
      <c r="MR1117" s="255"/>
      <c r="MS1117" s="255"/>
      <c r="MT1117" s="255"/>
      <c r="MU1117" s="255"/>
      <c r="MV1117" s="255"/>
      <c r="MW1117" s="255"/>
      <c r="MX1117" s="255"/>
      <c r="MY1117" s="255"/>
      <c r="MZ1117" s="255"/>
      <c r="NA1117" s="255"/>
      <c r="NB1117" s="255"/>
      <c r="NC1117" s="255"/>
      <c r="ND1117" s="255"/>
      <c r="NE1117" s="255"/>
      <c r="NF1117" s="255"/>
      <c r="NG1117" s="255"/>
      <c r="NH1117" s="255"/>
      <c r="NI1117" s="255"/>
      <c r="NJ1117" s="255"/>
      <c r="NK1117" s="255"/>
      <c r="NL1117" s="255"/>
      <c r="NM1117" s="255"/>
      <c r="NN1117" s="255"/>
      <c r="NO1117" s="255"/>
      <c r="NP1117" s="255"/>
      <c r="NQ1117" s="255"/>
      <c r="NR1117" s="255"/>
      <c r="NS1117" s="255"/>
      <c r="NT1117" s="255"/>
      <c r="NU1117" s="255"/>
      <c r="NV1117" s="255"/>
      <c r="NW1117" s="255"/>
      <c r="NX1117" s="255"/>
      <c r="NY1117" s="255"/>
      <c r="NZ1117" s="255"/>
      <c r="OA1117" s="255"/>
      <c r="OB1117" s="255"/>
      <c r="OC1117" s="255"/>
      <c r="OD1117" s="255"/>
      <c r="OE1117" s="255"/>
      <c r="OF1117" s="255"/>
      <c r="OG1117" s="255"/>
      <c r="OH1117" s="255"/>
      <c r="OI1117" s="255"/>
      <c r="OJ1117" s="255"/>
      <c r="OK1117" s="255"/>
      <c r="OL1117" s="255"/>
      <c r="OM1117" s="255"/>
      <c r="ON1117" s="255"/>
      <c r="OO1117" s="255"/>
      <c r="OP1117" s="255"/>
      <c r="OQ1117" s="255"/>
      <c r="OR1117" s="255"/>
      <c r="OS1117" s="255"/>
      <c r="OT1117" s="255"/>
      <c r="OU1117" s="255"/>
      <c r="OV1117" s="255"/>
    </row>
    <row r="1118" spans="1:412" ht="12.75" customHeight="1" outlineLevel="1" x14ac:dyDescent="0.2">
      <c r="B1118" s="234" t="s">
        <v>337</v>
      </c>
      <c r="C1118" s="234"/>
      <c r="D1118" s="234"/>
      <c r="E1118" s="235"/>
      <c r="F1118" s="236"/>
      <c r="J1118" s="237"/>
      <c r="K1118" s="238"/>
      <c r="L1118" s="238"/>
      <c r="M1118" s="238"/>
      <c r="N1118" s="238"/>
      <c r="O1118" s="238"/>
      <c r="P1118" s="127">
        <f>SUM(R1118:CP1118)</f>
        <v>3228.2581612682202</v>
      </c>
      <c r="Q1118" s="236"/>
      <c r="R1118" s="246">
        <f>'Financial Statements'!R55</f>
        <v>0</v>
      </c>
      <c r="S1118" s="246">
        <f>'Financial Statements'!S55</f>
        <v>0</v>
      </c>
      <c r="T1118" s="246">
        <f>'Financial Statements'!T55</f>
        <v>0</v>
      </c>
      <c r="U1118" s="246">
        <f>'Financial Statements'!U55</f>
        <v>0</v>
      </c>
      <c r="V1118" s="246">
        <f>'Financial Statements'!V55</f>
        <v>0</v>
      </c>
      <c r="W1118" s="246">
        <f>'Financial Statements'!W55</f>
        <v>0</v>
      </c>
      <c r="X1118" s="246">
        <f>'Financial Statements'!X55</f>
        <v>64.492366750699659</v>
      </c>
      <c r="Y1118" s="246">
        <f>'Financial Statements'!Y55</f>
        <v>80.024699346451499</v>
      </c>
      <c r="Z1118" s="246">
        <f>'Financial Statements'!Z55</f>
        <v>82.828947043255383</v>
      </c>
      <c r="AA1118" s="246">
        <f>'Financial Statements'!AA55</f>
        <v>88.352648830871928</v>
      </c>
      <c r="AB1118" s="246">
        <f>'Financial Statements'!AB55</f>
        <v>78.029549689984748</v>
      </c>
      <c r="AC1118" s="246">
        <f>'Financial Statements'!AC55</f>
        <v>67.588603673737026</v>
      </c>
      <c r="AD1118" s="246">
        <f>'Financial Statements'!AD55</f>
        <v>74.486190846590233</v>
      </c>
      <c r="AE1118" s="246">
        <f>'Financial Statements'!AE55</f>
        <v>84.099880243928084</v>
      </c>
      <c r="AF1118" s="246">
        <f>'Financial Statements'!AF55</f>
        <v>93.161096271489356</v>
      </c>
      <c r="AG1118" s="246">
        <f>'Financial Statements'!AG55</f>
        <v>107.17967902001595</v>
      </c>
      <c r="AH1118" s="246">
        <f>'Financial Statements'!AH55</f>
        <v>89.622898092680416</v>
      </c>
      <c r="AI1118" s="246">
        <f>'Financial Statements'!AI55</f>
        <v>70.319684798298368</v>
      </c>
      <c r="AJ1118" s="246">
        <f>'Financial Statements'!AJ55</f>
        <v>91.877858290264967</v>
      </c>
      <c r="AK1118" s="246">
        <f>'Financial Statements'!AK55</f>
        <v>82.532594741636046</v>
      </c>
      <c r="AL1118" s="246">
        <f>'Financial Statements'!AL55</f>
        <v>117.29842973860183</v>
      </c>
      <c r="AM1118" s="246">
        <f>'Financial Statements'!AM55</f>
        <v>94.895260014023535</v>
      </c>
      <c r="AN1118" s="246">
        <f>'Financial Statements'!AN55</f>
        <v>82.237219554976406</v>
      </c>
      <c r="AO1118" s="246">
        <f>'Financial Statements'!AO55</f>
        <v>111.68374627438692</v>
      </c>
      <c r="AP1118" s="246">
        <f>'Financial Statements'!AP55</f>
        <v>121.42817602848082</v>
      </c>
      <c r="AQ1118" s="246">
        <f>'Financial Statements'!AQ55</f>
        <v>98.315197411027015</v>
      </c>
      <c r="AR1118" s="246">
        <f>'Financial Statements'!AR55</f>
        <v>138.16675260346582</v>
      </c>
      <c r="AS1118" s="246">
        <f>'Financial Statements'!AS55</f>
        <v>290.61933893215416</v>
      </c>
      <c r="AT1118" s="246">
        <f>'Financial Statements'!AT55</f>
        <v>294.47160367440154</v>
      </c>
      <c r="AU1118" s="246">
        <f>'Financial Statements'!AU55</f>
        <v>306.75843308060655</v>
      </c>
      <c r="AV1118" s="246">
        <f>'Financial Statements'!AV55</f>
        <v>302.01666300786621</v>
      </c>
      <c r="AW1118" s="246">
        <f>'Financial Statements'!AW55</f>
        <v>106.85191958208756</v>
      </c>
      <c r="AX1118" s="246">
        <f>'Financial Statements'!AX55</f>
        <v>8.918723726237948</v>
      </c>
      <c r="AY1118" s="246">
        <f>'Financial Statements'!AY55</f>
        <v>0</v>
      </c>
      <c r="AZ1118" s="246">
        <f>'Financial Statements'!AZ55</f>
        <v>0</v>
      </c>
      <c r="BA1118" s="246">
        <f>'Financial Statements'!BA55</f>
        <v>0</v>
      </c>
      <c r="BB1118" s="246">
        <f>'Financial Statements'!BB55</f>
        <v>0</v>
      </c>
      <c r="BC1118" s="246">
        <f>'Financial Statements'!BC55</f>
        <v>0</v>
      </c>
      <c r="BD1118" s="246">
        <f>'Financial Statements'!BD55</f>
        <v>0</v>
      </c>
      <c r="BE1118" s="246">
        <f>'Financial Statements'!BE55</f>
        <v>0</v>
      </c>
      <c r="BF1118" s="246">
        <f>'Financial Statements'!BF55</f>
        <v>0</v>
      </c>
      <c r="BG1118" s="246">
        <f>'Financial Statements'!BG55</f>
        <v>0</v>
      </c>
      <c r="BH1118" s="246">
        <f>'Financial Statements'!BH55</f>
        <v>0</v>
      </c>
      <c r="BI1118" s="246">
        <f>'Financial Statements'!BI55</f>
        <v>0</v>
      </c>
      <c r="BJ1118" s="246">
        <f>'Financial Statements'!BJ55</f>
        <v>0</v>
      </c>
      <c r="BK1118" s="246">
        <f>'Financial Statements'!BK55</f>
        <v>0</v>
      </c>
      <c r="BL1118" s="246">
        <f>'Financial Statements'!BL55</f>
        <v>0</v>
      </c>
      <c r="BM1118" s="246">
        <f>'Financial Statements'!BM55</f>
        <v>0</v>
      </c>
      <c r="BN1118" s="246">
        <f>'Financial Statements'!BN55</f>
        <v>0</v>
      </c>
      <c r="BO1118" s="246">
        <f>'Financial Statements'!BO55</f>
        <v>0</v>
      </c>
      <c r="BP1118" s="246">
        <f>'Financial Statements'!BP55</f>
        <v>0</v>
      </c>
      <c r="BQ1118" s="246">
        <f>'Financial Statements'!BQ55</f>
        <v>0</v>
      </c>
      <c r="BR1118" s="246">
        <f>'Financial Statements'!BR55</f>
        <v>0</v>
      </c>
      <c r="BS1118" s="246">
        <f>'Financial Statements'!BS55</f>
        <v>0</v>
      </c>
      <c r="BT1118" s="246">
        <f>'Financial Statements'!BT55</f>
        <v>0</v>
      </c>
      <c r="BU1118" s="246">
        <f>'Financial Statements'!BU55</f>
        <v>0</v>
      </c>
      <c r="BV1118" s="246">
        <f>'Financial Statements'!BV55</f>
        <v>0</v>
      </c>
      <c r="BW1118" s="246">
        <f>'Financial Statements'!BW55</f>
        <v>0</v>
      </c>
      <c r="BX1118" s="246">
        <f>'Financial Statements'!BX55</f>
        <v>0</v>
      </c>
      <c r="BY1118" s="246">
        <f>'Financial Statements'!BY55</f>
        <v>0</v>
      </c>
      <c r="BZ1118" s="246">
        <f>'Financial Statements'!BZ55</f>
        <v>0</v>
      </c>
      <c r="CA1118" s="246">
        <f>'Financial Statements'!CA55</f>
        <v>0</v>
      </c>
      <c r="CB1118" s="246">
        <f>'Financial Statements'!CB55</f>
        <v>0</v>
      </c>
      <c r="CC1118" s="246">
        <f>'Financial Statements'!CC55</f>
        <v>0</v>
      </c>
      <c r="CD1118" s="246">
        <f>'Financial Statements'!CD55</f>
        <v>0</v>
      </c>
      <c r="CE1118" s="246">
        <f>'Financial Statements'!CE55</f>
        <v>0</v>
      </c>
      <c r="CF1118" s="246">
        <f>'Financial Statements'!CF55</f>
        <v>0</v>
      </c>
      <c r="CG1118" s="246">
        <f>'Financial Statements'!CG55</f>
        <v>0</v>
      </c>
      <c r="CH1118" s="246">
        <f>'Financial Statements'!CH55</f>
        <v>0</v>
      </c>
      <c r="CI1118" s="246">
        <f>'Financial Statements'!CI55</f>
        <v>0</v>
      </c>
      <c r="CJ1118" s="246">
        <f>'Financial Statements'!CJ55</f>
        <v>0</v>
      </c>
      <c r="CK1118" s="246">
        <f>'Financial Statements'!CK55</f>
        <v>0</v>
      </c>
      <c r="CL1118" s="246">
        <f>'Financial Statements'!CL55</f>
        <v>0</v>
      </c>
      <c r="CM1118" s="246">
        <f>'Financial Statements'!CM55</f>
        <v>0</v>
      </c>
      <c r="CN1118" s="246">
        <f>'Financial Statements'!CN55</f>
        <v>0</v>
      </c>
      <c r="CO1118" s="246">
        <f>'Financial Statements'!CO55</f>
        <v>0</v>
      </c>
      <c r="CP1118" s="246">
        <f>'Financial Statements'!CP55</f>
        <v>0</v>
      </c>
      <c r="CQ1118" s="246"/>
      <c r="CR1118" s="246"/>
      <c r="CS1118" s="246"/>
      <c r="CT1118" s="246"/>
      <c r="CU1118" s="246"/>
      <c r="CV1118" s="246"/>
      <c r="CW1118" s="246"/>
      <c r="CX1118" s="246"/>
      <c r="CY1118" s="246"/>
      <c r="CZ1118" s="246"/>
      <c r="DA1118" s="246"/>
      <c r="DB1118" s="246"/>
      <c r="DC1118" s="246"/>
      <c r="DD1118" s="246"/>
      <c r="DE1118" s="246"/>
      <c r="DF1118" s="246"/>
      <c r="DG1118" s="246"/>
      <c r="DH1118" s="246"/>
      <c r="DI1118" s="246"/>
      <c r="DJ1118" s="246"/>
      <c r="DK1118" s="246"/>
      <c r="DL1118" s="246"/>
      <c r="DM1118" s="246"/>
      <c r="DN1118" s="246"/>
      <c r="DO1118" s="246"/>
      <c r="DP1118" s="246"/>
      <c r="DQ1118" s="246"/>
      <c r="DR1118" s="246"/>
      <c r="DS1118" s="246"/>
      <c r="DT1118" s="246"/>
      <c r="DU1118" s="246"/>
      <c r="DV1118" s="246"/>
      <c r="DW1118" s="246"/>
      <c r="DX1118" s="246"/>
      <c r="DY1118" s="246"/>
      <c r="DZ1118" s="246"/>
      <c r="EA1118" s="246"/>
      <c r="EB1118" s="246"/>
      <c r="EC1118" s="246"/>
      <c r="ED1118" s="246"/>
      <c r="EE1118" s="246"/>
      <c r="EF1118" s="246"/>
      <c r="EG1118" s="246"/>
      <c r="EH1118" s="246"/>
      <c r="EI1118" s="246"/>
      <c r="EJ1118" s="246"/>
      <c r="EK1118" s="246"/>
      <c r="EL1118" s="246"/>
      <c r="EM1118" s="246"/>
      <c r="EN1118" s="246"/>
      <c r="EO1118" s="246"/>
      <c r="EP1118" s="246"/>
      <c r="EQ1118" s="246"/>
      <c r="ER1118" s="246"/>
      <c r="ES1118" s="246"/>
      <c r="ET1118" s="246"/>
      <c r="EU1118" s="246"/>
      <c r="EV1118" s="246"/>
      <c r="EW1118" s="246"/>
      <c r="EX1118" s="246"/>
      <c r="EY1118" s="246"/>
      <c r="EZ1118" s="246"/>
      <c r="FA1118" s="246"/>
      <c r="FB1118" s="246"/>
      <c r="FC1118" s="246"/>
      <c r="FD1118" s="246"/>
      <c r="FE1118" s="246"/>
      <c r="FF1118" s="246"/>
      <c r="FG1118" s="246"/>
      <c r="FH1118" s="246"/>
      <c r="FI1118" s="246"/>
      <c r="FJ1118" s="246"/>
      <c r="FK1118" s="246"/>
      <c r="FL1118" s="246"/>
      <c r="FM1118" s="246"/>
      <c r="FN1118" s="246"/>
      <c r="FO1118" s="246"/>
      <c r="FP1118" s="246"/>
      <c r="FQ1118" s="246"/>
      <c r="FR1118" s="246"/>
      <c r="FS1118" s="246"/>
      <c r="FT1118" s="246"/>
      <c r="FU1118" s="246"/>
      <c r="FV1118" s="246"/>
      <c r="FW1118" s="246"/>
      <c r="FX1118" s="246"/>
      <c r="FY1118" s="246"/>
      <c r="FZ1118" s="246"/>
      <c r="GA1118" s="246"/>
      <c r="GB1118" s="246"/>
      <c r="GC1118" s="246"/>
      <c r="GD1118" s="246"/>
      <c r="GE1118" s="246"/>
      <c r="GF1118" s="246"/>
      <c r="GG1118" s="246"/>
      <c r="GH1118" s="246"/>
      <c r="GI1118" s="246"/>
      <c r="GJ1118" s="246"/>
      <c r="GK1118" s="246"/>
      <c r="GL1118" s="246"/>
      <c r="GM1118" s="246"/>
      <c r="GN1118" s="246"/>
      <c r="GO1118" s="246"/>
      <c r="GP1118" s="246"/>
      <c r="GQ1118" s="246"/>
      <c r="GR1118" s="246"/>
      <c r="GS1118" s="246"/>
      <c r="GT1118" s="246"/>
      <c r="GU1118" s="246"/>
      <c r="GV1118" s="246"/>
      <c r="GW1118" s="246"/>
      <c r="GX1118" s="246"/>
      <c r="GY1118" s="246"/>
      <c r="GZ1118" s="246"/>
      <c r="HA1118" s="246"/>
      <c r="HB1118" s="246"/>
      <c r="HC1118" s="246"/>
      <c r="HD1118" s="246"/>
      <c r="HE1118" s="246"/>
      <c r="HF1118" s="246"/>
      <c r="HG1118" s="246"/>
      <c r="HH1118" s="246"/>
      <c r="HI1118" s="246"/>
      <c r="HJ1118" s="246"/>
      <c r="HK1118" s="246"/>
      <c r="HL1118" s="246"/>
      <c r="HM1118" s="246"/>
      <c r="HN1118" s="246"/>
      <c r="HO1118" s="246"/>
      <c r="HP1118" s="246"/>
      <c r="HQ1118" s="246"/>
      <c r="HR1118" s="246"/>
      <c r="HS1118" s="246"/>
      <c r="HT1118" s="246"/>
      <c r="HU1118" s="246"/>
      <c r="HV1118" s="246"/>
      <c r="HW1118" s="246"/>
      <c r="HX1118" s="246"/>
      <c r="HY1118" s="246"/>
      <c r="HZ1118" s="246"/>
      <c r="IA1118" s="246"/>
      <c r="IB1118" s="246"/>
      <c r="IC1118" s="246"/>
      <c r="ID1118" s="246"/>
      <c r="IE1118" s="246"/>
      <c r="IF1118" s="246"/>
      <c r="IG1118" s="246"/>
      <c r="IH1118" s="246"/>
      <c r="II1118" s="246"/>
      <c r="IJ1118" s="246"/>
      <c r="IK1118" s="246"/>
      <c r="IL1118" s="246"/>
      <c r="IM1118" s="246"/>
      <c r="IN1118" s="246"/>
      <c r="IO1118" s="246"/>
      <c r="IP1118" s="246"/>
      <c r="IQ1118" s="246"/>
      <c r="IR1118" s="246"/>
      <c r="IS1118" s="246"/>
      <c r="IT1118" s="246"/>
      <c r="IU1118" s="246"/>
      <c r="IV1118" s="246"/>
      <c r="IW1118" s="246"/>
      <c r="IX1118" s="246"/>
      <c r="IY1118" s="246"/>
      <c r="IZ1118" s="246"/>
      <c r="JA1118" s="246"/>
      <c r="JB1118" s="246"/>
      <c r="JC1118" s="246"/>
      <c r="JD1118" s="246"/>
      <c r="JE1118" s="246"/>
      <c r="JF1118" s="246"/>
      <c r="JG1118" s="246"/>
      <c r="JH1118" s="246"/>
      <c r="JI1118" s="246"/>
      <c r="JJ1118" s="246"/>
      <c r="JK1118" s="246"/>
      <c r="JL1118" s="246"/>
      <c r="JM1118" s="246"/>
      <c r="JN1118" s="246"/>
      <c r="JO1118" s="246"/>
      <c r="JP1118" s="246"/>
      <c r="JQ1118" s="246"/>
      <c r="JR1118" s="246"/>
      <c r="JS1118" s="246"/>
      <c r="JT1118" s="246"/>
      <c r="JU1118" s="246"/>
      <c r="JV1118" s="246"/>
      <c r="JW1118" s="246"/>
      <c r="JX1118" s="246"/>
      <c r="JY1118" s="246"/>
      <c r="JZ1118" s="246"/>
      <c r="KA1118" s="246"/>
      <c r="KB1118" s="246"/>
      <c r="KC1118" s="246"/>
      <c r="KD1118" s="246"/>
      <c r="KE1118" s="246"/>
      <c r="KF1118" s="246"/>
      <c r="KG1118" s="246"/>
      <c r="KH1118" s="246"/>
      <c r="KI1118" s="246"/>
      <c r="KJ1118" s="246"/>
      <c r="KK1118" s="246"/>
      <c r="KL1118" s="246"/>
      <c r="KM1118" s="246"/>
      <c r="KN1118" s="246"/>
      <c r="KO1118" s="246"/>
      <c r="KP1118" s="246"/>
      <c r="KQ1118" s="246"/>
      <c r="KR1118" s="246"/>
      <c r="KS1118" s="246"/>
      <c r="KT1118" s="246"/>
      <c r="KU1118" s="246"/>
      <c r="KV1118" s="246"/>
      <c r="KW1118" s="246"/>
      <c r="KX1118" s="246"/>
      <c r="KY1118" s="246"/>
      <c r="KZ1118" s="246"/>
      <c r="LA1118" s="246"/>
      <c r="LB1118" s="246"/>
      <c r="LC1118" s="246"/>
      <c r="LD1118" s="246"/>
      <c r="LE1118" s="246"/>
      <c r="LF1118" s="246"/>
      <c r="LG1118" s="246"/>
      <c r="LH1118" s="246"/>
      <c r="LI1118" s="246"/>
      <c r="LJ1118" s="246"/>
      <c r="LK1118" s="246"/>
      <c r="LL1118" s="246"/>
      <c r="LM1118" s="246"/>
      <c r="LN1118" s="246"/>
      <c r="LO1118" s="246"/>
      <c r="LP1118" s="246"/>
      <c r="LQ1118" s="246"/>
      <c r="LR1118" s="246"/>
      <c r="LS1118" s="246"/>
      <c r="LT1118" s="246"/>
      <c r="LU1118" s="246"/>
      <c r="LV1118" s="246"/>
      <c r="LW1118" s="246"/>
      <c r="LX1118" s="246"/>
      <c r="LY1118" s="246"/>
      <c r="LZ1118" s="246"/>
      <c r="MA1118" s="246"/>
      <c r="MB1118" s="246"/>
      <c r="MC1118" s="246"/>
      <c r="MD1118" s="246"/>
      <c r="ME1118" s="246"/>
      <c r="MF1118" s="246"/>
      <c r="MG1118" s="246"/>
      <c r="MH1118" s="246"/>
      <c r="MI1118" s="246"/>
      <c r="MJ1118" s="246"/>
      <c r="MK1118" s="246"/>
      <c r="ML1118" s="246"/>
      <c r="MM1118" s="246"/>
      <c r="MN1118" s="246"/>
      <c r="MO1118" s="246"/>
      <c r="MP1118" s="246"/>
      <c r="MQ1118" s="246"/>
      <c r="MR1118" s="246"/>
      <c r="MS1118" s="246"/>
      <c r="MT1118" s="246"/>
      <c r="MU1118" s="246"/>
      <c r="MV1118" s="246"/>
      <c r="MW1118" s="246"/>
      <c r="MX1118" s="246"/>
      <c r="MY1118" s="246"/>
      <c r="MZ1118" s="246"/>
      <c r="NA1118" s="246"/>
      <c r="NB1118" s="246"/>
      <c r="NC1118" s="246"/>
      <c r="ND1118" s="246"/>
      <c r="NE1118" s="246"/>
      <c r="NF1118" s="246"/>
      <c r="NG1118" s="246"/>
      <c r="NH1118" s="246"/>
      <c r="NI1118" s="246"/>
      <c r="NJ1118" s="246"/>
      <c r="NK1118" s="246"/>
      <c r="NL1118" s="246"/>
      <c r="NM1118" s="246"/>
      <c r="NN1118" s="246"/>
      <c r="NO1118" s="246"/>
      <c r="NP1118" s="246"/>
      <c r="NQ1118" s="246"/>
      <c r="NR1118" s="246"/>
      <c r="NS1118" s="246"/>
      <c r="NT1118" s="246"/>
      <c r="NU1118" s="246"/>
      <c r="NV1118" s="246"/>
      <c r="NW1118" s="246"/>
      <c r="NX1118" s="246"/>
      <c r="NY1118" s="246"/>
      <c r="NZ1118" s="246"/>
      <c r="OA1118" s="246"/>
      <c r="OB1118" s="246"/>
      <c r="OC1118" s="246"/>
      <c r="OD1118" s="246"/>
      <c r="OE1118" s="246"/>
      <c r="OF1118" s="246"/>
      <c r="OG1118" s="246"/>
      <c r="OH1118" s="246"/>
      <c r="OI1118" s="246"/>
      <c r="OJ1118" s="246"/>
      <c r="OK1118" s="246"/>
      <c r="OL1118" s="246"/>
      <c r="OM1118" s="246"/>
      <c r="ON1118" s="246"/>
      <c r="OO1118" s="246"/>
      <c r="OP1118" s="246"/>
      <c r="OQ1118" s="246"/>
      <c r="OR1118" s="246"/>
      <c r="OS1118" s="246"/>
      <c r="OT1118" s="246"/>
      <c r="OU1118" s="246"/>
      <c r="OV1118" s="246"/>
    </row>
    <row r="1119" spans="1:412" ht="12.75" customHeight="1" outlineLevel="1" x14ac:dyDescent="0.2">
      <c r="B1119" s="234" t="s">
        <v>350</v>
      </c>
      <c r="C1119" s="234"/>
      <c r="D1119" s="234"/>
      <c r="E1119" s="235"/>
      <c r="F1119" s="236"/>
      <c r="J1119" s="237" t="s">
        <v>5</v>
      </c>
      <c r="K1119" s="238"/>
      <c r="L1119" s="238"/>
      <c r="M1119" s="238"/>
      <c r="N1119" s="238"/>
      <c r="O1119" s="238"/>
      <c r="P1119" s="127">
        <f>SUM(R1119:CP1119)</f>
        <v>1449.0276069475053</v>
      </c>
      <c r="Q1119" s="236"/>
      <c r="R1119" s="246">
        <f>R1118*R1107</f>
        <v>0</v>
      </c>
      <c r="S1119" s="246">
        <f t="shared" ref="S1119:CD1119" si="601">S1118*S1107</f>
        <v>0</v>
      </c>
      <c r="T1119" s="246">
        <f t="shared" si="601"/>
        <v>0</v>
      </c>
      <c r="U1119" s="246">
        <f t="shared" si="601"/>
        <v>0</v>
      </c>
      <c r="V1119" s="246">
        <f t="shared" si="601"/>
        <v>0</v>
      </c>
      <c r="W1119" s="246">
        <f t="shared" si="601"/>
        <v>0</v>
      </c>
      <c r="X1119" s="246">
        <f t="shared" si="601"/>
        <v>64.492366750699659</v>
      </c>
      <c r="Y1119" s="246">
        <f t="shared" si="601"/>
        <v>80.024699346451499</v>
      </c>
      <c r="Z1119" s="246">
        <f t="shared" si="601"/>
        <v>82.828947043255383</v>
      </c>
      <c r="AA1119" s="246">
        <f t="shared" si="601"/>
        <v>88.352648830871928</v>
      </c>
      <c r="AB1119" s="246">
        <f t="shared" si="601"/>
        <v>78.029549689984748</v>
      </c>
      <c r="AC1119" s="246">
        <f t="shared" si="601"/>
        <v>67.588603673737026</v>
      </c>
      <c r="AD1119" s="246">
        <f t="shared" si="601"/>
        <v>74.486190846590233</v>
      </c>
      <c r="AE1119" s="246">
        <f t="shared" si="601"/>
        <v>84.099880243928084</v>
      </c>
      <c r="AF1119" s="246">
        <f t="shared" si="601"/>
        <v>93.161096271489356</v>
      </c>
      <c r="AG1119" s="246">
        <f t="shared" si="601"/>
        <v>107.17967902001595</v>
      </c>
      <c r="AH1119" s="246">
        <f t="shared" si="601"/>
        <v>89.622898092680416</v>
      </c>
      <c r="AI1119" s="246">
        <f t="shared" si="601"/>
        <v>70.319684798298368</v>
      </c>
      <c r="AJ1119" s="246">
        <f t="shared" si="601"/>
        <v>91.877858290264967</v>
      </c>
      <c r="AK1119" s="246">
        <f t="shared" si="601"/>
        <v>82.532594741636046</v>
      </c>
      <c r="AL1119" s="246">
        <f t="shared" si="601"/>
        <v>117.29842973860183</v>
      </c>
      <c r="AM1119" s="246">
        <f t="shared" si="601"/>
        <v>94.895260014023535</v>
      </c>
      <c r="AN1119" s="246">
        <f t="shared" si="601"/>
        <v>82.237219554976406</v>
      </c>
      <c r="AO1119" s="246">
        <f t="shared" si="601"/>
        <v>0</v>
      </c>
      <c r="AP1119" s="246">
        <f t="shared" si="601"/>
        <v>0</v>
      </c>
      <c r="AQ1119" s="246">
        <f t="shared" si="601"/>
        <v>0</v>
      </c>
      <c r="AR1119" s="246">
        <f t="shared" si="601"/>
        <v>0</v>
      </c>
      <c r="AS1119" s="246">
        <f t="shared" si="601"/>
        <v>0</v>
      </c>
      <c r="AT1119" s="246">
        <f t="shared" si="601"/>
        <v>0</v>
      </c>
      <c r="AU1119" s="246">
        <f t="shared" si="601"/>
        <v>0</v>
      </c>
      <c r="AV1119" s="246">
        <f t="shared" si="601"/>
        <v>0</v>
      </c>
      <c r="AW1119" s="246">
        <f t="shared" si="601"/>
        <v>0</v>
      </c>
      <c r="AX1119" s="246">
        <f t="shared" si="601"/>
        <v>0</v>
      </c>
      <c r="AY1119" s="246">
        <f t="shared" si="601"/>
        <v>0</v>
      </c>
      <c r="AZ1119" s="246">
        <f t="shared" si="601"/>
        <v>0</v>
      </c>
      <c r="BA1119" s="246">
        <f t="shared" si="601"/>
        <v>0</v>
      </c>
      <c r="BB1119" s="246">
        <f t="shared" si="601"/>
        <v>0</v>
      </c>
      <c r="BC1119" s="246">
        <f t="shared" si="601"/>
        <v>0</v>
      </c>
      <c r="BD1119" s="246">
        <f t="shared" si="601"/>
        <v>0</v>
      </c>
      <c r="BE1119" s="246">
        <f t="shared" si="601"/>
        <v>0</v>
      </c>
      <c r="BF1119" s="246">
        <f t="shared" si="601"/>
        <v>0</v>
      </c>
      <c r="BG1119" s="246">
        <f t="shared" si="601"/>
        <v>0</v>
      </c>
      <c r="BH1119" s="246">
        <f t="shared" si="601"/>
        <v>0</v>
      </c>
      <c r="BI1119" s="246">
        <f t="shared" si="601"/>
        <v>0</v>
      </c>
      <c r="BJ1119" s="246">
        <f t="shared" si="601"/>
        <v>0</v>
      </c>
      <c r="BK1119" s="246">
        <f t="shared" si="601"/>
        <v>0</v>
      </c>
      <c r="BL1119" s="246">
        <f t="shared" si="601"/>
        <v>0</v>
      </c>
      <c r="BM1119" s="246">
        <f t="shared" si="601"/>
        <v>0</v>
      </c>
      <c r="BN1119" s="246">
        <f t="shared" si="601"/>
        <v>0</v>
      </c>
      <c r="BO1119" s="246">
        <f t="shared" si="601"/>
        <v>0</v>
      </c>
      <c r="BP1119" s="246">
        <f t="shared" si="601"/>
        <v>0</v>
      </c>
      <c r="BQ1119" s="246">
        <f t="shared" si="601"/>
        <v>0</v>
      </c>
      <c r="BR1119" s="246">
        <f t="shared" si="601"/>
        <v>0</v>
      </c>
      <c r="BS1119" s="246">
        <f t="shared" si="601"/>
        <v>0</v>
      </c>
      <c r="BT1119" s="246">
        <f t="shared" si="601"/>
        <v>0</v>
      </c>
      <c r="BU1119" s="246">
        <f t="shared" si="601"/>
        <v>0</v>
      </c>
      <c r="BV1119" s="246">
        <f t="shared" si="601"/>
        <v>0</v>
      </c>
      <c r="BW1119" s="246">
        <f t="shared" si="601"/>
        <v>0</v>
      </c>
      <c r="BX1119" s="246">
        <f t="shared" si="601"/>
        <v>0</v>
      </c>
      <c r="BY1119" s="246">
        <f t="shared" si="601"/>
        <v>0</v>
      </c>
      <c r="BZ1119" s="246">
        <f t="shared" si="601"/>
        <v>0</v>
      </c>
      <c r="CA1119" s="246">
        <f t="shared" si="601"/>
        <v>0</v>
      </c>
      <c r="CB1119" s="246">
        <f t="shared" si="601"/>
        <v>0</v>
      </c>
      <c r="CC1119" s="246">
        <f t="shared" si="601"/>
        <v>0</v>
      </c>
      <c r="CD1119" s="246">
        <f t="shared" si="601"/>
        <v>0</v>
      </c>
      <c r="CE1119" s="246">
        <f t="shared" ref="CE1119:CP1119" si="602">CE1118*CE1107</f>
        <v>0</v>
      </c>
      <c r="CF1119" s="246">
        <f t="shared" si="602"/>
        <v>0</v>
      </c>
      <c r="CG1119" s="246">
        <f t="shared" si="602"/>
        <v>0</v>
      </c>
      <c r="CH1119" s="246">
        <f t="shared" si="602"/>
        <v>0</v>
      </c>
      <c r="CI1119" s="246">
        <f t="shared" si="602"/>
        <v>0</v>
      </c>
      <c r="CJ1119" s="246">
        <f t="shared" si="602"/>
        <v>0</v>
      </c>
      <c r="CK1119" s="246">
        <f t="shared" si="602"/>
        <v>0</v>
      </c>
      <c r="CL1119" s="246">
        <f t="shared" si="602"/>
        <v>0</v>
      </c>
      <c r="CM1119" s="246">
        <f t="shared" si="602"/>
        <v>0</v>
      </c>
      <c r="CN1119" s="246">
        <f t="shared" si="602"/>
        <v>0</v>
      </c>
      <c r="CO1119" s="246">
        <f t="shared" si="602"/>
        <v>0</v>
      </c>
      <c r="CP1119" s="246">
        <f t="shared" si="602"/>
        <v>0</v>
      </c>
      <c r="CQ1119" s="246"/>
      <c r="CR1119" s="246"/>
      <c r="CS1119" s="246"/>
      <c r="CT1119" s="246"/>
      <c r="CU1119" s="246"/>
      <c r="CV1119" s="246"/>
      <c r="CW1119" s="246"/>
      <c r="CX1119" s="246"/>
      <c r="CY1119" s="246"/>
      <c r="CZ1119" s="246"/>
      <c r="DA1119" s="246"/>
      <c r="DB1119" s="246"/>
      <c r="DC1119" s="246"/>
      <c r="DD1119" s="246"/>
      <c r="DE1119" s="246"/>
      <c r="DF1119" s="246"/>
      <c r="DG1119" s="246"/>
      <c r="DH1119" s="246"/>
      <c r="DI1119" s="246"/>
      <c r="DJ1119" s="246"/>
      <c r="DK1119" s="246"/>
      <c r="DL1119" s="246"/>
      <c r="DM1119" s="246"/>
      <c r="DN1119" s="246"/>
      <c r="DO1119" s="246"/>
      <c r="DP1119" s="246"/>
      <c r="DQ1119" s="246"/>
      <c r="DR1119" s="246"/>
      <c r="DS1119" s="246"/>
      <c r="DT1119" s="246"/>
      <c r="DU1119" s="246"/>
      <c r="DV1119" s="246"/>
      <c r="DW1119" s="246"/>
      <c r="DX1119" s="246"/>
      <c r="DY1119" s="246"/>
      <c r="DZ1119" s="246"/>
      <c r="EA1119" s="246"/>
      <c r="EB1119" s="246"/>
      <c r="EC1119" s="246"/>
      <c r="ED1119" s="246"/>
      <c r="EE1119" s="246"/>
      <c r="EF1119" s="246"/>
      <c r="EG1119" s="246"/>
      <c r="EH1119" s="246"/>
      <c r="EI1119" s="246"/>
      <c r="EJ1119" s="246"/>
      <c r="EK1119" s="246"/>
      <c r="EL1119" s="246"/>
      <c r="EM1119" s="246"/>
      <c r="EN1119" s="246"/>
      <c r="EO1119" s="246"/>
      <c r="EP1119" s="246"/>
      <c r="EQ1119" s="246"/>
      <c r="ER1119" s="246"/>
      <c r="ES1119" s="246"/>
      <c r="ET1119" s="246"/>
      <c r="EU1119" s="246"/>
      <c r="EV1119" s="246"/>
      <c r="EW1119" s="246"/>
      <c r="EX1119" s="246"/>
      <c r="EY1119" s="246"/>
      <c r="EZ1119" s="246"/>
      <c r="FA1119" s="246"/>
      <c r="FB1119" s="246"/>
      <c r="FC1119" s="246"/>
      <c r="FD1119" s="246"/>
      <c r="FE1119" s="246"/>
      <c r="FF1119" s="246"/>
      <c r="FG1119" s="246"/>
      <c r="FH1119" s="246"/>
      <c r="FI1119" s="246"/>
      <c r="FJ1119" s="246"/>
      <c r="FK1119" s="246"/>
      <c r="FL1119" s="246"/>
      <c r="FM1119" s="246"/>
      <c r="FN1119" s="246"/>
      <c r="FO1119" s="246"/>
      <c r="FP1119" s="246"/>
      <c r="FQ1119" s="246"/>
      <c r="FR1119" s="246"/>
      <c r="FS1119" s="246"/>
      <c r="FT1119" s="246"/>
      <c r="FU1119" s="246"/>
      <c r="FV1119" s="246"/>
      <c r="FW1119" s="246"/>
      <c r="FX1119" s="246"/>
      <c r="FY1119" s="246"/>
      <c r="FZ1119" s="246"/>
      <c r="GA1119" s="246"/>
      <c r="GB1119" s="246"/>
      <c r="GC1119" s="246"/>
      <c r="GD1119" s="246"/>
      <c r="GE1119" s="246"/>
      <c r="GF1119" s="246"/>
      <c r="GG1119" s="246"/>
      <c r="GH1119" s="246"/>
      <c r="GI1119" s="246"/>
      <c r="GJ1119" s="246"/>
      <c r="GK1119" s="246"/>
      <c r="GL1119" s="246"/>
      <c r="GM1119" s="246"/>
      <c r="GN1119" s="246"/>
      <c r="GO1119" s="246"/>
      <c r="GP1119" s="246"/>
      <c r="GQ1119" s="246"/>
      <c r="GR1119" s="246"/>
      <c r="GS1119" s="246"/>
      <c r="GT1119" s="246"/>
      <c r="GU1119" s="246"/>
      <c r="GV1119" s="246"/>
      <c r="GW1119" s="246"/>
      <c r="GX1119" s="246"/>
      <c r="GY1119" s="246"/>
      <c r="GZ1119" s="246"/>
      <c r="HA1119" s="246"/>
      <c r="HB1119" s="246"/>
      <c r="HC1119" s="246"/>
      <c r="HD1119" s="246"/>
      <c r="HE1119" s="246"/>
      <c r="HF1119" s="246"/>
      <c r="HG1119" s="246"/>
      <c r="HH1119" s="246"/>
      <c r="HI1119" s="246"/>
      <c r="HJ1119" s="246"/>
      <c r="HK1119" s="246"/>
      <c r="HL1119" s="246"/>
      <c r="HM1119" s="246"/>
      <c r="HN1119" s="246"/>
      <c r="HO1119" s="246"/>
      <c r="HP1119" s="246"/>
      <c r="HQ1119" s="246"/>
      <c r="HR1119" s="246"/>
      <c r="HS1119" s="246"/>
      <c r="HT1119" s="246"/>
      <c r="HU1119" s="246"/>
      <c r="HV1119" s="246"/>
      <c r="HW1119" s="246"/>
      <c r="HX1119" s="246"/>
      <c r="HY1119" s="246"/>
      <c r="HZ1119" s="246"/>
      <c r="IA1119" s="246"/>
      <c r="IB1119" s="246"/>
      <c r="IC1119" s="246"/>
      <c r="ID1119" s="246"/>
      <c r="IE1119" s="246"/>
      <c r="IF1119" s="246"/>
      <c r="IG1119" s="246"/>
      <c r="IH1119" s="246"/>
      <c r="II1119" s="246"/>
      <c r="IJ1119" s="246"/>
      <c r="IK1119" s="246"/>
      <c r="IL1119" s="246"/>
      <c r="IM1119" s="246"/>
      <c r="IN1119" s="246"/>
      <c r="IO1119" s="246"/>
      <c r="IP1119" s="246"/>
      <c r="IQ1119" s="246"/>
      <c r="IR1119" s="246"/>
      <c r="IS1119" s="246"/>
      <c r="IT1119" s="246"/>
      <c r="IU1119" s="246"/>
      <c r="IV1119" s="246"/>
      <c r="IW1119" s="246"/>
      <c r="IX1119" s="246"/>
      <c r="IY1119" s="246"/>
      <c r="IZ1119" s="246"/>
      <c r="JA1119" s="246"/>
      <c r="JB1119" s="246"/>
      <c r="JC1119" s="246"/>
      <c r="JD1119" s="246"/>
      <c r="JE1119" s="246"/>
      <c r="JF1119" s="246"/>
      <c r="JG1119" s="246"/>
      <c r="JH1119" s="246"/>
      <c r="JI1119" s="246"/>
      <c r="JJ1119" s="246"/>
      <c r="JK1119" s="246"/>
      <c r="JL1119" s="246"/>
      <c r="JM1119" s="246"/>
      <c r="JN1119" s="246"/>
      <c r="JO1119" s="246"/>
      <c r="JP1119" s="246"/>
      <c r="JQ1119" s="246"/>
      <c r="JR1119" s="246"/>
      <c r="JS1119" s="246"/>
      <c r="JT1119" s="246"/>
      <c r="JU1119" s="246"/>
      <c r="JV1119" s="246"/>
      <c r="JW1119" s="246"/>
      <c r="JX1119" s="246"/>
      <c r="JY1119" s="246"/>
      <c r="JZ1119" s="246"/>
      <c r="KA1119" s="246"/>
      <c r="KB1119" s="246"/>
      <c r="KC1119" s="246"/>
      <c r="KD1119" s="246"/>
      <c r="KE1119" s="246"/>
      <c r="KF1119" s="246"/>
      <c r="KG1119" s="246"/>
      <c r="KH1119" s="246"/>
      <c r="KI1119" s="246"/>
      <c r="KJ1119" s="246"/>
      <c r="KK1119" s="246"/>
      <c r="KL1119" s="246"/>
      <c r="KM1119" s="246"/>
      <c r="KN1119" s="246"/>
      <c r="KO1119" s="246"/>
      <c r="KP1119" s="246"/>
      <c r="KQ1119" s="246"/>
      <c r="KR1119" s="246"/>
      <c r="KS1119" s="246"/>
      <c r="KT1119" s="246"/>
      <c r="KU1119" s="246"/>
      <c r="KV1119" s="246"/>
      <c r="KW1119" s="246"/>
      <c r="KX1119" s="246"/>
      <c r="KY1119" s="246"/>
      <c r="KZ1119" s="246"/>
      <c r="LA1119" s="246"/>
      <c r="LB1119" s="246"/>
      <c r="LC1119" s="246"/>
      <c r="LD1119" s="246"/>
      <c r="LE1119" s="246"/>
      <c r="LF1119" s="246"/>
      <c r="LG1119" s="246"/>
      <c r="LH1119" s="246"/>
      <c r="LI1119" s="246"/>
      <c r="LJ1119" s="246"/>
      <c r="LK1119" s="246"/>
      <c r="LL1119" s="246"/>
      <c r="LM1119" s="246"/>
      <c r="LN1119" s="246"/>
      <c r="LO1119" s="246"/>
      <c r="LP1119" s="246"/>
      <c r="LQ1119" s="246"/>
      <c r="LR1119" s="246"/>
      <c r="LS1119" s="246"/>
      <c r="LT1119" s="246"/>
      <c r="LU1119" s="246"/>
      <c r="LV1119" s="246"/>
      <c r="LW1119" s="246"/>
      <c r="LX1119" s="246"/>
      <c r="LY1119" s="246"/>
      <c r="LZ1119" s="246"/>
      <c r="MA1119" s="246"/>
      <c r="MB1119" s="246"/>
      <c r="MC1119" s="246"/>
      <c r="MD1119" s="246"/>
      <c r="ME1119" s="246"/>
      <c r="MF1119" s="246"/>
      <c r="MG1119" s="246"/>
      <c r="MH1119" s="246"/>
      <c r="MI1119" s="246"/>
      <c r="MJ1119" s="246"/>
      <c r="MK1119" s="246"/>
      <c r="ML1119" s="246"/>
      <c r="MM1119" s="246"/>
      <c r="MN1119" s="246"/>
      <c r="MO1119" s="246"/>
      <c r="MP1119" s="246"/>
      <c r="MQ1119" s="246"/>
      <c r="MR1119" s="246"/>
      <c r="MS1119" s="246"/>
      <c r="MT1119" s="246"/>
      <c r="MU1119" s="246"/>
      <c r="MV1119" s="246"/>
      <c r="MW1119" s="246"/>
      <c r="MX1119" s="246"/>
      <c r="MY1119" s="246"/>
      <c r="MZ1119" s="246"/>
      <c r="NA1119" s="246"/>
      <c r="NB1119" s="246"/>
      <c r="NC1119" s="246"/>
      <c r="ND1119" s="246"/>
      <c r="NE1119" s="246"/>
      <c r="NF1119" s="246"/>
      <c r="NG1119" s="246"/>
      <c r="NH1119" s="246"/>
      <c r="NI1119" s="246"/>
      <c r="NJ1119" s="246"/>
      <c r="NK1119" s="246"/>
      <c r="NL1119" s="246"/>
      <c r="NM1119" s="246"/>
      <c r="NN1119" s="246"/>
      <c r="NO1119" s="246"/>
      <c r="NP1119" s="246"/>
      <c r="NQ1119" s="246"/>
      <c r="NR1119" s="246"/>
      <c r="NS1119" s="246"/>
      <c r="NT1119" s="246"/>
      <c r="NU1119" s="246"/>
      <c r="NV1119" s="246"/>
      <c r="NW1119" s="246"/>
      <c r="NX1119" s="246"/>
      <c r="NY1119" s="246"/>
      <c r="NZ1119" s="246"/>
      <c r="OA1119" s="246"/>
      <c r="OB1119" s="246"/>
      <c r="OC1119" s="246"/>
      <c r="OD1119" s="246"/>
      <c r="OE1119" s="246"/>
      <c r="OF1119" s="246"/>
      <c r="OG1119" s="246"/>
      <c r="OH1119" s="246"/>
      <c r="OI1119" s="246"/>
      <c r="OJ1119" s="246"/>
      <c r="OK1119" s="246"/>
      <c r="OL1119" s="246"/>
      <c r="OM1119" s="246"/>
      <c r="ON1119" s="246"/>
      <c r="OO1119" s="246"/>
      <c r="OP1119" s="246"/>
      <c r="OQ1119" s="246"/>
      <c r="OR1119" s="246"/>
      <c r="OS1119" s="246"/>
      <c r="OT1119" s="246"/>
      <c r="OU1119" s="246"/>
      <c r="OV1119" s="246"/>
    </row>
    <row r="1120" spans="1:412" ht="12.75" customHeight="1" outlineLevel="1" x14ac:dyDescent="0.2">
      <c r="B1120" s="234" t="s">
        <v>351</v>
      </c>
      <c r="C1120" s="234"/>
      <c r="D1120" s="234"/>
      <c r="E1120" s="235"/>
      <c r="F1120" s="236"/>
      <c r="J1120" s="237" t="s">
        <v>5</v>
      </c>
      <c r="K1120" s="238"/>
      <c r="L1120" s="238"/>
      <c r="M1120" s="238"/>
      <c r="N1120" s="238"/>
      <c r="O1120" s="238"/>
      <c r="P1120" s="239"/>
      <c r="Q1120" s="236"/>
      <c r="R1120" s="246">
        <f>IFERROR((R1119+S1120)/R1116,0)</f>
        <v>981.30669403907586</v>
      </c>
      <c r="S1120" s="246">
        <f t="shared" ref="S1120:CD1120" si="603">IFERROR((S1119+T1120)/S1116,0)</f>
        <v>981.30669403907586</v>
      </c>
      <c r="T1120" s="246">
        <f t="shared" si="603"/>
        <v>981.30669403907586</v>
      </c>
      <c r="U1120" s="246">
        <f t="shared" si="603"/>
        <v>981.30669403907586</v>
      </c>
      <c r="V1120" s="246">
        <f t="shared" si="603"/>
        <v>981.30669403907586</v>
      </c>
      <c r="W1120" s="246">
        <f t="shared" si="603"/>
        <v>981.30669403907586</v>
      </c>
      <c r="X1120" s="246">
        <f t="shared" si="603"/>
        <v>981.30669403907586</v>
      </c>
      <c r="Y1120" s="246">
        <f t="shared" si="603"/>
        <v>960.97312852013465</v>
      </c>
      <c r="Z1120" s="246">
        <f t="shared" si="603"/>
        <v>924.19221995708915</v>
      </c>
      <c r="AA1120" s="246">
        <f t="shared" si="603"/>
        <v>882.9519228119027</v>
      </c>
      <c r="AB1120" s="246">
        <f t="shared" si="603"/>
        <v>834.33211050756643</v>
      </c>
      <c r="AC1120" s="246">
        <f t="shared" si="603"/>
        <v>793.84750579042213</v>
      </c>
      <c r="AD1120" s="246">
        <f t="shared" si="603"/>
        <v>761.98203987725412</v>
      </c>
      <c r="AE1120" s="246">
        <f t="shared" si="603"/>
        <v>721.78504082514019</v>
      </c>
      <c r="AF1120" s="246">
        <f t="shared" si="603"/>
        <v>670.16548741834333</v>
      </c>
      <c r="AG1120" s="246">
        <f t="shared" si="603"/>
        <v>607.16183808067944</v>
      </c>
      <c r="AH1120" s="246">
        <f t="shared" si="603"/>
        <v>527.30444177429399</v>
      </c>
      <c r="AI1120" s="246">
        <f t="shared" si="603"/>
        <v>461.4102435614567</v>
      </c>
      <c r="AJ1120" s="246">
        <f t="shared" si="603"/>
        <v>411.8540197234239</v>
      </c>
      <c r="AK1120" s="246">
        <f t="shared" si="603"/>
        <v>338.50959232071301</v>
      </c>
      <c r="AL1120" s="246">
        <f t="shared" si="603"/>
        <v>271.209929233509</v>
      </c>
      <c r="AM1120" s="246">
        <f t="shared" si="603"/>
        <v>166.11594631041507</v>
      </c>
      <c r="AN1120" s="246">
        <f t="shared" si="603"/>
        <v>78.695903880360206</v>
      </c>
      <c r="AO1120" s="246">
        <f t="shared" si="603"/>
        <v>0</v>
      </c>
      <c r="AP1120" s="246">
        <f t="shared" si="603"/>
        <v>0</v>
      </c>
      <c r="AQ1120" s="246">
        <f t="shared" si="603"/>
        <v>0</v>
      </c>
      <c r="AR1120" s="246">
        <f t="shared" si="603"/>
        <v>0</v>
      </c>
      <c r="AS1120" s="246">
        <f t="shared" si="603"/>
        <v>0</v>
      </c>
      <c r="AT1120" s="246">
        <f t="shared" si="603"/>
        <v>0</v>
      </c>
      <c r="AU1120" s="246">
        <f t="shared" si="603"/>
        <v>0</v>
      </c>
      <c r="AV1120" s="246">
        <f t="shared" si="603"/>
        <v>0</v>
      </c>
      <c r="AW1120" s="246">
        <f t="shared" si="603"/>
        <v>0</v>
      </c>
      <c r="AX1120" s="246">
        <f t="shared" si="603"/>
        <v>0</v>
      </c>
      <c r="AY1120" s="246">
        <f t="shared" si="603"/>
        <v>0</v>
      </c>
      <c r="AZ1120" s="246">
        <f t="shared" si="603"/>
        <v>0</v>
      </c>
      <c r="BA1120" s="246">
        <f t="shared" si="603"/>
        <v>0</v>
      </c>
      <c r="BB1120" s="246">
        <f t="shared" si="603"/>
        <v>0</v>
      </c>
      <c r="BC1120" s="246">
        <f t="shared" si="603"/>
        <v>0</v>
      </c>
      <c r="BD1120" s="246">
        <f t="shared" si="603"/>
        <v>0</v>
      </c>
      <c r="BE1120" s="246">
        <f t="shared" si="603"/>
        <v>0</v>
      </c>
      <c r="BF1120" s="246">
        <f t="shared" si="603"/>
        <v>0</v>
      </c>
      <c r="BG1120" s="246">
        <f t="shared" si="603"/>
        <v>0</v>
      </c>
      <c r="BH1120" s="246">
        <f t="shared" si="603"/>
        <v>0</v>
      </c>
      <c r="BI1120" s="246">
        <f t="shared" si="603"/>
        <v>0</v>
      </c>
      <c r="BJ1120" s="246">
        <f t="shared" si="603"/>
        <v>0</v>
      </c>
      <c r="BK1120" s="246">
        <f t="shared" si="603"/>
        <v>0</v>
      </c>
      <c r="BL1120" s="246">
        <f t="shared" si="603"/>
        <v>0</v>
      </c>
      <c r="BM1120" s="246">
        <f t="shared" si="603"/>
        <v>0</v>
      </c>
      <c r="BN1120" s="246">
        <f t="shared" si="603"/>
        <v>0</v>
      </c>
      <c r="BO1120" s="246">
        <f t="shared" si="603"/>
        <v>0</v>
      </c>
      <c r="BP1120" s="246">
        <f t="shared" si="603"/>
        <v>0</v>
      </c>
      <c r="BQ1120" s="246">
        <f t="shared" si="603"/>
        <v>0</v>
      </c>
      <c r="BR1120" s="246">
        <f t="shared" si="603"/>
        <v>0</v>
      </c>
      <c r="BS1120" s="246">
        <f t="shared" si="603"/>
        <v>0</v>
      </c>
      <c r="BT1120" s="246">
        <f t="shared" si="603"/>
        <v>0</v>
      </c>
      <c r="BU1120" s="246">
        <f t="shared" si="603"/>
        <v>0</v>
      </c>
      <c r="BV1120" s="246">
        <f t="shared" si="603"/>
        <v>0</v>
      </c>
      <c r="BW1120" s="246">
        <f t="shared" si="603"/>
        <v>0</v>
      </c>
      <c r="BX1120" s="246">
        <f t="shared" si="603"/>
        <v>0</v>
      </c>
      <c r="BY1120" s="246">
        <f t="shared" si="603"/>
        <v>0</v>
      </c>
      <c r="BZ1120" s="246">
        <f t="shared" si="603"/>
        <v>0</v>
      </c>
      <c r="CA1120" s="246">
        <f t="shared" si="603"/>
        <v>0</v>
      </c>
      <c r="CB1120" s="246">
        <f t="shared" si="603"/>
        <v>0</v>
      </c>
      <c r="CC1120" s="246">
        <f t="shared" si="603"/>
        <v>0</v>
      </c>
      <c r="CD1120" s="246">
        <f t="shared" si="603"/>
        <v>0</v>
      </c>
      <c r="CE1120" s="246">
        <f t="shared" ref="CE1120:CO1120" si="604">IFERROR((CE1119+CF1120)/CE1116,0)</f>
        <v>0</v>
      </c>
      <c r="CF1120" s="246">
        <f t="shared" si="604"/>
        <v>0</v>
      </c>
      <c r="CG1120" s="246">
        <f t="shared" si="604"/>
        <v>0</v>
      </c>
      <c r="CH1120" s="246">
        <f t="shared" si="604"/>
        <v>0</v>
      </c>
      <c r="CI1120" s="246">
        <f t="shared" si="604"/>
        <v>0</v>
      </c>
      <c r="CJ1120" s="246">
        <f t="shared" si="604"/>
        <v>0</v>
      </c>
      <c r="CK1120" s="246">
        <f t="shared" si="604"/>
        <v>0</v>
      </c>
      <c r="CL1120" s="246">
        <f t="shared" si="604"/>
        <v>0</v>
      </c>
      <c r="CM1120" s="246">
        <f t="shared" si="604"/>
        <v>0</v>
      </c>
      <c r="CN1120" s="246">
        <f t="shared" si="604"/>
        <v>0</v>
      </c>
      <c r="CO1120" s="246">
        <f t="shared" si="604"/>
        <v>0</v>
      </c>
      <c r="CP1120" s="246">
        <f>IFERROR((CP1119+#REF!)/CP1116,0)</f>
        <v>0</v>
      </c>
      <c r="CQ1120" s="246"/>
      <c r="CR1120" s="246"/>
      <c r="CS1120" s="246"/>
      <c r="CT1120" s="246"/>
      <c r="CU1120" s="246"/>
      <c r="CV1120" s="246"/>
      <c r="CW1120" s="246"/>
      <c r="CX1120" s="246"/>
      <c r="CY1120" s="246"/>
      <c r="CZ1120" s="246"/>
      <c r="DA1120" s="246"/>
      <c r="DB1120" s="246"/>
      <c r="DC1120" s="246"/>
      <c r="DD1120" s="246"/>
      <c r="DE1120" s="246"/>
      <c r="DF1120" s="246"/>
      <c r="DG1120" s="246"/>
      <c r="DH1120" s="246"/>
      <c r="DI1120" s="246"/>
      <c r="DJ1120" s="246"/>
      <c r="DK1120" s="246"/>
      <c r="DL1120" s="246"/>
      <c r="DM1120" s="246"/>
      <c r="DN1120" s="246"/>
      <c r="DO1120" s="246"/>
      <c r="DP1120" s="246"/>
      <c r="DQ1120" s="246"/>
      <c r="DR1120" s="246"/>
      <c r="DS1120" s="246"/>
      <c r="DT1120" s="246"/>
      <c r="DU1120" s="246"/>
      <c r="DV1120" s="246"/>
      <c r="DW1120" s="246"/>
      <c r="DX1120" s="246"/>
      <c r="DY1120" s="246"/>
      <c r="DZ1120" s="246"/>
      <c r="EA1120" s="246"/>
      <c r="EB1120" s="246"/>
      <c r="EC1120" s="246"/>
      <c r="ED1120" s="246"/>
      <c r="EE1120" s="246"/>
      <c r="EF1120" s="246"/>
      <c r="EG1120" s="246"/>
      <c r="EH1120" s="246"/>
      <c r="EI1120" s="246"/>
      <c r="EJ1120" s="246"/>
      <c r="EK1120" s="246"/>
      <c r="EL1120" s="246"/>
      <c r="EM1120" s="246"/>
      <c r="EN1120" s="246"/>
      <c r="EO1120" s="246"/>
      <c r="EP1120" s="246"/>
      <c r="EQ1120" s="246"/>
      <c r="ER1120" s="246"/>
      <c r="ES1120" s="246"/>
      <c r="ET1120" s="246"/>
      <c r="EU1120" s="246"/>
      <c r="EV1120" s="246"/>
      <c r="EW1120" s="246"/>
      <c r="EX1120" s="246"/>
      <c r="EY1120" s="246"/>
      <c r="EZ1120" s="246"/>
      <c r="FA1120" s="246"/>
      <c r="FB1120" s="246"/>
      <c r="FC1120" s="246"/>
      <c r="FD1120" s="246"/>
      <c r="FE1120" s="246"/>
      <c r="FF1120" s="246"/>
      <c r="FG1120" s="246"/>
      <c r="FH1120" s="246"/>
      <c r="FI1120" s="246"/>
      <c r="FJ1120" s="246"/>
      <c r="FK1120" s="246"/>
      <c r="FL1120" s="246"/>
      <c r="FM1120" s="246"/>
      <c r="FN1120" s="246"/>
      <c r="FO1120" s="246"/>
      <c r="FP1120" s="246"/>
      <c r="FQ1120" s="246"/>
      <c r="FR1120" s="246"/>
      <c r="FS1120" s="246"/>
      <c r="FT1120" s="246"/>
      <c r="FU1120" s="246"/>
      <c r="FV1120" s="246"/>
      <c r="FW1120" s="246"/>
      <c r="FX1120" s="246"/>
      <c r="FY1120" s="246"/>
      <c r="FZ1120" s="246"/>
      <c r="GA1120" s="246"/>
      <c r="GB1120" s="246"/>
      <c r="GC1120" s="246"/>
      <c r="GD1120" s="246"/>
      <c r="GE1120" s="246"/>
      <c r="GF1120" s="246"/>
      <c r="GG1120" s="246"/>
      <c r="GH1120" s="246"/>
      <c r="GI1120" s="246"/>
      <c r="GJ1120" s="246"/>
      <c r="GK1120" s="246"/>
      <c r="GL1120" s="246"/>
      <c r="GM1120" s="246"/>
      <c r="GN1120" s="246"/>
      <c r="GO1120" s="246"/>
      <c r="GP1120" s="246"/>
      <c r="GQ1120" s="246"/>
      <c r="GR1120" s="246"/>
      <c r="GS1120" s="246"/>
      <c r="GT1120" s="246"/>
      <c r="GU1120" s="246"/>
      <c r="GV1120" s="246"/>
      <c r="GW1120" s="246"/>
      <c r="GX1120" s="246"/>
      <c r="GY1120" s="246"/>
      <c r="GZ1120" s="246"/>
      <c r="HA1120" s="246"/>
      <c r="HB1120" s="246"/>
      <c r="HC1120" s="246"/>
      <c r="HD1120" s="246"/>
      <c r="HE1120" s="246"/>
      <c r="HF1120" s="246"/>
      <c r="HG1120" s="246"/>
      <c r="HH1120" s="246"/>
      <c r="HI1120" s="246"/>
      <c r="HJ1120" s="246"/>
      <c r="HK1120" s="246"/>
      <c r="HL1120" s="246"/>
      <c r="HM1120" s="246"/>
      <c r="HN1120" s="246"/>
      <c r="HO1120" s="246"/>
      <c r="HP1120" s="246"/>
      <c r="HQ1120" s="246"/>
      <c r="HR1120" s="246"/>
      <c r="HS1120" s="246"/>
      <c r="HT1120" s="246"/>
      <c r="HU1120" s="246"/>
      <c r="HV1120" s="246"/>
      <c r="HW1120" s="246"/>
      <c r="HX1120" s="246"/>
      <c r="HY1120" s="246"/>
      <c r="HZ1120" s="246"/>
      <c r="IA1120" s="246"/>
      <c r="IB1120" s="246"/>
      <c r="IC1120" s="246"/>
      <c r="ID1120" s="246"/>
      <c r="IE1120" s="246"/>
      <c r="IF1120" s="246"/>
      <c r="IG1120" s="246"/>
      <c r="IH1120" s="246"/>
      <c r="II1120" s="246"/>
      <c r="IJ1120" s="246"/>
      <c r="IK1120" s="246"/>
      <c r="IL1120" s="246"/>
      <c r="IM1120" s="246"/>
      <c r="IN1120" s="246"/>
      <c r="IO1120" s="246"/>
      <c r="IP1120" s="246"/>
      <c r="IQ1120" s="246"/>
      <c r="IR1120" s="246"/>
      <c r="IS1120" s="246"/>
      <c r="IT1120" s="246"/>
      <c r="IU1120" s="246"/>
      <c r="IV1120" s="246"/>
      <c r="IW1120" s="246"/>
      <c r="IX1120" s="246"/>
      <c r="IY1120" s="246"/>
      <c r="IZ1120" s="246"/>
      <c r="JA1120" s="246"/>
      <c r="JB1120" s="246"/>
      <c r="JC1120" s="246"/>
      <c r="JD1120" s="246"/>
      <c r="JE1120" s="246"/>
      <c r="JF1120" s="246"/>
      <c r="JG1120" s="246"/>
      <c r="JH1120" s="246"/>
      <c r="JI1120" s="246"/>
      <c r="JJ1120" s="246"/>
      <c r="JK1120" s="246"/>
      <c r="JL1120" s="246"/>
      <c r="JM1120" s="246"/>
      <c r="JN1120" s="246"/>
      <c r="JO1120" s="246"/>
      <c r="JP1120" s="246"/>
      <c r="JQ1120" s="246"/>
      <c r="JR1120" s="246"/>
      <c r="JS1120" s="246"/>
      <c r="JT1120" s="246"/>
      <c r="JU1120" s="246"/>
      <c r="JV1120" s="246"/>
      <c r="JW1120" s="246"/>
      <c r="JX1120" s="246"/>
      <c r="JY1120" s="246"/>
      <c r="JZ1120" s="246"/>
      <c r="KA1120" s="246"/>
      <c r="KB1120" s="246"/>
      <c r="KC1120" s="246"/>
      <c r="KD1120" s="246"/>
      <c r="KE1120" s="246"/>
      <c r="KF1120" s="246"/>
      <c r="KG1120" s="246"/>
      <c r="KH1120" s="246"/>
      <c r="KI1120" s="246"/>
      <c r="KJ1120" s="246"/>
      <c r="KK1120" s="246"/>
      <c r="KL1120" s="246"/>
      <c r="KM1120" s="246"/>
      <c r="KN1120" s="246"/>
      <c r="KO1120" s="246"/>
      <c r="KP1120" s="246"/>
      <c r="KQ1120" s="246"/>
      <c r="KR1120" s="246"/>
      <c r="KS1120" s="246"/>
      <c r="KT1120" s="246"/>
      <c r="KU1120" s="246"/>
      <c r="KV1120" s="246"/>
      <c r="KW1120" s="246"/>
      <c r="KX1120" s="246"/>
      <c r="KY1120" s="246"/>
      <c r="KZ1120" s="246"/>
      <c r="LA1120" s="246"/>
      <c r="LB1120" s="246"/>
      <c r="LC1120" s="246"/>
      <c r="LD1120" s="246"/>
      <c r="LE1120" s="246"/>
      <c r="LF1120" s="246"/>
      <c r="LG1120" s="246"/>
      <c r="LH1120" s="246"/>
      <c r="LI1120" s="246"/>
      <c r="LJ1120" s="246"/>
      <c r="LK1120" s="246"/>
      <c r="LL1120" s="246"/>
      <c r="LM1120" s="246"/>
      <c r="LN1120" s="246"/>
      <c r="LO1120" s="246"/>
      <c r="LP1120" s="246"/>
      <c r="LQ1120" s="246"/>
      <c r="LR1120" s="246"/>
      <c r="LS1120" s="246"/>
      <c r="LT1120" s="246"/>
      <c r="LU1120" s="246"/>
      <c r="LV1120" s="246"/>
      <c r="LW1120" s="246"/>
      <c r="LX1120" s="246"/>
      <c r="LY1120" s="246"/>
      <c r="LZ1120" s="246"/>
      <c r="MA1120" s="246"/>
      <c r="MB1120" s="246"/>
      <c r="MC1120" s="246"/>
      <c r="MD1120" s="246"/>
      <c r="ME1120" s="246"/>
      <c r="MF1120" s="246"/>
      <c r="MG1120" s="246"/>
      <c r="MH1120" s="246"/>
      <c r="MI1120" s="246"/>
      <c r="MJ1120" s="246"/>
      <c r="MK1120" s="246"/>
      <c r="ML1120" s="246"/>
      <c r="MM1120" s="246"/>
      <c r="MN1120" s="246"/>
      <c r="MO1120" s="246"/>
      <c r="MP1120" s="246"/>
      <c r="MQ1120" s="246"/>
      <c r="MR1120" s="246"/>
      <c r="MS1120" s="246"/>
      <c r="MT1120" s="246"/>
      <c r="MU1120" s="246"/>
      <c r="MV1120" s="246"/>
      <c r="MW1120" s="246"/>
      <c r="MX1120" s="246"/>
      <c r="MY1120" s="246"/>
      <c r="MZ1120" s="246"/>
      <c r="NA1120" s="246"/>
      <c r="NB1120" s="246"/>
      <c r="NC1120" s="246"/>
      <c r="ND1120" s="246"/>
      <c r="NE1120" s="246"/>
      <c r="NF1120" s="246"/>
      <c r="NG1120" s="246"/>
      <c r="NH1120" s="246"/>
      <c r="NI1120" s="246"/>
      <c r="NJ1120" s="246"/>
      <c r="NK1120" s="246"/>
      <c r="NL1120" s="246"/>
      <c r="NM1120" s="246"/>
      <c r="NN1120" s="246"/>
      <c r="NO1120" s="246"/>
      <c r="NP1120" s="246"/>
      <c r="NQ1120" s="246"/>
      <c r="NR1120" s="246"/>
      <c r="NS1120" s="246"/>
      <c r="NT1120" s="246"/>
      <c r="NU1120" s="246"/>
      <c r="NV1120" s="246"/>
      <c r="NW1120" s="246"/>
      <c r="NX1120" s="246"/>
      <c r="NY1120" s="246"/>
      <c r="NZ1120" s="246"/>
      <c r="OA1120" s="246"/>
      <c r="OB1120" s="246"/>
      <c r="OC1120" s="246"/>
      <c r="OD1120" s="246"/>
      <c r="OE1120" s="246"/>
      <c r="OF1120" s="246"/>
      <c r="OG1120" s="246"/>
      <c r="OH1120" s="246"/>
      <c r="OI1120" s="246"/>
      <c r="OJ1120" s="246"/>
      <c r="OK1120" s="246"/>
      <c r="OL1120" s="246"/>
      <c r="OM1120" s="246"/>
      <c r="ON1120" s="246"/>
      <c r="OO1120" s="246"/>
      <c r="OP1120" s="246"/>
      <c r="OQ1120" s="246"/>
      <c r="OR1120" s="246"/>
      <c r="OS1120" s="246"/>
      <c r="OT1120" s="246"/>
      <c r="OU1120" s="246"/>
      <c r="OV1120" s="246"/>
    </row>
    <row r="1121" spans="2:412" ht="12.75" customHeight="1" outlineLevel="1" x14ac:dyDescent="0.2">
      <c r="B1121" s="234"/>
      <c r="C1121" s="234"/>
      <c r="D1121" s="234"/>
      <c r="E1121" s="235"/>
      <c r="F1121" s="236"/>
      <c r="J1121" s="237"/>
      <c r="K1121" s="238"/>
      <c r="L1121" s="238"/>
      <c r="M1121" s="238"/>
      <c r="N1121" s="238"/>
      <c r="O1121" s="238"/>
      <c r="P1121" s="239"/>
      <c r="Q1121" s="236"/>
      <c r="R1121" s="246"/>
      <c r="S1121" s="246"/>
      <c r="T1121" s="246"/>
      <c r="U1121" s="246"/>
      <c r="V1121" s="246"/>
      <c r="W1121" s="246"/>
      <c r="X1121" s="246"/>
      <c r="Y1121" s="246"/>
      <c r="Z1121" s="246"/>
      <c r="AA1121" s="246"/>
      <c r="AB1121" s="246"/>
      <c r="AC1121" s="246"/>
      <c r="AD1121" s="246"/>
      <c r="AE1121" s="246"/>
      <c r="AF1121" s="246"/>
      <c r="AG1121" s="246"/>
      <c r="AH1121" s="246"/>
      <c r="AI1121" s="246"/>
      <c r="AJ1121" s="246"/>
      <c r="AK1121" s="246"/>
      <c r="AL1121" s="246"/>
      <c r="AM1121" s="246"/>
      <c r="AN1121" s="246"/>
      <c r="AO1121" s="246"/>
      <c r="AP1121" s="246"/>
      <c r="AQ1121" s="246"/>
      <c r="AR1121" s="246"/>
      <c r="AS1121" s="246"/>
      <c r="AT1121" s="246"/>
      <c r="AU1121" s="246"/>
      <c r="AV1121" s="246"/>
      <c r="AW1121" s="246"/>
      <c r="AX1121" s="246"/>
      <c r="AY1121" s="246"/>
      <c r="AZ1121" s="246"/>
      <c r="BA1121" s="246"/>
      <c r="BB1121" s="246"/>
      <c r="BC1121" s="246"/>
      <c r="BD1121" s="246"/>
      <c r="BE1121" s="246"/>
      <c r="BF1121" s="246"/>
      <c r="BG1121" s="246"/>
      <c r="BH1121" s="246"/>
      <c r="BI1121" s="246"/>
      <c r="BJ1121" s="246"/>
      <c r="BK1121" s="246"/>
      <c r="BL1121" s="246"/>
      <c r="BM1121" s="246"/>
      <c r="BN1121" s="246"/>
      <c r="BO1121" s="246"/>
      <c r="BP1121" s="246"/>
      <c r="BQ1121" s="246"/>
      <c r="BR1121" s="246"/>
      <c r="BS1121" s="246"/>
      <c r="BT1121" s="246"/>
      <c r="BU1121" s="246"/>
      <c r="BV1121" s="246"/>
      <c r="BW1121" s="246"/>
      <c r="BX1121" s="246"/>
      <c r="BY1121" s="246"/>
      <c r="BZ1121" s="246"/>
      <c r="CA1121" s="246"/>
      <c r="CB1121" s="246"/>
      <c r="CC1121" s="246"/>
      <c r="CD1121" s="246"/>
      <c r="CE1121" s="246"/>
      <c r="CF1121" s="246"/>
      <c r="CG1121" s="246"/>
      <c r="CH1121" s="246"/>
      <c r="CI1121" s="246"/>
      <c r="CJ1121" s="246"/>
      <c r="CK1121" s="246"/>
      <c r="CL1121" s="246"/>
      <c r="CM1121" s="246"/>
      <c r="CN1121" s="246"/>
      <c r="CO1121" s="246"/>
      <c r="CP1121" s="246"/>
      <c r="CQ1121" s="246"/>
      <c r="CR1121" s="246"/>
      <c r="CS1121" s="246"/>
      <c r="CT1121" s="246"/>
      <c r="CU1121" s="246"/>
      <c r="CV1121" s="246"/>
      <c r="CW1121" s="246"/>
      <c r="CX1121" s="246"/>
      <c r="CY1121" s="246"/>
      <c r="CZ1121" s="246"/>
      <c r="DA1121" s="246"/>
      <c r="DB1121" s="246"/>
      <c r="DC1121" s="246"/>
      <c r="DD1121" s="246"/>
      <c r="DE1121" s="246"/>
      <c r="DF1121" s="246"/>
      <c r="DG1121" s="246"/>
      <c r="DH1121" s="246"/>
      <c r="DI1121" s="246"/>
      <c r="DJ1121" s="246"/>
      <c r="DK1121" s="246"/>
      <c r="DL1121" s="246"/>
      <c r="DM1121" s="246"/>
      <c r="DN1121" s="246"/>
      <c r="DO1121" s="246"/>
      <c r="DP1121" s="246"/>
      <c r="DQ1121" s="246"/>
      <c r="DR1121" s="246"/>
      <c r="DS1121" s="246"/>
      <c r="DT1121" s="246"/>
      <c r="DU1121" s="246"/>
      <c r="DV1121" s="246"/>
      <c r="DW1121" s="246"/>
      <c r="DX1121" s="246"/>
      <c r="DY1121" s="246"/>
      <c r="DZ1121" s="246"/>
      <c r="EA1121" s="246"/>
      <c r="EB1121" s="246"/>
      <c r="EC1121" s="246"/>
      <c r="ED1121" s="246"/>
      <c r="EE1121" s="246"/>
      <c r="EF1121" s="246"/>
      <c r="EG1121" s="246"/>
      <c r="EH1121" s="246"/>
      <c r="EI1121" s="246"/>
      <c r="EJ1121" s="246"/>
      <c r="EK1121" s="246"/>
      <c r="EL1121" s="246"/>
      <c r="EM1121" s="246"/>
      <c r="EN1121" s="246"/>
      <c r="EO1121" s="246"/>
      <c r="EP1121" s="246"/>
      <c r="EQ1121" s="246"/>
      <c r="ER1121" s="246"/>
      <c r="ES1121" s="246"/>
      <c r="ET1121" s="246"/>
      <c r="EU1121" s="246"/>
      <c r="EV1121" s="246"/>
      <c r="EW1121" s="246"/>
      <c r="EX1121" s="246"/>
      <c r="EY1121" s="246"/>
      <c r="EZ1121" s="246"/>
      <c r="FA1121" s="246"/>
      <c r="FB1121" s="246"/>
      <c r="FC1121" s="246"/>
      <c r="FD1121" s="246"/>
      <c r="FE1121" s="246"/>
      <c r="FF1121" s="246"/>
      <c r="FG1121" s="246"/>
      <c r="FH1121" s="246"/>
      <c r="FI1121" s="246"/>
      <c r="FJ1121" s="246"/>
      <c r="FK1121" s="246"/>
      <c r="FL1121" s="246"/>
      <c r="FM1121" s="246"/>
      <c r="FN1121" s="246"/>
      <c r="FO1121" s="246"/>
      <c r="FP1121" s="246"/>
      <c r="FQ1121" s="246"/>
      <c r="FR1121" s="246"/>
      <c r="FS1121" s="246"/>
      <c r="FT1121" s="246"/>
      <c r="FU1121" s="246"/>
      <c r="FV1121" s="246"/>
      <c r="FW1121" s="246"/>
      <c r="FX1121" s="246"/>
      <c r="FY1121" s="246"/>
      <c r="FZ1121" s="246"/>
      <c r="GA1121" s="246"/>
      <c r="GB1121" s="246"/>
      <c r="GC1121" s="246"/>
      <c r="GD1121" s="246"/>
      <c r="GE1121" s="246"/>
      <c r="GF1121" s="246"/>
      <c r="GG1121" s="246"/>
      <c r="GH1121" s="246"/>
      <c r="GI1121" s="246"/>
      <c r="GJ1121" s="246"/>
      <c r="GK1121" s="246"/>
      <c r="GL1121" s="246"/>
      <c r="GM1121" s="246"/>
      <c r="GN1121" s="246"/>
      <c r="GO1121" s="246"/>
      <c r="GP1121" s="246"/>
      <c r="GQ1121" s="246"/>
      <c r="GR1121" s="246"/>
      <c r="GS1121" s="246"/>
      <c r="GT1121" s="246"/>
      <c r="GU1121" s="246"/>
      <c r="GV1121" s="246"/>
      <c r="GW1121" s="246"/>
      <c r="GX1121" s="246"/>
      <c r="GY1121" s="246"/>
      <c r="GZ1121" s="246"/>
      <c r="HA1121" s="246"/>
      <c r="HB1121" s="246"/>
      <c r="HC1121" s="246"/>
      <c r="HD1121" s="246"/>
      <c r="HE1121" s="246"/>
      <c r="HF1121" s="246"/>
      <c r="HG1121" s="246"/>
      <c r="HH1121" s="246"/>
      <c r="HI1121" s="246"/>
      <c r="HJ1121" s="246"/>
      <c r="HK1121" s="246"/>
      <c r="HL1121" s="246"/>
      <c r="HM1121" s="246"/>
      <c r="HN1121" s="246"/>
      <c r="HO1121" s="246"/>
      <c r="HP1121" s="246"/>
      <c r="HQ1121" s="246"/>
      <c r="HR1121" s="246"/>
      <c r="HS1121" s="246"/>
      <c r="HT1121" s="246"/>
      <c r="HU1121" s="246"/>
      <c r="HV1121" s="246"/>
      <c r="HW1121" s="246"/>
      <c r="HX1121" s="246"/>
      <c r="HY1121" s="246"/>
      <c r="HZ1121" s="246"/>
      <c r="IA1121" s="246"/>
      <c r="IB1121" s="246"/>
      <c r="IC1121" s="246"/>
      <c r="ID1121" s="246"/>
      <c r="IE1121" s="246"/>
      <c r="IF1121" s="246"/>
      <c r="IG1121" s="246"/>
      <c r="IH1121" s="246"/>
      <c r="II1121" s="246"/>
      <c r="IJ1121" s="246"/>
      <c r="IK1121" s="246"/>
      <c r="IL1121" s="246"/>
      <c r="IM1121" s="246"/>
      <c r="IN1121" s="246"/>
      <c r="IO1121" s="246"/>
      <c r="IP1121" s="246"/>
      <c r="IQ1121" s="246"/>
      <c r="IR1121" s="246"/>
      <c r="IS1121" s="246"/>
      <c r="IT1121" s="246"/>
      <c r="IU1121" s="246"/>
      <c r="IV1121" s="246"/>
      <c r="IW1121" s="246"/>
      <c r="IX1121" s="246"/>
      <c r="IY1121" s="246"/>
      <c r="IZ1121" s="246"/>
      <c r="JA1121" s="246"/>
      <c r="JB1121" s="246"/>
      <c r="JC1121" s="246"/>
      <c r="JD1121" s="246"/>
      <c r="JE1121" s="246"/>
      <c r="JF1121" s="246"/>
      <c r="JG1121" s="246"/>
      <c r="JH1121" s="246"/>
      <c r="JI1121" s="246"/>
      <c r="JJ1121" s="246"/>
      <c r="JK1121" s="246"/>
      <c r="JL1121" s="246"/>
      <c r="JM1121" s="246"/>
      <c r="JN1121" s="246"/>
      <c r="JO1121" s="246"/>
      <c r="JP1121" s="246"/>
      <c r="JQ1121" s="246"/>
      <c r="JR1121" s="246"/>
      <c r="JS1121" s="246"/>
      <c r="JT1121" s="246"/>
      <c r="JU1121" s="246"/>
      <c r="JV1121" s="246"/>
      <c r="JW1121" s="246"/>
      <c r="JX1121" s="246"/>
      <c r="JY1121" s="246"/>
      <c r="JZ1121" s="246"/>
      <c r="KA1121" s="246"/>
      <c r="KB1121" s="246"/>
      <c r="KC1121" s="246"/>
      <c r="KD1121" s="246"/>
      <c r="KE1121" s="246"/>
      <c r="KF1121" s="246"/>
      <c r="KG1121" s="246"/>
      <c r="KH1121" s="246"/>
      <c r="KI1121" s="246"/>
      <c r="KJ1121" s="246"/>
      <c r="KK1121" s="246"/>
      <c r="KL1121" s="246"/>
      <c r="KM1121" s="246"/>
      <c r="KN1121" s="246"/>
      <c r="KO1121" s="246"/>
      <c r="KP1121" s="246"/>
      <c r="KQ1121" s="246"/>
      <c r="KR1121" s="246"/>
      <c r="KS1121" s="246"/>
      <c r="KT1121" s="246"/>
      <c r="KU1121" s="246"/>
      <c r="KV1121" s="246"/>
      <c r="KW1121" s="246"/>
      <c r="KX1121" s="246"/>
      <c r="KY1121" s="246"/>
      <c r="KZ1121" s="246"/>
      <c r="LA1121" s="246"/>
      <c r="LB1121" s="246"/>
      <c r="LC1121" s="246"/>
      <c r="LD1121" s="246"/>
      <c r="LE1121" s="246"/>
      <c r="LF1121" s="246"/>
      <c r="LG1121" s="246"/>
      <c r="LH1121" s="246"/>
      <c r="LI1121" s="246"/>
      <c r="LJ1121" s="246"/>
      <c r="LK1121" s="246"/>
      <c r="LL1121" s="246"/>
      <c r="LM1121" s="246"/>
      <c r="LN1121" s="246"/>
      <c r="LO1121" s="246"/>
      <c r="LP1121" s="246"/>
      <c r="LQ1121" s="246"/>
      <c r="LR1121" s="246"/>
      <c r="LS1121" s="246"/>
      <c r="LT1121" s="246"/>
      <c r="LU1121" s="246"/>
      <c r="LV1121" s="246"/>
      <c r="LW1121" s="246"/>
      <c r="LX1121" s="246"/>
      <c r="LY1121" s="246"/>
      <c r="LZ1121" s="246"/>
      <c r="MA1121" s="246"/>
      <c r="MB1121" s="246"/>
      <c r="MC1121" s="246"/>
      <c r="MD1121" s="246"/>
      <c r="ME1121" s="246"/>
      <c r="MF1121" s="246"/>
      <c r="MG1121" s="246"/>
      <c r="MH1121" s="246"/>
      <c r="MI1121" s="246"/>
      <c r="MJ1121" s="246"/>
      <c r="MK1121" s="246"/>
      <c r="ML1121" s="246"/>
      <c r="MM1121" s="246"/>
      <c r="MN1121" s="246"/>
      <c r="MO1121" s="246"/>
      <c r="MP1121" s="246"/>
      <c r="MQ1121" s="246"/>
      <c r="MR1121" s="246"/>
      <c r="MS1121" s="246"/>
      <c r="MT1121" s="246"/>
      <c r="MU1121" s="246"/>
      <c r="MV1121" s="246"/>
      <c r="MW1121" s="246"/>
      <c r="MX1121" s="246"/>
      <c r="MY1121" s="246"/>
      <c r="MZ1121" s="246"/>
      <c r="NA1121" s="246"/>
      <c r="NB1121" s="246"/>
      <c r="NC1121" s="246"/>
      <c r="ND1121" s="246"/>
      <c r="NE1121" s="246"/>
      <c r="NF1121" s="246"/>
      <c r="NG1121" s="246"/>
      <c r="NH1121" s="246"/>
      <c r="NI1121" s="246"/>
      <c r="NJ1121" s="246"/>
      <c r="NK1121" s="246"/>
      <c r="NL1121" s="246"/>
      <c r="NM1121" s="246"/>
      <c r="NN1121" s="246"/>
      <c r="NO1121" s="246"/>
      <c r="NP1121" s="246"/>
      <c r="NQ1121" s="246"/>
      <c r="NR1121" s="246"/>
      <c r="NS1121" s="246"/>
      <c r="NT1121" s="246"/>
      <c r="NU1121" s="246"/>
      <c r="NV1121" s="246"/>
      <c r="NW1121" s="246"/>
      <c r="NX1121" s="246"/>
      <c r="NY1121" s="246"/>
      <c r="NZ1121" s="246"/>
      <c r="OA1121" s="246"/>
      <c r="OB1121" s="246"/>
      <c r="OC1121" s="246"/>
      <c r="OD1121" s="246"/>
      <c r="OE1121" s="246"/>
      <c r="OF1121" s="246"/>
      <c r="OG1121" s="246"/>
      <c r="OH1121" s="246"/>
      <c r="OI1121" s="246"/>
      <c r="OJ1121" s="246"/>
      <c r="OK1121" s="246"/>
      <c r="OL1121" s="246"/>
      <c r="OM1121" s="246"/>
      <c r="ON1121" s="246"/>
      <c r="OO1121" s="246"/>
      <c r="OP1121" s="246"/>
      <c r="OQ1121" s="246"/>
      <c r="OR1121" s="246"/>
      <c r="OS1121" s="246"/>
      <c r="OT1121" s="246"/>
      <c r="OU1121" s="246"/>
      <c r="OV1121" s="246"/>
    </row>
    <row r="1122" spans="2:412" ht="12.75" customHeight="1" outlineLevel="1" x14ac:dyDescent="0.2">
      <c r="B1122" s="234" t="s">
        <v>237</v>
      </c>
      <c r="C1122" s="234"/>
      <c r="D1122" s="234"/>
      <c r="E1122" s="235"/>
      <c r="F1122" s="236"/>
      <c r="J1122" s="237" t="s">
        <v>5</v>
      </c>
      <c r="K1122" s="238"/>
      <c r="L1122" s="238"/>
      <c r="M1122" s="238"/>
      <c r="N1122" s="238"/>
      <c r="O1122" s="238"/>
      <c r="P1122" s="239"/>
      <c r="Q1122" s="236"/>
      <c r="R1122" s="246">
        <f>ROUND(R1112,3)</f>
        <v>0</v>
      </c>
      <c r="S1122" s="246">
        <f t="shared" ref="S1122:CD1122" si="605">ROUND(S1112,3)</f>
        <v>0</v>
      </c>
      <c r="T1122" s="246">
        <f t="shared" si="605"/>
        <v>0</v>
      </c>
      <c r="U1122" s="246">
        <f t="shared" si="605"/>
        <v>0</v>
      </c>
      <c r="V1122" s="246">
        <f t="shared" si="605"/>
        <v>140.626</v>
      </c>
      <c r="W1122" s="246">
        <f t="shared" si="605"/>
        <v>256.69299999999998</v>
      </c>
      <c r="X1122" s="246">
        <f t="shared" si="605"/>
        <v>414.29899999999998</v>
      </c>
      <c r="Y1122" s="246">
        <f t="shared" si="605"/>
        <v>389.92899999999997</v>
      </c>
      <c r="Z1122" s="246">
        <f t="shared" si="605"/>
        <v>365.55799999999999</v>
      </c>
      <c r="AA1122" s="246">
        <f t="shared" si="605"/>
        <v>341.18799999999999</v>
      </c>
      <c r="AB1122" s="246">
        <f t="shared" si="605"/>
        <v>316.81700000000001</v>
      </c>
      <c r="AC1122" s="246">
        <f t="shared" si="605"/>
        <v>292.44600000000003</v>
      </c>
      <c r="AD1122" s="246">
        <f t="shared" si="605"/>
        <v>268.07600000000002</v>
      </c>
      <c r="AE1122" s="246">
        <f t="shared" si="605"/>
        <v>243.70500000000001</v>
      </c>
      <c r="AF1122" s="246">
        <f t="shared" si="605"/>
        <v>219.33500000000001</v>
      </c>
      <c r="AG1122" s="246">
        <f t="shared" si="605"/>
        <v>194.964</v>
      </c>
      <c r="AH1122" s="246">
        <f t="shared" si="605"/>
        <v>170.59399999999999</v>
      </c>
      <c r="AI1122" s="246">
        <f t="shared" si="605"/>
        <v>146.22300000000001</v>
      </c>
      <c r="AJ1122" s="246">
        <f t="shared" si="605"/>
        <v>121.85299999999999</v>
      </c>
      <c r="AK1122" s="246">
        <f t="shared" si="605"/>
        <v>97.481999999999999</v>
      </c>
      <c r="AL1122" s="246">
        <f t="shared" si="605"/>
        <v>73.111999999999995</v>
      </c>
      <c r="AM1122" s="246">
        <f t="shared" si="605"/>
        <v>48.741</v>
      </c>
      <c r="AN1122" s="246">
        <f t="shared" si="605"/>
        <v>24.370999999999999</v>
      </c>
      <c r="AO1122" s="246">
        <f t="shared" si="605"/>
        <v>0</v>
      </c>
      <c r="AP1122" s="246">
        <f t="shared" si="605"/>
        <v>0</v>
      </c>
      <c r="AQ1122" s="246">
        <f t="shared" si="605"/>
        <v>0</v>
      </c>
      <c r="AR1122" s="246">
        <f t="shared" si="605"/>
        <v>0</v>
      </c>
      <c r="AS1122" s="246">
        <f t="shared" si="605"/>
        <v>0</v>
      </c>
      <c r="AT1122" s="246">
        <f t="shared" si="605"/>
        <v>0</v>
      </c>
      <c r="AU1122" s="246">
        <f t="shared" si="605"/>
        <v>0</v>
      </c>
      <c r="AV1122" s="246">
        <f t="shared" si="605"/>
        <v>0</v>
      </c>
      <c r="AW1122" s="246">
        <f t="shared" si="605"/>
        <v>0</v>
      </c>
      <c r="AX1122" s="246">
        <f t="shared" si="605"/>
        <v>0</v>
      </c>
      <c r="AY1122" s="246">
        <f t="shared" si="605"/>
        <v>0</v>
      </c>
      <c r="AZ1122" s="246">
        <f t="shared" si="605"/>
        <v>0</v>
      </c>
      <c r="BA1122" s="246">
        <f t="shared" si="605"/>
        <v>0</v>
      </c>
      <c r="BB1122" s="246">
        <f t="shared" si="605"/>
        <v>0</v>
      </c>
      <c r="BC1122" s="246">
        <f t="shared" si="605"/>
        <v>0</v>
      </c>
      <c r="BD1122" s="246">
        <f t="shared" si="605"/>
        <v>0</v>
      </c>
      <c r="BE1122" s="246">
        <f t="shared" si="605"/>
        <v>0</v>
      </c>
      <c r="BF1122" s="246">
        <f t="shared" si="605"/>
        <v>0</v>
      </c>
      <c r="BG1122" s="246">
        <f t="shared" si="605"/>
        <v>0</v>
      </c>
      <c r="BH1122" s="246">
        <f t="shared" si="605"/>
        <v>0</v>
      </c>
      <c r="BI1122" s="246">
        <f t="shared" si="605"/>
        <v>0</v>
      </c>
      <c r="BJ1122" s="246">
        <f t="shared" si="605"/>
        <v>0</v>
      </c>
      <c r="BK1122" s="246">
        <f t="shared" si="605"/>
        <v>0</v>
      </c>
      <c r="BL1122" s="246">
        <f t="shared" si="605"/>
        <v>0</v>
      </c>
      <c r="BM1122" s="246">
        <f t="shared" si="605"/>
        <v>0</v>
      </c>
      <c r="BN1122" s="246">
        <f t="shared" si="605"/>
        <v>0</v>
      </c>
      <c r="BO1122" s="246">
        <f t="shared" si="605"/>
        <v>0</v>
      </c>
      <c r="BP1122" s="246">
        <f t="shared" si="605"/>
        <v>0</v>
      </c>
      <c r="BQ1122" s="246">
        <f t="shared" si="605"/>
        <v>0</v>
      </c>
      <c r="BR1122" s="246">
        <f t="shared" si="605"/>
        <v>0</v>
      </c>
      <c r="BS1122" s="246">
        <f t="shared" si="605"/>
        <v>0</v>
      </c>
      <c r="BT1122" s="246">
        <f t="shared" si="605"/>
        <v>0</v>
      </c>
      <c r="BU1122" s="246">
        <f t="shared" si="605"/>
        <v>0</v>
      </c>
      <c r="BV1122" s="246">
        <f t="shared" si="605"/>
        <v>0</v>
      </c>
      <c r="BW1122" s="246">
        <f t="shared" si="605"/>
        <v>0</v>
      </c>
      <c r="BX1122" s="246">
        <f t="shared" si="605"/>
        <v>0</v>
      </c>
      <c r="BY1122" s="246">
        <f t="shared" si="605"/>
        <v>0</v>
      </c>
      <c r="BZ1122" s="246">
        <f t="shared" si="605"/>
        <v>0</v>
      </c>
      <c r="CA1122" s="246">
        <f t="shared" si="605"/>
        <v>0</v>
      </c>
      <c r="CB1122" s="246">
        <f t="shared" si="605"/>
        <v>0</v>
      </c>
      <c r="CC1122" s="246">
        <f t="shared" si="605"/>
        <v>0</v>
      </c>
      <c r="CD1122" s="246">
        <f t="shared" si="605"/>
        <v>0</v>
      </c>
      <c r="CE1122" s="246">
        <f t="shared" ref="CE1122:CP1122" si="606">ROUND(CE1112,3)</f>
        <v>0</v>
      </c>
      <c r="CF1122" s="246">
        <f t="shared" si="606"/>
        <v>0</v>
      </c>
      <c r="CG1122" s="246">
        <f t="shared" si="606"/>
        <v>0</v>
      </c>
      <c r="CH1122" s="246">
        <f t="shared" si="606"/>
        <v>0</v>
      </c>
      <c r="CI1122" s="246">
        <f t="shared" si="606"/>
        <v>0</v>
      </c>
      <c r="CJ1122" s="246">
        <f t="shared" si="606"/>
        <v>0</v>
      </c>
      <c r="CK1122" s="246">
        <f t="shared" si="606"/>
        <v>0</v>
      </c>
      <c r="CL1122" s="246">
        <f t="shared" si="606"/>
        <v>0</v>
      </c>
      <c r="CM1122" s="246">
        <f t="shared" si="606"/>
        <v>0</v>
      </c>
      <c r="CN1122" s="246">
        <f t="shared" si="606"/>
        <v>0</v>
      </c>
      <c r="CO1122" s="246">
        <f t="shared" si="606"/>
        <v>0</v>
      </c>
      <c r="CP1122" s="246">
        <f t="shared" si="606"/>
        <v>0</v>
      </c>
      <c r="CQ1122" s="246"/>
      <c r="CR1122" s="246"/>
      <c r="CS1122" s="246"/>
      <c r="CT1122" s="246"/>
      <c r="CU1122" s="246"/>
      <c r="CV1122" s="246"/>
      <c r="CW1122" s="246"/>
      <c r="CX1122" s="246"/>
      <c r="CY1122" s="246"/>
      <c r="CZ1122" s="246"/>
      <c r="DA1122" s="246"/>
      <c r="DB1122" s="246"/>
      <c r="DC1122" s="246"/>
      <c r="DD1122" s="246"/>
      <c r="DE1122" s="246"/>
      <c r="DF1122" s="246"/>
      <c r="DG1122" s="246"/>
      <c r="DH1122" s="246"/>
      <c r="DI1122" s="246"/>
      <c r="DJ1122" s="246"/>
      <c r="DK1122" s="246"/>
      <c r="DL1122" s="246"/>
      <c r="DM1122" s="246"/>
      <c r="DN1122" s="246"/>
      <c r="DO1122" s="246"/>
      <c r="DP1122" s="246"/>
      <c r="DQ1122" s="246"/>
      <c r="DR1122" s="246"/>
      <c r="DS1122" s="246"/>
      <c r="DT1122" s="246"/>
      <c r="DU1122" s="246"/>
      <c r="DV1122" s="246"/>
      <c r="DW1122" s="246"/>
      <c r="DX1122" s="246"/>
      <c r="DY1122" s="246"/>
      <c r="DZ1122" s="246"/>
      <c r="EA1122" s="246"/>
      <c r="EB1122" s="246"/>
      <c r="EC1122" s="246"/>
      <c r="ED1122" s="246"/>
      <c r="EE1122" s="246"/>
      <c r="EF1122" s="246"/>
      <c r="EG1122" s="246"/>
      <c r="EH1122" s="246"/>
      <c r="EI1122" s="246"/>
      <c r="EJ1122" s="246"/>
      <c r="EK1122" s="246"/>
      <c r="EL1122" s="246"/>
      <c r="EM1122" s="246"/>
      <c r="EN1122" s="246"/>
      <c r="EO1122" s="246"/>
      <c r="EP1122" s="246"/>
      <c r="EQ1122" s="246"/>
      <c r="ER1122" s="246"/>
      <c r="ES1122" s="246"/>
      <c r="ET1122" s="246"/>
      <c r="EU1122" s="246"/>
      <c r="EV1122" s="246"/>
      <c r="EW1122" s="246"/>
      <c r="EX1122" s="246"/>
      <c r="EY1122" s="246"/>
      <c r="EZ1122" s="246"/>
      <c r="FA1122" s="246"/>
      <c r="FB1122" s="246"/>
      <c r="FC1122" s="246"/>
      <c r="FD1122" s="246"/>
      <c r="FE1122" s="246"/>
      <c r="FF1122" s="246"/>
      <c r="FG1122" s="246"/>
      <c r="FH1122" s="246"/>
      <c r="FI1122" s="246"/>
      <c r="FJ1122" s="246"/>
      <c r="FK1122" s="246"/>
      <c r="FL1122" s="246"/>
      <c r="FM1122" s="246"/>
      <c r="FN1122" s="246"/>
      <c r="FO1122" s="246"/>
      <c r="FP1122" s="246"/>
      <c r="FQ1122" s="246"/>
      <c r="FR1122" s="246"/>
      <c r="FS1122" s="246"/>
      <c r="FT1122" s="246"/>
      <c r="FU1122" s="246"/>
      <c r="FV1122" s="246"/>
      <c r="FW1122" s="246"/>
      <c r="FX1122" s="246"/>
      <c r="FY1122" s="246"/>
      <c r="FZ1122" s="246"/>
      <c r="GA1122" s="246"/>
      <c r="GB1122" s="246"/>
      <c r="GC1122" s="246"/>
      <c r="GD1122" s="246"/>
      <c r="GE1122" s="246"/>
      <c r="GF1122" s="246"/>
      <c r="GG1122" s="246"/>
      <c r="GH1122" s="246"/>
      <c r="GI1122" s="246"/>
      <c r="GJ1122" s="246"/>
      <c r="GK1122" s="246"/>
      <c r="GL1122" s="246"/>
      <c r="GM1122" s="246"/>
      <c r="GN1122" s="246"/>
      <c r="GO1122" s="246"/>
      <c r="GP1122" s="246"/>
      <c r="GQ1122" s="246"/>
      <c r="GR1122" s="246"/>
      <c r="GS1122" s="246"/>
      <c r="GT1122" s="246"/>
      <c r="GU1122" s="246"/>
      <c r="GV1122" s="246"/>
      <c r="GW1122" s="246"/>
      <c r="GX1122" s="246"/>
      <c r="GY1122" s="246"/>
      <c r="GZ1122" s="246"/>
      <c r="HA1122" s="246"/>
      <c r="HB1122" s="246"/>
      <c r="HC1122" s="246"/>
      <c r="HD1122" s="246"/>
      <c r="HE1122" s="246"/>
      <c r="HF1122" s="246"/>
      <c r="HG1122" s="246"/>
      <c r="HH1122" s="246"/>
      <c r="HI1122" s="246"/>
      <c r="HJ1122" s="246"/>
      <c r="HK1122" s="246"/>
      <c r="HL1122" s="246"/>
      <c r="HM1122" s="246"/>
      <c r="HN1122" s="246"/>
      <c r="HO1122" s="246"/>
      <c r="HP1122" s="246"/>
      <c r="HQ1122" s="246"/>
      <c r="HR1122" s="246"/>
      <c r="HS1122" s="246"/>
      <c r="HT1122" s="246"/>
      <c r="HU1122" s="246"/>
      <c r="HV1122" s="246"/>
      <c r="HW1122" s="246"/>
      <c r="HX1122" s="246"/>
      <c r="HY1122" s="246"/>
      <c r="HZ1122" s="246"/>
      <c r="IA1122" s="246"/>
      <c r="IB1122" s="246"/>
      <c r="IC1122" s="246"/>
      <c r="ID1122" s="246"/>
      <c r="IE1122" s="246"/>
      <c r="IF1122" s="246"/>
      <c r="IG1122" s="246"/>
      <c r="IH1122" s="246"/>
      <c r="II1122" s="246"/>
      <c r="IJ1122" s="246"/>
      <c r="IK1122" s="246"/>
      <c r="IL1122" s="246"/>
      <c r="IM1122" s="246"/>
      <c r="IN1122" s="246"/>
      <c r="IO1122" s="246"/>
      <c r="IP1122" s="246"/>
      <c r="IQ1122" s="246"/>
      <c r="IR1122" s="246"/>
      <c r="IS1122" s="246"/>
      <c r="IT1122" s="246"/>
      <c r="IU1122" s="246"/>
      <c r="IV1122" s="246"/>
      <c r="IW1122" s="246"/>
      <c r="IX1122" s="246"/>
      <c r="IY1122" s="246"/>
      <c r="IZ1122" s="246"/>
      <c r="JA1122" s="246"/>
      <c r="JB1122" s="246"/>
      <c r="JC1122" s="246"/>
      <c r="JD1122" s="246"/>
      <c r="JE1122" s="246"/>
      <c r="JF1122" s="246"/>
      <c r="JG1122" s="246"/>
      <c r="JH1122" s="246"/>
      <c r="JI1122" s="246"/>
      <c r="JJ1122" s="246"/>
      <c r="JK1122" s="246"/>
      <c r="JL1122" s="246"/>
      <c r="JM1122" s="246"/>
      <c r="JN1122" s="246"/>
      <c r="JO1122" s="246"/>
      <c r="JP1122" s="246"/>
      <c r="JQ1122" s="246"/>
      <c r="JR1122" s="246"/>
      <c r="JS1122" s="246"/>
      <c r="JT1122" s="246"/>
      <c r="JU1122" s="246"/>
      <c r="JV1122" s="246"/>
      <c r="JW1122" s="246"/>
      <c r="JX1122" s="246"/>
      <c r="JY1122" s="246"/>
      <c r="JZ1122" s="246"/>
      <c r="KA1122" s="246"/>
      <c r="KB1122" s="246"/>
      <c r="KC1122" s="246"/>
      <c r="KD1122" s="246"/>
      <c r="KE1122" s="246"/>
      <c r="KF1122" s="246"/>
      <c r="KG1122" s="246"/>
      <c r="KH1122" s="246"/>
      <c r="KI1122" s="246"/>
      <c r="KJ1122" s="246"/>
      <c r="KK1122" s="246"/>
      <c r="KL1122" s="246"/>
      <c r="KM1122" s="246"/>
      <c r="KN1122" s="246"/>
      <c r="KO1122" s="246"/>
      <c r="KP1122" s="246"/>
      <c r="KQ1122" s="246"/>
      <c r="KR1122" s="246"/>
      <c r="KS1122" s="246"/>
      <c r="KT1122" s="246"/>
      <c r="KU1122" s="246"/>
      <c r="KV1122" s="246"/>
      <c r="KW1122" s="246"/>
      <c r="KX1122" s="246"/>
      <c r="KY1122" s="246"/>
      <c r="KZ1122" s="246"/>
      <c r="LA1122" s="246"/>
      <c r="LB1122" s="246"/>
      <c r="LC1122" s="246"/>
      <c r="LD1122" s="246"/>
      <c r="LE1122" s="246"/>
      <c r="LF1122" s="246"/>
      <c r="LG1122" s="246"/>
      <c r="LH1122" s="246"/>
      <c r="LI1122" s="246"/>
      <c r="LJ1122" s="246"/>
      <c r="LK1122" s="246"/>
      <c r="LL1122" s="246"/>
      <c r="LM1122" s="246"/>
      <c r="LN1122" s="246"/>
      <c r="LO1122" s="246"/>
      <c r="LP1122" s="246"/>
      <c r="LQ1122" s="246"/>
      <c r="LR1122" s="246"/>
      <c r="LS1122" s="246"/>
      <c r="LT1122" s="246"/>
      <c r="LU1122" s="246"/>
      <c r="LV1122" s="246"/>
      <c r="LW1122" s="246"/>
      <c r="LX1122" s="246"/>
      <c r="LY1122" s="246"/>
      <c r="LZ1122" s="246"/>
      <c r="MA1122" s="246"/>
      <c r="MB1122" s="246"/>
      <c r="MC1122" s="246"/>
      <c r="MD1122" s="246"/>
      <c r="ME1122" s="246"/>
      <c r="MF1122" s="246"/>
      <c r="MG1122" s="246"/>
      <c r="MH1122" s="246"/>
      <c r="MI1122" s="246"/>
      <c r="MJ1122" s="246"/>
      <c r="MK1122" s="246"/>
      <c r="ML1122" s="246"/>
      <c r="MM1122" s="246"/>
      <c r="MN1122" s="246"/>
      <c r="MO1122" s="246"/>
      <c r="MP1122" s="246"/>
      <c r="MQ1122" s="246"/>
      <c r="MR1122" s="246"/>
      <c r="MS1122" s="246"/>
      <c r="MT1122" s="246"/>
      <c r="MU1122" s="246"/>
      <c r="MV1122" s="246"/>
      <c r="MW1122" s="246"/>
      <c r="MX1122" s="246"/>
      <c r="MY1122" s="246"/>
      <c r="MZ1122" s="246"/>
      <c r="NA1122" s="246"/>
      <c r="NB1122" s="246"/>
      <c r="NC1122" s="246"/>
      <c r="ND1122" s="246"/>
      <c r="NE1122" s="246"/>
      <c r="NF1122" s="246"/>
      <c r="NG1122" s="246"/>
      <c r="NH1122" s="246"/>
      <c r="NI1122" s="246"/>
      <c r="NJ1122" s="246"/>
      <c r="NK1122" s="246"/>
      <c r="NL1122" s="246"/>
      <c r="NM1122" s="246"/>
      <c r="NN1122" s="246"/>
      <c r="NO1122" s="246"/>
      <c r="NP1122" s="246"/>
      <c r="NQ1122" s="246"/>
      <c r="NR1122" s="246"/>
      <c r="NS1122" s="246"/>
      <c r="NT1122" s="246"/>
      <c r="NU1122" s="246"/>
      <c r="NV1122" s="246"/>
      <c r="NW1122" s="246"/>
      <c r="NX1122" s="246"/>
      <c r="NY1122" s="246"/>
      <c r="NZ1122" s="246"/>
      <c r="OA1122" s="246"/>
      <c r="OB1122" s="246"/>
      <c r="OC1122" s="246"/>
      <c r="OD1122" s="246"/>
      <c r="OE1122" s="246"/>
      <c r="OF1122" s="246"/>
      <c r="OG1122" s="246"/>
      <c r="OH1122" s="246"/>
      <c r="OI1122" s="246"/>
      <c r="OJ1122" s="246"/>
      <c r="OK1122" s="246"/>
      <c r="OL1122" s="246"/>
      <c r="OM1122" s="246"/>
      <c r="ON1122" s="246"/>
      <c r="OO1122" s="246"/>
      <c r="OP1122" s="246"/>
      <c r="OQ1122" s="246"/>
      <c r="OR1122" s="246"/>
      <c r="OS1122" s="246"/>
      <c r="OT1122" s="246"/>
      <c r="OU1122" s="246"/>
      <c r="OV1122" s="246"/>
    </row>
    <row r="1123" spans="2:412" ht="12.75" customHeight="1" outlineLevel="1" x14ac:dyDescent="0.2">
      <c r="B1123" s="234"/>
      <c r="C1123" s="234"/>
      <c r="D1123" s="234"/>
      <c r="E1123" s="235"/>
      <c r="F1123" s="236"/>
      <c r="J1123" s="237"/>
      <c r="K1123" s="238"/>
      <c r="L1123" s="238"/>
      <c r="M1123" s="238"/>
      <c r="N1123" s="238"/>
      <c r="O1123" s="238"/>
      <c r="P1123" s="239"/>
      <c r="Q1123" s="236"/>
      <c r="R1123" s="246"/>
      <c r="S1123" s="246"/>
      <c r="T1123" s="246"/>
      <c r="U1123" s="246"/>
      <c r="V1123" s="246"/>
      <c r="W1123" s="246"/>
      <c r="X1123" s="246"/>
      <c r="Y1123" s="246"/>
      <c r="Z1123" s="246"/>
      <c r="AA1123" s="246"/>
      <c r="AB1123" s="246"/>
      <c r="AC1123" s="246"/>
      <c r="AD1123" s="246"/>
      <c r="AE1123" s="246"/>
      <c r="AF1123" s="246"/>
      <c r="AG1123" s="246"/>
      <c r="AH1123" s="246"/>
      <c r="AI1123" s="246"/>
      <c r="AJ1123" s="246"/>
      <c r="AK1123" s="246"/>
      <c r="AL1123" s="246"/>
      <c r="AM1123" s="246"/>
      <c r="AN1123" s="246"/>
      <c r="AO1123" s="246"/>
      <c r="AP1123" s="246"/>
      <c r="AQ1123" s="246"/>
      <c r="AR1123" s="246"/>
      <c r="AS1123" s="246"/>
      <c r="AT1123" s="246"/>
      <c r="AU1123" s="246"/>
      <c r="AV1123" s="246"/>
      <c r="AW1123" s="246"/>
      <c r="AX1123" s="246"/>
      <c r="AY1123" s="246"/>
      <c r="AZ1123" s="246"/>
      <c r="BA1123" s="246"/>
      <c r="BB1123" s="246"/>
      <c r="BC1123" s="246"/>
      <c r="BD1123" s="246"/>
      <c r="BE1123" s="246"/>
      <c r="BF1123" s="246"/>
      <c r="BG1123" s="246"/>
      <c r="BH1123" s="246"/>
      <c r="BI1123" s="246"/>
      <c r="BJ1123" s="246"/>
      <c r="BK1123" s="246"/>
      <c r="BL1123" s="246"/>
      <c r="BM1123" s="246"/>
      <c r="BN1123" s="246"/>
      <c r="BO1123" s="246"/>
      <c r="BP1123" s="246"/>
      <c r="BQ1123" s="246"/>
      <c r="BR1123" s="246"/>
      <c r="BS1123" s="246"/>
      <c r="BT1123" s="246"/>
      <c r="BU1123" s="246"/>
      <c r="BV1123" s="246"/>
      <c r="BW1123" s="246"/>
      <c r="BX1123" s="246"/>
      <c r="BY1123" s="246"/>
      <c r="BZ1123" s="246"/>
      <c r="CA1123" s="246"/>
      <c r="CB1123" s="246"/>
      <c r="CC1123" s="246"/>
      <c r="CD1123" s="246"/>
      <c r="CE1123" s="246"/>
      <c r="CF1123" s="246"/>
      <c r="CG1123" s="246"/>
      <c r="CH1123" s="246"/>
      <c r="CI1123" s="246"/>
      <c r="CJ1123" s="246"/>
      <c r="CK1123" s="246"/>
      <c r="CL1123" s="246"/>
      <c r="CM1123" s="246"/>
      <c r="CN1123" s="246"/>
      <c r="CO1123" s="246"/>
      <c r="CP1123" s="246"/>
      <c r="CQ1123" s="246"/>
      <c r="CR1123" s="246"/>
      <c r="CS1123" s="246"/>
      <c r="CT1123" s="246"/>
      <c r="CU1123" s="246"/>
      <c r="CV1123" s="246"/>
      <c r="CW1123" s="246"/>
      <c r="CX1123" s="246"/>
      <c r="CY1123" s="246"/>
      <c r="CZ1123" s="246"/>
      <c r="DA1123" s="246"/>
      <c r="DB1123" s="246"/>
      <c r="DC1123" s="246"/>
      <c r="DD1123" s="246"/>
      <c r="DE1123" s="246"/>
      <c r="DF1123" s="246"/>
      <c r="DG1123" s="246"/>
      <c r="DH1123" s="246"/>
      <c r="DI1123" s="246"/>
      <c r="DJ1123" s="246"/>
      <c r="DK1123" s="246"/>
      <c r="DL1123" s="246"/>
      <c r="DM1123" s="246"/>
      <c r="DN1123" s="246"/>
      <c r="DO1123" s="246"/>
      <c r="DP1123" s="246"/>
      <c r="DQ1123" s="246"/>
      <c r="DR1123" s="246"/>
      <c r="DS1123" s="246"/>
      <c r="DT1123" s="246"/>
      <c r="DU1123" s="246"/>
      <c r="DV1123" s="246"/>
      <c r="DW1123" s="246"/>
      <c r="DX1123" s="246"/>
      <c r="DY1123" s="246"/>
      <c r="DZ1123" s="246"/>
      <c r="EA1123" s="246"/>
      <c r="EB1123" s="246"/>
      <c r="EC1123" s="246"/>
      <c r="ED1123" s="246"/>
      <c r="EE1123" s="246"/>
      <c r="EF1123" s="246"/>
      <c r="EG1123" s="246"/>
      <c r="EH1123" s="246"/>
      <c r="EI1123" s="246"/>
      <c r="EJ1123" s="246"/>
      <c r="EK1123" s="246"/>
      <c r="EL1123" s="246"/>
      <c r="EM1123" s="246"/>
      <c r="EN1123" s="246"/>
      <c r="EO1123" s="246"/>
      <c r="EP1123" s="246"/>
      <c r="EQ1123" s="246"/>
      <c r="ER1123" s="246"/>
      <c r="ES1123" s="246"/>
      <c r="ET1123" s="246"/>
      <c r="EU1123" s="246"/>
      <c r="EV1123" s="246"/>
      <c r="EW1123" s="246"/>
      <c r="EX1123" s="246"/>
      <c r="EY1123" s="246"/>
      <c r="EZ1123" s="246"/>
      <c r="FA1123" s="246"/>
      <c r="FB1123" s="246"/>
      <c r="FC1123" s="246"/>
      <c r="FD1123" s="246"/>
      <c r="FE1123" s="246"/>
      <c r="FF1123" s="246"/>
      <c r="FG1123" s="246"/>
      <c r="FH1123" s="246"/>
      <c r="FI1123" s="246"/>
      <c r="FJ1123" s="246"/>
      <c r="FK1123" s="246"/>
      <c r="FL1123" s="246"/>
      <c r="FM1123" s="246"/>
      <c r="FN1123" s="246"/>
      <c r="FO1123" s="246"/>
      <c r="FP1123" s="246"/>
      <c r="FQ1123" s="246"/>
      <c r="FR1123" s="246"/>
      <c r="FS1123" s="246"/>
      <c r="FT1123" s="246"/>
      <c r="FU1123" s="246"/>
      <c r="FV1123" s="246"/>
      <c r="FW1123" s="246"/>
      <c r="FX1123" s="246"/>
      <c r="FY1123" s="246"/>
      <c r="FZ1123" s="246"/>
      <c r="GA1123" s="246"/>
      <c r="GB1123" s="246"/>
      <c r="GC1123" s="246"/>
      <c r="GD1123" s="246"/>
      <c r="GE1123" s="246"/>
      <c r="GF1123" s="246"/>
      <c r="GG1123" s="246"/>
      <c r="GH1123" s="246"/>
      <c r="GI1123" s="246"/>
      <c r="GJ1123" s="246"/>
      <c r="GK1123" s="246"/>
      <c r="GL1123" s="246"/>
      <c r="GM1123" s="246"/>
      <c r="GN1123" s="246"/>
      <c r="GO1123" s="246"/>
      <c r="GP1123" s="246"/>
      <c r="GQ1123" s="246"/>
      <c r="GR1123" s="246"/>
      <c r="GS1123" s="246"/>
      <c r="GT1123" s="246"/>
      <c r="GU1123" s="246"/>
      <c r="GV1123" s="246"/>
      <c r="GW1123" s="246"/>
      <c r="GX1123" s="246"/>
      <c r="GY1123" s="246"/>
      <c r="GZ1123" s="246"/>
      <c r="HA1123" s="246"/>
      <c r="HB1123" s="246"/>
      <c r="HC1123" s="246"/>
      <c r="HD1123" s="246"/>
      <c r="HE1123" s="246"/>
      <c r="HF1123" s="246"/>
      <c r="HG1123" s="246"/>
      <c r="HH1123" s="246"/>
      <c r="HI1123" s="246"/>
      <c r="HJ1123" s="246"/>
      <c r="HK1123" s="246"/>
      <c r="HL1123" s="246"/>
      <c r="HM1123" s="246"/>
      <c r="HN1123" s="246"/>
      <c r="HO1123" s="246"/>
      <c r="HP1123" s="246"/>
      <c r="HQ1123" s="246"/>
      <c r="HR1123" s="246"/>
      <c r="HS1123" s="246"/>
      <c r="HT1123" s="246"/>
      <c r="HU1123" s="246"/>
      <c r="HV1123" s="246"/>
      <c r="HW1123" s="246"/>
      <c r="HX1123" s="246"/>
      <c r="HY1123" s="246"/>
      <c r="HZ1123" s="246"/>
      <c r="IA1123" s="246"/>
      <c r="IB1123" s="246"/>
      <c r="IC1123" s="246"/>
      <c r="ID1123" s="246"/>
      <c r="IE1123" s="246"/>
      <c r="IF1123" s="246"/>
      <c r="IG1123" s="246"/>
      <c r="IH1123" s="246"/>
      <c r="II1123" s="246"/>
      <c r="IJ1123" s="246"/>
      <c r="IK1123" s="246"/>
      <c r="IL1123" s="246"/>
      <c r="IM1123" s="246"/>
      <c r="IN1123" s="246"/>
      <c r="IO1123" s="246"/>
      <c r="IP1123" s="246"/>
      <c r="IQ1123" s="246"/>
      <c r="IR1123" s="246"/>
      <c r="IS1123" s="246"/>
      <c r="IT1123" s="246"/>
      <c r="IU1123" s="246"/>
      <c r="IV1123" s="246"/>
      <c r="IW1123" s="246"/>
      <c r="IX1123" s="246"/>
      <c r="IY1123" s="246"/>
      <c r="IZ1123" s="246"/>
      <c r="JA1123" s="246"/>
      <c r="JB1123" s="246"/>
      <c r="JC1123" s="246"/>
      <c r="JD1123" s="246"/>
      <c r="JE1123" s="246"/>
      <c r="JF1123" s="246"/>
      <c r="JG1123" s="246"/>
      <c r="JH1123" s="246"/>
      <c r="JI1123" s="246"/>
      <c r="JJ1123" s="246"/>
      <c r="JK1123" s="246"/>
      <c r="JL1123" s="246"/>
      <c r="JM1123" s="246"/>
      <c r="JN1123" s="246"/>
      <c r="JO1123" s="246"/>
      <c r="JP1123" s="246"/>
      <c r="JQ1123" s="246"/>
      <c r="JR1123" s="246"/>
      <c r="JS1123" s="246"/>
      <c r="JT1123" s="246"/>
      <c r="JU1123" s="246"/>
      <c r="JV1123" s="246"/>
      <c r="JW1123" s="246"/>
      <c r="JX1123" s="246"/>
      <c r="JY1123" s="246"/>
      <c r="JZ1123" s="246"/>
      <c r="KA1123" s="246"/>
      <c r="KB1123" s="246"/>
      <c r="KC1123" s="246"/>
      <c r="KD1123" s="246"/>
      <c r="KE1123" s="246"/>
      <c r="KF1123" s="246"/>
      <c r="KG1123" s="246"/>
      <c r="KH1123" s="246"/>
      <c r="KI1123" s="246"/>
      <c r="KJ1123" s="246"/>
      <c r="KK1123" s="246"/>
      <c r="KL1123" s="246"/>
      <c r="KM1123" s="246"/>
      <c r="KN1123" s="246"/>
      <c r="KO1123" s="246"/>
      <c r="KP1123" s="246"/>
      <c r="KQ1123" s="246"/>
      <c r="KR1123" s="246"/>
      <c r="KS1123" s="246"/>
      <c r="KT1123" s="246"/>
      <c r="KU1123" s="246"/>
      <c r="KV1123" s="246"/>
      <c r="KW1123" s="246"/>
      <c r="KX1123" s="246"/>
      <c r="KY1123" s="246"/>
      <c r="KZ1123" s="246"/>
      <c r="LA1123" s="246"/>
      <c r="LB1123" s="246"/>
      <c r="LC1123" s="246"/>
      <c r="LD1123" s="246"/>
      <c r="LE1123" s="246"/>
      <c r="LF1123" s="246"/>
      <c r="LG1123" s="246"/>
      <c r="LH1123" s="246"/>
      <c r="LI1123" s="246"/>
      <c r="LJ1123" s="246"/>
      <c r="LK1123" s="246"/>
      <c r="LL1123" s="246"/>
      <c r="LM1123" s="246"/>
      <c r="LN1123" s="246"/>
      <c r="LO1123" s="246"/>
      <c r="LP1123" s="246"/>
      <c r="LQ1123" s="246"/>
      <c r="LR1123" s="246"/>
      <c r="LS1123" s="246"/>
      <c r="LT1123" s="246"/>
      <c r="LU1123" s="246"/>
      <c r="LV1123" s="246"/>
      <c r="LW1123" s="246"/>
      <c r="LX1123" s="246"/>
      <c r="LY1123" s="246"/>
      <c r="LZ1123" s="246"/>
      <c r="MA1123" s="246"/>
      <c r="MB1123" s="246"/>
      <c r="MC1123" s="246"/>
      <c r="MD1123" s="246"/>
      <c r="ME1123" s="246"/>
      <c r="MF1123" s="246"/>
      <c r="MG1123" s="246"/>
      <c r="MH1123" s="246"/>
      <c r="MI1123" s="246"/>
      <c r="MJ1123" s="246"/>
      <c r="MK1123" s="246"/>
      <c r="ML1123" s="246"/>
      <c r="MM1123" s="246"/>
      <c r="MN1123" s="246"/>
      <c r="MO1123" s="246"/>
      <c r="MP1123" s="246"/>
      <c r="MQ1123" s="246"/>
      <c r="MR1123" s="246"/>
      <c r="MS1123" s="246"/>
      <c r="MT1123" s="246"/>
      <c r="MU1123" s="246"/>
      <c r="MV1123" s="246"/>
      <c r="MW1123" s="246"/>
      <c r="MX1123" s="246"/>
      <c r="MY1123" s="246"/>
      <c r="MZ1123" s="246"/>
      <c r="NA1123" s="246"/>
      <c r="NB1123" s="246"/>
      <c r="NC1123" s="246"/>
      <c r="ND1123" s="246"/>
      <c r="NE1123" s="246"/>
      <c r="NF1123" s="246"/>
      <c r="NG1123" s="246"/>
      <c r="NH1123" s="246"/>
      <c r="NI1123" s="246"/>
      <c r="NJ1123" s="246"/>
      <c r="NK1123" s="246"/>
      <c r="NL1123" s="246"/>
      <c r="NM1123" s="246"/>
      <c r="NN1123" s="246"/>
      <c r="NO1123" s="246"/>
      <c r="NP1123" s="246"/>
      <c r="NQ1123" s="246"/>
      <c r="NR1123" s="246"/>
      <c r="NS1123" s="246"/>
      <c r="NT1123" s="246"/>
      <c r="NU1123" s="246"/>
      <c r="NV1123" s="246"/>
      <c r="NW1123" s="246"/>
      <c r="NX1123" s="246"/>
      <c r="NY1123" s="246"/>
      <c r="NZ1123" s="246"/>
      <c r="OA1123" s="246"/>
      <c r="OB1123" s="246"/>
      <c r="OC1123" s="246"/>
      <c r="OD1123" s="246"/>
      <c r="OE1123" s="246"/>
      <c r="OF1123" s="246"/>
      <c r="OG1123" s="246"/>
      <c r="OH1123" s="246"/>
      <c r="OI1123" s="246"/>
      <c r="OJ1123" s="246"/>
      <c r="OK1123" s="246"/>
      <c r="OL1123" s="246"/>
      <c r="OM1123" s="246"/>
      <c r="ON1123" s="246"/>
      <c r="OO1123" s="246"/>
      <c r="OP1123" s="246"/>
      <c r="OQ1123" s="246"/>
      <c r="OR1123" s="246"/>
      <c r="OS1123" s="246"/>
      <c r="OT1123" s="246"/>
      <c r="OU1123" s="246"/>
      <c r="OV1123" s="246"/>
    </row>
    <row r="1124" spans="2:412" ht="12.75" customHeight="1" outlineLevel="1" x14ac:dyDescent="0.2">
      <c r="B1124" s="260" t="s">
        <v>93</v>
      </c>
      <c r="C1124" s="234"/>
      <c r="D1124" s="234"/>
      <c r="E1124" s="235"/>
      <c r="F1124" s="236"/>
      <c r="J1124" s="237"/>
      <c r="K1124" s="238"/>
      <c r="L1124" s="238"/>
      <c r="M1124" s="238"/>
      <c r="N1124" s="238"/>
      <c r="O1124" s="238"/>
      <c r="P1124" s="239"/>
      <c r="Q1124" s="236"/>
      <c r="R1124" s="246"/>
      <c r="S1124" s="246"/>
      <c r="T1124" s="246"/>
      <c r="U1124" s="246"/>
      <c r="V1124" s="246"/>
      <c r="W1124" s="246"/>
      <c r="X1124" s="246"/>
      <c r="Y1124" s="246"/>
      <c r="Z1124" s="246"/>
      <c r="AA1124" s="246"/>
      <c r="AB1124" s="246"/>
      <c r="AC1124" s="246"/>
      <c r="AD1124" s="246"/>
      <c r="AE1124" s="246"/>
      <c r="AF1124" s="246"/>
      <c r="AG1124" s="246"/>
      <c r="AH1124" s="246"/>
      <c r="AI1124" s="246"/>
      <c r="AJ1124" s="246"/>
      <c r="AK1124" s="246"/>
      <c r="AL1124" s="246"/>
      <c r="AM1124" s="246"/>
      <c r="AN1124" s="246"/>
      <c r="AO1124" s="246"/>
      <c r="AP1124" s="246"/>
      <c r="AQ1124" s="246"/>
      <c r="AR1124" s="246"/>
      <c r="AS1124" s="246"/>
      <c r="AT1124" s="246"/>
      <c r="AU1124" s="246"/>
      <c r="AV1124" s="246"/>
      <c r="AW1124" s="246"/>
      <c r="AX1124" s="246"/>
      <c r="AY1124" s="246"/>
      <c r="AZ1124" s="246"/>
      <c r="BA1124" s="246"/>
      <c r="BB1124" s="246"/>
      <c r="BC1124" s="246"/>
      <c r="BD1124" s="246"/>
      <c r="BE1124" s="246"/>
      <c r="BF1124" s="246"/>
      <c r="BG1124" s="246"/>
      <c r="BH1124" s="246"/>
      <c r="BI1124" s="246"/>
      <c r="BJ1124" s="246"/>
      <c r="BK1124" s="246"/>
      <c r="BL1124" s="246"/>
      <c r="BM1124" s="246"/>
      <c r="BN1124" s="246"/>
      <c r="BO1124" s="246"/>
      <c r="BP1124" s="246"/>
      <c r="BQ1124" s="246"/>
      <c r="BR1124" s="246"/>
      <c r="BS1124" s="246"/>
      <c r="BT1124" s="246"/>
      <c r="BU1124" s="246"/>
      <c r="BV1124" s="246"/>
      <c r="BW1124" s="246"/>
      <c r="BX1124" s="246"/>
      <c r="BY1124" s="246"/>
      <c r="BZ1124" s="246"/>
      <c r="CA1124" s="246"/>
      <c r="CB1124" s="246"/>
      <c r="CC1124" s="246"/>
      <c r="CD1124" s="246"/>
      <c r="CE1124" s="246"/>
      <c r="CF1124" s="246"/>
      <c r="CG1124" s="246"/>
      <c r="CH1124" s="246"/>
      <c r="CI1124" s="246"/>
      <c r="CJ1124" s="246"/>
      <c r="CK1124" s="246"/>
      <c r="CL1124" s="246"/>
      <c r="CM1124" s="246"/>
      <c r="CN1124" s="246"/>
      <c r="CO1124" s="246"/>
      <c r="CP1124" s="246"/>
      <c r="CQ1124" s="246"/>
      <c r="CR1124" s="246"/>
      <c r="CS1124" s="246"/>
      <c r="CT1124" s="246"/>
      <c r="CU1124" s="246"/>
      <c r="CV1124" s="246"/>
      <c r="CW1124" s="246"/>
      <c r="CX1124" s="246"/>
      <c r="CY1124" s="246"/>
      <c r="CZ1124" s="246"/>
      <c r="DA1124" s="246"/>
      <c r="DB1124" s="246"/>
      <c r="DC1124" s="246"/>
      <c r="DD1124" s="246"/>
      <c r="DE1124" s="246"/>
      <c r="DF1124" s="246"/>
      <c r="DG1124" s="246"/>
      <c r="DH1124" s="246"/>
      <c r="DI1124" s="246"/>
      <c r="DJ1124" s="246"/>
      <c r="DK1124" s="246"/>
      <c r="DL1124" s="246"/>
      <c r="DM1124" s="246"/>
      <c r="DN1124" s="246"/>
      <c r="DO1124" s="246"/>
      <c r="DP1124" s="246"/>
      <c r="DQ1124" s="246"/>
      <c r="DR1124" s="246"/>
      <c r="DS1124" s="246"/>
      <c r="DT1124" s="246"/>
      <c r="DU1124" s="246"/>
      <c r="DV1124" s="246"/>
      <c r="DW1124" s="246"/>
      <c r="DX1124" s="246"/>
      <c r="DY1124" s="246"/>
      <c r="DZ1124" s="246"/>
      <c r="EA1124" s="246"/>
      <c r="EB1124" s="246"/>
      <c r="EC1124" s="246"/>
      <c r="ED1124" s="246"/>
      <c r="EE1124" s="246"/>
      <c r="EF1124" s="246"/>
      <c r="EG1124" s="246"/>
      <c r="EH1124" s="246"/>
      <c r="EI1124" s="246"/>
      <c r="EJ1124" s="246"/>
      <c r="EK1124" s="246"/>
      <c r="EL1124" s="246"/>
      <c r="EM1124" s="246"/>
      <c r="EN1124" s="246"/>
      <c r="EO1124" s="246"/>
      <c r="EP1124" s="246"/>
      <c r="EQ1124" s="246"/>
      <c r="ER1124" s="246"/>
      <c r="ES1124" s="246"/>
      <c r="ET1124" s="246"/>
      <c r="EU1124" s="246"/>
      <c r="EV1124" s="246"/>
      <c r="EW1124" s="246"/>
      <c r="EX1124" s="246"/>
      <c r="EY1124" s="246"/>
      <c r="EZ1124" s="246"/>
      <c r="FA1124" s="246"/>
      <c r="FB1124" s="246"/>
      <c r="FC1124" s="246"/>
      <c r="FD1124" s="246"/>
      <c r="FE1124" s="246"/>
      <c r="FF1124" s="246"/>
      <c r="FG1124" s="246"/>
      <c r="FH1124" s="246"/>
      <c r="FI1124" s="246"/>
      <c r="FJ1124" s="246"/>
      <c r="FK1124" s="246"/>
      <c r="FL1124" s="246"/>
      <c r="FM1124" s="246"/>
      <c r="FN1124" s="246"/>
      <c r="FO1124" s="246"/>
      <c r="FP1124" s="246"/>
      <c r="FQ1124" s="246"/>
      <c r="FR1124" s="246"/>
      <c r="FS1124" s="246"/>
      <c r="FT1124" s="246"/>
      <c r="FU1124" s="246"/>
      <c r="FV1124" s="246"/>
      <c r="FW1124" s="246"/>
      <c r="FX1124" s="246"/>
      <c r="FY1124" s="246"/>
      <c r="FZ1124" s="246"/>
      <c r="GA1124" s="246"/>
      <c r="GB1124" s="246"/>
      <c r="GC1124" s="246"/>
      <c r="GD1124" s="246"/>
      <c r="GE1124" s="246"/>
      <c r="GF1124" s="246"/>
      <c r="GG1124" s="246"/>
      <c r="GH1124" s="246"/>
      <c r="GI1124" s="246"/>
      <c r="GJ1124" s="246"/>
      <c r="GK1124" s="246"/>
      <c r="GL1124" s="246"/>
      <c r="GM1124" s="246"/>
      <c r="GN1124" s="246"/>
      <c r="GO1124" s="246"/>
      <c r="GP1124" s="246"/>
      <c r="GQ1124" s="246"/>
      <c r="GR1124" s="246"/>
      <c r="GS1124" s="246"/>
      <c r="GT1124" s="246"/>
      <c r="GU1124" s="246"/>
      <c r="GV1124" s="246"/>
      <c r="GW1124" s="246"/>
      <c r="GX1124" s="246"/>
      <c r="GY1124" s="246"/>
      <c r="GZ1124" s="246"/>
      <c r="HA1124" s="246"/>
      <c r="HB1124" s="246"/>
      <c r="HC1124" s="246"/>
      <c r="HD1124" s="246"/>
      <c r="HE1124" s="246"/>
      <c r="HF1124" s="246"/>
      <c r="HG1124" s="246"/>
      <c r="HH1124" s="246"/>
      <c r="HI1124" s="246"/>
      <c r="HJ1124" s="246"/>
      <c r="HK1124" s="246"/>
      <c r="HL1124" s="246"/>
      <c r="HM1124" s="246"/>
      <c r="HN1124" s="246"/>
      <c r="HO1124" s="246"/>
      <c r="HP1124" s="246"/>
      <c r="HQ1124" s="246"/>
      <c r="HR1124" s="246"/>
      <c r="HS1124" s="246"/>
      <c r="HT1124" s="246"/>
      <c r="HU1124" s="246"/>
      <c r="HV1124" s="246"/>
      <c r="HW1124" s="246"/>
      <c r="HX1124" s="246"/>
      <c r="HY1124" s="246"/>
      <c r="HZ1124" s="246"/>
      <c r="IA1124" s="246"/>
      <c r="IB1124" s="246"/>
      <c r="IC1124" s="246"/>
      <c r="ID1124" s="246"/>
      <c r="IE1124" s="246"/>
      <c r="IF1124" s="246"/>
      <c r="IG1124" s="246"/>
      <c r="IH1124" s="246"/>
      <c r="II1124" s="246"/>
      <c r="IJ1124" s="246"/>
      <c r="IK1124" s="246"/>
      <c r="IL1124" s="246"/>
      <c r="IM1124" s="246"/>
      <c r="IN1124" s="246"/>
      <c r="IO1124" s="246"/>
      <c r="IP1124" s="246"/>
      <c r="IQ1124" s="246"/>
      <c r="IR1124" s="246"/>
      <c r="IS1124" s="246"/>
      <c r="IT1124" s="246"/>
      <c r="IU1124" s="246"/>
      <c r="IV1124" s="246"/>
      <c r="IW1124" s="246"/>
      <c r="IX1124" s="246"/>
      <c r="IY1124" s="246"/>
      <c r="IZ1124" s="246"/>
      <c r="JA1124" s="246"/>
      <c r="JB1124" s="246"/>
      <c r="JC1124" s="246"/>
      <c r="JD1124" s="246"/>
      <c r="JE1124" s="246"/>
      <c r="JF1124" s="246"/>
      <c r="JG1124" s="246"/>
      <c r="JH1124" s="246"/>
      <c r="JI1124" s="246"/>
      <c r="JJ1124" s="246"/>
      <c r="JK1124" s="246"/>
      <c r="JL1124" s="246"/>
      <c r="JM1124" s="246"/>
      <c r="JN1124" s="246"/>
      <c r="JO1124" s="246"/>
      <c r="JP1124" s="246"/>
      <c r="JQ1124" s="246"/>
      <c r="JR1124" s="246"/>
      <c r="JS1124" s="246"/>
      <c r="JT1124" s="246"/>
      <c r="JU1124" s="246"/>
      <c r="JV1124" s="246"/>
      <c r="JW1124" s="246"/>
      <c r="JX1124" s="246"/>
      <c r="JY1124" s="246"/>
      <c r="JZ1124" s="246"/>
      <c r="KA1124" s="246"/>
      <c r="KB1124" s="246"/>
      <c r="KC1124" s="246"/>
      <c r="KD1124" s="246"/>
      <c r="KE1124" s="246"/>
      <c r="KF1124" s="246"/>
      <c r="KG1124" s="246"/>
      <c r="KH1124" s="246"/>
      <c r="KI1124" s="246"/>
      <c r="KJ1124" s="246"/>
      <c r="KK1124" s="246"/>
      <c r="KL1124" s="246"/>
      <c r="KM1124" s="246"/>
      <c r="KN1124" s="246"/>
      <c r="KO1124" s="246"/>
      <c r="KP1124" s="246"/>
      <c r="KQ1124" s="246"/>
      <c r="KR1124" s="246"/>
      <c r="KS1124" s="246"/>
      <c r="KT1124" s="246"/>
      <c r="KU1124" s="246"/>
      <c r="KV1124" s="246"/>
      <c r="KW1124" s="246"/>
      <c r="KX1124" s="246"/>
      <c r="KY1124" s="246"/>
      <c r="KZ1124" s="246"/>
      <c r="LA1124" s="246"/>
      <c r="LB1124" s="246"/>
      <c r="LC1124" s="246"/>
      <c r="LD1124" s="246"/>
      <c r="LE1124" s="246"/>
      <c r="LF1124" s="246"/>
      <c r="LG1124" s="246"/>
      <c r="LH1124" s="246"/>
      <c r="LI1124" s="246"/>
      <c r="LJ1124" s="246"/>
      <c r="LK1124" s="246"/>
      <c r="LL1124" s="246"/>
      <c r="LM1124" s="246"/>
      <c r="LN1124" s="246"/>
      <c r="LO1124" s="246"/>
      <c r="LP1124" s="246"/>
      <c r="LQ1124" s="246"/>
      <c r="LR1124" s="246"/>
      <c r="LS1124" s="246"/>
      <c r="LT1124" s="246"/>
      <c r="LU1124" s="246"/>
      <c r="LV1124" s="246"/>
      <c r="LW1124" s="246"/>
      <c r="LX1124" s="246"/>
      <c r="LY1124" s="246"/>
      <c r="LZ1124" s="246"/>
      <c r="MA1124" s="246"/>
      <c r="MB1124" s="246"/>
      <c r="MC1124" s="246"/>
      <c r="MD1124" s="246"/>
      <c r="ME1124" s="246"/>
      <c r="MF1124" s="246"/>
      <c r="MG1124" s="246"/>
      <c r="MH1124" s="246"/>
      <c r="MI1124" s="246"/>
      <c r="MJ1124" s="246"/>
      <c r="MK1124" s="246"/>
      <c r="ML1124" s="246"/>
      <c r="MM1124" s="246"/>
      <c r="MN1124" s="246"/>
      <c r="MO1124" s="246"/>
      <c r="MP1124" s="246"/>
      <c r="MQ1124" s="246"/>
      <c r="MR1124" s="246"/>
      <c r="MS1124" s="246"/>
      <c r="MT1124" s="246"/>
      <c r="MU1124" s="246"/>
      <c r="MV1124" s="246"/>
      <c r="MW1124" s="246"/>
      <c r="MX1124" s="246"/>
      <c r="MY1124" s="246"/>
      <c r="MZ1124" s="246"/>
      <c r="NA1124" s="246"/>
      <c r="NB1124" s="246"/>
      <c r="NC1124" s="246"/>
      <c r="ND1124" s="246"/>
      <c r="NE1124" s="246"/>
      <c r="NF1124" s="246"/>
      <c r="NG1124" s="246"/>
      <c r="NH1124" s="246"/>
      <c r="NI1124" s="246"/>
      <c r="NJ1124" s="246"/>
      <c r="NK1124" s="246"/>
      <c r="NL1124" s="246"/>
      <c r="NM1124" s="246"/>
      <c r="NN1124" s="246"/>
      <c r="NO1124" s="246"/>
      <c r="NP1124" s="246"/>
      <c r="NQ1124" s="246"/>
      <c r="NR1124" s="246"/>
      <c r="NS1124" s="246"/>
      <c r="NT1124" s="246"/>
      <c r="NU1124" s="246"/>
      <c r="NV1124" s="246"/>
      <c r="NW1124" s="246"/>
      <c r="NX1124" s="246"/>
      <c r="NY1124" s="246"/>
      <c r="NZ1124" s="246"/>
      <c r="OA1124" s="246"/>
      <c r="OB1124" s="246"/>
      <c r="OC1124" s="246"/>
      <c r="OD1124" s="246"/>
      <c r="OE1124" s="246"/>
      <c r="OF1124" s="246"/>
      <c r="OG1124" s="246"/>
      <c r="OH1124" s="246"/>
      <c r="OI1124" s="246"/>
      <c r="OJ1124" s="246"/>
      <c r="OK1124" s="246"/>
      <c r="OL1124" s="246"/>
      <c r="OM1124" s="246"/>
      <c r="ON1124" s="246"/>
      <c r="OO1124" s="246"/>
      <c r="OP1124" s="246"/>
      <c r="OQ1124" s="246"/>
      <c r="OR1124" s="246"/>
      <c r="OS1124" s="246"/>
      <c r="OT1124" s="246"/>
      <c r="OU1124" s="246"/>
      <c r="OV1124" s="246"/>
    </row>
    <row r="1125" spans="2:412" ht="12.75" customHeight="1" outlineLevel="1" x14ac:dyDescent="0.2">
      <c r="B1125" s="236"/>
      <c r="C1125" s="234"/>
      <c r="D1125" s="234"/>
      <c r="E1125" s="235"/>
      <c r="F1125" s="236"/>
      <c r="J1125" s="237"/>
      <c r="K1125" s="135" t="s">
        <v>352</v>
      </c>
      <c r="L1125" s="135" t="s">
        <v>353</v>
      </c>
      <c r="M1125" s="135" t="s">
        <v>338</v>
      </c>
      <c r="N1125" s="236"/>
      <c r="O1125" s="236"/>
      <c r="P1125" s="270"/>
      <c r="Q1125" s="255"/>
      <c r="R1125" s="246"/>
      <c r="S1125" s="246"/>
      <c r="T1125" s="246"/>
      <c r="U1125" s="246"/>
      <c r="V1125" s="246"/>
      <c r="W1125" s="246"/>
      <c r="X1125" s="246"/>
      <c r="Y1125" s="246"/>
      <c r="Z1125" s="246"/>
      <c r="AA1125" s="246"/>
      <c r="AB1125" s="246"/>
      <c r="AC1125" s="246"/>
      <c r="AD1125" s="246"/>
      <c r="AE1125" s="246"/>
      <c r="AF1125" s="246"/>
      <c r="AG1125" s="246"/>
      <c r="AH1125" s="246"/>
      <c r="AI1125" s="246"/>
      <c r="AJ1125" s="246"/>
      <c r="AK1125" s="246"/>
      <c r="AL1125" s="246"/>
      <c r="AM1125" s="246"/>
      <c r="AN1125" s="246"/>
      <c r="AO1125" s="246"/>
      <c r="AP1125" s="246"/>
      <c r="AQ1125" s="246"/>
      <c r="AR1125" s="246"/>
      <c r="AS1125" s="246"/>
      <c r="AT1125" s="246"/>
      <c r="AU1125" s="246"/>
      <c r="AV1125" s="246"/>
      <c r="AW1125" s="246"/>
      <c r="AX1125" s="246"/>
      <c r="AY1125" s="246"/>
      <c r="AZ1125" s="246"/>
      <c r="BA1125" s="246"/>
      <c r="BB1125" s="246"/>
      <c r="BC1125" s="246"/>
      <c r="BD1125" s="246"/>
      <c r="BE1125" s="246"/>
      <c r="BF1125" s="246"/>
      <c r="BG1125" s="246"/>
      <c r="BH1125" s="246"/>
      <c r="BI1125" s="246"/>
      <c r="BJ1125" s="246"/>
      <c r="BK1125" s="246"/>
      <c r="BL1125" s="246"/>
      <c r="BM1125" s="246"/>
      <c r="BN1125" s="246"/>
      <c r="BO1125" s="246"/>
      <c r="BP1125" s="246"/>
      <c r="BQ1125" s="246"/>
      <c r="BR1125" s="246"/>
      <c r="BS1125" s="246"/>
      <c r="BT1125" s="246"/>
      <c r="BU1125" s="246"/>
      <c r="BV1125" s="246"/>
      <c r="BW1125" s="246"/>
      <c r="BX1125" s="246"/>
      <c r="BY1125" s="246"/>
      <c r="BZ1125" s="246"/>
      <c r="CA1125" s="246"/>
      <c r="CB1125" s="246"/>
      <c r="CC1125" s="246"/>
      <c r="CD1125" s="246"/>
      <c r="CE1125" s="246"/>
      <c r="CF1125" s="246"/>
      <c r="CG1125" s="246"/>
      <c r="CH1125" s="246"/>
      <c r="CI1125" s="246"/>
      <c r="CJ1125" s="246"/>
      <c r="CK1125" s="246"/>
      <c r="CL1125" s="246"/>
      <c r="CM1125" s="246"/>
      <c r="CN1125" s="246"/>
      <c r="CO1125" s="246"/>
      <c r="CP1125" s="246"/>
      <c r="CQ1125" s="246"/>
      <c r="CR1125" s="246"/>
      <c r="CS1125" s="246"/>
      <c r="CT1125" s="246"/>
      <c r="CU1125" s="246"/>
      <c r="CV1125" s="246"/>
      <c r="CW1125" s="246"/>
      <c r="CX1125" s="246"/>
      <c r="CY1125" s="246"/>
      <c r="CZ1125" s="246"/>
      <c r="DA1125" s="246"/>
      <c r="DB1125" s="246"/>
      <c r="DC1125" s="246"/>
      <c r="DD1125" s="246"/>
      <c r="DE1125" s="246"/>
      <c r="DF1125" s="246"/>
      <c r="DG1125" s="246"/>
      <c r="DH1125" s="246"/>
      <c r="DI1125" s="246"/>
      <c r="DJ1125" s="246"/>
      <c r="DK1125" s="246"/>
      <c r="DL1125" s="246"/>
      <c r="DM1125" s="246"/>
      <c r="DN1125" s="246"/>
      <c r="DO1125" s="246"/>
      <c r="DP1125" s="246"/>
      <c r="DQ1125" s="246"/>
      <c r="DR1125" s="246"/>
      <c r="DS1125" s="246"/>
      <c r="DT1125" s="246"/>
      <c r="DU1125" s="246"/>
      <c r="DV1125" s="246"/>
      <c r="DW1125" s="246"/>
      <c r="DX1125" s="246"/>
      <c r="DY1125" s="246"/>
      <c r="DZ1125" s="246"/>
      <c r="EA1125" s="246"/>
      <c r="EB1125" s="246"/>
      <c r="EC1125" s="246"/>
      <c r="ED1125" s="246"/>
      <c r="EE1125" s="246"/>
      <c r="EF1125" s="246"/>
      <c r="EG1125" s="246"/>
      <c r="EH1125" s="246"/>
      <c r="EI1125" s="246"/>
      <c r="EJ1125" s="246"/>
      <c r="EK1125" s="246"/>
      <c r="EL1125" s="246"/>
      <c r="EM1125" s="246"/>
      <c r="EN1125" s="246"/>
      <c r="EO1125" s="246"/>
      <c r="EP1125" s="246"/>
      <c r="EQ1125" s="246"/>
      <c r="ER1125" s="246"/>
      <c r="ES1125" s="246"/>
      <c r="ET1125" s="246"/>
      <c r="EU1125" s="246"/>
      <c r="EV1125" s="246"/>
      <c r="EW1125" s="246"/>
      <c r="EX1125" s="246"/>
      <c r="EY1125" s="246"/>
      <c r="EZ1125" s="246"/>
      <c r="FA1125" s="246"/>
      <c r="FB1125" s="246"/>
      <c r="FC1125" s="246"/>
      <c r="FD1125" s="246"/>
      <c r="FE1125" s="246"/>
      <c r="FF1125" s="246"/>
      <c r="FG1125" s="246"/>
      <c r="FH1125" s="246"/>
      <c r="FI1125" s="246"/>
      <c r="FJ1125" s="246"/>
      <c r="FK1125" s="246"/>
      <c r="FL1125" s="246"/>
      <c r="FM1125" s="246"/>
      <c r="FN1125" s="246"/>
      <c r="FO1125" s="246"/>
      <c r="FP1125" s="246"/>
      <c r="FQ1125" s="246"/>
      <c r="FR1125" s="246"/>
      <c r="FS1125" s="246"/>
      <c r="FT1125" s="246"/>
      <c r="FU1125" s="246"/>
      <c r="FV1125" s="246"/>
      <c r="FW1125" s="246"/>
      <c r="FX1125" s="246"/>
      <c r="FY1125" s="246"/>
      <c r="FZ1125" s="246"/>
      <c r="GA1125" s="246"/>
      <c r="GB1125" s="246"/>
      <c r="GC1125" s="246"/>
      <c r="GD1125" s="246"/>
      <c r="GE1125" s="246"/>
      <c r="GF1125" s="246"/>
      <c r="GG1125" s="246"/>
      <c r="GH1125" s="246"/>
      <c r="GI1125" s="246"/>
      <c r="GJ1125" s="246"/>
      <c r="GK1125" s="246"/>
      <c r="GL1125" s="246"/>
      <c r="GM1125" s="246"/>
      <c r="GN1125" s="246"/>
      <c r="GO1125" s="246"/>
      <c r="GP1125" s="246"/>
      <c r="GQ1125" s="246"/>
      <c r="GR1125" s="246"/>
      <c r="GS1125" s="246"/>
      <c r="GT1125" s="246"/>
      <c r="GU1125" s="246"/>
      <c r="GV1125" s="246"/>
      <c r="GW1125" s="246"/>
      <c r="GX1125" s="246"/>
      <c r="GY1125" s="246"/>
      <c r="GZ1125" s="246"/>
      <c r="HA1125" s="246"/>
      <c r="HB1125" s="246"/>
      <c r="HC1125" s="246"/>
      <c r="HD1125" s="246"/>
      <c r="HE1125" s="246"/>
      <c r="HF1125" s="246"/>
      <c r="HG1125" s="246"/>
      <c r="HH1125" s="246"/>
      <c r="HI1125" s="246"/>
      <c r="HJ1125" s="246"/>
      <c r="HK1125" s="246"/>
      <c r="HL1125" s="246"/>
      <c r="HM1125" s="246"/>
      <c r="HN1125" s="246"/>
      <c r="HO1125" s="246"/>
      <c r="HP1125" s="246"/>
      <c r="HQ1125" s="246"/>
      <c r="HR1125" s="246"/>
      <c r="HS1125" s="246"/>
      <c r="HT1125" s="246"/>
      <c r="HU1125" s="246"/>
      <c r="HV1125" s="246"/>
      <c r="HW1125" s="246"/>
      <c r="HX1125" s="246"/>
      <c r="HY1125" s="246"/>
      <c r="HZ1125" s="246"/>
      <c r="IA1125" s="246"/>
      <c r="IB1125" s="246"/>
      <c r="IC1125" s="246"/>
      <c r="ID1125" s="246"/>
      <c r="IE1125" s="246"/>
      <c r="IF1125" s="246"/>
      <c r="IG1125" s="246"/>
      <c r="IH1125" s="246"/>
      <c r="II1125" s="246"/>
      <c r="IJ1125" s="246"/>
      <c r="IK1125" s="246"/>
      <c r="IL1125" s="246"/>
      <c r="IM1125" s="246"/>
      <c r="IN1125" s="246"/>
      <c r="IO1125" s="246"/>
      <c r="IP1125" s="246"/>
      <c r="IQ1125" s="246"/>
      <c r="IR1125" s="246"/>
      <c r="IS1125" s="246"/>
      <c r="IT1125" s="246"/>
      <c r="IU1125" s="246"/>
      <c r="IV1125" s="246"/>
      <c r="IW1125" s="246"/>
      <c r="IX1125" s="246"/>
      <c r="IY1125" s="246"/>
      <c r="IZ1125" s="246"/>
      <c r="JA1125" s="246"/>
      <c r="JB1125" s="246"/>
      <c r="JC1125" s="246"/>
      <c r="JD1125" s="246"/>
      <c r="JE1125" s="246"/>
      <c r="JF1125" s="246"/>
      <c r="JG1125" s="246"/>
      <c r="JH1125" s="246"/>
      <c r="JI1125" s="246"/>
      <c r="JJ1125" s="246"/>
      <c r="JK1125" s="246"/>
      <c r="JL1125" s="246"/>
      <c r="JM1125" s="246"/>
      <c r="JN1125" s="246"/>
      <c r="JO1125" s="246"/>
      <c r="JP1125" s="246"/>
      <c r="JQ1125" s="246"/>
      <c r="JR1125" s="246"/>
      <c r="JS1125" s="246"/>
      <c r="JT1125" s="246"/>
      <c r="JU1125" s="246"/>
      <c r="JV1125" s="246"/>
      <c r="JW1125" s="246"/>
      <c r="JX1125" s="246"/>
      <c r="JY1125" s="246"/>
      <c r="JZ1125" s="246"/>
      <c r="KA1125" s="246"/>
      <c r="KB1125" s="246"/>
      <c r="KC1125" s="246"/>
      <c r="KD1125" s="246"/>
      <c r="KE1125" s="246"/>
      <c r="KF1125" s="246"/>
      <c r="KG1125" s="246"/>
      <c r="KH1125" s="246"/>
      <c r="KI1125" s="246"/>
      <c r="KJ1125" s="246"/>
      <c r="KK1125" s="246"/>
      <c r="KL1125" s="246"/>
      <c r="KM1125" s="246"/>
      <c r="KN1125" s="246"/>
      <c r="KO1125" s="246"/>
      <c r="KP1125" s="246"/>
      <c r="KQ1125" s="246"/>
      <c r="KR1125" s="246"/>
      <c r="KS1125" s="246"/>
      <c r="KT1125" s="246"/>
      <c r="KU1125" s="246"/>
      <c r="KV1125" s="246"/>
      <c r="KW1125" s="246"/>
      <c r="KX1125" s="246"/>
      <c r="KY1125" s="246"/>
      <c r="KZ1125" s="246"/>
      <c r="LA1125" s="246"/>
      <c r="LB1125" s="246"/>
      <c r="LC1125" s="246"/>
      <c r="LD1125" s="246"/>
      <c r="LE1125" s="246"/>
      <c r="LF1125" s="246"/>
      <c r="LG1125" s="246"/>
      <c r="LH1125" s="246"/>
      <c r="LI1125" s="246"/>
      <c r="LJ1125" s="246"/>
      <c r="LK1125" s="246"/>
      <c r="LL1125" s="246"/>
      <c r="LM1125" s="246"/>
      <c r="LN1125" s="246"/>
      <c r="LO1125" s="246"/>
      <c r="LP1125" s="246"/>
      <c r="LQ1125" s="246"/>
      <c r="LR1125" s="246"/>
      <c r="LS1125" s="246"/>
      <c r="LT1125" s="246"/>
      <c r="LU1125" s="246"/>
      <c r="LV1125" s="246"/>
      <c r="LW1125" s="246"/>
      <c r="LX1125" s="246"/>
      <c r="LY1125" s="246"/>
      <c r="LZ1125" s="246"/>
      <c r="MA1125" s="246"/>
      <c r="MB1125" s="246"/>
      <c r="MC1125" s="246"/>
      <c r="MD1125" s="246"/>
      <c r="ME1125" s="246"/>
      <c r="MF1125" s="246"/>
      <c r="MG1125" s="246"/>
      <c r="MH1125" s="246"/>
      <c r="MI1125" s="246"/>
      <c r="MJ1125" s="246"/>
      <c r="MK1125" s="246"/>
      <c r="ML1125" s="246"/>
      <c r="MM1125" s="246"/>
      <c r="MN1125" s="246"/>
      <c r="MO1125" s="246"/>
      <c r="MP1125" s="246"/>
      <c r="MQ1125" s="246"/>
      <c r="MR1125" s="246"/>
      <c r="MS1125" s="246"/>
      <c r="MT1125" s="246"/>
      <c r="MU1125" s="246"/>
      <c r="MV1125" s="246"/>
      <c r="MW1125" s="246"/>
      <c r="MX1125" s="246"/>
      <c r="MY1125" s="246"/>
      <c r="MZ1125" s="246"/>
      <c r="NA1125" s="246"/>
      <c r="NB1125" s="246"/>
      <c r="NC1125" s="246"/>
      <c r="ND1125" s="246"/>
      <c r="NE1125" s="246"/>
      <c r="NF1125" s="246"/>
      <c r="NG1125" s="246"/>
      <c r="NH1125" s="246"/>
      <c r="NI1125" s="246"/>
      <c r="NJ1125" s="246"/>
      <c r="NK1125" s="246"/>
      <c r="NL1125" s="246"/>
      <c r="NM1125" s="246"/>
      <c r="NN1125" s="246"/>
      <c r="NO1125" s="246"/>
      <c r="NP1125" s="246"/>
      <c r="NQ1125" s="246"/>
      <c r="NR1125" s="246"/>
      <c r="NS1125" s="246"/>
      <c r="NT1125" s="246"/>
      <c r="NU1125" s="246"/>
      <c r="NV1125" s="246"/>
      <c r="NW1125" s="246"/>
      <c r="NX1125" s="246"/>
      <c r="NY1125" s="246"/>
      <c r="NZ1125" s="246"/>
      <c r="OA1125" s="246"/>
      <c r="OB1125" s="246"/>
      <c r="OC1125" s="246"/>
      <c r="OD1125" s="246"/>
      <c r="OE1125" s="246"/>
      <c r="OF1125" s="246"/>
      <c r="OG1125" s="246"/>
      <c r="OH1125" s="246"/>
      <c r="OI1125" s="246"/>
      <c r="OJ1125" s="246"/>
      <c r="OK1125" s="246"/>
      <c r="OL1125" s="246"/>
      <c r="OM1125" s="246"/>
      <c r="ON1125" s="246"/>
      <c r="OO1125" s="246"/>
      <c r="OP1125" s="246"/>
      <c r="OQ1125" s="246"/>
      <c r="OR1125" s="246"/>
      <c r="OS1125" s="246"/>
      <c r="OT1125" s="246"/>
      <c r="OU1125" s="246"/>
      <c r="OV1125" s="246"/>
    </row>
    <row r="1126" spans="2:412" ht="12.75" customHeight="1" outlineLevel="1" x14ac:dyDescent="0.2">
      <c r="B1126" s="234" t="s">
        <v>354</v>
      </c>
      <c r="C1126" s="234"/>
      <c r="D1126" s="234"/>
      <c r="E1126" s="235"/>
      <c r="F1126" s="236"/>
      <c r="J1126" s="237" t="s">
        <v>5</v>
      </c>
      <c r="K1126" s="252">
        <f>AVERAGEIF(R1128:CP1128,"&gt;0")</f>
        <v>2.9833300929612916</v>
      </c>
      <c r="L1126" s="252">
        <f>SMALL(R1128:OV1128,COUNTIF(R1128:OV1128,0)+1)</f>
        <v>2.3685953720358386</v>
      </c>
      <c r="M1126" s="43">
        <f>INDEX($R$5:$OW$5,MATCH(L1126,R1128:OV1128,0))</f>
        <v>2029</v>
      </c>
      <c r="N1126" s="236"/>
      <c r="O1126" s="236"/>
      <c r="P1126" s="270"/>
      <c r="Q1126" s="269"/>
      <c r="R1126" s="246">
        <f>R1120</f>
        <v>981.30669403907586</v>
      </c>
      <c r="S1126" s="246">
        <f t="shared" ref="S1126:CD1126" si="607">S1120</f>
        <v>981.30669403907586</v>
      </c>
      <c r="T1126" s="246">
        <f t="shared" si="607"/>
        <v>981.30669403907586</v>
      </c>
      <c r="U1126" s="246">
        <f t="shared" si="607"/>
        <v>981.30669403907586</v>
      </c>
      <c r="V1126" s="246">
        <f t="shared" si="607"/>
        <v>981.30669403907586</v>
      </c>
      <c r="W1126" s="246">
        <f t="shared" si="607"/>
        <v>981.30669403907586</v>
      </c>
      <c r="X1126" s="246">
        <f t="shared" si="607"/>
        <v>981.30669403907586</v>
      </c>
      <c r="Y1126" s="246">
        <f t="shared" si="607"/>
        <v>960.97312852013465</v>
      </c>
      <c r="Z1126" s="246">
        <f t="shared" si="607"/>
        <v>924.19221995708915</v>
      </c>
      <c r="AA1126" s="246">
        <f t="shared" si="607"/>
        <v>882.9519228119027</v>
      </c>
      <c r="AB1126" s="246">
        <f t="shared" si="607"/>
        <v>834.33211050756643</v>
      </c>
      <c r="AC1126" s="246">
        <f t="shared" si="607"/>
        <v>793.84750579042213</v>
      </c>
      <c r="AD1126" s="246">
        <f t="shared" si="607"/>
        <v>761.98203987725412</v>
      </c>
      <c r="AE1126" s="246">
        <f t="shared" si="607"/>
        <v>721.78504082514019</v>
      </c>
      <c r="AF1126" s="246">
        <f t="shared" si="607"/>
        <v>670.16548741834333</v>
      </c>
      <c r="AG1126" s="246">
        <f t="shared" si="607"/>
        <v>607.16183808067944</v>
      </c>
      <c r="AH1126" s="246">
        <f t="shared" si="607"/>
        <v>527.30444177429399</v>
      </c>
      <c r="AI1126" s="246">
        <f t="shared" si="607"/>
        <v>461.4102435614567</v>
      </c>
      <c r="AJ1126" s="246">
        <f t="shared" si="607"/>
        <v>411.8540197234239</v>
      </c>
      <c r="AK1126" s="246">
        <f t="shared" si="607"/>
        <v>338.50959232071301</v>
      </c>
      <c r="AL1126" s="246">
        <f t="shared" si="607"/>
        <v>271.209929233509</v>
      </c>
      <c r="AM1126" s="246">
        <f t="shared" si="607"/>
        <v>166.11594631041507</v>
      </c>
      <c r="AN1126" s="246">
        <f t="shared" si="607"/>
        <v>78.695903880360206</v>
      </c>
      <c r="AO1126" s="246">
        <f t="shared" si="607"/>
        <v>0</v>
      </c>
      <c r="AP1126" s="246">
        <f t="shared" si="607"/>
        <v>0</v>
      </c>
      <c r="AQ1126" s="246">
        <f t="shared" si="607"/>
        <v>0</v>
      </c>
      <c r="AR1126" s="246">
        <f t="shared" si="607"/>
        <v>0</v>
      </c>
      <c r="AS1126" s="246">
        <f t="shared" si="607"/>
        <v>0</v>
      </c>
      <c r="AT1126" s="246">
        <f t="shared" si="607"/>
        <v>0</v>
      </c>
      <c r="AU1126" s="246">
        <f t="shared" si="607"/>
        <v>0</v>
      </c>
      <c r="AV1126" s="246">
        <f t="shared" si="607"/>
        <v>0</v>
      </c>
      <c r="AW1126" s="246">
        <f t="shared" si="607"/>
        <v>0</v>
      </c>
      <c r="AX1126" s="246">
        <f t="shared" si="607"/>
        <v>0</v>
      </c>
      <c r="AY1126" s="246">
        <f t="shared" si="607"/>
        <v>0</v>
      </c>
      <c r="AZ1126" s="246">
        <f t="shared" si="607"/>
        <v>0</v>
      </c>
      <c r="BA1126" s="246">
        <f t="shared" si="607"/>
        <v>0</v>
      </c>
      <c r="BB1126" s="246">
        <f t="shared" si="607"/>
        <v>0</v>
      </c>
      <c r="BC1126" s="246">
        <f t="shared" si="607"/>
        <v>0</v>
      </c>
      <c r="BD1126" s="246">
        <f t="shared" si="607"/>
        <v>0</v>
      </c>
      <c r="BE1126" s="246">
        <f t="shared" si="607"/>
        <v>0</v>
      </c>
      <c r="BF1126" s="246">
        <f t="shared" si="607"/>
        <v>0</v>
      </c>
      <c r="BG1126" s="246">
        <f t="shared" si="607"/>
        <v>0</v>
      </c>
      <c r="BH1126" s="246">
        <f t="shared" si="607"/>
        <v>0</v>
      </c>
      <c r="BI1126" s="246">
        <f t="shared" si="607"/>
        <v>0</v>
      </c>
      <c r="BJ1126" s="246">
        <f t="shared" si="607"/>
        <v>0</v>
      </c>
      <c r="BK1126" s="246">
        <f t="shared" si="607"/>
        <v>0</v>
      </c>
      <c r="BL1126" s="246">
        <f t="shared" si="607"/>
        <v>0</v>
      </c>
      <c r="BM1126" s="246">
        <f t="shared" si="607"/>
        <v>0</v>
      </c>
      <c r="BN1126" s="246">
        <f t="shared" si="607"/>
        <v>0</v>
      </c>
      <c r="BO1126" s="246">
        <f t="shared" si="607"/>
        <v>0</v>
      </c>
      <c r="BP1126" s="246">
        <f t="shared" si="607"/>
        <v>0</v>
      </c>
      <c r="BQ1126" s="246">
        <f t="shared" si="607"/>
        <v>0</v>
      </c>
      <c r="BR1126" s="246">
        <f t="shared" si="607"/>
        <v>0</v>
      </c>
      <c r="BS1126" s="246">
        <f t="shared" si="607"/>
        <v>0</v>
      </c>
      <c r="BT1126" s="246">
        <f t="shared" si="607"/>
        <v>0</v>
      </c>
      <c r="BU1126" s="246">
        <f t="shared" si="607"/>
        <v>0</v>
      </c>
      <c r="BV1126" s="246">
        <f t="shared" si="607"/>
        <v>0</v>
      </c>
      <c r="BW1126" s="246">
        <f t="shared" si="607"/>
        <v>0</v>
      </c>
      <c r="BX1126" s="246">
        <f t="shared" si="607"/>
        <v>0</v>
      </c>
      <c r="BY1126" s="246">
        <f t="shared" si="607"/>
        <v>0</v>
      </c>
      <c r="BZ1126" s="246">
        <f t="shared" si="607"/>
        <v>0</v>
      </c>
      <c r="CA1126" s="246">
        <f t="shared" si="607"/>
        <v>0</v>
      </c>
      <c r="CB1126" s="246">
        <f t="shared" si="607"/>
        <v>0</v>
      </c>
      <c r="CC1126" s="246">
        <f t="shared" si="607"/>
        <v>0</v>
      </c>
      <c r="CD1126" s="246">
        <f t="shared" si="607"/>
        <v>0</v>
      </c>
      <c r="CE1126" s="246">
        <f t="shared" ref="CE1126:CP1126" si="608">CE1120</f>
        <v>0</v>
      </c>
      <c r="CF1126" s="246">
        <f t="shared" si="608"/>
        <v>0</v>
      </c>
      <c r="CG1126" s="246">
        <f t="shared" si="608"/>
        <v>0</v>
      </c>
      <c r="CH1126" s="246">
        <f t="shared" si="608"/>
        <v>0</v>
      </c>
      <c r="CI1126" s="246">
        <f t="shared" si="608"/>
        <v>0</v>
      </c>
      <c r="CJ1126" s="246">
        <f t="shared" si="608"/>
        <v>0</v>
      </c>
      <c r="CK1126" s="246">
        <f t="shared" si="608"/>
        <v>0</v>
      </c>
      <c r="CL1126" s="246">
        <f t="shared" si="608"/>
        <v>0</v>
      </c>
      <c r="CM1126" s="246">
        <f t="shared" si="608"/>
        <v>0</v>
      </c>
      <c r="CN1126" s="246">
        <f t="shared" si="608"/>
        <v>0</v>
      </c>
      <c r="CO1126" s="246">
        <f t="shared" si="608"/>
        <v>0</v>
      </c>
      <c r="CP1126" s="246">
        <f t="shared" si="608"/>
        <v>0</v>
      </c>
      <c r="CQ1126" s="246"/>
      <c r="CR1126" s="246"/>
      <c r="CS1126" s="246"/>
      <c r="CT1126" s="246"/>
      <c r="CU1126" s="246"/>
      <c r="CV1126" s="246"/>
      <c r="CW1126" s="246"/>
      <c r="CX1126" s="246"/>
      <c r="CY1126" s="246"/>
      <c r="CZ1126" s="246"/>
      <c r="DA1126" s="246"/>
      <c r="DB1126" s="246"/>
      <c r="DC1126" s="246"/>
      <c r="DD1126" s="246"/>
      <c r="DE1126" s="246"/>
      <c r="DF1126" s="246"/>
      <c r="DG1126" s="246"/>
      <c r="DH1126" s="246"/>
      <c r="DI1126" s="246"/>
      <c r="DJ1126" s="246"/>
      <c r="DK1126" s="246"/>
      <c r="DL1126" s="246"/>
      <c r="DM1126" s="246"/>
      <c r="DN1126" s="246"/>
      <c r="DO1126" s="246"/>
      <c r="DP1126" s="246"/>
      <c r="DQ1126" s="246"/>
      <c r="DR1126" s="246"/>
      <c r="DS1126" s="246"/>
      <c r="DT1126" s="246"/>
      <c r="DU1126" s="246"/>
      <c r="DV1126" s="246"/>
      <c r="DW1126" s="246"/>
      <c r="DX1126" s="246"/>
      <c r="DY1126" s="246"/>
      <c r="DZ1126" s="246"/>
      <c r="EA1126" s="246"/>
      <c r="EB1126" s="246"/>
      <c r="EC1126" s="246"/>
      <c r="ED1126" s="246"/>
      <c r="EE1126" s="246"/>
      <c r="EF1126" s="246"/>
      <c r="EG1126" s="246"/>
      <c r="EH1126" s="246"/>
      <c r="EI1126" s="246"/>
      <c r="EJ1126" s="246"/>
      <c r="EK1126" s="246"/>
      <c r="EL1126" s="246"/>
      <c r="EM1126" s="246"/>
      <c r="EN1126" s="246"/>
      <c r="EO1126" s="246"/>
      <c r="EP1126" s="246"/>
      <c r="EQ1126" s="246"/>
      <c r="ER1126" s="246"/>
      <c r="ES1126" s="246"/>
      <c r="ET1126" s="246"/>
      <c r="EU1126" s="246"/>
      <c r="EV1126" s="246"/>
      <c r="EW1126" s="246"/>
      <c r="EX1126" s="246"/>
      <c r="EY1126" s="246"/>
      <c r="EZ1126" s="246"/>
      <c r="FA1126" s="246"/>
      <c r="FB1126" s="246"/>
      <c r="FC1126" s="246"/>
      <c r="FD1126" s="246"/>
      <c r="FE1126" s="246"/>
      <c r="FF1126" s="246"/>
      <c r="FG1126" s="246"/>
      <c r="FH1126" s="246"/>
      <c r="FI1126" s="246"/>
      <c r="FJ1126" s="246"/>
      <c r="FK1126" s="246"/>
      <c r="FL1126" s="246"/>
      <c r="FM1126" s="246"/>
      <c r="FN1126" s="246"/>
      <c r="FO1126" s="246"/>
      <c r="FP1126" s="246"/>
      <c r="FQ1126" s="246"/>
      <c r="FR1126" s="246"/>
      <c r="FS1126" s="246"/>
      <c r="FT1126" s="246"/>
      <c r="FU1126" s="246"/>
      <c r="FV1126" s="246"/>
      <c r="FW1126" s="246"/>
      <c r="FX1126" s="246"/>
      <c r="FY1126" s="246"/>
      <c r="FZ1126" s="246"/>
      <c r="GA1126" s="246"/>
      <c r="GB1126" s="246"/>
      <c r="GC1126" s="246"/>
      <c r="GD1126" s="246"/>
      <c r="GE1126" s="246"/>
      <c r="GF1126" s="246"/>
      <c r="GG1126" s="246"/>
      <c r="GH1126" s="246"/>
      <c r="GI1126" s="246"/>
      <c r="GJ1126" s="246"/>
      <c r="GK1126" s="246"/>
      <c r="GL1126" s="246"/>
      <c r="GM1126" s="246"/>
      <c r="GN1126" s="246"/>
      <c r="GO1126" s="246"/>
      <c r="GP1126" s="246"/>
      <c r="GQ1126" s="246"/>
      <c r="GR1126" s="246"/>
      <c r="GS1126" s="246"/>
      <c r="GT1126" s="246"/>
      <c r="GU1126" s="246"/>
      <c r="GV1126" s="246"/>
      <c r="GW1126" s="246"/>
      <c r="GX1126" s="246"/>
      <c r="GY1126" s="246"/>
      <c r="GZ1126" s="246"/>
      <c r="HA1126" s="246"/>
      <c r="HB1126" s="246"/>
      <c r="HC1126" s="246"/>
      <c r="HD1126" s="246"/>
      <c r="HE1126" s="246"/>
      <c r="HF1126" s="246"/>
      <c r="HG1126" s="246"/>
      <c r="HH1126" s="246"/>
      <c r="HI1126" s="246"/>
      <c r="HJ1126" s="246"/>
      <c r="HK1126" s="246"/>
      <c r="HL1126" s="246"/>
      <c r="HM1126" s="246"/>
      <c r="HN1126" s="246"/>
      <c r="HO1126" s="246"/>
      <c r="HP1126" s="246"/>
      <c r="HQ1126" s="246"/>
      <c r="HR1126" s="246"/>
      <c r="HS1126" s="246"/>
      <c r="HT1126" s="246"/>
      <c r="HU1126" s="246"/>
      <c r="HV1126" s="246"/>
      <c r="HW1126" s="246"/>
      <c r="HX1126" s="246"/>
      <c r="HY1126" s="246"/>
      <c r="HZ1126" s="246"/>
      <c r="IA1126" s="246"/>
      <c r="IB1126" s="246"/>
      <c r="IC1126" s="246"/>
      <c r="ID1126" s="246"/>
      <c r="IE1126" s="246"/>
      <c r="IF1126" s="246"/>
      <c r="IG1126" s="246"/>
      <c r="IH1126" s="246"/>
      <c r="II1126" s="246"/>
      <c r="IJ1126" s="246"/>
      <c r="IK1126" s="246"/>
      <c r="IL1126" s="246"/>
      <c r="IM1126" s="246"/>
      <c r="IN1126" s="246"/>
      <c r="IO1126" s="246"/>
      <c r="IP1126" s="246"/>
      <c r="IQ1126" s="246"/>
      <c r="IR1126" s="246"/>
      <c r="IS1126" s="246"/>
      <c r="IT1126" s="246"/>
      <c r="IU1126" s="246"/>
      <c r="IV1126" s="246"/>
      <c r="IW1126" s="246"/>
      <c r="IX1126" s="246"/>
      <c r="IY1126" s="246"/>
      <c r="IZ1126" s="246"/>
      <c r="JA1126" s="246"/>
      <c r="JB1126" s="246"/>
      <c r="JC1126" s="246"/>
      <c r="JD1126" s="246"/>
      <c r="JE1126" s="246"/>
      <c r="JF1126" s="246"/>
      <c r="JG1126" s="246"/>
      <c r="JH1126" s="246"/>
      <c r="JI1126" s="246"/>
      <c r="JJ1126" s="246"/>
      <c r="JK1126" s="246"/>
      <c r="JL1126" s="246"/>
      <c r="JM1126" s="246"/>
      <c r="JN1126" s="246"/>
      <c r="JO1126" s="246"/>
      <c r="JP1126" s="246"/>
      <c r="JQ1126" s="246"/>
      <c r="JR1126" s="246"/>
      <c r="JS1126" s="246"/>
      <c r="JT1126" s="246"/>
      <c r="JU1126" s="246"/>
      <c r="JV1126" s="246"/>
      <c r="JW1126" s="246"/>
      <c r="JX1126" s="246"/>
      <c r="JY1126" s="246"/>
      <c r="JZ1126" s="246"/>
      <c r="KA1126" s="246"/>
      <c r="KB1126" s="246"/>
      <c r="KC1126" s="246"/>
      <c r="KD1126" s="246"/>
      <c r="KE1126" s="246"/>
      <c r="KF1126" s="246"/>
      <c r="KG1126" s="246"/>
      <c r="KH1126" s="246"/>
      <c r="KI1126" s="246"/>
      <c r="KJ1126" s="246"/>
      <c r="KK1126" s="246"/>
      <c r="KL1126" s="246"/>
      <c r="KM1126" s="246"/>
      <c r="KN1126" s="246"/>
      <c r="KO1126" s="246"/>
      <c r="KP1126" s="246"/>
      <c r="KQ1126" s="246"/>
      <c r="KR1126" s="246"/>
      <c r="KS1126" s="246"/>
      <c r="KT1126" s="246"/>
      <c r="KU1126" s="246"/>
      <c r="KV1126" s="246"/>
      <c r="KW1126" s="246"/>
      <c r="KX1126" s="246"/>
      <c r="KY1126" s="246"/>
      <c r="KZ1126" s="246"/>
      <c r="LA1126" s="246"/>
      <c r="LB1126" s="246"/>
      <c r="LC1126" s="246"/>
      <c r="LD1126" s="246"/>
      <c r="LE1126" s="246"/>
      <c r="LF1126" s="246"/>
      <c r="LG1126" s="246"/>
      <c r="LH1126" s="246"/>
      <c r="LI1126" s="246"/>
      <c r="LJ1126" s="246"/>
      <c r="LK1126" s="246"/>
      <c r="LL1126" s="246"/>
      <c r="LM1126" s="246"/>
      <c r="LN1126" s="246"/>
      <c r="LO1126" s="246"/>
      <c r="LP1126" s="246"/>
      <c r="LQ1126" s="246"/>
      <c r="LR1126" s="246"/>
      <c r="LS1126" s="246"/>
      <c r="LT1126" s="246"/>
      <c r="LU1126" s="246"/>
      <c r="LV1126" s="246"/>
      <c r="LW1126" s="246"/>
      <c r="LX1126" s="246"/>
      <c r="LY1126" s="246"/>
      <c r="LZ1126" s="246"/>
      <c r="MA1126" s="246"/>
      <c r="MB1126" s="246"/>
      <c r="MC1126" s="246"/>
      <c r="MD1126" s="246"/>
      <c r="ME1126" s="246"/>
      <c r="MF1126" s="246"/>
      <c r="MG1126" s="246"/>
      <c r="MH1126" s="246"/>
      <c r="MI1126" s="246"/>
      <c r="MJ1126" s="246"/>
      <c r="MK1126" s="246"/>
      <c r="ML1126" s="246"/>
      <c r="MM1126" s="246"/>
      <c r="MN1126" s="246"/>
      <c r="MO1126" s="246"/>
      <c r="MP1126" s="246"/>
      <c r="MQ1126" s="246"/>
      <c r="MR1126" s="246"/>
      <c r="MS1126" s="246"/>
      <c r="MT1126" s="246"/>
      <c r="MU1126" s="246"/>
      <c r="MV1126" s="246"/>
      <c r="MW1126" s="246"/>
      <c r="MX1126" s="246"/>
      <c r="MY1126" s="246"/>
      <c r="MZ1126" s="246"/>
      <c r="NA1126" s="246"/>
      <c r="NB1126" s="246"/>
      <c r="NC1126" s="246"/>
      <c r="ND1126" s="246"/>
      <c r="NE1126" s="246"/>
      <c r="NF1126" s="246"/>
      <c r="NG1126" s="246"/>
      <c r="NH1126" s="246"/>
      <c r="NI1126" s="246"/>
      <c r="NJ1126" s="246"/>
      <c r="NK1126" s="246"/>
      <c r="NL1126" s="246"/>
      <c r="NM1126" s="246"/>
      <c r="NN1126" s="246"/>
      <c r="NO1126" s="246"/>
      <c r="NP1126" s="246"/>
      <c r="NQ1126" s="246"/>
      <c r="NR1126" s="246"/>
      <c r="NS1126" s="246"/>
      <c r="NT1126" s="246"/>
      <c r="NU1126" s="246"/>
      <c r="NV1126" s="246"/>
      <c r="NW1126" s="246"/>
      <c r="NX1126" s="246"/>
      <c r="NY1126" s="246"/>
      <c r="NZ1126" s="246"/>
      <c r="OA1126" s="246"/>
      <c r="OB1126" s="246"/>
      <c r="OC1126" s="246"/>
      <c r="OD1126" s="246"/>
      <c r="OE1126" s="246"/>
      <c r="OF1126" s="246"/>
      <c r="OG1126" s="246"/>
      <c r="OH1126" s="246"/>
      <c r="OI1126" s="246"/>
      <c r="OJ1126" s="246"/>
      <c r="OK1126" s="246"/>
      <c r="OL1126" s="246"/>
      <c r="OM1126" s="246"/>
      <c r="ON1126" s="246"/>
      <c r="OO1126" s="246"/>
      <c r="OP1126" s="246"/>
      <c r="OQ1126" s="246"/>
      <c r="OR1126" s="246"/>
      <c r="OS1126" s="246"/>
      <c r="OT1126" s="246"/>
      <c r="OU1126" s="246"/>
      <c r="OV1126" s="246"/>
    </row>
    <row r="1127" spans="2:412" ht="12.75" customHeight="1" outlineLevel="1" x14ac:dyDescent="0.2">
      <c r="B1127" s="234" t="s">
        <v>237</v>
      </c>
      <c r="C1127" s="234"/>
      <c r="D1127" s="234"/>
      <c r="E1127" s="235"/>
      <c r="F1127" s="236"/>
      <c r="J1127" s="237" t="s">
        <v>5</v>
      </c>
      <c r="K1127" s="238"/>
      <c r="L1127" s="238"/>
      <c r="M1127" s="238"/>
      <c r="N1127" s="238"/>
      <c r="O1127" s="238"/>
      <c r="P1127" s="239"/>
      <c r="Q1127" s="236"/>
      <c r="R1127" s="246">
        <f>R1122</f>
        <v>0</v>
      </c>
      <c r="S1127" s="246">
        <f t="shared" ref="S1127:CD1127" si="609">S1122</f>
        <v>0</v>
      </c>
      <c r="T1127" s="246">
        <f t="shared" si="609"/>
        <v>0</v>
      </c>
      <c r="U1127" s="246">
        <f t="shared" si="609"/>
        <v>0</v>
      </c>
      <c r="V1127" s="246">
        <f t="shared" si="609"/>
        <v>140.626</v>
      </c>
      <c r="W1127" s="246">
        <f t="shared" si="609"/>
        <v>256.69299999999998</v>
      </c>
      <c r="X1127" s="246">
        <f t="shared" si="609"/>
        <v>414.29899999999998</v>
      </c>
      <c r="Y1127" s="246">
        <f t="shared" si="609"/>
        <v>389.92899999999997</v>
      </c>
      <c r="Z1127" s="246">
        <f t="shared" si="609"/>
        <v>365.55799999999999</v>
      </c>
      <c r="AA1127" s="246">
        <f t="shared" si="609"/>
        <v>341.18799999999999</v>
      </c>
      <c r="AB1127" s="246">
        <f t="shared" si="609"/>
        <v>316.81700000000001</v>
      </c>
      <c r="AC1127" s="246">
        <f t="shared" si="609"/>
        <v>292.44600000000003</v>
      </c>
      <c r="AD1127" s="246">
        <f t="shared" si="609"/>
        <v>268.07600000000002</v>
      </c>
      <c r="AE1127" s="246">
        <f t="shared" si="609"/>
        <v>243.70500000000001</v>
      </c>
      <c r="AF1127" s="246">
        <f t="shared" si="609"/>
        <v>219.33500000000001</v>
      </c>
      <c r="AG1127" s="246">
        <f t="shared" si="609"/>
        <v>194.964</v>
      </c>
      <c r="AH1127" s="246">
        <f t="shared" si="609"/>
        <v>170.59399999999999</v>
      </c>
      <c r="AI1127" s="246">
        <f t="shared" si="609"/>
        <v>146.22300000000001</v>
      </c>
      <c r="AJ1127" s="246">
        <f t="shared" si="609"/>
        <v>121.85299999999999</v>
      </c>
      <c r="AK1127" s="246">
        <f t="shared" si="609"/>
        <v>97.481999999999999</v>
      </c>
      <c r="AL1127" s="246">
        <f t="shared" si="609"/>
        <v>73.111999999999995</v>
      </c>
      <c r="AM1127" s="246">
        <f t="shared" si="609"/>
        <v>48.741</v>
      </c>
      <c r="AN1127" s="246">
        <f t="shared" si="609"/>
        <v>24.370999999999999</v>
      </c>
      <c r="AO1127" s="246">
        <f t="shared" si="609"/>
        <v>0</v>
      </c>
      <c r="AP1127" s="246">
        <f t="shared" si="609"/>
        <v>0</v>
      </c>
      <c r="AQ1127" s="246">
        <f t="shared" si="609"/>
        <v>0</v>
      </c>
      <c r="AR1127" s="246">
        <f t="shared" si="609"/>
        <v>0</v>
      </c>
      <c r="AS1127" s="246">
        <f t="shared" si="609"/>
        <v>0</v>
      </c>
      <c r="AT1127" s="246">
        <f t="shared" si="609"/>
        <v>0</v>
      </c>
      <c r="AU1127" s="246">
        <f t="shared" si="609"/>
        <v>0</v>
      </c>
      <c r="AV1127" s="246">
        <f t="shared" si="609"/>
        <v>0</v>
      </c>
      <c r="AW1127" s="246">
        <f t="shared" si="609"/>
        <v>0</v>
      </c>
      <c r="AX1127" s="246">
        <f t="shared" si="609"/>
        <v>0</v>
      </c>
      <c r="AY1127" s="246">
        <f t="shared" si="609"/>
        <v>0</v>
      </c>
      <c r="AZ1127" s="246">
        <f t="shared" si="609"/>
        <v>0</v>
      </c>
      <c r="BA1127" s="246">
        <f t="shared" si="609"/>
        <v>0</v>
      </c>
      <c r="BB1127" s="246">
        <f t="shared" si="609"/>
        <v>0</v>
      </c>
      <c r="BC1127" s="246">
        <f t="shared" si="609"/>
        <v>0</v>
      </c>
      <c r="BD1127" s="246">
        <f t="shared" si="609"/>
        <v>0</v>
      </c>
      <c r="BE1127" s="246">
        <f t="shared" si="609"/>
        <v>0</v>
      </c>
      <c r="BF1127" s="246">
        <f t="shared" si="609"/>
        <v>0</v>
      </c>
      <c r="BG1127" s="246">
        <f t="shared" si="609"/>
        <v>0</v>
      </c>
      <c r="BH1127" s="246">
        <f t="shared" si="609"/>
        <v>0</v>
      </c>
      <c r="BI1127" s="246">
        <f t="shared" si="609"/>
        <v>0</v>
      </c>
      <c r="BJ1127" s="246">
        <f t="shared" si="609"/>
        <v>0</v>
      </c>
      <c r="BK1127" s="246">
        <f t="shared" si="609"/>
        <v>0</v>
      </c>
      <c r="BL1127" s="246">
        <f t="shared" si="609"/>
        <v>0</v>
      </c>
      <c r="BM1127" s="246">
        <f t="shared" si="609"/>
        <v>0</v>
      </c>
      <c r="BN1127" s="246">
        <f t="shared" si="609"/>
        <v>0</v>
      </c>
      <c r="BO1127" s="246">
        <f t="shared" si="609"/>
        <v>0</v>
      </c>
      <c r="BP1127" s="246">
        <f t="shared" si="609"/>
        <v>0</v>
      </c>
      <c r="BQ1127" s="246">
        <f t="shared" si="609"/>
        <v>0</v>
      </c>
      <c r="BR1127" s="246">
        <f t="shared" si="609"/>
        <v>0</v>
      </c>
      <c r="BS1127" s="246">
        <f t="shared" si="609"/>
        <v>0</v>
      </c>
      <c r="BT1127" s="246">
        <f t="shared" si="609"/>
        <v>0</v>
      </c>
      <c r="BU1127" s="246">
        <f t="shared" si="609"/>
        <v>0</v>
      </c>
      <c r="BV1127" s="246">
        <f t="shared" si="609"/>
        <v>0</v>
      </c>
      <c r="BW1127" s="246">
        <f t="shared" si="609"/>
        <v>0</v>
      </c>
      <c r="BX1127" s="246">
        <f t="shared" si="609"/>
        <v>0</v>
      </c>
      <c r="BY1127" s="246">
        <f t="shared" si="609"/>
        <v>0</v>
      </c>
      <c r="BZ1127" s="246">
        <f t="shared" si="609"/>
        <v>0</v>
      </c>
      <c r="CA1127" s="246">
        <f t="shared" si="609"/>
        <v>0</v>
      </c>
      <c r="CB1127" s="246">
        <f t="shared" si="609"/>
        <v>0</v>
      </c>
      <c r="CC1127" s="246">
        <f t="shared" si="609"/>
        <v>0</v>
      </c>
      <c r="CD1127" s="246">
        <f t="shared" si="609"/>
        <v>0</v>
      </c>
      <c r="CE1127" s="246">
        <f t="shared" ref="CE1127:CP1127" si="610">CE1122</f>
        <v>0</v>
      </c>
      <c r="CF1127" s="246">
        <f t="shared" si="610"/>
        <v>0</v>
      </c>
      <c r="CG1127" s="246">
        <f t="shared" si="610"/>
        <v>0</v>
      </c>
      <c r="CH1127" s="246">
        <f t="shared" si="610"/>
        <v>0</v>
      </c>
      <c r="CI1127" s="246">
        <f t="shared" si="610"/>
        <v>0</v>
      </c>
      <c r="CJ1127" s="246">
        <f t="shared" si="610"/>
        <v>0</v>
      </c>
      <c r="CK1127" s="246">
        <f t="shared" si="610"/>
        <v>0</v>
      </c>
      <c r="CL1127" s="246">
        <f t="shared" si="610"/>
        <v>0</v>
      </c>
      <c r="CM1127" s="246">
        <f t="shared" si="610"/>
        <v>0</v>
      </c>
      <c r="CN1127" s="246">
        <f t="shared" si="610"/>
        <v>0</v>
      </c>
      <c r="CO1127" s="246">
        <f t="shared" si="610"/>
        <v>0</v>
      </c>
      <c r="CP1127" s="246">
        <f t="shared" si="610"/>
        <v>0</v>
      </c>
      <c r="CQ1127" s="246"/>
      <c r="CR1127" s="246"/>
      <c r="CS1127" s="246"/>
      <c r="CT1127" s="246"/>
      <c r="CU1127" s="246"/>
      <c r="CV1127" s="246"/>
      <c r="CW1127" s="246"/>
      <c r="CX1127" s="246"/>
      <c r="CY1127" s="246"/>
      <c r="CZ1127" s="246"/>
      <c r="DA1127" s="246"/>
      <c r="DB1127" s="246"/>
      <c r="DC1127" s="246"/>
      <c r="DD1127" s="246"/>
      <c r="DE1127" s="246"/>
      <c r="DF1127" s="246"/>
      <c r="DG1127" s="246"/>
      <c r="DH1127" s="246"/>
      <c r="DI1127" s="246"/>
      <c r="DJ1127" s="246"/>
      <c r="DK1127" s="246"/>
      <c r="DL1127" s="246"/>
      <c r="DM1127" s="246"/>
      <c r="DN1127" s="246"/>
      <c r="DO1127" s="246"/>
      <c r="DP1127" s="246"/>
      <c r="DQ1127" s="246"/>
      <c r="DR1127" s="246"/>
      <c r="DS1127" s="246"/>
      <c r="DT1127" s="246"/>
      <c r="DU1127" s="246"/>
      <c r="DV1127" s="246"/>
      <c r="DW1127" s="246"/>
      <c r="DX1127" s="246"/>
      <c r="DY1127" s="246"/>
      <c r="DZ1127" s="246"/>
      <c r="EA1127" s="246"/>
      <c r="EB1127" s="246"/>
      <c r="EC1127" s="246"/>
      <c r="ED1127" s="246"/>
      <c r="EE1127" s="246"/>
      <c r="EF1127" s="246"/>
      <c r="EG1127" s="246"/>
      <c r="EH1127" s="246"/>
      <c r="EI1127" s="246"/>
      <c r="EJ1127" s="246"/>
      <c r="EK1127" s="246"/>
      <c r="EL1127" s="246"/>
      <c r="EM1127" s="246"/>
      <c r="EN1127" s="246"/>
      <c r="EO1127" s="246"/>
      <c r="EP1127" s="246"/>
      <c r="EQ1127" s="246"/>
      <c r="ER1127" s="246"/>
      <c r="ES1127" s="246"/>
      <c r="ET1127" s="246"/>
      <c r="EU1127" s="246"/>
      <c r="EV1127" s="246"/>
      <c r="EW1127" s="246"/>
      <c r="EX1127" s="246"/>
      <c r="EY1127" s="246"/>
      <c r="EZ1127" s="246"/>
      <c r="FA1127" s="246"/>
      <c r="FB1127" s="246"/>
      <c r="FC1127" s="246"/>
      <c r="FD1127" s="246"/>
      <c r="FE1127" s="246"/>
      <c r="FF1127" s="246"/>
      <c r="FG1127" s="246"/>
      <c r="FH1127" s="246"/>
      <c r="FI1127" s="246"/>
      <c r="FJ1127" s="246"/>
      <c r="FK1127" s="246"/>
      <c r="FL1127" s="246"/>
      <c r="FM1127" s="246"/>
      <c r="FN1127" s="246"/>
      <c r="FO1127" s="246"/>
      <c r="FP1127" s="246"/>
      <c r="FQ1127" s="246"/>
      <c r="FR1127" s="246"/>
      <c r="FS1127" s="246"/>
      <c r="FT1127" s="246"/>
      <c r="FU1127" s="246"/>
      <c r="FV1127" s="246"/>
      <c r="FW1127" s="246"/>
      <c r="FX1127" s="246"/>
      <c r="FY1127" s="246"/>
      <c r="FZ1127" s="246"/>
      <c r="GA1127" s="246"/>
      <c r="GB1127" s="246"/>
      <c r="GC1127" s="246"/>
      <c r="GD1127" s="246"/>
      <c r="GE1127" s="246"/>
      <c r="GF1127" s="246"/>
      <c r="GG1127" s="246"/>
      <c r="GH1127" s="246"/>
      <c r="GI1127" s="246"/>
      <c r="GJ1127" s="246"/>
      <c r="GK1127" s="246"/>
      <c r="GL1127" s="246"/>
      <c r="GM1127" s="246"/>
      <c r="GN1127" s="246"/>
      <c r="GO1127" s="246"/>
      <c r="GP1127" s="246"/>
      <c r="GQ1127" s="246"/>
      <c r="GR1127" s="246"/>
      <c r="GS1127" s="246"/>
      <c r="GT1127" s="246"/>
      <c r="GU1127" s="246"/>
      <c r="GV1127" s="246"/>
      <c r="GW1127" s="246"/>
      <c r="GX1127" s="246"/>
      <c r="GY1127" s="246"/>
      <c r="GZ1127" s="246"/>
      <c r="HA1127" s="246"/>
      <c r="HB1127" s="246"/>
      <c r="HC1127" s="246"/>
      <c r="HD1127" s="246"/>
      <c r="HE1127" s="246"/>
      <c r="HF1127" s="246"/>
      <c r="HG1127" s="246"/>
      <c r="HH1127" s="246"/>
      <c r="HI1127" s="246"/>
      <c r="HJ1127" s="246"/>
      <c r="HK1127" s="246"/>
      <c r="HL1127" s="246"/>
      <c r="HM1127" s="246"/>
      <c r="HN1127" s="246"/>
      <c r="HO1127" s="246"/>
      <c r="HP1127" s="246"/>
      <c r="HQ1127" s="246"/>
      <c r="HR1127" s="246"/>
      <c r="HS1127" s="246"/>
      <c r="HT1127" s="246"/>
      <c r="HU1127" s="246"/>
      <c r="HV1127" s="246"/>
      <c r="HW1127" s="246"/>
      <c r="HX1127" s="246"/>
      <c r="HY1127" s="246"/>
      <c r="HZ1127" s="246"/>
      <c r="IA1127" s="246"/>
      <c r="IB1127" s="246"/>
      <c r="IC1127" s="246"/>
      <c r="ID1127" s="246"/>
      <c r="IE1127" s="246"/>
      <c r="IF1127" s="246"/>
      <c r="IG1127" s="246"/>
      <c r="IH1127" s="246"/>
      <c r="II1127" s="246"/>
      <c r="IJ1127" s="246"/>
      <c r="IK1127" s="246"/>
      <c r="IL1127" s="246"/>
      <c r="IM1127" s="246"/>
      <c r="IN1127" s="246"/>
      <c r="IO1127" s="246"/>
      <c r="IP1127" s="246"/>
      <c r="IQ1127" s="246"/>
      <c r="IR1127" s="246"/>
      <c r="IS1127" s="246"/>
      <c r="IT1127" s="246"/>
      <c r="IU1127" s="246"/>
      <c r="IV1127" s="246"/>
      <c r="IW1127" s="246"/>
      <c r="IX1127" s="246"/>
      <c r="IY1127" s="246"/>
      <c r="IZ1127" s="246"/>
      <c r="JA1127" s="246"/>
      <c r="JB1127" s="246"/>
      <c r="JC1127" s="246"/>
      <c r="JD1127" s="246"/>
      <c r="JE1127" s="246"/>
      <c r="JF1127" s="246"/>
      <c r="JG1127" s="246"/>
      <c r="JH1127" s="246"/>
      <c r="JI1127" s="246"/>
      <c r="JJ1127" s="246"/>
      <c r="JK1127" s="246"/>
      <c r="JL1127" s="246"/>
      <c r="JM1127" s="246"/>
      <c r="JN1127" s="246"/>
      <c r="JO1127" s="246"/>
      <c r="JP1127" s="246"/>
      <c r="JQ1127" s="246"/>
      <c r="JR1127" s="246"/>
      <c r="JS1127" s="246"/>
      <c r="JT1127" s="246"/>
      <c r="JU1127" s="246"/>
      <c r="JV1127" s="246"/>
      <c r="JW1127" s="246"/>
      <c r="JX1127" s="246"/>
      <c r="JY1127" s="246"/>
      <c r="JZ1127" s="246"/>
      <c r="KA1127" s="246"/>
      <c r="KB1127" s="246"/>
      <c r="KC1127" s="246"/>
      <c r="KD1127" s="246"/>
      <c r="KE1127" s="246"/>
      <c r="KF1127" s="246"/>
      <c r="KG1127" s="246"/>
      <c r="KH1127" s="246"/>
      <c r="KI1127" s="246"/>
      <c r="KJ1127" s="246"/>
      <c r="KK1127" s="246"/>
      <c r="KL1127" s="246"/>
      <c r="KM1127" s="246"/>
      <c r="KN1127" s="246"/>
      <c r="KO1127" s="246"/>
      <c r="KP1127" s="246"/>
      <c r="KQ1127" s="246"/>
      <c r="KR1127" s="246"/>
      <c r="KS1127" s="246"/>
      <c r="KT1127" s="246"/>
      <c r="KU1127" s="246"/>
      <c r="KV1127" s="246"/>
      <c r="KW1127" s="246"/>
      <c r="KX1127" s="246"/>
      <c r="KY1127" s="246"/>
      <c r="KZ1127" s="246"/>
      <c r="LA1127" s="246"/>
      <c r="LB1127" s="246"/>
      <c r="LC1127" s="246"/>
      <c r="LD1127" s="246"/>
      <c r="LE1127" s="246"/>
      <c r="LF1127" s="246"/>
      <c r="LG1127" s="246"/>
      <c r="LH1127" s="246"/>
      <c r="LI1127" s="246"/>
      <c r="LJ1127" s="246"/>
      <c r="LK1127" s="246"/>
      <c r="LL1127" s="246"/>
      <c r="LM1127" s="246"/>
      <c r="LN1127" s="246"/>
      <c r="LO1127" s="246"/>
      <c r="LP1127" s="246"/>
      <c r="LQ1127" s="246"/>
      <c r="LR1127" s="246"/>
      <c r="LS1127" s="246"/>
      <c r="LT1127" s="246"/>
      <c r="LU1127" s="246"/>
      <c r="LV1127" s="246"/>
      <c r="LW1127" s="246"/>
      <c r="LX1127" s="246"/>
      <c r="LY1127" s="246"/>
      <c r="LZ1127" s="246"/>
      <c r="MA1127" s="246"/>
      <c r="MB1127" s="246"/>
      <c r="MC1127" s="246"/>
      <c r="MD1127" s="246"/>
      <c r="ME1127" s="246"/>
      <c r="MF1127" s="246"/>
      <c r="MG1127" s="246"/>
      <c r="MH1127" s="246"/>
      <c r="MI1127" s="246"/>
      <c r="MJ1127" s="246"/>
      <c r="MK1127" s="246"/>
      <c r="ML1127" s="246"/>
      <c r="MM1127" s="246"/>
      <c r="MN1127" s="246"/>
      <c r="MO1127" s="246"/>
      <c r="MP1127" s="246"/>
      <c r="MQ1127" s="246"/>
      <c r="MR1127" s="246"/>
      <c r="MS1127" s="246"/>
      <c r="MT1127" s="246"/>
      <c r="MU1127" s="246"/>
      <c r="MV1127" s="246"/>
      <c r="MW1127" s="246"/>
      <c r="MX1127" s="246"/>
      <c r="MY1127" s="246"/>
      <c r="MZ1127" s="246"/>
      <c r="NA1127" s="246"/>
      <c r="NB1127" s="246"/>
      <c r="NC1127" s="246"/>
      <c r="ND1127" s="246"/>
      <c r="NE1127" s="246"/>
      <c r="NF1127" s="246"/>
      <c r="NG1127" s="246"/>
      <c r="NH1127" s="246"/>
      <c r="NI1127" s="246"/>
      <c r="NJ1127" s="246"/>
      <c r="NK1127" s="246"/>
      <c r="NL1127" s="246"/>
      <c r="NM1127" s="246"/>
      <c r="NN1127" s="246"/>
      <c r="NO1127" s="246"/>
      <c r="NP1127" s="246"/>
      <c r="NQ1127" s="246"/>
      <c r="NR1127" s="246"/>
      <c r="NS1127" s="246"/>
      <c r="NT1127" s="246"/>
      <c r="NU1127" s="246"/>
      <c r="NV1127" s="246"/>
      <c r="NW1127" s="246"/>
      <c r="NX1127" s="246"/>
      <c r="NY1127" s="246"/>
      <c r="NZ1127" s="246"/>
      <c r="OA1127" s="246"/>
      <c r="OB1127" s="246"/>
      <c r="OC1127" s="246"/>
      <c r="OD1127" s="246"/>
      <c r="OE1127" s="246"/>
      <c r="OF1127" s="246"/>
      <c r="OG1127" s="246"/>
      <c r="OH1127" s="246"/>
      <c r="OI1127" s="246"/>
      <c r="OJ1127" s="246"/>
      <c r="OK1127" s="246"/>
      <c r="OL1127" s="246"/>
      <c r="OM1127" s="246"/>
      <c r="ON1127" s="246"/>
      <c r="OO1127" s="246"/>
      <c r="OP1127" s="246"/>
      <c r="OQ1127" s="246"/>
      <c r="OR1127" s="246"/>
      <c r="OS1127" s="246"/>
      <c r="OT1127" s="246"/>
      <c r="OU1127" s="246"/>
      <c r="OV1127" s="246"/>
    </row>
    <row r="1128" spans="2:412" ht="12.75" customHeight="1" outlineLevel="1" x14ac:dyDescent="0.2">
      <c r="B1128" s="271" t="s">
        <v>93</v>
      </c>
      <c r="C1128" s="271"/>
      <c r="D1128" s="271"/>
      <c r="E1128" s="272"/>
      <c r="F1128" s="273"/>
      <c r="G1128" s="274"/>
      <c r="H1128" s="274"/>
      <c r="I1128" s="275"/>
      <c r="J1128" s="276" t="s">
        <v>9</v>
      </c>
      <c r="K1128" s="277"/>
      <c r="L1128" s="277"/>
      <c r="M1128" s="277"/>
      <c r="N1128" s="277"/>
      <c r="O1128" s="277"/>
      <c r="P1128" s="278"/>
      <c r="Q1128" s="273"/>
      <c r="R1128" s="279">
        <f>IFERROR(R1126/R1127,0)*R1107</f>
        <v>0</v>
      </c>
      <c r="S1128" s="279">
        <f t="shared" ref="S1128:CD1128" si="611">IFERROR(S1126/S1127,0)*S1107</f>
        <v>0</v>
      </c>
      <c r="T1128" s="279">
        <f t="shared" si="611"/>
        <v>0</v>
      </c>
      <c r="U1128" s="279">
        <f t="shared" si="611"/>
        <v>0</v>
      </c>
      <c r="V1128" s="279">
        <f t="shared" si="611"/>
        <v>0</v>
      </c>
      <c r="W1128" s="279">
        <f t="shared" si="611"/>
        <v>0</v>
      </c>
      <c r="X1128" s="279">
        <f t="shared" si="611"/>
        <v>2.3685953720358386</v>
      </c>
      <c r="Y1128" s="279">
        <f t="shared" si="611"/>
        <v>2.4644823250390062</v>
      </c>
      <c r="Z1128" s="279">
        <f t="shared" si="611"/>
        <v>2.5281684984519259</v>
      </c>
      <c r="AA1128" s="279">
        <f t="shared" si="611"/>
        <v>2.5878750800494235</v>
      </c>
      <c r="AB1128" s="279">
        <f t="shared" si="611"/>
        <v>2.6334827692565943</v>
      </c>
      <c r="AC1128" s="279">
        <f t="shared" si="611"/>
        <v>2.7145097070584727</v>
      </c>
      <c r="AD1128" s="279">
        <f t="shared" si="611"/>
        <v>2.8424105099943824</v>
      </c>
      <c r="AE1128" s="279">
        <f t="shared" si="611"/>
        <v>2.9617161766280549</v>
      </c>
      <c r="AF1128" s="279">
        <f t="shared" si="611"/>
        <v>3.0554425304595405</v>
      </c>
      <c r="AG1128" s="279">
        <f t="shared" si="611"/>
        <v>3.1142253856131359</v>
      </c>
      <c r="AH1128" s="279">
        <f t="shared" si="611"/>
        <v>3.0909905493410905</v>
      </c>
      <c r="AI1128" s="279">
        <f t="shared" si="611"/>
        <v>3.1555243946674372</v>
      </c>
      <c r="AJ1128" s="279">
        <f t="shared" si="611"/>
        <v>3.3799251534506651</v>
      </c>
      <c r="AK1128" s="279">
        <f t="shared" si="611"/>
        <v>3.472534337833785</v>
      </c>
      <c r="AL1128" s="279">
        <f t="shared" si="611"/>
        <v>3.709513202121526</v>
      </c>
      <c r="AM1128" s="279">
        <f t="shared" si="611"/>
        <v>3.4081357852816945</v>
      </c>
      <c r="AN1128" s="279">
        <f t="shared" si="611"/>
        <v>3.2290798030593826</v>
      </c>
      <c r="AO1128" s="279">
        <f t="shared" si="611"/>
        <v>0</v>
      </c>
      <c r="AP1128" s="279">
        <f t="shared" si="611"/>
        <v>0</v>
      </c>
      <c r="AQ1128" s="279">
        <f t="shared" si="611"/>
        <v>0</v>
      </c>
      <c r="AR1128" s="279">
        <f t="shared" si="611"/>
        <v>0</v>
      </c>
      <c r="AS1128" s="279">
        <f t="shared" si="611"/>
        <v>0</v>
      </c>
      <c r="AT1128" s="279">
        <f t="shared" si="611"/>
        <v>0</v>
      </c>
      <c r="AU1128" s="279">
        <f t="shared" si="611"/>
        <v>0</v>
      </c>
      <c r="AV1128" s="279">
        <f t="shared" si="611"/>
        <v>0</v>
      </c>
      <c r="AW1128" s="279">
        <f t="shared" si="611"/>
        <v>0</v>
      </c>
      <c r="AX1128" s="279">
        <f t="shared" si="611"/>
        <v>0</v>
      </c>
      <c r="AY1128" s="279">
        <f t="shared" si="611"/>
        <v>0</v>
      </c>
      <c r="AZ1128" s="279">
        <f t="shared" si="611"/>
        <v>0</v>
      </c>
      <c r="BA1128" s="279">
        <f t="shared" si="611"/>
        <v>0</v>
      </c>
      <c r="BB1128" s="279">
        <f t="shared" si="611"/>
        <v>0</v>
      </c>
      <c r="BC1128" s="279">
        <f t="shared" si="611"/>
        <v>0</v>
      </c>
      <c r="BD1128" s="279">
        <f t="shared" si="611"/>
        <v>0</v>
      </c>
      <c r="BE1128" s="279">
        <f t="shared" si="611"/>
        <v>0</v>
      </c>
      <c r="BF1128" s="279">
        <f t="shared" si="611"/>
        <v>0</v>
      </c>
      <c r="BG1128" s="279">
        <f t="shared" si="611"/>
        <v>0</v>
      </c>
      <c r="BH1128" s="279">
        <f t="shared" si="611"/>
        <v>0</v>
      </c>
      <c r="BI1128" s="279">
        <f t="shared" si="611"/>
        <v>0</v>
      </c>
      <c r="BJ1128" s="279">
        <f t="shared" si="611"/>
        <v>0</v>
      </c>
      <c r="BK1128" s="279">
        <f t="shared" si="611"/>
        <v>0</v>
      </c>
      <c r="BL1128" s="279">
        <f t="shared" si="611"/>
        <v>0</v>
      </c>
      <c r="BM1128" s="279">
        <f t="shared" si="611"/>
        <v>0</v>
      </c>
      <c r="BN1128" s="279">
        <f t="shared" si="611"/>
        <v>0</v>
      </c>
      <c r="BO1128" s="279">
        <f t="shared" si="611"/>
        <v>0</v>
      </c>
      <c r="BP1128" s="279">
        <f t="shared" si="611"/>
        <v>0</v>
      </c>
      <c r="BQ1128" s="279">
        <f t="shared" si="611"/>
        <v>0</v>
      </c>
      <c r="BR1128" s="279">
        <f t="shared" si="611"/>
        <v>0</v>
      </c>
      <c r="BS1128" s="279">
        <f t="shared" si="611"/>
        <v>0</v>
      </c>
      <c r="BT1128" s="279">
        <f t="shared" si="611"/>
        <v>0</v>
      </c>
      <c r="BU1128" s="279">
        <f t="shared" si="611"/>
        <v>0</v>
      </c>
      <c r="BV1128" s="279">
        <f t="shared" si="611"/>
        <v>0</v>
      </c>
      <c r="BW1128" s="279">
        <f t="shared" si="611"/>
        <v>0</v>
      </c>
      <c r="BX1128" s="279">
        <f t="shared" si="611"/>
        <v>0</v>
      </c>
      <c r="BY1128" s="279">
        <f t="shared" si="611"/>
        <v>0</v>
      </c>
      <c r="BZ1128" s="279">
        <f t="shared" si="611"/>
        <v>0</v>
      </c>
      <c r="CA1128" s="279">
        <f t="shared" si="611"/>
        <v>0</v>
      </c>
      <c r="CB1128" s="279">
        <f t="shared" si="611"/>
        <v>0</v>
      </c>
      <c r="CC1128" s="279">
        <f t="shared" si="611"/>
        <v>0</v>
      </c>
      <c r="CD1128" s="279">
        <f t="shared" si="611"/>
        <v>0</v>
      </c>
      <c r="CE1128" s="279">
        <f t="shared" ref="CE1128:CP1128" si="612">IFERROR(CE1126/CE1127,0)*CE1107</f>
        <v>0</v>
      </c>
      <c r="CF1128" s="279">
        <f t="shared" si="612"/>
        <v>0</v>
      </c>
      <c r="CG1128" s="279">
        <f t="shared" si="612"/>
        <v>0</v>
      </c>
      <c r="CH1128" s="279">
        <f t="shared" si="612"/>
        <v>0</v>
      </c>
      <c r="CI1128" s="279">
        <f t="shared" si="612"/>
        <v>0</v>
      </c>
      <c r="CJ1128" s="279">
        <f t="shared" si="612"/>
        <v>0</v>
      </c>
      <c r="CK1128" s="279">
        <f t="shared" si="612"/>
        <v>0</v>
      </c>
      <c r="CL1128" s="279">
        <f t="shared" si="612"/>
        <v>0</v>
      </c>
      <c r="CM1128" s="279">
        <f t="shared" si="612"/>
        <v>0</v>
      </c>
      <c r="CN1128" s="279">
        <f t="shared" si="612"/>
        <v>0</v>
      </c>
      <c r="CO1128" s="279">
        <f t="shared" si="612"/>
        <v>0</v>
      </c>
      <c r="CP1128" s="279">
        <f t="shared" si="612"/>
        <v>0</v>
      </c>
      <c r="CQ1128" s="254"/>
      <c r="CR1128" s="254"/>
      <c r="CS1128" s="254"/>
      <c r="CT1128" s="254"/>
      <c r="CU1128" s="254"/>
      <c r="CV1128" s="254"/>
      <c r="CW1128" s="254"/>
      <c r="CX1128" s="254"/>
      <c r="CY1128" s="254"/>
      <c r="CZ1128" s="254"/>
      <c r="DA1128" s="254"/>
      <c r="DB1128" s="254"/>
      <c r="DC1128" s="254"/>
      <c r="DD1128" s="254"/>
      <c r="DE1128" s="254"/>
      <c r="DF1128" s="254"/>
      <c r="DG1128" s="254"/>
      <c r="DH1128" s="254"/>
      <c r="DI1128" s="254"/>
      <c r="DJ1128" s="254"/>
      <c r="DK1128" s="254"/>
      <c r="DL1128" s="254"/>
      <c r="DM1128" s="254"/>
      <c r="DN1128" s="254"/>
      <c r="DO1128" s="254"/>
      <c r="DP1128" s="254"/>
      <c r="DQ1128" s="254"/>
      <c r="DR1128" s="254"/>
      <c r="DS1128" s="254"/>
      <c r="DT1128" s="254"/>
      <c r="DU1128" s="254"/>
      <c r="DV1128" s="254"/>
      <c r="DW1128" s="254"/>
      <c r="DX1128" s="254"/>
      <c r="DY1128" s="254"/>
      <c r="DZ1128" s="254"/>
      <c r="EA1128" s="254"/>
      <c r="EB1128" s="254"/>
      <c r="EC1128" s="254"/>
      <c r="ED1128" s="254"/>
      <c r="EE1128" s="254"/>
      <c r="EF1128" s="254"/>
      <c r="EG1128" s="254"/>
      <c r="EH1128" s="254"/>
      <c r="EI1128" s="254"/>
      <c r="EJ1128" s="254"/>
      <c r="EK1128" s="254"/>
      <c r="EL1128" s="254"/>
      <c r="EM1128" s="254"/>
      <c r="EN1128" s="254"/>
      <c r="EO1128" s="254"/>
      <c r="EP1128" s="254"/>
      <c r="EQ1128" s="254"/>
      <c r="ER1128" s="254"/>
      <c r="ES1128" s="254"/>
      <c r="ET1128" s="254"/>
      <c r="EU1128" s="254"/>
      <c r="EV1128" s="254"/>
      <c r="EW1128" s="254"/>
      <c r="EX1128" s="254"/>
      <c r="EY1128" s="254"/>
      <c r="EZ1128" s="254"/>
      <c r="FA1128" s="254"/>
      <c r="FB1128" s="254"/>
      <c r="FC1128" s="254"/>
      <c r="FD1128" s="254"/>
      <c r="FE1128" s="254"/>
      <c r="FF1128" s="254"/>
      <c r="FG1128" s="254"/>
      <c r="FH1128" s="254"/>
      <c r="FI1128" s="254"/>
      <c r="FJ1128" s="254"/>
      <c r="FK1128" s="254"/>
      <c r="FL1128" s="254"/>
      <c r="FM1128" s="254"/>
      <c r="FN1128" s="254"/>
      <c r="FO1128" s="254"/>
      <c r="FP1128" s="254"/>
      <c r="FQ1128" s="254"/>
      <c r="FR1128" s="254"/>
      <c r="FS1128" s="254"/>
      <c r="FT1128" s="254"/>
      <c r="FU1128" s="254"/>
      <c r="FV1128" s="254"/>
      <c r="FW1128" s="254"/>
      <c r="FX1128" s="254"/>
      <c r="FY1128" s="254"/>
      <c r="FZ1128" s="254"/>
      <c r="GA1128" s="254"/>
      <c r="GB1128" s="254"/>
      <c r="GC1128" s="254"/>
      <c r="GD1128" s="254"/>
      <c r="GE1128" s="254"/>
      <c r="GF1128" s="254"/>
      <c r="GG1128" s="254"/>
      <c r="GH1128" s="254"/>
      <c r="GI1128" s="254"/>
      <c r="GJ1128" s="254"/>
      <c r="GK1128" s="254"/>
      <c r="GL1128" s="254"/>
      <c r="GM1128" s="254"/>
      <c r="GN1128" s="254"/>
      <c r="GO1128" s="254"/>
      <c r="GP1128" s="254"/>
      <c r="GQ1128" s="254"/>
      <c r="GR1128" s="254"/>
      <c r="GS1128" s="254"/>
      <c r="GT1128" s="254"/>
      <c r="GU1128" s="254"/>
      <c r="GV1128" s="254"/>
      <c r="GW1128" s="254"/>
      <c r="GX1128" s="254"/>
      <c r="GY1128" s="254"/>
      <c r="GZ1128" s="254"/>
      <c r="HA1128" s="254"/>
      <c r="HB1128" s="254"/>
      <c r="HC1128" s="254"/>
      <c r="HD1128" s="254"/>
      <c r="HE1128" s="254"/>
      <c r="HF1128" s="254"/>
      <c r="HG1128" s="254"/>
      <c r="HH1128" s="254"/>
      <c r="HI1128" s="254"/>
      <c r="HJ1128" s="254"/>
      <c r="HK1128" s="254"/>
      <c r="HL1128" s="254"/>
      <c r="HM1128" s="254"/>
      <c r="HN1128" s="254"/>
      <c r="HO1128" s="254"/>
      <c r="HP1128" s="254"/>
      <c r="HQ1128" s="254"/>
      <c r="HR1128" s="254"/>
      <c r="HS1128" s="254"/>
      <c r="HT1128" s="254"/>
      <c r="HU1128" s="254"/>
      <c r="HV1128" s="254"/>
      <c r="HW1128" s="254"/>
      <c r="HX1128" s="254"/>
      <c r="HY1128" s="254"/>
      <c r="HZ1128" s="254"/>
      <c r="IA1128" s="254"/>
      <c r="IB1128" s="254"/>
      <c r="IC1128" s="254"/>
      <c r="ID1128" s="254"/>
      <c r="IE1128" s="254"/>
      <c r="IF1128" s="254"/>
      <c r="IG1128" s="254"/>
      <c r="IH1128" s="254"/>
      <c r="II1128" s="254"/>
      <c r="IJ1128" s="254"/>
      <c r="IK1128" s="254"/>
      <c r="IL1128" s="254"/>
      <c r="IM1128" s="254"/>
      <c r="IN1128" s="254"/>
      <c r="IO1128" s="254"/>
      <c r="IP1128" s="254"/>
      <c r="IQ1128" s="254"/>
      <c r="IR1128" s="254"/>
      <c r="IS1128" s="254"/>
      <c r="IT1128" s="254"/>
      <c r="IU1128" s="254"/>
      <c r="IV1128" s="254"/>
      <c r="IW1128" s="254"/>
      <c r="IX1128" s="254"/>
      <c r="IY1128" s="254"/>
      <c r="IZ1128" s="254"/>
      <c r="JA1128" s="254"/>
      <c r="JB1128" s="254"/>
      <c r="JC1128" s="254"/>
      <c r="JD1128" s="254"/>
      <c r="JE1128" s="254"/>
      <c r="JF1128" s="254"/>
      <c r="JG1128" s="254"/>
      <c r="JH1128" s="254"/>
      <c r="JI1128" s="254"/>
      <c r="JJ1128" s="254"/>
      <c r="JK1128" s="254"/>
      <c r="JL1128" s="254"/>
      <c r="JM1128" s="254"/>
      <c r="JN1128" s="254"/>
      <c r="JO1128" s="254"/>
      <c r="JP1128" s="254"/>
      <c r="JQ1128" s="254"/>
      <c r="JR1128" s="254"/>
      <c r="JS1128" s="254"/>
      <c r="JT1128" s="254"/>
      <c r="JU1128" s="254"/>
      <c r="JV1128" s="254"/>
      <c r="JW1128" s="254"/>
      <c r="JX1128" s="254"/>
      <c r="JY1128" s="254"/>
      <c r="JZ1128" s="254"/>
      <c r="KA1128" s="254"/>
      <c r="KB1128" s="254"/>
      <c r="KC1128" s="254"/>
      <c r="KD1128" s="254"/>
      <c r="KE1128" s="254"/>
      <c r="KF1128" s="254"/>
      <c r="KG1128" s="254"/>
      <c r="KH1128" s="254"/>
      <c r="KI1128" s="254"/>
      <c r="KJ1128" s="254"/>
      <c r="KK1128" s="254"/>
      <c r="KL1128" s="254"/>
      <c r="KM1128" s="254"/>
      <c r="KN1128" s="254"/>
      <c r="KO1128" s="254"/>
      <c r="KP1128" s="254"/>
      <c r="KQ1128" s="254"/>
      <c r="KR1128" s="254"/>
      <c r="KS1128" s="254"/>
      <c r="KT1128" s="254"/>
      <c r="KU1128" s="254"/>
      <c r="KV1128" s="254"/>
      <c r="KW1128" s="254"/>
      <c r="KX1128" s="254"/>
      <c r="KY1128" s="254"/>
      <c r="KZ1128" s="254"/>
      <c r="LA1128" s="254"/>
      <c r="LB1128" s="254"/>
      <c r="LC1128" s="254"/>
      <c r="LD1128" s="254"/>
      <c r="LE1128" s="254"/>
      <c r="LF1128" s="254"/>
      <c r="LG1128" s="254"/>
      <c r="LH1128" s="254"/>
      <c r="LI1128" s="254"/>
      <c r="LJ1128" s="254"/>
      <c r="LK1128" s="254"/>
      <c r="LL1128" s="254"/>
      <c r="LM1128" s="254"/>
      <c r="LN1128" s="254"/>
      <c r="LO1128" s="254"/>
      <c r="LP1128" s="254"/>
      <c r="LQ1128" s="254"/>
      <c r="LR1128" s="254"/>
      <c r="LS1128" s="254"/>
      <c r="LT1128" s="254"/>
      <c r="LU1128" s="254"/>
      <c r="LV1128" s="254"/>
      <c r="LW1128" s="254"/>
      <c r="LX1128" s="254"/>
      <c r="LY1128" s="254"/>
      <c r="LZ1128" s="254"/>
      <c r="MA1128" s="254"/>
      <c r="MB1128" s="254"/>
      <c r="MC1128" s="254"/>
      <c r="MD1128" s="254"/>
      <c r="ME1128" s="254"/>
      <c r="MF1128" s="254"/>
      <c r="MG1128" s="254"/>
      <c r="MH1128" s="254"/>
      <c r="MI1128" s="254"/>
      <c r="MJ1128" s="254"/>
      <c r="MK1128" s="254"/>
      <c r="ML1128" s="254"/>
      <c r="MM1128" s="254"/>
      <c r="MN1128" s="254"/>
      <c r="MO1128" s="254"/>
      <c r="MP1128" s="254"/>
      <c r="MQ1128" s="254"/>
      <c r="MR1128" s="254"/>
      <c r="MS1128" s="254"/>
      <c r="MT1128" s="254"/>
      <c r="MU1128" s="254"/>
      <c r="MV1128" s="254"/>
      <c r="MW1128" s="254"/>
      <c r="MX1128" s="254"/>
      <c r="MY1128" s="254"/>
      <c r="MZ1128" s="254"/>
      <c r="NA1128" s="254"/>
      <c r="NB1128" s="254"/>
      <c r="NC1128" s="254"/>
      <c r="ND1128" s="254"/>
      <c r="NE1128" s="254"/>
      <c r="NF1128" s="254"/>
      <c r="NG1128" s="254"/>
      <c r="NH1128" s="254"/>
      <c r="NI1128" s="254"/>
      <c r="NJ1128" s="254"/>
      <c r="NK1128" s="254"/>
      <c r="NL1128" s="254"/>
      <c r="NM1128" s="254"/>
      <c r="NN1128" s="254"/>
      <c r="NO1128" s="254"/>
      <c r="NP1128" s="254"/>
      <c r="NQ1128" s="254"/>
      <c r="NR1128" s="254"/>
      <c r="NS1128" s="254"/>
      <c r="NT1128" s="254"/>
      <c r="NU1128" s="254"/>
      <c r="NV1128" s="254"/>
      <c r="NW1128" s="254"/>
      <c r="NX1128" s="254"/>
      <c r="NY1128" s="254"/>
      <c r="NZ1128" s="254"/>
      <c r="OA1128" s="254"/>
      <c r="OB1128" s="254"/>
      <c r="OC1128" s="254"/>
      <c r="OD1128" s="254"/>
      <c r="OE1128" s="254"/>
      <c r="OF1128" s="254"/>
      <c r="OG1128" s="254"/>
      <c r="OH1128" s="254"/>
      <c r="OI1128" s="254"/>
      <c r="OJ1128" s="254"/>
      <c r="OK1128" s="254"/>
      <c r="OL1128" s="254"/>
      <c r="OM1128" s="254"/>
      <c r="ON1128" s="254"/>
      <c r="OO1128" s="254"/>
      <c r="OP1128" s="254"/>
      <c r="OQ1128" s="254"/>
      <c r="OR1128" s="254"/>
      <c r="OS1128" s="254"/>
      <c r="OT1128" s="254"/>
      <c r="OU1128" s="254"/>
      <c r="OV1128" s="254"/>
    </row>
    <row r="1129" spans="2:412" ht="12.75" customHeight="1" outlineLevel="1" x14ac:dyDescent="0.2">
      <c r="B1129" s="232"/>
      <c r="C1129" s="236"/>
      <c r="D1129" s="236"/>
      <c r="E1129" s="236"/>
      <c r="F1129" s="236"/>
      <c r="J1129" s="237"/>
      <c r="K1129" s="236"/>
      <c r="L1129" s="280"/>
      <c r="M1129" s="236"/>
      <c r="N1129" s="236"/>
      <c r="O1129" s="236"/>
      <c r="P1129" s="239"/>
      <c r="Q1129" s="236"/>
      <c r="R1129" s="255"/>
      <c r="S1129" s="255"/>
      <c r="T1129" s="255"/>
      <c r="U1129" s="255"/>
      <c r="V1129" s="255"/>
      <c r="W1129" s="255"/>
      <c r="X1129" s="255"/>
      <c r="Y1129" s="255"/>
      <c r="Z1129" s="255"/>
      <c r="AA1129" s="255"/>
      <c r="AB1129" s="255"/>
      <c r="AC1129" s="255"/>
      <c r="AD1129" s="255"/>
      <c r="AE1129" s="255"/>
      <c r="AF1129" s="255"/>
      <c r="AG1129" s="255"/>
      <c r="AH1129" s="255"/>
      <c r="AI1129" s="255"/>
      <c r="AJ1129" s="255"/>
      <c r="AK1129" s="255"/>
      <c r="AL1129" s="255"/>
      <c r="AM1129" s="255"/>
      <c r="AN1129" s="255"/>
      <c r="AO1129" s="255"/>
      <c r="AP1129" s="255"/>
      <c r="AQ1129" s="255"/>
      <c r="AR1129" s="255"/>
      <c r="AS1129" s="255"/>
      <c r="AT1129" s="255"/>
      <c r="AU1129" s="255"/>
      <c r="AV1129" s="255"/>
      <c r="AW1129" s="255"/>
      <c r="AX1129" s="255"/>
      <c r="AY1129" s="255"/>
      <c r="AZ1129" s="255"/>
      <c r="BA1129" s="255"/>
      <c r="BB1129" s="255"/>
      <c r="BC1129" s="255"/>
      <c r="BD1129" s="255"/>
      <c r="BE1129" s="255"/>
      <c r="BF1129" s="255"/>
      <c r="BG1129" s="255"/>
      <c r="BH1129" s="255"/>
      <c r="BI1129" s="255"/>
      <c r="BJ1129" s="255"/>
      <c r="BK1129" s="255"/>
      <c r="BL1129" s="255"/>
      <c r="BM1129" s="255"/>
      <c r="BN1129" s="255"/>
      <c r="BO1129" s="255"/>
      <c r="BP1129" s="255"/>
      <c r="BQ1129" s="255"/>
      <c r="BR1129" s="255"/>
      <c r="BS1129" s="255"/>
      <c r="BT1129" s="255"/>
      <c r="BU1129" s="255"/>
      <c r="BV1129" s="255"/>
      <c r="BW1129" s="255"/>
      <c r="BX1129" s="255"/>
      <c r="BY1129" s="255"/>
      <c r="BZ1129" s="255"/>
      <c r="CA1129" s="255"/>
      <c r="CB1129" s="255"/>
      <c r="CC1129" s="255"/>
      <c r="CD1129" s="255"/>
      <c r="CE1129" s="255"/>
      <c r="CF1129" s="255"/>
      <c r="CG1129" s="255"/>
      <c r="CH1129" s="255"/>
      <c r="CI1129" s="255"/>
      <c r="CJ1129" s="255"/>
      <c r="CK1129" s="255"/>
      <c r="CL1129" s="255"/>
      <c r="CM1129" s="255"/>
      <c r="CN1129" s="255"/>
      <c r="CO1129" s="255"/>
      <c r="CP1129" s="255"/>
      <c r="CQ1129" s="255"/>
      <c r="CR1129" s="255"/>
      <c r="CS1129" s="255"/>
      <c r="CT1129" s="255"/>
      <c r="CU1129" s="255"/>
      <c r="CV1129" s="255"/>
      <c r="CW1129" s="255"/>
      <c r="CX1129" s="255"/>
      <c r="CY1129" s="255"/>
      <c r="CZ1129" s="255"/>
      <c r="DA1129" s="255"/>
      <c r="DB1129" s="255"/>
      <c r="DC1129" s="255"/>
      <c r="DD1129" s="255"/>
      <c r="DE1129" s="255"/>
      <c r="DF1129" s="255"/>
      <c r="DG1129" s="255"/>
      <c r="DH1129" s="255"/>
      <c r="DI1129" s="255"/>
      <c r="DJ1129" s="255"/>
      <c r="DK1129" s="255"/>
      <c r="DL1129" s="255"/>
      <c r="DM1129" s="255"/>
      <c r="DN1129" s="255"/>
      <c r="DO1129" s="255"/>
      <c r="DP1129" s="255"/>
      <c r="DQ1129" s="255"/>
      <c r="DR1129" s="255"/>
      <c r="DS1129" s="255"/>
      <c r="DT1129" s="255"/>
      <c r="DU1129" s="255"/>
      <c r="DV1129" s="255"/>
      <c r="DW1129" s="255"/>
      <c r="DX1129" s="255"/>
      <c r="DY1129" s="255"/>
      <c r="DZ1129" s="255"/>
      <c r="EA1129" s="255"/>
      <c r="EB1129" s="255"/>
      <c r="EC1129" s="255"/>
      <c r="ED1129" s="255"/>
      <c r="EE1129" s="255"/>
      <c r="EF1129" s="255"/>
      <c r="EG1129" s="255"/>
      <c r="EH1129" s="255"/>
      <c r="EI1129" s="255"/>
      <c r="EJ1129" s="255"/>
      <c r="EK1129" s="255"/>
      <c r="EL1129" s="255"/>
      <c r="EM1129" s="255"/>
      <c r="EN1129" s="255"/>
      <c r="EO1129" s="255"/>
      <c r="EP1129" s="255"/>
      <c r="EQ1129" s="255"/>
      <c r="ER1129" s="255"/>
      <c r="ES1129" s="255"/>
      <c r="ET1129" s="255"/>
      <c r="EU1129" s="255"/>
      <c r="EV1129" s="255"/>
      <c r="EW1129" s="255"/>
      <c r="EX1129" s="255"/>
      <c r="EY1129" s="255"/>
      <c r="EZ1129" s="255"/>
      <c r="FA1129" s="255"/>
      <c r="FB1129" s="255"/>
      <c r="FC1129" s="255"/>
      <c r="FD1129" s="255"/>
      <c r="FE1129" s="255"/>
      <c r="FF1129" s="255"/>
      <c r="FG1129" s="255"/>
      <c r="FH1129" s="255"/>
      <c r="FI1129" s="255"/>
      <c r="FJ1129" s="255"/>
      <c r="FK1129" s="255"/>
      <c r="FL1129" s="255"/>
      <c r="FM1129" s="255"/>
      <c r="FN1129" s="255"/>
      <c r="FO1129" s="255"/>
      <c r="FP1129" s="255"/>
      <c r="FQ1129" s="255"/>
      <c r="FR1129" s="255"/>
      <c r="FS1129" s="255"/>
      <c r="FT1129" s="255"/>
      <c r="FU1129" s="255"/>
      <c r="FV1129" s="255"/>
      <c r="FW1129" s="255"/>
      <c r="FX1129" s="255"/>
      <c r="FY1129" s="255"/>
      <c r="FZ1129" s="255"/>
      <c r="GA1129" s="255"/>
      <c r="GB1129" s="255"/>
      <c r="GC1129" s="255"/>
      <c r="GD1129" s="255"/>
      <c r="GE1129" s="255"/>
      <c r="GF1129" s="255"/>
      <c r="GG1129" s="255"/>
      <c r="GH1129" s="255"/>
      <c r="GI1129" s="255"/>
      <c r="GJ1129" s="255"/>
      <c r="GK1129" s="255"/>
      <c r="GL1129" s="255"/>
      <c r="GM1129" s="255"/>
      <c r="GN1129" s="255"/>
      <c r="GO1129" s="255"/>
      <c r="GP1129" s="255"/>
      <c r="GQ1129" s="255"/>
      <c r="GR1129" s="255"/>
      <c r="GS1129" s="255"/>
      <c r="GT1129" s="255"/>
      <c r="GU1129" s="255"/>
      <c r="GV1129" s="255"/>
      <c r="GW1129" s="255"/>
      <c r="GX1129" s="255"/>
      <c r="GY1129" s="255"/>
      <c r="GZ1129" s="255"/>
      <c r="HA1129" s="255"/>
      <c r="HB1129" s="255"/>
      <c r="HC1129" s="255"/>
      <c r="HD1129" s="255"/>
      <c r="HE1129" s="255"/>
      <c r="HF1129" s="255"/>
      <c r="HG1129" s="255"/>
      <c r="HH1129" s="255"/>
      <c r="HI1129" s="255"/>
      <c r="HJ1129" s="255"/>
      <c r="HK1129" s="255"/>
      <c r="HL1129" s="255"/>
      <c r="HM1129" s="255"/>
      <c r="HN1129" s="255"/>
      <c r="HO1129" s="255"/>
      <c r="HP1129" s="255"/>
      <c r="HQ1129" s="255"/>
      <c r="HR1129" s="255"/>
      <c r="HS1129" s="255"/>
      <c r="HT1129" s="255"/>
      <c r="HU1129" s="255"/>
      <c r="HV1129" s="255"/>
      <c r="HW1129" s="255"/>
      <c r="HX1129" s="255"/>
      <c r="HY1129" s="255"/>
      <c r="HZ1129" s="255"/>
      <c r="IA1129" s="255"/>
      <c r="IB1129" s="255"/>
      <c r="IC1129" s="255"/>
      <c r="ID1129" s="255"/>
      <c r="IE1129" s="255"/>
      <c r="IF1129" s="255"/>
      <c r="IG1129" s="255"/>
      <c r="IH1129" s="255"/>
      <c r="II1129" s="255"/>
      <c r="IJ1129" s="255"/>
      <c r="IK1129" s="255"/>
      <c r="IL1129" s="255"/>
      <c r="IM1129" s="255"/>
      <c r="IN1129" s="255"/>
      <c r="IO1129" s="255"/>
      <c r="IP1129" s="255"/>
      <c r="IQ1129" s="255"/>
      <c r="IR1129" s="255"/>
      <c r="IS1129" s="255"/>
      <c r="IT1129" s="255"/>
      <c r="IU1129" s="255"/>
      <c r="IV1129" s="255"/>
      <c r="IW1129" s="255"/>
      <c r="IX1129" s="255"/>
      <c r="IY1129" s="255"/>
      <c r="IZ1129" s="255"/>
      <c r="JA1129" s="255"/>
      <c r="JB1129" s="255"/>
      <c r="JC1129" s="255"/>
      <c r="JD1129" s="255"/>
      <c r="JE1129" s="255"/>
      <c r="JF1129" s="255"/>
      <c r="JG1129" s="255"/>
      <c r="JH1129" s="255"/>
      <c r="JI1129" s="255"/>
      <c r="JJ1129" s="255"/>
      <c r="JK1129" s="255"/>
      <c r="JL1129" s="255"/>
      <c r="JM1129" s="255"/>
      <c r="JN1129" s="255"/>
      <c r="JO1129" s="255"/>
      <c r="JP1129" s="255"/>
      <c r="JQ1129" s="255"/>
      <c r="JR1129" s="255"/>
      <c r="JS1129" s="255"/>
      <c r="JT1129" s="255"/>
      <c r="JU1129" s="255"/>
      <c r="JV1129" s="255"/>
      <c r="JW1129" s="255"/>
      <c r="JX1129" s="255"/>
      <c r="JY1129" s="255"/>
      <c r="JZ1129" s="255"/>
      <c r="KA1129" s="255"/>
      <c r="KB1129" s="255"/>
      <c r="KC1129" s="255"/>
      <c r="KD1129" s="255"/>
      <c r="KE1129" s="255"/>
      <c r="KF1129" s="255"/>
      <c r="KG1129" s="255"/>
      <c r="KH1129" s="255"/>
      <c r="KI1129" s="255"/>
      <c r="KJ1129" s="255"/>
      <c r="KK1129" s="255"/>
      <c r="KL1129" s="255"/>
      <c r="KM1129" s="255"/>
      <c r="KN1129" s="255"/>
      <c r="KO1129" s="255"/>
      <c r="KP1129" s="255"/>
      <c r="KQ1129" s="255"/>
      <c r="KR1129" s="255"/>
      <c r="KS1129" s="255"/>
      <c r="KT1129" s="255"/>
      <c r="KU1129" s="255"/>
      <c r="KV1129" s="255"/>
      <c r="KW1129" s="255"/>
      <c r="KX1129" s="255"/>
      <c r="KY1129" s="255"/>
      <c r="KZ1129" s="255"/>
      <c r="LA1129" s="255"/>
      <c r="LB1129" s="255"/>
      <c r="LC1129" s="255"/>
      <c r="LD1129" s="255"/>
      <c r="LE1129" s="255"/>
      <c r="LF1129" s="255"/>
      <c r="LG1129" s="255"/>
      <c r="LH1129" s="255"/>
      <c r="LI1129" s="255"/>
      <c r="LJ1129" s="255"/>
      <c r="LK1129" s="255"/>
      <c r="LL1129" s="255"/>
      <c r="LM1129" s="255"/>
      <c r="LN1129" s="255"/>
      <c r="LO1129" s="255"/>
      <c r="LP1129" s="255"/>
      <c r="LQ1129" s="255"/>
      <c r="LR1129" s="255"/>
      <c r="LS1129" s="255"/>
      <c r="LT1129" s="255"/>
      <c r="LU1129" s="255"/>
      <c r="LV1129" s="255"/>
      <c r="LW1129" s="255"/>
      <c r="LX1129" s="255"/>
      <c r="LY1129" s="255"/>
      <c r="LZ1129" s="255"/>
      <c r="MA1129" s="255"/>
      <c r="MB1129" s="255"/>
      <c r="MC1129" s="255"/>
      <c r="MD1129" s="255"/>
      <c r="ME1129" s="255"/>
      <c r="MF1129" s="255"/>
      <c r="MG1129" s="255"/>
      <c r="MH1129" s="255"/>
      <c r="MI1129" s="255"/>
      <c r="MJ1129" s="255"/>
      <c r="MK1129" s="255"/>
      <c r="ML1129" s="255"/>
      <c r="MM1129" s="255"/>
      <c r="MN1129" s="255"/>
      <c r="MO1129" s="255"/>
      <c r="MP1129" s="255"/>
      <c r="MQ1129" s="255"/>
      <c r="MR1129" s="255"/>
      <c r="MS1129" s="255"/>
      <c r="MT1129" s="255"/>
      <c r="MU1129" s="255"/>
      <c r="MV1129" s="255"/>
      <c r="MW1129" s="255"/>
      <c r="MX1129" s="255"/>
      <c r="MY1129" s="255"/>
      <c r="MZ1129" s="255"/>
      <c r="NA1129" s="255"/>
      <c r="NB1129" s="255"/>
      <c r="NC1129" s="255"/>
      <c r="ND1129" s="255"/>
      <c r="NE1129" s="255"/>
      <c r="NF1129" s="255"/>
      <c r="NG1129" s="255"/>
      <c r="NH1129" s="255"/>
      <c r="NI1129" s="255"/>
      <c r="NJ1129" s="255"/>
      <c r="NK1129" s="255"/>
      <c r="NL1129" s="255"/>
      <c r="NM1129" s="255"/>
      <c r="NN1129" s="255"/>
      <c r="NO1129" s="255"/>
      <c r="NP1129" s="255"/>
      <c r="NQ1129" s="255"/>
      <c r="NR1129" s="255"/>
      <c r="NS1129" s="255"/>
      <c r="NT1129" s="255"/>
      <c r="NU1129" s="255"/>
      <c r="NV1129" s="255"/>
      <c r="NW1129" s="255"/>
      <c r="NX1129" s="255"/>
      <c r="NY1129" s="255"/>
      <c r="NZ1129" s="255"/>
      <c r="OA1129" s="255"/>
      <c r="OB1129" s="255"/>
      <c r="OC1129" s="255"/>
      <c r="OD1129" s="255"/>
      <c r="OE1129" s="255"/>
      <c r="OF1129" s="255"/>
      <c r="OG1129" s="255"/>
      <c r="OH1129" s="255"/>
      <c r="OI1129" s="255"/>
      <c r="OJ1129" s="255"/>
      <c r="OK1129" s="255"/>
      <c r="OL1129" s="255"/>
      <c r="OM1129" s="255"/>
      <c r="ON1129" s="255"/>
      <c r="OO1129" s="255"/>
      <c r="OP1129" s="255"/>
      <c r="OQ1129" s="255"/>
      <c r="OR1129" s="255"/>
      <c r="OS1129" s="255"/>
      <c r="OT1129" s="255"/>
      <c r="OU1129" s="255"/>
      <c r="OV1129" s="255"/>
    </row>
    <row r="1130" spans="2:412" ht="12.75" customHeight="1" outlineLevel="1" x14ac:dyDescent="0.2">
      <c r="B1130" s="281" t="s">
        <v>280</v>
      </c>
      <c r="C1130" s="236"/>
      <c r="D1130" s="236"/>
      <c r="E1130" s="236"/>
      <c r="F1130" s="236"/>
      <c r="J1130" s="237"/>
      <c r="K1130" s="236"/>
      <c r="L1130" s="280"/>
      <c r="M1130" s="236"/>
      <c r="N1130" s="236"/>
      <c r="O1130" s="236"/>
      <c r="P1130" s="239"/>
      <c r="Q1130" s="236"/>
      <c r="R1130" s="255"/>
      <c r="S1130" s="255"/>
      <c r="T1130" s="255"/>
      <c r="U1130" s="255"/>
      <c r="V1130" s="255"/>
      <c r="W1130" s="255"/>
      <c r="X1130" s="255"/>
      <c r="Y1130" s="255"/>
      <c r="Z1130" s="255"/>
      <c r="AA1130" s="255"/>
      <c r="AB1130" s="255"/>
      <c r="AC1130" s="255"/>
      <c r="AD1130" s="255"/>
      <c r="AE1130" s="255"/>
      <c r="AF1130" s="255"/>
      <c r="AG1130" s="255"/>
      <c r="AH1130" s="255"/>
      <c r="AI1130" s="255"/>
      <c r="AJ1130" s="255"/>
      <c r="AK1130" s="255"/>
      <c r="AL1130" s="255"/>
      <c r="AM1130" s="255"/>
      <c r="AN1130" s="255"/>
      <c r="AO1130" s="255"/>
      <c r="AP1130" s="255"/>
      <c r="AQ1130" s="255"/>
      <c r="AR1130" s="255"/>
      <c r="AS1130" s="255"/>
      <c r="AT1130" s="255"/>
      <c r="AU1130" s="255"/>
      <c r="AV1130" s="255"/>
      <c r="AW1130" s="255"/>
      <c r="AX1130" s="255"/>
      <c r="AY1130" s="255"/>
      <c r="AZ1130" s="255"/>
      <c r="BA1130" s="255"/>
      <c r="BB1130" s="255"/>
      <c r="BC1130" s="255"/>
      <c r="BD1130" s="255"/>
      <c r="BE1130" s="255"/>
      <c r="BF1130" s="255"/>
      <c r="BG1130" s="255"/>
      <c r="BH1130" s="255"/>
      <c r="BI1130" s="255"/>
      <c r="BJ1130" s="255"/>
      <c r="BK1130" s="255"/>
      <c r="BL1130" s="255"/>
      <c r="BM1130" s="255"/>
      <c r="BN1130" s="255"/>
      <c r="BO1130" s="255"/>
      <c r="BP1130" s="255"/>
      <c r="BQ1130" s="255"/>
      <c r="BR1130" s="255"/>
      <c r="BS1130" s="255"/>
      <c r="BT1130" s="255"/>
      <c r="BU1130" s="255"/>
      <c r="BV1130" s="255"/>
      <c r="BW1130" s="255"/>
      <c r="BX1130" s="255"/>
      <c r="BY1130" s="255"/>
      <c r="BZ1130" s="255"/>
      <c r="CA1130" s="255"/>
      <c r="CB1130" s="255"/>
      <c r="CC1130" s="255"/>
      <c r="CD1130" s="255"/>
      <c r="CE1130" s="255"/>
      <c r="CF1130" s="255"/>
      <c r="CG1130" s="255"/>
      <c r="CH1130" s="255"/>
      <c r="CI1130" s="255"/>
      <c r="CJ1130" s="255"/>
      <c r="CK1130" s="255"/>
      <c r="CL1130" s="255"/>
      <c r="CM1130" s="255"/>
      <c r="CN1130" s="255"/>
      <c r="CO1130" s="255"/>
      <c r="CP1130" s="255"/>
      <c r="CQ1130" s="255"/>
      <c r="CR1130" s="255"/>
      <c r="CS1130" s="255"/>
      <c r="CT1130" s="255"/>
      <c r="CU1130" s="255"/>
      <c r="CV1130" s="255"/>
      <c r="CW1130" s="255"/>
      <c r="CX1130" s="255"/>
      <c r="CY1130" s="255"/>
      <c r="CZ1130" s="255"/>
      <c r="DA1130" s="255"/>
      <c r="DB1130" s="255"/>
      <c r="DC1130" s="255"/>
      <c r="DD1130" s="255"/>
      <c r="DE1130" s="255"/>
      <c r="DF1130" s="255"/>
      <c r="DG1130" s="255"/>
      <c r="DH1130" s="255"/>
      <c r="DI1130" s="255"/>
      <c r="DJ1130" s="255"/>
      <c r="DK1130" s="255"/>
      <c r="DL1130" s="255"/>
      <c r="DM1130" s="255"/>
      <c r="DN1130" s="255"/>
      <c r="DO1130" s="255"/>
      <c r="DP1130" s="255"/>
      <c r="DQ1130" s="255"/>
      <c r="DR1130" s="255"/>
      <c r="DS1130" s="255"/>
      <c r="DT1130" s="255"/>
      <c r="DU1130" s="255"/>
      <c r="DV1130" s="255"/>
      <c r="DW1130" s="255"/>
      <c r="DX1130" s="255"/>
      <c r="DY1130" s="255"/>
      <c r="DZ1130" s="255"/>
      <c r="EA1130" s="255"/>
      <c r="EB1130" s="255"/>
      <c r="EC1130" s="255"/>
      <c r="ED1130" s="255"/>
      <c r="EE1130" s="255"/>
      <c r="EF1130" s="255"/>
      <c r="EG1130" s="255"/>
      <c r="EH1130" s="255"/>
      <c r="EI1130" s="255"/>
      <c r="EJ1130" s="255"/>
      <c r="EK1130" s="255"/>
      <c r="EL1130" s="255"/>
      <c r="EM1130" s="255"/>
      <c r="EN1130" s="255"/>
      <c r="EO1130" s="255"/>
      <c r="EP1130" s="255"/>
      <c r="EQ1130" s="255"/>
      <c r="ER1130" s="255"/>
      <c r="ES1130" s="255"/>
      <c r="ET1130" s="255"/>
      <c r="EU1130" s="255"/>
      <c r="EV1130" s="255"/>
      <c r="EW1130" s="255"/>
      <c r="EX1130" s="255"/>
      <c r="EY1130" s="255"/>
      <c r="EZ1130" s="255"/>
      <c r="FA1130" s="255"/>
      <c r="FB1130" s="255"/>
      <c r="FC1130" s="255"/>
      <c r="FD1130" s="255"/>
      <c r="FE1130" s="255"/>
      <c r="FF1130" s="255"/>
      <c r="FG1130" s="255"/>
      <c r="FH1130" s="255"/>
      <c r="FI1130" s="255"/>
      <c r="FJ1130" s="255"/>
      <c r="FK1130" s="255"/>
      <c r="FL1130" s="255"/>
      <c r="FM1130" s="255"/>
      <c r="FN1130" s="255"/>
      <c r="FO1130" s="255"/>
      <c r="FP1130" s="255"/>
      <c r="FQ1130" s="255"/>
      <c r="FR1130" s="255"/>
      <c r="FS1130" s="255"/>
      <c r="FT1130" s="255"/>
      <c r="FU1130" s="255"/>
      <c r="FV1130" s="255"/>
      <c r="FW1130" s="255"/>
      <c r="FX1130" s="255"/>
      <c r="FY1130" s="255"/>
      <c r="FZ1130" s="255"/>
      <c r="GA1130" s="255"/>
      <c r="GB1130" s="255"/>
      <c r="GC1130" s="255"/>
      <c r="GD1130" s="255"/>
      <c r="GE1130" s="255"/>
      <c r="GF1130" s="255"/>
      <c r="GG1130" s="255"/>
      <c r="GH1130" s="255"/>
      <c r="GI1130" s="255"/>
      <c r="GJ1130" s="255"/>
      <c r="GK1130" s="255"/>
      <c r="GL1130" s="255"/>
      <c r="GM1130" s="255"/>
      <c r="GN1130" s="255"/>
      <c r="GO1130" s="255"/>
      <c r="GP1130" s="255"/>
      <c r="GQ1130" s="255"/>
      <c r="GR1130" s="255"/>
      <c r="GS1130" s="255"/>
      <c r="GT1130" s="255"/>
      <c r="GU1130" s="255"/>
      <c r="GV1130" s="255"/>
      <c r="GW1130" s="255"/>
      <c r="GX1130" s="255"/>
      <c r="GY1130" s="255"/>
      <c r="GZ1130" s="255"/>
      <c r="HA1130" s="255"/>
      <c r="HB1130" s="255"/>
      <c r="HC1130" s="255"/>
      <c r="HD1130" s="255"/>
      <c r="HE1130" s="255"/>
      <c r="HF1130" s="255"/>
      <c r="HG1130" s="255"/>
      <c r="HH1130" s="255"/>
      <c r="HI1130" s="255"/>
      <c r="HJ1130" s="255"/>
      <c r="HK1130" s="255"/>
      <c r="HL1130" s="255"/>
      <c r="HM1130" s="255"/>
      <c r="HN1130" s="255"/>
      <c r="HO1130" s="255"/>
      <c r="HP1130" s="255"/>
      <c r="HQ1130" s="255"/>
      <c r="HR1130" s="255"/>
      <c r="HS1130" s="255"/>
      <c r="HT1130" s="255"/>
      <c r="HU1130" s="255"/>
      <c r="HV1130" s="255"/>
      <c r="HW1130" s="255"/>
      <c r="HX1130" s="255"/>
      <c r="HY1130" s="255"/>
      <c r="HZ1130" s="255"/>
      <c r="IA1130" s="255"/>
      <c r="IB1130" s="255"/>
      <c r="IC1130" s="255"/>
      <c r="ID1130" s="255"/>
      <c r="IE1130" s="255"/>
      <c r="IF1130" s="255"/>
      <c r="IG1130" s="255"/>
      <c r="IH1130" s="255"/>
      <c r="II1130" s="255"/>
      <c r="IJ1130" s="255"/>
      <c r="IK1130" s="255"/>
      <c r="IL1130" s="255"/>
      <c r="IM1130" s="255"/>
      <c r="IN1130" s="255"/>
      <c r="IO1130" s="255"/>
      <c r="IP1130" s="255"/>
      <c r="IQ1130" s="255"/>
      <c r="IR1130" s="255"/>
      <c r="IS1130" s="255"/>
      <c r="IT1130" s="255"/>
      <c r="IU1130" s="255"/>
      <c r="IV1130" s="255"/>
      <c r="IW1130" s="255"/>
      <c r="IX1130" s="255"/>
      <c r="IY1130" s="255"/>
      <c r="IZ1130" s="255"/>
      <c r="JA1130" s="255"/>
      <c r="JB1130" s="255"/>
      <c r="JC1130" s="255"/>
      <c r="JD1130" s="255"/>
      <c r="JE1130" s="255"/>
      <c r="JF1130" s="255"/>
      <c r="JG1130" s="255"/>
      <c r="JH1130" s="255"/>
      <c r="JI1130" s="255"/>
      <c r="JJ1130" s="255"/>
      <c r="JK1130" s="255"/>
      <c r="JL1130" s="255"/>
      <c r="JM1130" s="255"/>
      <c r="JN1130" s="255"/>
      <c r="JO1130" s="255"/>
      <c r="JP1130" s="255"/>
      <c r="JQ1130" s="255"/>
      <c r="JR1130" s="255"/>
      <c r="JS1130" s="255"/>
      <c r="JT1130" s="255"/>
      <c r="JU1130" s="255"/>
      <c r="JV1130" s="255"/>
      <c r="JW1130" s="255"/>
      <c r="JX1130" s="255"/>
      <c r="JY1130" s="255"/>
      <c r="JZ1130" s="255"/>
      <c r="KA1130" s="255"/>
      <c r="KB1130" s="255"/>
      <c r="KC1130" s="255"/>
      <c r="KD1130" s="255"/>
      <c r="KE1130" s="255"/>
      <c r="KF1130" s="255"/>
      <c r="KG1130" s="255"/>
      <c r="KH1130" s="255"/>
      <c r="KI1130" s="255"/>
      <c r="KJ1130" s="255"/>
      <c r="KK1130" s="255"/>
      <c r="KL1130" s="255"/>
      <c r="KM1130" s="255"/>
      <c r="KN1130" s="255"/>
      <c r="KO1130" s="255"/>
      <c r="KP1130" s="255"/>
      <c r="KQ1130" s="255"/>
      <c r="KR1130" s="255"/>
      <c r="KS1130" s="255"/>
      <c r="KT1130" s="255"/>
      <c r="KU1130" s="255"/>
      <c r="KV1130" s="255"/>
      <c r="KW1130" s="255"/>
      <c r="KX1130" s="255"/>
      <c r="KY1130" s="255"/>
      <c r="KZ1130" s="255"/>
      <c r="LA1130" s="255"/>
      <c r="LB1130" s="255"/>
      <c r="LC1130" s="255"/>
      <c r="LD1130" s="255"/>
      <c r="LE1130" s="255"/>
      <c r="LF1130" s="255"/>
      <c r="LG1130" s="255"/>
      <c r="LH1130" s="255"/>
      <c r="LI1130" s="255"/>
      <c r="LJ1130" s="255"/>
      <c r="LK1130" s="255"/>
      <c r="LL1130" s="255"/>
      <c r="LM1130" s="255"/>
      <c r="LN1130" s="255"/>
      <c r="LO1130" s="255"/>
      <c r="LP1130" s="255"/>
      <c r="LQ1130" s="255"/>
      <c r="LR1130" s="255"/>
      <c r="LS1130" s="255"/>
      <c r="LT1130" s="255"/>
      <c r="LU1130" s="255"/>
      <c r="LV1130" s="255"/>
      <c r="LW1130" s="255"/>
      <c r="LX1130" s="255"/>
      <c r="LY1130" s="255"/>
      <c r="LZ1130" s="255"/>
      <c r="MA1130" s="255"/>
      <c r="MB1130" s="255"/>
      <c r="MC1130" s="255"/>
      <c r="MD1130" s="255"/>
      <c r="ME1130" s="255"/>
      <c r="MF1130" s="255"/>
      <c r="MG1130" s="255"/>
      <c r="MH1130" s="255"/>
      <c r="MI1130" s="255"/>
      <c r="MJ1130" s="255"/>
      <c r="MK1130" s="255"/>
      <c r="ML1130" s="255"/>
      <c r="MM1130" s="255"/>
      <c r="MN1130" s="255"/>
      <c r="MO1130" s="255"/>
      <c r="MP1130" s="255"/>
      <c r="MQ1130" s="255"/>
      <c r="MR1130" s="255"/>
      <c r="MS1130" s="255"/>
      <c r="MT1130" s="255"/>
      <c r="MU1130" s="255"/>
      <c r="MV1130" s="255"/>
      <c r="MW1130" s="255"/>
      <c r="MX1130" s="255"/>
      <c r="MY1130" s="255"/>
      <c r="MZ1130" s="255"/>
      <c r="NA1130" s="255"/>
      <c r="NB1130" s="255"/>
      <c r="NC1130" s="255"/>
      <c r="ND1130" s="255"/>
      <c r="NE1130" s="255"/>
      <c r="NF1130" s="255"/>
      <c r="NG1130" s="255"/>
      <c r="NH1130" s="255"/>
      <c r="NI1130" s="255"/>
      <c r="NJ1130" s="255"/>
      <c r="NK1130" s="255"/>
      <c r="NL1130" s="255"/>
      <c r="NM1130" s="255"/>
      <c r="NN1130" s="255"/>
      <c r="NO1130" s="255"/>
      <c r="NP1130" s="255"/>
      <c r="NQ1130" s="255"/>
      <c r="NR1130" s="255"/>
      <c r="NS1130" s="255"/>
      <c r="NT1130" s="255"/>
      <c r="NU1130" s="255"/>
      <c r="NV1130" s="255"/>
      <c r="NW1130" s="255"/>
      <c r="NX1130" s="255"/>
      <c r="NY1130" s="255"/>
      <c r="NZ1130" s="255"/>
      <c r="OA1130" s="255"/>
      <c r="OB1130" s="255"/>
      <c r="OC1130" s="255"/>
      <c r="OD1130" s="255"/>
      <c r="OE1130" s="255"/>
      <c r="OF1130" s="255"/>
      <c r="OG1130" s="255"/>
      <c r="OH1130" s="255"/>
      <c r="OI1130" s="255"/>
      <c r="OJ1130" s="255"/>
      <c r="OK1130" s="255"/>
      <c r="OL1130" s="255"/>
      <c r="OM1130" s="255"/>
      <c r="ON1130" s="255"/>
      <c r="OO1130" s="255"/>
      <c r="OP1130" s="255"/>
      <c r="OQ1130" s="255"/>
      <c r="OR1130" s="255"/>
      <c r="OS1130" s="255"/>
      <c r="OT1130" s="255"/>
      <c r="OU1130" s="255"/>
      <c r="OV1130" s="255"/>
    </row>
    <row r="1131" spans="2:412" ht="12.75" customHeight="1" outlineLevel="1" x14ac:dyDescent="0.2">
      <c r="B1131" s="232"/>
      <c r="C1131" s="236"/>
      <c r="D1131" s="236"/>
      <c r="E1131" s="236"/>
      <c r="F1131" s="236"/>
      <c r="J1131" s="237"/>
      <c r="K1131" s="236"/>
      <c r="L1131" s="280"/>
      <c r="M1131" s="236"/>
      <c r="N1131" s="236"/>
      <c r="O1131" s="236"/>
      <c r="P1131" s="239"/>
      <c r="Q1131" s="236"/>
      <c r="R1131" s="255"/>
      <c r="S1131" s="255"/>
      <c r="T1131" s="255"/>
      <c r="U1131" s="255"/>
      <c r="V1131" s="255"/>
      <c r="W1131" s="255"/>
      <c r="X1131" s="255"/>
      <c r="Y1131" s="255"/>
      <c r="Z1131" s="255"/>
      <c r="AA1131" s="255"/>
      <c r="AB1131" s="255"/>
      <c r="AC1131" s="255"/>
      <c r="AD1131" s="255"/>
      <c r="AE1131" s="255"/>
      <c r="AF1131" s="255"/>
      <c r="AG1131" s="255"/>
      <c r="AH1131" s="255"/>
      <c r="AI1131" s="255"/>
      <c r="AJ1131" s="255"/>
      <c r="AK1131" s="255"/>
      <c r="AL1131" s="255"/>
      <c r="AM1131" s="255"/>
      <c r="AN1131" s="255"/>
      <c r="AO1131" s="255"/>
      <c r="AP1131" s="255"/>
      <c r="AQ1131" s="255"/>
      <c r="AR1131" s="255"/>
      <c r="AS1131" s="255"/>
      <c r="AT1131" s="255"/>
      <c r="AU1131" s="255"/>
      <c r="AV1131" s="255"/>
      <c r="AW1131" s="255"/>
      <c r="AX1131" s="255"/>
      <c r="AY1131" s="255"/>
      <c r="AZ1131" s="255"/>
      <c r="BA1131" s="255"/>
      <c r="BB1131" s="255"/>
      <c r="BC1131" s="255"/>
      <c r="BD1131" s="255"/>
      <c r="BE1131" s="255"/>
      <c r="BF1131" s="255"/>
      <c r="BG1131" s="255"/>
      <c r="BH1131" s="255"/>
      <c r="BI1131" s="255"/>
      <c r="BJ1131" s="255"/>
      <c r="BK1131" s="255"/>
      <c r="BL1131" s="255"/>
      <c r="BM1131" s="255"/>
      <c r="BN1131" s="255"/>
      <c r="BO1131" s="255"/>
      <c r="BP1131" s="255"/>
      <c r="BQ1131" s="255"/>
      <c r="BR1131" s="255"/>
      <c r="BS1131" s="255"/>
      <c r="BT1131" s="255"/>
      <c r="BU1131" s="255"/>
      <c r="BV1131" s="255"/>
      <c r="BW1131" s="255"/>
      <c r="BX1131" s="255"/>
      <c r="BY1131" s="255"/>
      <c r="BZ1131" s="255"/>
      <c r="CA1131" s="255"/>
      <c r="CB1131" s="255"/>
      <c r="CC1131" s="255"/>
      <c r="CD1131" s="255"/>
      <c r="CE1131" s="255"/>
      <c r="CF1131" s="255"/>
      <c r="CG1131" s="255"/>
      <c r="CH1131" s="255"/>
      <c r="CI1131" s="255"/>
      <c r="CJ1131" s="255"/>
      <c r="CK1131" s="255"/>
      <c r="CL1131" s="255"/>
      <c r="CM1131" s="255"/>
      <c r="CN1131" s="255"/>
      <c r="CO1131" s="255"/>
      <c r="CP1131" s="255"/>
      <c r="CQ1131" s="255"/>
      <c r="CR1131" s="255"/>
      <c r="CS1131" s="255"/>
      <c r="CT1131" s="255"/>
      <c r="CU1131" s="255"/>
      <c r="CV1131" s="255"/>
      <c r="CW1131" s="255"/>
      <c r="CX1131" s="255"/>
      <c r="CY1131" s="255"/>
      <c r="CZ1131" s="255"/>
      <c r="DA1131" s="255"/>
      <c r="DB1131" s="255"/>
      <c r="DC1131" s="255"/>
      <c r="DD1131" s="255"/>
      <c r="DE1131" s="255"/>
      <c r="DF1131" s="255"/>
      <c r="DG1131" s="255"/>
      <c r="DH1131" s="255"/>
      <c r="DI1131" s="255"/>
      <c r="DJ1131" s="255"/>
      <c r="DK1131" s="255"/>
      <c r="DL1131" s="255"/>
      <c r="DM1131" s="255"/>
      <c r="DN1131" s="255"/>
      <c r="DO1131" s="255"/>
      <c r="DP1131" s="255"/>
      <c r="DQ1131" s="255"/>
      <c r="DR1131" s="255"/>
      <c r="DS1131" s="255"/>
      <c r="DT1131" s="255"/>
      <c r="DU1131" s="255"/>
      <c r="DV1131" s="255"/>
      <c r="DW1131" s="255"/>
      <c r="DX1131" s="255"/>
      <c r="DY1131" s="255"/>
      <c r="DZ1131" s="255"/>
      <c r="EA1131" s="255"/>
      <c r="EB1131" s="255"/>
      <c r="EC1131" s="255"/>
      <c r="ED1131" s="255"/>
      <c r="EE1131" s="255"/>
      <c r="EF1131" s="255"/>
      <c r="EG1131" s="255"/>
      <c r="EH1131" s="255"/>
      <c r="EI1131" s="255"/>
      <c r="EJ1131" s="255"/>
      <c r="EK1131" s="255"/>
      <c r="EL1131" s="255"/>
      <c r="EM1131" s="255"/>
      <c r="EN1131" s="255"/>
      <c r="EO1131" s="255"/>
      <c r="EP1131" s="255"/>
      <c r="EQ1131" s="255"/>
      <c r="ER1131" s="255"/>
      <c r="ES1131" s="255"/>
      <c r="ET1131" s="255"/>
      <c r="EU1131" s="255"/>
      <c r="EV1131" s="255"/>
      <c r="EW1131" s="255"/>
      <c r="EX1131" s="255"/>
      <c r="EY1131" s="255"/>
      <c r="EZ1131" s="255"/>
      <c r="FA1131" s="255"/>
      <c r="FB1131" s="255"/>
      <c r="FC1131" s="255"/>
      <c r="FD1131" s="255"/>
      <c r="FE1131" s="255"/>
      <c r="FF1131" s="255"/>
      <c r="FG1131" s="255"/>
      <c r="FH1131" s="255"/>
      <c r="FI1131" s="255"/>
      <c r="FJ1131" s="255"/>
      <c r="FK1131" s="255"/>
      <c r="FL1131" s="255"/>
      <c r="FM1131" s="255"/>
      <c r="FN1131" s="255"/>
      <c r="FO1131" s="255"/>
      <c r="FP1131" s="255"/>
      <c r="FQ1131" s="255"/>
      <c r="FR1131" s="255"/>
      <c r="FS1131" s="255"/>
      <c r="FT1131" s="255"/>
      <c r="FU1131" s="255"/>
      <c r="FV1131" s="255"/>
      <c r="FW1131" s="255"/>
      <c r="FX1131" s="255"/>
      <c r="FY1131" s="255"/>
      <c r="FZ1131" s="255"/>
      <c r="GA1131" s="255"/>
      <c r="GB1131" s="255"/>
      <c r="GC1131" s="255"/>
      <c r="GD1131" s="255"/>
      <c r="GE1131" s="255"/>
      <c r="GF1131" s="255"/>
      <c r="GG1131" s="255"/>
      <c r="GH1131" s="255"/>
      <c r="GI1131" s="255"/>
      <c r="GJ1131" s="255"/>
      <c r="GK1131" s="255"/>
      <c r="GL1131" s="255"/>
      <c r="GM1131" s="255"/>
      <c r="GN1131" s="255"/>
      <c r="GO1131" s="255"/>
      <c r="GP1131" s="255"/>
      <c r="GQ1131" s="255"/>
      <c r="GR1131" s="255"/>
      <c r="GS1131" s="255"/>
      <c r="GT1131" s="255"/>
      <c r="GU1131" s="255"/>
      <c r="GV1131" s="255"/>
      <c r="GW1131" s="255"/>
      <c r="GX1131" s="255"/>
      <c r="GY1131" s="255"/>
      <c r="GZ1131" s="255"/>
      <c r="HA1131" s="255"/>
      <c r="HB1131" s="255"/>
      <c r="HC1131" s="255"/>
      <c r="HD1131" s="255"/>
      <c r="HE1131" s="255"/>
      <c r="HF1131" s="255"/>
      <c r="HG1131" s="255"/>
      <c r="HH1131" s="255"/>
      <c r="HI1131" s="255"/>
      <c r="HJ1131" s="255"/>
      <c r="HK1131" s="255"/>
      <c r="HL1131" s="255"/>
      <c r="HM1131" s="255"/>
      <c r="HN1131" s="255"/>
      <c r="HO1131" s="255"/>
      <c r="HP1131" s="255"/>
      <c r="HQ1131" s="255"/>
      <c r="HR1131" s="255"/>
      <c r="HS1131" s="255"/>
      <c r="HT1131" s="255"/>
      <c r="HU1131" s="255"/>
      <c r="HV1131" s="255"/>
      <c r="HW1131" s="255"/>
      <c r="HX1131" s="255"/>
      <c r="HY1131" s="255"/>
      <c r="HZ1131" s="255"/>
      <c r="IA1131" s="255"/>
      <c r="IB1131" s="255"/>
      <c r="IC1131" s="255"/>
      <c r="ID1131" s="255"/>
      <c r="IE1131" s="255"/>
      <c r="IF1131" s="255"/>
      <c r="IG1131" s="255"/>
      <c r="IH1131" s="255"/>
      <c r="II1131" s="255"/>
      <c r="IJ1131" s="255"/>
      <c r="IK1131" s="255"/>
      <c r="IL1131" s="255"/>
      <c r="IM1131" s="255"/>
      <c r="IN1131" s="255"/>
      <c r="IO1131" s="255"/>
      <c r="IP1131" s="255"/>
      <c r="IQ1131" s="255"/>
      <c r="IR1131" s="255"/>
      <c r="IS1131" s="255"/>
      <c r="IT1131" s="255"/>
      <c r="IU1131" s="255"/>
      <c r="IV1131" s="255"/>
      <c r="IW1131" s="255"/>
      <c r="IX1131" s="255"/>
      <c r="IY1131" s="255"/>
      <c r="IZ1131" s="255"/>
      <c r="JA1131" s="255"/>
      <c r="JB1131" s="255"/>
      <c r="JC1131" s="255"/>
      <c r="JD1131" s="255"/>
      <c r="JE1131" s="255"/>
      <c r="JF1131" s="255"/>
      <c r="JG1131" s="255"/>
      <c r="JH1131" s="255"/>
      <c r="JI1131" s="255"/>
      <c r="JJ1131" s="255"/>
      <c r="JK1131" s="255"/>
      <c r="JL1131" s="255"/>
      <c r="JM1131" s="255"/>
      <c r="JN1131" s="255"/>
      <c r="JO1131" s="255"/>
      <c r="JP1131" s="255"/>
      <c r="JQ1131" s="255"/>
      <c r="JR1131" s="255"/>
      <c r="JS1131" s="255"/>
      <c r="JT1131" s="255"/>
      <c r="JU1131" s="255"/>
      <c r="JV1131" s="255"/>
      <c r="JW1131" s="255"/>
      <c r="JX1131" s="255"/>
      <c r="JY1131" s="255"/>
      <c r="JZ1131" s="255"/>
      <c r="KA1131" s="255"/>
      <c r="KB1131" s="255"/>
      <c r="KC1131" s="255"/>
      <c r="KD1131" s="255"/>
      <c r="KE1131" s="255"/>
      <c r="KF1131" s="255"/>
      <c r="KG1131" s="255"/>
      <c r="KH1131" s="255"/>
      <c r="KI1131" s="255"/>
      <c r="KJ1131" s="255"/>
      <c r="KK1131" s="255"/>
      <c r="KL1131" s="255"/>
      <c r="KM1131" s="255"/>
      <c r="KN1131" s="255"/>
      <c r="KO1131" s="255"/>
      <c r="KP1131" s="255"/>
      <c r="KQ1131" s="255"/>
      <c r="KR1131" s="255"/>
      <c r="KS1131" s="255"/>
      <c r="KT1131" s="255"/>
      <c r="KU1131" s="255"/>
      <c r="KV1131" s="255"/>
      <c r="KW1131" s="255"/>
      <c r="KX1131" s="255"/>
      <c r="KY1131" s="255"/>
      <c r="KZ1131" s="255"/>
      <c r="LA1131" s="255"/>
      <c r="LB1131" s="255"/>
      <c r="LC1131" s="255"/>
      <c r="LD1131" s="255"/>
      <c r="LE1131" s="255"/>
      <c r="LF1131" s="255"/>
      <c r="LG1131" s="255"/>
      <c r="LH1131" s="255"/>
      <c r="LI1131" s="255"/>
      <c r="LJ1131" s="255"/>
      <c r="LK1131" s="255"/>
      <c r="LL1131" s="255"/>
      <c r="LM1131" s="255"/>
      <c r="LN1131" s="255"/>
      <c r="LO1131" s="255"/>
      <c r="LP1131" s="255"/>
      <c r="LQ1131" s="255"/>
      <c r="LR1131" s="255"/>
      <c r="LS1131" s="255"/>
      <c r="LT1131" s="255"/>
      <c r="LU1131" s="255"/>
      <c r="LV1131" s="255"/>
      <c r="LW1131" s="255"/>
      <c r="LX1131" s="255"/>
      <c r="LY1131" s="255"/>
      <c r="LZ1131" s="255"/>
      <c r="MA1131" s="255"/>
      <c r="MB1131" s="255"/>
      <c r="MC1131" s="255"/>
      <c r="MD1131" s="255"/>
      <c r="ME1131" s="255"/>
      <c r="MF1131" s="255"/>
      <c r="MG1131" s="255"/>
      <c r="MH1131" s="255"/>
      <c r="MI1131" s="255"/>
      <c r="MJ1131" s="255"/>
      <c r="MK1131" s="255"/>
      <c r="ML1131" s="255"/>
      <c r="MM1131" s="255"/>
      <c r="MN1131" s="255"/>
      <c r="MO1131" s="255"/>
      <c r="MP1131" s="255"/>
      <c r="MQ1131" s="255"/>
      <c r="MR1131" s="255"/>
      <c r="MS1131" s="255"/>
      <c r="MT1131" s="255"/>
      <c r="MU1131" s="255"/>
      <c r="MV1131" s="255"/>
      <c r="MW1131" s="255"/>
      <c r="MX1131" s="255"/>
      <c r="MY1131" s="255"/>
      <c r="MZ1131" s="255"/>
      <c r="NA1131" s="255"/>
      <c r="NB1131" s="255"/>
      <c r="NC1131" s="255"/>
      <c r="ND1131" s="255"/>
      <c r="NE1131" s="255"/>
      <c r="NF1131" s="255"/>
      <c r="NG1131" s="255"/>
      <c r="NH1131" s="255"/>
      <c r="NI1131" s="255"/>
      <c r="NJ1131" s="255"/>
      <c r="NK1131" s="255"/>
      <c r="NL1131" s="255"/>
      <c r="NM1131" s="255"/>
      <c r="NN1131" s="255"/>
      <c r="NO1131" s="255"/>
      <c r="NP1131" s="255"/>
      <c r="NQ1131" s="255"/>
      <c r="NR1131" s="255"/>
      <c r="NS1131" s="255"/>
      <c r="NT1131" s="255"/>
      <c r="NU1131" s="255"/>
      <c r="NV1131" s="255"/>
      <c r="NW1131" s="255"/>
      <c r="NX1131" s="255"/>
      <c r="NY1131" s="255"/>
      <c r="NZ1131" s="255"/>
      <c r="OA1131" s="255"/>
      <c r="OB1131" s="255"/>
      <c r="OC1131" s="255"/>
      <c r="OD1131" s="255"/>
      <c r="OE1131" s="255"/>
      <c r="OF1131" s="255"/>
      <c r="OG1131" s="255"/>
      <c r="OH1131" s="255"/>
      <c r="OI1131" s="255"/>
      <c r="OJ1131" s="255"/>
      <c r="OK1131" s="255"/>
      <c r="OL1131" s="255"/>
      <c r="OM1131" s="255"/>
      <c r="ON1131" s="255"/>
      <c r="OO1131" s="255"/>
      <c r="OP1131" s="255"/>
      <c r="OQ1131" s="255"/>
      <c r="OR1131" s="255"/>
      <c r="OS1131" s="255"/>
      <c r="OT1131" s="255"/>
      <c r="OU1131" s="255"/>
      <c r="OV1131" s="255"/>
    </row>
    <row r="1132" spans="2:412" ht="12.75" customHeight="1" outlineLevel="1" x14ac:dyDescent="0.2">
      <c r="B1132" s="232" t="s">
        <v>355</v>
      </c>
      <c r="C1132" s="236"/>
      <c r="D1132" s="236"/>
      <c r="E1132" s="236"/>
      <c r="F1132" s="236"/>
      <c r="J1132" s="237" t="s">
        <v>9</v>
      </c>
      <c r="K1132" s="236"/>
      <c r="L1132" s="252">
        <f>Input_Scen!J225</f>
        <v>1.6</v>
      </c>
      <c r="M1132" s="236"/>
      <c r="N1132" s="236"/>
      <c r="O1132" s="236"/>
      <c r="P1132" s="239"/>
      <c r="Q1132" s="236"/>
      <c r="R1132" s="282">
        <f t="shared" ref="R1132:AW1132" si="613">$L1132*R1107</f>
        <v>0</v>
      </c>
      <c r="S1132" s="282">
        <f t="shared" si="613"/>
        <v>0</v>
      </c>
      <c r="T1132" s="282">
        <f t="shared" si="613"/>
        <v>0</v>
      </c>
      <c r="U1132" s="282">
        <f t="shared" si="613"/>
        <v>0</v>
      </c>
      <c r="V1132" s="282">
        <f t="shared" si="613"/>
        <v>0</v>
      </c>
      <c r="W1132" s="282">
        <f t="shared" si="613"/>
        <v>0</v>
      </c>
      <c r="X1132" s="282">
        <f t="shared" si="613"/>
        <v>1.6</v>
      </c>
      <c r="Y1132" s="282">
        <f t="shared" si="613"/>
        <v>1.6</v>
      </c>
      <c r="Z1132" s="282">
        <f t="shared" si="613"/>
        <v>1.6</v>
      </c>
      <c r="AA1132" s="282">
        <f t="shared" si="613"/>
        <v>1.6</v>
      </c>
      <c r="AB1132" s="282">
        <f t="shared" si="613"/>
        <v>1.6</v>
      </c>
      <c r="AC1132" s="282">
        <f t="shared" si="613"/>
        <v>1.6</v>
      </c>
      <c r="AD1132" s="282">
        <f t="shared" si="613"/>
        <v>1.6</v>
      </c>
      <c r="AE1132" s="282">
        <f t="shared" si="613"/>
        <v>1.6</v>
      </c>
      <c r="AF1132" s="282">
        <f t="shared" si="613"/>
        <v>1.6</v>
      </c>
      <c r="AG1132" s="282">
        <f t="shared" si="613"/>
        <v>1.6</v>
      </c>
      <c r="AH1132" s="282">
        <f t="shared" si="613"/>
        <v>1.6</v>
      </c>
      <c r="AI1132" s="282">
        <f t="shared" si="613"/>
        <v>1.6</v>
      </c>
      <c r="AJ1132" s="282">
        <f t="shared" si="613"/>
        <v>1.6</v>
      </c>
      <c r="AK1132" s="282">
        <f t="shared" si="613"/>
        <v>1.6</v>
      </c>
      <c r="AL1132" s="282">
        <f t="shared" si="613"/>
        <v>1.6</v>
      </c>
      <c r="AM1132" s="282">
        <f t="shared" si="613"/>
        <v>1.6</v>
      </c>
      <c r="AN1132" s="282">
        <f t="shared" si="613"/>
        <v>1.6</v>
      </c>
      <c r="AO1132" s="282">
        <f t="shared" si="613"/>
        <v>0</v>
      </c>
      <c r="AP1132" s="282">
        <f t="shared" si="613"/>
        <v>0</v>
      </c>
      <c r="AQ1132" s="282">
        <f t="shared" si="613"/>
        <v>0</v>
      </c>
      <c r="AR1132" s="282">
        <f t="shared" si="613"/>
        <v>0</v>
      </c>
      <c r="AS1132" s="282">
        <f t="shared" si="613"/>
        <v>0</v>
      </c>
      <c r="AT1132" s="282">
        <f t="shared" si="613"/>
        <v>0</v>
      </c>
      <c r="AU1132" s="282">
        <f t="shared" si="613"/>
        <v>0</v>
      </c>
      <c r="AV1132" s="282">
        <f t="shared" si="613"/>
        <v>0</v>
      </c>
      <c r="AW1132" s="282">
        <f t="shared" si="613"/>
        <v>0</v>
      </c>
      <c r="AX1132" s="282">
        <f t="shared" ref="AX1132:CC1132" si="614">$L1132*AX1107</f>
        <v>0</v>
      </c>
      <c r="AY1132" s="282">
        <f t="shared" si="614"/>
        <v>0</v>
      </c>
      <c r="AZ1132" s="282">
        <f t="shared" si="614"/>
        <v>0</v>
      </c>
      <c r="BA1132" s="282">
        <f t="shared" si="614"/>
        <v>0</v>
      </c>
      <c r="BB1132" s="282">
        <f t="shared" si="614"/>
        <v>0</v>
      </c>
      <c r="BC1132" s="282">
        <f t="shared" si="614"/>
        <v>0</v>
      </c>
      <c r="BD1132" s="282">
        <f t="shared" si="614"/>
        <v>0</v>
      </c>
      <c r="BE1132" s="282">
        <f t="shared" si="614"/>
        <v>0</v>
      </c>
      <c r="BF1132" s="282">
        <f t="shared" si="614"/>
        <v>0</v>
      </c>
      <c r="BG1132" s="282">
        <f t="shared" si="614"/>
        <v>0</v>
      </c>
      <c r="BH1132" s="282">
        <f t="shared" si="614"/>
        <v>0</v>
      </c>
      <c r="BI1132" s="282">
        <f t="shared" si="614"/>
        <v>0</v>
      </c>
      <c r="BJ1132" s="282">
        <f t="shared" si="614"/>
        <v>0</v>
      </c>
      <c r="BK1132" s="282">
        <f t="shared" si="614"/>
        <v>0</v>
      </c>
      <c r="BL1132" s="282">
        <f t="shared" si="614"/>
        <v>0</v>
      </c>
      <c r="BM1132" s="282">
        <f t="shared" si="614"/>
        <v>0</v>
      </c>
      <c r="BN1132" s="282">
        <f t="shared" si="614"/>
        <v>0</v>
      </c>
      <c r="BO1132" s="282">
        <f t="shared" si="614"/>
        <v>0</v>
      </c>
      <c r="BP1132" s="282">
        <f t="shared" si="614"/>
        <v>0</v>
      </c>
      <c r="BQ1132" s="282">
        <f t="shared" si="614"/>
        <v>0</v>
      </c>
      <c r="BR1132" s="282">
        <f t="shared" si="614"/>
        <v>0</v>
      </c>
      <c r="BS1132" s="282">
        <f t="shared" si="614"/>
        <v>0</v>
      </c>
      <c r="BT1132" s="282">
        <f t="shared" si="614"/>
        <v>0</v>
      </c>
      <c r="BU1132" s="282">
        <f t="shared" si="614"/>
        <v>0</v>
      </c>
      <c r="BV1132" s="282">
        <f t="shared" si="614"/>
        <v>0</v>
      </c>
      <c r="BW1132" s="282">
        <f t="shared" si="614"/>
        <v>0</v>
      </c>
      <c r="BX1132" s="282">
        <f t="shared" si="614"/>
        <v>0</v>
      </c>
      <c r="BY1132" s="282">
        <f t="shared" si="614"/>
        <v>0</v>
      </c>
      <c r="BZ1132" s="282">
        <f t="shared" si="614"/>
        <v>0</v>
      </c>
      <c r="CA1132" s="282">
        <f t="shared" si="614"/>
        <v>0</v>
      </c>
      <c r="CB1132" s="282">
        <f t="shared" si="614"/>
        <v>0</v>
      </c>
      <c r="CC1132" s="282">
        <f t="shared" si="614"/>
        <v>0</v>
      </c>
      <c r="CD1132" s="282">
        <f t="shared" ref="CD1132:CP1132" si="615">$L1132*CD1107</f>
        <v>0</v>
      </c>
      <c r="CE1132" s="282">
        <f t="shared" si="615"/>
        <v>0</v>
      </c>
      <c r="CF1132" s="282">
        <f t="shared" si="615"/>
        <v>0</v>
      </c>
      <c r="CG1132" s="282">
        <f t="shared" si="615"/>
        <v>0</v>
      </c>
      <c r="CH1132" s="282">
        <f t="shared" si="615"/>
        <v>0</v>
      </c>
      <c r="CI1132" s="282">
        <f t="shared" si="615"/>
        <v>0</v>
      </c>
      <c r="CJ1132" s="282">
        <f t="shared" si="615"/>
        <v>0</v>
      </c>
      <c r="CK1132" s="282">
        <f t="shared" si="615"/>
        <v>0</v>
      </c>
      <c r="CL1132" s="282">
        <f t="shared" si="615"/>
        <v>0</v>
      </c>
      <c r="CM1132" s="282">
        <f t="shared" si="615"/>
        <v>0</v>
      </c>
      <c r="CN1132" s="282">
        <f t="shared" si="615"/>
        <v>0</v>
      </c>
      <c r="CO1132" s="282">
        <f t="shared" si="615"/>
        <v>0</v>
      </c>
      <c r="CP1132" s="282">
        <f t="shared" si="615"/>
        <v>0</v>
      </c>
      <c r="CQ1132" s="257"/>
      <c r="CR1132" s="257"/>
      <c r="CS1132" s="257"/>
      <c r="CT1132" s="257"/>
      <c r="CU1132" s="257"/>
      <c r="CV1132" s="257"/>
      <c r="CW1132" s="257"/>
      <c r="CX1132" s="257"/>
      <c r="CY1132" s="257"/>
      <c r="CZ1132" s="257"/>
      <c r="DA1132" s="257"/>
      <c r="DB1132" s="257"/>
      <c r="DC1132" s="257"/>
      <c r="DD1132" s="257"/>
      <c r="DE1132" s="257"/>
      <c r="DF1132" s="257"/>
      <c r="DG1132" s="257"/>
      <c r="DH1132" s="257"/>
      <c r="DI1132" s="257"/>
      <c r="DJ1132" s="257"/>
      <c r="DK1132" s="257"/>
      <c r="DL1132" s="257"/>
      <c r="DM1132" s="257"/>
      <c r="DN1132" s="257"/>
      <c r="DO1132" s="257"/>
      <c r="DP1132" s="257"/>
      <c r="DQ1132" s="257"/>
      <c r="DR1132" s="257"/>
      <c r="DS1132" s="257"/>
      <c r="DT1132" s="257"/>
      <c r="DU1132" s="257"/>
      <c r="DV1132" s="257"/>
      <c r="DW1132" s="257"/>
      <c r="DX1132" s="257"/>
      <c r="DY1132" s="257"/>
      <c r="DZ1132" s="257"/>
      <c r="EA1132" s="257"/>
      <c r="EB1132" s="257"/>
      <c r="EC1132" s="257"/>
      <c r="ED1132" s="257"/>
      <c r="EE1132" s="257"/>
      <c r="EF1132" s="257"/>
      <c r="EG1132" s="257"/>
      <c r="EH1132" s="257"/>
      <c r="EI1132" s="257"/>
      <c r="EJ1132" s="257"/>
      <c r="EK1132" s="257"/>
      <c r="EL1132" s="257"/>
      <c r="EM1132" s="257"/>
      <c r="EN1132" s="257"/>
      <c r="EO1132" s="257"/>
      <c r="EP1132" s="257"/>
      <c r="EQ1132" s="257"/>
      <c r="ER1132" s="257"/>
      <c r="ES1132" s="257"/>
      <c r="ET1132" s="257"/>
      <c r="EU1132" s="257"/>
      <c r="EV1132" s="257"/>
      <c r="EW1132" s="257"/>
      <c r="EX1132" s="257"/>
      <c r="EY1132" s="257"/>
      <c r="EZ1132" s="257"/>
      <c r="FA1132" s="257"/>
      <c r="FB1132" s="257"/>
      <c r="FC1132" s="257"/>
      <c r="FD1132" s="257"/>
      <c r="FE1132" s="257"/>
      <c r="FF1132" s="257"/>
      <c r="FG1132" s="257"/>
      <c r="FH1132" s="257"/>
      <c r="FI1132" s="257"/>
      <c r="FJ1132" s="257"/>
      <c r="FK1132" s="257"/>
      <c r="FL1132" s="257"/>
      <c r="FM1132" s="257"/>
      <c r="FN1132" s="257"/>
      <c r="FO1132" s="257"/>
      <c r="FP1132" s="257"/>
      <c r="FQ1132" s="257"/>
      <c r="FR1132" s="257"/>
      <c r="FS1132" s="257"/>
      <c r="FT1132" s="257"/>
      <c r="FU1132" s="257"/>
      <c r="FV1132" s="257"/>
      <c r="FW1132" s="257"/>
      <c r="FX1132" s="257"/>
      <c r="FY1132" s="257"/>
      <c r="FZ1132" s="257"/>
      <c r="GA1132" s="257"/>
      <c r="GB1132" s="257"/>
      <c r="GC1132" s="257"/>
      <c r="GD1132" s="257"/>
      <c r="GE1132" s="257"/>
      <c r="GF1132" s="257"/>
      <c r="GG1132" s="257"/>
      <c r="GH1132" s="257"/>
      <c r="GI1132" s="257"/>
      <c r="GJ1132" s="257"/>
      <c r="GK1132" s="257"/>
      <c r="GL1132" s="257"/>
      <c r="GM1132" s="257"/>
      <c r="GN1132" s="257"/>
      <c r="GO1132" s="257"/>
      <c r="GP1132" s="257"/>
      <c r="GQ1132" s="257"/>
      <c r="GR1132" s="257"/>
      <c r="GS1132" s="257"/>
      <c r="GT1132" s="257"/>
      <c r="GU1132" s="257"/>
      <c r="GV1132" s="257"/>
      <c r="GW1132" s="257"/>
      <c r="GX1132" s="257"/>
      <c r="GY1132" s="257"/>
      <c r="GZ1132" s="257"/>
      <c r="HA1132" s="257"/>
      <c r="HB1132" s="257"/>
      <c r="HC1132" s="257"/>
      <c r="HD1132" s="257"/>
      <c r="HE1132" s="257"/>
      <c r="HF1132" s="257"/>
      <c r="HG1132" s="257"/>
      <c r="HH1132" s="257"/>
      <c r="HI1132" s="257"/>
      <c r="HJ1132" s="257"/>
      <c r="HK1132" s="257"/>
      <c r="HL1132" s="257"/>
      <c r="HM1132" s="257"/>
      <c r="HN1132" s="257"/>
      <c r="HO1132" s="257"/>
      <c r="HP1132" s="257"/>
      <c r="HQ1132" s="257"/>
      <c r="HR1132" s="257"/>
      <c r="HS1132" s="257"/>
      <c r="HT1132" s="257"/>
      <c r="HU1132" s="257"/>
      <c r="HV1132" s="257"/>
      <c r="HW1132" s="257"/>
      <c r="HX1132" s="257"/>
      <c r="HY1132" s="257"/>
      <c r="HZ1132" s="257"/>
      <c r="IA1132" s="257"/>
      <c r="IB1132" s="257"/>
      <c r="IC1132" s="257"/>
      <c r="ID1132" s="257"/>
      <c r="IE1132" s="257"/>
      <c r="IF1132" s="257"/>
      <c r="IG1132" s="257"/>
      <c r="IH1132" s="257"/>
      <c r="II1132" s="257"/>
      <c r="IJ1132" s="257"/>
      <c r="IK1132" s="257"/>
      <c r="IL1132" s="257"/>
      <c r="IM1132" s="257"/>
      <c r="IN1132" s="257"/>
      <c r="IO1132" s="257"/>
      <c r="IP1132" s="257"/>
      <c r="IQ1132" s="257"/>
      <c r="IR1132" s="257"/>
      <c r="IS1132" s="257"/>
      <c r="IT1132" s="257"/>
      <c r="IU1132" s="257"/>
      <c r="IV1132" s="257"/>
      <c r="IW1132" s="257"/>
      <c r="IX1132" s="257"/>
      <c r="IY1132" s="257"/>
      <c r="IZ1132" s="257"/>
      <c r="JA1132" s="257"/>
      <c r="JB1132" s="257"/>
      <c r="JC1132" s="257"/>
      <c r="JD1132" s="257"/>
      <c r="JE1132" s="257"/>
      <c r="JF1132" s="257"/>
      <c r="JG1132" s="257"/>
      <c r="JH1132" s="257"/>
      <c r="JI1132" s="257"/>
      <c r="JJ1132" s="257"/>
      <c r="JK1132" s="257"/>
      <c r="JL1132" s="257"/>
      <c r="JM1132" s="257"/>
      <c r="JN1132" s="257"/>
      <c r="JO1132" s="257"/>
      <c r="JP1132" s="257"/>
      <c r="JQ1132" s="257"/>
      <c r="JR1132" s="257"/>
      <c r="JS1132" s="257"/>
      <c r="JT1132" s="257"/>
      <c r="JU1132" s="257"/>
      <c r="JV1132" s="257"/>
      <c r="JW1132" s="257"/>
      <c r="JX1132" s="257"/>
      <c r="JY1132" s="257"/>
      <c r="JZ1132" s="257"/>
      <c r="KA1132" s="257"/>
      <c r="KB1132" s="257"/>
      <c r="KC1132" s="257"/>
      <c r="KD1132" s="257"/>
      <c r="KE1132" s="257"/>
      <c r="KF1132" s="257"/>
      <c r="KG1132" s="257"/>
      <c r="KH1132" s="257"/>
      <c r="KI1132" s="257"/>
      <c r="KJ1132" s="257"/>
      <c r="KK1132" s="257"/>
      <c r="KL1132" s="257"/>
      <c r="KM1132" s="257"/>
      <c r="KN1132" s="257"/>
      <c r="KO1132" s="257"/>
      <c r="KP1132" s="257"/>
      <c r="KQ1132" s="257"/>
      <c r="KR1132" s="257"/>
      <c r="KS1132" s="257"/>
      <c r="KT1132" s="257"/>
      <c r="KU1132" s="257"/>
      <c r="KV1132" s="257"/>
      <c r="KW1132" s="257"/>
      <c r="KX1132" s="257"/>
      <c r="KY1132" s="257"/>
      <c r="KZ1132" s="257"/>
      <c r="LA1132" s="257"/>
      <c r="LB1132" s="257"/>
      <c r="LC1132" s="257"/>
      <c r="LD1132" s="257"/>
      <c r="LE1132" s="257"/>
      <c r="LF1132" s="257"/>
      <c r="LG1132" s="257"/>
      <c r="LH1132" s="257"/>
      <c r="LI1132" s="257"/>
      <c r="LJ1132" s="257"/>
      <c r="LK1132" s="257"/>
      <c r="LL1132" s="257"/>
      <c r="LM1132" s="257"/>
      <c r="LN1132" s="257"/>
      <c r="LO1132" s="257"/>
      <c r="LP1132" s="257"/>
      <c r="LQ1132" s="257"/>
      <c r="LR1132" s="257"/>
      <c r="LS1132" s="257"/>
      <c r="LT1132" s="257"/>
      <c r="LU1132" s="257"/>
      <c r="LV1132" s="257"/>
      <c r="LW1132" s="257"/>
      <c r="LX1132" s="257"/>
      <c r="LY1132" s="257"/>
      <c r="LZ1132" s="257"/>
      <c r="MA1132" s="257"/>
      <c r="MB1132" s="257"/>
      <c r="MC1132" s="257"/>
      <c r="MD1132" s="257"/>
      <c r="ME1132" s="257"/>
      <c r="MF1132" s="257"/>
      <c r="MG1132" s="257"/>
      <c r="MH1132" s="257"/>
      <c r="MI1132" s="257"/>
      <c r="MJ1132" s="257"/>
      <c r="MK1132" s="257"/>
      <c r="ML1132" s="257"/>
      <c r="MM1132" s="257"/>
      <c r="MN1132" s="257"/>
      <c r="MO1132" s="257"/>
      <c r="MP1132" s="257"/>
      <c r="MQ1132" s="257"/>
      <c r="MR1132" s="257"/>
      <c r="MS1132" s="257"/>
      <c r="MT1132" s="257"/>
      <c r="MU1132" s="257"/>
      <c r="MV1132" s="257"/>
      <c r="MW1132" s="257"/>
      <c r="MX1132" s="257"/>
      <c r="MY1132" s="257"/>
      <c r="MZ1132" s="257"/>
      <c r="NA1132" s="257"/>
      <c r="NB1132" s="257"/>
      <c r="NC1132" s="257"/>
      <c r="ND1132" s="257"/>
      <c r="NE1132" s="257"/>
      <c r="NF1132" s="257"/>
      <c r="NG1132" s="257"/>
      <c r="NH1132" s="257"/>
      <c r="NI1132" s="257"/>
      <c r="NJ1132" s="257"/>
      <c r="NK1132" s="257"/>
      <c r="NL1132" s="257"/>
      <c r="NM1132" s="257"/>
      <c r="NN1132" s="257"/>
      <c r="NO1132" s="257"/>
      <c r="NP1132" s="257"/>
      <c r="NQ1132" s="257"/>
      <c r="NR1132" s="257"/>
      <c r="NS1132" s="257"/>
      <c r="NT1132" s="257"/>
      <c r="NU1132" s="257"/>
      <c r="NV1132" s="257"/>
      <c r="NW1132" s="257"/>
      <c r="NX1132" s="257"/>
      <c r="NY1132" s="257"/>
      <c r="NZ1132" s="257"/>
      <c r="OA1132" s="257"/>
      <c r="OB1132" s="257"/>
      <c r="OC1132" s="257"/>
      <c r="OD1132" s="257"/>
      <c r="OE1132" s="257"/>
      <c r="OF1132" s="257"/>
      <c r="OG1132" s="257"/>
      <c r="OH1132" s="257"/>
      <c r="OI1132" s="257"/>
      <c r="OJ1132" s="257"/>
      <c r="OK1132" s="257"/>
      <c r="OL1132" s="257"/>
      <c r="OM1132" s="257"/>
      <c r="ON1132" s="257"/>
      <c r="OO1132" s="257"/>
      <c r="OP1132" s="257"/>
      <c r="OQ1132" s="257"/>
      <c r="OR1132" s="257"/>
      <c r="OS1132" s="257"/>
      <c r="OT1132" s="257"/>
      <c r="OU1132" s="257"/>
      <c r="OV1132" s="257"/>
    </row>
    <row r="1133" spans="2:412" ht="12.75" customHeight="1" outlineLevel="1" x14ac:dyDescent="0.2">
      <c r="B1133" s="232" t="s">
        <v>356</v>
      </c>
      <c r="C1133" s="236"/>
      <c r="D1133" s="236"/>
      <c r="E1133" s="236"/>
      <c r="F1133" s="236"/>
      <c r="J1133" s="237" t="s">
        <v>9</v>
      </c>
      <c r="K1133" s="236"/>
      <c r="L1133" s="280"/>
      <c r="M1133" s="236"/>
      <c r="N1133" s="236"/>
      <c r="O1133" s="236"/>
      <c r="P1133" s="239"/>
      <c r="Q1133" s="236"/>
      <c r="R1133" s="257">
        <f t="shared" ref="R1133:CC1133" si="616">R1128</f>
        <v>0</v>
      </c>
      <c r="S1133" s="257">
        <f t="shared" si="616"/>
        <v>0</v>
      </c>
      <c r="T1133" s="257">
        <f t="shared" si="616"/>
        <v>0</v>
      </c>
      <c r="U1133" s="257">
        <f t="shared" si="616"/>
        <v>0</v>
      </c>
      <c r="V1133" s="257">
        <f t="shared" si="616"/>
        <v>0</v>
      </c>
      <c r="W1133" s="257">
        <f t="shared" si="616"/>
        <v>0</v>
      </c>
      <c r="X1133" s="257">
        <f t="shared" si="616"/>
        <v>2.3685953720358386</v>
      </c>
      <c r="Y1133" s="257">
        <f t="shared" si="616"/>
        <v>2.4644823250390062</v>
      </c>
      <c r="Z1133" s="257">
        <f t="shared" si="616"/>
        <v>2.5281684984519259</v>
      </c>
      <c r="AA1133" s="257">
        <f t="shared" si="616"/>
        <v>2.5878750800494235</v>
      </c>
      <c r="AB1133" s="257">
        <f t="shared" si="616"/>
        <v>2.6334827692565943</v>
      </c>
      <c r="AC1133" s="257">
        <f t="shared" si="616"/>
        <v>2.7145097070584727</v>
      </c>
      <c r="AD1133" s="257">
        <f t="shared" si="616"/>
        <v>2.8424105099943824</v>
      </c>
      <c r="AE1133" s="257">
        <f t="shared" si="616"/>
        <v>2.9617161766280549</v>
      </c>
      <c r="AF1133" s="257">
        <f t="shared" si="616"/>
        <v>3.0554425304595405</v>
      </c>
      <c r="AG1133" s="257">
        <f t="shared" si="616"/>
        <v>3.1142253856131359</v>
      </c>
      <c r="AH1133" s="257">
        <f t="shared" si="616"/>
        <v>3.0909905493410905</v>
      </c>
      <c r="AI1133" s="257">
        <f t="shared" si="616"/>
        <v>3.1555243946674372</v>
      </c>
      <c r="AJ1133" s="257">
        <f t="shared" si="616"/>
        <v>3.3799251534506651</v>
      </c>
      <c r="AK1133" s="257">
        <f t="shared" si="616"/>
        <v>3.472534337833785</v>
      </c>
      <c r="AL1133" s="257">
        <f t="shared" si="616"/>
        <v>3.709513202121526</v>
      </c>
      <c r="AM1133" s="257">
        <f t="shared" si="616"/>
        <v>3.4081357852816945</v>
      </c>
      <c r="AN1133" s="257">
        <f t="shared" si="616"/>
        <v>3.2290798030593826</v>
      </c>
      <c r="AO1133" s="257">
        <f t="shared" si="616"/>
        <v>0</v>
      </c>
      <c r="AP1133" s="257">
        <f t="shared" si="616"/>
        <v>0</v>
      </c>
      <c r="AQ1133" s="257">
        <f t="shared" si="616"/>
        <v>0</v>
      </c>
      <c r="AR1133" s="257">
        <f t="shared" si="616"/>
        <v>0</v>
      </c>
      <c r="AS1133" s="257">
        <f t="shared" si="616"/>
        <v>0</v>
      </c>
      <c r="AT1133" s="257">
        <f t="shared" si="616"/>
        <v>0</v>
      </c>
      <c r="AU1133" s="257">
        <f t="shared" si="616"/>
        <v>0</v>
      </c>
      <c r="AV1133" s="257">
        <f t="shared" si="616"/>
        <v>0</v>
      </c>
      <c r="AW1133" s="257">
        <f t="shared" si="616"/>
        <v>0</v>
      </c>
      <c r="AX1133" s="257">
        <f t="shared" si="616"/>
        <v>0</v>
      </c>
      <c r="AY1133" s="257">
        <f t="shared" si="616"/>
        <v>0</v>
      </c>
      <c r="AZ1133" s="257">
        <f t="shared" si="616"/>
        <v>0</v>
      </c>
      <c r="BA1133" s="257">
        <f t="shared" si="616"/>
        <v>0</v>
      </c>
      <c r="BB1133" s="257">
        <f t="shared" si="616"/>
        <v>0</v>
      </c>
      <c r="BC1133" s="257">
        <f t="shared" si="616"/>
        <v>0</v>
      </c>
      <c r="BD1133" s="257">
        <f t="shared" si="616"/>
        <v>0</v>
      </c>
      <c r="BE1133" s="257">
        <f t="shared" si="616"/>
        <v>0</v>
      </c>
      <c r="BF1133" s="257">
        <f t="shared" si="616"/>
        <v>0</v>
      </c>
      <c r="BG1133" s="257">
        <f t="shared" si="616"/>
        <v>0</v>
      </c>
      <c r="BH1133" s="257">
        <f t="shared" si="616"/>
        <v>0</v>
      </c>
      <c r="BI1133" s="257">
        <f t="shared" si="616"/>
        <v>0</v>
      </c>
      <c r="BJ1133" s="257">
        <f t="shared" si="616"/>
        <v>0</v>
      </c>
      <c r="BK1133" s="257">
        <f t="shared" si="616"/>
        <v>0</v>
      </c>
      <c r="BL1133" s="257">
        <f t="shared" si="616"/>
        <v>0</v>
      </c>
      <c r="BM1133" s="257">
        <f t="shared" si="616"/>
        <v>0</v>
      </c>
      <c r="BN1133" s="257">
        <f t="shared" si="616"/>
        <v>0</v>
      </c>
      <c r="BO1133" s="257">
        <f t="shared" si="616"/>
        <v>0</v>
      </c>
      <c r="BP1133" s="257">
        <f t="shared" si="616"/>
        <v>0</v>
      </c>
      <c r="BQ1133" s="257">
        <f t="shared" si="616"/>
        <v>0</v>
      </c>
      <c r="BR1133" s="257">
        <f t="shared" si="616"/>
        <v>0</v>
      </c>
      <c r="BS1133" s="257">
        <f t="shared" si="616"/>
        <v>0</v>
      </c>
      <c r="BT1133" s="257">
        <f t="shared" si="616"/>
        <v>0</v>
      </c>
      <c r="BU1133" s="257">
        <f t="shared" si="616"/>
        <v>0</v>
      </c>
      <c r="BV1133" s="257">
        <f t="shared" si="616"/>
        <v>0</v>
      </c>
      <c r="BW1133" s="257">
        <f t="shared" si="616"/>
        <v>0</v>
      </c>
      <c r="BX1133" s="257">
        <f t="shared" si="616"/>
        <v>0</v>
      </c>
      <c r="BY1133" s="257">
        <f t="shared" si="616"/>
        <v>0</v>
      </c>
      <c r="BZ1133" s="257">
        <f t="shared" si="616"/>
        <v>0</v>
      </c>
      <c r="CA1133" s="257">
        <f t="shared" si="616"/>
        <v>0</v>
      </c>
      <c r="CB1133" s="257">
        <f t="shared" si="616"/>
        <v>0</v>
      </c>
      <c r="CC1133" s="257">
        <f t="shared" si="616"/>
        <v>0</v>
      </c>
      <c r="CD1133" s="257">
        <f t="shared" ref="CD1133:CP1133" si="617">CD1128</f>
        <v>0</v>
      </c>
      <c r="CE1133" s="257">
        <f t="shared" si="617"/>
        <v>0</v>
      </c>
      <c r="CF1133" s="257">
        <f t="shared" si="617"/>
        <v>0</v>
      </c>
      <c r="CG1133" s="257">
        <f t="shared" si="617"/>
        <v>0</v>
      </c>
      <c r="CH1133" s="257">
        <f t="shared" si="617"/>
        <v>0</v>
      </c>
      <c r="CI1133" s="257">
        <f t="shared" si="617"/>
        <v>0</v>
      </c>
      <c r="CJ1133" s="257">
        <f t="shared" si="617"/>
        <v>0</v>
      </c>
      <c r="CK1133" s="257">
        <f t="shared" si="617"/>
        <v>0</v>
      </c>
      <c r="CL1133" s="257">
        <f t="shared" si="617"/>
        <v>0</v>
      </c>
      <c r="CM1133" s="257">
        <f t="shared" si="617"/>
        <v>0</v>
      </c>
      <c r="CN1133" s="257">
        <f t="shared" si="617"/>
        <v>0</v>
      </c>
      <c r="CO1133" s="257">
        <f t="shared" si="617"/>
        <v>0</v>
      </c>
      <c r="CP1133" s="257">
        <f t="shared" si="617"/>
        <v>0</v>
      </c>
      <c r="CQ1133" s="257"/>
      <c r="CR1133" s="257"/>
      <c r="CS1133" s="257"/>
      <c r="CT1133" s="257"/>
      <c r="CU1133" s="257"/>
      <c r="CV1133" s="257"/>
      <c r="CW1133" s="257"/>
      <c r="CX1133" s="257"/>
      <c r="CY1133" s="257"/>
      <c r="CZ1133" s="257"/>
      <c r="DA1133" s="257"/>
      <c r="DB1133" s="257"/>
      <c r="DC1133" s="257"/>
      <c r="DD1133" s="257"/>
      <c r="DE1133" s="257"/>
      <c r="DF1133" s="257"/>
      <c r="DG1133" s="257"/>
      <c r="DH1133" s="257"/>
      <c r="DI1133" s="257"/>
      <c r="DJ1133" s="257"/>
      <c r="DK1133" s="257"/>
      <c r="DL1133" s="257"/>
      <c r="DM1133" s="257"/>
      <c r="DN1133" s="257"/>
      <c r="DO1133" s="257"/>
      <c r="DP1133" s="257"/>
      <c r="DQ1133" s="257"/>
      <c r="DR1133" s="257"/>
      <c r="DS1133" s="257"/>
      <c r="DT1133" s="257"/>
      <c r="DU1133" s="257"/>
      <c r="DV1133" s="257"/>
      <c r="DW1133" s="257"/>
      <c r="DX1133" s="257"/>
      <c r="DY1133" s="257"/>
      <c r="DZ1133" s="257"/>
      <c r="EA1133" s="257"/>
      <c r="EB1133" s="257"/>
      <c r="EC1133" s="257"/>
      <c r="ED1133" s="257"/>
      <c r="EE1133" s="257"/>
      <c r="EF1133" s="257"/>
      <c r="EG1133" s="257"/>
      <c r="EH1133" s="257"/>
      <c r="EI1133" s="257"/>
      <c r="EJ1133" s="257"/>
      <c r="EK1133" s="257"/>
      <c r="EL1133" s="257"/>
      <c r="EM1133" s="257"/>
      <c r="EN1133" s="257"/>
      <c r="EO1133" s="257"/>
      <c r="EP1133" s="257"/>
      <c r="EQ1133" s="257"/>
      <c r="ER1133" s="257"/>
      <c r="ES1133" s="257"/>
      <c r="ET1133" s="257"/>
      <c r="EU1133" s="257"/>
      <c r="EV1133" s="257"/>
      <c r="EW1133" s="257"/>
      <c r="EX1133" s="257"/>
      <c r="EY1133" s="257"/>
      <c r="EZ1133" s="257"/>
      <c r="FA1133" s="257"/>
      <c r="FB1133" s="257"/>
      <c r="FC1133" s="257"/>
      <c r="FD1133" s="257"/>
      <c r="FE1133" s="257"/>
      <c r="FF1133" s="257"/>
      <c r="FG1133" s="257"/>
      <c r="FH1133" s="257"/>
      <c r="FI1133" s="257"/>
      <c r="FJ1133" s="257"/>
      <c r="FK1133" s="257"/>
      <c r="FL1133" s="257"/>
      <c r="FM1133" s="257"/>
      <c r="FN1133" s="257"/>
      <c r="FO1133" s="257"/>
      <c r="FP1133" s="257"/>
      <c r="FQ1133" s="257"/>
      <c r="FR1133" s="257"/>
      <c r="FS1133" s="257"/>
      <c r="FT1133" s="257"/>
      <c r="FU1133" s="257"/>
      <c r="FV1133" s="257"/>
      <c r="FW1133" s="257"/>
      <c r="FX1133" s="257"/>
      <c r="FY1133" s="257"/>
      <c r="FZ1133" s="257"/>
      <c r="GA1133" s="257"/>
      <c r="GB1133" s="257"/>
      <c r="GC1133" s="257"/>
      <c r="GD1133" s="257"/>
      <c r="GE1133" s="257"/>
      <c r="GF1133" s="257"/>
      <c r="GG1133" s="257"/>
      <c r="GH1133" s="257"/>
      <c r="GI1133" s="257"/>
      <c r="GJ1133" s="257"/>
      <c r="GK1133" s="257"/>
      <c r="GL1133" s="257"/>
      <c r="GM1133" s="257"/>
      <c r="GN1133" s="257"/>
      <c r="GO1133" s="257"/>
      <c r="GP1133" s="257"/>
      <c r="GQ1133" s="257"/>
      <c r="GR1133" s="257"/>
      <c r="GS1133" s="257"/>
      <c r="GT1133" s="257"/>
      <c r="GU1133" s="257"/>
      <c r="GV1133" s="257"/>
      <c r="GW1133" s="257"/>
      <c r="GX1133" s="257"/>
      <c r="GY1133" s="257"/>
      <c r="GZ1133" s="257"/>
      <c r="HA1133" s="257"/>
      <c r="HB1133" s="257"/>
      <c r="HC1133" s="257"/>
      <c r="HD1133" s="257"/>
      <c r="HE1133" s="257"/>
      <c r="HF1133" s="257"/>
      <c r="HG1133" s="257"/>
      <c r="HH1133" s="257"/>
      <c r="HI1133" s="257"/>
      <c r="HJ1133" s="257"/>
      <c r="HK1133" s="257"/>
      <c r="HL1133" s="257"/>
      <c r="HM1133" s="257"/>
      <c r="HN1133" s="257"/>
      <c r="HO1133" s="257"/>
      <c r="HP1133" s="257"/>
      <c r="HQ1133" s="257"/>
      <c r="HR1133" s="257"/>
      <c r="HS1133" s="257"/>
      <c r="HT1133" s="257"/>
      <c r="HU1133" s="257"/>
      <c r="HV1133" s="257"/>
      <c r="HW1133" s="257"/>
      <c r="HX1133" s="257"/>
      <c r="HY1133" s="257"/>
      <c r="HZ1133" s="257"/>
      <c r="IA1133" s="257"/>
      <c r="IB1133" s="257"/>
      <c r="IC1133" s="257"/>
      <c r="ID1133" s="257"/>
      <c r="IE1133" s="257"/>
      <c r="IF1133" s="257"/>
      <c r="IG1133" s="257"/>
      <c r="IH1133" s="257"/>
      <c r="II1133" s="257"/>
      <c r="IJ1133" s="257"/>
      <c r="IK1133" s="257"/>
      <c r="IL1133" s="257"/>
      <c r="IM1133" s="257"/>
      <c r="IN1133" s="257"/>
      <c r="IO1133" s="257"/>
      <c r="IP1133" s="257"/>
      <c r="IQ1133" s="257"/>
      <c r="IR1133" s="257"/>
      <c r="IS1133" s="257"/>
      <c r="IT1133" s="257"/>
      <c r="IU1133" s="257"/>
      <c r="IV1133" s="257"/>
      <c r="IW1133" s="257"/>
      <c r="IX1133" s="257"/>
      <c r="IY1133" s="257"/>
      <c r="IZ1133" s="257"/>
      <c r="JA1133" s="257"/>
      <c r="JB1133" s="257"/>
      <c r="JC1133" s="257"/>
      <c r="JD1133" s="257"/>
      <c r="JE1133" s="257"/>
      <c r="JF1133" s="257"/>
      <c r="JG1133" s="257"/>
      <c r="JH1133" s="257"/>
      <c r="JI1133" s="257"/>
      <c r="JJ1133" s="257"/>
      <c r="JK1133" s="257"/>
      <c r="JL1133" s="257"/>
      <c r="JM1133" s="257"/>
      <c r="JN1133" s="257"/>
      <c r="JO1133" s="257"/>
      <c r="JP1133" s="257"/>
      <c r="JQ1133" s="257"/>
      <c r="JR1133" s="257"/>
      <c r="JS1133" s="257"/>
      <c r="JT1133" s="257"/>
      <c r="JU1133" s="257"/>
      <c r="JV1133" s="257"/>
      <c r="JW1133" s="257"/>
      <c r="JX1133" s="257"/>
      <c r="JY1133" s="257"/>
      <c r="JZ1133" s="257"/>
      <c r="KA1133" s="257"/>
      <c r="KB1133" s="257"/>
      <c r="KC1133" s="257"/>
      <c r="KD1133" s="257"/>
      <c r="KE1133" s="257"/>
      <c r="KF1133" s="257"/>
      <c r="KG1133" s="257"/>
      <c r="KH1133" s="257"/>
      <c r="KI1133" s="257"/>
      <c r="KJ1133" s="257"/>
      <c r="KK1133" s="257"/>
      <c r="KL1133" s="257"/>
      <c r="KM1133" s="257"/>
      <c r="KN1133" s="257"/>
      <c r="KO1133" s="257"/>
      <c r="KP1133" s="257"/>
      <c r="KQ1133" s="257"/>
      <c r="KR1133" s="257"/>
      <c r="KS1133" s="257"/>
      <c r="KT1133" s="257"/>
      <c r="KU1133" s="257"/>
      <c r="KV1133" s="257"/>
      <c r="KW1133" s="257"/>
      <c r="KX1133" s="257"/>
      <c r="KY1133" s="257"/>
      <c r="KZ1133" s="257"/>
      <c r="LA1133" s="257"/>
      <c r="LB1133" s="257"/>
      <c r="LC1133" s="257"/>
      <c r="LD1133" s="257"/>
      <c r="LE1133" s="257"/>
      <c r="LF1133" s="257"/>
      <c r="LG1133" s="257"/>
      <c r="LH1133" s="257"/>
      <c r="LI1133" s="257"/>
      <c r="LJ1133" s="257"/>
      <c r="LK1133" s="257"/>
      <c r="LL1133" s="257"/>
      <c r="LM1133" s="257"/>
      <c r="LN1133" s="257"/>
      <c r="LO1133" s="257"/>
      <c r="LP1133" s="257"/>
      <c r="LQ1133" s="257"/>
      <c r="LR1133" s="257"/>
      <c r="LS1133" s="257"/>
      <c r="LT1133" s="257"/>
      <c r="LU1133" s="257"/>
      <c r="LV1133" s="257"/>
      <c r="LW1133" s="257"/>
      <c r="LX1133" s="257"/>
      <c r="LY1133" s="257"/>
      <c r="LZ1133" s="257"/>
      <c r="MA1133" s="257"/>
      <c r="MB1133" s="257"/>
      <c r="MC1133" s="257"/>
      <c r="MD1133" s="257"/>
      <c r="ME1133" s="257"/>
      <c r="MF1133" s="257"/>
      <c r="MG1133" s="257"/>
      <c r="MH1133" s="257"/>
      <c r="MI1133" s="257"/>
      <c r="MJ1133" s="257"/>
      <c r="MK1133" s="257"/>
      <c r="ML1133" s="257"/>
      <c r="MM1133" s="257"/>
      <c r="MN1133" s="257"/>
      <c r="MO1133" s="257"/>
      <c r="MP1133" s="257"/>
      <c r="MQ1133" s="257"/>
      <c r="MR1133" s="257"/>
      <c r="MS1133" s="257"/>
      <c r="MT1133" s="257"/>
      <c r="MU1133" s="257"/>
      <c r="MV1133" s="257"/>
      <c r="MW1133" s="257"/>
      <c r="MX1133" s="257"/>
      <c r="MY1133" s="257"/>
      <c r="MZ1133" s="257"/>
      <c r="NA1133" s="257"/>
      <c r="NB1133" s="257"/>
      <c r="NC1133" s="257"/>
      <c r="ND1133" s="257"/>
      <c r="NE1133" s="257"/>
      <c r="NF1133" s="257"/>
      <c r="NG1133" s="257"/>
      <c r="NH1133" s="257"/>
      <c r="NI1133" s="257"/>
      <c r="NJ1133" s="257"/>
      <c r="NK1133" s="257"/>
      <c r="NL1133" s="257"/>
      <c r="NM1133" s="257"/>
      <c r="NN1133" s="257"/>
      <c r="NO1133" s="257"/>
      <c r="NP1133" s="257"/>
      <c r="NQ1133" s="257"/>
      <c r="NR1133" s="257"/>
      <c r="NS1133" s="257"/>
      <c r="NT1133" s="257"/>
      <c r="NU1133" s="257"/>
      <c r="NV1133" s="257"/>
      <c r="NW1133" s="257"/>
      <c r="NX1133" s="257"/>
      <c r="NY1133" s="257"/>
      <c r="NZ1133" s="257"/>
      <c r="OA1133" s="257"/>
      <c r="OB1133" s="257"/>
      <c r="OC1133" s="257"/>
      <c r="OD1133" s="257"/>
      <c r="OE1133" s="257"/>
      <c r="OF1133" s="257"/>
      <c r="OG1133" s="257"/>
      <c r="OH1133" s="257"/>
      <c r="OI1133" s="257"/>
      <c r="OJ1133" s="257"/>
      <c r="OK1133" s="257"/>
      <c r="OL1133" s="257"/>
      <c r="OM1133" s="257"/>
      <c r="ON1133" s="257"/>
      <c r="OO1133" s="257"/>
      <c r="OP1133" s="257"/>
      <c r="OQ1133" s="257"/>
      <c r="OR1133" s="257"/>
      <c r="OS1133" s="257"/>
      <c r="OT1133" s="257"/>
      <c r="OU1133" s="257"/>
      <c r="OV1133" s="257"/>
    </row>
    <row r="1134" spans="2:412" ht="12.75" customHeight="1" outlineLevel="1" x14ac:dyDescent="0.2">
      <c r="B1134" s="232" t="s">
        <v>342</v>
      </c>
      <c r="C1134" s="236"/>
      <c r="D1134" s="236"/>
      <c r="E1134" s="236"/>
      <c r="F1134" s="236"/>
      <c r="J1134" s="237" t="s">
        <v>227</v>
      </c>
      <c r="K1134" s="236"/>
      <c r="L1134" s="168" t="b">
        <f>AND(R1134:OV1134)</f>
        <v>1</v>
      </c>
      <c r="M1134" s="236"/>
      <c r="N1134" s="236"/>
      <c r="O1134" s="236"/>
      <c r="P1134" s="239"/>
      <c r="Q1134" s="236"/>
      <c r="R1134" s="147" t="str">
        <f t="shared" ref="R1134:CC1134" si="618">IF(AND(R$7="Ops",R1127&gt;0),R1133&gt;=R1132,"")</f>
        <v/>
      </c>
      <c r="S1134" s="147" t="str">
        <f t="shared" si="618"/>
        <v/>
      </c>
      <c r="T1134" s="147" t="str">
        <f t="shared" si="618"/>
        <v/>
      </c>
      <c r="U1134" s="147" t="str">
        <f t="shared" si="618"/>
        <v/>
      </c>
      <c r="V1134" s="147" t="str">
        <f t="shared" si="618"/>
        <v/>
      </c>
      <c r="W1134" s="147" t="str">
        <f t="shared" si="618"/>
        <v/>
      </c>
      <c r="X1134" s="147" t="b">
        <f t="shared" si="618"/>
        <v>1</v>
      </c>
      <c r="Y1134" s="147" t="b">
        <f t="shared" si="618"/>
        <v>1</v>
      </c>
      <c r="Z1134" s="147" t="b">
        <f t="shared" si="618"/>
        <v>1</v>
      </c>
      <c r="AA1134" s="147" t="b">
        <f t="shared" si="618"/>
        <v>1</v>
      </c>
      <c r="AB1134" s="147" t="b">
        <f t="shared" si="618"/>
        <v>1</v>
      </c>
      <c r="AC1134" s="147" t="b">
        <f t="shared" si="618"/>
        <v>1</v>
      </c>
      <c r="AD1134" s="147" t="b">
        <f t="shared" si="618"/>
        <v>1</v>
      </c>
      <c r="AE1134" s="147" t="b">
        <f t="shared" si="618"/>
        <v>1</v>
      </c>
      <c r="AF1134" s="147" t="b">
        <f t="shared" si="618"/>
        <v>1</v>
      </c>
      <c r="AG1134" s="147" t="b">
        <f t="shared" si="618"/>
        <v>1</v>
      </c>
      <c r="AH1134" s="147" t="b">
        <f t="shared" si="618"/>
        <v>1</v>
      </c>
      <c r="AI1134" s="147" t="b">
        <f t="shared" si="618"/>
        <v>1</v>
      </c>
      <c r="AJ1134" s="147" t="b">
        <f t="shared" si="618"/>
        <v>1</v>
      </c>
      <c r="AK1134" s="147" t="b">
        <f t="shared" si="618"/>
        <v>1</v>
      </c>
      <c r="AL1134" s="147" t="b">
        <f t="shared" si="618"/>
        <v>1</v>
      </c>
      <c r="AM1134" s="147" t="b">
        <f t="shared" si="618"/>
        <v>1</v>
      </c>
      <c r="AN1134" s="147" t="b">
        <f t="shared" si="618"/>
        <v>1</v>
      </c>
      <c r="AO1134" s="147" t="str">
        <f t="shared" si="618"/>
        <v/>
      </c>
      <c r="AP1134" s="147" t="str">
        <f t="shared" si="618"/>
        <v/>
      </c>
      <c r="AQ1134" s="147" t="str">
        <f t="shared" si="618"/>
        <v/>
      </c>
      <c r="AR1134" s="147" t="str">
        <f t="shared" si="618"/>
        <v/>
      </c>
      <c r="AS1134" s="147" t="str">
        <f t="shared" si="618"/>
        <v/>
      </c>
      <c r="AT1134" s="147" t="str">
        <f t="shared" si="618"/>
        <v/>
      </c>
      <c r="AU1134" s="147" t="str">
        <f t="shared" si="618"/>
        <v/>
      </c>
      <c r="AV1134" s="147" t="str">
        <f t="shared" si="618"/>
        <v/>
      </c>
      <c r="AW1134" s="147" t="str">
        <f t="shared" si="618"/>
        <v/>
      </c>
      <c r="AX1134" s="147" t="str">
        <f t="shared" si="618"/>
        <v/>
      </c>
      <c r="AY1134" s="147" t="str">
        <f t="shared" si="618"/>
        <v/>
      </c>
      <c r="AZ1134" s="147" t="str">
        <f t="shared" si="618"/>
        <v/>
      </c>
      <c r="BA1134" s="147" t="str">
        <f t="shared" si="618"/>
        <v/>
      </c>
      <c r="BB1134" s="147" t="str">
        <f t="shared" si="618"/>
        <v/>
      </c>
      <c r="BC1134" s="147" t="str">
        <f t="shared" si="618"/>
        <v/>
      </c>
      <c r="BD1134" s="147" t="str">
        <f t="shared" si="618"/>
        <v/>
      </c>
      <c r="BE1134" s="147" t="str">
        <f t="shared" si="618"/>
        <v/>
      </c>
      <c r="BF1134" s="147" t="str">
        <f t="shared" si="618"/>
        <v/>
      </c>
      <c r="BG1134" s="147" t="str">
        <f t="shared" si="618"/>
        <v/>
      </c>
      <c r="BH1134" s="147" t="str">
        <f t="shared" si="618"/>
        <v/>
      </c>
      <c r="BI1134" s="147" t="str">
        <f t="shared" si="618"/>
        <v/>
      </c>
      <c r="BJ1134" s="147" t="str">
        <f t="shared" si="618"/>
        <v/>
      </c>
      <c r="BK1134" s="147" t="str">
        <f t="shared" si="618"/>
        <v/>
      </c>
      <c r="BL1134" s="147" t="str">
        <f t="shared" si="618"/>
        <v/>
      </c>
      <c r="BM1134" s="147" t="str">
        <f t="shared" si="618"/>
        <v/>
      </c>
      <c r="BN1134" s="147" t="str">
        <f t="shared" si="618"/>
        <v/>
      </c>
      <c r="BO1134" s="147" t="str">
        <f t="shared" si="618"/>
        <v/>
      </c>
      <c r="BP1134" s="147" t="str">
        <f t="shared" si="618"/>
        <v/>
      </c>
      <c r="BQ1134" s="147" t="str">
        <f t="shared" si="618"/>
        <v/>
      </c>
      <c r="BR1134" s="147" t="str">
        <f t="shared" si="618"/>
        <v/>
      </c>
      <c r="BS1134" s="147" t="str">
        <f t="shared" si="618"/>
        <v/>
      </c>
      <c r="BT1134" s="147" t="str">
        <f t="shared" si="618"/>
        <v/>
      </c>
      <c r="BU1134" s="147" t="str">
        <f t="shared" si="618"/>
        <v/>
      </c>
      <c r="BV1134" s="147" t="str">
        <f t="shared" si="618"/>
        <v/>
      </c>
      <c r="BW1134" s="147" t="str">
        <f t="shared" si="618"/>
        <v/>
      </c>
      <c r="BX1134" s="147" t="str">
        <f t="shared" si="618"/>
        <v/>
      </c>
      <c r="BY1134" s="147" t="str">
        <f t="shared" si="618"/>
        <v/>
      </c>
      <c r="BZ1134" s="147" t="str">
        <f t="shared" si="618"/>
        <v/>
      </c>
      <c r="CA1134" s="147" t="str">
        <f t="shared" si="618"/>
        <v/>
      </c>
      <c r="CB1134" s="147" t="str">
        <f t="shared" si="618"/>
        <v/>
      </c>
      <c r="CC1134" s="147" t="str">
        <f t="shared" si="618"/>
        <v/>
      </c>
      <c r="CD1134" s="147" t="str">
        <f t="shared" ref="CD1134:CP1134" si="619">IF(AND(CD$7="Ops",CD1127&gt;0),CD1133&gt;=CD1132,"")</f>
        <v/>
      </c>
      <c r="CE1134" s="147" t="str">
        <f t="shared" si="619"/>
        <v/>
      </c>
      <c r="CF1134" s="147" t="str">
        <f t="shared" si="619"/>
        <v/>
      </c>
      <c r="CG1134" s="147" t="str">
        <f t="shared" si="619"/>
        <v/>
      </c>
      <c r="CH1134" s="147" t="str">
        <f t="shared" si="619"/>
        <v/>
      </c>
      <c r="CI1134" s="147" t="str">
        <f t="shared" si="619"/>
        <v/>
      </c>
      <c r="CJ1134" s="147" t="str">
        <f t="shared" si="619"/>
        <v/>
      </c>
      <c r="CK1134" s="147" t="str">
        <f t="shared" si="619"/>
        <v/>
      </c>
      <c r="CL1134" s="147" t="str">
        <f t="shared" si="619"/>
        <v/>
      </c>
      <c r="CM1134" s="147" t="str">
        <f t="shared" si="619"/>
        <v/>
      </c>
      <c r="CN1134" s="147" t="str">
        <f t="shared" si="619"/>
        <v/>
      </c>
      <c r="CO1134" s="147" t="str">
        <f t="shared" si="619"/>
        <v/>
      </c>
      <c r="CP1134" s="147" t="str">
        <f t="shared" si="619"/>
        <v/>
      </c>
      <c r="CQ1134" s="40"/>
      <c r="CR1134" s="40"/>
      <c r="CS1134" s="40"/>
      <c r="CT1134" s="40"/>
      <c r="CU1134" s="40"/>
      <c r="CV1134" s="40"/>
      <c r="CW1134" s="40"/>
      <c r="CX1134" s="40"/>
      <c r="CY1134" s="40"/>
      <c r="CZ1134" s="40"/>
      <c r="DA1134" s="40"/>
      <c r="DB1134" s="40"/>
      <c r="DC1134" s="40"/>
      <c r="DD1134" s="40"/>
      <c r="DE1134" s="40"/>
      <c r="DF1134" s="40"/>
      <c r="DG1134" s="40"/>
      <c r="DH1134" s="40"/>
      <c r="DI1134" s="40"/>
      <c r="DJ1134" s="40"/>
      <c r="DK1134" s="40"/>
      <c r="DL1134" s="40"/>
      <c r="DM1134" s="40"/>
      <c r="DN1134" s="40"/>
      <c r="DO1134" s="40"/>
      <c r="DP1134" s="40"/>
      <c r="DQ1134" s="40"/>
      <c r="DR1134" s="40"/>
      <c r="DS1134" s="40"/>
      <c r="DT1134" s="40"/>
      <c r="DU1134" s="40"/>
      <c r="DV1134" s="40"/>
      <c r="DW1134" s="40"/>
      <c r="DX1134" s="40"/>
      <c r="DY1134" s="40"/>
      <c r="DZ1134" s="40"/>
      <c r="EA1134" s="40"/>
      <c r="EB1134" s="40"/>
      <c r="EC1134" s="40"/>
      <c r="ED1134" s="40"/>
      <c r="EE1134" s="40"/>
      <c r="EF1134" s="40"/>
      <c r="EG1134" s="40"/>
      <c r="EH1134" s="40"/>
      <c r="EI1134" s="40"/>
      <c r="EJ1134" s="40"/>
      <c r="EK1134" s="40"/>
      <c r="EL1134" s="40"/>
      <c r="EM1134" s="40"/>
      <c r="EN1134" s="40"/>
      <c r="EO1134" s="40"/>
      <c r="EP1134" s="40"/>
      <c r="EQ1134" s="40"/>
      <c r="ER1134" s="40"/>
      <c r="ES1134" s="40"/>
      <c r="ET1134" s="40"/>
      <c r="EU1134" s="40"/>
      <c r="EV1134" s="40"/>
      <c r="EW1134" s="40"/>
      <c r="EX1134" s="40"/>
      <c r="EY1134" s="40"/>
      <c r="EZ1134" s="40"/>
      <c r="FA1134" s="40"/>
      <c r="FB1134" s="40"/>
      <c r="FC1134" s="40"/>
      <c r="FD1134" s="40"/>
      <c r="FE1134" s="40"/>
      <c r="FF1134" s="40"/>
      <c r="FG1134" s="40"/>
      <c r="FH1134" s="40"/>
      <c r="FI1134" s="40"/>
      <c r="FJ1134" s="40"/>
      <c r="FK1134" s="40"/>
      <c r="FL1134" s="40"/>
      <c r="FM1134" s="40"/>
      <c r="FN1134" s="40"/>
      <c r="FO1134" s="40"/>
      <c r="FP1134" s="40"/>
      <c r="FQ1134" s="40"/>
      <c r="FR1134" s="40"/>
      <c r="FS1134" s="40"/>
      <c r="FT1134" s="40"/>
      <c r="FU1134" s="40"/>
      <c r="FV1134" s="40"/>
      <c r="FW1134" s="40"/>
      <c r="FX1134" s="40"/>
      <c r="FY1134" s="40"/>
      <c r="FZ1134" s="40"/>
      <c r="GA1134" s="40"/>
      <c r="GB1134" s="40"/>
      <c r="GC1134" s="40"/>
      <c r="GD1134" s="40"/>
      <c r="GE1134" s="40"/>
      <c r="GF1134" s="40"/>
      <c r="GG1134" s="40"/>
      <c r="GH1134" s="40"/>
      <c r="GI1134" s="40"/>
      <c r="GJ1134" s="40"/>
      <c r="GK1134" s="40"/>
      <c r="GL1134" s="40"/>
      <c r="GM1134" s="40"/>
      <c r="GN1134" s="40"/>
      <c r="GO1134" s="40"/>
      <c r="GP1134" s="40"/>
      <c r="GQ1134" s="40"/>
      <c r="GR1134" s="40"/>
      <c r="GS1134" s="40"/>
      <c r="GT1134" s="40"/>
      <c r="GU1134" s="40"/>
      <c r="GV1134" s="40"/>
      <c r="GW1134" s="40"/>
      <c r="GX1134" s="40"/>
      <c r="GY1134" s="40"/>
      <c r="GZ1134" s="40"/>
      <c r="HA1134" s="40"/>
      <c r="HB1134" s="40"/>
      <c r="HC1134" s="40"/>
      <c r="HD1134" s="40"/>
      <c r="HE1134" s="40"/>
      <c r="HF1134" s="40"/>
      <c r="HG1134" s="40"/>
      <c r="HH1134" s="40"/>
      <c r="HI1134" s="40"/>
      <c r="HJ1134" s="40"/>
      <c r="HK1134" s="40"/>
      <c r="HL1134" s="40"/>
      <c r="HM1134" s="40"/>
      <c r="HN1134" s="40"/>
      <c r="HO1134" s="40"/>
      <c r="HP1134" s="40"/>
      <c r="HQ1134" s="40"/>
      <c r="HR1134" s="40"/>
      <c r="HS1134" s="40"/>
      <c r="HT1134" s="40"/>
      <c r="HU1134" s="40"/>
      <c r="HV1134" s="40"/>
      <c r="HW1134" s="40"/>
      <c r="HX1134" s="40"/>
      <c r="HY1134" s="40"/>
      <c r="HZ1134" s="40"/>
      <c r="IA1134" s="40"/>
      <c r="IB1134" s="40"/>
      <c r="IC1134" s="40"/>
      <c r="ID1134" s="40"/>
      <c r="IE1134" s="40"/>
      <c r="IF1134" s="40"/>
      <c r="IG1134" s="40"/>
      <c r="IH1134" s="40"/>
      <c r="II1134" s="40"/>
      <c r="IJ1134" s="40"/>
      <c r="IK1134" s="40"/>
      <c r="IL1134" s="40"/>
      <c r="IM1134" s="40"/>
      <c r="IN1134" s="40"/>
      <c r="IO1134" s="40"/>
      <c r="IP1134" s="40"/>
      <c r="IQ1134" s="40"/>
      <c r="IR1134" s="40"/>
      <c r="IS1134" s="40"/>
      <c r="IT1134" s="40"/>
      <c r="IU1134" s="40"/>
      <c r="IV1134" s="40"/>
      <c r="IW1134" s="40"/>
      <c r="IX1134" s="40"/>
      <c r="IY1134" s="40"/>
      <c r="IZ1134" s="40"/>
      <c r="JA1134" s="40"/>
      <c r="JB1134" s="40"/>
      <c r="JC1134" s="40"/>
      <c r="JD1134" s="40"/>
      <c r="JE1134" s="40"/>
      <c r="JF1134" s="40"/>
      <c r="JG1134" s="40"/>
      <c r="JH1134" s="40"/>
      <c r="JI1134" s="40"/>
      <c r="JJ1134" s="40"/>
      <c r="JK1134" s="40"/>
      <c r="JL1134" s="40"/>
      <c r="JM1134" s="40"/>
      <c r="JN1134" s="40"/>
      <c r="JO1134" s="40"/>
      <c r="JP1134" s="40"/>
      <c r="JQ1134" s="40"/>
      <c r="JR1134" s="40"/>
      <c r="JS1134" s="40"/>
      <c r="JT1134" s="40"/>
      <c r="JU1134" s="40"/>
      <c r="JV1134" s="40"/>
      <c r="JW1134" s="40"/>
      <c r="JX1134" s="40"/>
      <c r="JY1134" s="40"/>
      <c r="JZ1134" s="40"/>
      <c r="KA1134" s="40"/>
      <c r="KB1134" s="40"/>
      <c r="KC1134" s="40"/>
      <c r="KD1134" s="40"/>
      <c r="KE1134" s="40"/>
      <c r="KF1134" s="40"/>
      <c r="KG1134" s="40"/>
      <c r="KH1134" s="40"/>
      <c r="KI1134" s="40"/>
      <c r="KJ1134" s="40"/>
      <c r="KK1134" s="40"/>
      <c r="KL1134" s="40"/>
      <c r="KM1134" s="40"/>
      <c r="KN1134" s="40"/>
      <c r="KO1134" s="40"/>
      <c r="KP1134" s="40"/>
      <c r="KQ1134" s="40"/>
      <c r="KR1134" s="40"/>
      <c r="KS1134" s="40"/>
      <c r="KT1134" s="40"/>
      <c r="KU1134" s="40"/>
      <c r="KV1134" s="40"/>
      <c r="KW1134" s="40"/>
      <c r="KX1134" s="40"/>
      <c r="KY1134" s="40"/>
      <c r="KZ1134" s="40"/>
      <c r="LA1134" s="40"/>
      <c r="LB1134" s="40"/>
      <c r="LC1134" s="40"/>
      <c r="LD1134" s="40"/>
      <c r="LE1134" s="40"/>
      <c r="LF1134" s="40"/>
      <c r="LG1134" s="40"/>
      <c r="LH1134" s="40"/>
      <c r="LI1134" s="40"/>
      <c r="LJ1134" s="40"/>
      <c r="LK1134" s="40"/>
      <c r="LL1134" s="40"/>
      <c r="LM1134" s="40"/>
      <c r="LN1134" s="40"/>
      <c r="LO1134" s="40"/>
      <c r="LP1134" s="40"/>
      <c r="LQ1134" s="40"/>
      <c r="LR1134" s="40"/>
      <c r="LS1134" s="40"/>
      <c r="LT1134" s="40"/>
      <c r="LU1134" s="40"/>
      <c r="LV1134" s="40"/>
      <c r="LW1134" s="40"/>
      <c r="LX1134" s="40"/>
      <c r="LY1134" s="40"/>
      <c r="LZ1134" s="40"/>
      <c r="MA1134" s="40"/>
      <c r="MB1134" s="40"/>
      <c r="MC1134" s="40"/>
      <c r="MD1134" s="40"/>
      <c r="ME1134" s="40"/>
      <c r="MF1134" s="40"/>
      <c r="MG1134" s="40"/>
      <c r="MH1134" s="40"/>
      <c r="MI1134" s="40"/>
      <c r="MJ1134" s="40"/>
      <c r="MK1134" s="40"/>
      <c r="ML1134" s="40"/>
      <c r="MM1134" s="40"/>
      <c r="MN1134" s="40"/>
      <c r="MO1134" s="40"/>
      <c r="MP1134" s="40"/>
      <c r="MQ1134" s="40"/>
      <c r="MR1134" s="40"/>
      <c r="MS1134" s="40"/>
      <c r="MT1134" s="40"/>
      <c r="MU1134" s="40"/>
      <c r="MV1134" s="40"/>
      <c r="MW1134" s="40"/>
      <c r="MX1134" s="40"/>
      <c r="MY1134" s="40"/>
      <c r="MZ1134" s="40"/>
      <c r="NA1134" s="40"/>
      <c r="NB1134" s="40"/>
      <c r="NC1134" s="40"/>
      <c r="ND1134" s="40"/>
      <c r="NE1134" s="40"/>
      <c r="NF1134" s="40"/>
      <c r="NG1134" s="40"/>
      <c r="NH1134" s="40"/>
      <c r="NI1134" s="40"/>
      <c r="NJ1134" s="40"/>
      <c r="NK1134" s="40"/>
      <c r="NL1134" s="40"/>
      <c r="NM1134" s="40"/>
      <c r="NN1134" s="40"/>
      <c r="NO1134" s="40"/>
      <c r="NP1134" s="40"/>
      <c r="NQ1134" s="40"/>
      <c r="NR1134" s="40"/>
      <c r="NS1134" s="40"/>
      <c r="NT1134" s="40"/>
      <c r="NU1134" s="40"/>
      <c r="NV1134" s="40"/>
      <c r="NW1134" s="40"/>
      <c r="NX1134" s="40"/>
      <c r="NY1134" s="40"/>
      <c r="NZ1134" s="40"/>
      <c r="OA1134" s="40"/>
      <c r="OB1134" s="40"/>
      <c r="OC1134" s="40"/>
      <c r="OD1134" s="40"/>
      <c r="OE1134" s="40"/>
      <c r="OF1134" s="40"/>
      <c r="OG1134" s="40"/>
      <c r="OH1134" s="40"/>
      <c r="OI1134" s="40"/>
      <c r="OJ1134" s="40"/>
      <c r="OK1134" s="40"/>
      <c r="OL1134" s="40"/>
      <c r="OM1134" s="40"/>
      <c r="ON1134" s="40"/>
      <c r="OO1134" s="40"/>
      <c r="OP1134" s="40"/>
      <c r="OQ1134" s="40"/>
      <c r="OR1134" s="40"/>
      <c r="OS1134" s="40"/>
      <c r="OT1134" s="40"/>
      <c r="OU1134" s="40"/>
      <c r="OV1134" s="40"/>
    </row>
    <row r="1135" spans="2:412" ht="12.75" customHeight="1" outlineLevel="1" x14ac:dyDescent="0.2">
      <c r="K1135" s="6"/>
      <c r="L1135" s="5"/>
    </row>
    <row r="1136" spans="2:412" ht="12.75" customHeight="1" x14ac:dyDescent="0.2">
      <c r="K1136" s="6"/>
      <c r="L1136" s="5"/>
    </row>
    <row r="1137" spans="1:412" s="385" customFormat="1" ht="12.75" customHeight="1" x14ac:dyDescent="0.2">
      <c r="A1137" s="381" t="s">
        <v>288</v>
      </c>
      <c r="B1137" s="382"/>
      <c r="C1137" s="382"/>
      <c r="D1137" s="382"/>
      <c r="E1137" s="382"/>
      <c r="F1137" s="382"/>
      <c r="G1137" s="382"/>
      <c r="H1137" s="382"/>
      <c r="I1137" s="383"/>
      <c r="J1137" s="383"/>
      <c r="K1137" s="382"/>
      <c r="L1137" s="382"/>
      <c r="M1137" s="382"/>
      <c r="N1137" s="382"/>
      <c r="O1137" s="382"/>
      <c r="P1137" s="384"/>
      <c r="Q1137" s="382"/>
      <c r="R1137" s="382"/>
      <c r="S1137" s="382"/>
      <c r="T1137" s="382"/>
      <c r="U1137" s="382"/>
      <c r="V1137" s="382"/>
      <c r="W1137" s="382"/>
      <c r="X1137" s="382"/>
      <c r="Y1137" s="382"/>
      <c r="Z1137" s="382"/>
      <c r="AA1137" s="382"/>
      <c r="AB1137" s="382"/>
      <c r="AC1137" s="382"/>
      <c r="AD1137" s="382"/>
      <c r="AE1137" s="382"/>
      <c r="AF1137" s="382"/>
      <c r="AG1137" s="382"/>
      <c r="AH1137" s="382"/>
      <c r="AI1137" s="382"/>
      <c r="AJ1137" s="382"/>
      <c r="AK1137" s="382"/>
      <c r="AL1137" s="382"/>
      <c r="AM1137" s="382"/>
      <c r="AN1137" s="382"/>
      <c r="AO1137" s="382"/>
      <c r="AP1137" s="382"/>
      <c r="AQ1137" s="382"/>
      <c r="AR1137" s="382"/>
      <c r="AS1137" s="382"/>
      <c r="AT1137" s="382"/>
      <c r="AU1137" s="382"/>
      <c r="AV1137" s="382"/>
      <c r="AW1137" s="382"/>
      <c r="AX1137" s="382"/>
      <c r="AY1137" s="382"/>
      <c r="AZ1137" s="382"/>
      <c r="BA1137" s="382"/>
      <c r="BB1137" s="382"/>
      <c r="BC1137" s="382"/>
      <c r="BD1137" s="382"/>
      <c r="BE1137" s="382"/>
      <c r="BF1137" s="382"/>
      <c r="BG1137" s="382"/>
      <c r="BH1137" s="382"/>
      <c r="BI1137" s="382"/>
      <c r="BJ1137" s="382"/>
      <c r="BK1137" s="382"/>
      <c r="BL1137" s="382"/>
      <c r="BM1137" s="382"/>
      <c r="BN1137" s="382"/>
      <c r="BO1137" s="382"/>
      <c r="BP1137" s="382"/>
      <c r="BQ1137" s="382"/>
      <c r="BR1137" s="382"/>
      <c r="BS1137" s="382"/>
      <c r="BT1137" s="382"/>
      <c r="BU1137" s="382"/>
      <c r="BV1137" s="382"/>
      <c r="BW1137" s="382"/>
      <c r="BX1137" s="382"/>
      <c r="BY1137" s="382"/>
      <c r="BZ1137" s="382"/>
      <c r="CA1137" s="382"/>
      <c r="CB1137" s="382"/>
      <c r="CC1137" s="382"/>
      <c r="CD1137" s="382"/>
      <c r="CE1137" s="382"/>
      <c r="CF1137" s="382"/>
      <c r="CG1137" s="382"/>
      <c r="CH1137" s="382"/>
      <c r="CI1137" s="382"/>
      <c r="CJ1137" s="382"/>
      <c r="CK1137" s="382"/>
      <c r="CL1137" s="382"/>
      <c r="CM1137" s="382"/>
      <c r="CN1137" s="382"/>
      <c r="CO1137" s="382"/>
      <c r="CP1137" s="382"/>
    </row>
    <row r="1138" spans="1:412" ht="12.75" customHeight="1" outlineLevel="1" x14ac:dyDescent="0.2"/>
    <row r="1139" spans="1:412" ht="12.75" customHeight="1" outlineLevel="1" x14ac:dyDescent="0.2">
      <c r="B1139" s="234" t="s">
        <v>281</v>
      </c>
      <c r="C1139" s="234"/>
      <c r="D1139" s="234"/>
      <c r="E1139" s="235"/>
      <c r="F1139" s="236"/>
      <c r="J1139" s="237" t="s">
        <v>18</v>
      </c>
      <c r="K1139" s="238"/>
      <c r="L1139" s="238"/>
      <c r="M1139" s="238"/>
      <c r="N1139" s="238"/>
      <c r="O1139" s="238"/>
      <c r="P1139" s="37">
        <f>SUM(R1139:CP1139)</f>
        <v>17</v>
      </c>
      <c r="Q1139" s="236"/>
      <c r="R1139" s="240">
        <f>R1107</f>
        <v>0</v>
      </c>
      <c r="S1139" s="240">
        <f t="shared" ref="S1139:CD1139" si="620">S1107</f>
        <v>0</v>
      </c>
      <c r="T1139" s="240">
        <f t="shared" si="620"/>
        <v>0</v>
      </c>
      <c r="U1139" s="240">
        <f t="shared" si="620"/>
        <v>0</v>
      </c>
      <c r="V1139" s="240">
        <f t="shared" si="620"/>
        <v>0</v>
      </c>
      <c r="W1139" s="240">
        <f t="shared" si="620"/>
        <v>0</v>
      </c>
      <c r="X1139" s="240">
        <f t="shared" si="620"/>
        <v>1</v>
      </c>
      <c r="Y1139" s="240">
        <f t="shared" si="620"/>
        <v>1</v>
      </c>
      <c r="Z1139" s="240">
        <f t="shared" si="620"/>
        <v>1</v>
      </c>
      <c r="AA1139" s="240">
        <f t="shared" si="620"/>
        <v>1</v>
      </c>
      <c r="AB1139" s="240">
        <f t="shared" si="620"/>
        <v>1</v>
      </c>
      <c r="AC1139" s="240">
        <f t="shared" si="620"/>
        <v>1</v>
      </c>
      <c r="AD1139" s="240">
        <f t="shared" si="620"/>
        <v>1</v>
      </c>
      <c r="AE1139" s="240">
        <f t="shared" si="620"/>
        <v>1</v>
      </c>
      <c r="AF1139" s="240">
        <f t="shared" si="620"/>
        <v>1</v>
      </c>
      <c r="AG1139" s="240">
        <f t="shared" si="620"/>
        <v>1</v>
      </c>
      <c r="AH1139" s="240">
        <f t="shared" si="620"/>
        <v>1</v>
      </c>
      <c r="AI1139" s="240">
        <f t="shared" si="620"/>
        <v>1</v>
      </c>
      <c r="AJ1139" s="240">
        <f t="shared" si="620"/>
        <v>1</v>
      </c>
      <c r="AK1139" s="240">
        <f t="shared" si="620"/>
        <v>1</v>
      </c>
      <c r="AL1139" s="240">
        <f t="shared" si="620"/>
        <v>1</v>
      </c>
      <c r="AM1139" s="240">
        <f t="shared" si="620"/>
        <v>1</v>
      </c>
      <c r="AN1139" s="240">
        <f t="shared" si="620"/>
        <v>1</v>
      </c>
      <c r="AO1139" s="240">
        <f t="shared" si="620"/>
        <v>0</v>
      </c>
      <c r="AP1139" s="240">
        <f t="shared" si="620"/>
        <v>0</v>
      </c>
      <c r="AQ1139" s="240">
        <f t="shared" si="620"/>
        <v>0</v>
      </c>
      <c r="AR1139" s="240">
        <f t="shared" si="620"/>
        <v>0</v>
      </c>
      <c r="AS1139" s="240">
        <f t="shared" si="620"/>
        <v>0</v>
      </c>
      <c r="AT1139" s="240">
        <f t="shared" si="620"/>
        <v>0</v>
      </c>
      <c r="AU1139" s="240">
        <f t="shared" si="620"/>
        <v>0</v>
      </c>
      <c r="AV1139" s="240">
        <f t="shared" si="620"/>
        <v>0</v>
      </c>
      <c r="AW1139" s="240">
        <f t="shared" si="620"/>
        <v>0</v>
      </c>
      <c r="AX1139" s="240">
        <f t="shared" si="620"/>
        <v>0</v>
      </c>
      <c r="AY1139" s="240">
        <f t="shared" si="620"/>
        <v>0</v>
      </c>
      <c r="AZ1139" s="240">
        <f t="shared" si="620"/>
        <v>0</v>
      </c>
      <c r="BA1139" s="240">
        <f t="shared" si="620"/>
        <v>0</v>
      </c>
      <c r="BB1139" s="240">
        <f t="shared" si="620"/>
        <v>0</v>
      </c>
      <c r="BC1139" s="240">
        <f t="shared" si="620"/>
        <v>0</v>
      </c>
      <c r="BD1139" s="240">
        <f t="shared" si="620"/>
        <v>0</v>
      </c>
      <c r="BE1139" s="240">
        <f t="shared" si="620"/>
        <v>0</v>
      </c>
      <c r="BF1139" s="240">
        <f t="shared" si="620"/>
        <v>0</v>
      </c>
      <c r="BG1139" s="240">
        <f t="shared" si="620"/>
        <v>0</v>
      </c>
      <c r="BH1139" s="240">
        <f t="shared" si="620"/>
        <v>0</v>
      </c>
      <c r="BI1139" s="240">
        <f t="shared" si="620"/>
        <v>0</v>
      </c>
      <c r="BJ1139" s="240">
        <f t="shared" si="620"/>
        <v>0</v>
      </c>
      <c r="BK1139" s="240">
        <f t="shared" si="620"/>
        <v>0</v>
      </c>
      <c r="BL1139" s="240">
        <f t="shared" si="620"/>
        <v>0</v>
      </c>
      <c r="BM1139" s="240">
        <f t="shared" si="620"/>
        <v>0</v>
      </c>
      <c r="BN1139" s="240">
        <f t="shared" si="620"/>
        <v>0</v>
      </c>
      <c r="BO1139" s="240">
        <f t="shared" si="620"/>
        <v>0</v>
      </c>
      <c r="BP1139" s="240">
        <f t="shared" si="620"/>
        <v>0</v>
      </c>
      <c r="BQ1139" s="240">
        <f t="shared" si="620"/>
        <v>0</v>
      </c>
      <c r="BR1139" s="240">
        <f t="shared" si="620"/>
        <v>0</v>
      </c>
      <c r="BS1139" s="240">
        <f t="shared" si="620"/>
        <v>0</v>
      </c>
      <c r="BT1139" s="240">
        <f t="shared" si="620"/>
        <v>0</v>
      </c>
      <c r="BU1139" s="240">
        <f t="shared" si="620"/>
        <v>0</v>
      </c>
      <c r="BV1139" s="240">
        <f t="shared" si="620"/>
        <v>0</v>
      </c>
      <c r="BW1139" s="240">
        <f t="shared" si="620"/>
        <v>0</v>
      </c>
      <c r="BX1139" s="240">
        <f t="shared" si="620"/>
        <v>0</v>
      </c>
      <c r="BY1139" s="240">
        <f t="shared" si="620"/>
        <v>0</v>
      </c>
      <c r="BZ1139" s="240">
        <f t="shared" si="620"/>
        <v>0</v>
      </c>
      <c r="CA1139" s="240">
        <f t="shared" si="620"/>
        <v>0</v>
      </c>
      <c r="CB1139" s="240">
        <f t="shared" si="620"/>
        <v>0</v>
      </c>
      <c r="CC1139" s="240">
        <f t="shared" si="620"/>
        <v>0</v>
      </c>
      <c r="CD1139" s="240">
        <f t="shared" si="620"/>
        <v>0</v>
      </c>
      <c r="CE1139" s="240">
        <f t="shared" ref="CE1139:CP1139" si="621">CE1107</f>
        <v>0</v>
      </c>
      <c r="CF1139" s="240">
        <f t="shared" si="621"/>
        <v>0</v>
      </c>
      <c r="CG1139" s="240">
        <f t="shared" si="621"/>
        <v>0</v>
      </c>
      <c r="CH1139" s="240">
        <f t="shared" si="621"/>
        <v>0</v>
      </c>
      <c r="CI1139" s="240">
        <f t="shared" si="621"/>
        <v>0</v>
      </c>
      <c r="CJ1139" s="240">
        <f t="shared" si="621"/>
        <v>0</v>
      </c>
      <c r="CK1139" s="240">
        <f t="shared" si="621"/>
        <v>0</v>
      </c>
      <c r="CL1139" s="240">
        <f t="shared" si="621"/>
        <v>0</v>
      </c>
      <c r="CM1139" s="240">
        <f t="shared" si="621"/>
        <v>0</v>
      </c>
      <c r="CN1139" s="240">
        <f t="shared" si="621"/>
        <v>0</v>
      </c>
      <c r="CO1139" s="240">
        <f t="shared" si="621"/>
        <v>0</v>
      </c>
      <c r="CP1139" s="240">
        <f t="shared" si="621"/>
        <v>0</v>
      </c>
      <c r="CQ1139" s="240"/>
      <c r="CR1139" s="240"/>
      <c r="CS1139" s="240"/>
      <c r="CT1139" s="240"/>
      <c r="CU1139" s="240"/>
      <c r="CV1139" s="240"/>
      <c r="CW1139" s="240"/>
      <c r="CX1139" s="240"/>
      <c r="CY1139" s="240"/>
      <c r="CZ1139" s="240"/>
      <c r="DA1139" s="240"/>
      <c r="DB1139" s="240"/>
      <c r="DC1139" s="240"/>
      <c r="DD1139" s="240"/>
      <c r="DE1139" s="240"/>
      <c r="DF1139" s="240"/>
      <c r="DG1139" s="240"/>
      <c r="DH1139" s="240"/>
      <c r="DI1139" s="240"/>
      <c r="DJ1139" s="240"/>
      <c r="DK1139" s="240"/>
      <c r="DL1139" s="240"/>
      <c r="DM1139" s="240"/>
      <c r="DN1139" s="240"/>
      <c r="DO1139" s="240"/>
      <c r="DP1139" s="240"/>
      <c r="DQ1139" s="240"/>
      <c r="DR1139" s="240"/>
      <c r="DS1139" s="240"/>
      <c r="DT1139" s="240"/>
      <c r="DU1139" s="240"/>
      <c r="DV1139" s="240"/>
      <c r="DW1139" s="240"/>
      <c r="DX1139" s="240"/>
      <c r="DY1139" s="240"/>
      <c r="DZ1139" s="240"/>
      <c r="EA1139" s="240"/>
      <c r="EB1139" s="240"/>
      <c r="EC1139" s="240"/>
      <c r="ED1139" s="240"/>
      <c r="EE1139" s="240"/>
      <c r="EF1139" s="240"/>
      <c r="EG1139" s="240"/>
      <c r="EH1139" s="240"/>
      <c r="EI1139" s="240"/>
      <c r="EJ1139" s="240"/>
      <c r="EK1139" s="240"/>
      <c r="EL1139" s="240"/>
      <c r="EM1139" s="240"/>
      <c r="EN1139" s="240"/>
      <c r="EO1139" s="240"/>
      <c r="EP1139" s="240"/>
      <c r="EQ1139" s="240"/>
      <c r="ER1139" s="240"/>
      <c r="ES1139" s="240"/>
      <c r="ET1139" s="240"/>
      <c r="EU1139" s="240"/>
      <c r="EV1139" s="240"/>
      <c r="EW1139" s="240"/>
      <c r="EX1139" s="240"/>
      <c r="EY1139" s="240"/>
      <c r="EZ1139" s="240"/>
      <c r="FA1139" s="240"/>
      <c r="FB1139" s="240"/>
      <c r="FC1139" s="240"/>
      <c r="FD1139" s="240"/>
      <c r="FE1139" s="240"/>
      <c r="FF1139" s="240"/>
      <c r="FG1139" s="240"/>
      <c r="FH1139" s="240"/>
      <c r="FI1139" s="240"/>
      <c r="FJ1139" s="240"/>
      <c r="FK1139" s="240"/>
      <c r="FL1139" s="240"/>
      <c r="FM1139" s="240"/>
      <c r="FN1139" s="240"/>
      <c r="FO1139" s="240"/>
      <c r="FP1139" s="240"/>
      <c r="FQ1139" s="240"/>
      <c r="FR1139" s="240"/>
      <c r="FS1139" s="240"/>
      <c r="FT1139" s="240"/>
      <c r="FU1139" s="240"/>
      <c r="FV1139" s="240"/>
      <c r="FW1139" s="240"/>
      <c r="FX1139" s="240"/>
      <c r="FY1139" s="240"/>
      <c r="FZ1139" s="240"/>
      <c r="GA1139" s="240"/>
      <c r="GB1139" s="240"/>
      <c r="GC1139" s="240"/>
      <c r="GD1139" s="240"/>
      <c r="GE1139" s="240"/>
      <c r="GF1139" s="240"/>
      <c r="GG1139" s="240"/>
      <c r="GH1139" s="240"/>
      <c r="GI1139" s="240"/>
      <c r="GJ1139" s="240"/>
      <c r="GK1139" s="240"/>
      <c r="GL1139" s="240"/>
      <c r="GM1139" s="240"/>
      <c r="GN1139" s="240"/>
      <c r="GO1139" s="240"/>
      <c r="GP1139" s="240"/>
      <c r="GQ1139" s="240"/>
      <c r="GR1139" s="240"/>
      <c r="GS1139" s="240"/>
      <c r="GT1139" s="240"/>
      <c r="GU1139" s="240"/>
      <c r="GV1139" s="240"/>
      <c r="GW1139" s="240"/>
      <c r="GX1139" s="240"/>
      <c r="GY1139" s="240"/>
      <c r="GZ1139" s="240"/>
      <c r="HA1139" s="240"/>
      <c r="HB1139" s="240"/>
      <c r="HC1139" s="240"/>
      <c r="HD1139" s="240"/>
      <c r="HE1139" s="240"/>
      <c r="HF1139" s="240"/>
      <c r="HG1139" s="240"/>
      <c r="HH1139" s="240"/>
      <c r="HI1139" s="240"/>
      <c r="HJ1139" s="240"/>
      <c r="HK1139" s="240"/>
      <c r="HL1139" s="240"/>
      <c r="HM1139" s="240"/>
      <c r="HN1139" s="240"/>
      <c r="HO1139" s="240"/>
      <c r="HP1139" s="240"/>
      <c r="HQ1139" s="240"/>
      <c r="HR1139" s="240"/>
      <c r="HS1139" s="240"/>
      <c r="HT1139" s="240"/>
      <c r="HU1139" s="240"/>
      <c r="HV1139" s="240"/>
      <c r="HW1139" s="240"/>
      <c r="HX1139" s="240"/>
      <c r="HY1139" s="240"/>
      <c r="HZ1139" s="240"/>
      <c r="IA1139" s="240"/>
      <c r="IB1139" s="240"/>
      <c r="IC1139" s="240"/>
      <c r="ID1139" s="240"/>
      <c r="IE1139" s="240"/>
      <c r="IF1139" s="240"/>
      <c r="IG1139" s="240"/>
      <c r="IH1139" s="240"/>
      <c r="II1139" s="240"/>
      <c r="IJ1139" s="240"/>
      <c r="IK1139" s="240"/>
      <c r="IL1139" s="240"/>
      <c r="IM1139" s="240"/>
      <c r="IN1139" s="240"/>
      <c r="IO1139" s="240"/>
      <c r="IP1139" s="240"/>
      <c r="IQ1139" s="240"/>
      <c r="IR1139" s="240"/>
      <c r="IS1139" s="240"/>
      <c r="IT1139" s="240"/>
      <c r="IU1139" s="240"/>
      <c r="IV1139" s="240"/>
      <c r="IW1139" s="240"/>
      <c r="IX1139" s="240"/>
      <c r="IY1139" s="240"/>
      <c r="IZ1139" s="240"/>
      <c r="JA1139" s="240"/>
      <c r="JB1139" s="240"/>
      <c r="JC1139" s="240"/>
      <c r="JD1139" s="240"/>
      <c r="JE1139" s="240"/>
      <c r="JF1139" s="240"/>
      <c r="JG1139" s="240"/>
      <c r="JH1139" s="240"/>
      <c r="JI1139" s="240"/>
      <c r="JJ1139" s="240"/>
      <c r="JK1139" s="240"/>
      <c r="JL1139" s="240"/>
      <c r="JM1139" s="240"/>
      <c r="JN1139" s="240"/>
      <c r="JO1139" s="240"/>
      <c r="JP1139" s="240"/>
      <c r="JQ1139" s="240"/>
      <c r="JR1139" s="240"/>
      <c r="JS1139" s="240"/>
      <c r="JT1139" s="240"/>
      <c r="JU1139" s="240"/>
      <c r="JV1139" s="240"/>
      <c r="JW1139" s="240"/>
      <c r="JX1139" s="240"/>
      <c r="JY1139" s="240"/>
      <c r="JZ1139" s="240"/>
      <c r="KA1139" s="240"/>
      <c r="KB1139" s="240"/>
      <c r="KC1139" s="240"/>
      <c r="KD1139" s="240"/>
      <c r="KE1139" s="240"/>
      <c r="KF1139" s="240"/>
      <c r="KG1139" s="240"/>
      <c r="KH1139" s="240"/>
      <c r="KI1139" s="240"/>
      <c r="KJ1139" s="240"/>
      <c r="KK1139" s="240"/>
      <c r="KL1139" s="240"/>
      <c r="KM1139" s="240"/>
      <c r="KN1139" s="240"/>
      <c r="KO1139" s="240"/>
      <c r="KP1139" s="240"/>
      <c r="KQ1139" s="240"/>
      <c r="KR1139" s="240"/>
      <c r="KS1139" s="240"/>
      <c r="KT1139" s="240"/>
      <c r="KU1139" s="240"/>
      <c r="KV1139" s="240"/>
      <c r="KW1139" s="240"/>
      <c r="KX1139" s="240"/>
      <c r="KY1139" s="240"/>
      <c r="KZ1139" s="240"/>
      <c r="LA1139" s="240"/>
      <c r="LB1139" s="240"/>
      <c r="LC1139" s="240"/>
      <c r="LD1139" s="240"/>
      <c r="LE1139" s="240"/>
      <c r="LF1139" s="240"/>
      <c r="LG1139" s="240"/>
      <c r="LH1139" s="240"/>
      <c r="LI1139" s="240"/>
      <c r="LJ1139" s="240"/>
      <c r="LK1139" s="240"/>
      <c r="LL1139" s="240"/>
      <c r="LM1139" s="240"/>
      <c r="LN1139" s="240"/>
      <c r="LO1139" s="240"/>
      <c r="LP1139" s="240"/>
      <c r="LQ1139" s="240"/>
      <c r="LR1139" s="240"/>
      <c r="LS1139" s="240"/>
      <c r="LT1139" s="240"/>
      <c r="LU1139" s="240"/>
      <c r="LV1139" s="240"/>
      <c r="LW1139" s="240"/>
      <c r="LX1139" s="240"/>
      <c r="LY1139" s="240"/>
      <c r="LZ1139" s="240"/>
      <c r="MA1139" s="240"/>
      <c r="MB1139" s="240"/>
      <c r="MC1139" s="240"/>
      <c r="MD1139" s="240"/>
      <c r="ME1139" s="240"/>
      <c r="MF1139" s="240"/>
      <c r="MG1139" s="240"/>
      <c r="MH1139" s="240"/>
      <c r="MI1139" s="240"/>
      <c r="MJ1139" s="240"/>
      <c r="MK1139" s="240"/>
      <c r="ML1139" s="240"/>
      <c r="MM1139" s="240"/>
      <c r="MN1139" s="240"/>
      <c r="MO1139" s="240"/>
      <c r="MP1139" s="240"/>
      <c r="MQ1139" s="240"/>
      <c r="MR1139" s="240"/>
      <c r="MS1139" s="240"/>
      <c r="MT1139" s="240"/>
      <c r="MU1139" s="240"/>
      <c r="MV1139" s="240"/>
      <c r="MW1139" s="240"/>
      <c r="MX1139" s="240"/>
      <c r="MY1139" s="240"/>
      <c r="MZ1139" s="240"/>
      <c r="NA1139" s="240"/>
      <c r="NB1139" s="240"/>
      <c r="NC1139" s="240"/>
      <c r="ND1139" s="240"/>
      <c r="NE1139" s="240"/>
      <c r="NF1139" s="240"/>
      <c r="NG1139" s="240"/>
      <c r="NH1139" s="240"/>
      <c r="NI1139" s="240"/>
      <c r="NJ1139" s="240"/>
      <c r="NK1139" s="240"/>
      <c r="NL1139" s="240"/>
      <c r="NM1139" s="240"/>
      <c r="NN1139" s="240"/>
      <c r="NO1139" s="240"/>
      <c r="NP1139" s="240"/>
      <c r="NQ1139" s="240"/>
      <c r="NR1139" s="240"/>
      <c r="NS1139" s="240"/>
      <c r="NT1139" s="240"/>
      <c r="NU1139" s="240"/>
      <c r="NV1139" s="240"/>
      <c r="NW1139" s="240"/>
      <c r="NX1139" s="240"/>
      <c r="NY1139" s="240"/>
      <c r="NZ1139" s="240"/>
      <c r="OA1139" s="240"/>
      <c r="OB1139" s="240"/>
      <c r="OC1139" s="240"/>
      <c r="OD1139" s="240"/>
      <c r="OE1139" s="240"/>
      <c r="OF1139" s="240"/>
      <c r="OG1139" s="240"/>
      <c r="OH1139" s="240"/>
      <c r="OI1139" s="240"/>
      <c r="OJ1139" s="240"/>
      <c r="OK1139" s="240"/>
      <c r="OL1139" s="240"/>
      <c r="OM1139" s="240"/>
      <c r="ON1139" s="240"/>
      <c r="OO1139" s="240"/>
      <c r="OP1139" s="240"/>
      <c r="OQ1139" s="240"/>
      <c r="OR1139" s="240"/>
      <c r="OS1139" s="240"/>
      <c r="OT1139" s="240"/>
      <c r="OU1139" s="240"/>
      <c r="OV1139" s="240"/>
    </row>
    <row r="1140" spans="1:412" ht="12.75" customHeight="1" outlineLevel="1" x14ac:dyDescent="0.2">
      <c r="K1140" s="6"/>
      <c r="L1140" s="5"/>
    </row>
    <row r="1141" spans="1:412" ht="12.75" customHeight="1" outlineLevel="1" x14ac:dyDescent="0.2">
      <c r="K1141" s="135" t="s">
        <v>352</v>
      </c>
      <c r="L1141" s="135" t="s">
        <v>353</v>
      </c>
      <c r="M1141" s="135" t="s">
        <v>338</v>
      </c>
    </row>
    <row r="1142" spans="1:412" ht="12.75" customHeight="1" outlineLevel="1" x14ac:dyDescent="0.2">
      <c r="B1142" s="3" t="s">
        <v>186</v>
      </c>
      <c r="J1142" s="237" t="s">
        <v>5</v>
      </c>
      <c r="K1142" s="252">
        <f>AVERAGEIF(R1144:CP1144,"&gt;0")</f>
        <v>17.920028700036998</v>
      </c>
      <c r="L1142" s="252">
        <f>SMALL(R1144:OV1144,COUNTIF(R1144:OV1144,0)+1)</f>
        <v>3.9552094801031332</v>
      </c>
      <c r="M1142" s="43">
        <f>INDEX($R$5:$OW$5,MATCH(L1142,R1144:OV1144,0))</f>
        <v>2029</v>
      </c>
      <c r="P1142" s="127">
        <f>SUM(R1142:CP1142)</f>
        <v>3789.503726111689</v>
      </c>
      <c r="R1142" s="155">
        <f>'Financial Statements'!R18</f>
        <v>0</v>
      </c>
      <c r="S1142" s="155">
        <f>'Financial Statements'!S18</f>
        <v>0</v>
      </c>
      <c r="T1142" s="155">
        <f>'Financial Statements'!T18</f>
        <v>0</v>
      </c>
      <c r="U1142" s="155">
        <f>'Financial Statements'!U18</f>
        <v>0</v>
      </c>
      <c r="V1142" s="155">
        <f>'Financial Statements'!V18</f>
        <v>0</v>
      </c>
      <c r="W1142" s="155">
        <f>'Financial Statements'!W18</f>
        <v>0</v>
      </c>
      <c r="X1142" s="155">
        <f>'Financial Statements'!X18</f>
        <v>73.738805351889454</v>
      </c>
      <c r="Y1142" s="155">
        <f>'Financial Statements'!Y18</f>
        <v>80.714554277265719</v>
      </c>
      <c r="Z1142" s="155">
        <f>'Financial Statements'!Z18</f>
        <v>88.725442721397314</v>
      </c>
      <c r="AA1142" s="155">
        <f>'Financial Statements'!AA18</f>
        <v>98.188740378825372</v>
      </c>
      <c r="AB1142" s="155">
        <f>'Financial Statements'!AB18</f>
        <v>79.943458188247149</v>
      </c>
      <c r="AC1142" s="155">
        <f>'Financial Statements'!AC18</f>
        <v>68.257928481227822</v>
      </c>
      <c r="AD1142" s="155">
        <f>'Financial Statements'!AD18</f>
        <v>78.600188350892793</v>
      </c>
      <c r="AE1142" s="155">
        <f>'Financial Statements'!AE18</f>
        <v>89.612257565098986</v>
      </c>
      <c r="AF1142" s="155">
        <f>'Financial Statements'!AF18</f>
        <v>105.57448388098841</v>
      </c>
      <c r="AG1142" s="155">
        <f>'Financial Statements'!AG18</f>
        <v>126.7965532612259</v>
      </c>
      <c r="AH1142" s="155">
        <f>'Financial Statements'!AH18</f>
        <v>96.066219707956748</v>
      </c>
      <c r="AI1142" s="155">
        <f>'Financial Statements'!AI18</f>
        <v>70.673979658636028</v>
      </c>
      <c r="AJ1142" s="155">
        <f>'Financial Statements'!AJ18</f>
        <v>107.84704849915083</v>
      </c>
      <c r="AK1142" s="155">
        <f>'Financial Statements'!AK18</f>
        <v>88.446267011897248</v>
      </c>
      <c r="AL1142" s="155">
        <f>'Financial Statements'!AL18</f>
        <v>147.6315229122834</v>
      </c>
      <c r="AM1142" s="155">
        <f>'Financial Statements'!AM18</f>
        <v>101.08597967983958</v>
      </c>
      <c r="AN1142" s="155">
        <f>'Financial Statements'!AN18</f>
        <v>87.319023136425756</v>
      </c>
      <c r="AO1142" s="155">
        <f>'Financial Statements'!AO18</f>
        <v>139.04165790347793</v>
      </c>
      <c r="AP1142" s="155">
        <f>'Financial Statements'!AP18</f>
        <v>148.53446480495643</v>
      </c>
      <c r="AQ1142" s="155">
        <f>'Financial Statements'!AQ18</f>
        <v>103.46827489619699</v>
      </c>
      <c r="AR1142" s="155">
        <f>'Financial Statements'!AR18</f>
        <v>172.57564051257282</v>
      </c>
      <c r="AS1142" s="155">
        <f>'Financial Statements'!AS18</f>
        <v>391.0838557948835</v>
      </c>
      <c r="AT1142" s="155">
        <f>'Financial Statements'!AT18</f>
        <v>379.20498013298402</v>
      </c>
      <c r="AU1142" s="155">
        <f>'Financial Statements'!AU18</f>
        <v>400.67331954512741</v>
      </c>
      <c r="AV1142" s="155">
        <f>'Financial Statements'!AV18</f>
        <v>390.1423053814392</v>
      </c>
      <c r="AW1142" s="155">
        <f>'Financial Statements'!AW18</f>
        <v>75.556774076801972</v>
      </c>
      <c r="AX1142" s="155">
        <f>'Financial Statements'!AX18</f>
        <v>0</v>
      </c>
      <c r="AY1142" s="155">
        <f>'Financial Statements'!AY18</f>
        <v>0</v>
      </c>
      <c r="AZ1142" s="155">
        <f>'Financial Statements'!AZ18</f>
        <v>0</v>
      </c>
      <c r="BA1142" s="155">
        <f>'Financial Statements'!BA18</f>
        <v>0</v>
      </c>
      <c r="BB1142" s="155">
        <f>'Financial Statements'!BB18</f>
        <v>0</v>
      </c>
      <c r="BC1142" s="155">
        <f>'Financial Statements'!BC18</f>
        <v>0</v>
      </c>
      <c r="BD1142" s="155">
        <f>'Financial Statements'!BD18</f>
        <v>0</v>
      </c>
      <c r="BE1142" s="155">
        <f>'Financial Statements'!BE18</f>
        <v>0</v>
      </c>
      <c r="BF1142" s="155">
        <f>'Financial Statements'!BF18</f>
        <v>0</v>
      </c>
      <c r="BG1142" s="155">
        <f>'Financial Statements'!BG18</f>
        <v>0</v>
      </c>
      <c r="BH1142" s="155">
        <f>'Financial Statements'!BH18</f>
        <v>0</v>
      </c>
      <c r="BI1142" s="155">
        <f>'Financial Statements'!BI18</f>
        <v>0</v>
      </c>
      <c r="BJ1142" s="155">
        <f>'Financial Statements'!BJ18</f>
        <v>0</v>
      </c>
      <c r="BK1142" s="155">
        <f>'Financial Statements'!BK18</f>
        <v>0</v>
      </c>
      <c r="BL1142" s="155">
        <f>'Financial Statements'!BL18</f>
        <v>0</v>
      </c>
      <c r="BM1142" s="155">
        <f>'Financial Statements'!BM18</f>
        <v>0</v>
      </c>
      <c r="BN1142" s="155">
        <f>'Financial Statements'!BN18</f>
        <v>0</v>
      </c>
      <c r="BO1142" s="155">
        <f>'Financial Statements'!BO18</f>
        <v>0</v>
      </c>
      <c r="BP1142" s="155">
        <f>'Financial Statements'!BP18</f>
        <v>0</v>
      </c>
      <c r="BQ1142" s="155">
        <f>'Financial Statements'!BQ18</f>
        <v>0</v>
      </c>
      <c r="BR1142" s="155">
        <f>'Financial Statements'!BR18</f>
        <v>0</v>
      </c>
      <c r="BS1142" s="155">
        <f>'Financial Statements'!BS18</f>
        <v>0</v>
      </c>
      <c r="BT1142" s="155">
        <f>'Financial Statements'!BT18</f>
        <v>0</v>
      </c>
      <c r="BU1142" s="155">
        <f>'Financial Statements'!BU18</f>
        <v>0</v>
      </c>
      <c r="BV1142" s="155">
        <f>'Financial Statements'!BV18</f>
        <v>0</v>
      </c>
      <c r="BW1142" s="155">
        <f>'Financial Statements'!BW18</f>
        <v>0</v>
      </c>
      <c r="BX1142" s="155">
        <f>'Financial Statements'!BX18</f>
        <v>0</v>
      </c>
      <c r="BY1142" s="155">
        <f>'Financial Statements'!BY18</f>
        <v>0</v>
      </c>
      <c r="BZ1142" s="155">
        <f>'Financial Statements'!BZ18</f>
        <v>0</v>
      </c>
      <c r="CA1142" s="155">
        <f>'Financial Statements'!CA18</f>
        <v>0</v>
      </c>
      <c r="CB1142" s="155">
        <f>'Financial Statements'!CB18</f>
        <v>0</v>
      </c>
      <c r="CC1142" s="155">
        <f>'Financial Statements'!CC18</f>
        <v>0</v>
      </c>
      <c r="CD1142" s="155">
        <f>'Financial Statements'!CD18</f>
        <v>0</v>
      </c>
      <c r="CE1142" s="155">
        <f>'Financial Statements'!CE18</f>
        <v>0</v>
      </c>
      <c r="CF1142" s="155">
        <f>'Financial Statements'!CF18</f>
        <v>0</v>
      </c>
      <c r="CG1142" s="155">
        <f>'Financial Statements'!CG18</f>
        <v>0</v>
      </c>
      <c r="CH1142" s="155">
        <f>'Financial Statements'!CH18</f>
        <v>0</v>
      </c>
      <c r="CI1142" s="155">
        <f>'Financial Statements'!CI18</f>
        <v>0</v>
      </c>
      <c r="CJ1142" s="155">
        <f>'Financial Statements'!CJ18</f>
        <v>0</v>
      </c>
      <c r="CK1142" s="155">
        <f>'Financial Statements'!CK18</f>
        <v>0</v>
      </c>
      <c r="CL1142" s="155">
        <f>'Financial Statements'!CL18</f>
        <v>0</v>
      </c>
      <c r="CM1142" s="155">
        <f>'Financial Statements'!CM18</f>
        <v>0</v>
      </c>
      <c r="CN1142" s="155">
        <f>'Financial Statements'!CN18</f>
        <v>0</v>
      </c>
      <c r="CO1142" s="155">
        <f>'Financial Statements'!CO18</f>
        <v>0</v>
      </c>
      <c r="CP1142" s="155">
        <f>'Financial Statements'!CP18</f>
        <v>0</v>
      </c>
    </row>
    <row r="1143" spans="1:412" ht="12.75" customHeight="1" outlineLevel="1" x14ac:dyDescent="0.2">
      <c r="B1143" s="3" t="s">
        <v>357</v>
      </c>
      <c r="J1143" s="237" t="s">
        <v>5</v>
      </c>
      <c r="K1143" s="6"/>
      <c r="L1143" s="5"/>
      <c r="P1143" s="283">
        <f>SUM(R1143:CP1143)</f>
        <v>167.79117553836872</v>
      </c>
      <c r="R1143" s="155">
        <f>'Financial Statements'!R59</f>
        <v>0</v>
      </c>
      <c r="S1143" s="155">
        <f>'Financial Statements'!S59</f>
        <v>0</v>
      </c>
      <c r="T1143" s="155">
        <f>'Financial Statements'!T59</f>
        <v>0</v>
      </c>
      <c r="U1143" s="155">
        <f>'Financial Statements'!U59</f>
        <v>0</v>
      </c>
      <c r="V1143" s="155">
        <f>'Financial Statements'!V59</f>
        <v>0</v>
      </c>
      <c r="W1143" s="155">
        <f>'Financial Statements'!W59</f>
        <v>0</v>
      </c>
      <c r="X1143" s="155">
        <f>'Financial Statements'!X59</f>
        <v>18.643463948707641</v>
      </c>
      <c r="Y1143" s="155">
        <f>'Financial Statements'!Y59</f>
        <v>17.546789598783661</v>
      </c>
      <c r="Z1143" s="155">
        <f>'Financial Statements'!Z59</f>
        <v>16.450115248859682</v>
      </c>
      <c r="AA1143" s="155">
        <f>'Financial Statements'!AA59</f>
        <v>15.353440898935704</v>
      </c>
      <c r="AB1143" s="155">
        <f>'Financial Statements'!AB59</f>
        <v>14.256766549011724</v>
      </c>
      <c r="AC1143" s="155">
        <f>'Financial Statements'!AC59</f>
        <v>13.160092199087744</v>
      </c>
      <c r="AD1143" s="155">
        <f>'Financial Statements'!AD59</f>
        <v>12.063417849163766</v>
      </c>
      <c r="AE1143" s="155">
        <f>'Financial Statements'!AE59</f>
        <v>10.966743499239787</v>
      </c>
      <c r="AF1143" s="155">
        <f>'Financial Statements'!AF59</f>
        <v>9.8700691493158068</v>
      </c>
      <c r="AG1143" s="155">
        <f>'Financial Statements'!AG59</f>
        <v>8.7733947993918271</v>
      </c>
      <c r="AH1143" s="155">
        <f>'Financial Statements'!AH59</f>
        <v>7.6767204494678483</v>
      </c>
      <c r="AI1143" s="155">
        <f>'Financial Statements'!AI59</f>
        <v>6.5800460995438685</v>
      </c>
      <c r="AJ1143" s="155">
        <f>'Financial Statements'!AJ59</f>
        <v>5.4833717496198897</v>
      </c>
      <c r="AK1143" s="155">
        <f>'Financial Statements'!AK59</f>
        <v>4.3866973996959109</v>
      </c>
      <c r="AL1143" s="155">
        <f>'Financial Statements'!AL59</f>
        <v>3.2900230497719325</v>
      </c>
      <c r="AM1143" s="155">
        <f>'Financial Statements'!AM59</f>
        <v>2.1933486998479537</v>
      </c>
      <c r="AN1143" s="155">
        <f>'Financial Statements'!AN59</f>
        <v>1.0966743499239748</v>
      </c>
      <c r="AO1143" s="155">
        <f>'Financial Statements'!AO59</f>
        <v>0</v>
      </c>
      <c r="AP1143" s="155">
        <f>'Financial Statements'!AP59</f>
        <v>0</v>
      </c>
      <c r="AQ1143" s="155">
        <f>'Financial Statements'!AQ59</f>
        <v>0</v>
      </c>
      <c r="AR1143" s="155">
        <f>'Financial Statements'!AR59</f>
        <v>0</v>
      </c>
      <c r="AS1143" s="155">
        <f>'Financial Statements'!AS59</f>
        <v>0</v>
      </c>
      <c r="AT1143" s="155">
        <f>'Financial Statements'!AT59</f>
        <v>0</v>
      </c>
      <c r="AU1143" s="155">
        <f>'Financial Statements'!AU59</f>
        <v>0</v>
      </c>
      <c r="AV1143" s="155">
        <f>'Financial Statements'!AV59</f>
        <v>0</v>
      </c>
      <c r="AW1143" s="155">
        <f>'Financial Statements'!AW59</f>
        <v>0</v>
      </c>
      <c r="AX1143" s="155">
        <f>'Financial Statements'!AX59</f>
        <v>0</v>
      </c>
      <c r="AY1143" s="155">
        <f>'Financial Statements'!AY59</f>
        <v>0</v>
      </c>
      <c r="AZ1143" s="155">
        <f>'Financial Statements'!AZ59</f>
        <v>0</v>
      </c>
      <c r="BA1143" s="155">
        <f>'Financial Statements'!BA59</f>
        <v>0</v>
      </c>
      <c r="BB1143" s="155">
        <f>'Financial Statements'!BB59</f>
        <v>0</v>
      </c>
      <c r="BC1143" s="155">
        <f>'Financial Statements'!BC59</f>
        <v>0</v>
      </c>
      <c r="BD1143" s="155">
        <f>'Financial Statements'!BD59</f>
        <v>0</v>
      </c>
      <c r="BE1143" s="155">
        <f>'Financial Statements'!BE59</f>
        <v>0</v>
      </c>
      <c r="BF1143" s="155">
        <f>'Financial Statements'!BF59</f>
        <v>0</v>
      </c>
      <c r="BG1143" s="155">
        <f>'Financial Statements'!BG59</f>
        <v>0</v>
      </c>
      <c r="BH1143" s="155">
        <f>'Financial Statements'!BH59</f>
        <v>0</v>
      </c>
      <c r="BI1143" s="155">
        <f>'Financial Statements'!BI59</f>
        <v>0</v>
      </c>
      <c r="BJ1143" s="155">
        <f>'Financial Statements'!BJ59</f>
        <v>0</v>
      </c>
      <c r="BK1143" s="155">
        <f>'Financial Statements'!BK59</f>
        <v>0</v>
      </c>
      <c r="BL1143" s="155">
        <f>'Financial Statements'!BL59</f>
        <v>0</v>
      </c>
      <c r="BM1143" s="155">
        <f>'Financial Statements'!BM59</f>
        <v>0</v>
      </c>
      <c r="BN1143" s="155">
        <f>'Financial Statements'!BN59</f>
        <v>0</v>
      </c>
      <c r="BO1143" s="155">
        <f>'Financial Statements'!BO59</f>
        <v>0</v>
      </c>
      <c r="BP1143" s="155">
        <f>'Financial Statements'!BP59</f>
        <v>0</v>
      </c>
      <c r="BQ1143" s="155">
        <f>'Financial Statements'!BQ59</f>
        <v>0</v>
      </c>
      <c r="BR1143" s="155">
        <f>'Financial Statements'!BR59</f>
        <v>0</v>
      </c>
      <c r="BS1143" s="155">
        <f>'Financial Statements'!BS59</f>
        <v>0</v>
      </c>
      <c r="BT1143" s="155">
        <f>'Financial Statements'!BT59</f>
        <v>0</v>
      </c>
      <c r="BU1143" s="155">
        <f>'Financial Statements'!BU59</f>
        <v>0</v>
      </c>
      <c r="BV1143" s="155">
        <f>'Financial Statements'!BV59</f>
        <v>0</v>
      </c>
      <c r="BW1143" s="155">
        <f>'Financial Statements'!BW59</f>
        <v>0</v>
      </c>
      <c r="BX1143" s="155">
        <f>'Financial Statements'!BX59</f>
        <v>0</v>
      </c>
      <c r="BY1143" s="155">
        <f>'Financial Statements'!BY59</f>
        <v>0</v>
      </c>
      <c r="BZ1143" s="155">
        <f>'Financial Statements'!BZ59</f>
        <v>0</v>
      </c>
      <c r="CA1143" s="155">
        <f>'Financial Statements'!CA59</f>
        <v>0</v>
      </c>
      <c r="CB1143" s="155">
        <f>'Financial Statements'!CB59</f>
        <v>0</v>
      </c>
      <c r="CC1143" s="155">
        <f>'Financial Statements'!CC59</f>
        <v>0</v>
      </c>
      <c r="CD1143" s="155">
        <f>'Financial Statements'!CD59</f>
        <v>0</v>
      </c>
      <c r="CE1143" s="155">
        <f>'Financial Statements'!CE59</f>
        <v>0</v>
      </c>
      <c r="CF1143" s="155">
        <f>'Financial Statements'!CF59</f>
        <v>0</v>
      </c>
      <c r="CG1143" s="155">
        <f>'Financial Statements'!CG59</f>
        <v>0</v>
      </c>
      <c r="CH1143" s="155">
        <f>'Financial Statements'!CH59</f>
        <v>0</v>
      </c>
      <c r="CI1143" s="155">
        <f>'Financial Statements'!CI59</f>
        <v>0</v>
      </c>
      <c r="CJ1143" s="155">
        <f>'Financial Statements'!CJ59</f>
        <v>0</v>
      </c>
      <c r="CK1143" s="155">
        <f>'Financial Statements'!CK59</f>
        <v>0</v>
      </c>
      <c r="CL1143" s="155">
        <f>'Financial Statements'!CL59</f>
        <v>0</v>
      </c>
      <c r="CM1143" s="155">
        <f>'Financial Statements'!CM59</f>
        <v>0</v>
      </c>
      <c r="CN1143" s="155">
        <f>'Financial Statements'!CN59</f>
        <v>0</v>
      </c>
      <c r="CO1143" s="155">
        <f>'Financial Statements'!CO59</f>
        <v>0</v>
      </c>
      <c r="CP1143" s="155">
        <f>'Financial Statements'!CP59</f>
        <v>0</v>
      </c>
    </row>
    <row r="1144" spans="1:412" ht="12.75" customHeight="1" outlineLevel="1" x14ac:dyDescent="0.2">
      <c r="B1144" s="274" t="s">
        <v>94</v>
      </c>
      <c r="C1144" s="274"/>
      <c r="D1144" s="274"/>
      <c r="E1144" s="274"/>
      <c r="F1144" s="274"/>
      <c r="G1144" s="274"/>
      <c r="H1144" s="274"/>
      <c r="I1144" s="275"/>
      <c r="J1144" s="276" t="s">
        <v>9</v>
      </c>
      <c r="K1144" s="275"/>
      <c r="L1144" s="284"/>
      <c r="M1144" s="274"/>
      <c r="N1144" s="274"/>
      <c r="O1144" s="274"/>
      <c r="P1144" s="274"/>
      <c r="Q1144" s="274"/>
      <c r="R1144" s="279" t="str">
        <f>IFERROR((R1142/R1143)*R1139,"")</f>
        <v/>
      </c>
      <c r="S1144" s="279" t="str">
        <f t="shared" ref="S1144:CD1144" si="622">IFERROR((S1142/S1143)*S1139,"")</f>
        <v/>
      </c>
      <c r="T1144" s="279" t="str">
        <f t="shared" si="622"/>
        <v/>
      </c>
      <c r="U1144" s="279" t="str">
        <f t="shared" si="622"/>
        <v/>
      </c>
      <c r="V1144" s="279" t="str">
        <f t="shared" si="622"/>
        <v/>
      </c>
      <c r="W1144" s="279" t="str">
        <f t="shared" si="622"/>
        <v/>
      </c>
      <c r="X1144" s="279">
        <f t="shared" si="622"/>
        <v>3.9552094801031332</v>
      </c>
      <c r="Y1144" s="279">
        <f t="shared" si="622"/>
        <v>4.5999613674549806</v>
      </c>
      <c r="Z1144" s="279">
        <f t="shared" si="622"/>
        <v>5.3936061467744274</v>
      </c>
      <c r="AA1144" s="279">
        <f t="shared" si="622"/>
        <v>6.3952270390171488</v>
      </c>
      <c r="AB1144" s="279">
        <f t="shared" si="622"/>
        <v>5.6074045901936165</v>
      </c>
      <c r="AC1144" s="279">
        <f t="shared" si="622"/>
        <v>5.1867363426191995</v>
      </c>
      <c r="AD1144" s="279">
        <f t="shared" si="622"/>
        <v>6.5155820127992454</v>
      </c>
      <c r="AE1144" s="279">
        <f t="shared" si="622"/>
        <v>8.1712732290411374</v>
      </c>
      <c r="AF1144" s="279">
        <f t="shared" si="622"/>
        <v>10.696427986860339</v>
      </c>
      <c r="AG1144" s="279">
        <f t="shared" si="622"/>
        <v>14.452393419023553</v>
      </c>
      <c r="AH1144" s="279">
        <f t="shared" si="622"/>
        <v>12.513966131802556</v>
      </c>
      <c r="AI1144" s="279">
        <f t="shared" si="622"/>
        <v>10.740651142783815</v>
      </c>
      <c r="AJ1144" s="279">
        <f t="shared" si="622"/>
        <v>19.668016947168837</v>
      </c>
      <c r="AK1144" s="279">
        <f t="shared" si="622"/>
        <v>20.162381617211256</v>
      </c>
      <c r="AL1144" s="279">
        <f t="shared" si="622"/>
        <v>44.872488939710422</v>
      </c>
      <c r="AM1144" s="279">
        <f t="shared" si="622"/>
        <v>46.087509791237032</v>
      </c>
      <c r="AN1144" s="279">
        <f t="shared" si="622"/>
        <v>79.621651716828254</v>
      </c>
      <c r="AO1144" s="279" t="str">
        <f t="shared" si="622"/>
        <v/>
      </c>
      <c r="AP1144" s="279" t="str">
        <f t="shared" si="622"/>
        <v/>
      </c>
      <c r="AQ1144" s="279" t="str">
        <f t="shared" si="622"/>
        <v/>
      </c>
      <c r="AR1144" s="279" t="str">
        <f t="shared" si="622"/>
        <v/>
      </c>
      <c r="AS1144" s="279" t="str">
        <f t="shared" si="622"/>
        <v/>
      </c>
      <c r="AT1144" s="279" t="str">
        <f t="shared" si="622"/>
        <v/>
      </c>
      <c r="AU1144" s="279" t="str">
        <f t="shared" si="622"/>
        <v/>
      </c>
      <c r="AV1144" s="279" t="str">
        <f t="shared" si="622"/>
        <v/>
      </c>
      <c r="AW1144" s="279" t="str">
        <f t="shared" si="622"/>
        <v/>
      </c>
      <c r="AX1144" s="279" t="str">
        <f t="shared" si="622"/>
        <v/>
      </c>
      <c r="AY1144" s="279" t="str">
        <f t="shared" si="622"/>
        <v/>
      </c>
      <c r="AZ1144" s="279" t="str">
        <f t="shared" si="622"/>
        <v/>
      </c>
      <c r="BA1144" s="279" t="str">
        <f t="shared" si="622"/>
        <v/>
      </c>
      <c r="BB1144" s="279" t="str">
        <f t="shared" si="622"/>
        <v/>
      </c>
      <c r="BC1144" s="279" t="str">
        <f t="shared" si="622"/>
        <v/>
      </c>
      <c r="BD1144" s="279" t="str">
        <f t="shared" si="622"/>
        <v/>
      </c>
      <c r="BE1144" s="279" t="str">
        <f t="shared" si="622"/>
        <v/>
      </c>
      <c r="BF1144" s="279" t="str">
        <f t="shared" si="622"/>
        <v/>
      </c>
      <c r="BG1144" s="279" t="str">
        <f t="shared" si="622"/>
        <v/>
      </c>
      <c r="BH1144" s="279" t="str">
        <f t="shared" si="622"/>
        <v/>
      </c>
      <c r="BI1144" s="279" t="str">
        <f t="shared" si="622"/>
        <v/>
      </c>
      <c r="BJ1144" s="279" t="str">
        <f t="shared" si="622"/>
        <v/>
      </c>
      <c r="BK1144" s="279" t="str">
        <f t="shared" si="622"/>
        <v/>
      </c>
      <c r="BL1144" s="279" t="str">
        <f t="shared" si="622"/>
        <v/>
      </c>
      <c r="BM1144" s="279" t="str">
        <f t="shared" si="622"/>
        <v/>
      </c>
      <c r="BN1144" s="279" t="str">
        <f t="shared" si="622"/>
        <v/>
      </c>
      <c r="BO1144" s="279" t="str">
        <f t="shared" si="622"/>
        <v/>
      </c>
      <c r="BP1144" s="279" t="str">
        <f t="shared" si="622"/>
        <v/>
      </c>
      <c r="BQ1144" s="279" t="str">
        <f t="shared" si="622"/>
        <v/>
      </c>
      <c r="BR1144" s="279" t="str">
        <f t="shared" si="622"/>
        <v/>
      </c>
      <c r="BS1144" s="279" t="str">
        <f t="shared" si="622"/>
        <v/>
      </c>
      <c r="BT1144" s="279" t="str">
        <f t="shared" si="622"/>
        <v/>
      </c>
      <c r="BU1144" s="279" t="str">
        <f t="shared" si="622"/>
        <v/>
      </c>
      <c r="BV1144" s="279" t="str">
        <f t="shared" si="622"/>
        <v/>
      </c>
      <c r="BW1144" s="279" t="str">
        <f t="shared" si="622"/>
        <v/>
      </c>
      <c r="BX1144" s="279" t="str">
        <f t="shared" si="622"/>
        <v/>
      </c>
      <c r="BY1144" s="279" t="str">
        <f t="shared" si="622"/>
        <v/>
      </c>
      <c r="BZ1144" s="279" t="str">
        <f t="shared" si="622"/>
        <v/>
      </c>
      <c r="CA1144" s="279" t="str">
        <f t="shared" si="622"/>
        <v/>
      </c>
      <c r="CB1144" s="279" t="str">
        <f t="shared" si="622"/>
        <v/>
      </c>
      <c r="CC1144" s="279" t="str">
        <f t="shared" si="622"/>
        <v/>
      </c>
      <c r="CD1144" s="279" t="str">
        <f t="shared" si="622"/>
        <v/>
      </c>
      <c r="CE1144" s="279" t="str">
        <f t="shared" ref="CE1144:CP1144" si="623">IFERROR((CE1142/CE1143)*CE1139,"")</f>
        <v/>
      </c>
      <c r="CF1144" s="279" t="str">
        <f t="shared" si="623"/>
        <v/>
      </c>
      <c r="CG1144" s="279" t="str">
        <f t="shared" si="623"/>
        <v/>
      </c>
      <c r="CH1144" s="279" t="str">
        <f t="shared" si="623"/>
        <v/>
      </c>
      <c r="CI1144" s="279" t="str">
        <f t="shared" si="623"/>
        <v/>
      </c>
      <c r="CJ1144" s="279" t="str">
        <f t="shared" si="623"/>
        <v/>
      </c>
      <c r="CK1144" s="279" t="str">
        <f t="shared" si="623"/>
        <v/>
      </c>
      <c r="CL1144" s="279" t="str">
        <f t="shared" si="623"/>
        <v/>
      </c>
      <c r="CM1144" s="279" t="str">
        <f t="shared" si="623"/>
        <v/>
      </c>
      <c r="CN1144" s="279" t="str">
        <f t="shared" si="623"/>
        <v/>
      </c>
      <c r="CO1144" s="279" t="str">
        <f t="shared" si="623"/>
        <v/>
      </c>
      <c r="CP1144" s="279" t="str">
        <f t="shared" si="623"/>
        <v/>
      </c>
    </row>
    <row r="1145" spans="1:412" ht="12.75" customHeight="1" outlineLevel="1" x14ac:dyDescent="0.2">
      <c r="K1145" s="6"/>
      <c r="L1145" s="5"/>
    </row>
    <row r="1146" spans="1:412" ht="12.75" customHeight="1" outlineLevel="1" x14ac:dyDescent="0.2">
      <c r="B1146" s="3" t="s">
        <v>592</v>
      </c>
      <c r="J1146" s="237" t="s">
        <v>9</v>
      </c>
      <c r="K1146" s="6"/>
      <c r="L1146" s="252">
        <f>Input_Scen!J226</f>
        <v>1.5</v>
      </c>
      <c r="R1146" s="257">
        <f t="shared" ref="R1146:AW1146" si="624">$L1146*R1139</f>
        <v>0</v>
      </c>
      <c r="S1146" s="257">
        <f t="shared" si="624"/>
        <v>0</v>
      </c>
      <c r="T1146" s="257">
        <f t="shared" si="624"/>
        <v>0</v>
      </c>
      <c r="U1146" s="257">
        <f t="shared" si="624"/>
        <v>0</v>
      </c>
      <c r="V1146" s="257">
        <f t="shared" si="624"/>
        <v>0</v>
      </c>
      <c r="W1146" s="257">
        <f t="shared" si="624"/>
        <v>0</v>
      </c>
      <c r="X1146" s="257">
        <f t="shared" si="624"/>
        <v>1.5</v>
      </c>
      <c r="Y1146" s="257">
        <f t="shared" si="624"/>
        <v>1.5</v>
      </c>
      <c r="Z1146" s="257">
        <f t="shared" si="624"/>
        <v>1.5</v>
      </c>
      <c r="AA1146" s="257">
        <f t="shared" si="624"/>
        <v>1.5</v>
      </c>
      <c r="AB1146" s="257">
        <f t="shared" si="624"/>
        <v>1.5</v>
      </c>
      <c r="AC1146" s="257">
        <f t="shared" si="624"/>
        <v>1.5</v>
      </c>
      <c r="AD1146" s="257">
        <f t="shared" si="624"/>
        <v>1.5</v>
      </c>
      <c r="AE1146" s="257">
        <f t="shared" si="624"/>
        <v>1.5</v>
      </c>
      <c r="AF1146" s="257">
        <f t="shared" si="624"/>
        <v>1.5</v>
      </c>
      <c r="AG1146" s="257">
        <f t="shared" si="624"/>
        <v>1.5</v>
      </c>
      <c r="AH1146" s="257">
        <f t="shared" si="624"/>
        <v>1.5</v>
      </c>
      <c r="AI1146" s="257">
        <f t="shared" si="624"/>
        <v>1.5</v>
      </c>
      <c r="AJ1146" s="257">
        <f t="shared" si="624"/>
        <v>1.5</v>
      </c>
      <c r="AK1146" s="257">
        <f t="shared" si="624"/>
        <v>1.5</v>
      </c>
      <c r="AL1146" s="257">
        <f t="shared" si="624"/>
        <v>1.5</v>
      </c>
      <c r="AM1146" s="257">
        <f t="shared" si="624"/>
        <v>1.5</v>
      </c>
      <c r="AN1146" s="257">
        <f t="shared" si="624"/>
        <v>1.5</v>
      </c>
      <c r="AO1146" s="257">
        <f t="shared" si="624"/>
        <v>0</v>
      </c>
      <c r="AP1146" s="257">
        <f t="shared" si="624"/>
        <v>0</v>
      </c>
      <c r="AQ1146" s="257">
        <f t="shared" si="624"/>
        <v>0</v>
      </c>
      <c r="AR1146" s="257">
        <f t="shared" si="624"/>
        <v>0</v>
      </c>
      <c r="AS1146" s="257">
        <f t="shared" si="624"/>
        <v>0</v>
      </c>
      <c r="AT1146" s="257">
        <f t="shared" si="624"/>
        <v>0</v>
      </c>
      <c r="AU1146" s="257">
        <f t="shared" si="624"/>
        <v>0</v>
      </c>
      <c r="AV1146" s="257">
        <f t="shared" si="624"/>
        <v>0</v>
      </c>
      <c r="AW1146" s="257">
        <f t="shared" si="624"/>
        <v>0</v>
      </c>
      <c r="AX1146" s="257">
        <f t="shared" ref="AX1146:CC1146" si="625">$L1146*AX1139</f>
        <v>0</v>
      </c>
      <c r="AY1146" s="257">
        <f t="shared" si="625"/>
        <v>0</v>
      </c>
      <c r="AZ1146" s="257">
        <f t="shared" si="625"/>
        <v>0</v>
      </c>
      <c r="BA1146" s="257">
        <f t="shared" si="625"/>
        <v>0</v>
      </c>
      <c r="BB1146" s="257">
        <f t="shared" si="625"/>
        <v>0</v>
      </c>
      <c r="BC1146" s="257">
        <f t="shared" si="625"/>
        <v>0</v>
      </c>
      <c r="BD1146" s="257">
        <f t="shared" si="625"/>
        <v>0</v>
      </c>
      <c r="BE1146" s="257">
        <f t="shared" si="625"/>
        <v>0</v>
      </c>
      <c r="BF1146" s="257">
        <f t="shared" si="625"/>
        <v>0</v>
      </c>
      <c r="BG1146" s="257">
        <f t="shared" si="625"/>
        <v>0</v>
      </c>
      <c r="BH1146" s="257">
        <f t="shared" si="625"/>
        <v>0</v>
      </c>
      <c r="BI1146" s="257">
        <f t="shared" si="625"/>
        <v>0</v>
      </c>
      <c r="BJ1146" s="257">
        <f t="shared" si="625"/>
        <v>0</v>
      </c>
      <c r="BK1146" s="257">
        <f t="shared" si="625"/>
        <v>0</v>
      </c>
      <c r="BL1146" s="257">
        <f t="shared" si="625"/>
        <v>0</v>
      </c>
      <c r="BM1146" s="257">
        <f t="shared" si="625"/>
        <v>0</v>
      </c>
      <c r="BN1146" s="257">
        <f t="shared" si="625"/>
        <v>0</v>
      </c>
      <c r="BO1146" s="257">
        <f t="shared" si="625"/>
        <v>0</v>
      </c>
      <c r="BP1146" s="257">
        <f t="shared" si="625"/>
        <v>0</v>
      </c>
      <c r="BQ1146" s="257">
        <f t="shared" si="625"/>
        <v>0</v>
      </c>
      <c r="BR1146" s="257">
        <f t="shared" si="625"/>
        <v>0</v>
      </c>
      <c r="BS1146" s="257">
        <f t="shared" si="625"/>
        <v>0</v>
      </c>
      <c r="BT1146" s="257">
        <f t="shared" si="625"/>
        <v>0</v>
      </c>
      <c r="BU1146" s="257">
        <f t="shared" si="625"/>
        <v>0</v>
      </c>
      <c r="BV1146" s="257">
        <f t="shared" si="625"/>
        <v>0</v>
      </c>
      <c r="BW1146" s="257">
        <f t="shared" si="625"/>
        <v>0</v>
      </c>
      <c r="BX1146" s="257">
        <f t="shared" si="625"/>
        <v>0</v>
      </c>
      <c r="BY1146" s="257">
        <f t="shared" si="625"/>
        <v>0</v>
      </c>
      <c r="BZ1146" s="257">
        <f t="shared" si="625"/>
        <v>0</v>
      </c>
      <c r="CA1146" s="257">
        <f t="shared" si="625"/>
        <v>0</v>
      </c>
      <c r="CB1146" s="257">
        <f t="shared" si="625"/>
        <v>0</v>
      </c>
      <c r="CC1146" s="257">
        <f t="shared" si="625"/>
        <v>0</v>
      </c>
      <c r="CD1146" s="257">
        <f t="shared" ref="CD1146:CP1146" si="626">$L1146*CD1139</f>
        <v>0</v>
      </c>
      <c r="CE1146" s="257">
        <f t="shared" si="626"/>
        <v>0</v>
      </c>
      <c r="CF1146" s="257">
        <f t="shared" si="626"/>
        <v>0</v>
      </c>
      <c r="CG1146" s="257">
        <f t="shared" si="626"/>
        <v>0</v>
      </c>
      <c r="CH1146" s="257">
        <f t="shared" si="626"/>
        <v>0</v>
      </c>
      <c r="CI1146" s="257">
        <f t="shared" si="626"/>
        <v>0</v>
      </c>
      <c r="CJ1146" s="257">
        <f t="shared" si="626"/>
        <v>0</v>
      </c>
      <c r="CK1146" s="257">
        <f t="shared" si="626"/>
        <v>0</v>
      </c>
      <c r="CL1146" s="257">
        <f t="shared" si="626"/>
        <v>0</v>
      </c>
      <c r="CM1146" s="257">
        <f t="shared" si="626"/>
        <v>0</v>
      </c>
      <c r="CN1146" s="257">
        <f t="shared" si="626"/>
        <v>0</v>
      </c>
      <c r="CO1146" s="257">
        <f t="shared" si="626"/>
        <v>0</v>
      </c>
      <c r="CP1146" s="257">
        <f t="shared" si="626"/>
        <v>0</v>
      </c>
    </row>
    <row r="1147" spans="1:412" ht="12.75" customHeight="1" outlineLevel="1" x14ac:dyDescent="0.2">
      <c r="B1147" s="3" t="s">
        <v>342</v>
      </c>
      <c r="J1147" s="237" t="s">
        <v>227</v>
      </c>
      <c r="K1147" s="6"/>
      <c r="L1147" s="168" t="b">
        <f>AND(R1147:OV1147)</f>
        <v>1</v>
      </c>
      <c r="M1147" s="236"/>
      <c r="N1147" s="236"/>
      <c r="O1147" s="236"/>
      <c r="P1147" s="239"/>
      <c r="Q1147" s="236"/>
      <c r="R1147" s="147" t="str">
        <f t="shared" ref="R1147:AW1147" si="627">IF(AND(R1139=1),R1144&gt;R1146,"")</f>
        <v/>
      </c>
      <c r="S1147" s="147" t="str">
        <f t="shared" si="627"/>
        <v/>
      </c>
      <c r="T1147" s="147" t="str">
        <f t="shared" si="627"/>
        <v/>
      </c>
      <c r="U1147" s="147" t="str">
        <f t="shared" si="627"/>
        <v/>
      </c>
      <c r="V1147" s="147" t="str">
        <f t="shared" si="627"/>
        <v/>
      </c>
      <c r="W1147" s="147" t="str">
        <f t="shared" si="627"/>
        <v/>
      </c>
      <c r="X1147" s="147" t="b">
        <f t="shared" si="627"/>
        <v>1</v>
      </c>
      <c r="Y1147" s="147" t="b">
        <f t="shared" si="627"/>
        <v>1</v>
      </c>
      <c r="Z1147" s="147" t="b">
        <f t="shared" si="627"/>
        <v>1</v>
      </c>
      <c r="AA1147" s="147" t="b">
        <f t="shared" si="627"/>
        <v>1</v>
      </c>
      <c r="AB1147" s="147" t="b">
        <f t="shared" si="627"/>
        <v>1</v>
      </c>
      <c r="AC1147" s="147" t="b">
        <f t="shared" si="627"/>
        <v>1</v>
      </c>
      <c r="AD1147" s="147" t="b">
        <f t="shared" si="627"/>
        <v>1</v>
      </c>
      <c r="AE1147" s="147" t="b">
        <f t="shared" si="627"/>
        <v>1</v>
      </c>
      <c r="AF1147" s="147" t="b">
        <f t="shared" si="627"/>
        <v>1</v>
      </c>
      <c r="AG1147" s="147" t="b">
        <f t="shared" si="627"/>
        <v>1</v>
      </c>
      <c r="AH1147" s="147" t="b">
        <f t="shared" si="627"/>
        <v>1</v>
      </c>
      <c r="AI1147" s="147" t="b">
        <f t="shared" si="627"/>
        <v>1</v>
      </c>
      <c r="AJ1147" s="147" t="b">
        <f t="shared" si="627"/>
        <v>1</v>
      </c>
      <c r="AK1147" s="147" t="b">
        <f t="shared" si="627"/>
        <v>1</v>
      </c>
      <c r="AL1147" s="147" t="b">
        <f t="shared" si="627"/>
        <v>1</v>
      </c>
      <c r="AM1147" s="147" t="b">
        <f t="shared" si="627"/>
        <v>1</v>
      </c>
      <c r="AN1147" s="147" t="b">
        <f t="shared" si="627"/>
        <v>1</v>
      </c>
      <c r="AO1147" s="147" t="str">
        <f t="shared" si="627"/>
        <v/>
      </c>
      <c r="AP1147" s="147" t="str">
        <f t="shared" si="627"/>
        <v/>
      </c>
      <c r="AQ1147" s="147" t="str">
        <f t="shared" si="627"/>
        <v/>
      </c>
      <c r="AR1147" s="147" t="str">
        <f t="shared" si="627"/>
        <v/>
      </c>
      <c r="AS1147" s="147" t="str">
        <f t="shared" si="627"/>
        <v/>
      </c>
      <c r="AT1147" s="147" t="str">
        <f t="shared" si="627"/>
        <v/>
      </c>
      <c r="AU1147" s="147" t="str">
        <f t="shared" si="627"/>
        <v/>
      </c>
      <c r="AV1147" s="147" t="str">
        <f t="shared" si="627"/>
        <v/>
      </c>
      <c r="AW1147" s="147" t="str">
        <f t="shared" si="627"/>
        <v/>
      </c>
      <c r="AX1147" s="147" t="str">
        <f t="shared" ref="AX1147:CC1147" si="628">IF(AND(AX1139=1),AX1144&gt;AX1146,"")</f>
        <v/>
      </c>
      <c r="AY1147" s="147" t="str">
        <f t="shared" si="628"/>
        <v/>
      </c>
      <c r="AZ1147" s="147" t="str">
        <f t="shared" si="628"/>
        <v/>
      </c>
      <c r="BA1147" s="147" t="str">
        <f t="shared" si="628"/>
        <v/>
      </c>
      <c r="BB1147" s="147" t="str">
        <f t="shared" si="628"/>
        <v/>
      </c>
      <c r="BC1147" s="147" t="str">
        <f t="shared" si="628"/>
        <v/>
      </c>
      <c r="BD1147" s="147" t="str">
        <f t="shared" si="628"/>
        <v/>
      </c>
      <c r="BE1147" s="147" t="str">
        <f t="shared" si="628"/>
        <v/>
      </c>
      <c r="BF1147" s="147" t="str">
        <f t="shared" si="628"/>
        <v/>
      </c>
      <c r="BG1147" s="147" t="str">
        <f t="shared" si="628"/>
        <v/>
      </c>
      <c r="BH1147" s="147" t="str">
        <f t="shared" si="628"/>
        <v/>
      </c>
      <c r="BI1147" s="147" t="str">
        <f t="shared" si="628"/>
        <v/>
      </c>
      <c r="BJ1147" s="147" t="str">
        <f t="shared" si="628"/>
        <v/>
      </c>
      <c r="BK1147" s="147" t="str">
        <f t="shared" si="628"/>
        <v/>
      </c>
      <c r="BL1147" s="147" t="str">
        <f t="shared" si="628"/>
        <v/>
      </c>
      <c r="BM1147" s="147" t="str">
        <f t="shared" si="628"/>
        <v/>
      </c>
      <c r="BN1147" s="147" t="str">
        <f t="shared" si="628"/>
        <v/>
      </c>
      <c r="BO1147" s="147" t="str">
        <f t="shared" si="628"/>
        <v/>
      </c>
      <c r="BP1147" s="147" t="str">
        <f t="shared" si="628"/>
        <v/>
      </c>
      <c r="BQ1147" s="147" t="str">
        <f t="shared" si="628"/>
        <v/>
      </c>
      <c r="BR1147" s="147" t="str">
        <f t="shared" si="628"/>
        <v/>
      </c>
      <c r="BS1147" s="147" t="str">
        <f t="shared" si="628"/>
        <v/>
      </c>
      <c r="BT1147" s="147" t="str">
        <f t="shared" si="628"/>
        <v/>
      </c>
      <c r="BU1147" s="147" t="str">
        <f t="shared" si="628"/>
        <v/>
      </c>
      <c r="BV1147" s="147" t="str">
        <f t="shared" si="628"/>
        <v/>
      </c>
      <c r="BW1147" s="147" t="str">
        <f t="shared" si="628"/>
        <v/>
      </c>
      <c r="BX1147" s="147" t="str">
        <f t="shared" si="628"/>
        <v/>
      </c>
      <c r="BY1147" s="147" t="str">
        <f t="shared" si="628"/>
        <v/>
      </c>
      <c r="BZ1147" s="147" t="str">
        <f t="shared" si="628"/>
        <v/>
      </c>
      <c r="CA1147" s="147" t="str">
        <f t="shared" si="628"/>
        <v/>
      </c>
      <c r="CB1147" s="147" t="str">
        <f t="shared" si="628"/>
        <v/>
      </c>
      <c r="CC1147" s="147" t="str">
        <f t="shared" si="628"/>
        <v/>
      </c>
      <c r="CD1147" s="147" t="str">
        <f t="shared" ref="CD1147:CP1147" si="629">IF(AND(CD1139=1),CD1144&gt;CD1146,"")</f>
        <v/>
      </c>
      <c r="CE1147" s="147" t="str">
        <f t="shared" si="629"/>
        <v/>
      </c>
      <c r="CF1147" s="147" t="str">
        <f t="shared" si="629"/>
        <v/>
      </c>
      <c r="CG1147" s="147" t="str">
        <f t="shared" si="629"/>
        <v/>
      </c>
      <c r="CH1147" s="147" t="str">
        <f t="shared" si="629"/>
        <v/>
      </c>
      <c r="CI1147" s="147" t="str">
        <f t="shared" si="629"/>
        <v/>
      </c>
      <c r="CJ1147" s="147" t="str">
        <f t="shared" si="629"/>
        <v/>
      </c>
      <c r="CK1147" s="147" t="str">
        <f t="shared" si="629"/>
        <v/>
      </c>
      <c r="CL1147" s="147" t="str">
        <f t="shared" si="629"/>
        <v/>
      </c>
      <c r="CM1147" s="147" t="str">
        <f t="shared" si="629"/>
        <v/>
      </c>
      <c r="CN1147" s="147" t="str">
        <f t="shared" si="629"/>
        <v/>
      </c>
      <c r="CO1147" s="147" t="str">
        <f t="shared" si="629"/>
        <v/>
      </c>
      <c r="CP1147" s="147" t="str">
        <f t="shared" si="629"/>
        <v/>
      </c>
    </row>
    <row r="1148" spans="1:412" ht="12.75" customHeight="1" outlineLevel="1" x14ac:dyDescent="0.2"/>
    <row r="1149" spans="1:412" ht="12.75" customHeight="1" outlineLevel="1" x14ac:dyDescent="0.2"/>
    <row r="1150" spans="1:412" s="385" customFormat="1" ht="12.75" customHeight="1" x14ac:dyDescent="0.2">
      <c r="A1150" s="381" t="s">
        <v>561</v>
      </c>
      <c r="B1150" s="382"/>
      <c r="C1150" s="382"/>
      <c r="D1150" s="382"/>
      <c r="E1150" s="382"/>
      <c r="F1150" s="382"/>
      <c r="G1150" s="382"/>
      <c r="H1150" s="382"/>
      <c r="I1150" s="383"/>
      <c r="J1150" s="383"/>
      <c r="K1150" s="382"/>
      <c r="L1150" s="382"/>
      <c r="M1150" s="382"/>
      <c r="N1150" s="382"/>
      <c r="O1150" s="382"/>
      <c r="P1150" s="384"/>
      <c r="Q1150" s="382"/>
      <c r="R1150" s="382"/>
      <c r="S1150" s="382"/>
      <c r="T1150" s="382"/>
      <c r="U1150" s="382"/>
      <c r="V1150" s="382"/>
      <c r="W1150" s="382"/>
      <c r="X1150" s="382"/>
      <c r="Y1150" s="382"/>
      <c r="Z1150" s="382"/>
      <c r="AA1150" s="382"/>
      <c r="AB1150" s="382"/>
      <c r="AC1150" s="382"/>
      <c r="AD1150" s="382"/>
      <c r="AE1150" s="382"/>
      <c r="AF1150" s="382"/>
      <c r="AG1150" s="382"/>
      <c r="AH1150" s="382"/>
      <c r="AI1150" s="382"/>
      <c r="AJ1150" s="382"/>
      <c r="AK1150" s="382"/>
      <c r="AL1150" s="382"/>
      <c r="AM1150" s="382"/>
      <c r="AN1150" s="382"/>
      <c r="AO1150" s="382"/>
      <c r="AP1150" s="382"/>
      <c r="AQ1150" s="382"/>
      <c r="AR1150" s="382"/>
      <c r="AS1150" s="382"/>
      <c r="AT1150" s="382"/>
      <c r="AU1150" s="382"/>
      <c r="AV1150" s="382"/>
      <c r="AW1150" s="382"/>
      <c r="AX1150" s="382"/>
      <c r="AY1150" s="382"/>
      <c r="AZ1150" s="382"/>
      <c r="BA1150" s="382"/>
      <c r="BB1150" s="382"/>
      <c r="BC1150" s="382"/>
      <c r="BD1150" s="382"/>
      <c r="BE1150" s="382"/>
      <c r="BF1150" s="382"/>
      <c r="BG1150" s="382"/>
      <c r="BH1150" s="382"/>
      <c r="BI1150" s="382"/>
      <c r="BJ1150" s="382"/>
      <c r="BK1150" s="382"/>
      <c r="BL1150" s="382"/>
      <c r="BM1150" s="382"/>
      <c r="BN1150" s="382"/>
      <c r="BO1150" s="382"/>
      <c r="BP1150" s="382"/>
      <c r="BQ1150" s="382"/>
      <c r="BR1150" s="382"/>
      <c r="BS1150" s="382"/>
      <c r="BT1150" s="382"/>
      <c r="BU1150" s="382"/>
      <c r="BV1150" s="382"/>
      <c r="BW1150" s="382"/>
      <c r="BX1150" s="382"/>
      <c r="BY1150" s="382"/>
      <c r="BZ1150" s="382"/>
      <c r="CA1150" s="382"/>
      <c r="CB1150" s="382"/>
      <c r="CC1150" s="382"/>
      <c r="CD1150" s="382"/>
      <c r="CE1150" s="382"/>
      <c r="CF1150" s="382"/>
      <c r="CG1150" s="382"/>
      <c r="CH1150" s="382"/>
      <c r="CI1150" s="382"/>
      <c r="CJ1150" s="382"/>
      <c r="CK1150" s="382"/>
      <c r="CL1150" s="382"/>
      <c r="CM1150" s="382"/>
      <c r="CN1150" s="382"/>
      <c r="CO1150" s="382"/>
      <c r="CP1150" s="382"/>
    </row>
    <row r="1151" spans="1:412" ht="12.75" customHeight="1" x14ac:dyDescent="0.2"/>
    <row r="1152" spans="1:412" ht="12.75" customHeight="1" outlineLevel="1" x14ac:dyDescent="0.2">
      <c r="B1152" s="234" t="s">
        <v>281</v>
      </c>
      <c r="C1152" s="234"/>
      <c r="D1152" s="234"/>
      <c r="E1152" s="235"/>
      <c r="F1152" s="236"/>
      <c r="J1152" s="237" t="s">
        <v>18</v>
      </c>
      <c r="K1152" s="238"/>
      <c r="L1152" s="238"/>
      <c r="M1152" s="238"/>
      <c r="N1152" s="238"/>
      <c r="O1152" s="238"/>
      <c r="P1152" s="37">
        <f>SUM(R1152:CP1152)</f>
        <v>17</v>
      </c>
      <c r="Q1152" s="236"/>
      <c r="R1152" s="240">
        <f>R1139</f>
        <v>0</v>
      </c>
      <c r="S1152" s="240">
        <f t="shared" ref="S1152:CD1152" si="630">S1139</f>
        <v>0</v>
      </c>
      <c r="T1152" s="240">
        <f t="shared" si="630"/>
        <v>0</v>
      </c>
      <c r="U1152" s="240">
        <f t="shared" si="630"/>
        <v>0</v>
      </c>
      <c r="V1152" s="240">
        <f t="shared" si="630"/>
        <v>0</v>
      </c>
      <c r="W1152" s="240">
        <f t="shared" si="630"/>
        <v>0</v>
      </c>
      <c r="X1152" s="240">
        <f t="shared" si="630"/>
        <v>1</v>
      </c>
      <c r="Y1152" s="240">
        <f t="shared" si="630"/>
        <v>1</v>
      </c>
      <c r="Z1152" s="240">
        <f t="shared" si="630"/>
        <v>1</v>
      </c>
      <c r="AA1152" s="240">
        <f t="shared" si="630"/>
        <v>1</v>
      </c>
      <c r="AB1152" s="240">
        <f t="shared" si="630"/>
        <v>1</v>
      </c>
      <c r="AC1152" s="240">
        <f t="shared" si="630"/>
        <v>1</v>
      </c>
      <c r="AD1152" s="240">
        <f t="shared" si="630"/>
        <v>1</v>
      </c>
      <c r="AE1152" s="240">
        <f t="shared" si="630"/>
        <v>1</v>
      </c>
      <c r="AF1152" s="240">
        <f t="shared" si="630"/>
        <v>1</v>
      </c>
      <c r="AG1152" s="240">
        <f t="shared" si="630"/>
        <v>1</v>
      </c>
      <c r="AH1152" s="240">
        <f t="shared" si="630"/>
        <v>1</v>
      </c>
      <c r="AI1152" s="240">
        <f t="shared" si="630"/>
        <v>1</v>
      </c>
      <c r="AJ1152" s="240">
        <f t="shared" si="630"/>
        <v>1</v>
      </c>
      <c r="AK1152" s="240">
        <f t="shared" si="630"/>
        <v>1</v>
      </c>
      <c r="AL1152" s="240">
        <f t="shared" si="630"/>
        <v>1</v>
      </c>
      <c r="AM1152" s="240">
        <f t="shared" si="630"/>
        <v>1</v>
      </c>
      <c r="AN1152" s="240">
        <f t="shared" si="630"/>
        <v>1</v>
      </c>
      <c r="AO1152" s="240">
        <f t="shared" si="630"/>
        <v>0</v>
      </c>
      <c r="AP1152" s="240">
        <f t="shared" si="630"/>
        <v>0</v>
      </c>
      <c r="AQ1152" s="240">
        <f t="shared" si="630"/>
        <v>0</v>
      </c>
      <c r="AR1152" s="240">
        <f t="shared" si="630"/>
        <v>0</v>
      </c>
      <c r="AS1152" s="240">
        <f t="shared" si="630"/>
        <v>0</v>
      </c>
      <c r="AT1152" s="240">
        <f t="shared" si="630"/>
        <v>0</v>
      </c>
      <c r="AU1152" s="240">
        <f t="shared" si="630"/>
        <v>0</v>
      </c>
      <c r="AV1152" s="240">
        <f t="shared" si="630"/>
        <v>0</v>
      </c>
      <c r="AW1152" s="240">
        <f t="shared" si="630"/>
        <v>0</v>
      </c>
      <c r="AX1152" s="240">
        <f t="shared" si="630"/>
        <v>0</v>
      </c>
      <c r="AY1152" s="240">
        <f t="shared" si="630"/>
        <v>0</v>
      </c>
      <c r="AZ1152" s="240">
        <f t="shared" si="630"/>
        <v>0</v>
      </c>
      <c r="BA1152" s="240">
        <f t="shared" si="630"/>
        <v>0</v>
      </c>
      <c r="BB1152" s="240">
        <f t="shared" si="630"/>
        <v>0</v>
      </c>
      <c r="BC1152" s="240">
        <f t="shared" si="630"/>
        <v>0</v>
      </c>
      <c r="BD1152" s="240">
        <f t="shared" si="630"/>
        <v>0</v>
      </c>
      <c r="BE1152" s="240">
        <f t="shared" si="630"/>
        <v>0</v>
      </c>
      <c r="BF1152" s="240">
        <f t="shared" si="630"/>
        <v>0</v>
      </c>
      <c r="BG1152" s="240">
        <f t="shared" si="630"/>
        <v>0</v>
      </c>
      <c r="BH1152" s="240">
        <f t="shared" si="630"/>
        <v>0</v>
      </c>
      <c r="BI1152" s="240">
        <f t="shared" si="630"/>
        <v>0</v>
      </c>
      <c r="BJ1152" s="240">
        <f t="shared" si="630"/>
        <v>0</v>
      </c>
      <c r="BK1152" s="240">
        <f t="shared" si="630"/>
        <v>0</v>
      </c>
      <c r="BL1152" s="240">
        <f t="shared" si="630"/>
        <v>0</v>
      </c>
      <c r="BM1152" s="240">
        <f t="shared" si="630"/>
        <v>0</v>
      </c>
      <c r="BN1152" s="240">
        <f t="shared" si="630"/>
        <v>0</v>
      </c>
      <c r="BO1152" s="240">
        <f t="shared" si="630"/>
        <v>0</v>
      </c>
      <c r="BP1152" s="240">
        <f t="shared" si="630"/>
        <v>0</v>
      </c>
      <c r="BQ1152" s="240">
        <f t="shared" si="630"/>
        <v>0</v>
      </c>
      <c r="BR1152" s="240">
        <f t="shared" si="630"/>
        <v>0</v>
      </c>
      <c r="BS1152" s="240">
        <f t="shared" si="630"/>
        <v>0</v>
      </c>
      <c r="BT1152" s="240">
        <f t="shared" si="630"/>
        <v>0</v>
      </c>
      <c r="BU1152" s="240">
        <f t="shared" si="630"/>
        <v>0</v>
      </c>
      <c r="BV1152" s="240">
        <f t="shared" si="630"/>
        <v>0</v>
      </c>
      <c r="BW1152" s="240">
        <f t="shared" si="630"/>
        <v>0</v>
      </c>
      <c r="BX1152" s="240">
        <f t="shared" si="630"/>
        <v>0</v>
      </c>
      <c r="BY1152" s="240">
        <f t="shared" si="630"/>
        <v>0</v>
      </c>
      <c r="BZ1152" s="240">
        <f t="shared" si="630"/>
        <v>0</v>
      </c>
      <c r="CA1152" s="240">
        <f t="shared" si="630"/>
        <v>0</v>
      </c>
      <c r="CB1152" s="240">
        <f t="shared" si="630"/>
        <v>0</v>
      </c>
      <c r="CC1152" s="240">
        <f t="shared" si="630"/>
        <v>0</v>
      </c>
      <c r="CD1152" s="240">
        <f t="shared" si="630"/>
        <v>0</v>
      </c>
      <c r="CE1152" s="240">
        <f t="shared" ref="CE1152:CP1152" si="631">CE1139</f>
        <v>0</v>
      </c>
      <c r="CF1152" s="240">
        <f t="shared" si="631"/>
        <v>0</v>
      </c>
      <c r="CG1152" s="240">
        <f t="shared" si="631"/>
        <v>0</v>
      </c>
      <c r="CH1152" s="240">
        <f t="shared" si="631"/>
        <v>0</v>
      </c>
      <c r="CI1152" s="240">
        <f t="shared" si="631"/>
        <v>0</v>
      </c>
      <c r="CJ1152" s="240">
        <f t="shared" si="631"/>
        <v>0</v>
      </c>
      <c r="CK1152" s="240">
        <f t="shared" si="631"/>
        <v>0</v>
      </c>
      <c r="CL1152" s="240">
        <f t="shared" si="631"/>
        <v>0</v>
      </c>
      <c r="CM1152" s="240">
        <f t="shared" si="631"/>
        <v>0</v>
      </c>
      <c r="CN1152" s="240">
        <f t="shared" si="631"/>
        <v>0</v>
      </c>
      <c r="CO1152" s="240">
        <f t="shared" si="631"/>
        <v>0</v>
      </c>
      <c r="CP1152" s="240">
        <f t="shared" si="631"/>
        <v>0</v>
      </c>
      <c r="CQ1152" s="240"/>
      <c r="CR1152" s="240"/>
      <c r="CS1152" s="240"/>
      <c r="CT1152" s="240"/>
      <c r="CU1152" s="240"/>
      <c r="CV1152" s="240"/>
      <c r="CW1152" s="240"/>
      <c r="CX1152" s="240"/>
      <c r="CY1152" s="240"/>
      <c r="CZ1152" s="240"/>
      <c r="DA1152" s="240"/>
      <c r="DB1152" s="240"/>
      <c r="DC1152" s="240"/>
      <c r="DD1152" s="240"/>
      <c r="DE1152" s="240"/>
      <c r="DF1152" s="240"/>
      <c r="DG1152" s="240"/>
      <c r="DH1152" s="240"/>
      <c r="DI1152" s="240"/>
      <c r="DJ1152" s="240"/>
      <c r="DK1152" s="240"/>
      <c r="DL1152" s="240"/>
      <c r="DM1152" s="240"/>
      <c r="DN1152" s="240"/>
      <c r="DO1152" s="240"/>
      <c r="DP1152" s="240"/>
      <c r="DQ1152" s="240"/>
      <c r="DR1152" s="240"/>
      <c r="DS1152" s="240"/>
      <c r="DT1152" s="240"/>
      <c r="DU1152" s="240"/>
      <c r="DV1152" s="240"/>
      <c r="DW1152" s="240"/>
      <c r="DX1152" s="240"/>
      <c r="DY1152" s="240"/>
      <c r="DZ1152" s="240"/>
      <c r="EA1152" s="240"/>
      <c r="EB1152" s="240"/>
      <c r="EC1152" s="240"/>
      <c r="ED1152" s="240"/>
      <c r="EE1152" s="240"/>
      <c r="EF1152" s="240"/>
      <c r="EG1152" s="240"/>
      <c r="EH1152" s="240"/>
      <c r="EI1152" s="240"/>
      <c r="EJ1152" s="240"/>
      <c r="EK1152" s="240"/>
      <c r="EL1152" s="240"/>
      <c r="EM1152" s="240"/>
      <c r="EN1152" s="240"/>
      <c r="EO1152" s="240"/>
      <c r="EP1152" s="240"/>
      <c r="EQ1152" s="240"/>
      <c r="ER1152" s="240"/>
      <c r="ES1152" s="240"/>
      <c r="ET1152" s="240"/>
      <c r="EU1152" s="240"/>
      <c r="EV1152" s="240"/>
      <c r="EW1152" s="240"/>
      <c r="EX1152" s="240"/>
      <c r="EY1152" s="240"/>
      <c r="EZ1152" s="240"/>
      <c r="FA1152" s="240"/>
      <c r="FB1152" s="240"/>
      <c r="FC1152" s="240"/>
      <c r="FD1152" s="240"/>
      <c r="FE1152" s="240"/>
      <c r="FF1152" s="240"/>
      <c r="FG1152" s="240"/>
      <c r="FH1152" s="240"/>
      <c r="FI1152" s="240"/>
      <c r="FJ1152" s="240"/>
      <c r="FK1152" s="240"/>
      <c r="FL1152" s="240"/>
      <c r="FM1152" s="240"/>
      <c r="FN1152" s="240"/>
      <c r="FO1152" s="240"/>
      <c r="FP1152" s="240"/>
      <c r="FQ1152" s="240"/>
      <c r="FR1152" s="240"/>
      <c r="FS1152" s="240"/>
      <c r="FT1152" s="240"/>
      <c r="FU1152" s="240"/>
      <c r="FV1152" s="240"/>
      <c r="FW1152" s="240"/>
      <c r="FX1152" s="240"/>
      <c r="FY1152" s="240"/>
      <c r="FZ1152" s="240"/>
      <c r="GA1152" s="240"/>
      <c r="GB1152" s="240"/>
      <c r="GC1152" s="240"/>
      <c r="GD1152" s="240"/>
      <c r="GE1152" s="240"/>
      <c r="GF1152" s="240"/>
      <c r="GG1152" s="240"/>
      <c r="GH1152" s="240"/>
      <c r="GI1152" s="240"/>
      <c r="GJ1152" s="240"/>
      <c r="GK1152" s="240"/>
      <c r="GL1152" s="240"/>
      <c r="GM1152" s="240"/>
      <c r="GN1152" s="240"/>
      <c r="GO1152" s="240"/>
      <c r="GP1152" s="240"/>
      <c r="GQ1152" s="240"/>
      <c r="GR1152" s="240"/>
      <c r="GS1152" s="240"/>
      <c r="GT1152" s="240"/>
      <c r="GU1152" s="240"/>
      <c r="GV1152" s="240"/>
      <c r="GW1152" s="240"/>
      <c r="GX1152" s="240"/>
      <c r="GY1152" s="240"/>
      <c r="GZ1152" s="240"/>
      <c r="HA1152" s="240"/>
      <c r="HB1152" s="240"/>
      <c r="HC1152" s="240"/>
      <c r="HD1152" s="240"/>
      <c r="HE1152" s="240"/>
      <c r="HF1152" s="240"/>
      <c r="HG1152" s="240"/>
      <c r="HH1152" s="240"/>
      <c r="HI1152" s="240"/>
      <c r="HJ1152" s="240"/>
      <c r="HK1152" s="240"/>
      <c r="HL1152" s="240"/>
      <c r="HM1152" s="240"/>
      <c r="HN1152" s="240"/>
      <c r="HO1152" s="240"/>
      <c r="HP1152" s="240"/>
      <c r="HQ1152" s="240"/>
      <c r="HR1152" s="240"/>
      <c r="HS1152" s="240"/>
      <c r="HT1152" s="240"/>
      <c r="HU1152" s="240"/>
      <c r="HV1152" s="240"/>
      <c r="HW1152" s="240"/>
      <c r="HX1152" s="240"/>
      <c r="HY1152" s="240"/>
      <c r="HZ1152" s="240"/>
      <c r="IA1152" s="240"/>
      <c r="IB1152" s="240"/>
      <c r="IC1152" s="240"/>
      <c r="ID1152" s="240"/>
      <c r="IE1152" s="240"/>
      <c r="IF1152" s="240"/>
      <c r="IG1152" s="240"/>
      <c r="IH1152" s="240"/>
      <c r="II1152" s="240"/>
      <c r="IJ1152" s="240"/>
      <c r="IK1152" s="240"/>
      <c r="IL1152" s="240"/>
      <c r="IM1152" s="240"/>
      <c r="IN1152" s="240"/>
      <c r="IO1152" s="240"/>
      <c r="IP1152" s="240"/>
      <c r="IQ1152" s="240"/>
      <c r="IR1152" s="240"/>
      <c r="IS1152" s="240"/>
      <c r="IT1152" s="240"/>
      <c r="IU1152" s="240"/>
      <c r="IV1152" s="240"/>
      <c r="IW1152" s="240"/>
      <c r="IX1152" s="240"/>
      <c r="IY1152" s="240"/>
      <c r="IZ1152" s="240"/>
      <c r="JA1152" s="240"/>
      <c r="JB1152" s="240"/>
      <c r="JC1152" s="240"/>
      <c r="JD1152" s="240"/>
      <c r="JE1152" s="240"/>
      <c r="JF1152" s="240"/>
      <c r="JG1152" s="240"/>
      <c r="JH1152" s="240"/>
      <c r="JI1152" s="240"/>
      <c r="JJ1152" s="240"/>
      <c r="JK1152" s="240"/>
      <c r="JL1152" s="240"/>
      <c r="JM1152" s="240"/>
      <c r="JN1152" s="240"/>
      <c r="JO1152" s="240"/>
      <c r="JP1152" s="240"/>
      <c r="JQ1152" s="240"/>
      <c r="JR1152" s="240"/>
      <c r="JS1152" s="240"/>
      <c r="JT1152" s="240"/>
      <c r="JU1152" s="240"/>
      <c r="JV1152" s="240"/>
      <c r="JW1152" s="240"/>
      <c r="JX1152" s="240"/>
      <c r="JY1152" s="240"/>
      <c r="JZ1152" s="240"/>
      <c r="KA1152" s="240"/>
      <c r="KB1152" s="240"/>
      <c r="KC1152" s="240"/>
      <c r="KD1152" s="240"/>
      <c r="KE1152" s="240"/>
      <c r="KF1152" s="240"/>
      <c r="KG1152" s="240"/>
      <c r="KH1152" s="240"/>
      <c r="KI1152" s="240"/>
      <c r="KJ1152" s="240"/>
      <c r="KK1152" s="240"/>
      <c r="KL1152" s="240"/>
      <c r="KM1152" s="240"/>
      <c r="KN1152" s="240"/>
      <c r="KO1152" s="240"/>
      <c r="KP1152" s="240"/>
      <c r="KQ1152" s="240"/>
      <c r="KR1152" s="240"/>
      <c r="KS1152" s="240"/>
      <c r="KT1152" s="240"/>
      <c r="KU1152" s="240"/>
      <c r="KV1152" s="240"/>
      <c r="KW1152" s="240"/>
      <c r="KX1152" s="240"/>
      <c r="KY1152" s="240"/>
      <c r="KZ1152" s="240"/>
      <c r="LA1152" s="240"/>
      <c r="LB1152" s="240"/>
      <c r="LC1152" s="240"/>
      <c r="LD1152" s="240"/>
      <c r="LE1152" s="240"/>
      <c r="LF1152" s="240"/>
      <c r="LG1152" s="240"/>
      <c r="LH1152" s="240"/>
      <c r="LI1152" s="240"/>
      <c r="LJ1152" s="240"/>
      <c r="LK1152" s="240"/>
      <c r="LL1152" s="240"/>
      <c r="LM1152" s="240"/>
      <c r="LN1152" s="240"/>
      <c r="LO1152" s="240"/>
      <c r="LP1152" s="240"/>
      <c r="LQ1152" s="240"/>
      <c r="LR1152" s="240"/>
      <c r="LS1152" s="240"/>
      <c r="LT1152" s="240"/>
      <c r="LU1152" s="240"/>
      <c r="LV1152" s="240"/>
      <c r="LW1152" s="240"/>
      <c r="LX1152" s="240"/>
      <c r="LY1152" s="240"/>
      <c r="LZ1152" s="240"/>
      <c r="MA1152" s="240"/>
      <c r="MB1152" s="240"/>
      <c r="MC1152" s="240"/>
      <c r="MD1152" s="240"/>
      <c r="ME1152" s="240"/>
      <c r="MF1152" s="240"/>
      <c r="MG1152" s="240"/>
      <c r="MH1152" s="240"/>
      <c r="MI1152" s="240"/>
      <c r="MJ1152" s="240"/>
      <c r="MK1152" s="240"/>
      <c r="ML1152" s="240"/>
      <c r="MM1152" s="240"/>
      <c r="MN1152" s="240"/>
      <c r="MO1152" s="240"/>
      <c r="MP1152" s="240"/>
      <c r="MQ1152" s="240"/>
      <c r="MR1152" s="240"/>
      <c r="MS1152" s="240"/>
      <c r="MT1152" s="240"/>
      <c r="MU1152" s="240"/>
      <c r="MV1152" s="240"/>
      <c r="MW1152" s="240"/>
      <c r="MX1152" s="240"/>
      <c r="MY1152" s="240"/>
      <c r="MZ1152" s="240"/>
      <c r="NA1152" s="240"/>
      <c r="NB1152" s="240"/>
      <c r="NC1152" s="240"/>
      <c r="ND1152" s="240"/>
      <c r="NE1152" s="240"/>
      <c r="NF1152" s="240"/>
      <c r="NG1152" s="240"/>
      <c r="NH1152" s="240"/>
      <c r="NI1152" s="240"/>
      <c r="NJ1152" s="240"/>
      <c r="NK1152" s="240"/>
      <c r="NL1152" s="240"/>
      <c r="NM1152" s="240"/>
      <c r="NN1152" s="240"/>
      <c r="NO1152" s="240"/>
      <c r="NP1152" s="240"/>
      <c r="NQ1152" s="240"/>
      <c r="NR1152" s="240"/>
      <c r="NS1152" s="240"/>
      <c r="NT1152" s="240"/>
      <c r="NU1152" s="240"/>
      <c r="NV1152" s="240"/>
      <c r="NW1152" s="240"/>
      <c r="NX1152" s="240"/>
      <c r="NY1152" s="240"/>
      <c r="NZ1152" s="240"/>
      <c r="OA1152" s="240"/>
      <c r="OB1152" s="240"/>
      <c r="OC1152" s="240"/>
      <c r="OD1152" s="240"/>
      <c r="OE1152" s="240"/>
      <c r="OF1152" s="240"/>
      <c r="OG1152" s="240"/>
      <c r="OH1152" s="240"/>
      <c r="OI1152" s="240"/>
      <c r="OJ1152" s="240"/>
      <c r="OK1152" s="240"/>
      <c r="OL1152" s="240"/>
      <c r="OM1152" s="240"/>
      <c r="ON1152" s="240"/>
      <c r="OO1152" s="240"/>
      <c r="OP1152" s="240"/>
      <c r="OQ1152" s="240"/>
      <c r="OR1152" s="240"/>
      <c r="OS1152" s="240"/>
      <c r="OT1152" s="240"/>
      <c r="OU1152" s="240"/>
      <c r="OV1152" s="240"/>
    </row>
    <row r="1153" spans="1:412" ht="12.75" customHeight="1" x14ac:dyDescent="0.2"/>
    <row r="1154" spans="1:412" ht="12.75" customHeight="1" x14ac:dyDescent="0.2">
      <c r="B1154" s="3" t="s">
        <v>237</v>
      </c>
      <c r="J1154" s="5" t="s">
        <v>5</v>
      </c>
      <c r="R1154" s="155">
        <f>'Financial Statements'!R108+'Financial Statements'!R109</f>
        <v>0</v>
      </c>
      <c r="S1154" s="155">
        <f>'Financial Statements'!S108+'Financial Statements'!S109</f>
        <v>0</v>
      </c>
      <c r="T1154" s="155">
        <f>'Financial Statements'!T108+'Financial Statements'!T109</f>
        <v>0</v>
      </c>
      <c r="U1154" s="155">
        <f>'Financial Statements'!U108+'Financial Statements'!U109</f>
        <v>140.62582068514894</v>
      </c>
      <c r="V1154" s="155">
        <f>'Financial Statements'!V108+'Financial Statements'!V109</f>
        <v>256.69302090114348</v>
      </c>
      <c r="W1154" s="155">
        <f>'Financial Statements'!W108+'Financial Statements'!W109</f>
        <v>414.29919886016984</v>
      </c>
      <c r="X1154" s="155">
        <f>'Financial Statements'!X108+'Financial Statements'!X109</f>
        <v>389.92865775074807</v>
      </c>
      <c r="Y1154" s="155">
        <f>'Financial Statements'!Y108+'Financial Statements'!Y109</f>
        <v>365.55811664132631</v>
      </c>
      <c r="Z1154" s="155">
        <f>'Financial Statements'!Z108+'Financial Statements'!Z109</f>
        <v>341.18757553190454</v>
      </c>
      <c r="AA1154" s="155">
        <f>'Financial Statements'!AA108+'Financial Statements'!AA109</f>
        <v>316.81703442248278</v>
      </c>
      <c r="AB1154" s="155">
        <f>'Financial Statements'!AB108+'Financial Statements'!AB109</f>
        <v>292.44649331306101</v>
      </c>
      <c r="AC1154" s="155">
        <f>'Financial Statements'!AC108+'Financial Statements'!AC109</f>
        <v>268.07595220363925</v>
      </c>
      <c r="AD1154" s="155">
        <f>'Financial Statements'!AD108+'Financial Statements'!AD109</f>
        <v>243.70541109421748</v>
      </c>
      <c r="AE1154" s="155">
        <f>'Financial Statements'!AE108+'Financial Statements'!AE109</f>
        <v>219.33486998479572</v>
      </c>
      <c r="AF1154" s="155">
        <f>'Financial Statements'!AF108+'Financial Statements'!AF109</f>
        <v>194.96432887537395</v>
      </c>
      <c r="AG1154" s="155">
        <f>'Financial Statements'!AG108+'Financial Statements'!AG109</f>
        <v>170.59378776595219</v>
      </c>
      <c r="AH1154" s="155">
        <f>'Financial Statements'!AH108+'Financial Statements'!AH109</f>
        <v>146.22324665653042</v>
      </c>
      <c r="AI1154" s="155">
        <f>'Financial Statements'!AI108+'Financial Statements'!AI109</f>
        <v>121.85270554710867</v>
      </c>
      <c r="AJ1154" s="155">
        <f>'Financial Statements'!AJ108+'Financial Statements'!AJ109</f>
        <v>97.482164437686919</v>
      </c>
      <c r="AK1154" s="155">
        <f>'Financial Statements'!AK108+'Financial Statements'!AK109</f>
        <v>73.111623328265168</v>
      </c>
      <c r="AL1154" s="155">
        <f>'Financial Statements'!AL108+'Financial Statements'!AL109</f>
        <v>48.741082218843417</v>
      </c>
      <c r="AM1154" s="155">
        <f>'Financial Statements'!AM108+'Financial Statements'!AM109</f>
        <v>24.370541109421662</v>
      </c>
      <c r="AN1154" s="155">
        <f>'Financial Statements'!AN108+'Financial Statements'!AN109</f>
        <v>0</v>
      </c>
      <c r="AO1154" s="155">
        <f>'Financial Statements'!AO108+'Financial Statements'!AO109</f>
        <v>0</v>
      </c>
      <c r="AP1154" s="155">
        <f>'Financial Statements'!AP108+'Financial Statements'!AP109</f>
        <v>0</v>
      </c>
      <c r="AQ1154" s="155">
        <f>'Financial Statements'!AQ108+'Financial Statements'!AQ109</f>
        <v>0</v>
      </c>
      <c r="AR1154" s="155">
        <f>'Financial Statements'!AR108+'Financial Statements'!AR109</f>
        <v>0</v>
      </c>
      <c r="AS1154" s="155">
        <f>'Financial Statements'!AS108+'Financial Statements'!AS109</f>
        <v>0</v>
      </c>
      <c r="AT1154" s="155">
        <f>'Financial Statements'!AT108+'Financial Statements'!AT109</f>
        <v>0</v>
      </c>
      <c r="AU1154" s="155">
        <f>'Financial Statements'!AU108+'Financial Statements'!AU109</f>
        <v>0</v>
      </c>
      <c r="AV1154" s="155">
        <f>'Financial Statements'!AV108+'Financial Statements'!AV109</f>
        <v>0</v>
      </c>
      <c r="AW1154" s="155">
        <f>'Financial Statements'!AW108+'Financial Statements'!AW109</f>
        <v>0</v>
      </c>
      <c r="AX1154" s="155">
        <f>'Financial Statements'!AX108+'Financial Statements'!AX109</f>
        <v>0</v>
      </c>
      <c r="AY1154" s="155">
        <f>'Financial Statements'!AY108+'Financial Statements'!AY109</f>
        <v>0</v>
      </c>
      <c r="AZ1154" s="155">
        <f>'Financial Statements'!AZ108+'Financial Statements'!AZ109</f>
        <v>0</v>
      </c>
      <c r="BA1154" s="155">
        <f>'Financial Statements'!BA108+'Financial Statements'!BA109</f>
        <v>0</v>
      </c>
      <c r="BB1154" s="155">
        <f>'Financial Statements'!BB108+'Financial Statements'!BB109</f>
        <v>0</v>
      </c>
      <c r="BC1154" s="155">
        <f>'Financial Statements'!BC108+'Financial Statements'!BC109</f>
        <v>0</v>
      </c>
      <c r="BD1154" s="155">
        <f>'Financial Statements'!BD108+'Financial Statements'!BD109</f>
        <v>0</v>
      </c>
      <c r="BE1154" s="155">
        <f>'Financial Statements'!BE108+'Financial Statements'!BE109</f>
        <v>0</v>
      </c>
      <c r="BF1154" s="155">
        <f>'Financial Statements'!BF108+'Financial Statements'!BF109</f>
        <v>0</v>
      </c>
      <c r="BG1154" s="155">
        <f>'Financial Statements'!BG108+'Financial Statements'!BG109</f>
        <v>0</v>
      </c>
      <c r="BH1154" s="155">
        <f>'Financial Statements'!BH108+'Financial Statements'!BH109</f>
        <v>0</v>
      </c>
      <c r="BI1154" s="155">
        <f>'Financial Statements'!BI108+'Financial Statements'!BI109</f>
        <v>0</v>
      </c>
      <c r="BJ1154" s="155">
        <f>'Financial Statements'!BJ108+'Financial Statements'!BJ109</f>
        <v>0</v>
      </c>
      <c r="BK1154" s="155">
        <f>'Financial Statements'!BK108+'Financial Statements'!BK109</f>
        <v>0</v>
      </c>
      <c r="BL1154" s="155">
        <f>'Financial Statements'!BL108+'Financial Statements'!BL109</f>
        <v>0</v>
      </c>
      <c r="BM1154" s="155">
        <f>'Financial Statements'!BM108+'Financial Statements'!BM109</f>
        <v>0</v>
      </c>
      <c r="BN1154" s="155">
        <f>'Financial Statements'!BN108+'Financial Statements'!BN109</f>
        <v>0</v>
      </c>
      <c r="BO1154" s="155">
        <f>'Financial Statements'!BO108+'Financial Statements'!BO109</f>
        <v>0</v>
      </c>
      <c r="BP1154" s="155">
        <f>'Financial Statements'!BP108+'Financial Statements'!BP109</f>
        <v>0</v>
      </c>
      <c r="BQ1154" s="155">
        <f>'Financial Statements'!BQ108+'Financial Statements'!BQ109</f>
        <v>0</v>
      </c>
      <c r="BR1154" s="155">
        <f>'Financial Statements'!BR108+'Financial Statements'!BR109</f>
        <v>0</v>
      </c>
      <c r="BS1154" s="155">
        <f>'Financial Statements'!BS108+'Financial Statements'!BS109</f>
        <v>0</v>
      </c>
      <c r="BT1154" s="155">
        <f>'Financial Statements'!BT108+'Financial Statements'!BT109</f>
        <v>0</v>
      </c>
      <c r="BU1154" s="155">
        <f>'Financial Statements'!BU108+'Financial Statements'!BU109</f>
        <v>0</v>
      </c>
      <c r="BV1154" s="155">
        <f>'Financial Statements'!BV108+'Financial Statements'!BV109</f>
        <v>0</v>
      </c>
      <c r="BW1154" s="155">
        <f>'Financial Statements'!BW108+'Financial Statements'!BW109</f>
        <v>0</v>
      </c>
      <c r="BX1154" s="155">
        <f>'Financial Statements'!BX108+'Financial Statements'!BX109</f>
        <v>0</v>
      </c>
      <c r="BY1154" s="155">
        <f>'Financial Statements'!BY108+'Financial Statements'!BY109</f>
        <v>0</v>
      </c>
      <c r="BZ1154" s="155">
        <f>'Financial Statements'!BZ108+'Financial Statements'!BZ109</f>
        <v>0</v>
      </c>
      <c r="CA1154" s="155">
        <f>'Financial Statements'!CA108+'Financial Statements'!CA109</f>
        <v>0</v>
      </c>
      <c r="CB1154" s="155">
        <f>'Financial Statements'!CB108+'Financial Statements'!CB109</f>
        <v>0</v>
      </c>
      <c r="CC1154" s="155">
        <f>'Financial Statements'!CC108+'Financial Statements'!CC109</f>
        <v>0</v>
      </c>
      <c r="CD1154" s="155">
        <f>'Financial Statements'!CD108+'Financial Statements'!CD109</f>
        <v>0</v>
      </c>
      <c r="CE1154" s="155">
        <f>'Financial Statements'!CE108+'Financial Statements'!CE109</f>
        <v>0</v>
      </c>
      <c r="CF1154" s="155">
        <f>'Financial Statements'!CF108+'Financial Statements'!CF109</f>
        <v>0</v>
      </c>
      <c r="CG1154" s="155">
        <f>'Financial Statements'!CG108+'Financial Statements'!CG109</f>
        <v>0</v>
      </c>
      <c r="CH1154" s="155">
        <f>'Financial Statements'!CH108+'Financial Statements'!CH109</f>
        <v>0</v>
      </c>
      <c r="CI1154" s="155">
        <f>'Financial Statements'!CI108+'Financial Statements'!CI109</f>
        <v>0</v>
      </c>
      <c r="CJ1154" s="155">
        <f>'Financial Statements'!CJ108+'Financial Statements'!CJ109</f>
        <v>0</v>
      </c>
      <c r="CK1154" s="155">
        <f>'Financial Statements'!CK108+'Financial Statements'!CK109</f>
        <v>0</v>
      </c>
      <c r="CL1154" s="155">
        <f>'Financial Statements'!CL108+'Financial Statements'!CL109</f>
        <v>0</v>
      </c>
      <c r="CM1154" s="155">
        <f>'Financial Statements'!CM108+'Financial Statements'!CM109</f>
        <v>0</v>
      </c>
      <c r="CN1154" s="155">
        <f>'Financial Statements'!CN108+'Financial Statements'!CN109</f>
        <v>0</v>
      </c>
      <c r="CO1154" s="155">
        <f>'Financial Statements'!CO108+'Financial Statements'!CO109</f>
        <v>0</v>
      </c>
      <c r="CP1154" s="155">
        <f>'Financial Statements'!CP108+'Financial Statements'!CP109</f>
        <v>0</v>
      </c>
    </row>
    <row r="1155" spans="1:412" ht="12.75" customHeight="1" x14ac:dyDescent="0.2">
      <c r="B1155" s="3" t="s">
        <v>562</v>
      </c>
      <c r="J1155" s="5" t="s">
        <v>5</v>
      </c>
      <c r="R1155" s="155">
        <f ca="1">'Financial Statements'!R97</f>
        <v>0</v>
      </c>
      <c r="S1155" s="155">
        <f ca="1">'Financial Statements'!S97</f>
        <v>0</v>
      </c>
      <c r="T1155" s="155">
        <f ca="1">'Financial Statements'!T97</f>
        <v>0</v>
      </c>
      <c r="U1155" s="155">
        <f ca="1">'Financial Statements'!U97</f>
        <v>0</v>
      </c>
      <c r="V1155" s="155">
        <f ca="1">'Financial Statements'!V97</f>
        <v>0</v>
      </c>
      <c r="W1155" s="155">
        <f ca="1">'Financial Statements'!W97</f>
        <v>0</v>
      </c>
      <c r="X1155" s="155">
        <f ca="1">'Financial Statements'!X97</f>
        <v>0.99999891897694937</v>
      </c>
      <c r="Y1155" s="155">
        <f ca="1">'Financial Statements'!Y97</f>
        <v>1</v>
      </c>
      <c r="Z1155" s="155">
        <f ca="1">'Financial Statements'!Z97</f>
        <v>1</v>
      </c>
      <c r="AA1155" s="155">
        <f ca="1">'Financial Statements'!AA97</f>
        <v>1</v>
      </c>
      <c r="AB1155" s="155">
        <f ca="1">'Financial Statements'!AB97</f>
        <v>1</v>
      </c>
      <c r="AC1155" s="155">
        <f ca="1">'Financial Statements'!AC97</f>
        <v>1</v>
      </c>
      <c r="AD1155" s="155">
        <f ca="1">'Financial Statements'!AD97</f>
        <v>1</v>
      </c>
      <c r="AE1155" s="155">
        <f ca="1">'Financial Statements'!AE97</f>
        <v>1</v>
      </c>
      <c r="AF1155" s="155">
        <f ca="1">'Financial Statements'!AF97</f>
        <v>1</v>
      </c>
      <c r="AG1155" s="155">
        <f ca="1">'Financial Statements'!AG97</f>
        <v>1</v>
      </c>
      <c r="AH1155" s="155">
        <f ca="1">'Financial Statements'!AH97</f>
        <v>1</v>
      </c>
      <c r="AI1155" s="155">
        <f ca="1">'Financial Statements'!AI97</f>
        <v>1</v>
      </c>
      <c r="AJ1155" s="155">
        <f ca="1">'Financial Statements'!AJ97</f>
        <v>1</v>
      </c>
      <c r="AK1155" s="155">
        <f ca="1">'Financial Statements'!AK97</f>
        <v>1</v>
      </c>
      <c r="AL1155" s="155">
        <f ca="1">'Financial Statements'!AL97</f>
        <v>1</v>
      </c>
      <c r="AM1155" s="155">
        <f ca="1">'Financial Statements'!AM97</f>
        <v>1</v>
      </c>
      <c r="AN1155" s="155">
        <f ca="1">'Financial Statements'!AN97</f>
        <v>1</v>
      </c>
      <c r="AO1155" s="155">
        <f ca="1">'Financial Statements'!AO97</f>
        <v>1</v>
      </c>
      <c r="AP1155" s="155">
        <f ca="1">'Financial Statements'!AP97</f>
        <v>1</v>
      </c>
      <c r="AQ1155" s="155">
        <f ca="1">'Financial Statements'!AQ97</f>
        <v>1</v>
      </c>
      <c r="AR1155" s="155">
        <f ca="1">'Financial Statements'!AR97</f>
        <v>1</v>
      </c>
      <c r="AS1155" s="155">
        <f ca="1">'Financial Statements'!AS97</f>
        <v>1</v>
      </c>
      <c r="AT1155" s="155">
        <f ca="1">'Financial Statements'!AT97</f>
        <v>1</v>
      </c>
      <c r="AU1155" s="155">
        <f ca="1">'Financial Statements'!AU97</f>
        <v>1</v>
      </c>
      <c r="AV1155" s="155">
        <f ca="1">'Financial Statements'!AV97</f>
        <v>1</v>
      </c>
      <c r="AW1155" s="155">
        <f ca="1">'Financial Statements'!AW97</f>
        <v>2</v>
      </c>
      <c r="AX1155" s="155">
        <f ca="1">'Financial Statements'!AX97</f>
        <v>3</v>
      </c>
      <c r="AY1155" s="155">
        <f ca="1">'Financial Statements'!AY97</f>
        <v>3</v>
      </c>
      <c r="AZ1155" s="155">
        <f ca="1">'Financial Statements'!AZ97</f>
        <v>3</v>
      </c>
      <c r="BA1155" s="155">
        <f ca="1">'Financial Statements'!BA97</f>
        <v>3</v>
      </c>
      <c r="BB1155" s="155">
        <f ca="1">'Financial Statements'!BB97</f>
        <v>3</v>
      </c>
      <c r="BC1155" s="155">
        <f ca="1">'Financial Statements'!BC97</f>
        <v>3</v>
      </c>
      <c r="BD1155" s="155">
        <f ca="1">'Financial Statements'!BD97</f>
        <v>3</v>
      </c>
      <c r="BE1155" s="155">
        <f ca="1">'Financial Statements'!BE97</f>
        <v>3</v>
      </c>
      <c r="BF1155" s="155">
        <f ca="1">'Financial Statements'!BF97</f>
        <v>3</v>
      </c>
      <c r="BG1155" s="155">
        <f ca="1">'Financial Statements'!BG97</f>
        <v>3</v>
      </c>
      <c r="BH1155" s="155">
        <f ca="1">'Financial Statements'!BH97</f>
        <v>3</v>
      </c>
      <c r="BI1155" s="155">
        <f ca="1">'Financial Statements'!BI97</f>
        <v>3</v>
      </c>
      <c r="BJ1155" s="155">
        <f ca="1">'Financial Statements'!BJ97</f>
        <v>3</v>
      </c>
      <c r="BK1155" s="155">
        <f ca="1">'Financial Statements'!BK97</f>
        <v>3</v>
      </c>
      <c r="BL1155" s="155">
        <f ca="1">'Financial Statements'!BL97</f>
        <v>3</v>
      </c>
      <c r="BM1155" s="155">
        <f ca="1">'Financial Statements'!BM97</f>
        <v>3</v>
      </c>
      <c r="BN1155" s="155">
        <f ca="1">'Financial Statements'!BN97</f>
        <v>3</v>
      </c>
      <c r="BO1155" s="155">
        <f ca="1">'Financial Statements'!BO97</f>
        <v>3</v>
      </c>
      <c r="BP1155" s="155">
        <f ca="1">'Financial Statements'!BP97</f>
        <v>3</v>
      </c>
      <c r="BQ1155" s="155">
        <f ca="1">'Financial Statements'!BQ97</f>
        <v>3</v>
      </c>
      <c r="BR1155" s="155">
        <f ca="1">'Financial Statements'!BR97</f>
        <v>3</v>
      </c>
      <c r="BS1155" s="155">
        <f ca="1">'Financial Statements'!BS97</f>
        <v>3</v>
      </c>
      <c r="BT1155" s="155">
        <f ca="1">'Financial Statements'!BT97</f>
        <v>3</v>
      </c>
      <c r="BU1155" s="155">
        <f ca="1">'Financial Statements'!BU97</f>
        <v>3</v>
      </c>
      <c r="BV1155" s="155">
        <f ca="1">'Financial Statements'!BV97</f>
        <v>3</v>
      </c>
      <c r="BW1155" s="155">
        <f ca="1">'Financial Statements'!BW97</f>
        <v>3</v>
      </c>
      <c r="BX1155" s="155">
        <f ca="1">'Financial Statements'!BX97</f>
        <v>3</v>
      </c>
      <c r="BY1155" s="155">
        <f ca="1">'Financial Statements'!BY97</f>
        <v>3</v>
      </c>
      <c r="BZ1155" s="155">
        <f ca="1">'Financial Statements'!BZ97</f>
        <v>3</v>
      </c>
      <c r="CA1155" s="155">
        <f ca="1">'Financial Statements'!CA97</f>
        <v>3</v>
      </c>
      <c r="CB1155" s="155">
        <f ca="1">'Financial Statements'!CB97</f>
        <v>3</v>
      </c>
      <c r="CC1155" s="155">
        <f ca="1">'Financial Statements'!CC97</f>
        <v>3</v>
      </c>
      <c r="CD1155" s="155">
        <f ca="1">'Financial Statements'!CD97</f>
        <v>3</v>
      </c>
      <c r="CE1155" s="155">
        <f ca="1">'Financial Statements'!CE97</f>
        <v>3</v>
      </c>
      <c r="CF1155" s="155">
        <f ca="1">'Financial Statements'!CF97</f>
        <v>3</v>
      </c>
      <c r="CG1155" s="155">
        <f ca="1">'Financial Statements'!CG97</f>
        <v>3</v>
      </c>
      <c r="CH1155" s="155">
        <f ca="1">'Financial Statements'!CH97</f>
        <v>3</v>
      </c>
      <c r="CI1155" s="155">
        <f ca="1">'Financial Statements'!CI97</f>
        <v>3</v>
      </c>
      <c r="CJ1155" s="155">
        <f ca="1">'Financial Statements'!CJ97</f>
        <v>3</v>
      </c>
      <c r="CK1155" s="155">
        <f ca="1">'Financial Statements'!CK97</f>
        <v>3</v>
      </c>
      <c r="CL1155" s="155">
        <f ca="1">'Financial Statements'!CL97</f>
        <v>3</v>
      </c>
      <c r="CM1155" s="155">
        <f ca="1">'Financial Statements'!CM97</f>
        <v>3</v>
      </c>
      <c r="CN1155" s="155">
        <f ca="1">'Financial Statements'!CN97</f>
        <v>3</v>
      </c>
      <c r="CO1155" s="155">
        <f ca="1">'Financial Statements'!CO97</f>
        <v>3</v>
      </c>
      <c r="CP1155" s="155">
        <f ca="1">'Financial Statements'!CP97</f>
        <v>3</v>
      </c>
    </row>
    <row r="1156" spans="1:412" ht="12.75" customHeight="1" x14ac:dyDescent="0.2">
      <c r="B1156" s="3" t="s">
        <v>6</v>
      </c>
      <c r="J1156" s="5" t="s">
        <v>5</v>
      </c>
      <c r="R1156" s="155">
        <f ca="1">R1154-R1155</f>
        <v>0</v>
      </c>
      <c r="S1156" s="155">
        <f t="shared" ref="S1156:CD1156" ca="1" si="632">S1154-S1155</f>
        <v>0</v>
      </c>
      <c r="T1156" s="155">
        <f t="shared" ca="1" si="632"/>
        <v>0</v>
      </c>
      <c r="U1156" s="155">
        <f t="shared" ca="1" si="632"/>
        <v>140.62582068514894</v>
      </c>
      <c r="V1156" s="155">
        <f t="shared" ca="1" si="632"/>
        <v>256.69302090114348</v>
      </c>
      <c r="W1156" s="155">
        <f t="shared" ca="1" si="632"/>
        <v>414.29919886016984</v>
      </c>
      <c r="X1156" s="155">
        <f t="shared" ca="1" si="632"/>
        <v>388.92865883177114</v>
      </c>
      <c r="Y1156" s="155">
        <f t="shared" ca="1" si="632"/>
        <v>364.55811664132631</v>
      </c>
      <c r="Z1156" s="155">
        <f t="shared" ca="1" si="632"/>
        <v>340.18757553190454</v>
      </c>
      <c r="AA1156" s="155">
        <f t="shared" ca="1" si="632"/>
        <v>315.81703442248278</v>
      </c>
      <c r="AB1156" s="155">
        <f t="shared" ca="1" si="632"/>
        <v>291.44649331306101</v>
      </c>
      <c r="AC1156" s="155">
        <f t="shared" ca="1" si="632"/>
        <v>267.07595220363925</v>
      </c>
      <c r="AD1156" s="155">
        <f t="shared" ca="1" si="632"/>
        <v>242.70541109421748</v>
      </c>
      <c r="AE1156" s="155">
        <f t="shared" ca="1" si="632"/>
        <v>218.33486998479572</v>
      </c>
      <c r="AF1156" s="155">
        <f t="shared" ca="1" si="632"/>
        <v>193.96432887537395</v>
      </c>
      <c r="AG1156" s="155">
        <f t="shared" ca="1" si="632"/>
        <v>169.59378776595219</v>
      </c>
      <c r="AH1156" s="155">
        <f t="shared" ca="1" si="632"/>
        <v>145.22324665653042</v>
      </c>
      <c r="AI1156" s="155">
        <f t="shared" ca="1" si="632"/>
        <v>120.85270554710867</v>
      </c>
      <c r="AJ1156" s="155">
        <f t="shared" ca="1" si="632"/>
        <v>96.482164437686919</v>
      </c>
      <c r="AK1156" s="155">
        <f t="shared" ca="1" si="632"/>
        <v>72.111623328265168</v>
      </c>
      <c r="AL1156" s="155">
        <f t="shared" ca="1" si="632"/>
        <v>47.741082218843417</v>
      </c>
      <c r="AM1156" s="155">
        <f t="shared" ca="1" si="632"/>
        <v>23.370541109421662</v>
      </c>
      <c r="AN1156" s="155">
        <f t="shared" ca="1" si="632"/>
        <v>-1</v>
      </c>
      <c r="AO1156" s="155">
        <f t="shared" ca="1" si="632"/>
        <v>-1</v>
      </c>
      <c r="AP1156" s="155">
        <f t="shared" ca="1" si="632"/>
        <v>-1</v>
      </c>
      <c r="AQ1156" s="155">
        <f t="shared" ca="1" si="632"/>
        <v>-1</v>
      </c>
      <c r="AR1156" s="155">
        <f t="shared" ca="1" si="632"/>
        <v>-1</v>
      </c>
      <c r="AS1156" s="155">
        <f t="shared" ca="1" si="632"/>
        <v>-1</v>
      </c>
      <c r="AT1156" s="155">
        <f t="shared" ca="1" si="632"/>
        <v>-1</v>
      </c>
      <c r="AU1156" s="155">
        <f t="shared" ca="1" si="632"/>
        <v>-1</v>
      </c>
      <c r="AV1156" s="155">
        <f t="shared" ca="1" si="632"/>
        <v>-1</v>
      </c>
      <c r="AW1156" s="155">
        <f t="shared" ca="1" si="632"/>
        <v>-2</v>
      </c>
      <c r="AX1156" s="155">
        <f t="shared" ca="1" si="632"/>
        <v>-3</v>
      </c>
      <c r="AY1156" s="155">
        <f t="shared" ca="1" si="632"/>
        <v>-3</v>
      </c>
      <c r="AZ1156" s="155">
        <f t="shared" ca="1" si="632"/>
        <v>-3</v>
      </c>
      <c r="BA1156" s="155">
        <f t="shared" ca="1" si="632"/>
        <v>-3</v>
      </c>
      <c r="BB1156" s="155">
        <f t="shared" ca="1" si="632"/>
        <v>-3</v>
      </c>
      <c r="BC1156" s="155">
        <f t="shared" ca="1" si="632"/>
        <v>-3</v>
      </c>
      <c r="BD1156" s="155">
        <f t="shared" ca="1" si="632"/>
        <v>-3</v>
      </c>
      <c r="BE1156" s="155">
        <f t="shared" ca="1" si="632"/>
        <v>-3</v>
      </c>
      <c r="BF1156" s="155">
        <f t="shared" ca="1" si="632"/>
        <v>-3</v>
      </c>
      <c r="BG1156" s="155">
        <f t="shared" ca="1" si="632"/>
        <v>-3</v>
      </c>
      <c r="BH1156" s="155">
        <f t="shared" ca="1" si="632"/>
        <v>-3</v>
      </c>
      <c r="BI1156" s="155">
        <f t="shared" ca="1" si="632"/>
        <v>-3</v>
      </c>
      <c r="BJ1156" s="155">
        <f t="shared" ca="1" si="632"/>
        <v>-3</v>
      </c>
      <c r="BK1156" s="155">
        <f t="shared" ca="1" si="632"/>
        <v>-3</v>
      </c>
      <c r="BL1156" s="155">
        <f t="shared" ca="1" si="632"/>
        <v>-3</v>
      </c>
      <c r="BM1156" s="155">
        <f t="shared" ca="1" si="632"/>
        <v>-3</v>
      </c>
      <c r="BN1156" s="155">
        <f t="shared" ca="1" si="632"/>
        <v>-3</v>
      </c>
      <c r="BO1156" s="155">
        <f t="shared" ca="1" si="632"/>
        <v>-3</v>
      </c>
      <c r="BP1156" s="155">
        <f t="shared" ca="1" si="632"/>
        <v>-3</v>
      </c>
      <c r="BQ1156" s="155">
        <f t="shared" ca="1" si="632"/>
        <v>-3</v>
      </c>
      <c r="BR1156" s="155">
        <f t="shared" ca="1" si="632"/>
        <v>-3</v>
      </c>
      <c r="BS1156" s="155">
        <f t="shared" ca="1" si="632"/>
        <v>-3</v>
      </c>
      <c r="BT1156" s="155">
        <f t="shared" ca="1" si="632"/>
        <v>-3</v>
      </c>
      <c r="BU1156" s="155">
        <f t="shared" ca="1" si="632"/>
        <v>-3</v>
      </c>
      <c r="BV1156" s="155">
        <f t="shared" ca="1" si="632"/>
        <v>-3</v>
      </c>
      <c r="BW1156" s="155">
        <f t="shared" ca="1" si="632"/>
        <v>-3</v>
      </c>
      <c r="BX1156" s="155">
        <f t="shared" ca="1" si="632"/>
        <v>-3</v>
      </c>
      <c r="BY1156" s="155">
        <f t="shared" ca="1" si="632"/>
        <v>-3</v>
      </c>
      <c r="BZ1156" s="155">
        <f t="shared" ca="1" si="632"/>
        <v>-3</v>
      </c>
      <c r="CA1156" s="155">
        <f t="shared" ca="1" si="632"/>
        <v>-3</v>
      </c>
      <c r="CB1156" s="155">
        <f t="shared" ca="1" si="632"/>
        <v>-3</v>
      </c>
      <c r="CC1156" s="155">
        <f t="shared" ca="1" si="632"/>
        <v>-3</v>
      </c>
      <c r="CD1156" s="155">
        <f t="shared" ca="1" si="632"/>
        <v>-3</v>
      </c>
      <c r="CE1156" s="155">
        <f t="shared" ref="CE1156:CP1156" ca="1" si="633">CE1154-CE1155</f>
        <v>-3</v>
      </c>
      <c r="CF1156" s="155">
        <f t="shared" ca="1" si="633"/>
        <v>-3</v>
      </c>
      <c r="CG1156" s="155">
        <f t="shared" ca="1" si="633"/>
        <v>-3</v>
      </c>
      <c r="CH1156" s="155">
        <f t="shared" ca="1" si="633"/>
        <v>-3</v>
      </c>
      <c r="CI1156" s="155">
        <f t="shared" ca="1" si="633"/>
        <v>-3</v>
      </c>
      <c r="CJ1156" s="155">
        <f t="shared" ca="1" si="633"/>
        <v>-3</v>
      </c>
      <c r="CK1156" s="155">
        <f t="shared" ca="1" si="633"/>
        <v>-3</v>
      </c>
      <c r="CL1156" s="155">
        <f t="shared" ca="1" si="633"/>
        <v>-3</v>
      </c>
      <c r="CM1156" s="155">
        <f t="shared" ca="1" si="633"/>
        <v>-3</v>
      </c>
      <c r="CN1156" s="155">
        <f t="shared" ca="1" si="633"/>
        <v>-3</v>
      </c>
      <c r="CO1156" s="155">
        <f t="shared" ca="1" si="633"/>
        <v>-3</v>
      </c>
      <c r="CP1156" s="155">
        <f t="shared" ca="1" si="633"/>
        <v>-3</v>
      </c>
    </row>
    <row r="1157" spans="1:412" ht="12.75" customHeight="1" x14ac:dyDescent="0.2">
      <c r="K1157" s="135" t="s">
        <v>352</v>
      </c>
      <c r="L1157" s="135" t="s">
        <v>431</v>
      </c>
      <c r="M1157" s="135" t="s">
        <v>338</v>
      </c>
    </row>
    <row r="1158" spans="1:412" ht="12.75" customHeight="1" x14ac:dyDescent="0.2">
      <c r="B1158" s="3" t="s">
        <v>184</v>
      </c>
      <c r="J1158" s="5" t="s">
        <v>5</v>
      </c>
      <c r="K1158" s="252">
        <f ca="1">AVERAGEIF(R1160:CP1160,"&gt;0")</f>
        <v>1.9274292748372901</v>
      </c>
      <c r="L1158" s="252">
        <f ca="1">MAX(R1160:CP1160)</f>
        <v>4.1467545899879301</v>
      </c>
      <c r="M1158" s="43">
        <f ca="1">INDEX($R$5:$OW$5,MATCH(L1158,R1160:OV1160,0))</f>
        <v>2029</v>
      </c>
      <c r="P1158" s="127">
        <f>SUM(R1158:CP1158)</f>
        <v>4411.1442471105102</v>
      </c>
      <c r="R1158" s="155">
        <f>'Financial Statements'!R14</f>
        <v>0</v>
      </c>
      <c r="S1158" s="155">
        <f>'Financial Statements'!S14</f>
        <v>0</v>
      </c>
      <c r="T1158" s="155">
        <f>'Financial Statements'!T14</f>
        <v>0</v>
      </c>
      <c r="U1158" s="155">
        <f>'Financial Statements'!U14</f>
        <v>0</v>
      </c>
      <c r="V1158" s="155">
        <f>'Financial Statements'!V14</f>
        <v>0</v>
      </c>
      <c r="W1158" s="155">
        <f>'Financial Statements'!W14</f>
        <v>0</v>
      </c>
      <c r="X1158" s="155">
        <f>'Financial Statements'!X14</f>
        <v>93.79109623965067</v>
      </c>
      <c r="Y1158" s="155">
        <f>'Financial Statements'!Y14</f>
        <v>100.92718361204493</v>
      </c>
      <c r="Z1158" s="155">
        <f>'Financial Statements'!Z14</f>
        <v>109.15784807733954</v>
      </c>
      <c r="AA1158" s="155">
        <f>'Financial Statements'!AA14</f>
        <v>118.83322704658616</v>
      </c>
      <c r="AB1158" s="155">
        <f>'Financial Statements'!AB14</f>
        <v>100.78735360303955</v>
      </c>
      <c r="AC1158" s="155">
        <f>'Financial Statements'!AC14</f>
        <v>89.40338560985478</v>
      </c>
      <c r="AD1158" s="155">
        <f>'Financial Statements'!AD14</f>
        <v>99.97451538069754</v>
      </c>
      <c r="AE1158" s="155">
        <f>'Financial Statements'!AE14</f>
        <v>111.10297172286903</v>
      </c>
      <c r="AF1158" s="155">
        <f>'Financial Statements'!AF14</f>
        <v>127.31057041517008</v>
      </c>
      <c r="AG1158" s="155">
        <f>'Financial Statements'!AG14</f>
        <v>148.76450981573259</v>
      </c>
      <c r="AH1158" s="155">
        <f>'Financial Statements'!AH14</f>
        <v>118.29116590357339</v>
      </c>
      <c r="AI1158" s="155">
        <f>'Financial Statements'!AI14</f>
        <v>93.277155115946726</v>
      </c>
      <c r="AJ1158" s="155">
        <f>'Financial Statements'!AJ14</f>
        <v>130.80838085247549</v>
      </c>
      <c r="AK1158" s="155">
        <f>'Financial Statements'!AK14</f>
        <v>111.83192672279023</v>
      </c>
      <c r="AL1158" s="155">
        <f>'Financial Statements'!AL14</f>
        <v>171.50664798926852</v>
      </c>
      <c r="AM1158" s="155">
        <f>'Financial Statements'!AM14</f>
        <v>125.36714305601353</v>
      </c>
      <c r="AN1158" s="155">
        <f>'Financial Statements'!AN14</f>
        <v>112.09513678018516</v>
      </c>
      <c r="AO1158" s="155">
        <f>'Financial Statements'!AO14</f>
        <v>164.56449244498219</v>
      </c>
      <c r="AP1158" s="155">
        <f>'Financial Statements'!AP14</f>
        <v>175.06696390167116</v>
      </c>
      <c r="AQ1158" s="155">
        <f>'Financial Statements'!AQ14</f>
        <v>130.69271058534747</v>
      </c>
      <c r="AR1158" s="155">
        <f>'Financial Statements'!AR14</f>
        <v>200.6344716444832</v>
      </c>
      <c r="AS1158" s="155">
        <f>'Financial Statements'!AS14</f>
        <v>419.14268692679389</v>
      </c>
      <c r="AT1158" s="155">
        <f>'Financial Statements'!AT14</f>
        <v>407.2638112648944</v>
      </c>
      <c r="AU1158" s="155">
        <f>'Financial Statements'!AU14</f>
        <v>428.73215067703779</v>
      </c>
      <c r="AV1158" s="155">
        <f>'Financial Statements'!AV14</f>
        <v>418.20113651334958</v>
      </c>
      <c r="AW1158" s="155">
        <f>'Financial Statements'!AW14</f>
        <v>103.61560520871237</v>
      </c>
      <c r="AX1158" s="155">
        <f>'Financial Statements'!AX14</f>
        <v>0</v>
      </c>
      <c r="AY1158" s="155">
        <f>'Financial Statements'!AY14</f>
        <v>0</v>
      </c>
      <c r="AZ1158" s="155">
        <f>'Financial Statements'!AZ14</f>
        <v>0</v>
      </c>
      <c r="BA1158" s="155">
        <f>'Financial Statements'!BA14</f>
        <v>0</v>
      </c>
      <c r="BB1158" s="155">
        <f>'Financial Statements'!BB14</f>
        <v>0</v>
      </c>
      <c r="BC1158" s="155">
        <f>'Financial Statements'!BC14</f>
        <v>0</v>
      </c>
      <c r="BD1158" s="155">
        <f>'Financial Statements'!BD14</f>
        <v>0</v>
      </c>
      <c r="BE1158" s="155">
        <f>'Financial Statements'!BE14</f>
        <v>0</v>
      </c>
      <c r="BF1158" s="155">
        <f>'Financial Statements'!BF14</f>
        <v>0</v>
      </c>
      <c r="BG1158" s="155">
        <f>'Financial Statements'!BG14</f>
        <v>0</v>
      </c>
      <c r="BH1158" s="155">
        <f>'Financial Statements'!BH14</f>
        <v>0</v>
      </c>
      <c r="BI1158" s="155">
        <f>'Financial Statements'!BI14</f>
        <v>0</v>
      </c>
      <c r="BJ1158" s="155">
        <f>'Financial Statements'!BJ14</f>
        <v>0</v>
      </c>
      <c r="BK1158" s="155">
        <f>'Financial Statements'!BK14</f>
        <v>0</v>
      </c>
      <c r="BL1158" s="155">
        <f>'Financial Statements'!BL14</f>
        <v>0</v>
      </c>
      <c r="BM1158" s="155">
        <f>'Financial Statements'!BM14</f>
        <v>0</v>
      </c>
      <c r="BN1158" s="155">
        <f>'Financial Statements'!BN14</f>
        <v>0</v>
      </c>
      <c r="BO1158" s="155">
        <f>'Financial Statements'!BO14</f>
        <v>0</v>
      </c>
      <c r="BP1158" s="155">
        <f>'Financial Statements'!BP14</f>
        <v>0</v>
      </c>
      <c r="BQ1158" s="155">
        <f>'Financial Statements'!BQ14</f>
        <v>0</v>
      </c>
      <c r="BR1158" s="155">
        <f>'Financial Statements'!BR14</f>
        <v>0</v>
      </c>
      <c r="BS1158" s="155">
        <f>'Financial Statements'!BS14</f>
        <v>0</v>
      </c>
      <c r="BT1158" s="155">
        <f>'Financial Statements'!BT14</f>
        <v>0</v>
      </c>
      <c r="BU1158" s="155">
        <f>'Financial Statements'!BU14</f>
        <v>0</v>
      </c>
      <c r="BV1158" s="155">
        <f>'Financial Statements'!BV14</f>
        <v>0</v>
      </c>
      <c r="BW1158" s="155">
        <f>'Financial Statements'!BW14</f>
        <v>0</v>
      </c>
      <c r="BX1158" s="155">
        <f>'Financial Statements'!BX14</f>
        <v>0</v>
      </c>
      <c r="BY1158" s="155">
        <f>'Financial Statements'!BY14</f>
        <v>0</v>
      </c>
      <c r="BZ1158" s="155">
        <f>'Financial Statements'!BZ14</f>
        <v>0</v>
      </c>
      <c r="CA1158" s="155">
        <f>'Financial Statements'!CA14</f>
        <v>0</v>
      </c>
      <c r="CB1158" s="155">
        <f>'Financial Statements'!CB14</f>
        <v>0</v>
      </c>
      <c r="CC1158" s="155">
        <f>'Financial Statements'!CC14</f>
        <v>0</v>
      </c>
      <c r="CD1158" s="155">
        <f>'Financial Statements'!CD14</f>
        <v>0</v>
      </c>
      <c r="CE1158" s="155">
        <f>'Financial Statements'!CE14</f>
        <v>0</v>
      </c>
      <c r="CF1158" s="155">
        <f>'Financial Statements'!CF14</f>
        <v>0</v>
      </c>
      <c r="CG1158" s="155">
        <f>'Financial Statements'!CG14</f>
        <v>0</v>
      </c>
      <c r="CH1158" s="155">
        <f>'Financial Statements'!CH14</f>
        <v>0</v>
      </c>
      <c r="CI1158" s="155">
        <f>'Financial Statements'!CI14</f>
        <v>0</v>
      </c>
      <c r="CJ1158" s="155">
        <f>'Financial Statements'!CJ14</f>
        <v>0</v>
      </c>
      <c r="CK1158" s="155">
        <f>'Financial Statements'!CK14</f>
        <v>0</v>
      </c>
      <c r="CL1158" s="155">
        <f>'Financial Statements'!CL14</f>
        <v>0</v>
      </c>
      <c r="CM1158" s="155">
        <f>'Financial Statements'!CM14</f>
        <v>0</v>
      </c>
      <c r="CN1158" s="155">
        <f>'Financial Statements'!CN14</f>
        <v>0</v>
      </c>
      <c r="CO1158" s="155">
        <f>'Financial Statements'!CO14</f>
        <v>0</v>
      </c>
      <c r="CP1158" s="155">
        <f>'Financial Statements'!CP14</f>
        <v>0</v>
      </c>
    </row>
    <row r="1159" spans="1:412" ht="12.75" customHeight="1" x14ac:dyDescent="0.2"/>
    <row r="1160" spans="1:412" ht="12.75" customHeight="1" x14ac:dyDescent="0.2">
      <c r="B1160" s="274" t="s">
        <v>561</v>
      </c>
      <c r="C1160" s="274"/>
      <c r="D1160" s="274"/>
      <c r="E1160" s="274"/>
      <c r="F1160" s="274"/>
      <c r="G1160" s="274"/>
      <c r="H1160" s="274"/>
      <c r="I1160" s="275"/>
      <c r="J1160" s="276" t="s">
        <v>9</v>
      </c>
      <c r="K1160" s="274"/>
      <c r="L1160" s="274"/>
      <c r="M1160" s="274"/>
      <c r="N1160" s="274"/>
      <c r="O1160" s="274"/>
      <c r="P1160" s="274"/>
      <c r="Q1160" s="274"/>
      <c r="R1160" s="279" t="str">
        <f t="shared" ref="R1160:AW1160" ca="1" si="634">(IFERROR(MAX(R1156/R1158*R1152,0),""))</f>
        <v/>
      </c>
      <c r="S1160" s="279" t="str">
        <f t="shared" ca="1" si="634"/>
        <v/>
      </c>
      <c r="T1160" s="279" t="str">
        <f t="shared" ca="1" si="634"/>
        <v/>
      </c>
      <c r="U1160" s="279" t="str">
        <f t="shared" ca="1" si="634"/>
        <v/>
      </c>
      <c r="V1160" s="279" t="str">
        <f t="shared" ca="1" si="634"/>
        <v/>
      </c>
      <c r="W1160" s="279" t="str">
        <f t="shared" ca="1" si="634"/>
        <v/>
      </c>
      <c r="X1160" s="279">
        <f t="shared" ca="1" si="634"/>
        <v>4.1467545899879301</v>
      </c>
      <c r="Y1160" s="279">
        <f t="shared" ca="1" si="634"/>
        <v>3.6120904556561801</v>
      </c>
      <c r="Z1160" s="279">
        <f t="shared" ca="1" si="634"/>
        <v>3.1164738177220013</v>
      </c>
      <c r="AA1160" s="279">
        <f t="shared" ca="1" si="634"/>
        <v>2.6576492305361117</v>
      </c>
      <c r="AB1160" s="279">
        <f t="shared" ca="1" si="634"/>
        <v>2.8916970522011161</v>
      </c>
      <c r="AC1160" s="279">
        <f t="shared" ca="1" si="634"/>
        <v>2.9873136277984527</v>
      </c>
      <c r="AD1160" s="279">
        <f t="shared" ca="1" si="634"/>
        <v>2.4276727941116634</v>
      </c>
      <c r="AE1160" s="279">
        <f t="shared" ca="1" si="634"/>
        <v>1.9651577865027932</v>
      </c>
      <c r="AF1160" s="279">
        <f t="shared" ca="1" si="634"/>
        <v>1.5235524296438274</v>
      </c>
      <c r="AG1160" s="279">
        <f t="shared" ca="1" si="634"/>
        <v>1.1400151015589659</v>
      </c>
      <c r="AH1160" s="279">
        <f t="shared" ca="1" si="634"/>
        <v>1.227676179765707</v>
      </c>
      <c r="AI1160" s="279">
        <f t="shared" ca="1" si="634"/>
        <v>1.2956302687071082</v>
      </c>
      <c r="AJ1160" s="279">
        <f t="shared" ca="1" si="634"/>
        <v>0.73758396678343285</v>
      </c>
      <c r="AK1160" s="279">
        <f t="shared" ca="1" si="634"/>
        <v>0.64482143374866441</v>
      </c>
      <c r="AL1160" s="279">
        <f t="shared" ca="1" si="634"/>
        <v>0.27836286685417971</v>
      </c>
      <c r="AM1160" s="279">
        <f t="shared" ca="1" si="634"/>
        <v>0.18641679581850085</v>
      </c>
      <c r="AN1160" s="279">
        <f t="shared" ca="1" si="634"/>
        <v>0</v>
      </c>
      <c r="AO1160" s="279">
        <f t="shared" ca="1" si="634"/>
        <v>0</v>
      </c>
      <c r="AP1160" s="279">
        <f t="shared" ca="1" si="634"/>
        <v>0</v>
      </c>
      <c r="AQ1160" s="279">
        <f t="shared" ca="1" si="634"/>
        <v>0</v>
      </c>
      <c r="AR1160" s="279">
        <f t="shared" ca="1" si="634"/>
        <v>0</v>
      </c>
      <c r="AS1160" s="279">
        <f t="shared" ca="1" si="634"/>
        <v>0</v>
      </c>
      <c r="AT1160" s="279">
        <f t="shared" ca="1" si="634"/>
        <v>0</v>
      </c>
      <c r="AU1160" s="279">
        <f t="shared" ca="1" si="634"/>
        <v>0</v>
      </c>
      <c r="AV1160" s="279">
        <f t="shared" ca="1" si="634"/>
        <v>0</v>
      </c>
      <c r="AW1160" s="279">
        <f t="shared" ca="1" si="634"/>
        <v>0</v>
      </c>
      <c r="AX1160" s="279" t="str">
        <f t="shared" ref="AX1160:CC1160" ca="1" si="635">(IFERROR(MAX(AX1156/AX1158*AX1152,0),""))</f>
        <v/>
      </c>
      <c r="AY1160" s="279" t="str">
        <f t="shared" ca="1" si="635"/>
        <v/>
      </c>
      <c r="AZ1160" s="279" t="str">
        <f t="shared" ca="1" si="635"/>
        <v/>
      </c>
      <c r="BA1160" s="279" t="str">
        <f t="shared" ca="1" si="635"/>
        <v/>
      </c>
      <c r="BB1160" s="279" t="str">
        <f t="shared" ca="1" si="635"/>
        <v/>
      </c>
      <c r="BC1160" s="279" t="str">
        <f t="shared" ca="1" si="635"/>
        <v/>
      </c>
      <c r="BD1160" s="279" t="str">
        <f t="shared" ca="1" si="635"/>
        <v/>
      </c>
      <c r="BE1160" s="279" t="str">
        <f t="shared" ca="1" si="635"/>
        <v/>
      </c>
      <c r="BF1160" s="279" t="str">
        <f t="shared" ca="1" si="635"/>
        <v/>
      </c>
      <c r="BG1160" s="279" t="str">
        <f t="shared" ca="1" si="635"/>
        <v/>
      </c>
      <c r="BH1160" s="279" t="str">
        <f t="shared" ca="1" si="635"/>
        <v/>
      </c>
      <c r="BI1160" s="279" t="str">
        <f t="shared" ca="1" si="635"/>
        <v/>
      </c>
      <c r="BJ1160" s="279" t="str">
        <f t="shared" ca="1" si="635"/>
        <v/>
      </c>
      <c r="BK1160" s="279" t="str">
        <f t="shared" ca="1" si="635"/>
        <v/>
      </c>
      <c r="BL1160" s="279" t="str">
        <f t="shared" ca="1" si="635"/>
        <v/>
      </c>
      <c r="BM1160" s="279" t="str">
        <f t="shared" ca="1" si="635"/>
        <v/>
      </c>
      <c r="BN1160" s="279" t="str">
        <f t="shared" ca="1" si="635"/>
        <v/>
      </c>
      <c r="BO1160" s="279" t="str">
        <f t="shared" ca="1" si="635"/>
        <v/>
      </c>
      <c r="BP1160" s="279" t="str">
        <f t="shared" ca="1" si="635"/>
        <v/>
      </c>
      <c r="BQ1160" s="279" t="str">
        <f t="shared" ca="1" si="635"/>
        <v/>
      </c>
      <c r="BR1160" s="279" t="str">
        <f t="shared" ca="1" si="635"/>
        <v/>
      </c>
      <c r="BS1160" s="279" t="str">
        <f t="shared" ca="1" si="635"/>
        <v/>
      </c>
      <c r="BT1160" s="279" t="str">
        <f t="shared" ca="1" si="635"/>
        <v/>
      </c>
      <c r="BU1160" s="279" t="str">
        <f t="shared" ca="1" si="635"/>
        <v/>
      </c>
      <c r="BV1160" s="279" t="str">
        <f t="shared" ca="1" si="635"/>
        <v/>
      </c>
      <c r="BW1160" s="279" t="str">
        <f t="shared" ca="1" si="635"/>
        <v/>
      </c>
      <c r="BX1160" s="279" t="str">
        <f t="shared" ca="1" si="635"/>
        <v/>
      </c>
      <c r="BY1160" s="279" t="str">
        <f t="shared" ca="1" si="635"/>
        <v/>
      </c>
      <c r="BZ1160" s="279" t="str">
        <f t="shared" ca="1" si="635"/>
        <v/>
      </c>
      <c r="CA1160" s="279" t="str">
        <f t="shared" ca="1" si="635"/>
        <v/>
      </c>
      <c r="CB1160" s="279" t="str">
        <f t="shared" ca="1" si="635"/>
        <v/>
      </c>
      <c r="CC1160" s="279" t="str">
        <f t="shared" ca="1" si="635"/>
        <v/>
      </c>
      <c r="CD1160" s="279" t="str">
        <f t="shared" ref="CD1160:CP1160" ca="1" si="636">(IFERROR(MAX(CD1156/CD1158*CD1152,0),""))</f>
        <v/>
      </c>
      <c r="CE1160" s="279" t="str">
        <f t="shared" ca="1" si="636"/>
        <v/>
      </c>
      <c r="CF1160" s="279" t="str">
        <f t="shared" ca="1" si="636"/>
        <v/>
      </c>
      <c r="CG1160" s="279" t="str">
        <f t="shared" ca="1" si="636"/>
        <v/>
      </c>
      <c r="CH1160" s="279" t="str">
        <f t="shared" ca="1" si="636"/>
        <v/>
      </c>
      <c r="CI1160" s="279" t="str">
        <f t="shared" ca="1" si="636"/>
        <v/>
      </c>
      <c r="CJ1160" s="279" t="str">
        <f t="shared" ca="1" si="636"/>
        <v/>
      </c>
      <c r="CK1160" s="279" t="str">
        <f t="shared" ca="1" si="636"/>
        <v/>
      </c>
      <c r="CL1160" s="279" t="str">
        <f t="shared" ca="1" si="636"/>
        <v/>
      </c>
      <c r="CM1160" s="279" t="str">
        <f t="shared" ca="1" si="636"/>
        <v/>
      </c>
      <c r="CN1160" s="279" t="str">
        <f t="shared" ca="1" si="636"/>
        <v/>
      </c>
      <c r="CO1160" s="279" t="str">
        <f t="shared" ca="1" si="636"/>
        <v/>
      </c>
      <c r="CP1160" s="279" t="str">
        <f t="shared" ca="1" si="636"/>
        <v/>
      </c>
    </row>
    <row r="1161" spans="1:412" ht="12.75" customHeight="1" x14ac:dyDescent="0.2">
      <c r="R1161" s="257"/>
      <c r="S1161" s="257"/>
      <c r="T1161" s="257"/>
      <c r="U1161" s="257"/>
      <c r="V1161" s="257"/>
      <c r="W1161" s="257"/>
      <c r="X1161" s="257"/>
      <c r="Y1161" s="257"/>
      <c r="Z1161" s="257"/>
      <c r="AA1161" s="257"/>
      <c r="AB1161" s="257"/>
      <c r="AC1161" s="257"/>
      <c r="AD1161" s="257"/>
      <c r="AE1161" s="257"/>
      <c r="AF1161" s="257"/>
      <c r="AG1161" s="257"/>
      <c r="AH1161" s="257"/>
      <c r="AI1161" s="257"/>
      <c r="AJ1161" s="257"/>
      <c r="AK1161" s="257"/>
      <c r="AL1161" s="257"/>
      <c r="AM1161" s="257"/>
      <c r="AN1161" s="257"/>
      <c r="AO1161" s="257"/>
      <c r="AP1161" s="257"/>
      <c r="AQ1161" s="257"/>
      <c r="AR1161" s="257"/>
      <c r="AS1161" s="257"/>
      <c r="AT1161" s="257"/>
      <c r="AU1161" s="257"/>
      <c r="AV1161" s="257"/>
      <c r="AW1161" s="257"/>
      <c r="AX1161" s="257"/>
      <c r="AY1161" s="257"/>
      <c r="AZ1161" s="257"/>
      <c r="BA1161" s="257"/>
      <c r="BB1161" s="257"/>
      <c r="BC1161" s="257"/>
      <c r="BD1161" s="257"/>
      <c r="BE1161" s="257"/>
      <c r="BF1161" s="257"/>
      <c r="BG1161" s="257"/>
      <c r="BH1161" s="257"/>
      <c r="BI1161" s="257"/>
      <c r="BJ1161" s="257"/>
      <c r="BK1161" s="257"/>
      <c r="BL1161" s="257"/>
      <c r="BM1161" s="257"/>
      <c r="BN1161" s="257"/>
      <c r="BO1161" s="257"/>
      <c r="BP1161" s="257"/>
      <c r="BQ1161" s="257"/>
      <c r="BR1161" s="257"/>
      <c r="BS1161" s="257"/>
      <c r="BT1161" s="257"/>
      <c r="BU1161" s="257"/>
      <c r="BV1161" s="257"/>
      <c r="BW1161" s="257"/>
      <c r="BX1161" s="257"/>
      <c r="BY1161" s="257"/>
      <c r="BZ1161" s="257"/>
      <c r="CA1161" s="257"/>
      <c r="CB1161" s="257"/>
      <c r="CC1161" s="257"/>
      <c r="CD1161" s="257"/>
      <c r="CE1161" s="257"/>
      <c r="CF1161" s="257"/>
      <c r="CG1161" s="257"/>
      <c r="CH1161" s="257"/>
      <c r="CI1161" s="257"/>
      <c r="CJ1161" s="257"/>
      <c r="CK1161" s="257"/>
      <c r="CL1161" s="257"/>
      <c r="CM1161" s="257"/>
      <c r="CN1161" s="257"/>
      <c r="CO1161" s="257"/>
      <c r="CP1161" s="257"/>
    </row>
    <row r="1162" spans="1:412" ht="12.75" customHeight="1" outlineLevel="1" x14ac:dyDescent="0.2">
      <c r="B1162" s="3" t="s">
        <v>563</v>
      </c>
      <c r="J1162" s="237" t="s">
        <v>9</v>
      </c>
      <c r="K1162" s="6"/>
      <c r="L1162" s="252">
        <f>Input_Scen!J227</f>
        <v>6</v>
      </c>
      <c r="R1162" s="257">
        <f t="shared" ref="R1162:AW1162" si="637">$L1162*R1152</f>
        <v>0</v>
      </c>
      <c r="S1162" s="257">
        <f t="shared" si="637"/>
        <v>0</v>
      </c>
      <c r="T1162" s="257">
        <f t="shared" si="637"/>
        <v>0</v>
      </c>
      <c r="U1162" s="257">
        <f t="shared" si="637"/>
        <v>0</v>
      </c>
      <c r="V1162" s="257">
        <f t="shared" si="637"/>
        <v>0</v>
      </c>
      <c r="W1162" s="257">
        <f t="shared" si="637"/>
        <v>0</v>
      </c>
      <c r="X1162" s="257">
        <f t="shared" si="637"/>
        <v>6</v>
      </c>
      <c r="Y1162" s="257">
        <f t="shared" si="637"/>
        <v>6</v>
      </c>
      <c r="Z1162" s="257">
        <f t="shared" si="637"/>
        <v>6</v>
      </c>
      <c r="AA1162" s="257">
        <f t="shared" si="637"/>
        <v>6</v>
      </c>
      <c r="AB1162" s="257">
        <f t="shared" si="637"/>
        <v>6</v>
      </c>
      <c r="AC1162" s="257">
        <f t="shared" si="637"/>
        <v>6</v>
      </c>
      <c r="AD1162" s="257">
        <f t="shared" si="637"/>
        <v>6</v>
      </c>
      <c r="AE1162" s="257">
        <f t="shared" si="637"/>
        <v>6</v>
      </c>
      <c r="AF1162" s="257">
        <f t="shared" si="637"/>
        <v>6</v>
      </c>
      <c r="AG1162" s="257">
        <f t="shared" si="637"/>
        <v>6</v>
      </c>
      <c r="AH1162" s="257">
        <f t="shared" si="637"/>
        <v>6</v>
      </c>
      <c r="AI1162" s="257">
        <f t="shared" si="637"/>
        <v>6</v>
      </c>
      <c r="AJ1162" s="257">
        <f t="shared" si="637"/>
        <v>6</v>
      </c>
      <c r="AK1162" s="257">
        <f t="shared" si="637"/>
        <v>6</v>
      </c>
      <c r="AL1162" s="257">
        <f t="shared" si="637"/>
        <v>6</v>
      </c>
      <c r="AM1162" s="257">
        <f t="shared" si="637"/>
        <v>6</v>
      </c>
      <c r="AN1162" s="257">
        <f t="shared" si="637"/>
        <v>6</v>
      </c>
      <c r="AO1162" s="257">
        <f t="shared" si="637"/>
        <v>0</v>
      </c>
      <c r="AP1162" s="257">
        <f t="shared" si="637"/>
        <v>0</v>
      </c>
      <c r="AQ1162" s="257">
        <f t="shared" si="637"/>
        <v>0</v>
      </c>
      <c r="AR1162" s="257">
        <f t="shared" si="637"/>
        <v>0</v>
      </c>
      <c r="AS1162" s="257">
        <f t="shared" si="637"/>
        <v>0</v>
      </c>
      <c r="AT1162" s="257">
        <f t="shared" si="637"/>
        <v>0</v>
      </c>
      <c r="AU1162" s="257">
        <f t="shared" si="637"/>
        <v>0</v>
      </c>
      <c r="AV1162" s="257">
        <f t="shared" si="637"/>
        <v>0</v>
      </c>
      <c r="AW1162" s="257">
        <f t="shared" si="637"/>
        <v>0</v>
      </c>
      <c r="AX1162" s="257">
        <f t="shared" ref="AX1162:CC1162" si="638">$L1162*AX1152</f>
        <v>0</v>
      </c>
      <c r="AY1162" s="257">
        <f t="shared" si="638"/>
        <v>0</v>
      </c>
      <c r="AZ1162" s="257">
        <f t="shared" si="638"/>
        <v>0</v>
      </c>
      <c r="BA1162" s="257">
        <f t="shared" si="638"/>
        <v>0</v>
      </c>
      <c r="BB1162" s="257">
        <f t="shared" si="638"/>
        <v>0</v>
      </c>
      <c r="BC1162" s="257">
        <f t="shared" si="638"/>
        <v>0</v>
      </c>
      <c r="BD1162" s="257">
        <f t="shared" si="638"/>
        <v>0</v>
      </c>
      <c r="BE1162" s="257">
        <f t="shared" si="638"/>
        <v>0</v>
      </c>
      <c r="BF1162" s="257">
        <f t="shared" si="638"/>
        <v>0</v>
      </c>
      <c r="BG1162" s="257">
        <f t="shared" si="638"/>
        <v>0</v>
      </c>
      <c r="BH1162" s="257">
        <f t="shared" si="638"/>
        <v>0</v>
      </c>
      <c r="BI1162" s="257">
        <f t="shared" si="638"/>
        <v>0</v>
      </c>
      <c r="BJ1162" s="257">
        <f t="shared" si="638"/>
        <v>0</v>
      </c>
      <c r="BK1162" s="257">
        <f t="shared" si="638"/>
        <v>0</v>
      </c>
      <c r="BL1162" s="257">
        <f t="shared" si="638"/>
        <v>0</v>
      </c>
      <c r="BM1162" s="257">
        <f t="shared" si="638"/>
        <v>0</v>
      </c>
      <c r="BN1162" s="257">
        <f t="shared" si="638"/>
        <v>0</v>
      </c>
      <c r="BO1162" s="257">
        <f t="shared" si="638"/>
        <v>0</v>
      </c>
      <c r="BP1162" s="257">
        <f t="shared" si="638"/>
        <v>0</v>
      </c>
      <c r="BQ1162" s="257">
        <f t="shared" si="638"/>
        <v>0</v>
      </c>
      <c r="BR1162" s="257">
        <f t="shared" si="638"/>
        <v>0</v>
      </c>
      <c r="BS1162" s="257">
        <f t="shared" si="638"/>
        <v>0</v>
      </c>
      <c r="BT1162" s="257">
        <f t="shared" si="638"/>
        <v>0</v>
      </c>
      <c r="BU1162" s="257">
        <f t="shared" si="638"/>
        <v>0</v>
      </c>
      <c r="BV1162" s="257">
        <f t="shared" si="638"/>
        <v>0</v>
      </c>
      <c r="BW1162" s="257">
        <f t="shared" si="638"/>
        <v>0</v>
      </c>
      <c r="BX1162" s="257">
        <f t="shared" si="638"/>
        <v>0</v>
      </c>
      <c r="BY1162" s="257">
        <f t="shared" si="638"/>
        <v>0</v>
      </c>
      <c r="BZ1162" s="257">
        <f t="shared" si="638"/>
        <v>0</v>
      </c>
      <c r="CA1162" s="257">
        <f t="shared" si="638"/>
        <v>0</v>
      </c>
      <c r="CB1162" s="257">
        <f t="shared" si="638"/>
        <v>0</v>
      </c>
      <c r="CC1162" s="257">
        <f t="shared" si="638"/>
        <v>0</v>
      </c>
      <c r="CD1162" s="257">
        <f t="shared" ref="CD1162:CP1162" si="639">$L1162*CD1152</f>
        <v>0</v>
      </c>
      <c r="CE1162" s="257">
        <f t="shared" si="639"/>
        <v>0</v>
      </c>
      <c r="CF1162" s="257">
        <f t="shared" si="639"/>
        <v>0</v>
      </c>
      <c r="CG1162" s="257">
        <f t="shared" si="639"/>
        <v>0</v>
      </c>
      <c r="CH1162" s="257">
        <f t="shared" si="639"/>
        <v>0</v>
      </c>
      <c r="CI1162" s="257">
        <f t="shared" si="639"/>
        <v>0</v>
      </c>
      <c r="CJ1162" s="257">
        <f t="shared" si="639"/>
        <v>0</v>
      </c>
      <c r="CK1162" s="257">
        <f t="shared" si="639"/>
        <v>0</v>
      </c>
      <c r="CL1162" s="257">
        <f t="shared" si="639"/>
        <v>0</v>
      </c>
      <c r="CM1162" s="257">
        <f t="shared" si="639"/>
        <v>0</v>
      </c>
      <c r="CN1162" s="257">
        <f t="shared" si="639"/>
        <v>0</v>
      </c>
      <c r="CO1162" s="257">
        <f t="shared" si="639"/>
        <v>0</v>
      </c>
      <c r="CP1162" s="257">
        <f t="shared" si="639"/>
        <v>0</v>
      </c>
    </row>
    <row r="1163" spans="1:412" ht="12.75" customHeight="1" outlineLevel="1" x14ac:dyDescent="0.2">
      <c r="B1163" s="3" t="s">
        <v>342</v>
      </c>
      <c r="J1163" s="237" t="s">
        <v>227</v>
      </c>
      <c r="K1163" s="6"/>
      <c r="L1163" s="168" t="b">
        <f ca="1">AND(R1163:OV1163)</f>
        <v>1</v>
      </c>
      <c r="M1163" s="236"/>
      <c r="N1163" s="236"/>
      <c r="O1163" s="236"/>
      <c r="P1163" s="239"/>
      <c r="Q1163" s="236"/>
      <c r="R1163" s="147" t="str">
        <f>IF(AND(R1152=1),R1160&lt;R1162,"")</f>
        <v/>
      </c>
      <c r="S1163" s="147" t="str">
        <f t="shared" ref="S1163:CD1163" si="640">IF(AND(S1152=1),S1160&lt;S1162,"")</f>
        <v/>
      </c>
      <c r="T1163" s="147" t="str">
        <f t="shared" si="640"/>
        <v/>
      </c>
      <c r="U1163" s="147" t="str">
        <f t="shared" si="640"/>
        <v/>
      </c>
      <c r="V1163" s="147" t="str">
        <f t="shared" si="640"/>
        <v/>
      </c>
      <c r="W1163" s="147" t="str">
        <f t="shared" si="640"/>
        <v/>
      </c>
      <c r="X1163" s="147" t="b">
        <f t="shared" ca="1" si="640"/>
        <v>1</v>
      </c>
      <c r="Y1163" s="147" t="b">
        <f t="shared" ca="1" si="640"/>
        <v>1</v>
      </c>
      <c r="Z1163" s="147" t="b">
        <f t="shared" ca="1" si="640"/>
        <v>1</v>
      </c>
      <c r="AA1163" s="147" t="b">
        <f t="shared" ca="1" si="640"/>
        <v>1</v>
      </c>
      <c r="AB1163" s="147" t="b">
        <f t="shared" ca="1" si="640"/>
        <v>1</v>
      </c>
      <c r="AC1163" s="147" t="b">
        <f t="shared" ca="1" si="640"/>
        <v>1</v>
      </c>
      <c r="AD1163" s="147" t="b">
        <f t="shared" ca="1" si="640"/>
        <v>1</v>
      </c>
      <c r="AE1163" s="147" t="b">
        <f t="shared" ca="1" si="640"/>
        <v>1</v>
      </c>
      <c r="AF1163" s="147" t="b">
        <f t="shared" ca="1" si="640"/>
        <v>1</v>
      </c>
      <c r="AG1163" s="147" t="b">
        <f t="shared" ca="1" si="640"/>
        <v>1</v>
      </c>
      <c r="AH1163" s="147" t="b">
        <f t="shared" ca="1" si="640"/>
        <v>1</v>
      </c>
      <c r="AI1163" s="147" t="b">
        <f t="shared" ca="1" si="640"/>
        <v>1</v>
      </c>
      <c r="AJ1163" s="147" t="b">
        <f t="shared" ca="1" si="640"/>
        <v>1</v>
      </c>
      <c r="AK1163" s="147" t="b">
        <f t="shared" ca="1" si="640"/>
        <v>1</v>
      </c>
      <c r="AL1163" s="147" t="b">
        <f t="shared" ca="1" si="640"/>
        <v>1</v>
      </c>
      <c r="AM1163" s="147" t="b">
        <f t="shared" ca="1" si="640"/>
        <v>1</v>
      </c>
      <c r="AN1163" s="147" t="b">
        <f t="shared" ca="1" si="640"/>
        <v>1</v>
      </c>
      <c r="AO1163" s="147" t="str">
        <f t="shared" si="640"/>
        <v/>
      </c>
      <c r="AP1163" s="147" t="str">
        <f t="shared" si="640"/>
        <v/>
      </c>
      <c r="AQ1163" s="147" t="str">
        <f t="shared" si="640"/>
        <v/>
      </c>
      <c r="AR1163" s="147" t="str">
        <f t="shared" si="640"/>
        <v/>
      </c>
      <c r="AS1163" s="147" t="str">
        <f t="shared" si="640"/>
        <v/>
      </c>
      <c r="AT1163" s="147" t="str">
        <f t="shared" si="640"/>
        <v/>
      </c>
      <c r="AU1163" s="147" t="str">
        <f t="shared" si="640"/>
        <v/>
      </c>
      <c r="AV1163" s="147" t="str">
        <f t="shared" si="640"/>
        <v/>
      </c>
      <c r="AW1163" s="147" t="str">
        <f t="shared" si="640"/>
        <v/>
      </c>
      <c r="AX1163" s="147" t="str">
        <f t="shared" si="640"/>
        <v/>
      </c>
      <c r="AY1163" s="147" t="str">
        <f t="shared" si="640"/>
        <v/>
      </c>
      <c r="AZ1163" s="147" t="str">
        <f t="shared" si="640"/>
        <v/>
      </c>
      <c r="BA1163" s="147" t="str">
        <f t="shared" si="640"/>
        <v/>
      </c>
      <c r="BB1163" s="147" t="str">
        <f t="shared" si="640"/>
        <v/>
      </c>
      <c r="BC1163" s="147" t="str">
        <f t="shared" si="640"/>
        <v/>
      </c>
      <c r="BD1163" s="147" t="str">
        <f t="shared" si="640"/>
        <v/>
      </c>
      <c r="BE1163" s="147" t="str">
        <f t="shared" si="640"/>
        <v/>
      </c>
      <c r="BF1163" s="147" t="str">
        <f t="shared" si="640"/>
        <v/>
      </c>
      <c r="BG1163" s="147" t="str">
        <f t="shared" si="640"/>
        <v/>
      </c>
      <c r="BH1163" s="147" t="str">
        <f t="shared" si="640"/>
        <v/>
      </c>
      <c r="BI1163" s="147" t="str">
        <f t="shared" si="640"/>
        <v/>
      </c>
      <c r="BJ1163" s="147" t="str">
        <f t="shared" si="640"/>
        <v/>
      </c>
      <c r="BK1163" s="147" t="str">
        <f t="shared" si="640"/>
        <v/>
      </c>
      <c r="BL1163" s="147" t="str">
        <f t="shared" si="640"/>
        <v/>
      </c>
      <c r="BM1163" s="147" t="str">
        <f t="shared" si="640"/>
        <v/>
      </c>
      <c r="BN1163" s="147" t="str">
        <f t="shared" si="640"/>
        <v/>
      </c>
      <c r="BO1163" s="147" t="str">
        <f t="shared" si="640"/>
        <v/>
      </c>
      <c r="BP1163" s="147" t="str">
        <f t="shared" si="640"/>
        <v/>
      </c>
      <c r="BQ1163" s="147" t="str">
        <f t="shared" si="640"/>
        <v/>
      </c>
      <c r="BR1163" s="147" t="str">
        <f t="shared" si="640"/>
        <v/>
      </c>
      <c r="BS1163" s="147" t="str">
        <f t="shared" si="640"/>
        <v/>
      </c>
      <c r="BT1163" s="147" t="str">
        <f t="shared" si="640"/>
        <v/>
      </c>
      <c r="BU1163" s="147" t="str">
        <f t="shared" si="640"/>
        <v/>
      </c>
      <c r="BV1163" s="147" t="str">
        <f t="shared" si="640"/>
        <v/>
      </c>
      <c r="BW1163" s="147" t="str">
        <f t="shared" si="640"/>
        <v/>
      </c>
      <c r="BX1163" s="147" t="str">
        <f t="shared" si="640"/>
        <v/>
      </c>
      <c r="BY1163" s="147" t="str">
        <f t="shared" si="640"/>
        <v/>
      </c>
      <c r="BZ1163" s="147" t="str">
        <f t="shared" si="640"/>
        <v/>
      </c>
      <c r="CA1163" s="147" t="str">
        <f t="shared" si="640"/>
        <v/>
      </c>
      <c r="CB1163" s="147" t="str">
        <f t="shared" si="640"/>
        <v/>
      </c>
      <c r="CC1163" s="147" t="str">
        <f t="shared" si="640"/>
        <v/>
      </c>
      <c r="CD1163" s="147" t="str">
        <f t="shared" si="640"/>
        <v/>
      </c>
      <c r="CE1163" s="147" t="str">
        <f t="shared" ref="CE1163:CP1163" si="641">IF(AND(CE1152=1),CE1160&lt;CE1162,"")</f>
        <v/>
      </c>
      <c r="CF1163" s="147" t="str">
        <f t="shared" si="641"/>
        <v/>
      </c>
      <c r="CG1163" s="147" t="str">
        <f t="shared" si="641"/>
        <v/>
      </c>
      <c r="CH1163" s="147" t="str">
        <f t="shared" si="641"/>
        <v/>
      </c>
      <c r="CI1163" s="147" t="str">
        <f t="shared" si="641"/>
        <v/>
      </c>
      <c r="CJ1163" s="147" t="str">
        <f t="shared" si="641"/>
        <v/>
      </c>
      <c r="CK1163" s="147" t="str">
        <f t="shared" si="641"/>
        <v/>
      </c>
      <c r="CL1163" s="147" t="str">
        <f t="shared" si="641"/>
        <v/>
      </c>
      <c r="CM1163" s="147" t="str">
        <f t="shared" si="641"/>
        <v/>
      </c>
      <c r="CN1163" s="147" t="str">
        <f t="shared" si="641"/>
        <v/>
      </c>
      <c r="CO1163" s="147" t="str">
        <f t="shared" si="641"/>
        <v/>
      </c>
      <c r="CP1163" s="147" t="str">
        <f t="shared" si="641"/>
        <v/>
      </c>
    </row>
    <row r="1164" spans="1:412" ht="12.75" customHeight="1" x14ac:dyDescent="0.2"/>
    <row r="1165" spans="1:412" ht="12.75" customHeight="1" x14ac:dyDescent="0.2"/>
    <row r="1166" spans="1:412" s="385" customFormat="1" ht="12.75" customHeight="1" x14ac:dyDescent="0.2">
      <c r="A1166" s="381" t="s">
        <v>95</v>
      </c>
      <c r="B1166" s="382"/>
      <c r="C1166" s="382"/>
      <c r="D1166" s="382"/>
      <c r="E1166" s="382"/>
      <c r="F1166" s="382"/>
      <c r="G1166" s="382"/>
      <c r="H1166" s="382"/>
      <c r="I1166" s="383"/>
      <c r="J1166" s="383"/>
      <c r="K1166" s="382"/>
      <c r="L1166" s="382"/>
      <c r="M1166" s="382"/>
      <c r="N1166" s="382"/>
      <c r="O1166" s="382"/>
      <c r="P1166" s="384"/>
      <c r="Q1166" s="382"/>
      <c r="R1166" s="382"/>
      <c r="S1166" s="382"/>
      <c r="T1166" s="382"/>
      <c r="U1166" s="382"/>
      <c r="V1166" s="382"/>
      <c r="W1166" s="382"/>
      <c r="X1166" s="382"/>
      <c r="Y1166" s="382"/>
      <c r="Z1166" s="382"/>
      <c r="AA1166" s="382"/>
      <c r="AB1166" s="382"/>
      <c r="AC1166" s="382"/>
      <c r="AD1166" s="382"/>
      <c r="AE1166" s="382"/>
      <c r="AF1166" s="382"/>
      <c r="AG1166" s="382"/>
      <c r="AH1166" s="382"/>
      <c r="AI1166" s="382"/>
      <c r="AJ1166" s="382"/>
      <c r="AK1166" s="382"/>
      <c r="AL1166" s="382"/>
      <c r="AM1166" s="382"/>
      <c r="AN1166" s="382"/>
      <c r="AO1166" s="382"/>
      <c r="AP1166" s="382"/>
      <c r="AQ1166" s="382"/>
      <c r="AR1166" s="382"/>
      <c r="AS1166" s="382"/>
      <c r="AT1166" s="382"/>
      <c r="AU1166" s="382"/>
      <c r="AV1166" s="382"/>
      <c r="AW1166" s="382"/>
      <c r="AX1166" s="382"/>
      <c r="AY1166" s="382"/>
      <c r="AZ1166" s="382"/>
      <c r="BA1166" s="382"/>
      <c r="BB1166" s="382"/>
      <c r="BC1166" s="382"/>
      <c r="BD1166" s="382"/>
      <c r="BE1166" s="382"/>
      <c r="BF1166" s="382"/>
      <c r="BG1166" s="382"/>
      <c r="BH1166" s="382"/>
      <c r="BI1166" s="382"/>
      <c r="BJ1166" s="382"/>
      <c r="BK1166" s="382"/>
      <c r="BL1166" s="382"/>
      <c r="BM1166" s="382"/>
      <c r="BN1166" s="382"/>
      <c r="BO1166" s="382"/>
      <c r="BP1166" s="382"/>
      <c r="BQ1166" s="382"/>
      <c r="BR1166" s="382"/>
      <c r="BS1166" s="382"/>
      <c r="BT1166" s="382"/>
      <c r="BU1166" s="382"/>
      <c r="BV1166" s="382"/>
      <c r="BW1166" s="382"/>
      <c r="BX1166" s="382"/>
      <c r="BY1166" s="382"/>
      <c r="BZ1166" s="382"/>
      <c r="CA1166" s="382"/>
      <c r="CB1166" s="382"/>
      <c r="CC1166" s="382"/>
      <c r="CD1166" s="382"/>
      <c r="CE1166" s="382"/>
      <c r="CF1166" s="382"/>
      <c r="CG1166" s="382"/>
      <c r="CH1166" s="382"/>
      <c r="CI1166" s="382"/>
      <c r="CJ1166" s="382"/>
      <c r="CK1166" s="382"/>
      <c r="CL1166" s="382"/>
      <c r="CM1166" s="382"/>
      <c r="CN1166" s="382"/>
      <c r="CO1166" s="382"/>
      <c r="CP1166" s="382"/>
    </row>
    <row r="1167" spans="1:412" ht="12.75" customHeight="1" outlineLevel="1" x14ac:dyDescent="0.2"/>
    <row r="1168" spans="1:412" ht="12.75" customHeight="1" outlineLevel="1" x14ac:dyDescent="0.2">
      <c r="B1168" s="234" t="s">
        <v>281</v>
      </c>
      <c r="C1168" s="234"/>
      <c r="D1168" s="234"/>
      <c r="E1168" s="235"/>
      <c r="F1168" s="236"/>
      <c r="J1168" s="237" t="s">
        <v>18</v>
      </c>
      <c r="K1168" s="238"/>
      <c r="L1168" s="238"/>
      <c r="M1168" s="238"/>
      <c r="N1168" s="238"/>
      <c r="O1168" s="238"/>
      <c r="P1168" s="37">
        <f>SUM(R1168:CP1168)</f>
        <v>17</v>
      </c>
      <c r="Q1168" s="236"/>
      <c r="R1168" s="240">
        <f t="shared" ref="R1168:AW1168" si="642">R1139</f>
        <v>0</v>
      </c>
      <c r="S1168" s="240">
        <f t="shared" si="642"/>
        <v>0</v>
      </c>
      <c r="T1168" s="240">
        <f t="shared" si="642"/>
        <v>0</v>
      </c>
      <c r="U1168" s="240">
        <f t="shared" si="642"/>
        <v>0</v>
      </c>
      <c r="V1168" s="240">
        <f t="shared" si="642"/>
        <v>0</v>
      </c>
      <c r="W1168" s="240">
        <f t="shared" si="642"/>
        <v>0</v>
      </c>
      <c r="X1168" s="240">
        <f t="shared" si="642"/>
        <v>1</v>
      </c>
      <c r="Y1168" s="240">
        <f t="shared" si="642"/>
        <v>1</v>
      </c>
      <c r="Z1168" s="240">
        <f t="shared" si="642"/>
        <v>1</v>
      </c>
      <c r="AA1168" s="240">
        <f t="shared" si="642"/>
        <v>1</v>
      </c>
      <c r="AB1168" s="240">
        <f t="shared" si="642"/>
        <v>1</v>
      </c>
      <c r="AC1168" s="240">
        <f t="shared" si="642"/>
        <v>1</v>
      </c>
      <c r="AD1168" s="240">
        <f t="shared" si="642"/>
        <v>1</v>
      </c>
      <c r="AE1168" s="240">
        <f t="shared" si="642"/>
        <v>1</v>
      </c>
      <c r="AF1168" s="240">
        <f t="shared" si="642"/>
        <v>1</v>
      </c>
      <c r="AG1168" s="240">
        <f t="shared" si="642"/>
        <v>1</v>
      </c>
      <c r="AH1168" s="240">
        <f t="shared" si="642"/>
        <v>1</v>
      </c>
      <c r="AI1168" s="240">
        <f t="shared" si="642"/>
        <v>1</v>
      </c>
      <c r="AJ1168" s="240">
        <f t="shared" si="642"/>
        <v>1</v>
      </c>
      <c r="AK1168" s="240">
        <f t="shared" si="642"/>
        <v>1</v>
      </c>
      <c r="AL1168" s="240">
        <f t="shared" si="642"/>
        <v>1</v>
      </c>
      <c r="AM1168" s="240">
        <f t="shared" si="642"/>
        <v>1</v>
      </c>
      <c r="AN1168" s="240">
        <f t="shared" si="642"/>
        <v>1</v>
      </c>
      <c r="AO1168" s="240">
        <f t="shared" si="642"/>
        <v>0</v>
      </c>
      <c r="AP1168" s="240">
        <f t="shared" si="642"/>
        <v>0</v>
      </c>
      <c r="AQ1168" s="240">
        <f t="shared" si="642"/>
        <v>0</v>
      </c>
      <c r="AR1168" s="240">
        <f t="shared" si="642"/>
        <v>0</v>
      </c>
      <c r="AS1168" s="240">
        <f t="shared" si="642"/>
        <v>0</v>
      </c>
      <c r="AT1168" s="240">
        <f t="shared" si="642"/>
        <v>0</v>
      </c>
      <c r="AU1168" s="240">
        <f t="shared" si="642"/>
        <v>0</v>
      </c>
      <c r="AV1168" s="240">
        <f t="shared" si="642"/>
        <v>0</v>
      </c>
      <c r="AW1168" s="240">
        <f t="shared" si="642"/>
        <v>0</v>
      </c>
      <c r="AX1168" s="240">
        <f t="shared" ref="AX1168:CC1168" si="643">AX1139</f>
        <v>0</v>
      </c>
      <c r="AY1168" s="240">
        <f t="shared" si="643"/>
        <v>0</v>
      </c>
      <c r="AZ1168" s="240">
        <f t="shared" si="643"/>
        <v>0</v>
      </c>
      <c r="BA1168" s="240">
        <f t="shared" si="643"/>
        <v>0</v>
      </c>
      <c r="BB1168" s="240">
        <f t="shared" si="643"/>
        <v>0</v>
      </c>
      <c r="BC1168" s="240">
        <f t="shared" si="643"/>
        <v>0</v>
      </c>
      <c r="BD1168" s="240">
        <f t="shared" si="643"/>
        <v>0</v>
      </c>
      <c r="BE1168" s="240">
        <f t="shared" si="643"/>
        <v>0</v>
      </c>
      <c r="BF1168" s="240">
        <f t="shared" si="643"/>
        <v>0</v>
      </c>
      <c r="BG1168" s="240">
        <f t="shared" si="643"/>
        <v>0</v>
      </c>
      <c r="BH1168" s="240">
        <f t="shared" si="643"/>
        <v>0</v>
      </c>
      <c r="BI1168" s="240">
        <f t="shared" si="643"/>
        <v>0</v>
      </c>
      <c r="BJ1168" s="240">
        <f t="shared" si="643"/>
        <v>0</v>
      </c>
      <c r="BK1168" s="240">
        <f t="shared" si="643"/>
        <v>0</v>
      </c>
      <c r="BL1168" s="240">
        <f t="shared" si="643"/>
        <v>0</v>
      </c>
      <c r="BM1168" s="240">
        <f t="shared" si="643"/>
        <v>0</v>
      </c>
      <c r="BN1168" s="240">
        <f t="shared" si="643"/>
        <v>0</v>
      </c>
      <c r="BO1168" s="240">
        <f t="shared" si="643"/>
        <v>0</v>
      </c>
      <c r="BP1168" s="240">
        <f t="shared" si="643"/>
        <v>0</v>
      </c>
      <c r="BQ1168" s="240">
        <f t="shared" si="643"/>
        <v>0</v>
      </c>
      <c r="BR1168" s="240">
        <f t="shared" si="643"/>
        <v>0</v>
      </c>
      <c r="BS1168" s="240">
        <f t="shared" si="643"/>
        <v>0</v>
      </c>
      <c r="BT1168" s="240">
        <f t="shared" si="643"/>
        <v>0</v>
      </c>
      <c r="BU1168" s="240">
        <f t="shared" si="643"/>
        <v>0</v>
      </c>
      <c r="BV1168" s="240">
        <f t="shared" si="643"/>
        <v>0</v>
      </c>
      <c r="BW1168" s="240">
        <f t="shared" si="643"/>
        <v>0</v>
      </c>
      <c r="BX1168" s="240">
        <f t="shared" si="643"/>
        <v>0</v>
      </c>
      <c r="BY1168" s="240">
        <f t="shared" si="643"/>
        <v>0</v>
      </c>
      <c r="BZ1168" s="240">
        <f t="shared" si="643"/>
        <v>0</v>
      </c>
      <c r="CA1168" s="240">
        <f t="shared" si="643"/>
        <v>0</v>
      </c>
      <c r="CB1168" s="240">
        <f t="shared" si="643"/>
        <v>0</v>
      </c>
      <c r="CC1168" s="240">
        <f t="shared" si="643"/>
        <v>0</v>
      </c>
      <c r="CD1168" s="240">
        <f t="shared" ref="CD1168:CP1168" si="644">CD1139</f>
        <v>0</v>
      </c>
      <c r="CE1168" s="240">
        <f t="shared" si="644"/>
        <v>0</v>
      </c>
      <c r="CF1168" s="240">
        <f t="shared" si="644"/>
        <v>0</v>
      </c>
      <c r="CG1168" s="240">
        <f t="shared" si="644"/>
        <v>0</v>
      </c>
      <c r="CH1168" s="240">
        <f t="shared" si="644"/>
        <v>0</v>
      </c>
      <c r="CI1168" s="240">
        <f t="shared" si="644"/>
        <v>0</v>
      </c>
      <c r="CJ1168" s="240">
        <f t="shared" si="644"/>
        <v>0</v>
      </c>
      <c r="CK1168" s="240">
        <f t="shared" si="644"/>
        <v>0</v>
      </c>
      <c r="CL1168" s="240">
        <f t="shared" si="644"/>
        <v>0</v>
      </c>
      <c r="CM1168" s="240">
        <f t="shared" si="644"/>
        <v>0</v>
      </c>
      <c r="CN1168" s="240">
        <f t="shared" si="644"/>
        <v>0</v>
      </c>
      <c r="CO1168" s="240">
        <f t="shared" si="644"/>
        <v>0</v>
      </c>
      <c r="CP1168" s="240">
        <f t="shared" si="644"/>
        <v>0</v>
      </c>
      <c r="CQ1168" s="240"/>
      <c r="CR1168" s="240"/>
      <c r="CS1168" s="240"/>
      <c r="CT1168" s="240"/>
      <c r="CU1168" s="240"/>
      <c r="CV1168" s="240"/>
      <c r="CW1168" s="240"/>
      <c r="CX1168" s="240"/>
      <c r="CY1168" s="240"/>
      <c r="CZ1168" s="240"/>
      <c r="DA1168" s="240"/>
      <c r="DB1168" s="240"/>
      <c r="DC1168" s="240"/>
      <c r="DD1168" s="240"/>
      <c r="DE1168" s="240"/>
      <c r="DF1168" s="240"/>
      <c r="DG1168" s="240"/>
      <c r="DH1168" s="240"/>
      <c r="DI1168" s="240"/>
      <c r="DJ1168" s="240"/>
      <c r="DK1168" s="240"/>
      <c r="DL1168" s="240"/>
      <c r="DM1168" s="240"/>
      <c r="DN1168" s="240"/>
      <c r="DO1168" s="240"/>
      <c r="DP1168" s="240"/>
      <c r="DQ1168" s="240"/>
      <c r="DR1168" s="240"/>
      <c r="DS1168" s="240"/>
      <c r="DT1168" s="240"/>
      <c r="DU1168" s="240"/>
      <c r="DV1168" s="240"/>
      <c r="DW1168" s="240"/>
      <c r="DX1168" s="240"/>
      <c r="DY1168" s="240"/>
      <c r="DZ1168" s="240"/>
      <c r="EA1168" s="240"/>
      <c r="EB1168" s="240"/>
      <c r="EC1168" s="240"/>
      <c r="ED1168" s="240"/>
      <c r="EE1168" s="240"/>
      <c r="EF1168" s="240"/>
      <c r="EG1168" s="240"/>
      <c r="EH1168" s="240"/>
      <c r="EI1168" s="240"/>
      <c r="EJ1168" s="240"/>
      <c r="EK1168" s="240"/>
      <c r="EL1168" s="240"/>
      <c r="EM1168" s="240"/>
      <c r="EN1168" s="240"/>
      <c r="EO1168" s="240"/>
      <c r="EP1168" s="240"/>
      <c r="EQ1168" s="240"/>
      <c r="ER1168" s="240"/>
      <c r="ES1168" s="240"/>
      <c r="ET1168" s="240"/>
      <c r="EU1168" s="240"/>
      <c r="EV1168" s="240"/>
      <c r="EW1168" s="240"/>
      <c r="EX1168" s="240"/>
      <c r="EY1168" s="240"/>
      <c r="EZ1168" s="240"/>
      <c r="FA1168" s="240"/>
      <c r="FB1168" s="240"/>
      <c r="FC1168" s="240"/>
      <c r="FD1168" s="240"/>
      <c r="FE1168" s="240"/>
      <c r="FF1168" s="240"/>
      <c r="FG1168" s="240"/>
      <c r="FH1168" s="240"/>
      <c r="FI1168" s="240"/>
      <c r="FJ1168" s="240"/>
      <c r="FK1168" s="240"/>
      <c r="FL1168" s="240"/>
      <c r="FM1168" s="240"/>
      <c r="FN1168" s="240"/>
      <c r="FO1168" s="240"/>
      <c r="FP1168" s="240"/>
      <c r="FQ1168" s="240"/>
      <c r="FR1168" s="240"/>
      <c r="FS1168" s="240"/>
      <c r="FT1168" s="240"/>
      <c r="FU1168" s="240"/>
      <c r="FV1168" s="240"/>
      <c r="FW1168" s="240"/>
      <c r="FX1168" s="240"/>
      <c r="FY1168" s="240"/>
      <c r="FZ1168" s="240"/>
      <c r="GA1168" s="240"/>
      <c r="GB1168" s="240"/>
      <c r="GC1168" s="240"/>
      <c r="GD1168" s="240"/>
      <c r="GE1168" s="240"/>
      <c r="GF1168" s="240"/>
      <c r="GG1168" s="240"/>
      <c r="GH1168" s="240"/>
      <c r="GI1168" s="240"/>
      <c r="GJ1168" s="240"/>
      <c r="GK1168" s="240"/>
      <c r="GL1168" s="240"/>
      <c r="GM1168" s="240"/>
      <c r="GN1168" s="240"/>
      <c r="GO1168" s="240"/>
      <c r="GP1168" s="240"/>
      <c r="GQ1168" s="240"/>
      <c r="GR1168" s="240"/>
      <c r="GS1168" s="240"/>
      <c r="GT1168" s="240"/>
      <c r="GU1168" s="240"/>
      <c r="GV1168" s="240"/>
      <c r="GW1168" s="240"/>
      <c r="GX1168" s="240"/>
      <c r="GY1168" s="240"/>
      <c r="GZ1168" s="240"/>
      <c r="HA1168" s="240"/>
      <c r="HB1168" s="240"/>
      <c r="HC1168" s="240"/>
      <c r="HD1168" s="240"/>
      <c r="HE1168" s="240"/>
      <c r="HF1168" s="240"/>
      <c r="HG1168" s="240"/>
      <c r="HH1168" s="240"/>
      <c r="HI1168" s="240"/>
      <c r="HJ1168" s="240"/>
      <c r="HK1168" s="240"/>
      <c r="HL1168" s="240"/>
      <c r="HM1168" s="240"/>
      <c r="HN1168" s="240"/>
      <c r="HO1168" s="240"/>
      <c r="HP1168" s="240"/>
      <c r="HQ1168" s="240"/>
      <c r="HR1168" s="240"/>
      <c r="HS1168" s="240"/>
      <c r="HT1168" s="240"/>
      <c r="HU1168" s="240"/>
      <c r="HV1168" s="240"/>
      <c r="HW1168" s="240"/>
      <c r="HX1168" s="240"/>
      <c r="HY1168" s="240"/>
      <c r="HZ1168" s="240"/>
      <c r="IA1168" s="240"/>
      <c r="IB1168" s="240"/>
      <c r="IC1168" s="240"/>
      <c r="ID1168" s="240"/>
      <c r="IE1168" s="240"/>
      <c r="IF1168" s="240"/>
      <c r="IG1168" s="240"/>
      <c r="IH1168" s="240"/>
      <c r="II1168" s="240"/>
      <c r="IJ1168" s="240"/>
      <c r="IK1168" s="240"/>
      <c r="IL1168" s="240"/>
      <c r="IM1168" s="240"/>
      <c r="IN1168" s="240"/>
      <c r="IO1168" s="240"/>
      <c r="IP1168" s="240"/>
      <c r="IQ1168" s="240"/>
      <c r="IR1168" s="240"/>
      <c r="IS1168" s="240"/>
      <c r="IT1168" s="240"/>
      <c r="IU1168" s="240"/>
      <c r="IV1168" s="240"/>
      <c r="IW1168" s="240"/>
      <c r="IX1168" s="240"/>
      <c r="IY1168" s="240"/>
      <c r="IZ1168" s="240"/>
      <c r="JA1168" s="240"/>
      <c r="JB1168" s="240"/>
      <c r="JC1168" s="240"/>
      <c r="JD1168" s="240"/>
      <c r="JE1168" s="240"/>
      <c r="JF1168" s="240"/>
      <c r="JG1168" s="240"/>
      <c r="JH1168" s="240"/>
      <c r="JI1168" s="240"/>
      <c r="JJ1168" s="240"/>
      <c r="JK1168" s="240"/>
      <c r="JL1168" s="240"/>
      <c r="JM1168" s="240"/>
      <c r="JN1168" s="240"/>
      <c r="JO1168" s="240"/>
      <c r="JP1168" s="240"/>
      <c r="JQ1168" s="240"/>
      <c r="JR1168" s="240"/>
      <c r="JS1168" s="240"/>
      <c r="JT1168" s="240"/>
      <c r="JU1168" s="240"/>
      <c r="JV1168" s="240"/>
      <c r="JW1168" s="240"/>
      <c r="JX1168" s="240"/>
      <c r="JY1168" s="240"/>
      <c r="JZ1168" s="240"/>
      <c r="KA1168" s="240"/>
      <c r="KB1168" s="240"/>
      <c r="KC1168" s="240"/>
      <c r="KD1168" s="240"/>
      <c r="KE1168" s="240"/>
      <c r="KF1168" s="240"/>
      <c r="KG1168" s="240"/>
      <c r="KH1168" s="240"/>
      <c r="KI1168" s="240"/>
      <c r="KJ1168" s="240"/>
      <c r="KK1168" s="240"/>
      <c r="KL1168" s="240"/>
      <c r="KM1168" s="240"/>
      <c r="KN1168" s="240"/>
      <c r="KO1168" s="240"/>
      <c r="KP1168" s="240"/>
      <c r="KQ1168" s="240"/>
      <c r="KR1168" s="240"/>
      <c r="KS1168" s="240"/>
      <c r="KT1168" s="240"/>
      <c r="KU1168" s="240"/>
      <c r="KV1168" s="240"/>
      <c r="KW1168" s="240"/>
      <c r="KX1168" s="240"/>
      <c r="KY1168" s="240"/>
      <c r="KZ1168" s="240"/>
      <c r="LA1168" s="240"/>
      <c r="LB1168" s="240"/>
      <c r="LC1168" s="240"/>
      <c r="LD1168" s="240"/>
      <c r="LE1168" s="240"/>
      <c r="LF1168" s="240"/>
      <c r="LG1168" s="240"/>
      <c r="LH1168" s="240"/>
      <c r="LI1168" s="240"/>
      <c r="LJ1168" s="240"/>
      <c r="LK1168" s="240"/>
      <c r="LL1168" s="240"/>
      <c r="LM1168" s="240"/>
      <c r="LN1168" s="240"/>
      <c r="LO1168" s="240"/>
      <c r="LP1168" s="240"/>
      <c r="LQ1168" s="240"/>
      <c r="LR1168" s="240"/>
      <c r="LS1168" s="240"/>
      <c r="LT1168" s="240"/>
      <c r="LU1168" s="240"/>
      <c r="LV1168" s="240"/>
      <c r="LW1168" s="240"/>
      <c r="LX1168" s="240"/>
      <c r="LY1168" s="240"/>
      <c r="LZ1168" s="240"/>
      <c r="MA1168" s="240"/>
      <c r="MB1168" s="240"/>
      <c r="MC1168" s="240"/>
      <c r="MD1168" s="240"/>
      <c r="ME1168" s="240"/>
      <c r="MF1168" s="240"/>
      <c r="MG1168" s="240"/>
      <c r="MH1168" s="240"/>
      <c r="MI1168" s="240"/>
      <c r="MJ1168" s="240"/>
      <c r="MK1168" s="240"/>
      <c r="ML1168" s="240"/>
      <c r="MM1168" s="240"/>
      <c r="MN1168" s="240"/>
      <c r="MO1168" s="240"/>
      <c r="MP1168" s="240"/>
      <c r="MQ1168" s="240"/>
      <c r="MR1168" s="240"/>
      <c r="MS1168" s="240"/>
      <c r="MT1168" s="240"/>
      <c r="MU1168" s="240"/>
      <c r="MV1168" s="240"/>
      <c r="MW1168" s="240"/>
      <c r="MX1168" s="240"/>
      <c r="MY1168" s="240"/>
      <c r="MZ1168" s="240"/>
      <c r="NA1168" s="240"/>
      <c r="NB1168" s="240"/>
      <c r="NC1168" s="240"/>
      <c r="ND1168" s="240"/>
      <c r="NE1168" s="240"/>
      <c r="NF1168" s="240"/>
      <c r="NG1168" s="240"/>
      <c r="NH1168" s="240"/>
      <c r="NI1168" s="240"/>
      <c r="NJ1168" s="240"/>
      <c r="NK1168" s="240"/>
      <c r="NL1168" s="240"/>
      <c r="NM1168" s="240"/>
      <c r="NN1168" s="240"/>
      <c r="NO1168" s="240"/>
      <c r="NP1168" s="240"/>
      <c r="NQ1168" s="240"/>
      <c r="NR1168" s="240"/>
      <c r="NS1168" s="240"/>
      <c r="NT1168" s="240"/>
      <c r="NU1168" s="240"/>
      <c r="NV1168" s="240"/>
      <c r="NW1168" s="240"/>
      <c r="NX1168" s="240"/>
      <c r="NY1168" s="240"/>
      <c r="NZ1168" s="240"/>
      <c r="OA1168" s="240"/>
      <c r="OB1168" s="240"/>
      <c r="OC1168" s="240"/>
      <c r="OD1168" s="240"/>
      <c r="OE1168" s="240"/>
      <c r="OF1168" s="240"/>
      <c r="OG1168" s="240"/>
      <c r="OH1168" s="240"/>
      <c r="OI1168" s="240"/>
      <c r="OJ1168" s="240"/>
      <c r="OK1168" s="240"/>
      <c r="OL1168" s="240"/>
      <c r="OM1168" s="240"/>
      <c r="ON1168" s="240"/>
      <c r="OO1168" s="240"/>
      <c r="OP1168" s="240"/>
      <c r="OQ1168" s="240"/>
      <c r="OR1168" s="240"/>
      <c r="OS1168" s="240"/>
      <c r="OT1168" s="240"/>
      <c r="OU1168" s="240"/>
      <c r="OV1168" s="240"/>
    </row>
    <row r="1169" spans="1:94" ht="12.75" customHeight="1" outlineLevel="1" x14ac:dyDescent="0.2"/>
    <row r="1170" spans="1:94" s="70" customFormat="1" ht="12.75" customHeight="1" outlineLevel="1" x14ac:dyDescent="0.2">
      <c r="B1170" s="3" t="s">
        <v>257</v>
      </c>
      <c r="C1170" s="3"/>
      <c r="D1170" s="3"/>
      <c r="E1170" s="3"/>
      <c r="F1170" s="3"/>
      <c r="G1170" s="3"/>
      <c r="H1170" s="3"/>
      <c r="I1170" s="3"/>
      <c r="J1170" s="5" t="s">
        <v>255</v>
      </c>
      <c r="K1170" s="3"/>
      <c r="L1170" s="285">
        <f>R1170</f>
        <v>5210</v>
      </c>
      <c r="M1170" s="3"/>
      <c r="N1170" s="3"/>
      <c r="O1170" s="3"/>
      <c r="P1170" s="3"/>
      <c r="Q1170" s="3"/>
      <c r="R1170" s="155">
        <f>R81+R91</f>
        <v>5210</v>
      </c>
      <c r="S1170" s="155">
        <f>R1172</f>
        <v>5210</v>
      </c>
      <c r="T1170" s="155">
        <f t="shared" ref="T1170:AW1170" si="645">T100</f>
        <v>5210</v>
      </c>
      <c r="U1170" s="155">
        <f t="shared" si="645"/>
        <v>5210</v>
      </c>
      <c r="V1170" s="155">
        <f t="shared" si="645"/>
        <v>5210</v>
      </c>
      <c r="W1170" s="155">
        <f t="shared" si="645"/>
        <v>5210</v>
      </c>
      <c r="X1170" s="155">
        <f t="shared" si="645"/>
        <v>5210</v>
      </c>
      <c r="Y1170" s="155">
        <f t="shared" si="645"/>
        <v>5010</v>
      </c>
      <c r="Z1170" s="155">
        <f t="shared" si="645"/>
        <v>4802</v>
      </c>
      <c r="AA1170" s="155">
        <f t="shared" si="645"/>
        <v>4594</v>
      </c>
      <c r="AB1170" s="155">
        <f t="shared" si="645"/>
        <v>4393</v>
      </c>
      <c r="AC1170" s="155">
        <f t="shared" si="645"/>
        <v>4191</v>
      </c>
      <c r="AD1170" s="155">
        <f t="shared" si="645"/>
        <v>3999</v>
      </c>
      <c r="AE1170" s="155">
        <f t="shared" si="645"/>
        <v>3807</v>
      </c>
      <c r="AF1170" s="155">
        <f t="shared" si="645"/>
        <v>3606</v>
      </c>
      <c r="AG1170" s="155">
        <f t="shared" si="645"/>
        <v>3414</v>
      </c>
      <c r="AH1170" s="155">
        <f t="shared" si="645"/>
        <v>3207</v>
      </c>
      <c r="AI1170" s="155">
        <f t="shared" si="645"/>
        <v>2878</v>
      </c>
      <c r="AJ1170" s="155">
        <f t="shared" si="645"/>
        <v>2578</v>
      </c>
      <c r="AK1170" s="155">
        <f t="shared" si="645"/>
        <v>2278</v>
      </c>
      <c r="AL1170" s="155">
        <f t="shared" si="645"/>
        <v>1978</v>
      </c>
      <c r="AM1170" s="155">
        <f t="shared" si="645"/>
        <v>1678</v>
      </c>
      <c r="AN1170" s="155">
        <f t="shared" si="645"/>
        <v>1378</v>
      </c>
      <c r="AO1170" s="155">
        <f t="shared" si="645"/>
        <v>1078</v>
      </c>
      <c r="AP1170" s="155">
        <f t="shared" si="645"/>
        <v>778</v>
      </c>
      <c r="AQ1170" s="155">
        <f t="shared" si="645"/>
        <v>478</v>
      </c>
      <c r="AR1170" s="155">
        <f t="shared" si="645"/>
        <v>178</v>
      </c>
      <c r="AS1170" s="155">
        <f t="shared" si="645"/>
        <v>0</v>
      </c>
      <c r="AT1170" s="155">
        <f t="shared" si="645"/>
        <v>0</v>
      </c>
      <c r="AU1170" s="155">
        <f t="shared" si="645"/>
        <v>0</v>
      </c>
      <c r="AV1170" s="155">
        <f t="shared" si="645"/>
        <v>0</v>
      </c>
      <c r="AW1170" s="155">
        <f t="shared" si="645"/>
        <v>0</v>
      </c>
      <c r="AX1170" s="155">
        <f t="shared" ref="AX1170:CC1170" si="646">AX100</f>
        <v>0</v>
      </c>
      <c r="AY1170" s="155">
        <f t="shared" si="646"/>
        <v>0</v>
      </c>
      <c r="AZ1170" s="155">
        <f t="shared" si="646"/>
        <v>0</v>
      </c>
      <c r="BA1170" s="155">
        <f t="shared" si="646"/>
        <v>0</v>
      </c>
      <c r="BB1170" s="155">
        <f t="shared" si="646"/>
        <v>0</v>
      </c>
      <c r="BC1170" s="155">
        <f t="shared" si="646"/>
        <v>0</v>
      </c>
      <c r="BD1170" s="155">
        <f t="shared" si="646"/>
        <v>0</v>
      </c>
      <c r="BE1170" s="155">
        <f t="shared" si="646"/>
        <v>0</v>
      </c>
      <c r="BF1170" s="155">
        <f t="shared" si="646"/>
        <v>0</v>
      </c>
      <c r="BG1170" s="155">
        <f t="shared" si="646"/>
        <v>0</v>
      </c>
      <c r="BH1170" s="155">
        <f t="shared" si="646"/>
        <v>0</v>
      </c>
      <c r="BI1170" s="155">
        <f t="shared" si="646"/>
        <v>0</v>
      </c>
      <c r="BJ1170" s="155">
        <f t="shared" si="646"/>
        <v>0</v>
      </c>
      <c r="BK1170" s="155">
        <f t="shared" si="646"/>
        <v>0</v>
      </c>
      <c r="BL1170" s="155">
        <f t="shared" si="646"/>
        <v>0</v>
      </c>
      <c r="BM1170" s="155">
        <f t="shared" si="646"/>
        <v>0</v>
      </c>
      <c r="BN1170" s="155">
        <f t="shared" si="646"/>
        <v>0</v>
      </c>
      <c r="BO1170" s="155">
        <f t="shared" si="646"/>
        <v>0</v>
      </c>
      <c r="BP1170" s="155">
        <f t="shared" si="646"/>
        <v>0</v>
      </c>
      <c r="BQ1170" s="155">
        <f t="shared" si="646"/>
        <v>0</v>
      </c>
      <c r="BR1170" s="155">
        <f t="shared" si="646"/>
        <v>0</v>
      </c>
      <c r="BS1170" s="155">
        <f t="shared" si="646"/>
        <v>0</v>
      </c>
      <c r="BT1170" s="155">
        <f t="shared" si="646"/>
        <v>0</v>
      </c>
      <c r="BU1170" s="155">
        <f t="shared" si="646"/>
        <v>0</v>
      </c>
      <c r="BV1170" s="155">
        <f t="shared" si="646"/>
        <v>0</v>
      </c>
      <c r="BW1170" s="155">
        <f t="shared" si="646"/>
        <v>0</v>
      </c>
      <c r="BX1170" s="155">
        <f t="shared" si="646"/>
        <v>0</v>
      </c>
      <c r="BY1170" s="155">
        <f t="shared" si="646"/>
        <v>0</v>
      </c>
      <c r="BZ1170" s="155">
        <f t="shared" si="646"/>
        <v>0</v>
      </c>
      <c r="CA1170" s="155">
        <f t="shared" si="646"/>
        <v>0</v>
      </c>
      <c r="CB1170" s="155">
        <f t="shared" si="646"/>
        <v>0</v>
      </c>
      <c r="CC1170" s="155">
        <f t="shared" si="646"/>
        <v>0</v>
      </c>
      <c r="CD1170" s="155">
        <f t="shared" ref="CD1170:CP1170" si="647">CD100</f>
        <v>0</v>
      </c>
      <c r="CE1170" s="155">
        <f t="shared" si="647"/>
        <v>0</v>
      </c>
      <c r="CF1170" s="155">
        <f t="shared" si="647"/>
        <v>0</v>
      </c>
      <c r="CG1170" s="155">
        <f t="shared" si="647"/>
        <v>0</v>
      </c>
      <c r="CH1170" s="155">
        <f t="shared" si="647"/>
        <v>0</v>
      </c>
      <c r="CI1170" s="155">
        <f t="shared" si="647"/>
        <v>0</v>
      </c>
      <c r="CJ1170" s="155">
        <f t="shared" si="647"/>
        <v>0</v>
      </c>
      <c r="CK1170" s="155">
        <f t="shared" si="647"/>
        <v>0</v>
      </c>
      <c r="CL1170" s="155">
        <f t="shared" si="647"/>
        <v>0</v>
      </c>
      <c r="CM1170" s="155">
        <f t="shared" si="647"/>
        <v>0</v>
      </c>
      <c r="CN1170" s="155">
        <f t="shared" si="647"/>
        <v>0</v>
      </c>
      <c r="CO1170" s="155">
        <f t="shared" si="647"/>
        <v>0</v>
      </c>
      <c r="CP1170" s="155">
        <f t="shared" si="647"/>
        <v>0</v>
      </c>
    </row>
    <row r="1171" spans="1:94" s="70" customFormat="1" ht="12.75" customHeight="1" outlineLevel="1" x14ac:dyDescent="0.2">
      <c r="B1171" s="3" t="s">
        <v>162</v>
      </c>
      <c r="C1171" s="3"/>
      <c r="D1171" s="3"/>
      <c r="E1171" s="3"/>
      <c r="F1171" s="3"/>
      <c r="G1171" s="3"/>
      <c r="H1171" s="3"/>
      <c r="I1171" s="3"/>
      <c r="J1171" s="5" t="s">
        <v>255</v>
      </c>
      <c r="K1171" s="3"/>
      <c r="L1171" s="201" t="str">
        <f>L82</f>
        <v>Base Case</v>
      </c>
      <c r="M1171" s="3"/>
      <c r="N1171" s="3"/>
      <c r="O1171" s="3"/>
      <c r="P1171" s="127">
        <f>SUM(R1171:CP1171)</f>
        <v>5210</v>
      </c>
      <c r="Q1171" s="3"/>
      <c r="R1171" s="155">
        <f t="shared" ref="R1171:AW1171" si="648">R101</f>
        <v>0</v>
      </c>
      <c r="S1171" s="155">
        <f t="shared" si="648"/>
        <v>0</v>
      </c>
      <c r="T1171" s="155">
        <f t="shared" si="648"/>
        <v>0</v>
      </c>
      <c r="U1171" s="155">
        <f t="shared" si="648"/>
        <v>0</v>
      </c>
      <c r="V1171" s="155">
        <f t="shared" si="648"/>
        <v>0</v>
      </c>
      <c r="W1171" s="155">
        <f t="shared" si="648"/>
        <v>0</v>
      </c>
      <c r="X1171" s="155">
        <f t="shared" si="648"/>
        <v>200</v>
      </c>
      <c r="Y1171" s="155">
        <f t="shared" si="648"/>
        <v>208</v>
      </c>
      <c r="Z1171" s="155">
        <f t="shared" si="648"/>
        <v>208</v>
      </c>
      <c r="AA1171" s="155">
        <f t="shared" si="648"/>
        <v>201</v>
      </c>
      <c r="AB1171" s="155">
        <f t="shared" si="648"/>
        <v>202</v>
      </c>
      <c r="AC1171" s="155">
        <f t="shared" si="648"/>
        <v>192</v>
      </c>
      <c r="AD1171" s="155">
        <f t="shared" si="648"/>
        <v>192</v>
      </c>
      <c r="AE1171" s="155">
        <f t="shared" si="648"/>
        <v>201</v>
      </c>
      <c r="AF1171" s="155">
        <f t="shared" si="648"/>
        <v>192</v>
      </c>
      <c r="AG1171" s="155">
        <f t="shared" si="648"/>
        <v>207</v>
      </c>
      <c r="AH1171" s="155">
        <f t="shared" si="648"/>
        <v>329</v>
      </c>
      <c r="AI1171" s="155">
        <f t="shared" si="648"/>
        <v>300</v>
      </c>
      <c r="AJ1171" s="155">
        <f t="shared" si="648"/>
        <v>300</v>
      </c>
      <c r="AK1171" s="155">
        <f t="shared" si="648"/>
        <v>300</v>
      </c>
      <c r="AL1171" s="155">
        <f t="shared" si="648"/>
        <v>300</v>
      </c>
      <c r="AM1171" s="155">
        <f t="shared" si="648"/>
        <v>300</v>
      </c>
      <c r="AN1171" s="155">
        <f t="shared" si="648"/>
        <v>300</v>
      </c>
      <c r="AO1171" s="155">
        <f t="shared" si="648"/>
        <v>300</v>
      </c>
      <c r="AP1171" s="155">
        <f t="shared" si="648"/>
        <v>300</v>
      </c>
      <c r="AQ1171" s="155">
        <f t="shared" si="648"/>
        <v>300</v>
      </c>
      <c r="AR1171" s="155">
        <f t="shared" si="648"/>
        <v>178</v>
      </c>
      <c r="AS1171" s="155">
        <f t="shared" si="648"/>
        <v>0</v>
      </c>
      <c r="AT1171" s="155">
        <f t="shared" si="648"/>
        <v>0</v>
      </c>
      <c r="AU1171" s="155">
        <f t="shared" si="648"/>
        <v>0</v>
      </c>
      <c r="AV1171" s="155">
        <f t="shared" si="648"/>
        <v>0</v>
      </c>
      <c r="AW1171" s="155">
        <f t="shared" si="648"/>
        <v>0</v>
      </c>
      <c r="AX1171" s="155">
        <f t="shared" ref="AX1171:CC1171" si="649">AX101</f>
        <v>0</v>
      </c>
      <c r="AY1171" s="155">
        <f t="shared" si="649"/>
        <v>0</v>
      </c>
      <c r="AZ1171" s="155">
        <f t="shared" si="649"/>
        <v>0</v>
      </c>
      <c r="BA1171" s="155">
        <f t="shared" si="649"/>
        <v>0</v>
      </c>
      <c r="BB1171" s="155">
        <f t="shared" si="649"/>
        <v>0</v>
      </c>
      <c r="BC1171" s="155">
        <f t="shared" si="649"/>
        <v>0</v>
      </c>
      <c r="BD1171" s="155">
        <f t="shared" si="649"/>
        <v>0</v>
      </c>
      <c r="BE1171" s="155">
        <f t="shared" si="649"/>
        <v>0</v>
      </c>
      <c r="BF1171" s="155">
        <f t="shared" si="649"/>
        <v>0</v>
      </c>
      <c r="BG1171" s="155">
        <f t="shared" si="649"/>
        <v>0</v>
      </c>
      <c r="BH1171" s="155">
        <f t="shared" si="649"/>
        <v>0</v>
      </c>
      <c r="BI1171" s="155">
        <f t="shared" si="649"/>
        <v>0</v>
      </c>
      <c r="BJ1171" s="155">
        <f t="shared" si="649"/>
        <v>0</v>
      </c>
      <c r="BK1171" s="155">
        <f t="shared" si="649"/>
        <v>0</v>
      </c>
      <c r="BL1171" s="155">
        <f t="shared" si="649"/>
        <v>0</v>
      </c>
      <c r="BM1171" s="155">
        <f t="shared" si="649"/>
        <v>0</v>
      </c>
      <c r="BN1171" s="155">
        <f t="shared" si="649"/>
        <v>0</v>
      </c>
      <c r="BO1171" s="155">
        <f t="shared" si="649"/>
        <v>0</v>
      </c>
      <c r="BP1171" s="155">
        <f t="shared" si="649"/>
        <v>0</v>
      </c>
      <c r="BQ1171" s="155">
        <f t="shared" si="649"/>
        <v>0</v>
      </c>
      <c r="BR1171" s="155">
        <f t="shared" si="649"/>
        <v>0</v>
      </c>
      <c r="BS1171" s="155">
        <f t="shared" si="649"/>
        <v>0</v>
      </c>
      <c r="BT1171" s="155">
        <f t="shared" si="649"/>
        <v>0</v>
      </c>
      <c r="BU1171" s="155">
        <f t="shared" si="649"/>
        <v>0</v>
      </c>
      <c r="BV1171" s="155">
        <f t="shared" si="649"/>
        <v>0</v>
      </c>
      <c r="BW1171" s="155">
        <f t="shared" si="649"/>
        <v>0</v>
      </c>
      <c r="BX1171" s="155">
        <f t="shared" si="649"/>
        <v>0</v>
      </c>
      <c r="BY1171" s="155">
        <f t="shared" si="649"/>
        <v>0</v>
      </c>
      <c r="BZ1171" s="155">
        <f t="shared" si="649"/>
        <v>0</v>
      </c>
      <c r="CA1171" s="155">
        <f t="shared" si="649"/>
        <v>0</v>
      </c>
      <c r="CB1171" s="155">
        <f t="shared" si="649"/>
        <v>0</v>
      </c>
      <c r="CC1171" s="155">
        <f t="shared" si="649"/>
        <v>0</v>
      </c>
      <c r="CD1171" s="155">
        <f t="shared" ref="CD1171:CP1171" si="650">CD101</f>
        <v>0</v>
      </c>
      <c r="CE1171" s="155">
        <f t="shared" si="650"/>
        <v>0</v>
      </c>
      <c r="CF1171" s="155">
        <f t="shared" si="650"/>
        <v>0</v>
      </c>
      <c r="CG1171" s="155">
        <f t="shared" si="650"/>
        <v>0</v>
      </c>
      <c r="CH1171" s="155">
        <f t="shared" si="650"/>
        <v>0</v>
      </c>
      <c r="CI1171" s="155">
        <f t="shared" si="650"/>
        <v>0</v>
      </c>
      <c r="CJ1171" s="155">
        <f t="shared" si="650"/>
        <v>0</v>
      </c>
      <c r="CK1171" s="155">
        <f t="shared" si="650"/>
        <v>0</v>
      </c>
      <c r="CL1171" s="155">
        <f t="shared" si="650"/>
        <v>0</v>
      </c>
      <c r="CM1171" s="155">
        <f t="shared" si="650"/>
        <v>0</v>
      </c>
      <c r="CN1171" s="155">
        <f t="shared" si="650"/>
        <v>0</v>
      </c>
      <c r="CO1171" s="155">
        <f t="shared" si="650"/>
        <v>0</v>
      </c>
      <c r="CP1171" s="155">
        <f t="shared" si="650"/>
        <v>0</v>
      </c>
    </row>
    <row r="1172" spans="1:94" s="70" customFormat="1" ht="12.75" customHeight="1" outlineLevel="1" x14ac:dyDescent="0.2">
      <c r="B1172" s="3" t="s">
        <v>258</v>
      </c>
      <c r="C1172" s="3"/>
      <c r="D1172" s="3"/>
      <c r="E1172" s="3"/>
      <c r="F1172" s="3"/>
      <c r="G1172" s="3"/>
      <c r="H1172" s="3"/>
      <c r="I1172" s="3"/>
      <c r="J1172" s="5" t="s">
        <v>255</v>
      </c>
      <c r="K1172" s="3"/>
      <c r="L1172" s="155"/>
      <c r="M1172" s="3"/>
      <c r="N1172" s="3"/>
      <c r="O1172" s="3"/>
      <c r="P1172" s="3"/>
      <c r="Q1172" s="3"/>
      <c r="R1172" s="155">
        <f t="shared" ref="R1172:AW1172" si="651">R102</f>
        <v>5210</v>
      </c>
      <c r="S1172" s="155">
        <f t="shared" si="651"/>
        <v>5210</v>
      </c>
      <c r="T1172" s="155">
        <f t="shared" si="651"/>
        <v>5210</v>
      </c>
      <c r="U1172" s="155">
        <f t="shared" si="651"/>
        <v>5210</v>
      </c>
      <c r="V1172" s="155">
        <f t="shared" si="651"/>
        <v>5210</v>
      </c>
      <c r="W1172" s="155">
        <f t="shared" si="651"/>
        <v>5210</v>
      </c>
      <c r="X1172" s="155">
        <f t="shared" si="651"/>
        <v>5010</v>
      </c>
      <c r="Y1172" s="155">
        <f t="shared" si="651"/>
        <v>4802</v>
      </c>
      <c r="Z1172" s="155">
        <f t="shared" si="651"/>
        <v>4594</v>
      </c>
      <c r="AA1172" s="155">
        <f t="shared" si="651"/>
        <v>4393</v>
      </c>
      <c r="AB1172" s="155">
        <f t="shared" si="651"/>
        <v>4191</v>
      </c>
      <c r="AC1172" s="155">
        <f t="shared" si="651"/>
        <v>3999</v>
      </c>
      <c r="AD1172" s="155">
        <f t="shared" si="651"/>
        <v>3807</v>
      </c>
      <c r="AE1172" s="155">
        <f t="shared" si="651"/>
        <v>3606</v>
      </c>
      <c r="AF1172" s="155">
        <f t="shared" si="651"/>
        <v>3414</v>
      </c>
      <c r="AG1172" s="155">
        <f t="shared" si="651"/>
        <v>3207</v>
      </c>
      <c r="AH1172" s="155">
        <f t="shared" si="651"/>
        <v>2878</v>
      </c>
      <c r="AI1172" s="155">
        <f t="shared" si="651"/>
        <v>2578</v>
      </c>
      <c r="AJ1172" s="155">
        <f t="shared" si="651"/>
        <v>2278</v>
      </c>
      <c r="AK1172" s="155">
        <f t="shared" si="651"/>
        <v>1978</v>
      </c>
      <c r="AL1172" s="155">
        <f t="shared" si="651"/>
        <v>1678</v>
      </c>
      <c r="AM1172" s="155">
        <f t="shared" si="651"/>
        <v>1378</v>
      </c>
      <c r="AN1172" s="155">
        <f t="shared" si="651"/>
        <v>1078</v>
      </c>
      <c r="AO1172" s="155">
        <f t="shared" si="651"/>
        <v>778</v>
      </c>
      <c r="AP1172" s="155">
        <f t="shared" si="651"/>
        <v>478</v>
      </c>
      <c r="AQ1172" s="155">
        <f t="shared" si="651"/>
        <v>178</v>
      </c>
      <c r="AR1172" s="155">
        <f t="shared" si="651"/>
        <v>0</v>
      </c>
      <c r="AS1172" s="155">
        <f t="shared" si="651"/>
        <v>0</v>
      </c>
      <c r="AT1172" s="155">
        <f t="shared" si="651"/>
        <v>0</v>
      </c>
      <c r="AU1172" s="155">
        <f t="shared" si="651"/>
        <v>0</v>
      </c>
      <c r="AV1172" s="155">
        <f t="shared" si="651"/>
        <v>0</v>
      </c>
      <c r="AW1172" s="155">
        <f t="shared" si="651"/>
        <v>0</v>
      </c>
      <c r="AX1172" s="155">
        <f t="shared" ref="AX1172:CC1172" si="652">AX102</f>
        <v>0</v>
      </c>
      <c r="AY1172" s="155">
        <f t="shared" si="652"/>
        <v>0</v>
      </c>
      <c r="AZ1172" s="155">
        <f t="shared" si="652"/>
        <v>0</v>
      </c>
      <c r="BA1172" s="155">
        <f t="shared" si="652"/>
        <v>0</v>
      </c>
      <c r="BB1172" s="155">
        <f t="shared" si="652"/>
        <v>0</v>
      </c>
      <c r="BC1172" s="155">
        <f t="shared" si="652"/>
        <v>0</v>
      </c>
      <c r="BD1172" s="155">
        <f t="shared" si="652"/>
        <v>0</v>
      </c>
      <c r="BE1172" s="155">
        <f t="shared" si="652"/>
        <v>0</v>
      </c>
      <c r="BF1172" s="155">
        <f t="shared" si="652"/>
        <v>0</v>
      </c>
      <c r="BG1172" s="155">
        <f t="shared" si="652"/>
        <v>0</v>
      </c>
      <c r="BH1172" s="155">
        <f t="shared" si="652"/>
        <v>0</v>
      </c>
      <c r="BI1172" s="155">
        <f t="shared" si="652"/>
        <v>0</v>
      </c>
      <c r="BJ1172" s="155">
        <f t="shared" si="652"/>
        <v>0</v>
      </c>
      <c r="BK1172" s="155">
        <f t="shared" si="652"/>
        <v>0</v>
      </c>
      <c r="BL1172" s="155">
        <f t="shared" si="652"/>
        <v>0</v>
      </c>
      <c r="BM1172" s="155">
        <f t="shared" si="652"/>
        <v>0</v>
      </c>
      <c r="BN1172" s="155">
        <f t="shared" si="652"/>
        <v>0</v>
      </c>
      <c r="BO1172" s="155">
        <f t="shared" si="652"/>
        <v>0</v>
      </c>
      <c r="BP1172" s="155">
        <f t="shared" si="652"/>
        <v>0</v>
      </c>
      <c r="BQ1172" s="155">
        <f t="shared" si="652"/>
        <v>0</v>
      </c>
      <c r="BR1172" s="155">
        <f t="shared" si="652"/>
        <v>0</v>
      </c>
      <c r="BS1172" s="155">
        <f t="shared" si="652"/>
        <v>0</v>
      </c>
      <c r="BT1172" s="155">
        <f t="shared" si="652"/>
        <v>0</v>
      </c>
      <c r="BU1172" s="155">
        <f t="shared" si="652"/>
        <v>0</v>
      </c>
      <c r="BV1172" s="155">
        <f t="shared" si="652"/>
        <v>0</v>
      </c>
      <c r="BW1172" s="155">
        <f t="shared" si="652"/>
        <v>0</v>
      </c>
      <c r="BX1172" s="155">
        <f t="shared" si="652"/>
        <v>0</v>
      </c>
      <c r="BY1172" s="155">
        <f t="shared" si="652"/>
        <v>0</v>
      </c>
      <c r="BZ1172" s="155">
        <f t="shared" si="652"/>
        <v>0</v>
      </c>
      <c r="CA1172" s="155">
        <f t="shared" si="652"/>
        <v>0</v>
      </c>
      <c r="CB1172" s="155">
        <f t="shared" si="652"/>
        <v>0</v>
      </c>
      <c r="CC1172" s="155">
        <f t="shared" si="652"/>
        <v>0</v>
      </c>
      <c r="CD1172" s="155">
        <f t="shared" ref="CD1172:CP1172" si="653">CD102</f>
        <v>0</v>
      </c>
      <c r="CE1172" s="155">
        <f t="shared" si="653"/>
        <v>0</v>
      </c>
      <c r="CF1172" s="155">
        <f t="shared" si="653"/>
        <v>0</v>
      </c>
      <c r="CG1172" s="155">
        <f t="shared" si="653"/>
        <v>0</v>
      </c>
      <c r="CH1172" s="155">
        <f t="shared" si="653"/>
        <v>0</v>
      </c>
      <c r="CI1172" s="155">
        <f t="shared" si="653"/>
        <v>0</v>
      </c>
      <c r="CJ1172" s="155">
        <f t="shared" si="653"/>
        <v>0</v>
      </c>
      <c r="CK1172" s="155">
        <f t="shared" si="653"/>
        <v>0</v>
      </c>
      <c r="CL1172" s="155">
        <f t="shared" si="653"/>
        <v>0</v>
      </c>
      <c r="CM1172" s="155">
        <f t="shared" si="653"/>
        <v>0</v>
      </c>
      <c r="CN1172" s="155">
        <f t="shared" si="653"/>
        <v>0</v>
      </c>
      <c r="CO1172" s="155">
        <f t="shared" si="653"/>
        <v>0</v>
      </c>
      <c r="CP1172" s="155">
        <f t="shared" si="653"/>
        <v>0</v>
      </c>
    </row>
    <row r="1173" spans="1:94" ht="12.75" customHeight="1" outlineLevel="1" x14ac:dyDescent="0.2"/>
    <row r="1174" spans="1:94" ht="12.75" customHeight="1" outlineLevel="1" x14ac:dyDescent="0.2">
      <c r="B1174" s="23" t="s">
        <v>358</v>
      </c>
      <c r="J1174" s="5" t="s">
        <v>62</v>
      </c>
      <c r="K1174" s="6"/>
      <c r="L1174" s="286">
        <f>Input_Scen!J228</f>
        <v>0.2</v>
      </c>
      <c r="R1174" s="287">
        <f t="shared" ref="R1174:AW1174" si="654">$L1174*R1168</f>
        <v>0</v>
      </c>
      <c r="S1174" s="287">
        <f t="shared" si="654"/>
        <v>0</v>
      </c>
      <c r="T1174" s="287">
        <f t="shared" si="654"/>
        <v>0</v>
      </c>
      <c r="U1174" s="287">
        <f t="shared" si="654"/>
        <v>0</v>
      </c>
      <c r="V1174" s="287">
        <f t="shared" si="654"/>
        <v>0</v>
      </c>
      <c r="W1174" s="287">
        <f t="shared" si="654"/>
        <v>0</v>
      </c>
      <c r="X1174" s="287">
        <f t="shared" si="654"/>
        <v>0.2</v>
      </c>
      <c r="Y1174" s="287">
        <f t="shared" si="654"/>
        <v>0.2</v>
      </c>
      <c r="Z1174" s="287">
        <f t="shared" si="654"/>
        <v>0.2</v>
      </c>
      <c r="AA1174" s="287">
        <f t="shared" si="654"/>
        <v>0.2</v>
      </c>
      <c r="AB1174" s="287">
        <f t="shared" si="654"/>
        <v>0.2</v>
      </c>
      <c r="AC1174" s="287">
        <f t="shared" si="654"/>
        <v>0.2</v>
      </c>
      <c r="AD1174" s="287">
        <f t="shared" si="654"/>
        <v>0.2</v>
      </c>
      <c r="AE1174" s="287">
        <f t="shared" si="654"/>
        <v>0.2</v>
      </c>
      <c r="AF1174" s="287">
        <f t="shared" si="654"/>
        <v>0.2</v>
      </c>
      <c r="AG1174" s="287">
        <f t="shared" si="654"/>
        <v>0.2</v>
      </c>
      <c r="AH1174" s="287">
        <f t="shared" si="654"/>
        <v>0.2</v>
      </c>
      <c r="AI1174" s="287">
        <f t="shared" si="654"/>
        <v>0.2</v>
      </c>
      <c r="AJ1174" s="287">
        <f t="shared" si="654"/>
        <v>0.2</v>
      </c>
      <c r="AK1174" s="287">
        <f t="shared" si="654"/>
        <v>0.2</v>
      </c>
      <c r="AL1174" s="287">
        <f t="shared" si="654"/>
        <v>0.2</v>
      </c>
      <c r="AM1174" s="287">
        <f t="shared" si="654"/>
        <v>0.2</v>
      </c>
      <c r="AN1174" s="287">
        <f t="shared" si="654"/>
        <v>0.2</v>
      </c>
      <c r="AO1174" s="287">
        <f t="shared" si="654"/>
        <v>0</v>
      </c>
      <c r="AP1174" s="287">
        <f t="shared" si="654"/>
        <v>0</v>
      </c>
      <c r="AQ1174" s="287">
        <f t="shared" si="654"/>
        <v>0</v>
      </c>
      <c r="AR1174" s="287">
        <f t="shared" si="654"/>
        <v>0</v>
      </c>
      <c r="AS1174" s="287">
        <f t="shared" si="654"/>
        <v>0</v>
      </c>
      <c r="AT1174" s="287">
        <f t="shared" si="654"/>
        <v>0</v>
      </c>
      <c r="AU1174" s="287">
        <f t="shared" si="654"/>
        <v>0</v>
      </c>
      <c r="AV1174" s="287">
        <f t="shared" si="654"/>
        <v>0</v>
      </c>
      <c r="AW1174" s="287">
        <f t="shared" si="654"/>
        <v>0</v>
      </c>
      <c r="AX1174" s="287">
        <f t="shared" ref="AX1174:CC1174" si="655">$L1174*AX1168</f>
        <v>0</v>
      </c>
      <c r="AY1174" s="287">
        <f t="shared" si="655"/>
        <v>0</v>
      </c>
      <c r="AZ1174" s="287">
        <f t="shared" si="655"/>
        <v>0</v>
      </c>
      <c r="BA1174" s="287">
        <f t="shared" si="655"/>
        <v>0</v>
      </c>
      <c r="BB1174" s="287">
        <f t="shared" si="655"/>
        <v>0</v>
      </c>
      <c r="BC1174" s="287">
        <f t="shared" si="655"/>
        <v>0</v>
      </c>
      <c r="BD1174" s="287">
        <f t="shared" si="655"/>
        <v>0</v>
      </c>
      <c r="BE1174" s="287">
        <f t="shared" si="655"/>
        <v>0</v>
      </c>
      <c r="BF1174" s="287">
        <f t="shared" si="655"/>
        <v>0</v>
      </c>
      <c r="BG1174" s="287">
        <f t="shared" si="655"/>
        <v>0</v>
      </c>
      <c r="BH1174" s="287">
        <f t="shared" si="655"/>
        <v>0</v>
      </c>
      <c r="BI1174" s="287">
        <f t="shared" si="655"/>
        <v>0</v>
      </c>
      <c r="BJ1174" s="287">
        <f t="shared" si="655"/>
        <v>0</v>
      </c>
      <c r="BK1174" s="287">
        <f t="shared" si="655"/>
        <v>0</v>
      </c>
      <c r="BL1174" s="287">
        <f t="shared" si="655"/>
        <v>0</v>
      </c>
      <c r="BM1174" s="287">
        <f t="shared" si="655"/>
        <v>0</v>
      </c>
      <c r="BN1174" s="287">
        <f t="shared" si="655"/>
        <v>0</v>
      </c>
      <c r="BO1174" s="287">
        <f t="shared" si="655"/>
        <v>0</v>
      </c>
      <c r="BP1174" s="287">
        <f t="shared" si="655"/>
        <v>0</v>
      </c>
      <c r="BQ1174" s="287">
        <f t="shared" si="655"/>
        <v>0</v>
      </c>
      <c r="BR1174" s="287">
        <f t="shared" si="655"/>
        <v>0</v>
      </c>
      <c r="BS1174" s="287">
        <f t="shared" si="655"/>
        <v>0</v>
      </c>
      <c r="BT1174" s="287">
        <f t="shared" si="655"/>
        <v>0</v>
      </c>
      <c r="BU1174" s="287">
        <f t="shared" si="655"/>
        <v>0</v>
      </c>
      <c r="BV1174" s="287">
        <f t="shared" si="655"/>
        <v>0</v>
      </c>
      <c r="BW1174" s="287">
        <f t="shared" si="655"/>
        <v>0</v>
      </c>
      <c r="BX1174" s="287">
        <f t="shared" si="655"/>
        <v>0</v>
      </c>
      <c r="BY1174" s="287">
        <f t="shared" si="655"/>
        <v>0</v>
      </c>
      <c r="BZ1174" s="287">
        <f t="shared" si="655"/>
        <v>0</v>
      </c>
      <c r="CA1174" s="287">
        <f t="shared" si="655"/>
        <v>0</v>
      </c>
      <c r="CB1174" s="287">
        <f t="shared" si="655"/>
        <v>0</v>
      </c>
      <c r="CC1174" s="287">
        <f t="shared" si="655"/>
        <v>0</v>
      </c>
      <c r="CD1174" s="287">
        <f t="shared" ref="CD1174:CP1174" si="656">$L1174*CD1168</f>
        <v>0</v>
      </c>
      <c r="CE1174" s="287">
        <f t="shared" si="656"/>
        <v>0</v>
      </c>
      <c r="CF1174" s="287">
        <f t="shared" si="656"/>
        <v>0</v>
      </c>
      <c r="CG1174" s="287">
        <f t="shared" si="656"/>
        <v>0</v>
      </c>
      <c r="CH1174" s="287">
        <f t="shared" si="656"/>
        <v>0</v>
      </c>
      <c r="CI1174" s="287">
        <f t="shared" si="656"/>
        <v>0</v>
      </c>
      <c r="CJ1174" s="287">
        <f t="shared" si="656"/>
        <v>0</v>
      </c>
      <c r="CK1174" s="287">
        <f t="shared" si="656"/>
        <v>0</v>
      </c>
      <c r="CL1174" s="287">
        <f t="shared" si="656"/>
        <v>0</v>
      </c>
      <c r="CM1174" s="287">
        <f t="shared" si="656"/>
        <v>0</v>
      </c>
      <c r="CN1174" s="287">
        <f t="shared" si="656"/>
        <v>0</v>
      </c>
      <c r="CO1174" s="287">
        <f t="shared" si="656"/>
        <v>0</v>
      </c>
      <c r="CP1174" s="287">
        <f t="shared" si="656"/>
        <v>0</v>
      </c>
    </row>
    <row r="1175" spans="1:94" ht="12.75" customHeight="1" outlineLevel="1" x14ac:dyDescent="0.2">
      <c r="B1175" s="288" t="s">
        <v>95</v>
      </c>
      <c r="C1175" s="274"/>
      <c r="D1175" s="274"/>
      <c r="E1175" s="274"/>
      <c r="F1175" s="274"/>
      <c r="G1175" s="274"/>
      <c r="H1175" s="274"/>
      <c r="I1175" s="275"/>
      <c r="J1175" s="276" t="s">
        <v>62</v>
      </c>
      <c r="K1175" s="274"/>
      <c r="L1175" s="524">
        <f>SMALL(R1175:OV1175,COUNTIF(R1175:OV1175,0)+1)</f>
        <v>0.20690978886756237</v>
      </c>
      <c r="M1175" s="274"/>
      <c r="N1175" s="274"/>
      <c r="O1175" s="274"/>
      <c r="P1175" s="274"/>
      <c r="Q1175" s="274"/>
      <c r="R1175" s="289">
        <f>R1172/$L$1170*R1168</f>
        <v>0</v>
      </c>
      <c r="S1175" s="289">
        <f t="shared" ref="S1175:CD1175" si="657">S1172/$L$1170*S1168</f>
        <v>0</v>
      </c>
      <c r="T1175" s="289">
        <f t="shared" si="657"/>
        <v>0</v>
      </c>
      <c r="U1175" s="289">
        <f t="shared" si="657"/>
        <v>0</v>
      </c>
      <c r="V1175" s="289">
        <f t="shared" si="657"/>
        <v>0</v>
      </c>
      <c r="W1175" s="289">
        <f t="shared" si="657"/>
        <v>0</v>
      </c>
      <c r="X1175" s="289">
        <f t="shared" si="657"/>
        <v>0.96161228406909793</v>
      </c>
      <c r="Y1175" s="289">
        <f t="shared" si="657"/>
        <v>0.9216890595009597</v>
      </c>
      <c r="Z1175" s="289">
        <f t="shared" si="657"/>
        <v>0.88176583493282146</v>
      </c>
      <c r="AA1175" s="289">
        <f t="shared" si="657"/>
        <v>0.8431861804222649</v>
      </c>
      <c r="AB1175" s="289">
        <f t="shared" si="657"/>
        <v>0.80441458733205373</v>
      </c>
      <c r="AC1175" s="289">
        <f t="shared" si="657"/>
        <v>0.76756238003838773</v>
      </c>
      <c r="AD1175" s="289">
        <f t="shared" si="657"/>
        <v>0.73071017274472172</v>
      </c>
      <c r="AE1175" s="289">
        <f t="shared" si="657"/>
        <v>0.69213051823416505</v>
      </c>
      <c r="AF1175" s="289">
        <f t="shared" si="657"/>
        <v>0.65527831094049904</v>
      </c>
      <c r="AG1175" s="289">
        <f t="shared" si="657"/>
        <v>0.61554702495201541</v>
      </c>
      <c r="AH1175" s="289">
        <f t="shared" si="657"/>
        <v>0.55239923224568144</v>
      </c>
      <c r="AI1175" s="289">
        <f t="shared" si="657"/>
        <v>0.49481765834932823</v>
      </c>
      <c r="AJ1175" s="289">
        <f t="shared" si="657"/>
        <v>0.43723608445297507</v>
      </c>
      <c r="AK1175" s="289">
        <f t="shared" si="657"/>
        <v>0.37965451055662186</v>
      </c>
      <c r="AL1175" s="289">
        <f t="shared" si="657"/>
        <v>0.3220729366602687</v>
      </c>
      <c r="AM1175" s="289">
        <f t="shared" si="657"/>
        <v>0.26449136276391555</v>
      </c>
      <c r="AN1175" s="289">
        <f t="shared" si="657"/>
        <v>0.20690978886756237</v>
      </c>
      <c r="AO1175" s="289">
        <f t="shared" si="657"/>
        <v>0</v>
      </c>
      <c r="AP1175" s="289">
        <f t="shared" si="657"/>
        <v>0</v>
      </c>
      <c r="AQ1175" s="289">
        <f t="shared" si="657"/>
        <v>0</v>
      </c>
      <c r="AR1175" s="289">
        <f t="shared" si="657"/>
        <v>0</v>
      </c>
      <c r="AS1175" s="289">
        <f t="shared" si="657"/>
        <v>0</v>
      </c>
      <c r="AT1175" s="289">
        <f t="shared" si="657"/>
        <v>0</v>
      </c>
      <c r="AU1175" s="289">
        <f t="shared" si="657"/>
        <v>0</v>
      </c>
      <c r="AV1175" s="289">
        <f t="shared" si="657"/>
        <v>0</v>
      </c>
      <c r="AW1175" s="289">
        <f t="shared" si="657"/>
        <v>0</v>
      </c>
      <c r="AX1175" s="289">
        <f t="shared" si="657"/>
        <v>0</v>
      </c>
      <c r="AY1175" s="289">
        <f t="shared" si="657"/>
        <v>0</v>
      </c>
      <c r="AZ1175" s="289">
        <f t="shared" si="657"/>
        <v>0</v>
      </c>
      <c r="BA1175" s="289">
        <f t="shared" si="657"/>
        <v>0</v>
      </c>
      <c r="BB1175" s="289">
        <f t="shared" si="657"/>
        <v>0</v>
      </c>
      <c r="BC1175" s="289">
        <f t="shared" si="657"/>
        <v>0</v>
      </c>
      <c r="BD1175" s="289">
        <f t="shared" si="657"/>
        <v>0</v>
      </c>
      <c r="BE1175" s="289">
        <f t="shared" si="657"/>
        <v>0</v>
      </c>
      <c r="BF1175" s="289">
        <f t="shared" si="657"/>
        <v>0</v>
      </c>
      <c r="BG1175" s="289">
        <f t="shared" si="657"/>
        <v>0</v>
      </c>
      <c r="BH1175" s="289">
        <f t="shared" si="657"/>
        <v>0</v>
      </c>
      <c r="BI1175" s="289">
        <f t="shared" si="657"/>
        <v>0</v>
      </c>
      <c r="BJ1175" s="289">
        <f t="shared" si="657"/>
        <v>0</v>
      </c>
      <c r="BK1175" s="289">
        <f t="shared" si="657"/>
        <v>0</v>
      </c>
      <c r="BL1175" s="289">
        <f t="shared" si="657"/>
        <v>0</v>
      </c>
      <c r="BM1175" s="289">
        <f t="shared" si="657"/>
        <v>0</v>
      </c>
      <c r="BN1175" s="289">
        <f t="shared" si="657"/>
        <v>0</v>
      </c>
      <c r="BO1175" s="289">
        <f t="shared" si="657"/>
        <v>0</v>
      </c>
      <c r="BP1175" s="289">
        <f t="shared" si="657"/>
        <v>0</v>
      </c>
      <c r="BQ1175" s="289">
        <f t="shared" si="657"/>
        <v>0</v>
      </c>
      <c r="BR1175" s="289">
        <f t="shared" si="657"/>
        <v>0</v>
      </c>
      <c r="BS1175" s="289">
        <f t="shared" si="657"/>
        <v>0</v>
      </c>
      <c r="BT1175" s="289">
        <f t="shared" si="657"/>
        <v>0</v>
      </c>
      <c r="BU1175" s="289">
        <f t="shared" si="657"/>
        <v>0</v>
      </c>
      <c r="BV1175" s="289">
        <f t="shared" si="657"/>
        <v>0</v>
      </c>
      <c r="BW1175" s="289">
        <f t="shared" si="657"/>
        <v>0</v>
      </c>
      <c r="BX1175" s="289">
        <f t="shared" si="657"/>
        <v>0</v>
      </c>
      <c r="BY1175" s="289">
        <f t="shared" si="657"/>
        <v>0</v>
      </c>
      <c r="BZ1175" s="289">
        <f t="shared" si="657"/>
        <v>0</v>
      </c>
      <c r="CA1175" s="289">
        <f t="shared" si="657"/>
        <v>0</v>
      </c>
      <c r="CB1175" s="289">
        <f t="shared" si="657"/>
        <v>0</v>
      </c>
      <c r="CC1175" s="289">
        <f t="shared" si="657"/>
        <v>0</v>
      </c>
      <c r="CD1175" s="289">
        <f t="shared" si="657"/>
        <v>0</v>
      </c>
      <c r="CE1175" s="289">
        <f t="shared" ref="CE1175:CP1175" si="658">CE1172/$L$1170*CE1168</f>
        <v>0</v>
      </c>
      <c r="CF1175" s="289">
        <f t="shared" si="658"/>
        <v>0</v>
      </c>
      <c r="CG1175" s="289">
        <f t="shared" si="658"/>
        <v>0</v>
      </c>
      <c r="CH1175" s="289">
        <f t="shared" si="658"/>
        <v>0</v>
      </c>
      <c r="CI1175" s="289">
        <f t="shared" si="658"/>
        <v>0</v>
      </c>
      <c r="CJ1175" s="289">
        <f t="shared" si="658"/>
        <v>0</v>
      </c>
      <c r="CK1175" s="289">
        <f t="shared" si="658"/>
        <v>0</v>
      </c>
      <c r="CL1175" s="289">
        <f t="shared" si="658"/>
        <v>0</v>
      </c>
      <c r="CM1175" s="289">
        <f t="shared" si="658"/>
        <v>0</v>
      </c>
      <c r="CN1175" s="289">
        <f t="shared" si="658"/>
        <v>0</v>
      </c>
      <c r="CO1175" s="289">
        <f t="shared" si="658"/>
        <v>0</v>
      </c>
      <c r="CP1175" s="289">
        <f t="shared" si="658"/>
        <v>0</v>
      </c>
    </row>
    <row r="1176" spans="1:94" ht="12.75" customHeight="1" outlineLevel="1" x14ac:dyDescent="0.2">
      <c r="B1176" s="3" t="s">
        <v>342</v>
      </c>
      <c r="J1176" s="237" t="s">
        <v>227</v>
      </c>
      <c r="K1176" s="6"/>
      <c r="L1176" s="168" t="b">
        <f>AND(R1176:OV1176)</f>
        <v>1</v>
      </c>
      <c r="M1176" s="236"/>
      <c r="N1176" s="236"/>
      <c r="O1176" s="236"/>
      <c r="P1176" s="239"/>
      <c r="Q1176" s="236"/>
      <c r="R1176" s="147" t="str">
        <f>IF(AND(R1168=1,R1172&gt;0),R1175&gt;R1174,"")</f>
        <v/>
      </c>
      <c r="S1176" s="147" t="str">
        <f t="shared" ref="S1176:CD1176" si="659">IF(AND(S1168=1,S1172&gt;0),S1175&gt;S1174,"")</f>
        <v/>
      </c>
      <c r="T1176" s="147" t="str">
        <f t="shared" si="659"/>
        <v/>
      </c>
      <c r="U1176" s="147" t="str">
        <f t="shared" si="659"/>
        <v/>
      </c>
      <c r="V1176" s="147" t="str">
        <f t="shared" si="659"/>
        <v/>
      </c>
      <c r="W1176" s="147" t="str">
        <f t="shared" si="659"/>
        <v/>
      </c>
      <c r="X1176" s="147" t="b">
        <f t="shared" si="659"/>
        <v>1</v>
      </c>
      <c r="Y1176" s="147" t="b">
        <f t="shared" si="659"/>
        <v>1</v>
      </c>
      <c r="Z1176" s="147" t="b">
        <f t="shared" si="659"/>
        <v>1</v>
      </c>
      <c r="AA1176" s="147" t="b">
        <f t="shared" si="659"/>
        <v>1</v>
      </c>
      <c r="AB1176" s="147" t="b">
        <f t="shared" si="659"/>
        <v>1</v>
      </c>
      <c r="AC1176" s="147" t="b">
        <f t="shared" si="659"/>
        <v>1</v>
      </c>
      <c r="AD1176" s="147" t="b">
        <f t="shared" si="659"/>
        <v>1</v>
      </c>
      <c r="AE1176" s="147" t="b">
        <f t="shared" si="659"/>
        <v>1</v>
      </c>
      <c r="AF1176" s="147" t="b">
        <f t="shared" si="659"/>
        <v>1</v>
      </c>
      <c r="AG1176" s="147" t="b">
        <f t="shared" si="659"/>
        <v>1</v>
      </c>
      <c r="AH1176" s="147" t="b">
        <f t="shared" si="659"/>
        <v>1</v>
      </c>
      <c r="AI1176" s="147" t="b">
        <f t="shared" si="659"/>
        <v>1</v>
      </c>
      <c r="AJ1176" s="147" t="b">
        <f t="shared" si="659"/>
        <v>1</v>
      </c>
      <c r="AK1176" s="147" t="b">
        <f t="shared" si="659"/>
        <v>1</v>
      </c>
      <c r="AL1176" s="147" t="b">
        <f t="shared" si="659"/>
        <v>1</v>
      </c>
      <c r="AM1176" s="147" t="b">
        <f t="shared" si="659"/>
        <v>1</v>
      </c>
      <c r="AN1176" s="147" t="b">
        <f t="shared" si="659"/>
        <v>1</v>
      </c>
      <c r="AO1176" s="147" t="str">
        <f t="shared" si="659"/>
        <v/>
      </c>
      <c r="AP1176" s="147" t="str">
        <f t="shared" si="659"/>
        <v/>
      </c>
      <c r="AQ1176" s="147" t="str">
        <f t="shared" si="659"/>
        <v/>
      </c>
      <c r="AR1176" s="147" t="str">
        <f t="shared" si="659"/>
        <v/>
      </c>
      <c r="AS1176" s="147" t="str">
        <f t="shared" si="659"/>
        <v/>
      </c>
      <c r="AT1176" s="147" t="str">
        <f t="shared" si="659"/>
        <v/>
      </c>
      <c r="AU1176" s="147" t="str">
        <f t="shared" si="659"/>
        <v/>
      </c>
      <c r="AV1176" s="147" t="str">
        <f t="shared" si="659"/>
        <v/>
      </c>
      <c r="AW1176" s="147" t="str">
        <f t="shared" si="659"/>
        <v/>
      </c>
      <c r="AX1176" s="147" t="str">
        <f t="shared" si="659"/>
        <v/>
      </c>
      <c r="AY1176" s="147" t="str">
        <f t="shared" si="659"/>
        <v/>
      </c>
      <c r="AZ1176" s="147" t="str">
        <f t="shared" si="659"/>
        <v/>
      </c>
      <c r="BA1176" s="147" t="str">
        <f t="shared" si="659"/>
        <v/>
      </c>
      <c r="BB1176" s="147" t="str">
        <f t="shared" si="659"/>
        <v/>
      </c>
      <c r="BC1176" s="147" t="str">
        <f t="shared" si="659"/>
        <v/>
      </c>
      <c r="BD1176" s="147" t="str">
        <f t="shared" si="659"/>
        <v/>
      </c>
      <c r="BE1176" s="147" t="str">
        <f t="shared" si="659"/>
        <v/>
      </c>
      <c r="BF1176" s="147" t="str">
        <f t="shared" si="659"/>
        <v/>
      </c>
      <c r="BG1176" s="147" t="str">
        <f t="shared" si="659"/>
        <v/>
      </c>
      <c r="BH1176" s="147" t="str">
        <f t="shared" si="659"/>
        <v/>
      </c>
      <c r="BI1176" s="147" t="str">
        <f t="shared" si="659"/>
        <v/>
      </c>
      <c r="BJ1176" s="147" t="str">
        <f t="shared" si="659"/>
        <v/>
      </c>
      <c r="BK1176" s="147" t="str">
        <f t="shared" si="659"/>
        <v/>
      </c>
      <c r="BL1176" s="147" t="str">
        <f t="shared" si="659"/>
        <v/>
      </c>
      <c r="BM1176" s="147" t="str">
        <f t="shared" si="659"/>
        <v/>
      </c>
      <c r="BN1176" s="147" t="str">
        <f t="shared" si="659"/>
        <v/>
      </c>
      <c r="BO1176" s="147" t="str">
        <f t="shared" si="659"/>
        <v/>
      </c>
      <c r="BP1176" s="147" t="str">
        <f t="shared" si="659"/>
        <v/>
      </c>
      <c r="BQ1176" s="147" t="str">
        <f t="shared" si="659"/>
        <v/>
      </c>
      <c r="BR1176" s="147" t="str">
        <f t="shared" si="659"/>
        <v/>
      </c>
      <c r="BS1176" s="147" t="str">
        <f t="shared" si="659"/>
        <v/>
      </c>
      <c r="BT1176" s="147" t="str">
        <f t="shared" si="659"/>
        <v/>
      </c>
      <c r="BU1176" s="147" t="str">
        <f t="shared" si="659"/>
        <v/>
      </c>
      <c r="BV1176" s="147" t="str">
        <f t="shared" si="659"/>
        <v/>
      </c>
      <c r="BW1176" s="147" t="str">
        <f t="shared" si="659"/>
        <v/>
      </c>
      <c r="BX1176" s="147" t="str">
        <f t="shared" si="659"/>
        <v/>
      </c>
      <c r="BY1176" s="147" t="str">
        <f t="shared" si="659"/>
        <v/>
      </c>
      <c r="BZ1176" s="147" t="str">
        <f t="shared" si="659"/>
        <v/>
      </c>
      <c r="CA1176" s="147" t="str">
        <f t="shared" si="659"/>
        <v/>
      </c>
      <c r="CB1176" s="147" t="str">
        <f t="shared" si="659"/>
        <v/>
      </c>
      <c r="CC1176" s="147" t="str">
        <f t="shared" si="659"/>
        <v/>
      </c>
      <c r="CD1176" s="147" t="str">
        <f t="shared" si="659"/>
        <v/>
      </c>
      <c r="CE1176" s="147" t="str">
        <f t="shared" ref="CE1176:CP1176" si="660">IF(AND(CE1168=1,CE1172&gt;0),CE1175&gt;CE1174,"")</f>
        <v/>
      </c>
      <c r="CF1176" s="147" t="str">
        <f t="shared" si="660"/>
        <v/>
      </c>
      <c r="CG1176" s="147" t="str">
        <f t="shared" si="660"/>
        <v/>
      </c>
      <c r="CH1176" s="147" t="str">
        <f t="shared" si="660"/>
        <v/>
      </c>
      <c r="CI1176" s="147" t="str">
        <f t="shared" si="660"/>
        <v/>
      </c>
      <c r="CJ1176" s="147" t="str">
        <f t="shared" si="660"/>
        <v/>
      </c>
      <c r="CK1176" s="147" t="str">
        <f t="shared" si="660"/>
        <v/>
      </c>
      <c r="CL1176" s="147" t="str">
        <f t="shared" si="660"/>
        <v/>
      </c>
      <c r="CM1176" s="147" t="str">
        <f t="shared" si="660"/>
        <v/>
      </c>
      <c r="CN1176" s="147" t="str">
        <f t="shared" si="660"/>
        <v/>
      </c>
      <c r="CO1176" s="147" t="str">
        <f t="shared" si="660"/>
        <v/>
      </c>
      <c r="CP1176" s="147" t="str">
        <f t="shared" si="660"/>
        <v/>
      </c>
    </row>
    <row r="1177" spans="1:94" ht="12.75" customHeight="1" outlineLevel="1" x14ac:dyDescent="0.2"/>
    <row r="1178" spans="1:94" s="70" customFormat="1" ht="12.75" customHeight="1" x14ac:dyDescent="0.2">
      <c r="A1178" s="45" t="s">
        <v>363</v>
      </c>
      <c r="B1178" s="45"/>
      <c r="C1178" s="45"/>
      <c r="D1178" s="45"/>
      <c r="E1178" s="45"/>
      <c r="F1178" s="45"/>
      <c r="G1178" s="45"/>
      <c r="H1178" s="45"/>
      <c r="I1178" s="142"/>
      <c r="J1178" s="143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45"/>
      <c r="X1178" s="45"/>
      <c r="Y1178" s="45"/>
      <c r="Z1178" s="45"/>
      <c r="AA1178" s="45"/>
      <c r="AB1178" s="45"/>
      <c r="AC1178" s="45"/>
      <c r="AD1178" s="45"/>
      <c r="AE1178" s="45"/>
      <c r="AF1178" s="45"/>
      <c r="AG1178" s="45"/>
      <c r="AH1178" s="45"/>
      <c r="AI1178" s="45"/>
      <c r="AJ1178" s="45"/>
      <c r="AK1178" s="45"/>
      <c r="AL1178" s="45"/>
      <c r="AM1178" s="45"/>
      <c r="AN1178" s="45"/>
      <c r="AO1178" s="45"/>
      <c r="AP1178" s="45"/>
      <c r="AQ1178" s="45"/>
      <c r="AR1178" s="45"/>
      <c r="AS1178" s="45"/>
      <c r="AT1178" s="45"/>
      <c r="AU1178" s="45"/>
      <c r="AV1178" s="45"/>
      <c r="AW1178" s="45"/>
      <c r="AX1178" s="45"/>
      <c r="AY1178" s="45"/>
      <c r="AZ1178" s="45"/>
      <c r="BA1178" s="45"/>
      <c r="BB1178" s="45"/>
      <c r="BC1178" s="45"/>
      <c r="BD1178" s="45"/>
      <c r="BE1178" s="45"/>
      <c r="BF1178" s="45"/>
      <c r="BG1178" s="45"/>
      <c r="BH1178" s="45"/>
      <c r="BI1178" s="45"/>
      <c r="BJ1178" s="45"/>
      <c r="BK1178" s="45"/>
      <c r="BL1178" s="45"/>
      <c r="BM1178" s="45"/>
      <c r="BN1178" s="45"/>
      <c r="BO1178" s="45"/>
      <c r="BP1178" s="45"/>
      <c r="BQ1178" s="45"/>
      <c r="BR1178" s="45"/>
      <c r="BS1178" s="45"/>
      <c r="BT1178" s="45"/>
      <c r="BU1178" s="45"/>
      <c r="BV1178" s="45"/>
      <c r="BW1178" s="45"/>
      <c r="BX1178" s="45"/>
      <c r="BY1178" s="45"/>
      <c r="BZ1178" s="45"/>
      <c r="CA1178" s="45"/>
      <c r="CB1178" s="45"/>
      <c r="CC1178" s="45"/>
      <c r="CD1178" s="45"/>
      <c r="CE1178" s="45"/>
      <c r="CF1178" s="45"/>
      <c r="CG1178" s="45"/>
      <c r="CH1178" s="45"/>
      <c r="CI1178" s="45"/>
      <c r="CJ1178" s="45"/>
      <c r="CK1178" s="45"/>
      <c r="CL1178" s="45"/>
      <c r="CM1178" s="45"/>
      <c r="CN1178" s="45"/>
      <c r="CO1178" s="45"/>
      <c r="CP1178" s="45"/>
    </row>
    <row r="1179" spans="1:94" s="385" customFormat="1" ht="12.75" customHeight="1" x14ac:dyDescent="0.2">
      <c r="A1179" s="381" t="s">
        <v>364</v>
      </c>
      <c r="B1179" s="382"/>
      <c r="C1179" s="382"/>
      <c r="D1179" s="382"/>
      <c r="E1179" s="382"/>
      <c r="F1179" s="382"/>
      <c r="G1179" s="382"/>
      <c r="H1179" s="382"/>
      <c r="I1179" s="383"/>
      <c r="J1179" s="383"/>
      <c r="K1179" s="382"/>
      <c r="L1179" s="382"/>
      <c r="M1179" s="382"/>
      <c r="N1179" s="382"/>
      <c r="O1179" s="382"/>
      <c r="P1179" s="384"/>
      <c r="Q1179" s="382"/>
      <c r="R1179" s="382"/>
      <c r="S1179" s="382"/>
      <c r="T1179" s="382"/>
      <c r="U1179" s="382"/>
      <c r="V1179" s="382"/>
      <c r="W1179" s="382"/>
      <c r="X1179" s="382"/>
      <c r="Y1179" s="382"/>
      <c r="Z1179" s="382"/>
      <c r="AA1179" s="382"/>
      <c r="AB1179" s="382"/>
      <c r="AC1179" s="382"/>
      <c r="AD1179" s="382"/>
      <c r="AE1179" s="382"/>
      <c r="AF1179" s="382"/>
      <c r="AG1179" s="382"/>
      <c r="AH1179" s="382"/>
      <c r="AI1179" s="382"/>
      <c r="AJ1179" s="382"/>
      <c r="AK1179" s="382"/>
      <c r="AL1179" s="382"/>
      <c r="AM1179" s="382"/>
      <c r="AN1179" s="382"/>
      <c r="AO1179" s="382"/>
      <c r="AP1179" s="382"/>
      <c r="AQ1179" s="382"/>
      <c r="AR1179" s="382"/>
      <c r="AS1179" s="382"/>
      <c r="AT1179" s="382"/>
      <c r="AU1179" s="382"/>
      <c r="AV1179" s="382"/>
      <c r="AW1179" s="382"/>
      <c r="AX1179" s="382"/>
      <c r="AY1179" s="382"/>
      <c r="AZ1179" s="382"/>
      <c r="BA1179" s="382"/>
      <c r="BB1179" s="382"/>
      <c r="BC1179" s="382"/>
      <c r="BD1179" s="382"/>
      <c r="BE1179" s="382"/>
      <c r="BF1179" s="382"/>
      <c r="BG1179" s="382"/>
      <c r="BH1179" s="382"/>
      <c r="BI1179" s="382"/>
      <c r="BJ1179" s="382"/>
      <c r="BK1179" s="382"/>
      <c r="BL1179" s="382"/>
      <c r="BM1179" s="382"/>
      <c r="BN1179" s="382"/>
      <c r="BO1179" s="382"/>
      <c r="BP1179" s="382"/>
      <c r="BQ1179" s="382"/>
      <c r="BR1179" s="382"/>
      <c r="BS1179" s="382"/>
      <c r="BT1179" s="382"/>
      <c r="BU1179" s="382"/>
      <c r="BV1179" s="382"/>
      <c r="BW1179" s="382"/>
      <c r="BX1179" s="382"/>
      <c r="BY1179" s="382"/>
      <c r="BZ1179" s="382"/>
      <c r="CA1179" s="382"/>
      <c r="CB1179" s="382"/>
      <c r="CC1179" s="382"/>
      <c r="CD1179" s="382"/>
      <c r="CE1179" s="382"/>
      <c r="CF1179" s="382"/>
      <c r="CG1179" s="382"/>
      <c r="CH1179" s="382"/>
      <c r="CI1179" s="382"/>
      <c r="CJ1179" s="382"/>
      <c r="CK1179" s="382"/>
      <c r="CL1179" s="382"/>
      <c r="CM1179" s="382"/>
      <c r="CN1179" s="382"/>
      <c r="CO1179" s="382"/>
      <c r="CP1179" s="382"/>
    </row>
    <row r="1180" spans="1:94" ht="12.75" customHeight="1" outlineLevel="1" x14ac:dyDescent="0.2"/>
    <row r="1181" spans="1:94" ht="12.75" customHeight="1" outlineLevel="1" x14ac:dyDescent="0.2">
      <c r="B1181" s="41" t="s">
        <v>365</v>
      </c>
    </row>
    <row r="1182" spans="1:94" ht="12.75" customHeight="1" outlineLevel="1" x14ac:dyDescent="0.2"/>
    <row r="1183" spans="1:94" ht="12.75" customHeight="1" outlineLevel="1" x14ac:dyDescent="0.2">
      <c r="B1183" s="3" t="s">
        <v>184</v>
      </c>
      <c r="J1183" s="5" t="s">
        <v>5</v>
      </c>
      <c r="P1183" s="127">
        <f t="shared" ref="P1183:P1190" si="661">SUM(R1183:CP1183)</f>
        <v>4411.1442471105102</v>
      </c>
      <c r="R1183" s="155">
        <f>'Financial Statements'!R37</f>
        <v>0</v>
      </c>
      <c r="S1183" s="155">
        <f>'Financial Statements'!S37</f>
        <v>0</v>
      </c>
      <c r="T1183" s="155">
        <f>'Financial Statements'!T37</f>
        <v>0</v>
      </c>
      <c r="U1183" s="155">
        <f>'Financial Statements'!U37</f>
        <v>0</v>
      </c>
      <c r="V1183" s="155">
        <f>'Financial Statements'!V37</f>
        <v>0</v>
      </c>
      <c r="W1183" s="155">
        <f>'Financial Statements'!W37</f>
        <v>0</v>
      </c>
      <c r="X1183" s="155">
        <f>'Financial Statements'!X37</f>
        <v>93.79109623965067</v>
      </c>
      <c r="Y1183" s="155">
        <f>'Financial Statements'!Y37</f>
        <v>100.92718361204493</v>
      </c>
      <c r="Z1183" s="155">
        <f>'Financial Statements'!Z37</f>
        <v>109.15784807733954</v>
      </c>
      <c r="AA1183" s="155">
        <f>'Financial Statements'!AA37</f>
        <v>118.83322704658616</v>
      </c>
      <c r="AB1183" s="155">
        <f>'Financial Statements'!AB37</f>
        <v>100.78735360303955</v>
      </c>
      <c r="AC1183" s="155">
        <f>'Financial Statements'!AC37</f>
        <v>89.40338560985478</v>
      </c>
      <c r="AD1183" s="155">
        <f>'Financial Statements'!AD37</f>
        <v>99.97451538069754</v>
      </c>
      <c r="AE1183" s="155">
        <f>'Financial Statements'!AE37</f>
        <v>111.10297172286903</v>
      </c>
      <c r="AF1183" s="155">
        <f>'Financial Statements'!AF37</f>
        <v>127.31057041517008</v>
      </c>
      <c r="AG1183" s="155">
        <f>'Financial Statements'!AG37</f>
        <v>148.76450981573259</v>
      </c>
      <c r="AH1183" s="155">
        <f>'Financial Statements'!AH37</f>
        <v>118.29116590357339</v>
      </c>
      <c r="AI1183" s="155">
        <f>'Financial Statements'!AI37</f>
        <v>93.277155115946726</v>
      </c>
      <c r="AJ1183" s="155">
        <f>'Financial Statements'!AJ37</f>
        <v>130.80838085247549</v>
      </c>
      <c r="AK1183" s="155">
        <f>'Financial Statements'!AK37</f>
        <v>111.83192672279023</v>
      </c>
      <c r="AL1183" s="155">
        <f>'Financial Statements'!AL37</f>
        <v>171.50664798926852</v>
      </c>
      <c r="AM1183" s="155">
        <f>'Financial Statements'!AM37</f>
        <v>125.36714305601353</v>
      </c>
      <c r="AN1183" s="155">
        <f>'Financial Statements'!AN37</f>
        <v>112.09513678018516</v>
      </c>
      <c r="AO1183" s="155">
        <f>'Financial Statements'!AO37</f>
        <v>164.56449244498219</v>
      </c>
      <c r="AP1183" s="155">
        <f>'Financial Statements'!AP37</f>
        <v>175.06696390167116</v>
      </c>
      <c r="AQ1183" s="155">
        <f>'Financial Statements'!AQ37</f>
        <v>130.69271058534747</v>
      </c>
      <c r="AR1183" s="155">
        <f>'Financial Statements'!AR37</f>
        <v>200.6344716444832</v>
      </c>
      <c r="AS1183" s="155">
        <f>'Financial Statements'!AS37</f>
        <v>419.14268692679389</v>
      </c>
      <c r="AT1183" s="155">
        <f>'Financial Statements'!AT37</f>
        <v>407.2638112648944</v>
      </c>
      <c r="AU1183" s="155">
        <f>'Financial Statements'!AU37</f>
        <v>428.73215067703779</v>
      </c>
      <c r="AV1183" s="155">
        <f>'Financial Statements'!AV37</f>
        <v>418.20113651334958</v>
      </c>
      <c r="AW1183" s="155">
        <f>'Financial Statements'!AW37</f>
        <v>103.61560520871237</v>
      </c>
      <c r="AX1183" s="155">
        <f>'Financial Statements'!AX37</f>
        <v>0</v>
      </c>
      <c r="AY1183" s="155">
        <f>'Financial Statements'!AY37</f>
        <v>0</v>
      </c>
      <c r="AZ1183" s="155">
        <f>'Financial Statements'!AZ37</f>
        <v>0</v>
      </c>
      <c r="BA1183" s="155">
        <f>'Financial Statements'!BA37</f>
        <v>0</v>
      </c>
      <c r="BB1183" s="155">
        <f>'Financial Statements'!BB37</f>
        <v>0</v>
      </c>
      <c r="BC1183" s="155">
        <f>'Financial Statements'!BC37</f>
        <v>0</v>
      </c>
      <c r="BD1183" s="155">
        <f>'Financial Statements'!BD37</f>
        <v>0</v>
      </c>
      <c r="BE1183" s="155">
        <f>'Financial Statements'!BE37</f>
        <v>0</v>
      </c>
      <c r="BF1183" s="155">
        <f>'Financial Statements'!BF37</f>
        <v>0</v>
      </c>
      <c r="BG1183" s="155">
        <f>'Financial Statements'!BG37</f>
        <v>0</v>
      </c>
      <c r="BH1183" s="155">
        <f>'Financial Statements'!BH37</f>
        <v>0</v>
      </c>
      <c r="BI1183" s="155">
        <f>'Financial Statements'!BI37</f>
        <v>0</v>
      </c>
      <c r="BJ1183" s="155">
        <f>'Financial Statements'!BJ37</f>
        <v>0</v>
      </c>
      <c r="BK1183" s="155">
        <f>'Financial Statements'!BK37</f>
        <v>0</v>
      </c>
      <c r="BL1183" s="155">
        <f>'Financial Statements'!BL37</f>
        <v>0</v>
      </c>
      <c r="BM1183" s="155">
        <f>'Financial Statements'!BM37</f>
        <v>0</v>
      </c>
      <c r="BN1183" s="155">
        <f>'Financial Statements'!BN37</f>
        <v>0</v>
      </c>
      <c r="BO1183" s="155">
        <f>'Financial Statements'!BO37</f>
        <v>0</v>
      </c>
      <c r="BP1183" s="155">
        <f>'Financial Statements'!BP37</f>
        <v>0</v>
      </c>
      <c r="BQ1183" s="155">
        <f>'Financial Statements'!BQ37</f>
        <v>0</v>
      </c>
      <c r="BR1183" s="155">
        <f>'Financial Statements'!BR37</f>
        <v>0</v>
      </c>
      <c r="BS1183" s="155">
        <f>'Financial Statements'!BS37</f>
        <v>0</v>
      </c>
      <c r="BT1183" s="155">
        <f>'Financial Statements'!BT37</f>
        <v>0</v>
      </c>
      <c r="BU1183" s="155">
        <f>'Financial Statements'!BU37</f>
        <v>0</v>
      </c>
      <c r="BV1183" s="155">
        <f>'Financial Statements'!BV37</f>
        <v>0</v>
      </c>
      <c r="BW1183" s="155">
        <f>'Financial Statements'!BW37</f>
        <v>0</v>
      </c>
      <c r="BX1183" s="155">
        <f>'Financial Statements'!BX37</f>
        <v>0</v>
      </c>
      <c r="BY1183" s="155">
        <f>'Financial Statements'!BY37</f>
        <v>0</v>
      </c>
      <c r="BZ1183" s="155">
        <f>'Financial Statements'!BZ37</f>
        <v>0</v>
      </c>
      <c r="CA1183" s="155">
        <f>'Financial Statements'!CA37</f>
        <v>0</v>
      </c>
      <c r="CB1183" s="155">
        <f>'Financial Statements'!CB37</f>
        <v>0</v>
      </c>
      <c r="CC1183" s="155">
        <f>'Financial Statements'!CC37</f>
        <v>0</v>
      </c>
      <c r="CD1183" s="155">
        <f>'Financial Statements'!CD37</f>
        <v>0</v>
      </c>
      <c r="CE1183" s="155">
        <f>'Financial Statements'!CE37</f>
        <v>0</v>
      </c>
      <c r="CF1183" s="155">
        <f>'Financial Statements'!CF37</f>
        <v>0</v>
      </c>
      <c r="CG1183" s="155">
        <f>'Financial Statements'!CG37</f>
        <v>0</v>
      </c>
      <c r="CH1183" s="155">
        <f>'Financial Statements'!CH37</f>
        <v>0</v>
      </c>
      <c r="CI1183" s="155">
        <f>'Financial Statements'!CI37</f>
        <v>0</v>
      </c>
      <c r="CJ1183" s="155">
        <f>'Financial Statements'!CJ37</f>
        <v>0</v>
      </c>
      <c r="CK1183" s="155">
        <f>'Financial Statements'!CK37</f>
        <v>0</v>
      </c>
      <c r="CL1183" s="155">
        <f>'Financial Statements'!CL37</f>
        <v>0</v>
      </c>
      <c r="CM1183" s="155">
        <f>'Financial Statements'!CM37</f>
        <v>0</v>
      </c>
      <c r="CN1183" s="155">
        <f>'Financial Statements'!CN37</f>
        <v>0</v>
      </c>
      <c r="CO1183" s="155">
        <f>'Financial Statements'!CO37</f>
        <v>0</v>
      </c>
      <c r="CP1183" s="155">
        <f>'Financial Statements'!CP37</f>
        <v>0</v>
      </c>
    </row>
    <row r="1184" spans="1:94" ht="12.75" customHeight="1" outlineLevel="1" x14ac:dyDescent="0.2">
      <c r="B1184" s="3" t="s">
        <v>108</v>
      </c>
      <c r="J1184" s="5" t="s">
        <v>5</v>
      </c>
      <c r="P1184" s="127">
        <f t="shared" si="661"/>
        <v>487.93500000000006</v>
      </c>
      <c r="R1184" s="155">
        <f>'Financial Statements'!R40</f>
        <v>0</v>
      </c>
      <c r="S1184" s="155">
        <f>'Financial Statements'!S40</f>
        <v>0</v>
      </c>
      <c r="T1184" s="155">
        <f>'Financial Statements'!T40</f>
        <v>0</v>
      </c>
      <c r="U1184" s="155">
        <f>'Financial Statements'!U40</f>
        <v>233.51999999999998</v>
      </c>
      <c r="V1184" s="155">
        <f>'Financial Statements'!V40</f>
        <v>108.35999999999999</v>
      </c>
      <c r="W1184" s="155">
        <f>'Financial Statements'!W40</f>
        <v>146.05500000000004</v>
      </c>
      <c r="X1184" s="155">
        <f>'Financial Statements'!X40</f>
        <v>0</v>
      </c>
      <c r="Y1184" s="155">
        <f>'Financial Statements'!Y40</f>
        <v>0</v>
      </c>
      <c r="Z1184" s="155">
        <f>'Financial Statements'!Z40</f>
        <v>0</v>
      </c>
      <c r="AA1184" s="155">
        <f>'Financial Statements'!AA40</f>
        <v>0</v>
      </c>
      <c r="AB1184" s="155">
        <f>'Financial Statements'!AB40</f>
        <v>0</v>
      </c>
      <c r="AC1184" s="155">
        <f>'Financial Statements'!AC40</f>
        <v>0</v>
      </c>
      <c r="AD1184" s="155">
        <f>'Financial Statements'!AD40</f>
        <v>0</v>
      </c>
      <c r="AE1184" s="155">
        <f>'Financial Statements'!AE40</f>
        <v>0</v>
      </c>
      <c r="AF1184" s="155">
        <f>'Financial Statements'!AF40</f>
        <v>0</v>
      </c>
      <c r="AG1184" s="155">
        <f>'Financial Statements'!AG40</f>
        <v>0</v>
      </c>
      <c r="AH1184" s="155">
        <f>'Financial Statements'!AH40</f>
        <v>0</v>
      </c>
      <c r="AI1184" s="155">
        <f>'Financial Statements'!AI40</f>
        <v>0</v>
      </c>
      <c r="AJ1184" s="155">
        <f>'Financial Statements'!AJ40</f>
        <v>0</v>
      </c>
      <c r="AK1184" s="155">
        <f>'Financial Statements'!AK40</f>
        <v>0</v>
      </c>
      <c r="AL1184" s="155">
        <f>'Financial Statements'!AL40</f>
        <v>0</v>
      </c>
      <c r="AM1184" s="155">
        <f>'Financial Statements'!AM40</f>
        <v>0</v>
      </c>
      <c r="AN1184" s="155">
        <f>'Financial Statements'!AN40</f>
        <v>0</v>
      </c>
      <c r="AO1184" s="155">
        <f>'Financial Statements'!AO40</f>
        <v>0</v>
      </c>
      <c r="AP1184" s="155">
        <f>'Financial Statements'!AP40</f>
        <v>0</v>
      </c>
      <c r="AQ1184" s="155">
        <f>'Financial Statements'!AQ40</f>
        <v>0</v>
      </c>
      <c r="AR1184" s="155">
        <f>'Financial Statements'!AR40</f>
        <v>0</v>
      </c>
      <c r="AS1184" s="155">
        <f>'Financial Statements'!AS40</f>
        <v>0</v>
      </c>
      <c r="AT1184" s="155">
        <f>'Financial Statements'!AT40</f>
        <v>0</v>
      </c>
      <c r="AU1184" s="155">
        <f>'Financial Statements'!AU40</f>
        <v>0</v>
      </c>
      <c r="AV1184" s="155">
        <f>'Financial Statements'!AV40</f>
        <v>0</v>
      </c>
      <c r="AW1184" s="155">
        <f>'Financial Statements'!AW40</f>
        <v>0</v>
      </c>
      <c r="AX1184" s="155">
        <f>'Financial Statements'!AX40</f>
        <v>0</v>
      </c>
      <c r="AY1184" s="155">
        <f>'Financial Statements'!AY40</f>
        <v>0</v>
      </c>
      <c r="AZ1184" s="155">
        <f>'Financial Statements'!AZ40</f>
        <v>0</v>
      </c>
      <c r="BA1184" s="155">
        <f>'Financial Statements'!BA40</f>
        <v>0</v>
      </c>
      <c r="BB1184" s="155">
        <f>'Financial Statements'!BB40</f>
        <v>0</v>
      </c>
      <c r="BC1184" s="155">
        <f>'Financial Statements'!BC40</f>
        <v>0</v>
      </c>
      <c r="BD1184" s="155">
        <f>'Financial Statements'!BD40</f>
        <v>0</v>
      </c>
      <c r="BE1184" s="155">
        <f>'Financial Statements'!BE40</f>
        <v>0</v>
      </c>
      <c r="BF1184" s="155">
        <f>'Financial Statements'!BF40</f>
        <v>0</v>
      </c>
      <c r="BG1184" s="155">
        <f>'Financial Statements'!BG40</f>
        <v>0</v>
      </c>
      <c r="BH1184" s="155">
        <f>'Financial Statements'!BH40</f>
        <v>0</v>
      </c>
      <c r="BI1184" s="155">
        <f>'Financial Statements'!BI40</f>
        <v>0</v>
      </c>
      <c r="BJ1184" s="155">
        <f>'Financial Statements'!BJ40</f>
        <v>0</v>
      </c>
      <c r="BK1184" s="155">
        <f>'Financial Statements'!BK40</f>
        <v>0</v>
      </c>
      <c r="BL1184" s="155">
        <f>'Financial Statements'!BL40</f>
        <v>0</v>
      </c>
      <c r="BM1184" s="155">
        <f>'Financial Statements'!BM40</f>
        <v>0</v>
      </c>
      <c r="BN1184" s="155">
        <f>'Financial Statements'!BN40</f>
        <v>0</v>
      </c>
      <c r="BO1184" s="155">
        <f>'Financial Statements'!BO40</f>
        <v>0</v>
      </c>
      <c r="BP1184" s="155">
        <f>'Financial Statements'!BP40</f>
        <v>0</v>
      </c>
      <c r="BQ1184" s="155">
        <f>'Financial Statements'!BQ40</f>
        <v>0</v>
      </c>
      <c r="BR1184" s="155">
        <f>'Financial Statements'!BR40</f>
        <v>0</v>
      </c>
      <c r="BS1184" s="155">
        <f>'Financial Statements'!BS40</f>
        <v>0</v>
      </c>
      <c r="BT1184" s="155">
        <f>'Financial Statements'!BT40</f>
        <v>0</v>
      </c>
      <c r="BU1184" s="155">
        <f>'Financial Statements'!BU40</f>
        <v>0</v>
      </c>
      <c r="BV1184" s="155">
        <f>'Financial Statements'!BV40</f>
        <v>0</v>
      </c>
      <c r="BW1184" s="155">
        <f>'Financial Statements'!BW40</f>
        <v>0</v>
      </c>
      <c r="BX1184" s="155">
        <f>'Financial Statements'!BX40</f>
        <v>0</v>
      </c>
      <c r="BY1184" s="155">
        <f>'Financial Statements'!BY40</f>
        <v>0</v>
      </c>
      <c r="BZ1184" s="155">
        <f>'Financial Statements'!BZ40</f>
        <v>0</v>
      </c>
      <c r="CA1184" s="155">
        <f>'Financial Statements'!CA40</f>
        <v>0</v>
      </c>
      <c r="CB1184" s="155">
        <f>'Financial Statements'!CB40</f>
        <v>0</v>
      </c>
      <c r="CC1184" s="155">
        <f>'Financial Statements'!CC40</f>
        <v>0</v>
      </c>
      <c r="CD1184" s="155">
        <f>'Financial Statements'!CD40</f>
        <v>0</v>
      </c>
      <c r="CE1184" s="155">
        <f>'Financial Statements'!CE40</f>
        <v>0</v>
      </c>
      <c r="CF1184" s="155">
        <f>'Financial Statements'!CF40</f>
        <v>0</v>
      </c>
      <c r="CG1184" s="155">
        <f>'Financial Statements'!CG40</f>
        <v>0</v>
      </c>
      <c r="CH1184" s="155">
        <f>'Financial Statements'!CH40</f>
        <v>0</v>
      </c>
      <c r="CI1184" s="155">
        <f>'Financial Statements'!CI40</f>
        <v>0</v>
      </c>
      <c r="CJ1184" s="155">
        <f>'Financial Statements'!CJ40</f>
        <v>0</v>
      </c>
      <c r="CK1184" s="155">
        <f>'Financial Statements'!CK40</f>
        <v>0</v>
      </c>
      <c r="CL1184" s="155">
        <f>'Financial Statements'!CL40</f>
        <v>0</v>
      </c>
      <c r="CM1184" s="155">
        <f>'Financial Statements'!CM40</f>
        <v>0</v>
      </c>
      <c r="CN1184" s="155">
        <f>'Financial Statements'!CN40</f>
        <v>0</v>
      </c>
      <c r="CO1184" s="155">
        <f>'Financial Statements'!CO40</f>
        <v>0</v>
      </c>
      <c r="CP1184" s="155">
        <f>'Financial Statements'!CP40</f>
        <v>0</v>
      </c>
    </row>
    <row r="1185" spans="2:94" ht="12.75" customHeight="1" outlineLevel="1" x14ac:dyDescent="0.2">
      <c r="B1185" s="3" t="s">
        <v>198</v>
      </c>
      <c r="J1185" s="5" t="s">
        <v>5</v>
      </c>
      <c r="P1185" s="127">
        <f t="shared" si="661"/>
        <v>98.411522423609057</v>
      </c>
      <c r="R1185" s="155">
        <f>'Financial Statements'!R44</f>
        <v>0</v>
      </c>
      <c r="S1185" s="155">
        <f>'Financial Statements'!S44</f>
        <v>0</v>
      </c>
      <c r="T1185" s="155">
        <f>'Financial Statements'!T44</f>
        <v>0</v>
      </c>
      <c r="U1185" s="155">
        <f>'Financial Statements'!U44</f>
        <v>0</v>
      </c>
      <c r="V1185" s="155">
        <f>'Financial Statements'!V44</f>
        <v>0</v>
      </c>
      <c r="W1185" s="155">
        <f>'Financial Statements'!W44</f>
        <v>0</v>
      </c>
      <c r="X1185" s="155">
        <f>'Financial Statements'!X44</f>
        <v>3.1705645065793755</v>
      </c>
      <c r="Y1185" s="155">
        <f>'Financial Statements'!Y44</f>
        <v>3.6934611754497273</v>
      </c>
      <c r="Z1185" s="155">
        <f>'Financial Statements'!Z44</f>
        <v>4.9596245079124337</v>
      </c>
      <c r="AA1185" s="155">
        <f>'Financial Statements'!AA44</f>
        <v>4.5628701718270754</v>
      </c>
      <c r="AB1185" s="155">
        <f>'Financial Statements'!AB44</f>
        <v>4.0719924346953054</v>
      </c>
      <c r="AC1185" s="155">
        <f>'Financial Statements'!AC44</f>
        <v>6.0177959905257614</v>
      </c>
      <c r="AD1185" s="155">
        <f>'Financial Statements'!AD44</f>
        <v>4.2623980235556704</v>
      </c>
      <c r="AE1185" s="155">
        <f>'Financial Statements'!AE44</f>
        <v>1.8963554313408746</v>
      </c>
      <c r="AF1185" s="155">
        <f>'Financial Statements'!AF44</f>
        <v>4.1017027754092492</v>
      </c>
      <c r="AG1185" s="155">
        <f>'Financial Statements'!AG44</f>
        <v>3.6267903455254697</v>
      </c>
      <c r="AH1185" s="155">
        <f>'Financial Statements'!AH44</f>
        <v>3.7968342577590199</v>
      </c>
      <c r="AI1185" s="155">
        <f>'Financial Statements'!AI44</f>
        <v>5.3584389254109723</v>
      </c>
      <c r="AJ1185" s="155">
        <f>'Financial Statements'!AJ44</f>
        <v>4.699196544195507</v>
      </c>
      <c r="AK1185" s="155">
        <f>'Financial Statements'!AK44</f>
        <v>5.2012556483881411</v>
      </c>
      <c r="AL1185" s="155">
        <f>'Financial Statements'!AL44</f>
        <v>5.5585843931057095</v>
      </c>
      <c r="AM1185" s="155">
        <f>'Financial Statements'!AM44</f>
        <v>4.1514212910770487</v>
      </c>
      <c r="AN1185" s="155">
        <f>'Financial Statements'!AN44</f>
        <v>4.6345026758544314</v>
      </c>
      <c r="AO1185" s="155">
        <f>'Financial Statements'!AO44</f>
        <v>6.7204880797039674</v>
      </c>
      <c r="AP1185" s="155">
        <f>'Financial Statements'!AP44</f>
        <v>8.0773164416835161</v>
      </c>
      <c r="AQ1185" s="155">
        <f>'Financial Statements'!AQ44</f>
        <v>4.8435561470503696</v>
      </c>
      <c r="AR1185" s="155">
        <f>'Financial Statements'!AR44</f>
        <v>5.0063726565594289</v>
      </c>
      <c r="AS1185" s="155">
        <f>'Financial Statements'!AS44</f>
        <v>0</v>
      </c>
      <c r="AT1185" s="155">
        <f>'Financial Statements'!AT44</f>
        <v>0</v>
      </c>
      <c r="AU1185" s="155">
        <f>'Financial Statements'!AU44</f>
        <v>0</v>
      </c>
      <c r="AV1185" s="155">
        <f>'Financial Statements'!AV44</f>
        <v>0</v>
      </c>
      <c r="AW1185" s="155">
        <f>'Financial Statements'!AW44</f>
        <v>0</v>
      </c>
      <c r="AX1185" s="155">
        <f>'Financial Statements'!AX44</f>
        <v>0</v>
      </c>
      <c r="AY1185" s="155">
        <f>'Financial Statements'!AY44</f>
        <v>0</v>
      </c>
      <c r="AZ1185" s="155">
        <f>'Financial Statements'!AZ44</f>
        <v>0</v>
      </c>
      <c r="BA1185" s="155">
        <f>'Financial Statements'!BA44</f>
        <v>0</v>
      </c>
      <c r="BB1185" s="155">
        <f>'Financial Statements'!BB44</f>
        <v>0</v>
      </c>
      <c r="BC1185" s="155">
        <f>'Financial Statements'!BC44</f>
        <v>0</v>
      </c>
      <c r="BD1185" s="155">
        <f>'Financial Statements'!BD44</f>
        <v>0</v>
      </c>
      <c r="BE1185" s="155">
        <f>'Financial Statements'!BE44</f>
        <v>0</v>
      </c>
      <c r="BF1185" s="155">
        <f>'Financial Statements'!BF44</f>
        <v>0</v>
      </c>
      <c r="BG1185" s="155">
        <f>'Financial Statements'!BG44</f>
        <v>0</v>
      </c>
      <c r="BH1185" s="155">
        <f>'Financial Statements'!BH44</f>
        <v>0</v>
      </c>
      <c r="BI1185" s="155">
        <f>'Financial Statements'!BI44</f>
        <v>0</v>
      </c>
      <c r="BJ1185" s="155">
        <f>'Financial Statements'!BJ44</f>
        <v>0</v>
      </c>
      <c r="BK1185" s="155">
        <f>'Financial Statements'!BK44</f>
        <v>0</v>
      </c>
      <c r="BL1185" s="155">
        <f>'Financial Statements'!BL44</f>
        <v>0</v>
      </c>
      <c r="BM1185" s="155">
        <f>'Financial Statements'!BM44</f>
        <v>0</v>
      </c>
      <c r="BN1185" s="155">
        <f>'Financial Statements'!BN44</f>
        <v>0</v>
      </c>
      <c r="BO1185" s="155">
        <f>'Financial Statements'!BO44</f>
        <v>0</v>
      </c>
      <c r="BP1185" s="155">
        <f>'Financial Statements'!BP44</f>
        <v>0</v>
      </c>
      <c r="BQ1185" s="155">
        <f>'Financial Statements'!BQ44</f>
        <v>0</v>
      </c>
      <c r="BR1185" s="155">
        <f>'Financial Statements'!BR44</f>
        <v>0</v>
      </c>
      <c r="BS1185" s="155">
        <f>'Financial Statements'!BS44</f>
        <v>0</v>
      </c>
      <c r="BT1185" s="155">
        <f>'Financial Statements'!BT44</f>
        <v>0</v>
      </c>
      <c r="BU1185" s="155">
        <f>'Financial Statements'!BU44</f>
        <v>0</v>
      </c>
      <c r="BV1185" s="155">
        <f>'Financial Statements'!BV44</f>
        <v>0</v>
      </c>
      <c r="BW1185" s="155">
        <f>'Financial Statements'!BW44</f>
        <v>0</v>
      </c>
      <c r="BX1185" s="155">
        <f>'Financial Statements'!BX44</f>
        <v>0</v>
      </c>
      <c r="BY1185" s="155">
        <f>'Financial Statements'!BY44</f>
        <v>0</v>
      </c>
      <c r="BZ1185" s="155">
        <f>'Financial Statements'!BZ44</f>
        <v>0</v>
      </c>
      <c r="CA1185" s="155">
        <f>'Financial Statements'!CA44</f>
        <v>0</v>
      </c>
      <c r="CB1185" s="155">
        <f>'Financial Statements'!CB44</f>
        <v>0</v>
      </c>
      <c r="CC1185" s="155">
        <f>'Financial Statements'!CC44</f>
        <v>0</v>
      </c>
      <c r="CD1185" s="155">
        <f>'Financial Statements'!CD44</f>
        <v>0</v>
      </c>
      <c r="CE1185" s="155">
        <f>'Financial Statements'!CE44</f>
        <v>0</v>
      </c>
      <c r="CF1185" s="155">
        <f>'Financial Statements'!CF44</f>
        <v>0</v>
      </c>
      <c r="CG1185" s="155">
        <f>'Financial Statements'!CG44</f>
        <v>0</v>
      </c>
      <c r="CH1185" s="155">
        <f>'Financial Statements'!CH44</f>
        <v>0</v>
      </c>
      <c r="CI1185" s="155">
        <f>'Financial Statements'!CI44</f>
        <v>0</v>
      </c>
      <c r="CJ1185" s="155">
        <f>'Financial Statements'!CJ44</f>
        <v>0</v>
      </c>
      <c r="CK1185" s="155">
        <f>'Financial Statements'!CK44</f>
        <v>0</v>
      </c>
      <c r="CL1185" s="155">
        <f>'Financial Statements'!CL44</f>
        <v>0</v>
      </c>
      <c r="CM1185" s="155">
        <f>'Financial Statements'!CM44</f>
        <v>0</v>
      </c>
      <c r="CN1185" s="155">
        <f>'Financial Statements'!CN44</f>
        <v>0</v>
      </c>
      <c r="CO1185" s="155">
        <f>'Financial Statements'!CO44</f>
        <v>0</v>
      </c>
      <c r="CP1185" s="155">
        <f>'Financial Statements'!CP44</f>
        <v>0</v>
      </c>
    </row>
    <row r="1186" spans="2:94" ht="12.75" customHeight="1" outlineLevel="1" x14ac:dyDescent="0.2">
      <c r="B1186" s="3" t="s">
        <v>368</v>
      </c>
      <c r="J1186" s="5" t="s">
        <v>5</v>
      </c>
      <c r="P1186" s="127">
        <f t="shared" si="661"/>
        <v>1.7763568394002505E-15</v>
      </c>
      <c r="R1186" s="155">
        <f>'Financial Statements'!R46</f>
        <v>0</v>
      </c>
      <c r="S1186" s="155">
        <f>'Financial Statements'!S46</f>
        <v>0</v>
      </c>
      <c r="T1186" s="155">
        <f>'Financial Statements'!T46</f>
        <v>0</v>
      </c>
      <c r="U1186" s="155">
        <f>'Financial Statements'!U46</f>
        <v>0</v>
      </c>
      <c r="V1186" s="155">
        <f>'Financial Statements'!V46</f>
        <v>0</v>
      </c>
      <c r="W1186" s="155">
        <f>'Financial Statements'!W46</f>
        <v>0</v>
      </c>
      <c r="X1186" s="155">
        <f>'Financial Statements'!X46</f>
        <v>12.39180655286836</v>
      </c>
      <c r="Y1186" s="155">
        <f>'Financial Statements'!Y46</f>
        <v>0.85552625084676492</v>
      </c>
      <c r="Z1186" s="155">
        <f>'Financial Statements'!Z46</f>
        <v>0.7468034820265359</v>
      </c>
      <c r="AA1186" s="155">
        <f>'Financial Statements'!AA46</f>
        <v>0.75211819992026108</v>
      </c>
      <c r="AB1186" s="155">
        <f>'Financial Statements'!AB46</f>
        <v>-1.3351960134111209</v>
      </c>
      <c r="AC1186" s="155">
        <f>'Financial Statements'!AC46</f>
        <v>-1.047364939050027</v>
      </c>
      <c r="AD1186" s="155">
        <f>'Financial Statements'!AD46</f>
        <v>0.94989536003294006</v>
      </c>
      <c r="AE1186" s="155">
        <f>'Financial Statements'!AE46</f>
        <v>1.1980818278423158</v>
      </c>
      <c r="AF1186" s="155">
        <f>'Financial Statements'!AF46</f>
        <v>1.0214469487696931</v>
      </c>
      <c r="AG1186" s="155">
        <f>'Financial Statements'!AG46</f>
        <v>2.2360929116409523</v>
      </c>
      <c r="AH1186" s="155">
        <f>'Financial Statements'!AH46</f>
        <v>-1.960416224412711</v>
      </c>
      <c r="AI1186" s="155">
        <f>'Financial Statements'!AI46</f>
        <v>-1.9441486754902542</v>
      </c>
      <c r="AJ1186" s="155">
        <f>'Financial Statements'!AJ46</f>
        <v>3.2072229931557388</v>
      </c>
      <c r="AK1186" s="155">
        <f>'Financial Statements'!AK46</f>
        <v>-1.4347945508943667</v>
      </c>
      <c r="AL1186" s="155">
        <f>'Financial Statements'!AL46</f>
        <v>5.0321838988075456</v>
      </c>
      <c r="AM1186" s="155">
        <f>'Financial Statements'!AM46</f>
        <v>-3.6623275430845297</v>
      </c>
      <c r="AN1186" s="155">
        <f>'Financial Statements'!AN46</f>
        <v>-0.9582900865962074</v>
      </c>
      <c r="AO1186" s="155">
        <f>'Financial Statements'!AO46</f>
        <v>4.4477607198479348</v>
      </c>
      <c r="AP1186" s="155">
        <f>'Financial Statements'!AP46</f>
        <v>1.0011319900198998</v>
      </c>
      <c r="AQ1186" s="155">
        <f>'Financial Statements'!AQ46</f>
        <v>-3.5065254415890195</v>
      </c>
      <c r="AR1186" s="155">
        <f>'Financial Statements'!AR46</f>
        <v>5.6886542306860974</v>
      </c>
      <c r="AS1186" s="155">
        <f>'Financial Statements'!AS46</f>
        <v>11.198191256174653</v>
      </c>
      <c r="AT1186" s="155">
        <f>'Financial Statements'!AT46</f>
        <v>-0.96928644940231123</v>
      </c>
      <c r="AU1186" s="155">
        <f>'Financial Statements'!AU46</f>
        <v>1.7717217328930133</v>
      </c>
      <c r="AV1186" s="155">
        <f>'Financial Statements'!AV46</f>
        <v>-0.85821810894842798</v>
      </c>
      <c r="AW1186" s="155">
        <f>'Financial Statements'!AW46</f>
        <v>-25.90334659641578</v>
      </c>
      <c r="AX1186" s="155">
        <f>'Financial Statements'!AX46</f>
        <v>-8.918723726237948</v>
      </c>
      <c r="AY1186" s="155">
        <f>'Financial Statements'!AY46</f>
        <v>0</v>
      </c>
      <c r="AZ1186" s="155">
        <f>'Financial Statements'!AZ46</f>
        <v>0</v>
      </c>
      <c r="BA1186" s="155">
        <f>'Financial Statements'!BA46</f>
        <v>0</v>
      </c>
      <c r="BB1186" s="155">
        <f>'Financial Statements'!BB46</f>
        <v>0</v>
      </c>
      <c r="BC1186" s="155">
        <f>'Financial Statements'!BC46</f>
        <v>0</v>
      </c>
      <c r="BD1186" s="155">
        <f>'Financial Statements'!BD46</f>
        <v>0</v>
      </c>
      <c r="BE1186" s="155">
        <f>'Financial Statements'!BE46</f>
        <v>0</v>
      </c>
      <c r="BF1186" s="155">
        <f>'Financial Statements'!BF46</f>
        <v>0</v>
      </c>
      <c r="BG1186" s="155">
        <f>'Financial Statements'!BG46</f>
        <v>0</v>
      </c>
      <c r="BH1186" s="155">
        <f>'Financial Statements'!BH46</f>
        <v>0</v>
      </c>
      <c r="BI1186" s="155">
        <f>'Financial Statements'!BI46</f>
        <v>0</v>
      </c>
      <c r="BJ1186" s="155">
        <f>'Financial Statements'!BJ46</f>
        <v>0</v>
      </c>
      <c r="BK1186" s="155">
        <f>'Financial Statements'!BK46</f>
        <v>0</v>
      </c>
      <c r="BL1186" s="155">
        <f>'Financial Statements'!BL46</f>
        <v>0</v>
      </c>
      <c r="BM1186" s="155">
        <f>'Financial Statements'!BM46</f>
        <v>0</v>
      </c>
      <c r="BN1186" s="155">
        <f>'Financial Statements'!BN46</f>
        <v>0</v>
      </c>
      <c r="BO1186" s="155">
        <f>'Financial Statements'!BO46</f>
        <v>0</v>
      </c>
      <c r="BP1186" s="155">
        <f>'Financial Statements'!BP46</f>
        <v>0</v>
      </c>
      <c r="BQ1186" s="155">
        <f>'Financial Statements'!BQ46</f>
        <v>0</v>
      </c>
      <c r="BR1186" s="155">
        <f>'Financial Statements'!BR46</f>
        <v>0</v>
      </c>
      <c r="BS1186" s="155">
        <f>'Financial Statements'!BS46</f>
        <v>0</v>
      </c>
      <c r="BT1186" s="155">
        <f>'Financial Statements'!BT46</f>
        <v>0</v>
      </c>
      <c r="BU1186" s="155">
        <f>'Financial Statements'!BU46</f>
        <v>0</v>
      </c>
      <c r="BV1186" s="155">
        <f>'Financial Statements'!BV46</f>
        <v>0</v>
      </c>
      <c r="BW1186" s="155">
        <f>'Financial Statements'!BW46</f>
        <v>0</v>
      </c>
      <c r="BX1186" s="155">
        <f>'Financial Statements'!BX46</f>
        <v>0</v>
      </c>
      <c r="BY1186" s="155">
        <f>'Financial Statements'!BY46</f>
        <v>0</v>
      </c>
      <c r="BZ1186" s="155">
        <f>'Financial Statements'!BZ46</f>
        <v>0</v>
      </c>
      <c r="CA1186" s="155">
        <f>'Financial Statements'!CA46</f>
        <v>0</v>
      </c>
      <c r="CB1186" s="155">
        <f>'Financial Statements'!CB46</f>
        <v>0</v>
      </c>
      <c r="CC1186" s="155">
        <f>'Financial Statements'!CC46</f>
        <v>0</v>
      </c>
      <c r="CD1186" s="155">
        <f>'Financial Statements'!CD46</f>
        <v>0</v>
      </c>
      <c r="CE1186" s="155">
        <f>'Financial Statements'!CE46</f>
        <v>0</v>
      </c>
      <c r="CF1186" s="155">
        <f>'Financial Statements'!CF46</f>
        <v>0</v>
      </c>
      <c r="CG1186" s="155">
        <f>'Financial Statements'!CG46</f>
        <v>0</v>
      </c>
      <c r="CH1186" s="155">
        <f>'Financial Statements'!CH46</f>
        <v>0</v>
      </c>
      <c r="CI1186" s="155">
        <f>'Financial Statements'!CI46</f>
        <v>0</v>
      </c>
      <c r="CJ1186" s="155">
        <f>'Financial Statements'!CJ46</f>
        <v>0</v>
      </c>
      <c r="CK1186" s="155">
        <f>'Financial Statements'!CK46</f>
        <v>0</v>
      </c>
      <c r="CL1186" s="155">
        <f>'Financial Statements'!CL46</f>
        <v>0</v>
      </c>
      <c r="CM1186" s="155">
        <f>'Financial Statements'!CM46</f>
        <v>0</v>
      </c>
      <c r="CN1186" s="155">
        <f>'Financial Statements'!CN46</f>
        <v>0</v>
      </c>
      <c r="CO1186" s="155">
        <f>'Financial Statements'!CO46</f>
        <v>0</v>
      </c>
      <c r="CP1186" s="155">
        <f>'Financial Statements'!CP46</f>
        <v>0</v>
      </c>
    </row>
    <row r="1187" spans="2:94" ht="12.75" customHeight="1" outlineLevel="1" x14ac:dyDescent="0.2">
      <c r="B1187" s="3" t="s">
        <v>83</v>
      </c>
      <c r="J1187" s="5" t="s">
        <v>5</v>
      </c>
      <c r="P1187" s="127">
        <f t="shared" si="661"/>
        <v>12.059674457332846</v>
      </c>
      <c r="R1187" s="155">
        <f t="shared" ref="R1187:AW1187" si="662">R590</f>
        <v>0</v>
      </c>
      <c r="S1187" s="155">
        <f t="shared" si="662"/>
        <v>0</v>
      </c>
      <c r="T1187" s="155">
        <f t="shared" si="662"/>
        <v>0</v>
      </c>
      <c r="U1187" s="155">
        <f t="shared" si="662"/>
        <v>10.680620400191366</v>
      </c>
      <c r="V1187" s="155">
        <f t="shared" si="662"/>
        <v>1.37905405714148</v>
      </c>
      <c r="W1187" s="155">
        <f t="shared" si="662"/>
        <v>0</v>
      </c>
      <c r="X1187" s="155">
        <f t="shared" si="662"/>
        <v>0</v>
      </c>
      <c r="Y1187" s="155">
        <f t="shared" si="662"/>
        <v>0</v>
      </c>
      <c r="Z1187" s="155">
        <f t="shared" si="662"/>
        <v>0</v>
      </c>
      <c r="AA1187" s="155">
        <f t="shared" si="662"/>
        <v>0</v>
      </c>
      <c r="AB1187" s="155">
        <f t="shared" si="662"/>
        <v>0</v>
      </c>
      <c r="AC1187" s="155">
        <f t="shared" si="662"/>
        <v>0</v>
      </c>
      <c r="AD1187" s="155">
        <f t="shared" si="662"/>
        <v>0</v>
      </c>
      <c r="AE1187" s="155">
        <f t="shared" si="662"/>
        <v>0</v>
      </c>
      <c r="AF1187" s="155">
        <f t="shared" si="662"/>
        <v>0</v>
      </c>
      <c r="AG1187" s="155">
        <f t="shared" si="662"/>
        <v>0</v>
      </c>
      <c r="AH1187" s="155">
        <f t="shared" si="662"/>
        <v>0</v>
      </c>
      <c r="AI1187" s="155">
        <f t="shared" si="662"/>
        <v>0</v>
      </c>
      <c r="AJ1187" s="155">
        <f t="shared" si="662"/>
        <v>0</v>
      </c>
      <c r="AK1187" s="155">
        <f t="shared" si="662"/>
        <v>0</v>
      </c>
      <c r="AL1187" s="155">
        <f t="shared" si="662"/>
        <v>0</v>
      </c>
      <c r="AM1187" s="155">
        <f t="shared" si="662"/>
        <v>0</v>
      </c>
      <c r="AN1187" s="155">
        <f t="shared" si="662"/>
        <v>0</v>
      </c>
      <c r="AO1187" s="155">
        <f t="shared" si="662"/>
        <v>0</v>
      </c>
      <c r="AP1187" s="155">
        <f t="shared" si="662"/>
        <v>0</v>
      </c>
      <c r="AQ1187" s="155">
        <f t="shared" si="662"/>
        <v>0</v>
      </c>
      <c r="AR1187" s="155">
        <f t="shared" si="662"/>
        <v>0</v>
      </c>
      <c r="AS1187" s="155">
        <f t="shared" si="662"/>
        <v>0</v>
      </c>
      <c r="AT1187" s="155">
        <f t="shared" si="662"/>
        <v>0</v>
      </c>
      <c r="AU1187" s="155">
        <f t="shared" si="662"/>
        <v>0</v>
      </c>
      <c r="AV1187" s="155">
        <f t="shared" si="662"/>
        <v>0</v>
      </c>
      <c r="AW1187" s="155">
        <f t="shared" si="662"/>
        <v>0</v>
      </c>
      <c r="AX1187" s="155">
        <f t="shared" ref="AX1187:CC1187" si="663">AX590</f>
        <v>0</v>
      </c>
      <c r="AY1187" s="155">
        <f t="shared" si="663"/>
        <v>0</v>
      </c>
      <c r="AZ1187" s="155">
        <f t="shared" si="663"/>
        <v>0</v>
      </c>
      <c r="BA1187" s="155">
        <f t="shared" si="663"/>
        <v>0</v>
      </c>
      <c r="BB1187" s="155">
        <f t="shared" si="663"/>
        <v>0</v>
      </c>
      <c r="BC1187" s="155">
        <f t="shared" si="663"/>
        <v>0</v>
      </c>
      <c r="BD1187" s="155">
        <f t="shared" si="663"/>
        <v>0</v>
      </c>
      <c r="BE1187" s="155">
        <f t="shared" si="663"/>
        <v>0</v>
      </c>
      <c r="BF1187" s="155">
        <f t="shared" si="663"/>
        <v>0</v>
      </c>
      <c r="BG1187" s="155">
        <f t="shared" si="663"/>
        <v>0</v>
      </c>
      <c r="BH1187" s="155">
        <f t="shared" si="663"/>
        <v>0</v>
      </c>
      <c r="BI1187" s="155">
        <f t="shared" si="663"/>
        <v>0</v>
      </c>
      <c r="BJ1187" s="155">
        <f t="shared" si="663"/>
        <v>0</v>
      </c>
      <c r="BK1187" s="155">
        <f t="shared" si="663"/>
        <v>0</v>
      </c>
      <c r="BL1187" s="155">
        <f t="shared" si="663"/>
        <v>0</v>
      </c>
      <c r="BM1187" s="155">
        <f t="shared" si="663"/>
        <v>0</v>
      </c>
      <c r="BN1187" s="155">
        <f t="shared" si="663"/>
        <v>0</v>
      </c>
      <c r="BO1187" s="155">
        <f t="shared" si="663"/>
        <v>0</v>
      </c>
      <c r="BP1187" s="155">
        <f t="shared" si="663"/>
        <v>0</v>
      </c>
      <c r="BQ1187" s="155">
        <f t="shared" si="663"/>
        <v>0</v>
      </c>
      <c r="BR1187" s="155">
        <f t="shared" si="663"/>
        <v>0</v>
      </c>
      <c r="BS1187" s="155">
        <f t="shared" si="663"/>
        <v>0</v>
      </c>
      <c r="BT1187" s="155">
        <f t="shared" si="663"/>
        <v>0</v>
      </c>
      <c r="BU1187" s="155">
        <f t="shared" si="663"/>
        <v>0</v>
      </c>
      <c r="BV1187" s="155">
        <f t="shared" si="663"/>
        <v>0</v>
      </c>
      <c r="BW1187" s="155">
        <f t="shared" si="663"/>
        <v>0</v>
      </c>
      <c r="BX1187" s="155">
        <f t="shared" si="663"/>
        <v>0</v>
      </c>
      <c r="BY1187" s="155">
        <f t="shared" si="663"/>
        <v>0</v>
      </c>
      <c r="BZ1187" s="155">
        <f t="shared" si="663"/>
        <v>0</v>
      </c>
      <c r="CA1187" s="155">
        <f t="shared" si="663"/>
        <v>0</v>
      </c>
      <c r="CB1187" s="155">
        <f t="shared" si="663"/>
        <v>0</v>
      </c>
      <c r="CC1187" s="155">
        <f t="shared" si="663"/>
        <v>0</v>
      </c>
      <c r="CD1187" s="155">
        <f t="shared" ref="CD1187:CP1187" si="664">CD590</f>
        <v>0</v>
      </c>
      <c r="CE1187" s="155">
        <f t="shared" si="664"/>
        <v>0</v>
      </c>
      <c r="CF1187" s="155">
        <f t="shared" si="664"/>
        <v>0</v>
      </c>
      <c r="CG1187" s="155">
        <f t="shared" si="664"/>
        <v>0</v>
      </c>
      <c r="CH1187" s="155">
        <f t="shared" si="664"/>
        <v>0</v>
      </c>
      <c r="CI1187" s="155">
        <f t="shared" si="664"/>
        <v>0</v>
      </c>
      <c r="CJ1187" s="155">
        <f t="shared" si="664"/>
        <v>0</v>
      </c>
      <c r="CK1187" s="155">
        <f t="shared" si="664"/>
        <v>0</v>
      </c>
      <c r="CL1187" s="155">
        <f t="shared" si="664"/>
        <v>0</v>
      </c>
      <c r="CM1187" s="155">
        <f t="shared" si="664"/>
        <v>0</v>
      </c>
      <c r="CN1187" s="155">
        <f t="shared" si="664"/>
        <v>0</v>
      </c>
      <c r="CO1187" s="155">
        <f t="shared" si="664"/>
        <v>0</v>
      </c>
      <c r="CP1187" s="155">
        <f t="shared" si="664"/>
        <v>0</v>
      </c>
    </row>
    <row r="1188" spans="2:94" ht="12.75" customHeight="1" outlineLevel="1" x14ac:dyDescent="0.2">
      <c r="B1188" s="3" t="s">
        <v>369</v>
      </c>
      <c r="J1188" s="5" t="s">
        <v>5</v>
      </c>
      <c r="P1188" s="127">
        <f t="shared" si="661"/>
        <v>17.879324117879385</v>
      </c>
      <c r="R1188" s="155">
        <f t="shared" ref="R1188:AW1188" si="665">R589</f>
        <v>0</v>
      </c>
      <c r="S1188" s="155">
        <f t="shared" si="665"/>
        <v>0</v>
      </c>
      <c r="T1188" s="155">
        <f t="shared" si="665"/>
        <v>0</v>
      </c>
      <c r="U1188" s="155">
        <f t="shared" si="665"/>
        <v>0</v>
      </c>
      <c r="V1188" s="155">
        <f t="shared" si="665"/>
        <v>6.3281461588530767</v>
      </c>
      <c r="W1188" s="155">
        <f t="shared" si="665"/>
        <v>11.551177959026306</v>
      </c>
      <c r="X1188" s="155">
        <f t="shared" si="665"/>
        <v>0</v>
      </c>
      <c r="Y1188" s="155">
        <f t="shared" si="665"/>
        <v>0</v>
      </c>
      <c r="Z1188" s="155">
        <f t="shared" si="665"/>
        <v>0</v>
      </c>
      <c r="AA1188" s="155">
        <f t="shared" si="665"/>
        <v>0</v>
      </c>
      <c r="AB1188" s="155">
        <f t="shared" si="665"/>
        <v>0</v>
      </c>
      <c r="AC1188" s="155">
        <f t="shared" si="665"/>
        <v>0</v>
      </c>
      <c r="AD1188" s="155">
        <f t="shared" si="665"/>
        <v>0</v>
      </c>
      <c r="AE1188" s="155">
        <f t="shared" si="665"/>
        <v>0</v>
      </c>
      <c r="AF1188" s="155">
        <f t="shared" si="665"/>
        <v>0</v>
      </c>
      <c r="AG1188" s="155">
        <f t="shared" si="665"/>
        <v>0</v>
      </c>
      <c r="AH1188" s="155">
        <f t="shared" si="665"/>
        <v>0</v>
      </c>
      <c r="AI1188" s="155">
        <f t="shared" si="665"/>
        <v>0</v>
      </c>
      <c r="AJ1188" s="155">
        <f t="shared" si="665"/>
        <v>0</v>
      </c>
      <c r="AK1188" s="155">
        <f t="shared" si="665"/>
        <v>0</v>
      </c>
      <c r="AL1188" s="155">
        <f t="shared" si="665"/>
        <v>0</v>
      </c>
      <c r="AM1188" s="155">
        <f t="shared" si="665"/>
        <v>0</v>
      </c>
      <c r="AN1188" s="155">
        <f t="shared" si="665"/>
        <v>0</v>
      </c>
      <c r="AO1188" s="155">
        <f t="shared" si="665"/>
        <v>0</v>
      </c>
      <c r="AP1188" s="155">
        <f t="shared" si="665"/>
        <v>0</v>
      </c>
      <c r="AQ1188" s="155">
        <f t="shared" si="665"/>
        <v>0</v>
      </c>
      <c r="AR1188" s="155">
        <f t="shared" si="665"/>
        <v>0</v>
      </c>
      <c r="AS1188" s="155">
        <f t="shared" si="665"/>
        <v>0</v>
      </c>
      <c r="AT1188" s="155">
        <f t="shared" si="665"/>
        <v>0</v>
      </c>
      <c r="AU1188" s="155">
        <f t="shared" si="665"/>
        <v>0</v>
      </c>
      <c r="AV1188" s="155">
        <f t="shared" si="665"/>
        <v>0</v>
      </c>
      <c r="AW1188" s="155">
        <f t="shared" si="665"/>
        <v>0</v>
      </c>
      <c r="AX1188" s="155">
        <f t="shared" ref="AX1188:CC1188" si="666">AX589</f>
        <v>0</v>
      </c>
      <c r="AY1188" s="155">
        <f t="shared" si="666"/>
        <v>0</v>
      </c>
      <c r="AZ1188" s="155">
        <f t="shared" si="666"/>
        <v>0</v>
      </c>
      <c r="BA1188" s="155">
        <f t="shared" si="666"/>
        <v>0</v>
      </c>
      <c r="BB1188" s="155">
        <f t="shared" si="666"/>
        <v>0</v>
      </c>
      <c r="BC1188" s="155">
        <f t="shared" si="666"/>
        <v>0</v>
      </c>
      <c r="BD1188" s="155">
        <f t="shared" si="666"/>
        <v>0</v>
      </c>
      <c r="BE1188" s="155">
        <f t="shared" si="666"/>
        <v>0</v>
      </c>
      <c r="BF1188" s="155">
        <f t="shared" si="666"/>
        <v>0</v>
      </c>
      <c r="BG1188" s="155">
        <f t="shared" si="666"/>
        <v>0</v>
      </c>
      <c r="BH1188" s="155">
        <f t="shared" si="666"/>
        <v>0</v>
      </c>
      <c r="BI1188" s="155">
        <f t="shared" si="666"/>
        <v>0</v>
      </c>
      <c r="BJ1188" s="155">
        <f t="shared" si="666"/>
        <v>0</v>
      </c>
      <c r="BK1188" s="155">
        <f t="shared" si="666"/>
        <v>0</v>
      </c>
      <c r="BL1188" s="155">
        <f t="shared" si="666"/>
        <v>0</v>
      </c>
      <c r="BM1188" s="155">
        <f t="shared" si="666"/>
        <v>0</v>
      </c>
      <c r="BN1188" s="155">
        <f t="shared" si="666"/>
        <v>0</v>
      </c>
      <c r="BO1188" s="155">
        <f t="shared" si="666"/>
        <v>0</v>
      </c>
      <c r="BP1188" s="155">
        <f t="shared" si="666"/>
        <v>0</v>
      </c>
      <c r="BQ1188" s="155">
        <f t="shared" si="666"/>
        <v>0</v>
      </c>
      <c r="BR1188" s="155">
        <f t="shared" si="666"/>
        <v>0</v>
      </c>
      <c r="BS1188" s="155">
        <f t="shared" si="666"/>
        <v>0</v>
      </c>
      <c r="BT1188" s="155">
        <f t="shared" si="666"/>
        <v>0</v>
      </c>
      <c r="BU1188" s="155">
        <f t="shared" si="666"/>
        <v>0</v>
      </c>
      <c r="BV1188" s="155">
        <f t="shared" si="666"/>
        <v>0</v>
      </c>
      <c r="BW1188" s="155">
        <f t="shared" si="666"/>
        <v>0</v>
      </c>
      <c r="BX1188" s="155">
        <f t="shared" si="666"/>
        <v>0</v>
      </c>
      <c r="BY1188" s="155">
        <f t="shared" si="666"/>
        <v>0</v>
      </c>
      <c r="BZ1188" s="155">
        <f t="shared" si="666"/>
        <v>0</v>
      </c>
      <c r="CA1188" s="155">
        <f t="shared" si="666"/>
        <v>0</v>
      </c>
      <c r="CB1188" s="155">
        <f t="shared" si="666"/>
        <v>0</v>
      </c>
      <c r="CC1188" s="155">
        <f t="shared" si="666"/>
        <v>0</v>
      </c>
      <c r="CD1188" s="155">
        <f t="shared" ref="CD1188:CP1188" si="667">CD589</f>
        <v>0</v>
      </c>
      <c r="CE1188" s="155">
        <f t="shared" si="667"/>
        <v>0</v>
      </c>
      <c r="CF1188" s="155">
        <f t="shared" si="667"/>
        <v>0</v>
      </c>
      <c r="CG1188" s="155">
        <f t="shared" si="667"/>
        <v>0</v>
      </c>
      <c r="CH1188" s="155">
        <f t="shared" si="667"/>
        <v>0</v>
      </c>
      <c r="CI1188" s="155">
        <f t="shared" si="667"/>
        <v>0</v>
      </c>
      <c r="CJ1188" s="155">
        <f t="shared" si="667"/>
        <v>0</v>
      </c>
      <c r="CK1188" s="155">
        <f t="shared" si="667"/>
        <v>0</v>
      </c>
      <c r="CL1188" s="155">
        <f t="shared" si="667"/>
        <v>0</v>
      </c>
      <c r="CM1188" s="155">
        <f t="shared" si="667"/>
        <v>0</v>
      </c>
      <c r="CN1188" s="155">
        <f t="shared" si="667"/>
        <v>0</v>
      </c>
      <c r="CO1188" s="155">
        <f t="shared" si="667"/>
        <v>0</v>
      </c>
      <c r="CP1188" s="155">
        <f t="shared" si="667"/>
        <v>0</v>
      </c>
    </row>
    <row r="1189" spans="2:94" ht="12.75" customHeight="1" outlineLevel="1" x14ac:dyDescent="0.2">
      <c r="B1189" s="13" t="s">
        <v>370</v>
      </c>
      <c r="C1189" s="13"/>
      <c r="D1189" s="13"/>
      <c r="E1189" s="13"/>
      <c r="F1189" s="13"/>
      <c r="G1189" s="13"/>
      <c r="H1189" s="13"/>
      <c r="I1189" s="157"/>
      <c r="J1189" s="14" t="s">
        <v>5</v>
      </c>
      <c r="K1189" s="13"/>
      <c r="L1189" s="13"/>
      <c r="M1189" s="13"/>
      <c r="N1189" s="13"/>
      <c r="O1189" s="13"/>
      <c r="P1189" s="177">
        <f t="shared" si="661"/>
        <v>1079.1195634186809</v>
      </c>
      <c r="Q1189" s="13"/>
      <c r="R1189" s="208">
        <f>'Financial Statements'!R26</f>
        <v>0</v>
      </c>
      <c r="S1189" s="208">
        <f>'Financial Statements'!S26</f>
        <v>0</v>
      </c>
      <c r="T1189" s="208">
        <f>'Financial Statements'!T26</f>
        <v>0</v>
      </c>
      <c r="U1189" s="208">
        <f>'Financial Statements'!U26</f>
        <v>0</v>
      </c>
      <c r="V1189" s="208">
        <f>'Financial Statements'!V26</f>
        <v>0</v>
      </c>
      <c r="W1189" s="208">
        <f>'Financial Statements'!W26</f>
        <v>0</v>
      </c>
      <c r="X1189" s="208">
        <f>'Financial Statements'!X26</f>
        <v>13.421358429503272</v>
      </c>
      <c r="Y1189" s="208">
        <f>'Financial Statements'!Y26</f>
        <v>16.038496839296943</v>
      </c>
      <c r="Z1189" s="208">
        <f>'Financial Statements'!Z26</f>
        <v>20.30747304414519</v>
      </c>
      <c r="AA1189" s="208">
        <f>'Financial Statements'!AA26</f>
        <v>24.850589843966901</v>
      </c>
      <c r="AB1189" s="208">
        <f>'Financial Statements'!AB26</f>
        <v>19.706007491770624</v>
      </c>
      <c r="AC1189" s="208">
        <f>'Financial Statements'!AC26</f>
        <v>16.529350884642025</v>
      </c>
      <c r="AD1189" s="208">
        <f>'Financial Statements'!AD26</f>
        <v>19.961031150518707</v>
      </c>
      <c r="AE1189" s="208">
        <f>'Financial Statements'!AE26</f>
        <v>23.593654219757759</v>
      </c>
      <c r="AF1189" s="208">
        <f>'Financial Statements'!AF26</f>
        <v>28.711324419501778</v>
      </c>
      <c r="AG1189" s="208">
        <f>'Financial Statements'!AG26</f>
        <v>35.40694753855022</v>
      </c>
      <c r="AH1189" s="208">
        <f>'Financial Statements'!AH26</f>
        <v>26.516849777546668</v>
      </c>
      <c r="AI1189" s="208">
        <f>'Financial Statements'!AI26</f>
        <v>19.228180067727649</v>
      </c>
      <c r="AJ1189" s="208">
        <f>'Financial Statements'!AJ26</f>
        <v>30.709103024859282</v>
      </c>
      <c r="AK1189" s="208">
        <f>'Financial Statements'!AK26</f>
        <v>25.217870883660403</v>
      </c>
      <c r="AL1189" s="208">
        <f>'Financial Statements'!AL26</f>
        <v>43.302449958753435</v>
      </c>
      <c r="AM1189" s="208">
        <f>'Financial Statements'!AM26</f>
        <v>29.667789293997487</v>
      </c>
      <c r="AN1189" s="208">
        <f>'Financial Statements'!AN26</f>
        <v>25.866704635950533</v>
      </c>
      <c r="AO1189" s="208">
        <f>'Financial Statements'!AO26</f>
        <v>41.712497371043376</v>
      </c>
      <c r="AP1189" s="208">
        <f>'Financial Statements'!AP26</f>
        <v>44.560339441486924</v>
      </c>
      <c r="AQ1189" s="208">
        <f>'Financial Statements'!AQ26</f>
        <v>31.040482468859096</v>
      </c>
      <c r="AR1189" s="208">
        <f>'Financial Statements'!AR26</f>
        <v>51.772692153771843</v>
      </c>
      <c r="AS1189" s="208">
        <f>'Financial Statements'!AS26</f>
        <v>117.32515673846504</v>
      </c>
      <c r="AT1189" s="208">
        <f>'Financial Statements'!AT26</f>
        <v>113.7614940398952</v>
      </c>
      <c r="AU1189" s="208">
        <f>'Financial Statements'!AU26</f>
        <v>120.20199586353822</v>
      </c>
      <c r="AV1189" s="208">
        <f>'Financial Statements'!AV26</f>
        <v>117.04269161443176</v>
      </c>
      <c r="AW1189" s="208">
        <f>'Financial Statements'!AW26</f>
        <v>22.667032223040589</v>
      </c>
      <c r="AX1189" s="208">
        <f>'Financial Statements'!AX26</f>
        <v>0</v>
      </c>
      <c r="AY1189" s="208">
        <f>'Financial Statements'!AY26</f>
        <v>0</v>
      </c>
      <c r="AZ1189" s="208">
        <f>'Financial Statements'!AZ26</f>
        <v>0</v>
      </c>
      <c r="BA1189" s="208">
        <f>'Financial Statements'!BA26</f>
        <v>0</v>
      </c>
      <c r="BB1189" s="208">
        <f>'Financial Statements'!BB26</f>
        <v>0</v>
      </c>
      <c r="BC1189" s="208">
        <f>'Financial Statements'!BC26</f>
        <v>0</v>
      </c>
      <c r="BD1189" s="208">
        <f>'Financial Statements'!BD26</f>
        <v>0</v>
      </c>
      <c r="BE1189" s="208">
        <f>'Financial Statements'!BE26</f>
        <v>0</v>
      </c>
      <c r="BF1189" s="208">
        <f>'Financial Statements'!BF26</f>
        <v>0</v>
      </c>
      <c r="BG1189" s="208">
        <f>'Financial Statements'!BG26</f>
        <v>0</v>
      </c>
      <c r="BH1189" s="208">
        <f>'Financial Statements'!BH26</f>
        <v>0</v>
      </c>
      <c r="BI1189" s="208">
        <f>'Financial Statements'!BI26</f>
        <v>0</v>
      </c>
      <c r="BJ1189" s="208">
        <f>'Financial Statements'!BJ26</f>
        <v>0</v>
      </c>
      <c r="BK1189" s="208">
        <f>'Financial Statements'!BK26</f>
        <v>0</v>
      </c>
      <c r="BL1189" s="208">
        <f>'Financial Statements'!BL26</f>
        <v>0</v>
      </c>
      <c r="BM1189" s="208">
        <f>'Financial Statements'!BM26</f>
        <v>0</v>
      </c>
      <c r="BN1189" s="208">
        <f>'Financial Statements'!BN26</f>
        <v>0</v>
      </c>
      <c r="BO1189" s="208">
        <f>'Financial Statements'!BO26</f>
        <v>0</v>
      </c>
      <c r="BP1189" s="208">
        <f>'Financial Statements'!BP26</f>
        <v>0</v>
      </c>
      <c r="BQ1189" s="208">
        <f>'Financial Statements'!BQ26</f>
        <v>0</v>
      </c>
      <c r="BR1189" s="208">
        <f>'Financial Statements'!BR26</f>
        <v>0</v>
      </c>
      <c r="BS1189" s="208">
        <f>'Financial Statements'!BS26</f>
        <v>0</v>
      </c>
      <c r="BT1189" s="208">
        <f>'Financial Statements'!BT26</f>
        <v>0</v>
      </c>
      <c r="BU1189" s="208">
        <f>'Financial Statements'!BU26</f>
        <v>0</v>
      </c>
      <c r="BV1189" s="208">
        <f>'Financial Statements'!BV26</f>
        <v>0</v>
      </c>
      <c r="BW1189" s="208">
        <f>'Financial Statements'!BW26</f>
        <v>0</v>
      </c>
      <c r="BX1189" s="208">
        <f>'Financial Statements'!BX26</f>
        <v>0</v>
      </c>
      <c r="BY1189" s="208">
        <f>'Financial Statements'!BY26</f>
        <v>0</v>
      </c>
      <c r="BZ1189" s="208">
        <f>'Financial Statements'!BZ26</f>
        <v>0</v>
      </c>
      <c r="CA1189" s="208">
        <f>'Financial Statements'!CA26</f>
        <v>0</v>
      </c>
      <c r="CB1189" s="208">
        <f>'Financial Statements'!CB26</f>
        <v>0</v>
      </c>
      <c r="CC1189" s="208">
        <f>'Financial Statements'!CC26</f>
        <v>0</v>
      </c>
      <c r="CD1189" s="208">
        <f>'Financial Statements'!CD26</f>
        <v>0</v>
      </c>
      <c r="CE1189" s="208">
        <f>'Financial Statements'!CE26</f>
        <v>0</v>
      </c>
      <c r="CF1189" s="208">
        <f>'Financial Statements'!CF26</f>
        <v>0</v>
      </c>
      <c r="CG1189" s="208">
        <f>'Financial Statements'!CG26</f>
        <v>0</v>
      </c>
      <c r="CH1189" s="208">
        <f>'Financial Statements'!CH26</f>
        <v>0</v>
      </c>
      <c r="CI1189" s="208">
        <f>'Financial Statements'!CI26</f>
        <v>0</v>
      </c>
      <c r="CJ1189" s="208">
        <f>'Financial Statements'!CJ26</f>
        <v>0</v>
      </c>
      <c r="CK1189" s="208">
        <f>'Financial Statements'!CK26</f>
        <v>0</v>
      </c>
      <c r="CL1189" s="208">
        <f>'Financial Statements'!CL26</f>
        <v>0</v>
      </c>
      <c r="CM1189" s="208">
        <f>'Financial Statements'!CM26</f>
        <v>0</v>
      </c>
      <c r="CN1189" s="208">
        <f>'Financial Statements'!CN26</f>
        <v>0</v>
      </c>
      <c r="CO1189" s="208">
        <f>'Financial Statements'!CO26</f>
        <v>0</v>
      </c>
      <c r="CP1189" s="208">
        <f>'Financial Statements'!CP26</f>
        <v>0</v>
      </c>
    </row>
    <row r="1190" spans="2:94" ht="12.75" customHeight="1" outlineLevel="1" x14ac:dyDescent="0.2">
      <c r="J1190" s="5" t="s">
        <v>5</v>
      </c>
      <c r="P1190" s="180">
        <f t="shared" si="661"/>
        <v>2715.739162693008</v>
      </c>
      <c r="R1190" s="209">
        <f>R1183-SUM(R1184:R1189)</f>
        <v>0</v>
      </c>
      <c r="S1190" s="209">
        <f t="shared" ref="S1190:CD1190" si="668">S1183-SUM(S1184:S1189)</f>
        <v>0</v>
      </c>
      <c r="T1190" s="209">
        <f t="shared" si="668"/>
        <v>0</v>
      </c>
      <c r="U1190" s="209">
        <f t="shared" si="668"/>
        <v>-244.20062040019135</v>
      </c>
      <c r="V1190" s="209">
        <f t="shared" si="668"/>
        <v>-116.06720021599453</v>
      </c>
      <c r="W1190" s="209">
        <f t="shared" si="668"/>
        <v>-157.60617795902635</v>
      </c>
      <c r="X1190" s="209">
        <f t="shared" si="668"/>
        <v>64.807366750699657</v>
      </c>
      <c r="Y1190" s="209">
        <f t="shared" si="668"/>
        <v>80.339699346451496</v>
      </c>
      <c r="Z1190" s="209">
        <f t="shared" si="668"/>
        <v>83.14394704325538</v>
      </c>
      <c r="AA1190" s="209">
        <f t="shared" si="668"/>
        <v>88.667648830871926</v>
      </c>
      <c r="AB1190" s="209">
        <f t="shared" si="668"/>
        <v>78.344549689984746</v>
      </c>
      <c r="AC1190" s="209">
        <f t="shared" si="668"/>
        <v>67.903603673737024</v>
      </c>
      <c r="AD1190" s="209">
        <f t="shared" si="668"/>
        <v>74.801190846590231</v>
      </c>
      <c r="AE1190" s="209">
        <f t="shared" si="668"/>
        <v>84.414880243928081</v>
      </c>
      <c r="AF1190" s="209">
        <f t="shared" si="668"/>
        <v>93.476096271489354</v>
      </c>
      <c r="AG1190" s="209">
        <f t="shared" si="668"/>
        <v>107.49467902001595</v>
      </c>
      <c r="AH1190" s="209">
        <f t="shared" si="668"/>
        <v>89.937898092680413</v>
      </c>
      <c r="AI1190" s="209">
        <f t="shared" si="668"/>
        <v>70.634684798298366</v>
      </c>
      <c r="AJ1190" s="209">
        <f t="shared" si="668"/>
        <v>92.192858290264965</v>
      </c>
      <c r="AK1190" s="209">
        <f t="shared" si="668"/>
        <v>82.847594741636044</v>
      </c>
      <c r="AL1190" s="209">
        <f t="shared" si="668"/>
        <v>117.61342973860182</v>
      </c>
      <c r="AM1190" s="209">
        <f t="shared" si="668"/>
        <v>95.210260014023532</v>
      </c>
      <c r="AN1190" s="209">
        <f t="shared" si="668"/>
        <v>82.552219554976404</v>
      </c>
      <c r="AO1190" s="209">
        <f t="shared" si="668"/>
        <v>111.68374627438692</v>
      </c>
      <c r="AP1190" s="209">
        <f t="shared" si="668"/>
        <v>121.42817602848082</v>
      </c>
      <c r="AQ1190" s="209">
        <f t="shared" si="668"/>
        <v>98.315197411027015</v>
      </c>
      <c r="AR1190" s="209">
        <f t="shared" si="668"/>
        <v>138.16675260346582</v>
      </c>
      <c r="AS1190" s="209">
        <f t="shared" si="668"/>
        <v>290.61933893215416</v>
      </c>
      <c r="AT1190" s="209">
        <f t="shared" si="668"/>
        <v>294.47160367440154</v>
      </c>
      <c r="AU1190" s="209">
        <f t="shared" si="668"/>
        <v>306.75843308060655</v>
      </c>
      <c r="AV1190" s="209">
        <f t="shared" si="668"/>
        <v>302.01666300786621</v>
      </c>
      <c r="AW1190" s="209">
        <f t="shared" si="668"/>
        <v>106.85191958208756</v>
      </c>
      <c r="AX1190" s="209">
        <f t="shared" si="668"/>
        <v>8.918723726237948</v>
      </c>
      <c r="AY1190" s="209">
        <f t="shared" si="668"/>
        <v>0</v>
      </c>
      <c r="AZ1190" s="209">
        <f t="shared" si="668"/>
        <v>0</v>
      </c>
      <c r="BA1190" s="209">
        <f t="shared" si="668"/>
        <v>0</v>
      </c>
      <c r="BB1190" s="209">
        <f t="shared" si="668"/>
        <v>0</v>
      </c>
      <c r="BC1190" s="209">
        <f t="shared" si="668"/>
        <v>0</v>
      </c>
      <c r="BD1190" s="209">
        <f t="shared" si="668"/>
        <v>0</v>
      </c>
      <c r="BE1190" s="209">
        <f t="shared" si="668"/>
        <v>0</v>
      </c>
      <c r="BF1190" s="209">
        <f t="shared" si="668"/>
        <v>0</v>
      </c>
      <c r="BG1190" s="209">
        <f t="shared" si="668"/>
        <v>0</v>
      </c>
      <c r="BH1190" s="209">
        <f t="shared" si="668"/>
        <v>0</v>
      </c>
      <c r="BI1190" s="209">
        <f t="shared" si="668"/>
        <v>0</v>
      </c>
      <c r="BJ1190" s="209">
        <f t="shared" si="668"/>
        <v>0</v>
      </c>
      <c r="BK1190" s="209">
        <f t="shared" si="668"/>
        <v>0</v>
      </c>
      <c r="BL1190" s="209">
        <f t="shared" si="668"/>
        <v>0</v>
      </c>
      <c r="BM1190" s="209">
        <f t="shared" si="668"/>
        <v>0</v>
      </c>
      <c r="BN1190" s="209">
        <f t="shared" si="668"/>
        <v>0</v>
      </c>
      <c r="BO1190" s="209">
        <f t="shared" si="668"/>
        <v>0</v>
      </c>
      <c r="BP1190" s="209">
        <f t="shared" si="668"/>
        <v>0</v>
      </c>
      <c r="BQ1190" s="209">
        <f t="shared" si="668"/>
        <v>0</v>
      </c>
      <c r="BR1190" s="209">
        <f t="shared" si="668"/>
        <v>0</v>
      </c>
      <c r="BS1190" s="209">
        <f t="shared" si="668"/>
        <v>0</v>
      </c>
      <c r="BT1190" s="209">
        <f t="shared" si="668"/>
        <v>0</v>
      </c>
      <c r="BU1190" s="209">
        <f t="shared" si="668"/>
        <v>0</v>
      </c>
      <c r="BV1190" s="209">
        <f t="shared" si="668"/>
        <v>0</v>
      </c>
      <c r="BW1190" s="209">
        <f t="shared" si="668"/>
        <v>0</v>
      </c>
      <c r="BX1190" s="209">
        <f t="shared" si="668"/>
        <v>0</v>
      </c>
      <c r="BY1190" s="209">
        <f t="shared" si="668"/>
        <v>0</v>
      </c>
      <c r="BZ1190" s="209">
        <f t="shared" si="668"/>
        <v>0</v>
      </c>
      <c r="CA1190" s="209">
        <f t="shared" si="668"/>
        <v>0</v>
      </c>
      <c r="CB1190" s="209">
        <f t="shared" si="668"/>
        <v>0</v>
      </c>
      <c r="CC1190" s="209">
        <f t="shared" si="668"/>
        <v>0</v>
      </c>
      <c r="CD1190" s="209">
        <f t="shared" si="668"/>
        <v>0</v>
      </c>
      <c r="CE1190" s="209">
        <f t="shared" ref="CE1190:CP1190" si="669">CE1183-SUM(CE1184:CE1189)</f>
        <v>0</v>
      </c>
      <c r="CF1190" s="209">
        <f t="shared" si="669"/>
        <v>0</v>
      </c>
      <c r="CG1190" s="209">
        <f t="shared" si="669"/>
        <v>0</v>
      </c>
      <c r="CH1190" s="209">
        <f t="shared" si="669"/>
        <v>0</v>
      </c>
      <c r="CI1190" s="209">
        <f t="shared" si="669"/>
        <v>0</v>
      </c>
      <c r="CJ1190" s="209">
        <f t="shared" si="669"/>
        <v>0</v>
      </c>
      <c r="CK1190" s="209">
        <f t="shared" si="669"/>
        <v>0</v>
      </c>
      <c r="CL1190" s="209">
        <f t="shared" si="669"/>
        <v>0</v>
      </c>
      <c r="CM1190" s="209">
        <f t="shared" si="669"/>
        <v>0</v>
      </c>
      <c r="CN1190" s="209">
        <f t="shared" si="669"/>
        <v>0</v>
      </c>
      <c r="CO1190" s="209">
        <f t="shared" si="669"/>
        <v>0</v>
      </c>
      <c r="CP1190" s="209">
        <f t="shared" si="669"/>
        <v>0</v>
      </c>
    </row>
    <row r="1191" spans="2:94" ht="12.75" customHeight="1" outlineLevel="1" x14ac:dyDescent="0.2"/>
    <row r="1192" spans="2:94" ht="12.75" customHeight="1" outlineLevel="1" x14ac:dyDescent="0.2">
      <c r="B1192" s="3" t="s">
        <v>397</v>
      </c>
      <c r="J1192" s="5" t="s">
        <v>62</v>
      </c>
      <c r="L1192" s="331">
        <f>IRR(R1190:CP1190)</f>
        <v>0.14141703254251525</v>
      </c>
    </row>
    <row r="1193" spans="2:94" ht="12.75" customHeight="1" outlineLevel="1" x14ac:dyDescent="0.2"/>
    <row r="1194" spans="2:94" ht="12.75" customHeight="1" outlineLevel="1" x14ac:dyDescent="0.2">
      <c r="B1194" s="41" t="s">
        <v>74</v>
      </c>
    </row>
    <row r="1195" spans="2:94" ht="12.75" customHeight="1" outlineLevel="1" x14ac:dyDescent="0.2"/>
    <row r="1196" spans="2:94" ht="12.75" customHeight="1" outlineLevel="1" x14ac:dyDescent="0.2">
      <c r="B1196" s="3" t="s">
        <v>398</v>
      </c>
      <c r="J1196" s="5" t="s">
        <v>5</v>
      </c>
      <c r="P1196" s="127">
        <f t="shared" ref="P1196:P1202" si="670">SUM(R1196:CP1196)</f>
        <v>51.787399857521208</v>
      </c>
      <c r="R1196" s="155">
        <f t="shared" ref="R1196:AW1196" si="671">R595</f>
        <v>0</v>
      </c>
      <c r="S1196" s="155">
        <f t="shared" si="671"/>
        <v>0</v>
      </c>
      <c r="T1196" s="155">
        <f t="shared" si="671"/>
        <v>0</v>
      </c>
      <c r="U1196" s="155">
        <f t="shared" si="671"/>
        <v>51.787399857521208</v>
      </c>
      <c r="V1196" s="155">
        <f t="shared" si="671"/>
        <v>0</v>
      </c>
      <c r="W1196" s="155">
        <f t="shared" si="671"/>
        <v>0</v>
      </c>
      <c r="X1196" s="155">
        <f t="shared" si="671"/>
        <v>0</v>
      </c>
      <c r="Y1196" s="155">
        <f t="shared" si="671"/>
        <v>0</v>
      </c>
      <c r="Z1196" s="155">
        <f t="shared" si="671"/>
        <v>0</v>
      </c>
      <c r="AA1196" s="155">
        <f t="shared" si="671"/>
        <v>0</v>
      </c>
      <c r="AB1196" s="155">
        <f t="shared" si="671"/>
        <v>0</v>
      </c>
      <c r="AC1196" s="155">
        <f t="shared" si="671"/>
        <v>0</v>
      </c>
      <c r="AD1196" s="155">
        <f t="shared" si="671"/>
        <v>0</v>
      </c>
      <c r="AE1196" s="155">
        <f t="shared" si="671"/>
        <v>0</v>
      </c>
      <c r="AF1196" s="155">
        <f t="shared" si="671"/>
        <v>0</v>
      </c>
      <c r="AG1196" s="155">
        <f t="shared" si="671"/>
        <v>0</v>
      </c>
      <c r="AH1196" s="155">
        <f t="shared" si="671"/>
        <v>0</v>
      </c>
      <c r="AI1196" s="155">
        <f t="shared" si="671"/>
        <v>0</v>
      </c>
      <c r="AJ1196" s="155">
        <f t="shared" si="671"/>
        <v>0</v>
      </c>
      <c r="AK1196" s="155">
        <f t="shared" si="671"/>
        <v>0</v>
      </c>
      <c r="AL1196" s="155">
        <f t="shared" si="671"/>
        <v>0</v>
      </c>
      <c r="AM1196" s="155">
        <f t="shared" si="671"/>
        <v>0</v>
      </c>
      <c r="AN1196" s="155">
        <f t="shared" si="671"/>
        <v>0</v>
      </c>
      <c r="AO1196" s="155">
        <f t="shared" si="671"/>
        <v>0</v>
      </c>
      <c r="AP1196" s="155">
        <f t="shared" si="671"/>
        <v>0</v>
      </c>
      <c r="AQ1196" s="155">
        <f t="shared" si="671"/>
        <v>0</v>
      </c>
      <c r="AR1196" s="155">
        <f t="shared" si="671"/>
        <v>0</v>
      </c>
      <c r="AS1196" s="155">
        <f t="shared" si="671"/>
        <v>0</v>
      </c>
      <c r="AT1196" s="155">
        <f t="shared" si="671"/>
        <v>0</v>
      </c>
      <c r="AU1196" s="155">
        <f t="shared" si="671"/>
        <v>0</v>
      </c>
      <c r="AV1196" s="155">
        <f t="shared" si="671"/>
        <v>0</v>
      </c>
      <c r="AW1196" s="155">
        <f t="shared" si="671"/>
        <v>0</v>
      </c>
      <c r="AX1196" s="155">
        <f t="shared" ref="AX1196:CC1196" si="672">AX595</f>
        <v>0</v>
      </c>
      <c r="AY1196" s="155">
        <f t="shared" si="672"/>
        <v>0</v>
      </c>
      <c r="AZ1196" s="155">
        <f t="shared" si="672"/>
        <v>0</v>
      </c>
      <c r="BA1196" s="155">
        <f t="shared" si="672"/>
        <v>0</v>
      </c>
      <c r="BB1196" s="155">
        <f t="shared" si="672"/>
        <v>0</v>
      </c>
      <c r="BC1196" s="155">
        <f t="shared" si="672"/>
        <v>0</v>
      </c>
      <c r="BD1196" s="155">
        <f t="shared" si="672"/>
        <v>0</v>
      </c>
      <c r="BE1196" s="155">
        <f t="shared" si="672"/>
        <v>0</v>
      </c>
      <c r="BF1196" s="155">
        <f t="shared" si="672"/>
        <v>0</v>
      </c>
      <c r="BG1196" s="155">
        <f t="shared" si="672"/>
        <v>0</v>
      </c>
      <c r="BH1196" s="155">
        <f t="shared" si="672"/>
        <v>0</v>
      </c>
      <c r="BI1196" s="155">
        <f t="shared" si="672"/>
        <v>0</v>
      </c>
      <c r="BJ1196" s="155">
        <f t="shared" si="672"/>
        <v>0</v>
      </c>
      <c r="BK1196" s="155">
        <f t="shared" si="672"/>
        <v>0</v>
      </c>
      <c r="BL1196" s="155">
        <f t="shared" si="672"/>
        <v>0</v>
      </c>
      <c r="BM1196" s="155">
        <f t="shared" si="672"/>
        <v>0</v>
      </c>
      <c r="BN1196" s="155">
        <f t="shared" si="672"/>
        <v>0</v>
      </c>
      <c r="BO1196" s="155">
        <f t="shared" si="672"/>
        <v>0</v>
      </c>
      <c r="BP1196" s="155">
        <f t="shared" si="672"/>
        <v>0</v>
      </c>
      <c r="BQ1196" s="155">
        <f t="shared" si="672"/>
        <v>0</v>
      </c>
      <c r="BR1196" s="155">
        <f t="shared" si="672"/>
        <v>0</v>
      </c>
      <c r="BS1196" s="155">
        <f t="shared" si="672"/>
        <v>0</v>
      </c>
      <c r="BT1196" s="155">
        <f t="shared" si="672"/>
        <v>0</v>
      </c>
      <c r="BU1196" s="155">
        <f t="shared" si="672"/>
        <v>0</v>
      </c>
      <c r="BV1196" s="155">
        <f t="shared" si="672"/>
        <v>0</v>
      </c>
      <c r="BW1196" s="155">
        <f t="shared" si="672"/>
        <v>0</v>
      </c>
      <c r="BX1196" s="155">
        <f t="shared" si="672"/>
        <v>0</v>
      </c>
      <c r="BY1196" s="155">
        <f t="shared" si="672"/>
        <v>0</v>
      </c>
      <c r="BZ1196" s="155">
        <f t="shared" si="672"/>
        <v>0</v>
      </c>
      <c r="CA1196" s="155">
        <f t="shared" si="672"/>
        <v>0</v>
      </c>
      <c r="CB1196" s="155">
        <f t="shared" si="672"/>
        <v>0</v>
      </c>
      <c r="CC1196" s="155">
        <f t="shared" si="672"/>
        <v>0</v>
      </c>
      <c r="CD1196" s="155">
        <f t="shared" ref="CD1196:CP1196" si="673">CD595</f>
        <v>0</v>
      </c>
      <c r="CE1196" s="155">
        <f t="shared" si="673"/>
        <v>0</v>
      </c>
      <c r="CF1196" s="155">
        <f t="shared" si="673"/>
        <v>0</v>
      </c>
      <c r="CG1196" s="155">
        <f t="shared" si="673"/>
        <v>0</v>
      </c>
      <c r="CH1196" s="155">
        <f t="shared" si="673"/>
        <v>0</v>
      </c>
      <c r="CI1196" s="155">
        <f t="shared" si="673"/>
        <v>0</v>
      </c>
      <c r="CJ1196" s="155">
        <f t="shared" si="673"/>
        <v>0</v>
      </c>
      <c r="CK1196" s="155">
        <f t="shared" si="673"/>
        <v>0</v>
      </c>
      <c r="CL1196" s="155">
        <f t="shared" si="673"/>
        <v>0</v>
      </c>
      <c r="CM1196" s="155">
        <f t="shared" si="673"/>
        <v>0</v>
      </c>
      <c r="CN1196" s="155">
        <f t="shared" si="673"/>
        <v>0</v>
      </c>
      <c r="CO1196" s="155">
        <f t="shared" si="673"/>
        <v>0</v>
      </c>
      <c r="CP1196" s="155">
        <f t="shared" si="673"/>
        <v>0</v>
      </c>
    </row>
    <row r="1197" spans="2:94" ht="12.75" customHeight="1" outlineLevel="1" x14ac:dyDescent="0.2">
      <c r="B1197" s="3" t="s">
        <v>399</v>
      </c>
      <c r="J1197" s="5" t="s">
        <v>5</v>
      </c>
      <c r="P1197" s="127">
        <f t="shared" si="670"/>
        <v>51.787399857521208</v>
      </c>
      <c r="R1197" s="155">
        <f t="shared" ref="R1197:AW1197" si="674">R596</f>
        <v>0</v>
      </c>
      <c r="S1197" s="155">
        <f t="shared" si="674"/>
        <v>0</v>
      </c>
      <c r="T1197" s="155">
        <f t="shared" si="674"/>
        <v>0</v>
      </c>
      <c r="U1197" s="155">
        <f t="shared" si="674"/>
        <v>51.787399857521208</v>
      </c>
      <c r="V1197" s="155">
        <f t="shared" si="674"/>
        <v>0</v>
      </c>
      <c r="W1197" s="155">
        <f t="shared" si="674"/>
        <v>0</v>
      </c>
      <c r="X1197" s="155">
        <f t="shared" si="674"/>
        <v>0</v>
      </c>
      <c r="Y1197" s="155">
        <f t="shared" si="674"/>
        <v>0</v>
      </c>
      <c r="Z1197" s="155">
        <f t="shared" si="674"/>
        <v>0</v>
      </c>
      <c r="AA1197" s="155">
        <f t="shared" si="674"/>
        <v>0</v>
      </c>
      <c r="AB1197" s="155">
        <f t="shared" si="674"/>
        <v>0</v>
      </c>
      <c r="AC1197" s="155">
        <f t="shared" si="674"/>
        <v>0</v>
      </c>
      <c r="AD1197" s="155">
        <f t="shared" si="674"/>
        <v>0</v>
      </c>
      <c r="AE1197" s="155">
        <f t="shared" si="674"/>
        <v>0</v>
      </c>
      <c r="AF1197" s="155">
        <f t="shared" si="674"/>
        <v>0</v>
      </c>
      <c r="AG1197" s="155">
        <f t="shared" si="674"/>
        <v>0</v>
      </c>
      <c r="AH1197" s="155">
        <f t="shared" si="674"/>
        <v>0</v>
      </c>
      <c r="AI1197" s="155">
        <f t="shared" si="674"/>
        <v>0</v>
      </c>
      <c r="AJ1197" s="155">
        <f t="shared" si="674"/>
        <v>0</v>
      </c>
      <c r="AK1197" s="155">
        <f t="shared" si="674"/>
        <v>0</v>
      </c>
      <c r="AL1197" s="155">
        <f t="shared" si="674"/>
        <v>0</v>
      </c>
      <c r="AM1197" s="155">
        <f t="shared" si="674"/>
        <v>0</v>
      </c>
      <c r="AN1197" s="155">
        <f t="shared" si="674"/>
        <v>0</v>
      </c>
      <c r="AO1197" s="155">
        <f t="shared" si="674"/>
        <v>0</v>
      </c>
      <c r="AP1197" s="155">
        <f t="shared" si="674"/>
        <v>0</v>
      </c>
      <c r="AQ1197" s="155">
        <f t="shared" si="674"/>
        <v>0</v>
      </c>
      <c r="AR1197" s="155">
        <f t="shared" si="674"/>
        <v>0</v>
      </c>
      <c r="AS1197" s="155">
        <f t="shared" si="674"/>
        <v>0</v>
      </c>
      <c r="AT1197" s="155">
        <f t="shared" si="674"/>
        <v>0</v>
      </c>
      <c r="AU1197" s="155">
        <f t="shared" si="674"/>
        <v>0</v>
      </c>
      <c r="AV1197" s="155">
        <f t="shared" si="674"/>
        <v>0</v>
      </c>
      <c r="AW1197" s="155">
        <f t="shared" si="674"/>
        <v>0</v>
      </c>
      <c r="AX1197" s="155">
        <f t="shared" ref="AX1197:CC1197" si="675">AX596</f>
        <v>0</v>
      </c>
      <c r="AY1197" s="155">
        <f t="shared" si="675"/>
        <v>0</v>
      </c>
      <c r="AZ1197" s="155">
        <f t="shared" si="675"/>
        <v>0</v>
      </c>
      <c r="BA1197" s="155">
        <f t="shared" si="675"/>
        <v>0</v>
      </c>
      <c r="BB1197" s="155">
        <f t="shared" si="675"/>
        <v>0</v>
      </c>
      <c r="BC1197" s="155">
        <f t="shared" si="675"/>
        <v>0</v>
      </c>
      <c r="BD1197" s="155">
        <f t="shared" si="675"/>
        <v>0</v>
      </c>
      <c r="BE1197" s="155">
        <f t="shared" si="675"/>
        <v>0</v>
      </c>
      <c r="BF1197" s="155">
        <f t="shared" si="675"/>
        <v>0</v>
      </c>
      <c r="BG1197" s="155">
        <f t="shared" si="675"/>
        <v>0</v>
      </c>
      <c r="BH1197" s="155">
        <f t="shared" si="675"/>
        <v>0</v>
      </c>
      <c r="BI1197" s="155">
        <f t="shared" si="675"/>
        <v>0</v>
      </c>
      <c r="BJ1197" s="155">
        <f t="shared" si="675"/>
        <v>0</v>
      </c>
      <c r="BK1197" s="155">
        <f t="shared" si="675"/>
        <v>0</v>
      </c>
      <c r="BL1197" s="155">
        <f t="shared" si="675"/>
        <v>0</v>
      </c>
      <c r="BM1197" s="155">
        <f t="shared" si="675"/>
        <v>0</v>
      </c>
      <c r="BN1197" s="155">
        <f t="shared" si="675"/>
        <v>0</v>
      </c>
      <c r="BO1197" s="155">
        <f t="shared" si="675"/>
        <v>0</v>
      </c>
      <c r="BP1197" s="155">
        <f t="shared" si="675"/>
        <v>0</v>
      </c>
      <c r="BQ1197" s="155">
        <f t="shared" si="675"/>
        <v>0</v>
      </c>
      <c r="BR1197" s="155">
        <f t="shared" si="675"/>
        <v>0</v>
      </c>
      <c r="BS1197" s="155">
        <f t="shared" si="675"/>
        <v>0</v>
      </c>
      <c r="BT1197" s="155">
        <f t="shared" si="675"/>
        <v>0</v>
      </c>
      <c r="BU1197" s="155">
        <f t="shared" si="675"/>
        <v>0</v>
      </c>
      <c r="BV1197" s="155">
        <f t="shared" si="675"/>
        <v>0</v>
      </c>
      <c r="BW1197" s="155">
        <f t="shared" si="675"/>
        <v>0</v>
      </c>
      <c r="BX1197" s="155">
        <f t="shared" si="675"/>
        <v>0</v>
      </c>
      <c r="BY1197" s="155">
        <f t="shared" si="675"/>
        <v>0</v>
      </c>
      <c r="BZ1197" s="155">
        <f t="shared" si="675"/>
        <v>0</v>
      </c>
      <c r="CA1197" s="155">
        <f t="shared" si="675"/>
        <v>0</v>
      </c>
      <c r="CB1197" s="155">
        <f t="shared" si="675"/>
        <v>0</v>
      </c>
      <c r="CC1197" s="155">
        <f t="shared" si="675"/>
        <v>0</v>
      </c>
      <c r="CD1197" s="155">
        <f t="shared" ref="CD1197:CP1197" si="676">CD596</f>
        <v>0</v>
      </c>
      <c r="CE1197" s="155">
        <f t="shared" si="676"/>
        <v>0</v>
      </c>
      <c r="CF1197" s="155">
        <f t="shared" si="676"/>
        <v>0</v>
      </c>
      <c r="CG1197" s="155">
        <f t="shared" si="676"/>
        <v>0</v>
      </c>
      <c r="CH1197" s="155">
        <f t="shared" si="676"/>
        <v>0</v>
      </c>
      <c r="CI1197" s="155">
        <f t="shared" si="676"/>
        <v>0</v>
      </c>
      <c r="CJ1197" s="155">
        <f t="shared" si="676"/>
        <v>0</v>
      </c>
      <c r="CK1197" s="155">
        <f t="shared" si="676"/>
        <v>0</v>
      </c>
      <c r="CL1197" s="155">
        <f t="shared" si="676"/>
        <v>0</v>
      </c>
      <c r="CM1197" s="155">
        <f t="shared" si="676"/>
        <v>0</v>
      </c>
      <c r="CN1197" s="155">
        <f t="shared" si="676"/>
        <v>0</v>
      </c>
      <c r="CO1197" s="155">
        <f t="shared" si="676"/>
        <v>0</v>
      </c>
      <c r="CP1197" s="155">
        <f t="shared" si="676"/>
        <v>0</v>
      </c>
    </row>
    <row r="1198" spans="2:94" ht="12.75" customHeight="1" outlineLevel="1" x14ac:dyDescent="0.2">
      <c r="B1198" s="3" t="s">
        <v>400</v>
      </c>
      <c r="J1198" s="5" t="s">
        <v>5</v>
      </c>
      <c r="P1198" s="127">
        <f t="shared" si="670"/>
        <v>24.64733917771683</v>
      </c>
      <c r="R1198" s="155">
        <f>'Financial Statements'!R78</f>
        <v>0</v>
      </c>
      <c r="S1198" s="155">
        <f>'Financial Statements'!S78</f>
        <v>0</v>
      </c>
      <c r="T1198" s="155">
        <f>'Financial Statements'!T78</f>
        <v>0</v>
      </c>
      <c r="U1198" s="155">
        <f>'Financial Statements'!U78</f>
        <v>0</v>
      </c>
      <c r="V1198" s="155">
        <f>'Financial Statements'!V78</f>
        <v>0</v>
      </c>
      <c r="W1198" s="155">
        <f>'Financial Statements'!W78</f>
        <v>0</v>
      </c>
      <c r="X1198" s="155">
        <f>'Financial Statements'!X78</f>
        <v>10.357479971504242</v>
      </c>
      <c r="Y1198" s="155">
        <f>'Financial Statements'!Y78</f>
        <v>9.7061085474922493</v>
      </c>
      <c r="Z1198" s="155">
        <f>'Financial Statements'!Z78</f>
        <v>4.5837506587203398</v>
      </c>
      <c r="AA1198" s="155">
        <f>'Financial Statements'!AA78</f>
        <v>0</v>
      </c>
      <c r="AB1198" s="155">
        <f>'Financial Statements'!AB78</f>
        <v>0</v>
      </c>
      <c r="AC1198" s="155">
        <f>'Financial Statements'!AC78</f>
        <v>0</v>
      </c>
      <c r="AD1198" s="155">
        <f>'Financial Statements'!AD78</f>
        <v>0</v>
      </c>
      <c r="AE1198" s="155">
        <f>'Financial Statements'!AE78</f>
        <v>0</v>
      </c>
      <c r="AF1198" s="155">
        <f>'Financial Statements'!AF78</f>
        <v>0</v>
      </c>
      <c r="AG1198" s="155">
        <f>'Financial Statements'!AG78</f>
        <v>0</v>
      </c>
      <c r="AH1198" s="155">
        <f>'Financial Statements'!AH78</f>
        <v>0</v>
      </c>
      <c r="AI1198" s="155">
        <f>'Financial Statements'!AI78</f>
        <v>0</v>
      </c>
      <c r="AJ1198" s="155">
        <f>'Financial Statements'!AJ78</f>
        <v>0</v>
      </c>
      <c r="AK1198" s="155">
        <f>'Financial Statements'!AK78</f>
        <v>0</v>
      </c>
      <c r="AL1198" s="155">
        <f>'Financial Statements'!AL78</f>
        <v>0</v>
      </c>
      <c r="AM1198" s="155">
        <f>'Financial Statements'!AM78</f>
        <v>0</v>
      </c>
      <c r="AN1198" s="155">
        <f>'Financial Statements'!AN78</f>
        <v>0</v>
      </c>
      <c r="AO1198" s="155">
        <f>'Financial Statements'!AO78</f>
        <v>0</v>
      </c>
      <c r="AP1198" s="155">
        <f>'Financial Statements'!AP78</f>
        <v>0</v>
      </c>
      <c r="AQ1198" s="155">
        <f>'Financial Statements'!AQ78</f>
        <v>0</v>
      </c>
      <c r="AR1198" s="155">
        <f>'Financial Statements'!AR78</f>
        <v>0</v>
      </c>
      <c r="AS1198" s="155">
        <f>'Financial Statements'!AS78</f>
        <v>0</v>
      </c>
      <c r="AT1198" s="155">
        <f>'Financial Statements'!AT78</f>
        <v>0</v>
      </c>
      <c r="AU1198" s="155">
        <f>'Financial Statements'!AU78</f>
        <v>0</v>
      </c>
      <c r="AV1198" s="155">
        <f>'Financial Statements'!AV78</f>
        <v>0</v>
      </c>
      <c r="AW1198" s="155">
        <f>'Financial Statements'!AW78</f>
        <v>0</v>
      </c>
      <c r="AX1198" s="155">
        <f>'Financial Statements'!AX78</f>
        <v>0</v>
      </c>
      <c r="AY1198" s="155">
        <f>'Financial Statements'!AY78</f>
        <v>0</v>
      </c>
      <c r="AZ1198" s="155">
        <f>'Financial Statements'!AZ78</f>
        <v>0</v>
      </c>
      <c r="BA1198" s="155">
        <f>'Financial Statements'!BA78</f>
        <v>0</v>
      </c>
      <c r="BB1198" s="155">
        <f>'Financial Statements'!BB78</f>
        <v>0</v>
      </c>
      <c r="BC1198" s="155">
        <f>'Financial Statements'!BC78</f>
        <v>0</v>
      </c>
      <c r="BD1198" s="155">
        <f>'Financial Statements'!BD78</f>
        <v>0</v>
      </c>
      <c r="BE1198" s="155">
        <f>'Financial Statements'!BE78</f>
        <v>0</v>
      </c>
      <c r="BF1198" s="155">
        <f>'Financial Statements'!BF78</f>
        <v>0</v>
      </c>
      <c r="BG1198" s="155">
        <f>'Financial Statements'!BG78</f>
        <v>0</v>
      </c>
      <c r="BH1198" s="155">
        <f>'Financial Statements'!BH78</f>
        <v>0</v>
      </c>
      <c r="BI1198" s="155">
        <f>'Financial Statements'!BI78</f>
        <v>0</v>
      </c>
      <c r="BJ1198" s="155">
        <f>'Financial Statements'!BJ78</f>
        <v>0</v>
      </c>
      <c r="BK1198" s="155">
        <f>'Financial Statements'!BK78</f>
        <v>0</v>
      </c>
      <c r="BL1198" s="155">
        <f>'Financial Statements'!BL78</f>
        <v>0</v>
      </c>
      <c r="BM1198" s="155">
        <f>'Financial Statements'!BM78</f>
        <v>0</v>
      </c>
      <c r="BN1198" s="155">
        <f>'Financial Statements'!BN78</f>
        <v>0</v>
      </c>
      <c r="BO1198" s="155">
        <f>'Financial Statements'!BO78</f>
        <v>0</v>
      </c>
      <c r="BP1198" s="155">
        <f>'Financial Statements'!BP78</f>
        <v>0</v>
      </c>
      <c r="BQ1198" s="155">
        <f>'Financial Statements'!BQ78</f>
        <v>0</v>
      </c>
      <c r="BR1198" s="155">
        <f>'Financial Statements'!BR78</f>
        <v>0</v>
      </c>
      <c r="BS1198" s="155">
        <f>'Financial Statements'!BS78</f>
        <v>0</v>
      </c>
      <c r="BT1198" s="155">
        <f>'Financial Statements'!BT78</f>
        <v>0</v>
      </c>
      <c r="BU1198" s="155">
        <f>'Financial Statements'!BU78</f>
        <v>0</v>
      </c>
      <c r="BV1198" s="155">
        <f>'Financial Statements'!BV78</f>
        <v>0</v>
      </c>
      <c r="BW1198" s="155">
        <f>'Financial Statements'!BW78</f>
        <v>0</v>
      </c>
      <c r="BX1198" s="155">
        <f>'Financial Statements'!BX78</f>
        <v>0</v>
      </c>
      <c r="BY1198" s="155">
        <f>'Financial Statements'!BY78</f>
        <v>0</v>
      </c>
      <c r="BZ1198" s="155">
        <f>'Financial Statements'!BZ78</f>
        <v>0</v>
      </c>
      <c r="CA1198" s="155">
        <f>'Financial Statements'!CA78</f>
        <v>0</v>
      </c>
      <c r="CB1198" s="155">
        <f>'Financial Statements'!CB78</f>
        <v>0</v>
      </c>
      <c r="CC1198" s="155">
        <f>'Financial Statements'!CC78</f>
        <v>0</v>
      </c>
      <c r="CD1198" s="155">
        <f>'Financial Statements'!CD78</f>
        <v>0</v>
      </c>
      <c r="CE1198" s="155">
        <f>'Financial Statements'!CE78</f>
        <v>0</v>
      </c>
      <c r="CF1198" s="155">
        <f>'Financial Statements'!CF78</f>
        <v>0</v>
      </c>
      <c r="CG1198" s="155">
        <f>'Financial Statements'!CG78</f>
        <v>0</v>
      </c>
      <c r="CH1198" s="155">
        <f>'Financial Statements'!CH78</f>
        <v>0</v>
      </c>
      <c r="CI1198" s="155">
        <f>'Financial Statements'!CI78</f>
        <v>0</v>
      </c>
      <c r="CJ1198" s="155">
        <f>'Financial Statements'!CJ78</f>
        <v>0</v>
      </c>
      <c r="CK1198" s="155">
        <f>'Financial Statements'!CK78</f>
        <v>0</v>
      </c>
      <c r="CL1198" s="155">
        <f>'Financial Statements'!CL78</f>
        <v>0</v>
      </c>
      <c r="CM1198" s="155">
        <f>'Financial Statements'!CM78</f>
        <v>0</v>
      </c>
      <c r="CN1198" s="155">
        <f>'Financial Statements'!CN78</f>
        <v>0</v>
      </c>
      <c r="CO1198" s="155">
        <f>'Financial Statements'!CO78</f>
        <v>0</v>
      </c>
      <c r="CP1198" s="155">
        <f>'Financial Statements'!CP78</f>
        <v>0</v>
      </c>
    </row>
    <row r="1199" spans="2:94" ht="12.75" customHeight="1" outlineLevel="1" x14ac:dyDescent="0.2">
      <c r="B1199" s="3" t="s">
        <v>401</v>
      </c>
      <c r="J1199" s="5" t="s">
        <v>5</v>
      </c>
      <c r="P1199" s="127">
        <f t="shared" si="670"/>
        <v>51.787399857521208</v>
      </c>
      <c r="R1199" s="155">
        <f>'Financial Statements'!R79</f>
        <v>0</v>
      </c>
      <c r="S1199" s="155">
        <f>'Financial Statements'!S79</f>
        <v>0</v>
      </c>
      <c r="T1199" s="155">
        <f>'Financial Statements'!T79</f>
        <v>0</v>
      </c>
      <c r="U1199" s="155">
        <f>'Financial Statements'!U79</f>
        <v>0</v>
      </c>
      <c r="V1199" s="155">
        <f>'Financial Statements'!V79</f>
        <v>0</v>
      </c>
      <c r="W1199" s="155">
        <f>'Financial Statements'!W79</f>
        <v>0</v>
      </c>
      <c r="X1199" s="155">
        <f>'Financial Statements'!X79</f>
        <v>3.2568571200599656</v>
      </c>
      <c r="Y1199" s="155">
        <f>'Financial Statements'!Y79</f>
        <v>25.61178944385955</v>
      </c>
      <c r="Z1199" s="155">
        <f>'Financial Statements'!Z79</f>
        <v>22.918753293601696</v>
      </c>
      <c r="AA1199" s="155">
        <f>'Financial Statements'!AA79</f>
        <v>0</v>
      </c>
      <c r="AB1199" s="155">
        <f>'Financial Statements'!AB79</f>
        <v>0</v>
      </c>
      <c r="AC1199" s="155">
        <f>'Financial Statements'!AC79</f>
        <v>0</v>
      </c>
      <c r="AD1199" s="155">
        <f>'Financial Statements'!AD79</f>
        <v>0</v>
      </c>
      <c r="AE1199" s="155">
        <f>'Financial Statements'!AE79</f>
        <v>0</v>
      </c>
      <c r="AF1199" s="155">
        <f>'Financial Statements'!AF79</f>
        <v>0</v>
      </c>
      <c r="AG1199" s="155">
        <f>'Financial Statements'!AG79</f>
        <v>0</v>
      </c>
      <c r="AH1199" s="155">
        <f>'Financial Statements'!AH79</f>
        <v>0</v>
      </c>
      <c r="AI1199" s="155">
        <f>'Financial Statements'!AI79</f>
        <v>0</v>
      </c>
      <c r="AJ1199" s="155">
        <f>'Financial Statements'!AJ79</f>
        <v>0</v>
      </c>
      <c r="AK1199" s="155">
        <f>'Financial Statements'!AK79</f>
        <v>0</v>
      </c>
      <c r="AL1199" s="155">
        <f>'Financial Statements'!AL79</f>
        <v>0</v>
      </c>
      <c r="AM1199" s="155">
        <f>'Financial Statements'!AM79</f>
        <v>0</v>
      </c>
      <c r="AN1199" s="155">
        <f>'Financial Statements'!AN79</f>
        <v>0</v>
      </c>
      <c r="AO1199" s="155">
        <f>'Financial Statements'!AO79</f>
        <v>0</v>
      </c>
      <c r="AP1199" s="155">
        <f>'Financial Statements'!AP79</f>
        <v>0</v>
      </c>
      <c r="AQ1199" s="155">
        <f>'Financial Statements'!AQ79</f>
        <v>0</v>
      </c>
      <c r="AR1199" s="155">
        <f>'Financial Statements'!AR79</f>
        <v>0</v>
      </c>
      <c r="AS1199" s="155">
        <f>'Financial Statements'!AS79</f>
        <v>0</v>
      </c>
      <c r="AT1199" s="155">
        <f>'Financial Statements'!AT79</f>
        <v>0</v>
      </c>
      <c r="AU1199" s="155">
        <f>'Financial Statements'!AU79</f>
        <v>0</v>
      </c>
      <c r="AV1199" s="155">
        <f>'Financial Statements'!AV79</f>
        <v>0</v>
      </c>
      <c r="AW1199" s="155">
        <f>'Financial Statements'!AW79</f>
        <v>0</v>
      </c>
      <c r="AX1199" s="155">
        <f>'Financial Statements'!AX79</f>
        <v>0</v>
      </c>
      <c r="AY1199" s="155">
        <f>'Financial Statements'!AY79</f>
        <v>0</v>
      </c>
      <c r="AZ1199" s="155">
        <f>'Financial Statements'!AZ79</f>
        <v>0</v>
      </c>
      <c r="BA1199" s="155">
        <f>'Financial Statements'!BA79</f>
        <v>0</v>
      </c>
      <c r="BB1199" s="155">
        <f>'Financial Statements'!BB79</f>
        <v>0</v>
      </c>
      <c r="BC1199" s="155">
        <f>'Financial Statements'!BC79</f>
        <v>0</v>
      </c>
      <c r="BD1199" s="155">
        <f>'Financial Statements'!BD79</f>
        <v>0</v>
      </c>
      <c r="BE1199" s="155">
        <f>'Financial Statements'!BE79</f>
        <v>0</v>
      </c>
      <c r="BF1199" s="155">
        <f>'Financial Statements'!BF79</f>
        <v>0</v>
      </c>
      <c r="BG1199" s="155">
        <f>'Financial Statements'!BG79</f>
        <v>0</v>
      </c>
      <c r="BH1199" s="155">
        <f>'Financial Statements'!BH79</f>
        <v>0</v>
      </c>
      <c r="BI1199" s="155">
        <f>'Financial Statements'!BI79</f>
        <v>0</v>
      </c>
      <c r="BJ1199" s="155">
        <f>'Financial Statements'!BJ79</f>
        <v>0</v>
      </c>
      <c r="BK1199" s="155">
        <f>'Financial Statements'!BK79</f>
        <v>0</v>
      </c>
      <c r="BL1199" s="155">
        <f>'Financial Statements'!BL79</f>
        <v>0</v>
      </c>
      <c r="BM1199" s="155">
        <f>'Financial Statements'!BM79</f>
        <v>0</v>
      </c>
      <c r="BN1199" s="155">
        <f>'Financial Statements'!BN79</f>
        <v>0</v>
      </c>
      <c r="BO1199" s="155">
        <f>'Financial Statements'!BO79</f>
        <v>0</v>
      </c>
      <c r="BP1199" s="155">
        <f>'Financial Statements'!BP79</f>
        <v>0</v>
      </c>
      <c r="BQ1199" s="155">
        <f>'Financial Statements'!BQ79</f>
        <v>0</v>
      </c>
      <c r="BR1199" s="155">
        <f>'Financial Statements'!BR79</f>
        <v>0</v>
      </c>
      <c r="BS1199" s="155">
        <f>'Financial Statements'!BS79</f>
        <v>0</v>
      </c>
      <c r="BT1199" s="155">
        <f>'Financial Statements'!BT79</f>
        <v>0</v>
      </c>
      <c r="BU1199" s="155">
        <f>'Financial Statements'!BU79</f>
        <v>0</v>
      </c>
      <c r="BV1199" s="155">
        <f>'Financial Statements'!BV79</f>
        <v>0</v>
      </c>
      <c r="BW1199" s="155">
        <f>'Financial Statements'!BW79</f>
        <v>0</v>
      </c>
      <c r="BX1199" s="155">
        <f>'Financial Statements'!BX79</f>
        <v>0</v>
      </c>
      <c r="BY1199" s="155">
        <f>'Financial Statements'!BY79</f>
        <v>0</v>
      </c>
      <c r="BZ1199" s="155">
        <f>'Financial Statements'!BZ79</f>
        <v>0</v>
      </c>
      <c r="CA1199" s="155">
        <f>'Financial Statements'!CA79</f>
        <v>0</v>
      </c>
      <c r="CB1199" s="155">
        <f>'Financial Statements'!CB79</f>
        <v>0</v>
      </c>
      <c r="CC1199" s="155">
        <f>'Financial Statements'!CC79</f>
        <v>0</v>
      </c>
      <c r="CD1199" s="155">
        <f>'Financial Statements'!CD79</f>
        <v>0</v>
      </c>
      <c r="CE1199" s="155">
        <f>'Financial Statements'!CE79</f>
        <v>0</v>
      </c>
      <c r="CF1199" s="155">
        <f>'Financial Statements'!CF79</f>
        <v>0</v>
      </c>
      <c r="CG1199" s="155">
        <f>'Financial Statements'!CG79</f>
        <v>0</v>
      </c>
      <c r="CH1199" s="155">
        <f>'Financial Statements'!CH79</f>
        <v>0</v>
      </c>
      <c r="CI1199" s="155">
        <f>'Financial Statements'!CI79</f>
        <v>0</v>
      </c>
      <c r="CJ1199" s="155">
        <f>'Financial Statements'!CJ79</f>
        <v>0</v>
      </c>
      <c r="CK1199" s="155">
        <f>'Financial Statements'!CK79</f>
        <v>0</v>
      </c>
      <c r="CL1199" s="155">
        <f>'Financial Statements'!CL79</f>
        <v>0</v>
      </c>
      <c r="CM1199" s="155">
        <f>'Financial Statements'!CM79</f>
        <v>0</v>
      </c>
      <c r="CN1199" s="155">
        <f>'Financial Statements'!CN79</f>
        <v>0</v>
      </c>
      <c r="CO1199" s="155">
        <f>'Financial Statements'!CO79</f>
        <v>0</v>
      </c>
      <c r="CP1199" s="155">
        <f>'Financial Statements'!CP79</f>
        <v>0</v>
      </c>
    </row>
    <row r="1200" spans="2:94" ht="12.75" customHeight="1" outlineLevel="1" x14ac:dyDescent="0.2">
      <c r="B1200" s="3" t="s">
        <v>212</v>
      </c>
      <c r="J1200" s="5" t="s">
        <v>5</v>
      </c>
      <c r="P1200" s="127">
        <f t="shared" ca="1" si="670"/>
        <v>2517.9456479769224</v>
      </c>
      <c r="R1200" s="155">
        <f ca="1">'Financial Statements'!R80</f>
        <v>0</v>
      </c>
      <c r="S1200" s="155">
        <f ca="1">'Financial Statements'!S80</f>
        <v>0</v>
      </c>
      <c r="T1200" s="155">
        <f ca="1">'Financial Statements'!T80</f>
        <v>0</v>
      </c>
      <c r="U1200" s="155">
        <f ca="1">'Financial Statements'!U80</f>
        <v>0</v>
      </c>
      <c r="V1200" s="155">
        <f ca="1">'Financial Statements'!V80</f>
        <v>0</v>
      </c>
      <c r="W1200" s="155">
        <f ca="1">'Financial Statements'!W80</f>
        <v>0</v>
      </c>
      <c r="X1200" s="155">
        <f ca="1">'Financial Statements'!X80</f>
        <v>0</v>
      </c>
      <c r="Y1200" s="155">
        <f ca="1">'Financial Statements'!Y80</f>
        <v>1.000409564538181</v>
      </c>
      <c r="Z1200" s="155">
        <f ca="1">'Financial Statements'!Z80</f>
        <v>13.636377736274561</v>
      </c>
      <c r="AA1200" s="155">
        <f ca="1">'Financial Statements'!AA80</f>
        <v>49.516298895731595</v>
      </c>
      <c r="AB1200" s="155">
        <f ca="1">'Financial Statements'!AB80</f>
        <v>37.947316212852584</v>
      </c>
      <c r="AC1200" s="155">
        <f ca="1">'Financial Statements'!AC80</f>
        <v>29.867564776367161</v>
      </c>
      <c r="AD1200" s="155">
        <f ca="1">'Financial Statements'!AD80</f>
        <v>42.173672447189595</v>
      </c>
      <c r="AE1200" s="155">
        <f ca="1">'Financial Statements'!AE80</f>
        <v>48.92329088341296</v>
      </c>
      <c r="AF1200" s="155">
        <f ca="1">'Financial Statements'!AF80</f>
        <v>57.190051098567203</v>
      </c>
      <c r="AG1200" s="155">
        <f ca="1">'Financial Statements'!AG80</f>
        <v>74.340611628852614</v>
      </c>
      <c r="AH1200" s="155">
        <f ca="1">'Financial Statements'!AH80</f>
        <v>55.843987953905312</v>
      </c>
      <c r="AI1200" s="155">
        <f ca="1">'Financial Statements'!AI80</f>
        <v>38.466735302896261</v>
      </c>
      <c r="AJ1200" s="155">
        <f ca="1">'Financial Statements'!AJ80</f>
        <v>62.181128708246156</v>
      </c>
      <c r="AK1200" s="155">
        <f ca="1">'Financial Statements'!AK80</f>
        <v>52.915968383608174</v>
      </c>
      <c r="AL1200" s="155">
        <f ca="1">'Financial Statements'!AL80</f>
        <v>90.687699936719241</v>
      </c>
      <c r="AM1200" s="155">
        <f ca="1">'Financial Statements'!AM80</f>
        <v>69.255451922005108</v>
      </c>
      <c r="AN1200" s="155">
        <f ca="1">'Financial Statements'!AN80</f>
        <v>60.921425386707817</v>
      </c>
      <c r="AO1200" s="155">
        <f ca="1">'Financial Statements'!AO80</f>
        <v>116.31824895024135</v>
      </c>
      <c r="AP1200" s="155">
        <f ca="1">'Financial Statements'!AP80</f>
        <v>121.42817602848082</v>
      </c>
      <c r="AQ1200" s="155">
        <f ca="1">'Financial Statements'!AQ80</f>
        <v>98.315197411027015</v>
      </c>
      <c r="AR1200" s="155">
        <f ca="1">'Financial Statements'!AR80</f>
        <v>138.16675260346582</v>
      </c>
      <c r="AS1200" s="155">
        <f ca="1">'Financial Statements'!AS80</f>
        <v>290.61933893215416</v>
      </c>
      <c r="AT1200" s="155">
        <f ca="1">'Financial Statements'!AT80</f>
        <v>294.47160367440154</v>
      </c>
      <c r="AU1200" s="155">
        <f ca="1">'Financial Statements'!AU80</f>
        <v>306.75843308060655</v>
      </c>
      <c r="AV1200" s="155">
        <f ca="1">'Financial Statements'!AV80</f>
        <v>302.01666300786621</v>
      </c>
      <c r="AW1200" s="155">
        <f ca="1">'Financial Statements'!AW80</f>
        <v>64.983243450804238</v>
      </c>
      <c r="AX1200" s="155">
        <f ca="1">'Financial Statements'!AX80</f>
        <v>0</v>
      </c>
      <c r="AY1200" s="155">
        <f ca="1">'Financial Statements'!AY80</f>
        <v>0</v>
      </c>
      <c r="AZ1200" s="155">
        <f ca="1">'Financial Statements'!AZ80</f>
        <v>0</v>
      </c>
      <c r="BA1200" s="155">
        <f ca="1">'Financial Statements'!BA80</f>
        <v>0</v>
      </c>
      <c r="BB1200" s="155">
        <f ca="1">'Financial Statements'!BB80</f>
        <v>0</v>
      </c>
      <c r="BC1200" s="155">
        <f ca="1">'Financial Statements'!BC80</f>
        <v>0</v>
      </c>
      <c r="BD1200" s="155">
        <f ca="1">'Financial Statements'!BD80</f>
        <v>0</v>
      </c>
      <c r="BE1200" s="155">
        <f ca="1">'Financial Statements'!BE80</f>
        <v>0</v>
      </c>
      <c r="BF1200" s="155">
        <f ca="1">'Financial Statements'!BF80</f>
        <v>0</v>
      </c>
      <c r="BG1200" s="155">
        <f ca="1">'Financial Statements'!BG80</f>
        <v>0</v>
      </c>
      <c r="BH1200" s="155">
        <f ca="1">'Financial Statements'!BH80</f>
        <v>0</v>
      </c>
      <c r="BI1200" s="155">
        <f ca="1">'Financial Statements'!BI80</f>
        <v>0</v>
      </c>
      <c r="BJ1200" s="155">
        <f ca="1">'Financial Statements'!BJ80</f>
        <v>0</v>
      </c>
      <c r="BK1200" s="155">
        <f ca="1">'Financial Statements'!BK80</f>
        <v>0</v>
      </c>
      <c r="BL1200" s="155">
        <f ca="1">'Financial Statements'!BL80</f>
        <v>0</v>
      </c>
      <c r="BM1200" s="155">
        <f ca="1">'Financial Statements'!BM80</f>
        <v>0</v>
      </c>
      <c r="BN1200" s="155">
        <f ca="1">'Financial Statements'!BN80</f>
        <v>0</v>
      </c>
      <c r="BO1200" s="155">
        <f ca="1">'Financial Statements'!BO80</f>
        <v>0</v>
      </c>
      <c r="BP1200" s="155">
        <f ca="1">'Financial Statements'!BP80</f>
        <v>0</v>
      </c>
      <c r="BQ1200" s="155">
        <f ca="1">'Financial Statements'!BQ80</f>
        <v>0</v>
      </c>
      <c r="BR1200" s="155">
        <f ca="1">'Financial Statements'!BR80</f>
        <v>0</v>
      </c>
      <c r="BS1200" s="155">
        <f ca="1">'Financial Statements'!BS80</f>
        <v>0</v>
      </c>
      <c r="BT1200" s="155">
        <f ca="1">'Financial Statements'!BT80</f>
        <v>0</v>
      </c>
      <c r="BU1200" s="155">
        <f ca="1">'Financial Statements'!BU80</f>
        <v>0</v>
      </c>
      <c r="BV1200" s="155">
        <f ca="1">'Financial Statements'!BV80</f>
        <v>0</v>
      </c>
      <c r="BW1200" s="155">
        <f ca="1">'Financial Statements'!BW80</f>
        <v>0</v>
      </c>
      <c r="BX1200" s="155">
        <f ca="1">'Financial Statements'!BX80</f>
        <v>0</v>
      </c>
      <c r="BY1200" s="155">
        <f ca="1">'Financial Statements'!BY80</f>
        <v>0</v>
      </c>
      <c r="BZ1200" s="155">
        <f ca="1">'Financial Statements'!BZ80</f>
        <v>0</v>
      </c>
      <c r="CA1200" s="155">
        <f ca="1">'Financial Statements'!CA80</f>
        <v>0</v>
      </c>
      <c r="CB1200" s="155">
        <f ca="1">'Financial Statements'!CB80</f>
        <v>0</v>
      </c>
      <c r="CC1200" s="155">
        <f ca="1">'Financial Statements'!CC80</f>
        <v>0</v>
      </c>
      <c r="CD1200" s="155">
        <f ca="1">'Financial Statements'!CD80</f>
        <v>0</v>
      </c>
      <c r="CE1200" s="155">
        <f ca="1">'Financial Statements'!CE80</f>
        <v>0</v>
      </c>
      <c r="CF1200" s="155">
        <f ca="1">'Financial Statements'!CF80</f>
        <v>0</v>
      </c>
      <c r="CG1200" s="155">
        <f ca="1">'Financial Statements'!CG80</f>
        <v>0</v>
      </c>
      <c r="CH1200" s="155">
        <f ca="1">'Financial Statements'!CH80</f>
        <v>0</v>
      </c>
      <c r="CI1200" s="155">
        <f ca="1">'Financial Statements'!CI80</f>
        <v>0</v>
      </c>
      <c r="CJ1200" s="155">
        <f ca="1">'Financial Statements'!CJ80</f>
        <v>0</v>
      </c>
      <c r="CK1200" s="155">
        <f ca="1">'Financial Statements'!CK80</f>
        <v>0</v>
      </c>
      <c r="CL1200" s="155">
        <f ca="1">'Financial Statements'!CL80</f>
        <v>0</v>
      </c>
      <c r="CM1200" s="155">
        <f ca="1">'Financial Statements'!CM80</f>
        <v>0</v>
      </c>
      <c r="CN1200" s="155">
        <f ca="1">'Financial Statements'!CN80</f>
        <v>0</v>
      </c>
      <c r="CO1200" s="155">
        <f ca="1">'Financial Statements'!CO80</f>
        <v>0</v>
      </c>
      <c r="CP1200" s="155">
        <f ca="1">'Financial Statements'!CP80</f>
        <v>0</v>
      </c>
    </row>
    <row r="1201" spans="2:94" ht="12.75" customHeight="1" outlineLevel="1" x14ac:dyDescent="0.2">
      <c r="B1201" s="13" t="s">
        <v>213</v>
      </c>
      <c r="C1201" s="13"/>
      <c r="D1201" s="13"/>
      <c r="E1201" s="13"/>
      <c r="F1201" s="13"/>
      <c r="G1201" s="13"/>
      <c r="H1201" s="13"/>
      <c r="I1201" s="157"/>
      <c r="J1201" s="14" t="s">
        <v>5</v>
      </c>
      <c r="K1201" s="13"/>
      <c r="L1201" s="13"/>
      <c r="M1201" s="13"/>
      <c r="N1201" s="13"/>
      <c r="O1201" s="13"/>
      <c r="P1201" s="177">
        <f t="shared" ca="1" si="670"/>
        <v>48.787399857521272</v>
      </c>
      <c r="Q1201" s="13"/>
      <c r="R1201" s="208">
        <f t="shared" ref="R1201:AW1201" ca="1" si="677">R1003</f>
        <v>0</v>
      </c>
      <c r="S1201" s="208">
        <f t="shared" ca="1" si="677"/>
        <v>0</v>
      </c>
      <c r="T1201" s="208">
        <f t="shared" ca="1" si="677"/>
        <v>0</v>
      </c>
      <c r="U1201" s="208">
        <f t="shared" ca="1" si="677"/>
        <v>0</v>
      </c>
      <c r="V1201" s="208">
        <f t="shared" ca="1" si="677"/>
        <v>0</v>
      </c>
      <c r="W1201" s="208">
        <f t="shared" ca="1" si="677"/>
        <v>0</v>
      </c>
      <c r="X1201" s="208">
        <f t="shared" ca="1" si="677"/>
        <v>0</v>
      </c>
      <c r="Y1201" s="208">
        <f t="shared" ca="1" si="677"/>
        <v>0</v>
      </c>
      <c r="Z1201" s="208">
        <f t="shared" ca="1" si="677"/>
        <v>0</v>
      </c>
      <c r="AA1201" s="208">
        <f t="shared" ca="1" si="677"/>
        <v>0</v>
      </c>
      <c r="AB1201" s="208">
        <f t="shared" ca="1" si="677"/>
        <v>0</v>
      </c>
      <c r="AC1201" s="208">
        <f t="shared" ca="1" si="677"/>
        <v>0</v>
      </c>
      <c r="AD1201" s="208">
        <f t="shared" ca="1" si="677"/>
        <v>0</v>
      </c>
      <c r="AE1201" s="208">
        <f t="shared" ca="1" si="677"/>
        <v>0</v>
      </c>
      <c r="AF1201" s="208">
        <f t="shared" ca="1" si="677"/>
        <v>0</v>
      </c>
      <c r="AG1201" s="208">
        <f t="shared" ca="1" si="677"/>
        <v>0</v>
      </c>
      <c r="AH1201" s="208">
        <f t="shared" ca="1" si="677"/>
        <v>0</v>
      </c>
      <c r="AI1201" s="208">
        <f t="shared" ca="1" si="677"/>
        <v>0</v>
      </c>
      <c r="AJ1201" s="208">
        <f t="shared" ca="1" si="677"/>
        <v>0</v>
      </c>
      <c r="AK1201" s="208">
        <f t="shared" ca="1" si="677"/>
        <v>0</v>
      </c>
      <c r="AL1201" s="208">
        <f t="shared" ca="1" si="677"/>
        <v>0</v>
      </c>
      <c r="AM1201" s="208">
        <f t="shared" ca="1" si="677"/>
        <v>0</v>
      </c>
      <c r="AN1201" s="208">
        <f t="shared" ca="1" si="677"/>
        <v>0</v>
      </c>
      <c r="AO1201" s="208">
        <f t="shared" ca="1" si="677"/>
        <v>0</v>
      </c>
      <c r="AP1201" s="208">
        <f t="shared" ca="1" si="677"/>
        <v>0</v>
      </c>
      <c r="AQ1201" s="208">
        <f t="shared" ca="1" si="677"/>
        <v>0</v>
      </c>
      <c r="AR1201" s="208">
        <f t="shared" ca="1" si="677"/>
        <v>0</v>
      </c>
      <c r="AS1201" s="208">
        <f t="shared" ca="1" si="677"/>
        <v>0</v>
      </c>
      <c r="AT1201" s="208">
        <f t="shared" ca="1" si="677"/>
        <v>0</v>
      </c>
      <c r="AU1201" s="208">
        <f t="shared" ca="1" si="677"/>
        <v>0</v>
      </c>
      <c r="AV1201" s="208">
        <f t="shared" ca="1" si="677"/>
        <v>0</v>
      </c>
      <c r="AW1201" s="208">
        <f t="shared" ca="1" si="677"/>
        <v>40.868676131283323</v>
      </c>
      <c r="AX1201" s="208">
        <f t="shared" ref="AX1201:CC1201" ca="1" si="678">AX1003</f>
        <v>7.918723726237948</v>
      </c>
      <c r="AY1201" s="208">
        <f t="shared" ca="1" si="678"/>
        <v>0</v>
      </c>
      <c r="AZ1201" s="208">
        <f t="shared" ca="1" si="678"/>
        <v>0</v>
      </c>
      <c r="BA1201" s="208">
        <f t="shared" ca="1" si="678"/>
        <v>0</v>
      </c>
      <c r="BB1201" s="208">
        <f t="shared" ca="1" si="678"/>
        <v>0</v>
      </c>
      <c r="BC1201" s="208">
        <f t="shared" ca="1" si="678"/>
        <v>0</v>
      </c>
      <c r="BD1201" s="208">
        <f t="shared" ca="1" si="678"/>
        <v>0</v>
      </c>
      <c r="BE1201" s="208">
        <f t="shared" ca="1" si="678"/>
        <v>0</v>
      </c>
      <c r="BF1201" s="208">
        <f t="shared" ca="1" si="678"/>
        <v>0</v>
      </c>
      <c r="BG1201" s="208">
        <f t="shared" ca="1" si="678"/>
        <v>0</v>
      </c>
      <c r="BH1201" s="208">
        <f t="shared" ca="1" si="678"/>
        <v>0</v>
      </c>
      <c r="BI1201" s="208">
        <f t="shared" ca="1" si="678"/>
        <v>0</v>
      </c>
      <c r="BJ1201" s="208">
        <f t="shared" ca="1" si="678"/>
        <v>0</v>
      </c>
      <c r="BK1201" s="208">
        <f t="shared" ca="1" si="678"/>
        <v>0</v>
      </c>
      <c r="BL1201" s="208">
        <f t="shared" ca="1" si="678"/>
        <v>0</v>
      </c>
      <c r="BM1201" s="208">
        <f t="shared" ca="1" si="678"/>
        <v>0</v>
      </c>
      <c r="BN1201" s="208">
        <f t="shared" ca="1" si="678"/>
        <v>0</v>
      </c>
      <c r="BO1201" s="208">
        <f t="shared" ca="1" si="678"/>
        <v>0</v>
      </c>
      <c r="BP1201" s="208">
        <f t="shared" ca="1" si="678"/>
        <v>0</v>
      </c>
      <c r="BQ1201" s="208">
        <f t="shared" ca="1" si="678"/>
        <v>0</v>
      </c>
      <c r="BR1201" s="208">
        <f t="shared" ca="1" si="678"/>
        <v>0</v>
      </c>
      <c r="BS1201" s="208">
        <f t="shared" ca="1" si="678"/>
        <v>0</v>
      </c>
      <c r="BT1201" s="208">
        <f t="shared" ca="1" si="678"/>
        <v>0</v>
      </c>
      <c r="BU1201" s="208">
        <f t="shared" ca="1" si="678"/>
        <v>0</v>
      </c>
      <c r="BV1201" s="208">
        <f t="shared" ca="1" si="678"/>
        <v>0</v>
      </c>
      <c r="BW1201" s="208">
        <f t="shared" ca="1" si="678"/>
        <v>0</v>
      </c>
      <c r="BX1201" s="208">
        <f t="shared" ca="1" si="678"/>
        <v>0</v>
      </c>
      <c r="BY1201" s="208">
        <f t="shared" ca="1" si="678"/>
        <v>0</v>
      </c>
      <c r="BZ1201" s="208">
        <f t="shared" ca="1" si="678"/>
        <v>0</v>
      </c>
      <c r="CA1201" s="208">
        <f t="shared" ca="1" si="678"/>
        <v>0</v>
      </c>
      <c r="CB1201" s="208">
        <f t="shared" ca="1" si="678"/>
        <v>0</v>
      </c>
      <c r="CC1201" s="208">
        <f t="shared" ca="1" si="678"/>
        <v>0</v>
      </c>
      <c r="CD1201" s="208">
        <f t="shared" ref="CD1201:CP1201" ca="1" si="679">CD1003</f>
        <v>0</v>
      </c>
      <c r="CE1201" s="208">
        <f t="shared" ca="1" si="679"/>
        <v>0</v>
      </c>
      <c r="CF1201" s="208">
        <f t="shared" ca="1" si="679"/>
        <v>0</v>
      </c>
      <c r="CG1201" s="208">
        <f t="shared" ca="1" si="679"/>
        <v>0</v>
      </c>
      <c r="CH1201" s="208">
        <f t="shared" ca="1" si="679"/>
        <v>0</v>
      </c>
      <c r="CI1201" s="208">
        <f t="shared" ca="1" si="679"/>
        <v>0</v>
      </c>
      <c r="CJ1201" s="208">
        <f t="shared" ca="1" si="679"/>
        <v>0</v>
      </c>
      <c r="CK1201" s="208">
        <f t="shared" ca="1" si="679"/>
        <v>0</v>
      </c>
      <c r="CL1201" s="208">
        <f t="shared" ca="1" si="679"/>
        <v>0</v>
      </c>
      <c r="CM1201" s="208">
        <f t="shared" ca="1" si="679"/>
        <v>0</v>
      </c>
      <c r="CN1201" s="208">
        <f t="shared" ca="1" si="679"/>
        <v>0</v>
      </c>
      <c r="CO1201" s="208">
        <f t="shared" ca="1" si="679"/>
        <v>0</v>
      </c>
      <c r="CP1201" s="208">
        <f t="shared" ca="1" si="679"/>
        <v>0</v>
      </c>
    </row>
    <row r="1202" spans="2:94" ht="12.75" customHeight="1" outlineLevel="1" x14ac:dyDescent="0.2">
      <c r="J1202" s="5" t="s">
        <v>5</v>
      </c>
      <c r="P1202" s="180">
        <f t="shared" ca="1" si="670"/>
        <v>2539.5929871546396</v>
      </c>
      <c r="R1202" s="209">
        <f ca="1">-SUM(R1196:R1197)+SUM(R1198:R1201)</f>
        <v>0</v>
      </c>
      <c r="S1202" s="209">
        <f t="shared" ref="S1202:CD1202" ca="1" si="680">-SUM(S1196:S1197)+SUM(S1198:S1201)</f>
        <v>0</v>
      </c>
      <c r="T1202" s="209">
        <f t="shared" ca="1" si="680"/>
        <v>0</v>
      </c>
      <c r="U1202" s="209">
        <f t="shared" ca="1" si="680"/>
        <v>-103.57479971504242</v>
      </c>
      <c r="V1202" s="209">
        <f t="shared" ca="1" si="680"/>
        <v>0</v>
      </c>
      <c r="W1202" s="209">
        <f t="shared" ca="1" si="680"/>
        <v>0</v>
      </c>
      <c r="X1202" s="209">
        <f t="shared" ca="1" si="680"/>
        <v>13.614337091564208</v>
      </c>
      <c r="Y1202" s="209">
        <f t="shared" ca="1" si="680"/>
        <v>36.31830755588998</v>
      </c>
      <c r="Z1202" s="209">
        <f t="shared" ca="1" si="680"/>
        <v>41.138881688596598</v>
      </c>
      <c r="AA1202" s="209">
        <f t="shared" ca="1" si="680"/>
        <v>49.516298895731595</v>
      </c>
      <c r="AB1202" s="209">
        <f t="shared" ca="1" si="680"/>
        <v>37.947316212852584</v>
      </c>
      <c r="AC1202" s="209">
        <f t="shared" ca="1" si="680"/>
        <v>29.867564776367161</v>
      </c>
      <c r="AD1202" s="209">
        <f t="shared" ca="1" si="680"/>
        <v>42.173672447189595</v>
      </c>
      <c r="AE1202" s="209">
        <f t="shared" ca="1" si="680"/>
        <v>48.92329088341296</v>
      </c>
      <c r="AF1202" s="209">
        <f t="shared" ca="1" si="680"/>
        <v>57.190051098567203</v>
      </c>
      <c r="AG1202" s="209">
        <f t="shared" ca="1" si="680"/>
        <v>74.340611628852614</v>
      </c>
      <c r="AH1202" s="209">
        <f t="shared" ca="1" si="680"/>
        <v>55.843987953905312</v>
      </c>
      <c r="AI1202" s="209">
        <f t="shared" ca="1" si="680"/>
        <v>38.466735302896261</v>
      </c>
      <c r="AJ1202" s="209">
        <f t="shared" ca="1" si="680"/>
        <v>62.181128708246156</v>
      </c>
      <c r="AK1202" s="209">
        <f t="shared" ca="1" si="680"/>
        <v>52.915968383608174</v>
      </c>
      <c r="AL1202" s="209">
        <f t="shared" ca="1" si="680"/>
        <v>90.687699936719241</v>
      </c>
      <c r="AM1202" s="209">
        <f t="shared" ca="1" si="680"/>
        <v>69.255451922005108</v>
      </c>
      <c r="AN1202" s="209">
        <f t="shared" ca="1" si="680"/>
        <v>60.921425386707817</v>
      </c>
      <c r="AO1202" s="209">
        <f t="shared" ca="1" si="680"/>
        <v>116.31824895024135</v>
      </c>
      <c r="AP1202" s="209">
        <f t="shared" ca="1" si="680"/>
        <v>121.42817602848082</v>
      </c>
      <c r="AQ1202" s="209">
        <f t="shared" ca="1" si="680"/>
        <v>98.315197411027015</v>
      </c>
      <c r="AR1202" s="209">
        <f t="shared" ca="1" si="680"/>
        <v>138.16675260346582</v>
      </c>
      <c r="AS1202" s="209">
        <f t="shared" ca="1" si="680"/>
        <v>290.61933893215416</v>
      </c>
      <c r="AT1202" s="209">
        <f t="shared" ca="1" si="680"/>
        <v>294.47160367440154</v>
      </c>
      <c r="AU1202" s="209">
        <f t="shared" ca="1" si="680"/>
        <v>306.75843308060655</v>
      </c>
      <c r="AV1202" s="209">
        <f t="shared" ca="1" si="680"/>
        <v>302.01666300786621</v>
      </c>
      <c r="AW1202" s="209">
        <f t="shared" ca="1" si="680"/>
        <v>105.85191958208756</v>
      </c>
      <c r="AX1202" s="209">
        <f t="shared" ca="1" si="680"/>
        <v>7.918723726237948</v>
      </c>
      <c r="AY1202" s="209">
        <f t="shared" ca="1" si="680"/>
        <v>0</v>
      </c>
      <c r="AZ1202" s="209">
        <f t="shared" ca="1" si="680"/>
        <v>0</v>
      </c>
      <c r="BA1202" s="209">
        <f t="shared" ca="1" si="680"/>
        <v>0</v>
      </c>
      <c r="BB1202" s="209">
        <f t="shared" ca="1" si="680"/>
        <v>0</v>
      </c>
      <c r="BC1202" s="209">
        <f t="shared" ca="1" si="680"/>
        <v>0</v>
      </c>
      <c r="BD1202" s="209">
        <f t="shared" ca="1" si="680"/>
        <v>0</v>
      </c>
      <c r="BE1202" s="209">
        <f t="shared" ca="1" si="680"/>
        <v>0</v>
      </c>
      <c r="BF1202" s="209">
        <f t="shared" ca="1" si="680"/>
        <v>0</v>
      </c>
      <c r="BG1202" s="209">
        <f t="shared" ca="1" si="680"/>
        <v>0</v>
      </c>
      <c r="BH1202" s="209">
        <f t="shared" ca="1" si="680"/>
        <v>0</v>
      </c>
      <c r="BI1202" s="209">
        <f t="shared" ca="1" si="680"/>
        <v>0</v>
      </c>
      <c r="BJ1202" s="209">
        <f t="shared" ca="1" si="680"/>
        <v>0</v>
      </c>
      <c r="BK1202" s="209">
        <f t="shared" ca="1" si="680"/>
        <v>0</v>
      </c>
      <c r="BL1202" s="209">
        <f t="shared" ca="1" si="680"/>
        <v>0</v>
      </c>
      <c r="BM1202" s="209">
        <f t="shared" ca="1" si="680"/>
        <v>0</v>
      </c>
      <c r="BN1202" s="209">
        <f t="shared" ca="1" si="680"/>
        <v>0</v>
      </c>
      <c r="BO1202" s="209">
        <f t="shared" ca="1" si="680"/>
        <v>0</v>
      </c>
      <c r="BP1202" s="209">
        <f t="shared" ca="1" si="680"/>
        <v>0</v>
      </c>
      <c r="BQ1202" s="209">
        <f t="shared" ca="1" si="680"/>
        <v>0</v>
      </c>
      <c r="BR1202" s="209">
        <f t="shared" ca="1" si="680"/>
        <v>0</v>
      </c>
      <c r="BS1202" s="209">
        <f t="shared" ca="1" si="680"/>
        <v>0</v>
      </c>
      <c r="BT1202" s="209">
        <f t="shared" ca="1" si="680"/>
        <v>0</v>
      </c>
      <c r="BU1202" s="209">
        <f t="shared" ca="1" si="680"/>
        <v>0</v>
      </c>
      <c r="BV1202" s="209">
        <f t="shared" ca="1" si="680"/>
        <v>0</v>
      </c>
      <c r="BW1202" s="209">
        <f t="shared" ca="1" si="680"/>
        <v>0</v>
      </c>
      <c r="BX1202" s="209">
        <f t="shared" ca="1" si="680"/>
        <v>0</v>
      </c>
      <c r="BY1202" s="209">
        <f t="shared" ca="1" si="680"/>
        <v>0</v>
      </c>
      <c r="BZ1202" s="209">
        <f t="shared" ca="1" si="680"/>
        <v>0</v>
      </c>
      <c r="CA1202" s="209">
        <f t="shared" ca="1" si="680"/>
        <v>0</v>
      </c>
      <c r="CB1202" s="209">
        <f t="shared" ca="1" si="680"/>
        <v>0</v>
      </c>
      <c r="CC1202" s="209">
        <f t="shared" ca="1" si="680"/>
        <v>0</v>
      </c>
      <c r="CD1202" s="209">
        <f t="shared" ca="1" si="680"/>
        <v>0</v>
      </c>
      <c r="CE1202" s="209">
        <f t="shared" ref="CE1202:CP1202" ca="1" si="681">-SUM(CE1196:CE1197)+SUM(CE1198:CE1201)</f>
        <v>0</v>
      </c>
      <c r="CF1202" s="209">
        <f t="shared" ca="1" si="681"/>
        <v>0</v>
      </c>
      <c r="CG1202" s="209">
        <f t="shared" ca="1" si="681"/>
        <v>0</v>
      </c>
      <c r="CH1202" s="209">
        <f t="shared" ca="1" si="681"/>
        <v>0</v>
      </c>
      <c r="CI1202" s="209">
        <f t="shared" ca="1" si="681"/>
        <v>0</v>
      </c>
      <c r="CJ1202" s="209">
        <f t="shared" ca="1" si="681"/>
        <v>0</v>
      </c>
      <c r="CK1202" s="209">
        <f t="shared" ca="1" si="681"/>
        <v>0</v>
      </c>
      <c r="CL1202" s="209">
        <f t="shared" ca="1" si="681"/>
        <v>0</v>
      </c>
      <c r="CM1202" s="209">
        <f t="shared" ca="1" si="681"/>
        <v>0</v>
      </c>
      <c r="CN1202" s="209">
        <f t="shared" ca="1" si="681"/>
        <v>0</v>
      </c>
      <c r="CO1202" s="209">
        <f t="shared" ca="1" si="681"/>
        <v>0</v>
      </c>
      <c r="CP1202" s="209">
        <f t="shared" ca="1" si="681"/>
        <v>0</v>
      </c>
    </row>
    <row r="1203" spans="2:94" ht="12.75" customHeight="1" outlineLevel="1" x14ac:dyDescent="0.2"/>
    <row r="1204" spans="2:94" ht="12.75" customHeight="1" outlineLevel="1" x14ac:dyDescent="0.2">
      <c r="B1204" s="3" t="s">
        <v>397</v>
      </c>
      <c r="J1204" s="5" t="s">
        <v>62</v>
      </c>
      <c r="L1204" s="331">
        <f ca="1">IRR(R1202:CP1202)</f>
        <v>0.24946996483815376</v>
      </c>
    </row>
    <row r="1205" spans="2:94" ht="12.75" customHeight="1" outlineLevel="1" x14ac:dyDescent="0.2"/>
    <row r="1206" spans="2:94" ht="12.75" customHeight="1" outlineLevel="1" x14ac:dyDescent="0.2"/>
    <row r="1207" spans="2:94" ht="12.75" customHeight="1" outlineLevel="1" x14ac:dyDescent="0.2">
      <c r="B1207" s="41" t="str">
        <f>Input_Scen!C149</f>
        <v>Equatorial Holdings</v>
      </c>
    </row>
    <row r="1208" spans="2:94" ht="12.75" customHeight="1" outlineLevel="1" x14ac:dyDescent="0.2"/>
    <row r="1209" spans="2:94" ht="12.75" customHeight="1" outlineLevel="1" x14ac:dyDescent="0.2">
      <c r="B1209" s="3" t="s">
        <v>398</v>
      </c>
      <c r="J1209" s="5" t="s">
        <v>5</v>
      </c>
      <c r="L1209" s="331">
        <f>Input_Scen!$J$149/(1-Input_Scen!$J$148)</f>
        <v>1</v>
      </c>
      <c r="P1209" s="127">
        <f t="shared" ref="P1209:P1215" si="682">SUM(R1209:CP1209)</f>
        <v>51.787399857521208</v>
      </c>
      <c r="R1209" s="155">
        <f t="shared" ref="R1209:AW1209" si="683">R1196*$L1209</f>
        <v>0</v>
      </c>
      <c r="S1209" s="155">
        <f t="shared" si="683"/>
        <v>0</v>
      </c>
      <c r="T1209" s="155">
        <f t="shared" si="683"/>
        <v>0</v>
      </c>
      <c r="U1209" s="155">
        <f t="shared" si="683"/>
        <v>51.787399857521208</v>
      </c>
      <c r="V1209" s="155">
        <f t="shared" si="683"/>
        <v>0</v>
      </c>
      <c r="W1209" s="155">
        <f t="shared" si="683"/>
        <v>0</v>
      </c>
      <c r="X1209" s="155">
        <f t="shared" si="683"/>
        <v>0</v>
      </c>
      <c r="Y1209" s="155">
        <f t="shared" si="683"/>
        <v>0</v>
      </c>
      <c r="Z1209" s="155">
        <f t="shared" si="683"/>
        <v>0</v>
      </c>
      <c r="AA1209" s="155">
        <f t="shared" si="683"/>
        <v>0</v>
      </c>
      <c r="AB1209" s="155">
        <f t="shared" si="683"/>
        <v>0</v>
      </c>
      <c r="AC1209" s="155">
        <f t="shared" si="683"/>
        <v>0</v>
      </c>
      <c r="AD1209" s="155">
        <f t="shared" si="683"/>
        <v>0</v>
      </c>
      <c r="AE1209" s="155">
        <f t="shared" si="683"/>
        <v>0</v>
      </c>
      <c r="AF1209" s="155">
        <f t="shared" si="683"/>
        <v>0</v>
      </c>
      <c r="AG1209" s="155">
        <f t="shared" si="683"/>
        <v>0</v>
      </c>
      <c r="AH1209" s="155">
        <f t="shared" si="683"/>
        <v>0</v>
      </c>
      <c r="AI1209" s="155">
        <f t="shared" si="683"/>
        <v>0</v>
      </c>
      <c r="AJ1209" s="155">
        <f t="shared" si="683"/>
        <v>0</v>
      </c>
      <c r="AK1209" s="155">
        <f t="shared" si="683"/>
        <v>0</v>
      </c>
      <c r="AL1209" s="155">
        <f t="shared" si="683"/>
        <v>0</v>
      </c>
      <c r="AM1209" s="155">
        <f t="shared" si="683"/>
        <v>0</v>
      </c>
      <c r="AN1209" s="155">
        <f t="shared" si="683"/>
        <v>0</v>
      </c>
      <c r="AO1209" s="155">
        <f t="shared" si="683"/>
        <v>0</v>
      </c>
      <c r="AP1209" s="155">
        <f t="shared" si="683"/>
        <v>0</v>
      </c>
      <c r="AQ1209" s="155">
        <f t="shared" si="683"/>
        <v>0</v>
      </c>
      <c r="AR1209" s="155">
        <f t="shared" si="683"/>
        <v>0</v>
      </c>
      <c r="AS1209" s="155">
        <f t="shared" si="683"/>
        <v>0</v>
      </c>
      <c r="AT1209" s="155">
        <f t="shared" si="683"/>
        <v>0</v>
      </c>
      <c r="AU1209" s="155">
        <f t="shared" si="683"/>
        <v>0</v>
      </c>
      <c r="AV1209" s="155">
        <f t="shared" si="683"/>
        <v>0</v>
      </c>
      <c r="AW1209" s="155">
        <f t="shared" si="683"/>
        <v>0</v>
      </c>
      <c r="AX1209" s="155">
        <f t="shared" ref="AX1209:CC1209" si="684">AX1196*$L1209</f>
        <v>0</v>
      </c>
      <c r="AY1209" s="155">
        <f t="shared" si="684"/>
        <v>0</v>
      </c>
      <c r="AZ1209" s="155">
        <f t="shared" si="684"/>
        <v>0</v>
      </c>
      <c r="BA1209" s="155">
        <f t="shared" si="684"/>
        <v>0</v>
      </c>
      <c r="BB1209" s="155">
        <f t="shared" si="684"/>
        <v>0</v>
      </c>
      <c r="BC1209" s="155">
        <f t="shared" si="684"/>
        <v>0</v>
      </c>
      <c r="BD1209" s="155">
        <f t="shared" si="684"/>
        <v>0</v>
      </c>
      <c r="BE1209" s="155">
        <f t="shared" si="684"/>
        <v>0</v>
      </c>
      <c r="BF1209" s="155">
        <f t="shared" si="684"/>
        <v>0</v>
      </c>
      <c r="BG1209" s="155">
        <f t="shared" si="684"/>
        <v>0</v>
      </c>
      <c r="BH1209" s="155">
        <f t="shared" si="684"/>
        <v>0</v>
      </c>
      <c r="BI1209" s="155">
        <f t="shared" si="684"/>
        <v>0</v>
      </c>
      <c r="BJ1209" s="155">
        <f t="shared" si="684"/>
        <v>0</v>
      </c>
      <c r="BK1209" s="155">
        <f t="shared" si="684"/>
        <v>0</v>
      </c>
      <c r="BL1209" s="155">
        <f t="shared" si="684"/>
        <v>0</v>
      </c>
      <c r="BM1209" s="155">
        <f t="shared" si="684"/>
        <v>0</v>
      </c>
      <c r="BN1209" s="155">
        <f t="shared" si="684"/>
        <v>0</v>
      </c>
      <c r="BO1209" s="155">
        <f t="shared" si="684"/>
        <v>0</v>
      </c>
      <c r="BP1209" s="155">
        <f t="shared" si="684"/>
        <v>0</v>
      </c>
      <c r="BQ1209" s="155">
        <f t="shared" si="684"/>
        <v>0</v>
      </c>
      <c r="BR1209" s="155">
        <f t="shared" si="684"/>
        <v>0</v>
      </c>
      <c r="BS1209" s="155">
        <f t="shared" si="684"/>
        <v>0</v>
      </c>
      <c r="BT1209" s="155">
        <f t="shared" si="684"/>
        <v>0</v>
      </c>
      <c r="BU1209" s="155">
        <f t="shared" si="684"/>
        <v>0</v>
      </c>
      <c r="BV1209" s="155">
        <f t="shared" si="684"/>
        <v>0</v>
      </c>
      <c r="BW1209" s="155">
        <f t="shared" si="684"/>
        <v>0</v>
      </c>
      <c r="BX1209" s="155">
        <f t="shared" si="684"/>
        <v>0</v>
      </c>
      <c r="BY1209" s="155">
        <f t="shared" si="684"/>
        <v>0</v>
      </c>
      <c r="BZ1209" s="155">
        <f t="shared" si="684"/>
        <v>0</v>
      </c>
      <c r="CA1209" s="155">
        <f t="shared" si="684"/>
        <v>0</v>
      </c>
      <c r="CB1209" s="155">
        <f t="shared" si="684"/>
        <v>0</v>
      </c>
      <c r="CC1209" s="155">
        <f t="shared" si="684"/>
        <v>0</v>
      </c>
      <c r="CD1209" s="155">
        <f t="shared" ref="CD1209:CP1209" si="685">CD1196*$L1209</f>
        <v>0</v>
      </c>
      <c r="CE1209" s="155">
        <f t="shared" si="685"/>
        <v>0</v>
      </c>
      <c r="CF1209" s="155">
        <f t="shared" si="685"/>
        <v>0</v>
      </c>
      <c r="CG1209" s="155">
        <f t="shared" si="685"/>
        <v>0</v>
      </c>
      <c r="CH1209" s="155">
        <f t="shared" si="685"/>
        <v>0</v>
      </c>
      <c r="CI1209" s="155">
        <f t="shared" si="685"/>
        <v>0</v>
      </c>
      <c r="CJ1209" s="155">
        <f t="shared" si="685"/>
        <v>0</v>
      </c>
      <c r="CK1209" s="155">
        <f t="shared" si="685"/>
        <v>0</v>
      </c>
      <c r="CL1209" s="155">
        <f t="shared" si="685"/>
        <v>0</v>
      </c>
      <c r="CM1209" s="155">
        <f t="shared" si="685"/>
        <v>0</v>
      </c>
      <c r="CN1209" s="155">
        <f t="shared" si="685"/>
        <v>0</v>
      </c>
      <c r="CO1209" s="155">
        <f t="shared" si="685"/>
        <v>0</v>
      </c>
      <c r="CP1209" s="155">
        <f t="shared" si="685"/>
        <v>0</v>
      </c>
    </row>
    <row r="1210" spans="2:94" ht="12.75" customHeight="1" outlineLevel="1" x14ac:dyDescent="0.2">
      <c r="B1210" s="3" t="s">
        <v>399</v>
      </c>
      <c r="J1210" s="5" t="s">
        <v>5</v>
      </c>
      <c r="L1210" s="331">
        <f>Input_Scen!$J$149/(1-Input_Scen!$J$148)</f>
        <v>1</v>
      </c>
      <c r="P1210" s="127">
        <f t="shared" si="682"/>
        <v>51.787399857521208</v>
      </c>
      <c r="R1210" s="155">
        <f t="shared" ref="R1210:AW1210" si="686">R1197*$L1210</f>
        <v>0</v>
      </c>
      <c r="S1210" s="155">
        <f t="shared" si="686"/>
        <v>0</v>
      </c>
      <c r="T1210" s="155">
        <f t="shared" si="686"/>
        <v>0</v>
      </c>
      <c r="U1210" s="155">
        <f t="shared" si="686"/>
        <v>51.787399857521208</v>
      </c>
      <c r="V1210" s="155">
        <f t="shared" si="686"/>
        <v>0</v>
      </c>
      <c r="W1210" s="155">
        <f t="shared" si="686"/>
        <v>0</v>
      </c>
      <c r="X1210" s="155">
        <f t="shared" si="686"/>
        <v>0</v>
      </c>
      <c r="Y1210" s="155">
        <f t="shared" si="686"/>
        <v>0</v>
      </c>
      <c r="Z1210" s="155">
        <f t="shared" si="686"/>
        <v>0</v>
      </c>
      <c r="AA1210" s="155">
        <f t="shared" si="686"/>
        <v>0</v>
      </c>
      <c r="AB1210" s="155">
        <f t="shared" si="686"/>
        <v>0</v>
      </c>
      <c r="AC1210" s="155">
        <f t="shared" si="686"/>
        <v>0</v>
      </c>
      <c r="AD1210" s="155">
        <f t="shared" si="686"/>
        <v>0</v>
      </c>
      <c r="AE1210" s="155">
        <f t="shared" si="686"/>
        <v>0</v>
      </c>
      <c r="AF1210" s="155">
        <f t="shared" si="686"/>
        <v>0</v>
      </c>
      <c r="AG1210" s="155">
        <f t="shared" si="686"/>
        <v>0</v>
      </c>
      <c r="AH1210" s="155">
        <f t="shared" si="686"/>
        <v>0</v>
      </c>
      <c r="AI1210" s="155">
        <f t="shared" si="686"/>
        <v>0</v>
      </c>
      <c r="AJ1210" s="155">
        <f t="shared" si="686"/>
        <v>0</v>
      </c>
      <c r="AK1210" s="155">
        <f t="shared" si="686"/>
        <v>0</v>
      </c>
      <c r="AL1210" s="155">
        <f t="shared" si="686"/>
        <v>0</v>
      </c>
      <c r="AM1210" s="155">
        <f t="shared" si="686"/>
        <v>0</v>
      </c>
      <c r="AN1210" s="155">
        <f t="shared" si="686"/>
        <v>0</v>
      </c>
      <c r="AO1210" s="155">
        <f t="shared" si="686"/>
        <v>0</v>
      </c>
      <c r="AP1210" s="155">
        <f t="shared" si="686"/>
        <v>0</v>
      </c>
      <c r="AQ1210" s="155">
        <f t="shared" si="686"/>
        <v>0</v>
      </c>
      <c r="AR1210" s="155">
        <f t="shared" si="686"/>
        <v>0</v>
      </c>
      <c r="AS1210" s="155">
        <f t="shared" si="686"/>
        <v>0</v>
      </c>
      <c r="AT1210" s="155">
        <f t="shared" si="686"/>
        <v>0</v>
      </c>
      <c r="AU1210" s="155">
        <f t="shared" si="686"/>
        <v>0</v>
      </c>
      <c r="AV1210" s="155">
        <f t="shared" si="686"/>
        <v>0</v>
      </c>
      <c r="AW1210" s="155">
        <f t="shared" si="686"/>
        <v>0</v>
      </c>
      <c r="AX1210" s="155">
        <f t="shared" ref="AX1210:CC1210" si="687">AX1197*$L1210</f>
        <v>0</v>
      </c>
      <c r="AY1210" s="155">
        <f t="shared" si="687"/>
        <v>0</v>
      </c>
      <c r="AZ1210" s="155">
        <f t="shared" si="687"/>
        <v>0</v>
      </c>
      <c r="BA1210" s="155">
        <f t="shared" si="687"/>
        <v>0</v>
      </c>
      <c r="BB1210" s="155">
        <f t="shared" si="687"/>
        <v>0</v>
      </c>
      <c r="BC1210" s="155">
        <f t="shared" si="687"/>
        <v>0</v>
      </c>
      <c r="BD1210" s="155">
        <f t="shared" si="687"/>
        <v>0</v>
      </c>
      <c r="BE1210" s="155">
        <f t="shared" si="687"/>
        <v>0</v>
      </c>
      <c r="BF1210" s="155">
        <f t="shared" si="687"/>
        <v>0</v>
      </c>
      <c r="BG1210" s="155">
        <f t="shared" si="687"/>
        <v>0</v>
      </c>
      <c r="BH1210" s="155">
        <f t="shared" si="687"/>
        <v>0</v>
      </c>
      <c r="BI1210" s="155">
        <f t="shared" si="687"/>
        <v>0</v>
      </c>
      <c r="BJ1210" s="155">
        <f t="shared" si="687"/>
        <v>0</v>
      </c>
      <c r="BK1210" s="155">
        <f t="shared" si="687"/>
        <v>0</v>
      </c>
      <c r="BL1210" s="155">
        <f t="shared" si="687"/>
        <v>0</v>
      </c>
      <c r="BM1210" s="155">
        <f t="shared" si="687"/>
        <v>0</v>
      </c>
      <c r="BN1210" s="155">
        <f t="shared" si="687"/>
        <v>0</v>
      </c>
      <c r="BO1210" s="155">
        <f t="shared" si="687"/>
        <v>0</v>
      </c>
      <c r="BP1210" s="155">
        <f t="shared" si="687"/>
        <v>0</v>
      </c>
      <c r="BQ1210" s="155">
        <f t="shared" si="687"/>
        <v>0</v>
      </c>
      <c r="BR1210" s="155">
        <f t="shared" si="687"/>
        <v>0</v>
      </c>
      <c r="BS1210" s="155">
        <f t="shared" si="687"/>
        <v>0</v>
      </c>
      <c r="BT1210" s="155">
        <f t="shared" si="687"/>
        <v>0</v>
      </c>
      <c r="BU1210" s="155">
        <f t="shared" si="687"/>
        <v>0</v>
      </c>
      <c r="BV1210" s="155">
        <f t="shared" si="687"/>
        <v>0</v>
      </c>
      <c r="BW1210" s="155">
        <f t="shared" si="687"/>
        <v>0</v>
      </c>
      <c r="BX1210" s="155">
        <f t="shared" si="687"/>
        <v>0</v>
      </c>
      <c r="BY1210" s="155">
        <f t="shared" si="687"/>
        <v>0</v>
      </c>
      <c r="BZ1210" s="155">
        <f t="shared" si="687"/>
        <v>0</v>
      </c>
      <c r="CA1210" s="155">
        <f t="shared" si="687"/>
        <v>0</v>
      </c>
      <c r="CB1210" s="155">
        <f t="shared" si="687"/>
        <v>0</v>
      </c>
      <c r="CC1210" s="155">
        <f t="shared" si="687"/>
        <v>0</v>
      </c>
      <c r="CD1210" s="155">
        <f t="shared" ref="CD1210:CP1210" si="688">CD1197*$L1210</f>
        <v>0</v>
      </c>
      <c r="CE1210" s="155">
        <f t="shared" si="688"/>
        <v>0</v>
      </c>
      <c r="CF1210" s="155">
        <f t="shared" si="688"/>
        <v>0</v>
      </c>
      <c r="CG1210" s="155">
        <f t="shared" si="688"/>
        <v>0</v>
      </c>
      <c r="CH1210" s="155">
        <f t="shared" si="688"/>
        <v>0</v>
      </c>
      <c r="CI1210" s="155">
        <f t="shared" si="688"/>
        <v>0</v>
      </c>
      <c r="CJ1210" s="155">
        <f t="shared" si="688"/>
        <v>0</v>
      </c>
      <c r="CK1210" s="155">
        <f t="shared" si="688"/>
        <v>0</v>
      </c>
      <c r="CL1210" s="155">
        <f t="shared" si="688"/>
        <v>0</v>
      </c>
      <c r="CM1210" s="155">
        <f t="shared" si="688"/>
        <v>0</v>
      </c>
      <c r="CN1210" s="155">
        <f t="shared" si="688"/>
        <v>0</v>
      </c>
      <c r="CO1210" s="155">
        <f t="shared" si="688"/>
        <v>0</v>
      </c>
      <c r="CP1210" s="155">
        <f t="shared" si="688"/>
        <v>0</v>
      </c>
    </row>
    <row r="1211" spans="2:94" ht="12.75" customHeight="1" outlineLevel="1" x14ac:dyDescent="0.2">
      <c r="B1211" s="3" t="s">
        <v>400</v>
      </c>
      <c r="J1211" s="5" t="s">
        <v>5</v>
      </c>
      <c r="L1211" s="331">
        <f>Input_Scen!$J$149</f>
        <v>0.9</v>
      </c>
      <c r="P1211" s="127">
        <f t="shared" si="682"/>
        <v>22.182605259945149</v>
      </c>
      <c r="R1211" s="155">
        <f t="shared" ref="R1211:AW1211" si="689">R1198*$L1211</f>
        <v>0</v>
      </c>
      <c r="S1211" s="155">
        <f t="shared" si="689"/>
        <v>0</v>
      </c>
      <c r="T1211" s="155">
        <f t="shared" si="689"/>
        <v>0</v>
      </c>
      <c r="U1211" s="155">
        <f t="shared" si="689"/>
        <v>0</v>
      </c>
      <c r="V1211" s="155">
        <f t="shared" si="689"/>
        <v>0</v>
      </c>
      <c r="W1211" s="155">
        <f t="shared" si="689"/>
        <v>0</v>
      </c>
      <c r="X1211" s="155">
        <f t="shared" si="689"/>
        <v>9.3217319743538187</v>
      </c>
      <c r="Y1211" s="155">
        <f t="shared" si="689"/>
        <v>8.7354976927430243</v>
      </c>
      <c r="Z1211" s="155">
        <f t="shared" si="689"/>
        <v>4.1253755928483056</v>
      </c>
      <c r="AA1211" s="155">
        <f t="shared" si="689"/>
        <v>0</v>
      </c>
      <c r="AB1211" s="155">
        <f t="shared" si="689"/>
        <v>0</v>
      </c>
      <c r="AC1211" s="155">
        <f t="shared" si="689"/>
        <v>0</v>
      </c>
      <c r="AD1211" s="155">
        <f t="shared" si="689"/>
        <v>0</v>
      </c>
      <c r="AE1211" s="155">
        <f t="shared" si="689"/>
        <v>0</v>
      </c>
      <c r="AF1211" s="155">
        <f t="shared" si="689"/>
        <v>0</v>
      </c>
      <c r="AG1211" s="155">
        <f t="shared" si="689"/>
        <v>0</v>
      </c>
      <c r="AH1211" s="155">
        <f t="shared" si="689"/>
        <v>0</v>
      </c>
      <c r="AI1211" s="155">
        <f t="shared" si="689"/>
        <v>0</v>
      </c>
      <c r="AJ1211" s="155">
        <f t="shared" si="689"/>
        <v>0</v>
      </c>
      <c r="AK1211" s="155">
        <f t="shared" si="689"/>
        <v>0</v>
      </c>
      <c r="AL1211" s="155">
        <f t="shared" si="689"/>
        <v>0</v>
      </c>
      <c r="AM1211" s="155">
        <f t="shared" si="689"/>
        <v>0</v>
      </c>
      <c r="AN1211" s="155">
        <f t="shared" si="689"/>
        <v>0</v>
      </c>
      <c r="AO1211" s="155">
        <f t="shared" si="689"/>
        <v>0</v>
      </c>
      <c r="AP1211" s="155">
        <f t="shared" si="689"/>
        <v>0</v>
      </c>
      <c r="AQ1211" s="155">
        <f t="shared" si="689"/>
        <v>0</v>
      </c>
      <c r="AR1211" s="155">
        <f t="shared" si="689"/>
        <v>0</v>
      </c>
      <c r="AS1211" s="155">
        <f t="shared" si="689"/>
        <v>0</v>
      </c>
      <c r="AT1211" s="155">
        <f t="shared" si="689"/>
        <v>0</v>
      </c>
      <c r="AU1211" s="155">
        <f t="shared" si="689"/>
        <v>0</v>
      </c>
      <c r="AV1211" s="155">
        <f t="shared" si="689"/>
        <v>0</v>
      </c>
      <c r="AW1211" s="155">
        <f t="shared" si="689"/>
        <v>0</v>
      </c>
      <c r="AX1211" s="155">
        <f t="shared" ref="AX1211:CC1211" si="690">AX1198*$L1211</f>
        <v>0</v>
      </c>
      <c r="AY1211" s="155">
        <f t="shared" si="690"/>
        <v>0</v>
      </c>
      <c r="AZ1211" s="155">
        <f t="shared" si="690"/>
        <v>0</v>
      </c>
      <c r="BA1211" s="155">
        <f t="shared" si="690"/>
        <v>0</v>
      </c>
      <c r="BB1211" s="155">
        <f t="shared" si="690"/>
        <v>0</v>
      </c>
      <c r="BC1211" s="155">
        <f t="shared" si="690"/>
        <v>0</v>
      </c>
      <c r="BD1211" s="155">
        <f t="shared" si="690"/>
        <v>0</v>
      </c>
      <c r="BE1211" s="155">
        <f t="shared" si="690"/>
        <v>0</v>
      </c>
      <c r="BF1211" s="155">
        <f t="shared" si="690"/>
        <v>0</v>
      </c>
      <c r="BG1211" s="155">
        <f t="shared" si="690"/>
        <v>0</v>
      </c>
      <c r="BH1211" s="155">
        <f t="shared" si="690"/>
        <v>0</v>
      </c>
      <c r="BI1211" s="155">
        <f t="shared" si="690"/>
        <v>0</v>
      </c>
      <c r="BJ1211" s="155">
        <f t="shared" si="690"/>
        <v>0</v>
      </c>
      <c r="BK1211" s="155">
        <f t="shared" si="690"/>
        <v>0</v>
      </c>
      <c r="BL1211" s="155">
        <f t="shared" si="690"/>
        <v>0</v>
      </c>
      <c r="BM1211" s="155">
        <f t="shared" si="690"/>
        <v>0</v>
      </c>
      <c r="BN1211" s="155">
        <f t="shared" si="690"/>
        <v>0</v>
      </c>
      <c r="BO1211" s="155">
        <f t="shared" si="690"/>
        <v>0</v>
      </c>
      <c r="BP1211" s="155">
        <f t="shared" si="690"/>
        <v>0</v>
      </c>
      <c r="BQ1211" s="155">
        <f t="shared" si="690"/>
        <v>0</v>
      </c>
      <c r="BR1211" s="155">
        <f t="shared" si="690"/>
        <v>0</v>
      </c>
      <c r="BS1211" s="155">
        <f t="shared" si="690"/>
        <v>0</v>
      </c>
      <c r="BT1211" s="155">
        <f t="shared" si="690"/>
        <v>0</v>
      </c>
      <c r="BU1211" s="155">
        <f t="shared" si="690"/>
        <v>0</v>
      </c>
      <c r="BV1211" s="155">
        <f t="shared" si="690"/>
        <v>0</v>
      </c>
      <c r="BW1211" s="155">
        <f t="shared" si="690"/>
        <v>0</v>
      </c>
      <c r="BX1211" s="155">
        <f t="shared" si="690"/>
        <v>0</v>
      </c>
      <c r="BY1211" s="155">
        <f t="shared" si="690"/>
        <v>0</v>
      </c>
      <c r="BZ1211" s="155">
        <f t="shared" si="690"/>
        <v>0</v>
      </c>
      <c r="CA1211" s="155">
        <f t="shared" si="690"/>
        <v>0</v>
      </c>
      <c r="CB1211" s="155">
        <f t="shared" si="690"/>
        <v>0</v>
      </c>
      <c r="CC1211" s="155">
        <f t="shared" si="690"/>
        <v>0</v>
      </c>
      <c r="CD1211" s="155">
        <f t="shared" ref="CD1211:CP1211" si="691">CD1198*$L1211</f>
        <v>0</v>
      </c>
      <c r="CE1211" s="155">
        <f t="shared" si="691"/>
        <v>0</v>
      </c>
      <c r="CF1211" s="155">
        <f t="shared" si="691"/>
        <v>0</v>
      </c>
      <c r="CG1211" s="155">
        <f t="shared" si="691"/>
        <v>0</v>
      </c>
      <c r="CH1211" s="155">
        <f t="shared" si="691"/>
        <v>0</v>
      </c>
      <c r="CI1211" s="155">
        <f t="shared" si="691"/>
        <v>0</v>
      </c>
      <c r="CJ1211" s="155">
        <f t="shared" si="691"/>
        <v>0</v>
      </c>
      <c r="CK1211" s="155">
        <f t="shared" si="691"/>
        <v>0</v>
      </c>
      <c r="CL1211" s="155">
        <f t="shared" si="691"/>
        <v>0</v>
      </c>
      <c r="CM1211" s="155">
        <f t="shared" si="691"/>
        <v>0</v>
      </c>
      <c r="CN1211" s="155">
        <f t="shared" si="691"/>
        <v>0</v>
      </c>
      <c r="CO1211" s="155">
        <f t="shared" si="691"/>
        <v>0</v>
      </c>
      <c r="CP1211" s="155">
        <f t="shared" si="691"/>
        <v>0</v>
      </c>
    </row>
    <row r="1212" spans="2:94" ht="12.75" customHeight="1" outlineLevel="1" x14ac:dyDescent="0.2">
      <c r="B1212" s="3" t="s">
        <v>401</v>
      </c>
      <c r="J1212" s="5" t="s">
        <v>5</v>
      </c>
      <c r="L1212" s="331">
        <f>Input_Scen!$J$149</f>
        <v>0.9</v>
      </c>
      <c r="P1212" s="127">
        <f t="shared" si="682"/>
        <v>46.608659871769092</v>
      </c>
      <c r="R1212" s="155">
        <f t="shared" ref="R1212:AW1212" si="692">R1199*$L1212</f>
        <v>0</v>
      </c>
      <c r="S1212" s="155">
        <f t="shared" si="692"/>
        <v>0</v>
      </c>
      <c r="T1212" s="155">
        <f t="shared" si="692"/>
        <v>0</v>
      </c>
      <c r="U1212" s="155">
        <f t="shared" si="692"/>
        <v>0</v>
      </c>
      <c r="V1212" s="155">
        <f t="shared" si="692"/>
        <v>0</v>
      </c>
      <c r="W1212" s="155">
        <f t="shared" si="692"/>
        <v>0</v>
      </c>
      <c r="X1212" s="155">
        <f t="shared" si="692"/>
        <v>2.9311714080539693</v>
      </c>
      <c r="Y1212" s="155">
        <f t="shared" si="692"/>
        <v>23.050610499473596</v>
      </c>
      <c r="Z1212" s="155">
        <f t="shared" si="692"/>
        <v>20.626877964241526</v>
      </c>
      <c r="AA1212" s="155">
        <f t="shared" si="692"/>
        <v>0</v>
      </c>
      <c r="AB1212" s="155">
        <f t="shared" si="692"/>
        <v>0</v>
      </c>
      <c r="AC1212" s="155">
        <f t="shared" si="692"/>
        <v>0</v>
      </c>
      <c r="AD1212" s="155">
        <f t="shared" si="692"/>
        <v>0</v>
      </c>
      <c r="AE1212" s="155">
        <f t="shared" si="692"/>
        <v>0</v>
      </c>
      <c r="AF1212" s="155">
        <f t="shared" si="692"/>
        <v>0</v>
      </c>
      <c r="AG1212" s="155">
        <f t="shared" si="692"/>
        <v>0</v>
      </c>
      <c r="AH1212" s="155">
        <f t="shared" si="692"/>
        <v>0</v>
      </c>
      <c r="AI1212" s="155">
        <f t="shared" si="692"/>
        <v>0</v>
      </c>
      <c r="AJ1212" s="155">
        <f t="shared" si="692"/>
        <v>0</v>
      </c>
      <c r="AK1212" s="155">
        <f t="shared" si="692"/>
        <v>0</v>
      </c>
      <c r="AL1212" s="155">
        <f t="shared" si="692"/>
        <v>0</v>
      </c>
      <c r="AM1212" s="155">
        <f t="shared" si="692"/>
        <v>0</v>
      </c>
      <c r="AN1212" s="155">
        <f t="shared" si="692"/>
        <v>0</v>
      </c>
      <c r="AO1212" s="155">
        <f t="shared" si="692"/>
        <v>0</v>
      </c>
      <c r="AP1212" s="155">
        <f t="shared" si="692"/>
        <v>0</v>
      </c>
      <c r="AQ1212" s="155">
        <f t="shared" si="692"/>
        <v>0</v>
      </c>
      <c r="AR1212" s="155">
        <f t="shared" si="692"/>
        <v>0</v>
      </c>
      <c r="AS1212" s="155">
        <f t="shared" si="692"/>
        <v>0</v>
      </c>
      <c r="AT1212" s="155">
        <f t="shared" si="692"/>
        <v>0</v>
      </c>
      <c r="AU1212" s="155">
        <f t="shared" si="692"/>
        <v>0</v>
      </c>
      <c r="AV1212" s="155">
        <f t="shared" si="692"/>
        <v>0</v>
      </c>
      <c r="AW1212" s="155">
        <f t="shared" si="692"/>
        <v>0</v>
      </c>
      <c r="AX1212" s="155">
        <f t="shared" ref="AX1212:CC1212" si="693">AX1199*$L1212</f>
        <v>0</v>
      </c>
      <c r="AY1212" s="155">
        <f t="shared" si="693"/>
        <v>0</v>
      </c>
      <c r="AZ1212" s="155">
        <f t="shared" si="693"/>
        <v>0</v>
      </c>
      <c r="BA1212" s="155">
        <f t="shared" si="693"/>
        <v>0</v>
      </c>
      <c r="BB1212" s="155">
        <f t="shared" si="693"/>
        <v>0</v>
      </c>
      <c r="BC1212" s="155">
        <f t="shared" si="693"/>
        <v>0</v>
      </c>
      <c r="BD1212" s="155">
        <f t="shared" si="693"/>
        <v>0</v>
      </c>
      <c r="BE1212" s="155">
        <f t="shared" si="693"/>
        <v>0</v>
      </c>
      <c r="BF1212" s="155">
        <f t="shared" si="693"/>
        <v>0</v>
      </c>
      <c r="BG1212" s="155">
        <f t="shared" si="693"/>
        <v>0</v>
      </c>
      <c r="BH1212" s="155">
        <f t="shared" si="693"/>
        <v>0</v>
      </c>
      <c r="BI1212" s="155">
        <f t="shared" si="693"/>
        <v>0</v>
      </c>
      <c r="BJ1212" s="155">
        <f t="shared" si="693"/>
        <v>0</v>
      </c>
      <c r="BK1212" s="155">
        <f t="shared" si="693"/>
        <v>0</v>
      </c>
      <c r="BL1212" s="155">
        <f t="shared" si="693"/>
        <v>0</v>
      </c>
      <c r="BM1212" s="155">
        <f t="shared" si="693"/>
        <v>0</v>
      </c>
      <c r="BN1212" s="155">
        <f t="shared" si="693"/>
        <v>0</v>
      </c>
      <c r="BO1212" s="155">
        <f t="shared" si="693"/>
        <v>0</v>
      </c>
      <c r="BP1212" s="155">
        <f t="shared" si="693"/>
        <v>0</v>
      </c>
      <c r="BQ1212" s="155">
        <f t="shared" si="693"/>
        <v>0</v>
      </c>
      <c r="BR1212" s="155">
        <f t="shared" si="693"/>
        <v>0</v>
      </c>
      <c r="BS1212" s="155">
        <f t="shared" si="693"/>
        <v>0</v>
      </c>
      <c r="BT1212" s="155">
        <f t="shared" si="693"/>
        <v>0</v>
      </c>
      <c r="BU1212" s="155">
        <f t="shared" si="693"/>
        <v>0</v>
      </c>
      <c r="BV1212" s="155">
        <f t="shared" si="693"/>
        <v>0</v>
      </c>
      <c r="BW1212" s="155">
        <f t="shared" si="693"/>
        <v>0</v>
      </c>
      <c r="BX1212" s="155">
        <f t="shared" si="693"/>
        <v>0</v>
      </c>
      <c r="BY1212" s="155">
        <f t="shared" si="693"/>
        <v>0</v>
      </c>
      <c r="BZ1212" s="155">
        <f t="shared" si="693"/>
        <v>0</v>
      </c>
      <c r="CA1212" s="155">
        <f t="shared" si="693"/>
        <v>0</v>
      </c>
      <c r="CB1212" s="155">
        <f t="shared" si="693"/>
        <v>0</v>
      </c>
      <c r="CC1212" s="155">
        <f t="shared" si="693"/>
        <v>0</v>
      </c>
      <c r="CD1212" s="155">
        <f t="shared" ref="CD1212:CP1212" si="694">CD1199*$L1212</f>
        <v>0</v>
      </c>
      <c r="CE1212" s="155">
        <f t="shared" si="694"/>
        <v>0</v>
      </c>
      <c r="CF1212" s="155">
        <f t="shared" si="694"/>
        <v>0</v>
      </c>
      <c r="CG1212" s="155">
        <f t="shared" si="694"/>
        <v>0</v>
      </c>
      <c r="CH1212" s="155">
        <f t="shared" si="694"/>
        <v>0</v>
      </c>
      <c r="CI1212" s="155">
        <f t="shared" si="694"/>
        <v>0</v>
      </c>
      <c r="CJ1212" s="155">
        <f t="shared" si="694"/>
        <v>0</v>
      </c>
      <c r="CK1212" s="155">
        <f t="shared" si="694"/>
        <v>0</v>
      </c>
      <c r="CL1212" s="155">
        <f t="shared" si="694"/>
        <v>0</v>
      </c>
      <c r="CM1212" s="155">
        <f t="shared" si="694"/>
        <v>0</v>
      </c>
      <c r="CN1212" s="155">
        <f t="shared" si="694"/>
        <v>0</v>
      </c>
      <c r="CO1212" s="155">
        <f t="shared" si="694"/>
        <v>0</v>
      </c>
      <c r="CP1212" s="155">
        <f t="shared" si="694"/>
        <v>0</v>
      </c>
    </row>
    <row r="1213" spans="2:94" ht="12.75" customHeight="1" outlineLevel="1" x14ac:dyDescent="0.2">
      <c r="B1213" s="3" t="s">
        <v>212</v>
      </c>
      <c r="J1213" s="5" t="s">
        <v>5</v>
      </c>
      <c r="L1213" s="331">
        <f>Input_Scen!$J$149</f>
        <v>0.9</v>
      </c>
      <c r="P1213" s="127">
        <f t="shared" ca="1" si="682"/>
        <v>2266.1510831792298</v>
      </c>
      <c r="R1213" s="155">
        <f t="shared" ref="R1213:AW1213" ca="1" si="695">R1200*$L1213</f>
        <v>0</v>
      </c>
      <c r="S1213" s="155">
        <f t="shared" ca="1" si="695"/>
        <v>0</v>
      </c>
      <c r="T1213" s="155">
        <f t="shared" ca="1" si="695"/>
        <v>0</v>
      </c>
      <c r="U1213" s="155">
        <f t="shared" ca="1" si="695"/>
        <v>0</v>
      </c>
      <c r="V1213" s="155">
        <f t="shared" ca="1" si="695"/>
        <v>0</v>
      </c>
      <c r="W1213" s="155">
        <f t="shared" ca="1" si="695"/>
        <v>0</v>
      </c>
      <c r="X1213" s="155">
        <f t="shared" ca="1" si="695"/>
        <v>0</v>
      </c>
      <c r="Y1213" s="155">
        <f t="shared" ca="1" si="695"/>
        <v>0.90036860808436292</v>
      </c>
      <c r="Z1213" s="155">
        <f t="shared" ca="1" si="695"/>
        <v>12.272739962647105</v>
      </c>
      <c r="AA1213" s="155">
        <f t="shared" ca="1" si="695"/>
        <v>44.564669006158439</v>
      </c>
      <c r="AB1213" s="155">
        <f t="shared" ca="1" si="695"/>
        <v>34.152584591567326</v>
      </c>
      <c r="AC1213" s="155">
        <f t="shared" ca="1" si="695"/>
        <v>26.880808298730447</v>
      </c>
      <c r="AD1213" s="155">
        <f t="shared" ca="1" si="695"/>
        <v>37.956305202470638</v>
      </c>
      <c r="AE1213" s="155">
        <f t="shared" ca="1" si="695"/>
        <v>44.030961795071669</v>
      </c>
      <c r="AF1213" s="155">
        <f t="shared" ca="1" si="695"/>
        <v>51.471045988710486</v>
      </c>
      <c r="AG1213" s="155">
        <f t="shared" ca="1" si="695"/>
        <v>66.906550465967356</v>
      </c>
      <c r="AH1213" s="155">
        <f t="shared" ca="1" si="695"/>
        <v>50.259589158514785</v>
      </c>
      <c r="AI1213" s="155">
        <f t="shared" ca="1" si="695"/>
        <v>34.620061772606633</v>
      </c>
      <c r="AJ1213" s="155">
        <f t="shared" ca="1" si="695"/>
        <v>55.963015837421544</v>
      </c>
      <c r="AK1213" s="155">
        <f t="shared" ca="1" si="695"/>
        <v>47.624371545247357</v>
      </c>
      <c r="AL1213" s="155">
        <f t="shared" ca="1" si="695"/>
        <v>81.61892994304732</v>
      </c>
      <c r="AM1213" s="155">
        <f t="shared" ca="1" si="695"/>
        <v>62.329906729804598</v>
      </c>
      <c r="AN1213" s="155">
        <f t="shared" ca="1" si="695"/>
        <v>54.829282848037039</v>
      </c>
      <c r="AO1213" s="155">
        <f t="shared" ca="1" si="695"/>
        <v>104.68642405521722</v>
      </c>
      <c r="AP1213" s="155">
        <f t="shared" ca="1" si="695"/>
        <v>109.28535842563274</v>
      </c>
      <c r="AQ1213" s="155">
        <f t="shared" ca="1" si="695"/>
        <v>88.483677669924319</v>
      </c>
      <c r="AR1213" s="155">
        <f t="shared" ca="1" si="695"/>
        <v>124.35007734311924</v>
      </c>
      <c r="AS1213" s="155">
        <f t="shared" ca="1" si="695"/>
        <v>261.55740503893878</v>
      </c>
      <c r="AT1213" s="155">
        <f t="shared" ca="1" si="695"/>
        <v>265.02444330696142</v>
      </c>
      <c r="AU1213" s="155">
        <f t="shared" ca="1" si="695"/>
        <v>276.08258977254593</v>
      </c>
      <c r="AV1213" s="155">
        <f t="shared" ca="1" si="695"/>
        <v>271.81499670707962</v>
      </c>
      <c r="AW1213" s="155">
        <f t="shared" ca="1" si="695"/>
        <v>58.484919105723819</v>
      </c>
      <c r="AX1213" s="155">
        <f t="shared" ref="AX1213:CC1213" ca="1" si="696">AX1200*$L1213</f>
        <v>0</v>
      </c>
      <c r="AY1213" s="155">
        <f t="shared" ca="1" si="696"/>
        <v>0</v>
      </c>
      <c r="AZ1213" s="155">
        <f t="shared" ca="1" si="696"/>
        <v>0</v>
      </c>
      <c r="BA1213" s="155">
        <f t="shared" ca="1" si="696"/>
        <v>0</v>
      </c>
      <c r="BB1213" s="155">
        <f t="shared" ca="1" si="696"/>
        <v>0</v>
      </c>
      <c r="BC1213" s="155">
        <f t="shared" ca="1" si="696"/>
        <v>0</v>
      </c>
      <c r="BD1213" s="155">
        <f t="shared" ca="1" si="696"/>
        <v>0</v>
      </c>
      <c r="BE1213" s="155">
        <f t="shared" ca="1" si="696"/>
        <v>0</v>
      </c>
      <c r="BF1213" s="155">
        <f t="shared" ca="1" si="696"/>
        <v>0</v>
      </c>
      <c r="BG1213" s="155">
        <f t="shared" ca="1" si="696"/>
        <v>0</v>
      </c>
      <c r="BH1213" s="155">
        <f t="shared" ca="1" si="696"/>
        <v>0</v>
      </c>
      <c r="BI1213" s="155">
        <f t="shared" ca="1" si="696"/>
        <v>0</v>
      </c>
      <c r="BJ1213" s="155">
        <f t="shared" ca="1" si="696"/>
        <v>0</v>
      </c>
      <c r="BK1213" s="155">
        <f t="shared" ca="1" si="696"/>
        <v>0</v>
      </c>
      <c r="BL1213" s="155">
        <f t="shared" ca="1" si="696"/>
        <v>0</v>
      </c>
      <c r="BM1213" s="155">
        <f t="shared" ca="1" si="696"/>
        <v>0</v>
      </c>
      <c r="BN1213" s="155">
        <f t="shared" ca="1" si="696"/>
        <v>0</v>
      </c>
      <c r="BO1213" s="155">
        <f t="shared" ca="1" si="696"/>
        <v>0</v>
      </c>
      <c r="BP1213" s="155">
        <f t="shared" ca="1" si="696"/>
        <v>0</v>
      </c>
      <c r="BQ1213" s="155">
        <f t="shared" ca="1" si="696"/>
        <v>0</v>
      </c>
      <c r="BR1213" s="155">
        <f t="shared" ca="1" si="696"/>
        <v>0</v>
      </c>
      <c r="BS1213" s="155">
        <f t="shared" ca="1" si="696"/>
        <v>0</v>
      </c>
      <c r="BT1213" s="155">
        <f t="shared" ca="1" si="696"/>
        <v>0</v>
      </c>
      <c r="BU1213" s="155">
        <f t="shared" ca="1" si="696"/>
        <v>0</v>
      </c>
      <c r="BV1213" s="155">
        <f t="shared" ca="1" si="696"/>
        <v>0</v>
      </c>
      <c r="BW1213" s="155">
        <f t="shared" ca="1" si="696"/>
        <v>0</v>
      </c>
      <c r="BX1213" s="155">
        <f t="shared" ca="1" si="696"/>
        <v>0</v>
      </c>
      <c r="BY1213" s="155">
        <f t="shared" ca="1" si="696"/>
        <v>0</v>
      </c>
      <c r="BZ1213" s="155">
        <f t="shared" ca="1" si="696"/>
        <v>0</v>
      </c>
      <c r="CA1213" s="155">
        <f t="shared" ca="1" si="696"/>
        <v>0</v>
      </c>
      <c r="CB1213" s="155">
        <f t="shared" ca="1" si="696"/>
        <v>0</v>
      </c>
      <c r="CC1213" s="155">
        <f t="shared" ca="1" si="696"/>
        <v>0</v>
      </c>
      <c r="CD1213" s="155">
        <f t="shared" ref="CD1213:CP1213" ca="1" si="697">CD1200*$L1213</f>
        <v>0</v>
      </c>
      <c r="CE1213" s="155">
        <f t="shared" ca="1" si="697"/>
        <v>0</v>
      </c>
      <c r="CF1213" s="155">
        <f t="shared" ca="1" si="697"/>
        <v>0</v>
      </c>
      <c r="CG1213" s="155">
        <f t="shared" ca="1" si="697"/>
        <v>0</v>
      </c>
      <c r="CH1213" s="155">
        <f t="shared" ca="1" si="697"/>
        <v>0</v>
      </c>
      <c r="CI1213" s="155">
        <f t="shared" ca="1" si="697"/>
        <v>0</v>
      </c>
      <c r="CJ1213" s="155">
        <f t="shared" ca="1" si="697"/>
        <v>0</v>
      </c>
      <c r="CK1213" s="155">
        <f t="shared" ca="1" si="697"/>
        <v>0</v>
      </c>
      <c r="CL1213" s="155">
        <f t="shared" ca="1" si="697"/>
        <v>0</v>
      </c>
      <c r="CM1213" s="155">
        <f t="shared" ca="1" si="697"/>
        <v>0</v>
      </c>
      <c r="CN1213" s="155">
        <f t="shared" ca="1" si="697"/>
        <v>0</v>
      </c>
      <c r="CO1213" s="155">
        <f t="shared" ca="1" si="697"/>
        <v>0</v>
      </c>
      <c r="CP1213" s="155">
        <f t="shared" ca="1" si="697"/>
        <v>0</v>
      </c>
    </row>
    <row r="1214" spans="2:94" ht="12.75" customHeight="1" outlineLevel="1" x14ac:dyDescent="0.2">
      <c r="B1214" s="13" t="str">
        <f>B1201</f>
        <v>Share Capital Redemption</v>
      </c>
      <c r="C1214" s="13"/>
      <c r="D1214" s="13"/>
      <c r="E1214" s="13"/>
      <c r="F1214" s="13"/>
      <c r="G1214" s="13"/>
      <c r="H1214" s="13"/>
      <c r="I1214" s="157"/>
      <c r="J1214" s="14" t="s">
        <v>5</v>
      </c>
      <c r="K1214" s="13"/>
      <c r="L1214" s="374">
        <f>Input_Scen!$J$149</f>
        <v>0.9</v>
      </c>
      <c r="M1214" s="13"/>
      <c r="N1214" s="13"/>
      <c r="O1214" s="13"/>
      <c r="P1214" s="177">
        <f t="shared" ca="1" si="682"/>
        <v>43.908659871769146</v>
      </c>
      <c r="Q1214" s="13"/>
      <c r="R1214" s="208">
        <f t="shared" ref="R1214:AW1214" ca="1" si="698">R1201*$L1214</f>
        <v>0</v>
      </c>
      <c r="S1214" s="208">
        <f t="shared" ca="1" si="698"/>
        <v>0</v>
      </c>
      <c r="T1214" s="208">
        <f t="shared" ca="1" si="698"/>
        <v>0</v>
      </c>
      <c r="U1214" s="208">
        <f t="shared" ca="1" si="698"/>
        <v>0</v>
      </c>
      <c r="V1214" s="208">
        <f t="shared" ca="1" si="698"/>
        <v>0</v>
      </c>
      <c r="W1214" s="208">
        <f t="shared" ca="1" si="698"/>
        <v>0</v>
      </c>
      <c r="X1214" s="208">
        <f t="shared" ca="1" si="698"/>
        <v>0</v>
      </c>
      <c r="Y1214" s="208">
        <f t="shared" ca="1" si="698"/>
        <v>0</v>
      </c>
      <c r="Z1214" s="208">
        <f t="shared" ca="1" si="698"/>
        <v>0</v>
      </c>
      <c r="AA1214" s="208">
        <f t="shared" ca="1" si="698"/>
        <v>0</v>
      </c>
      <c r="AB1214" s="208">
        <f t="shared" ca="1" si="698"/>
        <v>0</v>
      </c>
      <c r="AC1214" s="208">
        <f t="shared" ca="1" si="698"/>
        <v>0</v>
      </c>
      <c r="AD1214" s="208">
        <f t="shared" ca="1" si="698"/>
        <v>0</v>
      </c>
      <c r="AE1214" s="208">
        <f t="shared" ca="1" si="698"/>
        <v>0</v>
      </c>
      <c r="AF1214" s="208">
        <f t="shared" ca="1" si="698"/>
        <v>0</v>
      </c>
      <c r="AG1214" s="208">
        <f t="shared" ca="1" si="698"/>
        <v>0</v>
      </c>
      <c r="AH1214" s="208">
        <f t="shared" ca="1" si="698"/>
        <v>0</v>
      </c>
      <c r="AI1214" s="208">
        <f t="shared" ca="1" si="698"/>
        <v>0</v>
      </c>
      <c r="AJ1214" s="208">
        <f t="shared" ca="1" si="698"/>
        <v>0</v>
      </c>
      <c r="AK1214" s="208">
        <f t="shared" ca="1" si="698"/>
        <v>0</v>
      </c>
      <c r="AL1214" s="208">
        <f t="shared" ca="1" si="698"/>
        <v>0</v>
      </c>
      <c r="AM1214" s="208">
        <f t="shared" ca="1" si="698"/>
        <v>0</v>
      </c>
      <c r="AN1214" s="208">
        <f t="shared" ca="1" si="698"/>
        <v>0</v>
      </c>
      <c r="AO1214" s="208">
        <f t="shared" ca="1" si="698"/>
        <v>0</v>
      </c>
      <c r="AP1214" s="208">
        <f t="shared" ca="1" si="698"/>
        <v>0</v>
      </c>
      <c r="AQ1214" s="208">
        <f t="shared" ca="1" si="698"/>
        <v>0</v>
      </c>
      <c r="AR1214" s="208">
        <f t="shared" ca="1" si="698"/>
        <v>0</v>
      </c>
      <c r="AS1214" s="208">
        <f t="shared" ca="1" si="698"/>
        <v>0</v>
      </c>
      <c r="AT1214" s="208">
        <f t="shared" ca="1" si="698"/>
        <v>0</v>
      </c>
      <c r="AU1214" s="208">
        <f t="shared" ca="1" si="698"/>
        <v>0</v>
      </c>
      <c r="AV1214" s="208">
        <f t="shared" ca="1" si="698"/>
        <v>0</v>
      </c>
      <c r="AW1214" s="208">
        <f t="shared" ca="1" si="698"/>
        <v>36.781808518154989</v>
      </c>
      <c r="AX1214" s="208">
        <f t="shared" ref="AX1214:CC1214" ca="1" si="699">AX1201*$L1214</f>
        <v>7.1268513536141533</v>
      </c>
      <c r="AY1214" s="208">
        <f t="shared" ca="1" si="699"/>
        <v>0</v>
      </c>
      <c r="AZ1214" s="208">
        <f t="shared" ca="1" si="699"/>
        <v>0</v>
      </c>
      <c r="BA1214" s="208">
        <f t="shared" ca="1" si="699"/>
        <v>0</v>
      </c>
      <c r="BB1214" s="208">
        <f t="shared" ca="1" si="699"/>
        <v>0</v>
      </c>
      <c r="BC1214" s="208">
        <f t="shared" ca="1" si="699"/>
        <v>0</v>
      </c>
      <c r="BD1214" s="208">
        <f t="shared" ca="1" si="699"/>
        <v>0</v>
      </c>
      <c r="BE1214" s="208">
        <f t="shared" ca="1" si="699"/>
        <v>0</v>
      </c>
      <c r="BF1214" s="208">
        <f t="shared" ca="1" si="699"/>
        <v>0</v>
      </c>
      <c r="BG1214" s="208">
        <f t="shared" ca="1" si="699"/>
        <v>0</v>
      </c>
      <c r="BH1214" s="208">
        <f t="shared" ca="1" si="699"/>
        <v>0</v>
      </c>
      <c r="BI1214" s="208">
        <f t="shared" ca="1" si="699"/>
        <v>0</v>
      </c>
      <c r="BJ1214" s="208">
        <f t="shared" ca="1" si="699"/>
        <v>0</v>
      </c>
      <c r="BK1214" s="208">
        <f t="shared" ca="1" si="699"/>
        <v>0</v>
      </c>
      <c r="BL1214" s="208">
        <f t="shared" ca="1" si="699"/>
        <v>0</v>
      </c>
      <c r="BM1214" s="208">
        <f t="shared" ca="1" si="699"/>
        <v>0</v>
      </c>
      <c r="BN1214" s="208">
        <f t="shared" ca="1" si="699"/>
        <v>0</v>
      </c>
      <c r="BO1214" s="208">
        <f t="shared" ca="1" si="699"/>
        <v>0</v>
      </c>
      <c r="BP1214" s="208">
        <f t="shared" ca="1" si="699"/>
        <v>0</v>
      </c>
      <c r="BQ1214" s="208">
        <f t="shared" ca="1" si="699"/>
        <v>0</v>
      </c>
      <c r="BR1214" s="208">
        <f t="shared" ca="1" si="699"/>
        <v>0</v>
      </c>
      <c r="BS1214" s="208">
        <f t="shared" ca="1" si="699"/>
        <v>0</v>
      </c>
      <c r="BT1214" s="208">
        <f t="shared" ca="1" si="699"/>
        <v>0</v>
      </c>
      <c r="BU1214" s="208">
        <f t="shared" ca="1" si="699"/>
        <v>0</v>
      </c>
      <c r="BV1214" s="208">
        <f t="shared" ca="1" si="699"/>
        <v>0</v>
      </c>
      <c r="BW1214" s="208">
        <f t="shared" ca="1" si="699"/>
        <v>0</v>
      </c>
      <c r="BX1214" s="208">
        <f t="shared" ca="1" si="699"/>
        <v>0</v>
      </c>
      <c r="BY1214" s="208">
        <f t="shared" ca="1" si="699"/>
        <v>0</v>
      </c>
      <c r="BZ1214" s="208">
        <f t="shared" ca="1" si="699"/>
        <v>0</v>
      </c>
      <c r="CA1214" s="208">
        <f t="shared" ca="1" si="699"/>
        <v>0</v>
      </c>
      <c r="CB1214" s="208">
        <f t="shared" ca="1" si="699"/>
        <v>0</v>
      </c>
      <c r="CC1214" s="208">
        <f t="shared" ca="1" si="699"/>
        <v>0</v>
      </c>
      <c r="CD1214" s="208">
        <f t="shared" ref="CD1214:CP1214" ca="1" si="700">CD1201*$L1214</f>
        <v>0</v>
      </c>
      <c r="CE1214" s="208">
        <f t="shared" ca="1" si="700"/>
        <v>0</v>
      </c>
      <c r="CF1214" s="208">
        <f t="shared" ca="1" si="700"/>
        <v>0</v>
      </c>
      <c r="CG1214" s="208">
        <f t="shared" ca="1" si="700"/>
        <v>0</v>
      </c>
      <c r="CH1214" s="208">
        <f t="shared" ca="1" si="700"/>
        <v>0</v>
      </c>
      <c r="CI1214" s="208">
        <f t="shared" ca="1" si="700"/>
        <v>0</v>
      </c>
      <c r="CJ1214" s="208">
        <f t="shared" ca="1" si="700"/>
        <v>0</v>
      </c>
      <c r="CK1214" s="208">
        <f t="shared" ca="1" si="700"/>
        <v>0</v>
      </c>
      <c r="CL1214" s="208">
        <f t="shared" ca="1" si="700"/>
        <v>0</v>
      </c>
      <c r="CM1214" s="208">
        <f t="shared" ca="1" si="700"/>
        <v>0</v>
      </c>
      <c r="CN1214" s="208">
        <f t="shared" ca="1" si="700"/>
        <v>0</v>
      </c>
      <c r="CO1214" s="208">
        <f t="shared" ca="1" si="700"/>
        <v>0</v>
      </c>
      <c r="CP1214" s="208">
        <f t="shared" ca="1" si="700"/>
        <v>0</v>
      </c>
    </row>
    <row r="1215" spans="2:94" ht="12.75" customHeight="1" outlineLevel="1" x14ac:dyDescent="0.2">
      <c r="J1215" s="5" t="s">
        <v>5</v>
      </c>
      <c r="P1215" s="180">
        <f t="shared" ca="1" si="682"/>
        <v>2275.276208467671</v>
      </c>
      <c r="R1215" s="209">
        <f ca="1">-SUM(R1209:R1210)+SUM(R1211:R1214)</f>
        <v>0</v>
      </c>
      <c r="S1215" s="209">
        <f t="shared" ref="S1215:CD1215" ca="1" si="701">-SUM(S1209:S1210)+SUM(S1211:S1214)</f>
        <v>0</v>
      </c>
      <c r="T1215" s="209">
        <f t="shared" ca="1" si="701"/>
        <v>0</v>
      </c>
      <c r="U1215" s="209">
        <f t="shared" ca="1" si="701"/>
        <v>-103.57479971504242</v>
      </c>
      <c r="V1215" s="209">
        <f t="shared" ca="1" si="701"/>
        <v>0</v>
      </c>
      <c r="W1215" s="209">
        <f t="shared" ca="1" si="701"/>
        <v>0</v>
      </c>
      <c r="X1215" s="209">
        <f t="shared" ca="1" si="701"/>
        <v>12.252903382407787</v>
      </c>
      <c r="Y1215" s="209">
        <f t="shared" ca="1" si="701"/>
        <v>32.68647680030098</v>
      </c>
      <c r="Z1215" s="209">
        <f t="shared" ca="1" si="701"/>
        <v>37.024993519736938</v>
      </c>
      <c r="AA1215" s="209">
        <f t="shared" ca="1" si="701"/>
        <v>44.564669006158439</v>
      </c>
      <c r="AB1215" s="209">
        <f t="shared" ca="1" si="701"/>
        <v>34.152584591567326</v>
      </c>
      <c r="AC1215" s="209">
        <f t="shared" ca="1" si="701"/>
        <v>26.880808298730447</v>
      </c>
      <c r="AD1215" s="209">
        <f t="shared" ca="1" si="701"/>
        <v>37.956305202470638</v>
      </c>
      <c r="AE1215" s="209">
        <f t="shared" ca="1" si="701"/>
        <v>44.030961795071669</v>
      </c>
      <c r="AF1215" s="209">
        <f t="shared" ca="1" si="701"/>
        <v>51.471045988710486</v>
      </c>
      <c r="AG1215" s="209">
        <f t="shared" ca="1" si="701"/>
        <v>66.906550465967356</v>
      </c>
      <c r="AH1215" s="209">
        <f t="shared" ca="1" si="701"/>
        <v>50.259589158514785</v>
      </c>
      <c r="AI1215" s="209">
        <f t="shared" ca="1" si="701"/>
        <v>34.620061772606633</v>
      </c>
      <c r="AJ1215" s="209">
        <f t="shared" ca="1" si="701"/>
        <v>55.963015837421544</v>
      </c>
      <c r="AK1215" s="209">
        <f t="shared" ca="1" si="701"/>
        <v>47.624371545247357</v>
      </c>
      <c r="AL1215" s="209">
        <f t="shared" ca="1" si="701"/>
        <v>81.61892994304732</v>
      </c>
      <c r="AM1215" s="209">
        <f t="shared" ca="1" si="701"/>
        <v>62.329906729804598</v>
      </c>
      <c r="AN1215" s="209">
        <f t="shared" ca="1" si="701"/>
        <v>54.829282848037039</v>
      </c>
      <c r="AO1215" s="209">
        <f t="shared" ca="1" si="701"/>
        <v>104.68642405521722</v>
      </c>
      <c r="AP1215" s="209">
        <f t="shared" ca="1" si="701"/>
        <v>109.28535842563274</v>
      </c>
      <c r="AQ1215" s="209">
        <f t="shared" ca="1" si="701"/>
        <v>88.483677669924319</v>
      </c>
      <c r="AR1215" s="209">
        <f t="shared" ca="1" si="701"/>
        <v>124.35007734311924</v>
      </c>
      <c r="AS1215" s="209">
        <f t="shared" ca="1" si="701"/>
        <v>261.55740503893878</v>
      </c>
      <c r="AT1215" s="209">
        <f t="shared" ca="1" si="701"/>
        <v>265.02444330696142</v>
      </c>
      <c r="AU1215" s="209">
        <f t="shared" ca="1" si="701"/>
        <v>276.08258977254593</v>
      </c>
      <c r="AV1215" s="209">
        <f t="shared" ca="1" si="701"/>
        <v>271.81499670707962</v>
      </c>
      <c r="AW1215" s="209">
        <f t="shared" ca="1" si="701"/>
        <v>95.266727623878808</v>
      </c>
      <c r="AX1215" s="209">
        <f t="shared" ca="1" si="701"/>
        <v>7.1268513536141533</v>
      </c>
      <c r="AY1215" s="209">
        <f t="shared" ca="1" si="701"/>
        <v>0</v>
      </c>
      <c r="AZ1215" s="209">
        <f t="shared" ca="1" si="701"/>
        <v>0</v>
      </c>
      <c r="BA1215" s="209">
        <f t="shared" ca="1" si="701"/>
        <v>0</v>
      </c>
      <c r="BB1215" s="209">
        <f t="shared" ca="1" si="701"/>
        <v>0</v>
      </c>
      <c r="BC1215" s="209">
        <f t="shared" ca="1" si="701"/>
        <v>0</v>
      </c>
      <c r="BD1215" s="209">
        <f t="shared" ca="1" si="701"/>
        <v>0</v>
      </c>
      <c r="BE1215" s="209">
        <f t="shared" ca="1" si="701"/>
        <v>0</v>
      </c>
      <c r="BF1215" s="209">
        <f t="shared" ca="1" si="701"/>
        <v>0</v>
      </c>
      <c r="BG1215" s="209">
        <f t="shared" ca="1" si="701"/>
        <v>0</v>
      </c>
      <c r="BH1215" s="209">
        <f t="shared" ca="1" si="701"/>
        <v>0</v>
      </c>
      <c r="BI1215" s="209">
        <f t="shared" ca="1" si="701"/>
        <v>0</v>
      </c>
      <c r="BJ1215" s="209">
        <f t="shared" ca="1" si="701"/>
        <v>0</v>
      </c>
      <c r="BK1215" s="209">
        <f t="shared" ca="1" si="701"/>
        <v>0</v>
      </c>
      <c r="BL1215" s="209">
        <f t="shared" ca="1" si="701"/>
        <v>0</v>
      </c>
      <c r="BM1215" s="209">
        <f t="shared" ca="1" si="701"/>
        <v>0</v>
      </c>
      <c r="BN1215" s="209">
        <f t="shared" ca="1" si="701"/>
        <v>0</v>
      </c>
      <c r="BO1215" s="209">
        <f t="shared" ca="1" si="701"/>
        <v>0</v>
      </c>
      <c r="BP1215" s="209">
        <f t="shared" ca="1" si="701"/>
        <v>0</v>
      </c>
      <c r="BQ1215" s="209">
        <f t="shared" ca="1" si="701"/>
        <v>0</v>
      </c>
      <c r="BR1215" s="209">
        <f t="shared" ca="1" si="701"/>
        <v>0</v>
      </c>
      <c r="BS1215" s="209">
        <f t="shared" ca="1" si="701"/>
        <v>0</v>
      </c>
      <c r="BT1215" s="209">
        <f t="shared" ca="1" si="701"/>
        <v>0</v>
      </c>
      <c r="BU1215" s="209">
        <f t="shared" ca="1" si="701"/>
        <v>0</v>
      </c>
      <c r="BV1215" s="209">
        <f t="shared" ca="1" si="701"/>
        <v>0</v>
      </c>
      <c r="BW1215" s="209">
        <f t="shared" ca="1" si="701"/>
        <v>0</v>
      </c>
      <c r="BX1215" s="209">
        <f t="shared" ca="1" si="701"/>
        <v>0</v>
      </c>
      <c r="BY1215" s="209">
        <f t="shared" ca="1" si="701"/>
        <v>0</v>
      </c>
      <c r="BZ1215" s="209">
        <f t="shared" ca="1" si="701"/>
        <v>0</v>
      </c>
      <c r="CA1215" s="209">
        <f t="shared" ca="1" si="701"/>
        <v>0</v>
      </c>
      <c r="CB1215" s="209">
        <f t="shared" ca="1" si="701"/>
        <v>0</v>
      </c>
      <c r="CC1215" s="209">
        <f t="shared" ca="1" si="701"/>
        <v>0</v>
      </c>
      <c r="CD1215" s="209">
        <f t="shared" ca="1" si="701"/>
        <v>0</v>
      </c>
      <c r="CE1215" s="209">
        <f t="shared" ref="CE1215:CP1215" ca="1" si="702">-SUM(CE1209:CE1210)+SUM(CE1211:CE1214)</f>
        <v>0</v>
      </c>
      <c r="CF1215" s="209">
        <f t="shared" ca="1" si="702"/>
        <v>0</v>
      </c>
      <c r="CG1215" s="209">
        <f t="shared" ca="1" si="702"/>
        <v>0</v>
      </c>
      <c r="CH1215" s="209">
        <f t="shared" ca="1" si="702"/>
        <v>0</v>
      </c>
      <c r="CI1215" s="209">
        <f t="shared" ca="1" si="702"/>
        <v>0</v>
      </c>
      <c r="CJ1215" s="209">
        <f t="shared" ca="1" si="702"/>
        <v>0</v>
      </c>
      <c r="CK1215" s="209">
        <f t="shared" ca="1" si="702"/>
        <v>0</v>
      </c>
      <c r="CL1215" s="209">
        <f t="shared" ca="1" si="702"/>
        <v>0</v>
      </c>
      <c r="CM1215" s="209">
        <f t="shared" ca="1" si="702"/>
        <v>0</v>
      </c>
      <c r="CN1215" s="209">
        <f t="shared" ca="1" si="702"/>
        <v>0</v>
      </c>
      <c r="CO1215" s="209">
        <f t="shared" ca="1" si="702"/>
        <v>0</v>
      </c>
      <c r="CP1215" s="209">
        <f t="shared" ca="1" si="702"/>
        <v>0</v>
      </c>
    </row>
    <row r="1216" spans="2:94" ht="12.75" customHeight="1" outlineLevel="1" x14ac:dyDescent="0.2"/>
    <row r="1217" spans="1:94" ht="12.75" customHeight="1" outlineLevel="1" x14ac:dyDescent="0.2">
      <c r="B1217" s="3" t="s">
        <v>397</v>
      </c>
      <c r="J1217" s="5" t="s">
        <v>62</v>
      </c>
      <c r="L1217" s="331">
        <f ca="1">IRR(R1215:CP1215)</f>
        <v>0.23527878193036367</v>
      </c>
    </row>
    <row r="1218" spans="1:94" ht="12.75" customHeight="1" outlineLevel="1" x14ac:dyDescent="0.2"/>
    <row r="1219" spans="1:94" ht="12.75" customHeight="1" outlineLevel="1" x14ac:dyDescent="0.2"/>
    <row r="1220" spans="1:94" s="385" customFormat="1" ht="12.75" customHeight="1" x14ac:dyDescent="0.2">
      <c r="A1220" s="381" t="s">
        <v>455</v>
      </c>
      <c r="B1220" s="382"/>
      <c r="C1220" s="382"/>
      <c r="D1220" s="382"/>
      <c r="E1220" s="382"/>
      <c r="F1220" s="382"/>
      <c r="G1220" s="382"/>
      <c r="H1220" s="382"/>
      <c r="I1220" s="383"/>
      <c r="J1220" s="383"/>
      <c r="K1220" s="382"/>
      <c r="L1220" s="382"/>
      <c r="M1220" s="382"/>
      <c r="N1220" s="382"/>
      <c r="O1220" s="382"/>
      <c r="P1220" s="384"/>
      <c r="Q1220" s="382"/>
      <c r="R1220" s="382"/>
      <c r="S1220" s="382"/>
      <c r="T1220" s="382"/>
      <c r="U1220" s="382"/>
      <c r="V1220" s="382"/>
      <c r="W1220" s="382"/>
      <c r="X1220" s="382"/>
      <c r="Y1220" s="382"/>
      <c r="Z1220" s="382"/>
      <c r="AA1220" s="382"/>
      <c r="AB1220" s="382"/>
      <c r="AC1220" s="382"/>
      <c r="AD1220" s="382"/>
      <c r="AE1220" s="382"/>
      <c r="AF1220" s="382"/>
      <c r="AG1220" s="382"/>
      <c r="AH1220" s="382"/>
      <c r="AI1220" s="382"/>
      <c r="AJ1220" s="382"/>
      <c r="AK1220" s="382"/>
      <c r="AL1220" s="382"/>
      <c r="AM1220" s="382"/>
      <c r="AN1220" s="382"/>
      <c r="AO1220" s="382"/>
      <c r="AP1220" s="382"/>
      <c r="AQ1220" s="382"/>
      <c r="AR1220" s="382"/>
      <c r="AS1220" s="382"/>
      <c r="AT1220" s="382"/>
      <c r="AU1220" s="382"/>
      <c r="AV1220" s="382"/>
      <c r="AW1220" s="382"/>
      <c r="AX1220" s="382"/>
      <c r="AY1220" s="382"/>
      <c r="AZ1220" s="382"/>
      <c r="BA1220" s="382"/>
      <c r="BB1220" s="382"/>
      <c r="BC1220" s="382"/>
      <c r="BD1220" s="382"/>
      <c r="BE1220" s="382"/>
      <c r="BF1220" s="382"/>
      <c r="BG1220" s="382"/>
      <c r="BH1220" s="382"/>
      <c r="BI1220" s="382"/>
      <c r="BJ1220" s="382"/>
      <c r="BK1220" s="382"/>
      <c r="BL1220" s="382"/>
      <c r="BM1220" s="382"/>
      <c r="BN1220" s="382"/>
      <c r="BO1220" s="382"/>
      <c r="BP1220" s="382"/>
      <c r="BQ1220" s="382"/>
      <c r="BR1220" s="382"/>
      <c r="BS1220" s="382"/>
      <c r="BT1220" s="382"/>
      <c r="BU1220" s="382"/>
      <c r="BV1220" s="382"/>
      <c r="BW1220" s="382"/>
      <c r="BX1220" s="382"/>
      <c r="BY1220" s="382"/>
      <c r="BZ1220" s="382"/>
      <c r="CA1220" s="382"/>
      <c r="CB1220" s="382"/>
      <c r="CC1220" s="382"/>
      <c r="CD1220" s="382"/>
      <c r="CE1220" s="382"/>
      <c r="CF1220" s="382"/>
      <c r="CG1220" s="382"/>
      <c r="CH1220" s="382"/>
      <c r="CI1220" s="382"/>
      <c r="CJ1220" s="382"/>
      <c r="CK1220" s="382"/>
      <c r="CL1220" s="382"/>
      <c r="CM1220" s="382"/>
      <c r="CN1220" s="382"/>
      <c r="CO1220" s="382"/>
      <c r="CP1220" s="382"/>
    </row>
    <row r="1221" spans="1:94" ht="12.75" customHeight="1" outlineLevel="1" x14ac:dyDescent="0.2"/>
    <row r="1222" spans="1:94" ht="12.75" customHeight="1" outlineLevel="1" x14ac:dyDescent="0.2">
      <c r="B1222" s="3" t="s">
        <v>17</v>
      </c>
      <c r="J1222" s="5" t="s">
        <v>18</v>
      </c>
      <c r="R1222" s="46">
        <f t="shared" ref="R1222:AW1222" si="703">R65</f>
        <v>0</v>
      </c>
      <c r="S1222" s="46">
        <f t="shared" si="703"/>
        <v>0</v>
      </c>
      <c r="T1222" s="46">
        <f t="shared" si="703"/>
        <v>0</v>
      </c>
      <c r="U1222" s="46">
        <f t="shared" si="703"/>
        <v>0</v>
      </c>
      <c r="V1222" s="46">
        <f t="shared" si="703"/>
        <v>0</v>
      </c>
      <c r="W1222" s="46">
        <f t="shared" si="703"/>
        <v>0</v>
      </c>
      <c r="X1222" s="46">
        <f t="shared" si="703"/>
        <v>1</v>
      </c>
      <c r="Y1222" s="46">
        <f t="shared" si="703"/>
        <v>1</v>
      </c>
      <c r="Z1222" s="46">
        <f t="shared" si="703"/>
        <v>1</v>
      </c>
      <c r="AA1222" s="46">
        <f t="shared" si="703"/>
        <v>1</v>
      </c>
      <c r="AB1222" s="46">
        <f t="shared" si="703"/>
        <v>1</v>
      </c>
      <c r="AC1222" s="46">
        <f t="shared" si="703"/>
        <v>1</v>
      </c>
      <c r="AD1222" s="46">
        <f t="shared" si="703"/>
        <v>1</v>
      </c>
      <c r="AE1222" s="46">
        <f t="shared" si="703"/>
        <v>1</v>
      </c>
      <c r="AF1222" s="46">
        <f t="shared" si="703"/>
        <v>1</v>
      </c>
      <c r="AG1222" s="46">
        <f t="shared" si="703"/>
        <v>1</v>
      </c>
      <c r="AH1222" s="46">
        <f t="shared" si="703"/>
        <v>1</v>
      </c>
      <c r="AI1222" s="46">
        <f t="shared" si="703"/>
        <v>1</v>
      </c>
      <c r="AJ1222" s="46">
        <f t="shared" si="703"/>
        <v>1</v>
      </c>
      <c r="AK1222" s="46">
        <f t="shared" si="703"/>
        <v>1</v>
      </c>
      <c r="AL1222" s="46">
        <f t="shared" si="703"/>
        <v>1</v>
      </c>
      <c r="AM1222" s="46">
        <f t="shared" si="703"/>
        <v>1</v>
      </c>
      <c r="AN1222" s="46">
        <f t="shared" si="703"/>
        <v>1</v>
      </c>
      <c r="AO1222" s="46">
        <f t="shared" si="703"/>
        <v>1</v>
      </c>
      <c r="AP1222" s="46">
        <f t="shared" si="703"/>
        <v>1</v>
      </c>
      <c r="AQ1222" s="46">
        <f t="shared" si="703"/>
        <v>1</v>
      </c>
      <c r="AR1222" s="46">
        <f t="shared" si="703"/>
        <v>1</v>
      </c>
      <c r="AS1222" s="46">
        <f t="shared" si="703"/>
        <v>1</v>
      </c>
      <c r="AT1222" s="46">
        <f t="shared" si="703"/>
        <v>1</v>
      </c>
      <c r="AU1222" s="46">
        <f t="shared" si="703"/>
        <v>1</v>
      </c>
      <c r="AV1222" s="46">
        <f t="shared" si="703"/>
        <v>1</v>
      </c>
      <c r="AW1222" s="46">
        <f t="shared" si="703"/>
        <v>1</v>
      </c>
      <c r="AX1222" s="46">
        <f t="shared" ref="AX1222:CC1222" si="704">AX65</f>
        <v>1</v>
      </c>
      <c r="AY1222" s="46">
        <f t="shared" si="704"/>
        <v>0</v>
      </c>
      <c r="AZ1222" s="46">
        <f t="shared" si="704"/>
        <v>0</v>
      </c>
      <c r="BA1222" s="46">
        <f t="shared" si="704"/>
        <v>0</v>
      </c>
      <c r="BB1222" s="46">
        <f t="shared" si="704"/>
        <v>0</v>
      </c>
      <c r="BC1222" s="46">
        <f t="shared" si="704"/>
        <v>0</v>
      </c>
      <c r="BD1222" s="46">
        <f t="shared" si="704"/>
        <v>0</v>
      </c>
      <c r="BE1222" s="46">
        <f t="shared" si="704"/>
        <v>0</v>
      </c>
      <c r="BF1222" s="46">
        <f t="shared" si="704"/>
        <v>0</v>
      </c>
      <c r="BG1222" s="46">
        <f t="shared" si="704"/>
        <v>0</v>
      </c>
      <c r="BH1222" s="46">
        <f t="shared" si="704"/>
        <v>0</v>
      </c>
      <c r="BI1222" s="46">
        <f t="shared" si="704"/>
        <v>0</v>
      </c>
      <c r="BJ1222" s="46">
        <f t="shared" si="704"/>
        <v>0</v>
      </c>
      <c r="BK1222" s="46">
        <f t="shared" si="704"/>
        <v>0</v>
      </c>
      <c r="BL1222" s="46">
        <f t="shared" si="704"/>
        <v>0</v>
      </c>
      <c r="BM1222" s="46">
        <f t="shared" si="704"/>
        <v>0</v>
      </c>
      <c r="BN1222" s="46">
        <f t="shared" si="704"/>
        <v>0</v>
      </c>
      <c r="BO1222" s="46">
        <f t="shared" si="704"/>
        <v>0</v>
      </c>
      <c r="BP1222" s="46">
        <f t="shared" si="704"/>
        <v>0</v>
      </c>
      <c r="BQ1222" s="46">
        <f t="shared" si="704"/>
        <v>0</v>
      </c>
      <c r="BR1222" s="46">
        <f t="shared" si="704"/>
        <v>0</v>
      </c>
      <c r="BS1222" s="46">
        <f t="shared" si="704"/>
        <v>0</v>
      </c>
      <c r="BT1222" s="46">
        <f t="shared" si="704"/>
        <v>0</v>
      </c>
      <c r="BU1222" s="46">
        <f t="shared" si="704"/>
        <v>0</v>
      </c>
      <c r="BV1222" s="46">
        <f t="shared" si="704"/>
        <v>0</v>
      </c>
      <c r="BW1222" s="46">
        <f t="shared" si="704"/>
        <v>0</v>
      </c>
      <c r="BX1222" s="46">
        <f t="shared" si="704"/>
        <v>0</v>
      </c>
      <c r="BY1222" s="46">
        <f t="shared" si="704"/>
        <v>0</v>
      </c>
      <c r="BZ1222" s="46">
        <f t="shared" si="704"/>
        <v>0</v>
      </c>
      <c r="CA1222" s="46">
        <f t="shared" si="704"/>
        <v>0</v>
      </c>
      <c r="CB1222" s="46">
        <f t="shared" si="704"/>
        <v>0</v>
      </c>
      <c r="CC1222" s="46">
        <f t="shared" si="704"/>
        <v>0</v>
      </c>
      <c r="CD1222" s="46">
        <f t="shared" ref="CD1222:CP1222" si="705">CD65</f>
        <v>0</v>
      </c>
      <c r="CE1222" s="46">
        <f t="shared" si="705"/>
        <v>0</v>
      </c>
      <c r="CF1222" s="46">
        <f t="shared" si="705"/>
        <v>0</v>
      </c>
      <c r="CG1222" s="46">
        <f t="shared" si="705"/>
        <v>0</v>
      </c>
      <c r="CH1222" s="46">
        <f t="shared" si="705"/>
        <v>0</v>
      </c>
      <c r="CI1222" s="46">
        <f t="shared" si="705"/>
        <v>0</v>
      </c>
      <c r="CJ1222" s="46">
        <f t="shared" si="705"/>
        <v>0</v>
      </c>
      <c r="CK1222" s="46">
        <f t="shared" si="705"/>
        <v>0</v>
      </c>
      <c r="CL1222" s="46">
        <f t="shared" si="705"/>
        <v>0</v>
      </c>
      <c r="CM1222" s="46">
        <f t="shared" si="705"/>
        <v>0</v>
      </c>
      <c r="CN1222" s="46">
        <f t="shared" si="705"/>
        <v>0</v>
      </c>
      <c r="CO1222" s="46">
        <f t="shared" si="705"/>
        <v>0</v>
      </c>
      <c r="CP1222" s="46">
        <f t="shared" si="705"/>
        <v>0</v>
      </c>
    </row>
    <row r="1223" spans="1:94" ht="12.75" customHeight="1" outlineLevel="1" x14ac:dyDescent="0.2"/>
    <row r="1224" spans="1:94" ht="12.75" customHeight="1" outlineLevel="1" x14ac:dyDescent="0.2">
      <c r="B1224" s="3" t="s">
        <v>398</v>
      </c>
      <c r="J1224" s="5" t="s">
        <v>5</v>
      </c>
      <c r="L1224" s="285">
        <f>M595</f>
        <v>51.787399857521208</v>
      </c>
    </row>
    <row r="1225" spans="1:94" ht="12.75" customHeight="1" outlineLevel="1" x14ac:dyDescent="0.2"/>
    <row r="1226" spans="1:94" ht="12.75" customHeight="1" outlineLevel="1" x14ac:dyDescent="0.2">
      <c r="B1226" s="3" t="s">
        <v>279</v>
      </c>
      <c r="J1226" s="5" t="s">
        <v>5</v>
      </c>
      <c r="P1226" s="127">
        <f ca="1">SUM(R1226:CP1226)</f>
        <v>2594.3803870121606</v>
      </c>
      <c r="R1226" s="155">
        <f t="shared" ref="R1226:AW1226" ca="1" si="706">R1200+R1198+R1199</f>
        <v>0</v>
      </c>
      <c r="S1226" s="155">
        <f t="shared" ca="1" si="706"/>
        <v>0</v>
      </c>
      <c r="T1226" s="155">
        <f t="shared" ca="1" si="706"/>
        <v>0</v>
      </c>
      <c r="U1226" s="155">
        <f t="shared" ca="1" si="706"/>
        <v>0</v>
      </c>
      <c r="V1226" s="155">
        <f t="shared" ca="1" si="706"/>
        <v>0</v>
      </c>
      <c r="W1226" s="155">
        <f t="shared" ca="1" si="706"/>
        <v>0</v>
      </c>
      <c r="X1226" s="155">
        <f t="shared" ca="1" si="706"/>
        <v>13.614337091564208</v>
      </c>
      <c r="Y1226" s="155">
        <f t="shared" ca="1" si="706"/>
        <v>36.31830755588998</v>
      </c>
      <c r="Z1226" s="155">
        <f t="shared" ca="1" si="706"/>
        <v>41.138881688596598</v>
      </c>
      <c r="AA1226" s="155">
        <f t="shared" ca="1" si="706"/>
        <v>49.516298895731595</v>
      </c>
      <c r="AB1226" s="155">
        <f t="shared" ca="1" si="706"/>
        <v>37.947316212852584</v>
      </c>
      <c r="AC1226" s="155">
        <f t="shared" ca="1" si="706"/>
        <v>29.867564776367161</v>
      </c>
      <c r="AD1226" s="155">
        <f t="shared" ca="1" si="706"/>
        <v>42.173672447189595</v>
      </c>
      <c r="AE1226" s="155">
        <f t="shared" ca="1" si="706"/>
        <v>48.92329088341296</v>
      </c>
      <c r="AF1226" s="155">
        <f t="shared" ca="1" si="706"/>
        <v>57.190051098567203</v>
      </c>
      <c r="AG1226" s="155">
        <f t="shared" ca="1" si="706"/>
        <v>74.340611628852614</v>
      </c>
      <c r="AH1226" s="155">
        <f t="shared" ca="1" si="706"/>
        <v>55.843987953905312</v>
      </c>
      <c r="AI1226" s="155">
        <f t="shared" ca="1" si="706"/>
        <v>38.466735302896261</v>
      </c>
      <c r="AJ1226" s="155">
        <f t="shared" ca="1" si="706"/>
        <v>62.181128708246156</v>
      </c>
      <c r="AK1226" s="155">
        <f t="shared" ca="1" si="706"/>
        <v>52.915968383608174</v>
      </c>
      <c r="AL1226" s="155">
        <f t="shared" ca="1" si="706"/>
        <v>90.687699936719241</v>
      </c>
      <c r="AM1226" s="155">
        <f t="shared" ca="1" si="706"/>
        <v>69.255451922005108</v>
      </c>
      <c r="AN1226" s="155">
        <f t="shared" ca="1" si="706"/>
        <v>60.921425386707817</v>
      </c>
      <c r="AO1226" s="155">
        <f t="shared" ca="1" si="706"/>
        <v>116.31824895024135</v>
      </c>
      <c r="AP1226" s="155">
        <f t="shared" ca="1" si="706"/>
        <v>121.42817602848082</v>
      </c>
      <c r="AQ1226" s="155">
        <f t="shared" ca="1" si="706"/>
        <v>98.315197411027015</v>
      </c>
      <c r="AR1226" s="155">
        <f t="shared" ca="1" si="706"/>
        <v>138.16675260346582</v>
      </c>
      <c r="AS1226" s="155">
        <f t="shared" ca="1" si="706"/>
        <v>290.61933893215416</v>
      </c>
      <c r="AT1226" s="155">
        <f t="shared" ca="1" si="706"/>
        <v>294.47160367440154</v>
      </c>
      <c r="AU1226" s="155">
        <f t="shared" ca="1" si="706"/>
        <v>306.75843308060655</v>
      </c>
      <c r="AV1226" s="155">
        <f t="shared" ca="1" si="706"/>
        <v>302.01666300786621</v>
      </c>
      <c r="AW1226" s="155">
        <f t="shared" ca="1" si="706"/>
        <v>64.983243450804238</v>
      </c>
      <c r="AX1226" s="155">
        <f t="shared" ref="AX1226:CC1226" ca="1" si="707">AX1200+AX1198+AX1199</f>
        <v>0</v>
      </c>
      <c r="AY1226" s="155">
        <f t="shared" ca="1" si="707"/>
        <v>0</v>
      </c>
      <c r="AZ1226" s="155">
        <f t="shared" ca="1" si="707"/>
        <v>0</v>
      </c>
      <c r="BA1226" s="155">
        <f t="shared" ca="1" si="707"/>
        <v>0</v>
      </c>
      <c r="BB1226" s="155">
        <f t="shared" ca="1" si="707"/>
        <v>0</v>
      </c>
      <c r="BC1226" s="155">
        <f t="shared" ca="1" si="707"/>
        <v>0</v>
      </c>
      <c r="BD1226" s="155">
        <f t="shared" ca="1" si="707"/>
        <v>0</v>
      </c>
      <c r="BE1226" s="155">
        <f t="shared" ca="1" si="707"/>
        <v>0</v>
      </c>
      <c r="BF1226" s="155">
        <f t="shared" ca="1" si="707"/>
        <v>0</v>
      </c>
      <c r="BG1226" s="155">
        <f t="shared" ca="1" si="707"/>
        <v>0</v>
      </c>
      <c r="BH1226" s="155">
        <f t="shared" ca="1" si="707"/>
        <v>0</v>
      </c>
      <c r="BI1226" s="155">
        <f t="shared" ca="1" si="707"/>
        <v>0</v>
      </c>
      <c r="BJ1226" s="155">
        <f t="shared" ca="1" si="707"/>
        <v>0</v>
      </c>
      <c r="BK1226" s="155">
        <f t="shared" ca="1" si="707"/>
        <v>0</v>
      </c>
      <c r="BL1226" s="155">
        <f t="shared" ca="1" si="707"/>
        <v>0</v>
      </c>
      <c r="BM1226" s="155">
        <f t="shared" ca="1" si="707"/>
        <v>0</v>
      </c>
      <c r="BN1226" s="155">
        <f t="shared" ca="1" si="707"/>
        <v>0</v>
      </c>
      <c r="BO1226" s="155">
        <f t="shared" ca="1" si="707"/>
        <v>0</v>
      </c>
      <c r="BP1226" s="155">
        <f t="shared" ca="1" si="707"/>
        <v>0</v>
      </c>
      <c r="BQ1226" s="155">
        <f t="shared" ca="1" si="707"/>
        <v>0</v>
      </c>
      <c r="BR1226" s="155">
        <f t="shared" ca="1" si="707"/>
        <v>0</v>
      </c>
      <c r="BS1226" s="155">
        <f t="shared" ca="1" si="707"/>
        <v>0</v>
      </c>
      <c r="BT1226" s="155">
        <f t="shared" ca="1" si="707"/>
        <v>0</v>
      </c>
      <c r="BU1226" s="155">
        <f t="shared" ca="1" si="707"/>
        <v>0</v>
      </c>
      <c r="BV1226" s="155">
        <f t="shared" ca="1" si="707"/>
        <v>0</v>
      </c>
      <c r="BW1226" s="155">
        <f t="shared" ca="1" si="707"/>
        <v>0</v>
      </c>
      <c r="BX1226" s="155">
        <f t="shared" ca="1" si="707"/>
        <v>0</v>
      </c>
      <c r="BY1226" s="155">
        <f t="shared" ca="1" si="707"/>
        <v>0</v>
      </c>
      <c r="BZ1226" s="155">
        <f t="shared" ca="1" si="707"/>
        <v>0</v>
      </c>
      <c r="CA1226" s="155">
        <f t="shared" ca="1" si="707"/>
        <v>0</v>
      </c>
      <c r="CB1226" s="155">
        <f t="shared" ca="1" si="707"/>
        <v>0</v>
      </c>
      <c r="CC1226" s="155">
        <f t="shared" ca="1" si="707"/>
        <v>0</v>
      </c>
      <c r="CD1226" s="155">
        <f t="shared" ref="CD1226:CP1226" ca="1" si="708">CD1200+CD1198+CD1199</f>
        <v>0</v>
      </c>
      <c r="CE1226" s="155">
        <f t="shared" ca="1" si="708"/>
        <v>0</v>
      </c>
      <c r="CF1226" s="155">
        <f t="shared" ca="1" si="708"/>
        <v>0</v>
      </c>
      <c r="CG1226" s="155">
        <f t="shared" ca="1" si="708"/>
        <v>0</v>
      </c>
      <c r="CH1226" s="155">
        <f t="shared" ca="1" si="708"/>
        <v>0</v>
      </c>
      <c r="CI1226" s="155">
        <f t="shared" ca="1" si="708"/>
        <v>0</v>
      </c>
      <c r="CJ1226" s="155">
        <f t="shared" ca="1" si="708"/>
        <v>0</v>
      </c>
      <c r="CK1226" s="155">
        <f t="shared" ca="1" si="708"/>
        <v>0</v>
      </c>
      <c r="CL1226" s="155">
        <f t="shared" ca="1" si="708"/>
        <v>0</v>
      </c>
      <c r="CM1226" s="155">
        <f t="shared" ca="1" si="708"/>
        <v>0</v>
      </c>
      <c r="CN1226" s="155">
        <f t="shared" ca="1" si="708"/>
        <v>0</v>
      </c>
      <c r="CO1226" s="155">
        <f t="shared" ca="1" si="708"/>
        <v>0</v>
      </c>
      <c r="CP1226" s="155">
        <f t="shared" ca="1" si="708"/>
        <v>0</v>
      </c>
    </row>
    <row r="1227" spans="1:94" ht="12.75" customHeight="1" outlineLevel="1" x14ac:dyDescent="0.2"/>
    <row r="1228" spans="1:94" ht="12.75" customHeight="1" outlineLevel="1" x14ac:dyDescent="0.2">
      <c r="B1228" s="3" t="s">
        <v>455</v>
      </c>
      <c r="J1228" s="5" t="s">
        <v>62</v>
      </c>
      <c r="R1228" s="88">
        <f ca="1">R1226/$L$1224</f>
        <v>0</v>
      </c>
      <c r="S1228" s="88">
        <f t="shared" ref="S1228:CD1228" ca="1" si="709">S1226/$L$1224</f>
        <v>0</v>
      </c>
      <c r="T1228" s="88">
        <f t="shared" ca="1" si="709"/>
        <v>0</v>
      </c>
      <c r="U1228" s="88">
        <f t="shared" ca="1" si="709"/>
        <v>0</v>
      </c>
      <c r="V1228" s="88">
        <f t="shared" ca="1" si="709"/>
        <v>0</v>
      </c>
      <c r="W1228" s="88">
        <f t="shared" ca="1" si="709"/>
        <v>0</v>
      </c>
      <c r="X1228" s="88">
        <f t="shared" ca="1" si="709"/>
        <v>0.26288898707060621</v>
      </c>
      <c r="Y1228" s="88">
        <f t="shared" ca="1" si="709"/>
        <v>0.70129621598708991</v>
      </c>
      <c r="Z1228" s="88">
        <f t="shared" ca="1" si="709"/>
        <v>0.79438013497064763</v>
      </c>
      <c r="AA1228" s="88">
        <f t="shared" ca="1" si="709"/>
        <v>0.95614568470249672</v>
      </c>
      <c r="AB1228" s="88">
        <f t="shared" ca="1" si="709"/>
        <v>0.7327519110295978</v>
      </c>
      <c r="AC1228" s="88">
        <f t="shared" ca="1" si="709"/>
        <v>0.57673420288602151</v>
      </c>
      <c r="AD1228" s="88">
        <f t="shared" ca="1" si="709"/>
        <v>0.81436165096565694</v>
      </c>
      <c r="AE1228" s="88">
        <f t="shared" ca="1" si="709"/>
        <v>0.94469486821141713</v>
      </c>
      <c r="AF1228" s="88">
        <f t="shared" ca="1" si="709"/>
        <v>1.1043236628197188</v>
      </c>
      <c r="AG1228" s="88">
        <f t="shared" ca="1" si="709"/>
        <v>1.4354961213225681</v>
      </c>
      <c r="AH1228" s="88">
        <f t="shared" ca="1" si="709"/>
        <v>1.0783315653526666</v>
      </c>
      <c r="AI1228" s="88">
        <f t="shared" ca="1" si="709"/>
        <v>0.74278174630753635</v>
      </c>
      <c r="AJ1228" s="88">
        <f t="shared" ca="1" si="709"/>
        <v>1.2006999555745304</v>
      </c>
      <c r="AK1228" s="88">
        <f t="shared" ca="1" si="709"/>
        <v>1.0217923380820801</v>
      </c>
      <c r="AL1228" s="88">
        <f t="shared" ca="1" si="709"/>
        <v>1.7511537591426005</v>
      </c>
      <c r="AM1228" s="88">
        <f t="shared" ca="1" si="709"/>
        <v>1.337303129961003</v>
      </c>
      <c r="AN1228" s="88">
        <f t="shared" ca="1" si="709"/>
        <v>1.1763754417931074</v>
      </c>
      <c r="AO1228" s="88">
        <f t="shared" ca="1" si="709"/>
        <v>2.2460723896210091</v>
      </c>
      <c r="AP1228" s="88">
        <f t="shared" ca="1" si="709"/>
        <v>2.3447436318980497</v>
      </c>
      <c r="AQ1228" s="88">
        <f t="shared" ca="1" si="709"/>
        <v>1.8984385715736694</v>
      </c>
      <c r="AR1228" s="88">
        <f t="shared" ca="1" si="709"/>
        <v>2.667960797097241</v>
      </c>
      <c r="AS1228" s="88">
        <f t="shared" ca="1" si="709"/>
        <v>5.6117769907682824</v>
      </c>
      <c r="AT1228" s="88">
        <f t="shared" ca="1" si="709"/>
        <v>5.686163130115804</v>
      </c>
      <c r="AU1228" s="88">
        <f t="shared" ca="1" si="709"/>
        <v>5.9234183203746094</v>
      </c>
      <c r="AV1228" s="88">
        <f t="shared" ca="1" si="709"/>
        <v>5.8318560854335617</v>
      </c>
      <c r="AW1228" s="88">
        <f t="shared" ca="1" si="709"/>
        <v>1.2548079963386416</v>
      </c>
      <c r="AX1228" s="88">
        <f t="shared" ca="1" si="709"/>
        <v>0</v>
      </c>
      <c r="AY1228" s="88">
        <f t="shared" ca="1" si="709"/>
        <v>0</v>
      </c>
      <c r="AZ1228" s="88">
        <f t="shared" ca="1" si="709"/>
        <v>0</v>
      </c>
      <c r="BA1228" s="88">
        <f t="shared" ca="1" si="709"/>
        <v>0</v>
      </c>
      <c r="BB1228" s="88">
        <f t="shared" ca="1" si="709"/>
        <v>0</v>
      </c>
      <c r="BC1228" s="88">
        <f t="shared" ca="1" si="709"/>
        <v>0</v>
      </c>
      <c r="BD1228" s="88">
        <f t="shared" ca="1" si="709"/>
        <v>0</v>
      </c>
      <c r="BE1228" s="88">
        <f t="shared" ca="1" si="709"/>
        <v>0</v>
      </c>
      <c r="BF1228" s="88">
        <f t="shared" ca="1" si="709"/>
        <v>0</v>
      </c>
      <c r="BG1228" s="88">
        <f t="shared" ca="1" si="709"/>
        <v>0</v>
      </c>
      <c r="BH1228" s="88">
        <f t="shared" ca="1" si="709"/>
        <v>0</v>
      </c>
      <c r="BI1228" s="88">
        <f t="shared" ca="1" si="709"/>
        <v>0</v>
      </c>
      <c r="BJ1228" s="88">
        <f t="shared" ca="1" si="709"/>
        <v>0</v>
      </c>
      <c r="BK1228" s="88">
        <f t="shared" ca="1" si="709"/>
        <v>0</v>
      </c>
      <c r="BL1228" s="88">
        <f t="shared" ca="1" si="709"/>
        <v>0</v>
      </c>
      <c r="BM1228" s="88">
        <f t="shared" ca="1" si="709"/>
        <v>0</v>
      </c>
      <c r="BN1228" s="88">
        <f t="shared" ca="1" si="709"/>
        <v>0</v>
      </c>
      <c r="BO1228" s="88">
        <f t="shared" ca="1" si="709"/>
        <v>0</v>
      </c>
      <c r="BP1228" s="88">
        <f t="shared" ca="1" si="709"/>
        <v>0</v>
      </c>
      <c r="BQ1228" s="88">
        <f t="shared" ca="1" si="709"/>
        <v>0</v>
      </c>
      <c r="BR1228" s="88">
        <f t="shared" ca="1" si="709"/>
        <v>0</v>
      </c>
      <c r="BS1228" s="88">
        <f t="shared" ca="1" si="709"/>
        <v>0</v>
      </c>
      <c r="BT1228" s="88">
        <f t="shared" ca="1" si="709"/>
        <v>0</v>
      </c>
      <c r="BU1228" s="88">
        <f t="shared" ca="1" si="709"/>
        <v>0</v>
      </c>
      <c r="BV1228" s="88">
        <f t="shared" ca="1" si="709"/>
        <v>0</v>
      </c>
      <c r="BW1228" s="88">
        <f t="shared" ca="1" si="709"/>
        <v>0</v>
      </c>
      <c r="BX1228" s="88">
        <f t="shared" ca="1" si="709"/>
        <v>0</v>
      </c>
      <c r="BY1228" s="88">
        <f t="shared" ca="1" si="709"/>
        <v>0</v>
      </c>
      <c r="BZ1228" s="88">
        <f t="shared" ca="1" si="709"/>
        <v>0</v>
      </c>
      <c r="CA1228" s="88">
        <f t="shared" ca="1" si="709"/>
        <v>0</v>
      </c>
      <c r="CB1228" s="88">
        <f t="shared" ca="1" si="709"/>
        <v>0</v>
      </c>
      <c r="CC1228" s="88">
        <f t="shared" ca="1" si="709"/>
        <v>0</v>
      </c>
      <c r="CD1228" s="88">
        <f t="shared" ca="1" si="709"/>
        <v>0</v>
      </c>
      <c r="CE1228" s="88">
        <f t="shared" ref="CE1228:CP1228" ca="1" si="710">CE1226/$L$1224</f>
        <v>0</v>
      </c>
      <c r="CF1228" s="88">
        <f t="shared" ca="1" si="710"/>
        <v>0</v>
      </c>
      <c r="CG1228" s="88">
        <f t="shared" ca="1" si="710"/>
        <v>0</v>
      </c>
      <c r="CH1228" s="88">
        <f t="shared" ca="1" si="710"/>
        <v>0</v>
      </c>
      <c r="CI1228" s="88">
        <f t="shared" ca="1" si="710"/>
        <v>0</v>
      </c>
      <c r="CJ1228" s="88">
        <f t="shared" ca="1" si="710"/>
        <v>0</v>
      </c>
      <c r="CK1228" s="88">
        <f t="shared" ca="1" si="710"/>
        <v>0</v>
      </c>
      <c r="CL1228" s="88">
        <f t="shared" ca="1" si="710"/>
        <v>0</v>
      </c>
      <c r="CM1228" s="88">
        <f t="shared" ca="1" si="710"/>
        <v>0</v>
      </c>
      <c r="CN1228" s="88">
        <f t="shared" ca="1" si="710"/>
        <v>0</v>
      </c>
      <c r="CO1228" s="88">
        <f t="shared" ca="1" si="710"/>
        <v>0</v>
      </c>
      <c r="CP1228" s="88">
        <f t="shared" ca="1" si="710"/>
        <v>0</v>
      </c>
    </row>
    <row r="1229" spans="1:94" ht="12.75" customHeight="1" outlineLevel="1" x14ac:dyDescent="0.2"/>
    <row r="1230" spans="1:94" ht="12.75" customHeight="1" outlineLevel="1" x14ac:dyDescent="0.2">
      <c r="B1230" s="15" t="s">
        <v>15</v>
      </c>
    </row>
    <row r="1231" spans="1:94" ht="12.75" customHeight="1" outlineLevel="1" x14ac:dyDescent="0.2">
      <c r="B1231" s="3" t="s">
        <v>103</v>
      </c>
      <c r="J1231" s="5" t="s">
        <v>62</v>
      </c>
      <c r="L1231" s="331">
        <f ca="1">AVERAGEIF($R$1222:$CP$1222,1,$R$1228:$CP$1228)</f>
        <v>1.8554351588666744</v>
      </c>
    </row>
    <row r="1232" spans="1:94" ht="12.75" customHeight="1" outlineLevel="1" x14ac:dyDescent="0.2">
      <c r="B1232" s="3" t="s">
        <v>456</v>
      </c>
      <c r="J1232" s="5" t="s">
        <v>62</v>
      </c>
      <c r="L1232" s="331">
        <f ca="1">AVERAGE(X1228:AB1228)</f>
        <v>0.68949258675208769</v>
      </c>
    </row>
    <row r="1233" spans="1:94" ht="12.75" customHeight="1" outlineLevel="1" x14ac:dyDescent="0.2">
      <c r="B1233" s="3" t="s">
        <v>457</v>
      </c>
      <c r="J1233" s="5" t="s">
        <v>62</v>
      </c>
      <c r="L1233" s="331">
        <f ca="1">AVERAGE(U1228:AD1228)</f>
        <v>0.48385587876121178</v>
      </c>
    </row>
    <row r="1234" spans="1:94" ht="12.75" customHeight="1" outlineLevel="1" x14ac:dyDescent="0.2"/>
    <row r="1235" spans="1:94" ht="12.75" customHeight="1" outlineLevel="1" x14ac:dyDescent="0.2"/>
    <row r="1236" spans="1:94" s="385" customFormat="1" ht="12.75" customHeight="1" x14ac:dyDescent="0.2">
      <c r="A1236" s="381" t="s">
        <v>458</v>
      </c>
      <c r="B1236" s="382"/>
      <c r="C1236" s="382"/>
      <c r="D1236" s="382"/>
      <c r="E1236" s="382"/>
      <c r="F1236" s="382"/>
      <c r="G1236" s="382"/>
      <c r="H1236" s="382"/>
      <c r="I1236" s="383"/>
      <c r="J1236" s="383"/>
      <c r="K1236" s="382"/>
      <c r="L1236" s="382"/>
      <c r="M1236" s="382"/>
      <c r="N1236" s="382"/>
      <c r="O1236" s="382"/>
      <c r="P1236" s="384"/>
      <c r="Q1236" s="382"/>
      <c r="R1236" s="382"/>
      <c r="S1236" s="382"/>
      <c r="T1236" s="382"/>
      <c r="U1236" s="382"/>
      <c r="V1236" s="382"/>
      <c r="W1236" s="382"/>
      <c r="X1236" s="382"/>
      <c r="Y1236" s="382"/>
      <c r="Z1236" s="382"/>
      <c r="AA1236" s="382"/>
      <c r="AB1236" s="382"/>
      <c r="AC1236" s="382"/>
      <c r="AD1236" s="382"/>
      <c r="AE1236" s="382"/>
      <c r="AF1236" s="382"/>
      <c r="AG1236" s="382"/>
      <c r="AH1236" s="382"/>
      <c r="AI1236" s="382"/>
      <c r="AJ1236" s="382"/>
      <c r="AK1236" s="382"/>
      <c r="AL1236" s="382"/>
      <c r="AM1236" s="382"/>
      <c r="AN1236" s="382"/>
      <c r="AO1236" s="382"/>
      <c r="AP1236" s="382"/>
      <c r="AQ1236" s="382"/>
      <c r="AR1236" s="382"/>
      <c r="AS1236" s="382"/>
      <c r="AT1236" s="382"/>
      <c r="AU1236" s="382"/>
      <c r="AV1236" s="382"/>
      <c r="AW1236" s="382"/>
      <c r="AX1236" s="382"/>
      <c r="AY1236" s="382"/>
      <c r="AZ1236" s="382"/>
      <c r="BA1236" s="382"/>
      <c r="BB1236" s="382"/>
      <c r="BC1236" s="382"/>
      <c r="BD1236" s="382"/>
      <c r="BE1236" s="382"/>
      <c r="BF1236" s="382"/>
      <c r="BG1236" s="382"/>
      <c r="BH1236" s="382"/>
      <c r="BI1236" s="382"/>
      <c r="BJ1236" s="382"/>
      <c r="BK1236" s="382"/>
      <c r="BL1236" s="382"/>
      <c r="BM1236" s="382"/>
      <c r="BN1236" s="382"/>
      <c r="BO1236" s="382"/>
      <c r="BP1236" s="382"/>
      <c r="BQ1236" s="382"/>
      <c r="BR1236" s="382"/>
      <c r="BS1236" s="382"/>
      <c r="BT1236" s="382"/>
      <c r="BU1236" s="382"/>
      <c r="BV1236" s="382"/>
      <c r="BW1236" s="382"/>
      <c r="BX1236" s="382"/>
      <c r="BY1236" s="382"/>
      <c r="BZ1236" s="382"/>
      <c r="CA1236" s="382"/>
      <c r="CB1236" s="382"/>
      <c r="CC1236" s="382"/>
      <c r="CD1236" s="382"/>
      <c r="CE1236" s="382"/>
      <c r="CF1236" s="382"/>
      <c r="CG1236" s="382"/>
      <c r="CH1236" s="382"/>
      <c r="CI1236" s="382"/>
      <c r="CJ1236" s="382"/>
      <c r="CK1236" s="382"/>
      <c r="CL1236" s="382"/>
      <c r="CM1236" s="382"/>
      <c r="CN1236" s="382"/>
      <c r="CO1236" s="382"/>
      <c r="CP1236" s="382"/>
    </row>
    <row r="1237" spans="1:94" ht="12.75" customHeight="1" outlineLevel="1" x14ac:dyDescent="0.2"/>
    <row r="1238" spans="1:94" ht="12.75" customHeight="1" outlineLevel="1" x14ac:dyDescent="0.2">
      <c r="B1238" s="3" t="s">
        <v>459</v>
      </c>
      <c r="J1238" s="5" t="s">
        <v>5</v>
      </c>
      <c r="L1238" s="285">
        <f>L606</f>
        <v>103.57479971504242</v>
      </c>
    </row>
    <row r="1239" spans="1:94" ht="12.75" customHeight="1" outlineLevel="1" x14ac:dyDescent="0.2"/>
    <row r="1240" spans="1:94" ht="12.75" customHeight="1" outlineLevel="1" x14ac:dyDescent="0.2">
      <c r="B1240" s="3" t="s">
        <v>460</v>
      </c>
      <c r="J1240" s="5" t="s">
        <v>5</v>
      </c>
      <c r="P1240" s="127">
        <f ca="1">SUM(R1240:CP1240)</f>
        <v>2594.3803870121606</v>
      </c>
      <c r="R1240" s="155">
        <f t="shared" ref="R1240:AW1240" ca="1" si="711">R1198+R1199+R1200</f>
        <v>0</v>
      </c>
      <c r="S1240" s="155">
        <f t="shared" ca="1" si="711"/>
        <v>0</v>
      </c>
      <c r="T1240" s="155">
        <f t="shared" ca="1" si="711"/>
        <v>0</v>
      </c>
      <c r="U1240" s="155">
        <f t="shared" ca="1" si="711"/>
        <v>0</v>
      </c>
      <c r="V1240" s="155">
        <f t="shared" ca="1" si="711"/>
        <v>0</v>
      </c>
      <c r="W1240" s="155">
        <f t="shared" ca="1" si="711"/>
        <v>0</v>
      </c>
      <c r="X1240" s="155">
        <f t="shared" ca="1" si="711"/>
        <v>13.614337091564208</v>
      </c>
      <c r="Y1240" s="155">
        <f t="shared" ca="1" si="711"/>
        <v>36.31830755588998</v>
      </c>
      <c r="Z1240" s="155">
        <f t="shared" ca="1" si="711"/>
        <v>41.138881688596598</v>
      </c>
      <c r="AA1240" s="155">
        <f t="shared" ca="1" si="711"/>
        <v>49.516298895731595</v>
      </c>
      <c r="AB1240" s="155">
        <f t="shared" ca="1" si="711"/>
        <v>37.947316212852584</v>
      </c>
      <c r="AC1240" s="155">
        <f t="shared" ca="1" si="711"/>
        <v>29.867564776367161</v>
      </c>
      <c r="AD1240" s="155">
        <f t="shared" ca="1" si="711"/>
        <v>42.173672447189595</v>
      </c>
      <c r="AE1240" s="155">
        <f t="shared" ca="1" si="711"/>
        <v>48.92329088341296</v>
      </c>
      <c r="AF1240" s="155">
        <f t="shared" ca="1" si="711"/>
        <v>57.190051098567203</v>
      </c>
      <c r="AG1240" s="155">
        <f t="shared" ca="1" si="711"/>
        <v>74.340611628852614</v>
      </c>
      <c r="AH1240" s="155">
        <f t="shared" ca="1" si="711"/>
        <v>55.843987953905312</v>
      </c>
      <c r="AI1240" s="155">
        <f t="shared" ca="1" si="711"/>
        <v>38.466735302896261</v>
      </c>
      <c r="AJ1240" s="155">
        <f t="shared" ca="1" si="711"/>
        <v>62.181128708246156</v>
      </c>
      <c r="AK1240" s="155">
        <f t="shared" ca="1" si="711"/>
        <v>52.915968383608174</v>
      </c>
      <c r="AL1240" s="155">
        <f t="shared" ca="1" si="711"/>
        <v>90.687699936719241</v>
      </c>
      <c r="AM1240" s="155">
        <f t="shared" ca="1" si="711"/>
        <v>69.255451922005108</v>
      </c>
      <c r="AN1240" s="155">
        <f t="shared" ca="1" si="711"/>
        <v>60.921425386707817</v>
      </c>
      <c r="AO1240" s="155">
        <f t="shared" ca="1" si="711"/>
        <v>116.31824895024135</v>
      </c>
      <c r="AP1240" s="155">
        <f t="shared" ca="1" si="711"/>
        <v>121.42817602848082</v>
      </c>
      <c r="AQ1240" s="155">
        <f t="shared" ca="1" si="711"/>
        <v>98.315197411027015</v>
      </c>
      <c r="AR1240" s="155">
        <f t="shared" ca="1" si="711"/>
        <v>138.16675260346582</v>
      </c>
      <c r="AS1240" s="155">
        <f t="shared" ca="1" si="711"/>
        <v>290.61933893215416</v>
      </c>
      <c r="AT1240" s="155">
        <f t="shared" ca="1" si="711"/>
        <v>294.47160367440154</v>
      </c>
      <c r="AU1240" s="155">
        <f t="shared" ca="1" si="711"/>
        <v>306.75843308060655</v>
      </c>
      <c r="AV1240" s="155">
        <f t="shared" ca="1" si="711"/>
        <v>302.01666300786621</v>
      </c>
      <c r="AW1240" s="155">
        <f t="shared" ca="1" si="711"/>
        <v>64.983243450804238</v>
      </c>
      <c r="AX1240" s="155">
        <f t="shared" ref="AX1240:CC1240" ca="1" si="712">AX1198+AX1199+AX1200</f>
        <v>0</v>
      </c>
      <c r="AY1240" s="155">
        <f t="shared" ca="1" si="712"/>
        <v>0</v>
      </c>
      <c r="AZ1240" s="155">
        <f t="shared" ca="1" si="712"/>
        <v>0</v>
      </c>
      <c r="BA1240" s="155">
        <f t="shared" ca="1" si="712"/>
        <v>0</v>
      </c>
      <c r="BB1240" s="155">
        <f t="shared" ca="1" si="712"/>
        <v>0</v>
      </c>
      <c r="BC1240" s="155">
        <f t="shared" ca="1" si="712"/>
        <v>0</v>
      </c>
      <c r="BD1240" s="155">
        <f t="shared" ca="1" si="712"/>
        <v>0</v>
      </c>
      <c r="BE1240" s="155">
        <f t="shared" ca="1" si="712"/>
        <v>0</v>
      </c>
      <c r="BF1240" s="155">
        <f t="shared" ca="1" si="712"/>
        <v>0</v>
      </c>
      <c r="BG1240" s="155">
        <f t="shared" ca="1" si="712"/>
        <v>0</v>
      </c>
      <c r="BH1240" s="155">
        <f t="shared" ca="1" si="712"/>
        <v>0</v>
      </c>
      <c r="BI1240" s="155">
        <f t="shared" ca="1" si="712"/>
        <v>0</v>
      </c>
      <c r="BJ1240" s="155">
        <f t="shared" ca="1" si="712"/>
        <v>0</v>
      </c>
      <c r="BK1240" s="155">
        <f t="shared" ca="1" si="712"/>
        <v>0</v>
      </c>
      <c r="BL1240" s="155">
        <f t="shared" ca="1" si="712"/>
        <v>0</v>
      </c>
      <c r="BM1240" s="155">
        <f t="shared" ca="1" si="712"/>
        <v>0</v>
      </c>
      <c r="BN1240" s="155">
        <f t="shared" ca="1" si="712"/>
        <v>0</v>
      </c>
      <c r="BO1240" s="155">
        <f t="shared" ca="1" si="712"/>
        <v>0</v>
      </c>
      <c r="BP1240" s="155">
        <f t="shared" ca="1" si="712"/>
        <v>0</v>
      </c>
      <c r="BQ1240" s="155">
        <f t="shared" ca="1" si="712"/>
        <v>0</v>
      </c>
      <c r="BR1240" s="155">
        <f t="shared" ca="1" si="712"/>
        <v>0</v>
      </c>
      <c r="BS1240" s="155">
        <f t="shared" ca="1" si="712"/>
        <v>0</v>
      </c>
      <c r="BT1240" s="155">
        <f t="shared" ca="1" si="712"/>
        <v>0</v>
      </c>
      <c r="BU1240" s="155">
        <f t="shared" ca="1" si="712"/>
        <v>0</v>
      </c>
      <c r="BV1240" s="155">
        <f t="shared" ca="1" si="712"/>
        <v>0</v>
      </c>
      <c r="BW1240" s="155">
        <f t="shared" ca="1" si="712"/>
        <v>0</v>
      </c>
      <c r="BX1240" s="155">
        <f t="shared" ca="1" si="712"/>
        <v>0</v>
      </c>
      <c r="BY1240" s="155">
        <f t="shared" ca="1" si="712"/>
        <v>0</v>
      </c>
      <c r="BZ1240" s="155">
        <f t="shared" ca="1" si="712"/>
        <v>0</v>
      </c>
      <c r="CA1240" s="155">
        <f t="shared" ca="1" si="712"/>
        <v>0</v>
      </c>
      <c r="CB1240" s="155">
        <f t="shared" ca="1" si="712"/>
        <v>0</v>
      </c>
      <c r="CC1240" s="155">
        <f t="shared" ca="1" si="712"/>
        <v>0</v>
      </c>
      <c r="CD1240" s="155">
        <f t="shared" ref="CD1240:CP1240" ca="1" si="713">CD1198+CD1199+CD1200</f>
        <v>0</v>
      </c>
      <c r="CE1240" s="155">
        <f t="shared" ca="1" si="713"/>
        <v>0</v>
      </c>
      <c r="CF1240" s="155">
        <f t="shared" ca="1" si="713"/>
        <v>0</v>
      </c>
      <c r="CG1240" s="155">
        <f t="shared" ca="1" si="713"/>
        <v>0</v>
      </c>
      <c r="CH1240" s="155">
        <f t="shared" ca="1" si="713"/>
        <v>0</v>
      </c>
      <c r="CI1240" s="155">
        <f t="shared" ca="1" si="713"/>
        <v>0</v>
      </c>
      <c r="CJ1240" s="155">
        <f t="shared" ca="1" si="713"/>
        <v>0</v>
      </c>
      <c r="CK1240" s="155">
        <f t="shared" ca="1" si="713"/>
        <v>0</v>
      </c>
      <c r="CL1240" s="155">
        <f t="shared" ca="1" si="713"/>
        <v>0</v>
      </c>
      <c r="CM1240" s="155">
        <f t="shared" ca="1" si="713"/>
        <v>0</v>
      </c>
      <c r="CN1240" s="155">
        <f t="shared" ca="1" si="713"/>
        <v>0</v>
      </c>
      <c r="CO1240" s="155">
        <f t="shared" ca="1" si="713"/>
        <v>0</v>
      </c>
      <c r="CP1240" s="155">
        <f t="shared" ca="1" si="713"/>
        <v>0</v>
      </c>
    </row>
    <row r="1241" spans="1:94" ht="12.75" customHeight="1" outlineLevel="1" x14ac:dyDescent="0.2"/>
    <row r="1242" spans="1:94" ht="12.75" customHeight="1" outlineLevel="1" x14ac:dyDescent="0.2">
      <c r="B1242" s="3" t="s">
        <v>458</v>
      </c>
      <c r="J1242" s="5" t="s">
        <v>82</v>
      </c>
      <c r="L1242" s="285">
        <f ca="1">L1238/AVERAGEIF($R$1222:$CP$1222,1,$R$1240:$CP$1240)</f>
        <v>1.0779142512431572</v>
      </c>
    </row>
    <row r="1243" spans="1:94" ht="12.75" customHeight="1" outlineLevel="1" x14ac:dyDescent="0.2"/>
    <row r="1244" spans="1:94" ht="12.75" customHeight="1" outlineLevel="1" x14ac:dyDescent="0.2"/>
    <row r="1245" spans="1:94" s="385" customFormat="1" ht="12.75" customHeight="1" x14ac:dyDescent="0.2">
      <c r="A1245" s="381" t="s">
        <v>402</v>
      </c>
      <c r="B1245" s="382"/>
      <c r="C1245" s="382"/>
      <c r="D1245" s="382"/>
      <c r="E1245" s="382"/>
      <c r="F1245" s="382"/>
      <c r="G1245" s="382"/>
      <c r="H1245" s="382"/>
      <c r="I1245" s="383"/>
      <c r="J1245" s="383"/>
      <c r="K1245" s="382"/>
      <c r="L1245" s="382"/>
      <c r="M1245" s="382"/>
      <c r="N1245" s="382"/>
      <c r="O1245" s="382"/>
      <c r="P1245" s="384"/>
      <c r="Q1245" s="382"/>
      <c r="R1245" s="382"/>
      <c r="S1245" s="382"/>
      <c r="T1245" s="382"/>
      <c r="U1245" s="382"/>
      <c r="V1245" s="382"/>
      <c r="W1245" s="382"/>
      <c r="X1245" s="382"/>
      <c r="Y1245" s="382"/>
      <c r="Z1245" s="382"/>
      <c r="AA1245" s="382"/>
      <c r="AB1245" s="382"/>
      <c r="AC1245" s="382"/>
      <c r="AD1245" s="382"/>
      <c r="AE1245" s="382"/>
      <c r="AF1245" s="382"/>
      <c r="AG1245" s="382"/>
      <c r="AH1245" s="382"/>
      <c r="AI1245" s="382"/>
      <c r="AJ1245" s="382"/>
      <c r="AK1245" s="382"/>
      <c r="AL1245" s="382"/>
      <c r="AM1245" s="382"/>
      <c r="AN1245" s="382"/>
      <c r="AO1245" s="382"/>
      <c r="AP1245" s="382"/>
      <c r="AQ1245" s="382"/>
      <c r="AR1245" s="382"/>
      <c r="AS1245" s="382"/>
      <c r="AT1245" s="382"/>
      <c r="AU1245" s="382"/>
      <c r="AV1245" s="382"/>
      <c r="AW1245" s="382"/>
      <c r="AX1245" s="382"/>
      <c r="AY1245" s="382"/>
      <c r="AZ1245" s="382"/>
      <c r="BA1245" s="382"/>
      <c r="BB1245" s="382"/>
      <c r="BC1245" s="382"/>
      <c r="BD1245" s="382"/>
      <c r="BE1245" s="382"/>
      <c r="BF1245" s="382"/>
      <c r="BG1245" s="382"/>
      <c r="BH1245" s="382"/>
      <c r="BI1245" s="382"/>
      <c r="BJ1245" s="382"/>
      <c r="BK1245" s="382"/>
      <c r="BL1245" s="382"/>
      <c r="BM1245" s="382"/>
      <c r="BN1245" s="382"/>
      <c r="BO1245" s="382"/>
      <c r="BP1245" s="382"/>
      <c r="BQ1245" s="382"/>
      <c r="BR1245" s="382"/>
      <c r="BS1245" s="382"/>
      <c r="BT1245" s="382"/>
      <c r="BU1245" s="382"/>
      <c r="BV1245" s="382"/>
      <c r="BW1245" s="382"/>
      <c r="BX1245" s="382"/>
      <c r="BY1245" s="382"/>
      <c r="BZ1245" s="382"/>
      <c r="CA1245" s="382"/>
      <c r="CB1245" s="382"/>
      <c r="CC1245" s="382"/>
      <c r="CD1245" s="382"/>
      <c r="CE1245" s="382"/>
      <c r="CF1245" s="382"/>
      <c r="CG1245" s="382"/>
      <c r="CH1245" s="382"/>
      <c r="CI1245" s="382"/>
      <c r="CJ1245" s="382"/>
      <c r="CK1245" s="382"/>
      <c r="CL1245" s="382"/>
      <c r="CM1245" s="382"/>
      <c r="CN1245" s="382"/>
      <c r="CO1245" s="382"/>
      <c r="CP1245" s="382"/>
    </row>
    <row r="1246" spans="1:94" ht="12.75" customHeight="1" outlineLevel="1" x14ac:dyDescent="0.2"/>
    <row r="1247" spans="1:94" ht="12.75" customHeight="1" outlineLevel="1" x14ac:dyDescent="0.2">
      <c r="B1247" s="41" t="s">
        <v>437</v>
      </c>
    </row>
    <row r="1248" spans="1:94" ht="12.75" customHeight="1" outlineLevel="1" x14ac:dyDescent="0.2"/>
    <row r="1249" spans="2:94" ht="12.75" customHeight="1" outlineLevel="1" x14ac:dyDescent="0.2">
      <c r="B1249" s="310" t="s">
        <v>73</v>
      </c>
    </row>
    <row r="1250" spans="2:94" ht="12.75" customHeight="1" outlineLevel="1" x14ac:dyDescent="0.25">
      <c r="B1250"/>
    </row>
    <row r="1251" spans="2:94" ht="12.75" customHeight="1" outlineLevel="1" x14ac:dyDescent="0.25">
      <c r="B1251" t="s">
        <v>411</v>
      </c>
      <c r="J1251" s="306" t="s">
        <v>62</v>
      </c>
      <c r="R1251" s="334">
        <f t="shared" ref="R1251:AW1251" si="714">R675+R646</f>
        <v>0</v>
      </c>
      <c r="S1251" s="334">
        <f t="shared" si="714"/>
        <v>0</v>
      </c>
      <c r="T1251" s="334">
        <f t="shared" si="714"/>
        <v>0</v>
      </c>
      <c r="U1251" s="334">
        <f t="shared" si="714"/>
        <v>2.5000000000000001E-2</v>
      </c>
      <c r="V1251" s="334">
        <f t="shared" si="714"/>
        <v>2.5000000000000001E-2</v>
      </c>
      <c r="W1251" s="334">
        <f t="shared" si="714"/>
        <v>2.5000000000000001E-2</v>
      </c>
      <c r="X1251" s="334">
        <f t="shared" si="714"/>
        <v>0.02</v>
      </c>
      <c r="Y1251" s="334">
        <f t="shared" si="714"/>
        <v>0.02</v>
      </c>
      <c r="Z1251" s="334">
        <f t="shared" si="714"/>
        <v>0.02</v>
      </c>
      <c r="AA1251" s="334">
        <f t="shared" si="714"/>
        <v>0.02</v>
      </c>
      <c r="AB1251" s="334">
        <f t="shared" si="714"/>
        <v>0.02</v>
      </c>
      <c r="AC1251" s="334">
        <f t="shared" si="714"/>
        <v>0.02</v>
      </c>
      <c r="AD1251" s="334">
        <f t="shared" si="714"/>
        <v>0.02</v>
      </c>
      <c r="AE1251" s="334">
        <f t="shared" si="714"/>
        <v>0.02</v>
      </c>
      <c r="AF1251" s="334">
        <f t="shared" si="714"/>
        <v>0.02</v>
      </c>
      <c r="AG1251" s="334">
        <f t="shared" si="714"/>
        <v>0.02</v>
      </c>
      <c r="AH1251" s="334">
        <f t="shared" si="714"/>
        <v>0.02</v>
      </c>
      <c r="AI1251" s="334">
        <f t="shared" si="714"/>
        <v>0.02</v>
      </c>
      <c r="AJ1251" s="334">
        <f t="shared" si="714"/>
        <v>0.02</v>
      </c>
      <c r="AK1251" s="334">
        <f t="shared" si="714"/>
        <v>0.02</v>
      </c>
      <c r="AL1251" s="334">
        <f t="shared" si="714"/>
        <v>0.02</v>
      </c>
      <c r="AM1251" s="334">
        <f t="shared" si="714"/>
        <v>0.02</v>
      </c>
      <c r="AN1251" s="334">
        <f t="shared" si="714"/>
        <v>0.02</v>
      </c>
      <c r="AO1251" s="334">
        <f t="shared" si="714"/>
        <v>0</v>
      </c>
      <c r="AP1251" s="334">
        <f t="shared" si="714"/>
        <v>0</v>
      </c>
      <c r="AQ1251" s="334">
        <f t="shared" si="714"/>
        <v>0</v>
      </c>
      <c r="AR1251" s="334">
        <f t="shared" si="714"/>
        <v>0</v>
      </c>
      <c r="AS1251" s="334">
        <f t="shared" si="714"/>
        <v>0</v>
      </c>
      <c r="AT1251" s="334">
        <f t="shared" si="714"/>
        <v>0</v>
      </c>
      <c r="AU1251" s="334">
        <f t="shared" si="714"/>
        <v>0</v>
      </c>
      <c r="AV1251" s="334">
        <f t="shared" si="714"/>
        <v>0</v>
      </c>
      <c r="AW1251" s="334">
        <f t="shared" si="714"/>
        <v>0</v>
      </c>
      <c r="AX1251" s="334">
        <f t="shared" ref="AX1251:CC1251" si="715">AX675+AX646</f>
        <v>0</v>
      </c>
      <c r="AY1251" s="334">
        <f t="shared" si="715"/>
        <v>0</v>
      </c>
      <c r="AZ1251" s="334">
        <f t="shared" si="715"/>
        <v>0</v>
      </c>
      <c r="BA1251" s="334">
        <f t="shared" si="715"/>
        <v>0</v>
      </c>
      <c r="BB1251" s="334">
        <f t="shared" si="715"/>
        <v>0</v>
      </c>
      <c r="BC1251" s="334">
        <f t="shared" si="715"/>
        <v>0</v>
      </c>
      <c r="BD1251" s="334">
        <f t="shared" si="715"/>
        <v>0</v>
      </c>
      <c r="BE1251" s="334">
        <f t="shared" si="715"/>
        <v>0</v>
      </c>
      <c r="BF1251" s="334">
        <f t="shared" si="715"/>
        <v>0</v>
      </c>
      <c r="BG1251" s="334">
        <f t="shared" si="715"/>
        <v>0</v>
      </c>
      <c r="BH1251" s="334">
        <f t="shared" si="715"/>
        <v>0</v>
      </c>
      <c r="BI1251" s="334">
        <f t="shared" si="715"/>
        <v>0</v>
      </c>
      <c r="BJ1251" s="334">
        <f t="shared" si="715"/>
        <v>0</v>
      </c>
      <c r="BK1251" s="334">
        <f t="shared" si="715"/>
        <v>0</v>
      </c>
      <c r="BL1251" s="334">
        <f t="shared" si="715"/>
        <v>0</v>
      </c>
      <c r="BM1251" s="334">
        <f t="shared" si="715"/>
        <v>0</v>
      </c>
      <c r="BN1251" s="334">
        <f t="shared" si="715"/>
        <v>0</v>
      </c>
      <c r="BO1251" s="334">
        <f t="shared" si="715"/>
        <v>0</v>
      </c>
      <c r="BP1251" s="334">
        <f t="shared" si="715"/>
        <v>0</v>
      </c>
      <c r="BQ1251" s="334">
        <f t="shared" si="715"/>
        <v>0</v>
      </c>
      <c r="BR1251" s="334">
        <f t="shared" si="715"/>
        <v>0</v>
      </c>
      <c r="BS1251" s="334">
        <f t="shared" si="715"/>
        <v>0</v>
      </c>
      <c r="BT1251" s="334">
        <f t="shared" si="715"/>
        <v>0</v>
      </c>
      <c r="BU1251" s="334">
        <f t="shared" si="715"/>
        <v>0</v>
      </c>
      <c r="BV1251" s="334">
        <f t="shared" si="715"/>
        <v>0</v>
      </c>
      <c r="BW1251" s="334">
        <f t="shared" si="715"/>
        <v>0</v>
      </c>
      <c r="BX1251" s="334">
        <f t="shared" si="715"/>
        <v>0</v>
      </c>
      <c r="BY1251" s="334">
        <f t="shared" si="715"/>
        <v>0</v>
      </c>
      <c r="BZ1251" s="334">
        <f t="shared" si="715"/>
        <v>0</v>
      </c>
      <c r="CA1251" s="334">
        <f t="shared" si="715"/>
        <v>0</v>
      </c>
      <c r="CB1251" s="334">
        <f t="shared" si="715"/>
        <v>0</v>
      </c>
      <c r="CC1251" s="334">
        <f t="shared" si="715"/>
        <v>0</v>
      </c>
      <c r="CD1251" s="334">
        <f t="shared" ref="CD1251:CP1251" si="716">CD675+CD646</f>
        <v>0</v>
      </c>
      <c r="CE1251" s="334">
        <f t="shared" si="716"/>
        <v>0</v>
      </c>
      <c r="CF1251" s="334">
        <f t="shared" si="716"/>
        <v>0</v>
      </c>
      <c r="CG1251" s="334">
        <f t="shared" si="716"/>
        <v>0</v>
      </c>
      <c r="CH1251" s="334">
        <f t="shared" si="716"/>
        <v>0</v>
      </c>
      <c r="CI1251" s="334">
        <f t="shared" si="716"/>
        <v>0</v>
      </c>
      <c r="CJ1251" s="334">
        <f t="shared" si="716"/>
        <v>0</v>
      </c>
      <c r="CK1251" s="334">
        <f t="shared" si="716"/>
        <v>0</v>
      </c>
      <c r="CL1251" s="334">
        <f t="shared" si="716"/>
        <v>0</v>
      </c>
      <c r="CM1251" s="334">
        <f t="shared" si="716"/>
        <v>0</v>
      </c>
      <c r="CN1251" s="334">
        <f t="shared" si="716"/>
        <v>0</v>
      </c>
      <c r="CO1251" s="334">
        <f t="shared" si="716"/>
        <v>0</v>
      </c>
      <c r="CP1251" s="334">
        <f t="shared" si="716"/>
        <v>0</v>
      </c>
    </row>
    <row r="1252" spans="2:94" ht="12.75" customHeight="1" outlineLevel="1" x14ac:dyDescent="0.25">
      <c r="B1252" t="s">
        <v>247</v>
      </c>
      <c r="J1252" s="306" t="s">
        <v>62</v>
      </c>
      <c r="R1252" s="334">
        <f>'Macroeconomic Inputs'!P16</f>
        <v>0.02</v>
      </c>
      <c r="S1252" s="334">
        <f>'Macroeconomic Inputs'!Q16</f>
        <v>0.02</v>
      </c>
      <c r="T1252" s="334">
        <f>'Macroeconomic Inputs'!R16</f>
        <v>0.02</v>
      </c>
      <c r="U1252" s="334">
        <f>'Macroeconomic Inputs'!S16</f>
        <v>0.02</v>
      </c>
      <c r="V1252" s="334">
        <f>'Macroeconomic Inputs'!T16</f>
        <v>0.02</v>
      </c>
      <c r="W1252" s="334">
        <f>'Macroeconomic Inputs'!U16</f>
        <v>0.02</v>
      </c>
      <c r="X1252" s="334">
        <f>'Macroeconomic Inputs'!V16</f>
        <v>0.02</v>
      </c>
      <c r="Y1252" s="334">
        <f>'Macroeconomic Inputs'!W16</f>
        <v>0.02</v>
      </c>
      <c r="Z1252" s="334">
        <f>'Macroeconomic Inputs'!X16</f>
        <v>0.02</v>
      </c>
      <c r="AA1252" s="334">
        <f>'Macroeconomic Inputs'!Y16</f>
        <v>0.02</v>
      </c>
      <c r="AB1252" s="334">
        <f>'Macroeconomic Inputs'!Z16</f>
        <v>0.02</v>
      </c>
      <c r="AC1252" s="334">
        <f>'Macroeconomic Inputs'!AA16</f>
        <v>0.02</v>
      </c>
      <c r="AD1252" s="334">
        <f>'Macroeconomic Inputs'!AB16</f>
        <v>0.02</v>
      </c>
      <c r="AE1252" s="334">
        <f>'Macroeconomic Inputs'!AC16</f>
        <v>0.02</v>
      </c>
      <c r="AF1252" s="334">
        <f>'Macroeconomic Inputs'!AD16</f>
        <v>0.02</v>
      </c>
      <c r="AG1252" s="334">
        <f>'Macroeconomic Inputs'!AE16</f>
        <v>0.02</v>
      </c>
      <c r="AH1252" s="334">
        <f>'Macroeconomic Inputs'!AF16</f>
        <v>0.02</v>
      </c>
      <c r="AI1252" s="334">
        <f>'Macroeconomic Inputs'!AG16</f>
        <v>0.02</v>
      </c>
      <c r="AJ1252" s="334">
        <f>'Macroeconomic Inputs'!AH16</f>
        <v>0.02</v>
      </c>
      <c r="AK1252" s="334">
        <f>'Macroeconomic Inputs'!AI16</f>
        <v>0.02</v>
      </c>
      <c r="AL1252" s="334">
        <f>'Macroeconomic Inputs'!AJ16</f>
        <v>0.02</v>
      </c>
      <c r="AM1252" s="334">
        <f>'Macroeconomic Inputs'!AK16</f>
        <v>0.02</v>
      </c>
      <c r="AN1252" s="334">
        <f>'Macroeconomic Inputs'!AL16</f>
        <v>0.02</v>
      </c>
      <c r="AO1252" s="334">
        <f>'Macroeconomic Inputs'!AM16</f>
        <v>0.02</v>
      </c>
      <c r="AP1252" s="334">
        <f>'Macroeconomic Inputs'!AN16</f>
        <v>0.02</v>
      </c>
      <c r="AQ1252" s="334">
        <f>'Macroeconomic Inputs'!AO16</f>
        <v>0.02</v>
      </c>
      <c r="AR1252" s="334">
        <f>'Macroeconomic Inputs'!AP16</f>
        <v>0.02</v>
      </c>
      <c r="AS1252" s="334">
        <f>'Macroeconomic Inputs'!AQ16</f>
        <v>0.02</v>
      </c>
      <c r="AT1252" s="334">
        <f>'Macroeconomic Inputs'!AR16</f>
        <v>0.02</v>
      </c>
      <c r="AU1252" s="334">
        <f>'Macroeconomic Inputs'!AS16</f>
        <v>0.02</v>
      </c>
      <c r="AV1252" s="334">
        <f>'Macroeconomic Inputs'!AT16</f>
        <v>0.02</v>
      </c>
      <c r="AW1252" s="334">
        <f>'Macroeconomic Inputs'!AU16</f>
        <v>0.02</v>
      </c>
      <c r="AX1252" s="334">
        <f>'Macroeconomic Inputs'!AV16</f>
        <v>0.02</v>
      </c>
      <c r="AY1252" s="334">
        <f>'Macroeconomic Inputs'!AW16</f>
        <v>0.02</v>
      </c>
      <c r="AZ1252" s="334">
        <f>'Macroeconomic Inputs'!AX16</f>
        <v>0.02</v>
      </c>
      <c r="BA1252" s="334">
        <f>'Macroeconomic Inputs'!AY16</f>
        <v>0.02</v>
      </c>
      <c r="BB1252" s="334">
        <f>'Macroeconomic Inputs'!AZ16</f>
        <v>0.02</v>
      </c>
      <c r="BC1252" s="334">
        <f>'Macroeconomic Inputs'!BA16</f>
        <v>0.02</v>
      </c>
      <c r="BD1252" s="334">
        <f>'Macroeconomic Inputs'!BB16</f>
        <v>0.02</v>
      </c>
      <c r="BE1252" s="334">
        <f>'Macroeconomic Inputs'!BC16</f>
        <v>0.02</v>
      </c>
      <c r="BF1252" s="334">
        <f>'Macroeconomic Inputs'!BD16</f>
        <v>0.02</v>
      </c>
      <c r="BG1252" s="334">
        <f>'Macroeconomic Inputs'!BE16</f>
        <v>0.02</v>
      </c>
      <c r="BH1252" s="334">
        <f>'Macroeconomic Inputs'!BF16</f>
        <v>0.02</v>
      </c>
      <c r="BI1252" s="334">
        <f>'Macroeconomic Inputs'!BG16</f>
        <v>0.02</v>
      </c>
      <c r="BJ1252" s="334">
        <f>'Macroeconomic Inputs'!BH16</f>
        <v>0.02</v>
      </c>
      <c r="BK1252" s="334">
        <f>'Macroeconomic Inputs'!BI16</f>
        <v>0.02</v>
      </c>
      <c r="BL1252" s="334">
        <f>'Macroeconomic Inputs'!BJ16</f>
        <v>0.02</v>
      </c>
      <c r="BM1252" s="334">
        <f>'Macroeconomic Inputs'!BK16</f>
        <v>0.02</v>
      </c>
      <c r="BN1252" s="334">
        <f>'Macroeconomic Inputs'!BL16</f>
        <v>0.02</v>
      </c>
      <c r="BO1252" s="334">
        <f>'Macroeconomic Inputs'!BM16</f>
        <v>0.02</v>
      </c>
      <c r="BP1252" s="334">
        <f>'Macroeconomic Inputs'!BN16</f>
        <v>0.02</v>
      </c>
      <c r="BQ1252" s="334">
        <f>'Macroeconomic Inputs'!BO16</f>
        <v>0.02</v>
      </c>
      <c r="BR1252" s="334">
        <f>'Macroeconomic Inputs'!BP16</f>
        <v>0.02</v>
      </c>
      <c r="BS1252" s="334">
        <f>'Macroeconomic Inputs'!BQ16</f>
        <v>0.02</v>
      </c>
      <c r="BT1252" s="334">
        <f>'Macroeconomic Inputs'!BR16</f>
        <v>0.02</v>
      </c>
      <c r="BU1252" s="334">
        <f>'Macroeconomic Inputs'!BS16</f>
        <v>0.02</v>
      </c>
      <c r="BV1252" s="334">
        <f>'Macroeconomic Inputs'!BT16</f>
        <v>0.02</v>
      </c>
      <c r="BW1252" s="334">
        <f>'Macroeconomic Inputs'!BU16</f>
        <v>0.02</v>
      </c>
      <c r="BX1252" s="334">
        <f>'Macroeconomic Inputs'!BV16</f>
        <v>0.02</v>
      </c>
      <c r="BY1252" s="334">
        <f>'Macroeconomic Inputs'!BW16</f>
        <v>0.02</v>
      </c>
      <c r="BZ1252" s="334">
        <f>'Macroeconomic Inputs'!BX16</f>
        <v>0.02</v>
      </c>
      <c r="CA1252" s="334">
        <f>'Macroeconomic Inputs'!BY16</f>
        <v>0.02</v>
      </c>
      <c r="CB1252" s="334">
        <f>'Macroeconomic Inputs'!BZ16</f>
        <v>0.02</v>
      </c>
      <c r="CC1252" s="334">
        <f>'Macroeconomic Inputs'!CA16</f>
        <v>0.02</v>
      </c>
      <c r="CD1252" s="334">
        <f>'Macroeconomic Inputs'!CB16</f>
        <v>0.02</v>
      </c>
      <c r="CE1252" s="334">
        <f>'Macroeconomic Inputs'!CC16</f>
        <v>0.02</v>
      </c>
      <c r="CF1252" s="334">
        <f>'Macroeconomic Inputs'!CD16</f>
        <v>0.02</v>
      </c>
      <c r="CG1252" s="334">
        <f>'Macroeconomic Inputs'!CE16</f>
        <v>0.02</v>
      </c>
      <c r="CH1252" s="334">
        <f>'Macroeconomic Inputs'!CF16</f>
        <v>0.02</v>
      </c>
      <c r="CI1252" s="334">
        <f>'Macroeconomic Inputs'!CG16</f>
        <v>0.02</v>
      </c>
      <c r="CJ1252" s="334">
        <f>'Macroeconomic Inputs'!CH16</f>
        <v>0.02</v>
      </c>
      <c r="CK1252" s="334">
        <f>'Macroeconomic Inputs'!CI16</f>
        <v>0.02</v>
      </c>
      <c r="CL1252" s="334">
        <f>'Macroeconomic Inputs'!CJ16</f>
        <v>0.02</v>
      </c>
      <c r="CM1252" s="334">
        <f>'Macroeconomic Inputs'!CK16</f>
        <v>0.02</v>
      </c>
      <c r="CN1252" s="334">
        <f>'Macroeconomic Inputs'!CL16</f>
        <v>0.02</v>
      </c>
      <c r="CO1252" s="334">
        <f>'Macroeconomic Inputs'!CM16</f>
        <v>0.02</v>
      </c>
      <c r="CP1252" s="334">
        <f>'Macroeconomic Inputs'!CN16</f>
        <v>0.02</v>
      </c>
    </row>
    <row r="1253" spans="2:94" ht="12.75" customHeight="1" outlineLevel="1" x14ac:dyDescent="0.25">
      <c r="B1253" t="s">
        <v>412</v>
      </c>
      <c r="J1253" s="306" t="s">
        <v>62</v>
      </c>
      <c r="R1253" s="333">
        <f>SUM(R1251:R1252)</f>
        <v>0.02</v>
      </c>
      <c r="S1253" s="333">
        <f t="shared" ref="S1253:CD1253" si="717">SUM(S1251:S1252)</f>
        <v>0.02</v>
      </c>
      <c r="T1253" s="333">
        <f t="shared" si="717"/>
        <v>0.02</v>
      </c>
      <c r="U1253" s="333">
        <f t="shared" si="717"/>
        <v>4.4999999999999998E-2</v>
      </c>
      <c r="V1253" s="333">
        <f t="shared" si="717"/>
        <v>4.4999999999999998E-2</v>
      </c>
      <c r="W1253" s="333">
        <f t="shared" si="717"/>
        <v>4.4999999999999998E-2</v>
      </c>
      <c r="X1253" s="333">
        <f t="shared" si="717"/>
        <v>0.04</v>
      </c>
      <c r="Y1253" s="333">
        <f t="shared" si="717"/>
        <v>0.04</v>
      </c>
      <c r="Z1253" s="333">
        <f t="shared" si="717"/>
        <v>0.04</v>
      </c>
      <c r="AA1253" s="333">
        <f t="shared" si="717"/>
        <v>0.04</v>
      </c>
      <c r="AB1253" s="333">
        <f t="shared" si="717"/>
        <v>0.04</v>
      </c>
      <c r="AC1253" s="333">
        <f t="shared" si="717"/>
        <v>0.04</v>
      </c>
      <c r="AD1253" s="333">
        <f t="shared" si="717"/>
        <v>0.04</v>
      </c>
      <c r="AE1253" s="333">
        <f t="shared" si="717"/>
        <v>0.04</v>
      </c>
      <c r="AF1253" s="333">
        <f t="shared" si="717"/>
        <v>0.04</v>
      </c>
      <c r="AG1253" s="333">
        <f t="shared" si="717"/>
        <v>0.04</v>
      </c>
      <c r="AH1253" s="333">
        <f t="shared" si="717"/>
        <v>0.04</v>
      </c>
      <c r="AI1253" s="333">
        <f t="shared" si="717"/>
        <v>0.04</v>
      </c>
      <c r="AJ1253" s="333">
        <f t="shared" si="717"/>
        <v>0.04</v>
      </c>
      <c r="AK1253" s="333">
        <f t="shared" si="717"/>
        <v>0.04</v>
      </c>
      <c r="AL1253" s="333">
        <f t="shared" si="717"/>
        <v>0.04</v>
      </c>
      <c r="AM1253" s="333">
        <f t="shared" si="717"/>
        <v>0.04</v>
      </c>
      <c r="AN1253" s="333">
        <f t="shared" si="717"/>
        <v>0.04</v>
      </c>
      <c r="AO1253" s="333">
        <f t="shared" si="717"/>
        <v>0.02</v>
      </c>
      <c r="AP1253" s="333">
        <f t="shared" si="717"/>
        <v>0.02</v>
      </c>
      <c r="AQ1253" s="333">
        <f t="shared" si="717"/>
        <v>0.02</v>
      </c>
      <c r="AR1253" s="333">
        <f t="shared" si="717"/>
        <v>0.02</v>
      </c>
      <c r="AS1253" s="333">
        <f t="shared" si="717"/>
        <v>0.02</v>
      </c>
      <c r="AT1253" s="333">
        <f t="shared" si="717"/>
        <v>0.02</v>
      </c>
      <c r="AU1253" s="333">
        <f t="shared" si="717"/>
        <v>0.02</v>
      </c>
      <c r="AV1253" s="333">
        <f t="shared" si="717"/>
        <v>0.02</v>
      </c>
      <c r="AW1253" s="333">
        <f t="shared" si="717"/>
        <v>0.02</v>
      </c>
      <c r="AX1253" s="333">
        <f t="shared" si="717"/>
        <v>0.02</v>
      </c>
      <c r="AY1253" s="333">
        <f t="shared" si="717"/>
        <v>0.02</v>
      </c>
      <c r="AZ1253" s="333">
        <f t="shared" si="717"/>
        <v>0.02</v>
      </c>
      <c r="BA1253" s="333">
        <f t="shared" si="717"/>
        <v>0.02</v>
      </c>
      <c r="BB1253" s="333">
        <f t="shared" si="717"/>
        <v>0.02</v>
      </c>
      <c r="BC1253" s="333">
        <f t="shared" si="717"/>
        <v>0.02</v>
      </c>
      <c r="BD1253" s="333">
        <f t="shared" si="717"/>
        <v>0.02</v>
      </c>
      <c r="BE1253" s="333">
        <f t="shared" si="717"/>
        <v>0.02</v>
      </c>
      <c r="BF1253" s="333">
        <f t="shared" si="717"/>
        <v>0.02</v>
      </c>
      <c r="BG1253" s="333">
        <f t="shared" si="717"/>
        <v>0.02</v>
      </c>
      <c r="BH1253" s="333">
        <f t="shared" si="717"/>
        <v>0.02</v>
      </c>
      <c r="BI1253" s="333">
        <f t="shared" si="717"/>
        <v>0.02</v>
      </c>
      <c r="BJ1253" s="333">
        <f t="shared" si="717"/>
        <v>0.02</v>
      </c>
      <c r="BK1253" s="333">
        <f t="shared" si="717"/>
        <v>0.02</v>
      </c>
      <c r="BL1253" s="333">
        <f t="shared" si="717"/>
        <v>0.02</v>
      </c>
      <c r="BM1253" s="333">
        <f t="shared" si="717"/>
        <v>0.02</v>
      </c>
      <c r="BN1253" s="333">
        <f t="shared" si="717"/>
        <v>0.02</v>
      </c>
      <c r="BO1253" s="333">
        <f t="shared" si="717"/>
        <v>0.02</v>
      </c>
      <c r="BP1253" s="333">
        <f t="shared" si="717"/>
        <v>0.02</v>
      </c>
      <c r="BQ1253" s="333">
        <f t="shared" si="717"/>
        <v>0.02</v>
      </c>
      <c r="BR1253" s="333">
        <f t="shared" si="717"/>
        <v>0.02</v>
      </c>
      <c r="BS1253" s="333">
        <f t="shared" si="717"/>
        <v>0.02</v>
      </c>
      <c r="BT1253" s="333">
        <f t="shared" si="717"/>
        <v>0.02</v>
      </c>
      <c r="BU1253" s="333">
        <f t="shared" si="717"/>
        <v>0.02</v>
      </c>
      <c r="BV1253" s="333">
        <f t="shared" si="717"/>
        <v>0.02</v>
      </c>
      <c r="BW1253" s="333">
        <f t="shared" si="717"/>
        <v>0.02</v>
      </c>
      <c r="BX1253" s="333">
        <f t="shared" si="717"/>
        <v>0.02</v>
      </c>
      <c r="BY1253" s="333">
        <f t="shared" si="717"/>
        <v>0.02</v>
      </c>
      <c r="BZ1253" s="333">
        <f t="shared" si="717"/>
        <v>0.02</v>
      </c>
      <c r="CA1253" s="333">
        <f t="shared" si="717"/>
        <v>0.02</v>
      </c>
      <c r="CB1253" s="333">
        <f t="shared" si="717"/>
        <v>0.02</v>
      </c>
      <c r="CC1253" s="333">
        <f t="shared" si="717"/>
        <v>0.02</v>
      </c>
      <c r="CD1253" s="333">
        <f t="shared" si="717"/>
        <v>0.02</v>
      </c>
      <c r="CE1253" s="333">
        <f t="shared" ref="CE1253:CP1253" si="718">SUM(CE1251:CE1252)</f>
        <v>0.02</v>
      </c>
      <c r="CF1253" s="333">
        <f t="shared" si="718"/>
        <v>0.02</v>
      </c>
      <c r="CG1253" s="333">
        <f t="shared" si="718"/>
        <v>0.02</v>
      </c>
      <c r="CH1253" s="333">
        <f t="shared" si="718"/>
        <v>0.02</v>
      </c>
      <c r="CI1253" s="333">
        <f t="shared" si="718"/>
        <v>0.02</v>
      </c>
      <c r="CJ1253" s="333">
        <f t="shared" si="718"/>
        <v>0.02</v>
      </c>
      <c r="CK1253" s="333">
        <f t="shared" si="718"/>
        <v>0.02</v>
      </c>
      <c r="CL1253" s="333">
        <f t="shared" si="718"/>
        <v>0.02</v>
      </c>
      <c r="CM1253" s="333">
        <f t="shared" si="718"/>
        <v>0.02</v>
      </c>
      <c r="CN1253" s="333">
        <f t="shared" si="718"/>
        <v>0.02</v>
      </c>
      <c r="CO1253" s="333">
        <f t="shared" si="718"/>
        <v>0.02</v>
      </c>
      <c r="CP1253" s="333">
        <f t="shared" si="718"/>
        <v>0.02</v>
      </c>
    </row>
    <row r="1254" spans="2:94" ht="12.75" customHeight="1" outlineLevel="1" x14ac:dyDescent="0.25">
      <c r="B1254"/>
      <c r="J1254" s="306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  <c r="CN1254"/>
      <c r="CO1254"/>
      <c r="CP1254"/>
    </row>
    <row r="1255" spans="2:94" ht="12.75" customHeight="1" outlineLevel="1" x14ac:dyDescent="0.25">
      <c r="B1255" t="s">
        <v>237</v>
      </c>
      <c r="J1255" s="306" t="s">
        <v>62</v>
      </c>
      <c r="R1255" s="308">
        <f>'Financial Statements'!R108</f>
        <v>0</v>
      </c>
      <c r="S1255" s="308">
        <f>'Financial Statements'!S108</f>
        <v>0</v>
      </c>
      <c r="T1255" s="308">
        <f>'Financial Statements'!T108</f>
        <v>0</v>
      </c>
      <c r="U1255" s="308">
        <f>'Financial Statements'!U108</f>
        <v>140.62582068514894</v>
      </c>
      <c r="V1255" s="308">
        <f>'Financial Statements'!V108</f>
        <v>256.69302090114348</v>
      </c>
      <c r="W1255" s="308">
        <f>'Financial Statements'!W108</f>
        <v>414.29919886016984</v>
      </c>
      <c r="X1255" s="308">
        <f>'Financial Statements'!X108</f>
        <v>389.92865775074807</v>
      </c>
      <c r="Y1255" s="308">
        <f>'Financial Statements'!Y108</f>
        <v>365.55811664132631</v>
      </c>
      <c r="Z1255" s="308">
        <f>'Financial Statements'!Z108</f>
        <v>341.18757553190454</v>
      </c>
      <c r="AA1255" s="308">
        <f>'Financial Statements'!AA108</f>
        <v>316.81703442248278</v>
      </c>
      <c r="AB1255" s="308">
        <f>'Financial Statements'!AB108</f>
        <v>292.44649331306101</v>
      </c>
      <c r="AC1255" s="308">
        <f>'Financial Statements'!AC108</f>
        <v>268.07595220363925</v>
      </c>
      <c r="AD1255" s="308">
        <f>'Financial Statements'!AD108</f>
        <v>243.70541109421748</v>
      </c>
      <c r="AE1255" s="308">
        <f>'Financial Statements'!AE108</f>
        <v>219.33486998479572</v>
      </c>
      <c r="AF1255" s="308">
        <f>'Financial Statements'!AF108</f>
        <v>194.96432887537395</v>
      </c>
      <c r="AG1255" s="308">
        <f>'Financial Statements'!AG108</f>
        <v>170.59378776595219</v>
      </c>
      <c r="AH1255" s="308">
        <f>'Financial Statements'!AH108</f>
        <v>146.22324665653042</v>
      </c>
      <c r="AI1255" s="308">
        <f>'Financial Statements'!AI108</f>
        <v>121.85270554710867</v>
      </c>
      <c r="AJ1255" s="308">
        <f>'Financial Statements'!AJ108</f>
        <v>97.482164437686919</v>
      </c>
      <c r="AK1255" s="308">
        <f>'Financial Statements'!AK108</f>
        <v>73.111623328265168</v>
      </c>
      <c r="AL1255" s="308">
        <f>'Financial Statements'!AL108</f>
        <v>48.741082218843417</v>
      </c>
      <c r="AM1255" s="308">
        <f>'Financial Statements'!AM108</f>
        <v>24.370541109421662</v>
      </c>
      <c r="AN1255" s="308">
        <f>'Financial Statements'!AN108</f>
        <v>0</v>
      </c>
      <c r="AO1255" s="308">
        <f>'Financial Statements'!AO108</f>
        <v>0</v>
      </c>
      <c r="AP1255" s="308">
        <f>'Financial Statements'!AP108</f>
        <v>0</v>
      </c>
      <c r="AQ1255" s="308">
        <f>'Financial Statements'!AQ108</f>
        <v>0</v>
      </c>
      <c r="AR1255" s="308">
        <f>'Financial Statements'!AR108</f>
        <v>0</v>
      </c>
      <c r="AS1255" s="308">
        <f>'Financial Statements'!AS108</f>
        <v>0</v>
      </c>
      <c r="AT1255" s="308">
        <f>'Financial Statements'!AT108</f>
        <v>0</v>
      </c>
      <c r="AU1255" s="308">
        <f>'Financial Statements'!AU108</f>
        <v>0</v>
      </c>
      <c r="AV1255" s="308">
        <f>'Financial Statements'!AV108</f>
        <v>0</v>
      </c>
      <c r="AW1255" s="308">
        <f>'Financial Statements'!AW108</f>
        <v>0</v>
      </c>
      <c r="AX1255" s="308">
        <f>'Financial Statements'!AX108</f>
        <v>0</v>
      </c>
      <c r="AY1255" s="308">
        <f>'Financial Statements'!AY108</f>
        <v>0</v>
      </c>
      <c r="AZ1255" s="308">
        <f>'Financial Statements'!AZ108</f>
        <v>0</v>
      </c>
      <c r="BA1255" s="308">
        <f>'Financial Statements'!BA108</f>
        <v>0</v>
      </c>
      <c r="BB1255" s="308">
        <f>'Financial Statements'!BB108</f>
        <v>0</v>
      </c>
      <c r="BC1255" s="308">
        <f>'Financial Statements'!BC108</f>
        <v>0</v>
      </c>
      <c r="BD1255" s="308">
        <f>'Financial Statements'!BD108</f>
        <v>0</v>
      </c>
      <c r="BE1255" s="308">
        <f>'Financial Statements'!BE108</f>
        <v>0</v>
      </c>
      <c r="BF1255" s="308">
        <f>'Financial Statements'!BF108</f>
        <v>0</v>
      </c>
      <c r="BG1255" s="308">
        <f>'Financial Statements'!BG108</f>
        <v>0</v>
      </c>
      <c r="BH1255" s="308">
        <f>'Financial Statements'!BH108</f>
        <v>0</v>
      </c>
      <c r="BI1255" s="308">
        <f>'Financial Statements'!BI108</f>
        <v>0</v>
      </c>
      <c r="BJ1255" s="308">
        <f>'Financial Statements'!BJ108</f>
        <v>0</v>
      </c>
      <c r="BK1255" s="308">
        <f>'Financial Statements'!BK108</f>
        <v>0</v>
      </c>
      <c r="BL1255" s="308">
        <f>'Financial Statements'!BL108</f>
        <v>0</v>
      </c>
      <c r="BM1255" s="308">
        <f>'Financial Statements'!BM108</f>
        <v>0</v>
      </c>
      <c r="BN1255" s="308">
        <f>'Financial Statements'!BN108</f>
        <v>0</v>
      </c>
      <c r="BO1255" s="308">
        <f>'Financial Statements'!BO108</f>
        <v>0</v>
      </c>
      <c r="BP1255" s="308">
        <f>'Financial Statements'!BP108</f>
        <v>0</v>
      </c>
      <c r="BQ1255" s="308">
        <f>'Financial Statements'!BQ108</f>
        <v>0</v>
      </c>
      <c r="BR1255" s="308">
        <f>'Financial Statements'!BR108</f>
        <v>0</v>
      </c>
      <c r="BS1255" s="308">
        <f>'Financial Statements'!BS108</f>
        <v>0</v>
      </c>
      <c r="BT1255" s="308">
        <f>'Financial Statements'!BT108</f>
        <v>0</v>
      </c>
      <c r="BU1255" s="308">
        <f>'Financial Statements'!BU108</f>
        <v>0</v>
      </c>
      <c r="BV1255" s="308">
        <f>'Financial Statements'!BV108</f>
        <v>0</v>
      </c>
      <c r="BW1255" s="308">
        <f>'Financial Statements'!BW108</f>
        <v>0</v>
      </c>
      <c r="BX1255" s="308">
        <f>'Financial Statements'!BX108</f>
        <v>0</v>
      </c>
      <c r="BY1255" s="308">
        <f>'Financial Statements'!BY108</f>
        <v>0</v>
      </c>
      <c r="BZ1255" s="308">
        <f>'Financial Statements'!BZ108</f>
        <v>0</v>
      </c>
      <c r="CA1255" s="308">
        <f>'Financial Statements'!CA108</f>
        <v>0</v>
      </c>
      <c r="CB1255" s="308">
        <f>'Financial Statements'!CB108</f>
        <v>0</v>
      </c>
      <c r="CC1255" s="308">
        <f>'Financial Statements'!CC108</f>
        <v>0</v>
      </c>
      <c r="CD1255" s="308">
        <f>'Financial Statements'!CD108</f>
        <v>0</v>
      </c>
      <c r="CE1255" s="308">
        <f>'Financial Statements'!CE108</f>
        <v>0</v>
      </c>
      <c r="CF1255" s="308">
        <f>'Financial Statements'!CF108</f>
        <v>0</v>
      </c>
      <c r="CG1255" s="308">
        <f>'Financial Statements'!CG108</f>
        <v>0</v>
      </c>
      <c r="CH1255" s="308">
        <f>'Financial Statements'!CH108</f>
        <v>0</v>
      </c>
      <c r="CI1255" s="308">
        <f>'Financial Statements'!CI108</f>
        <v>0</v>
      </c>
      <c r="CJ1255" s="308">
        <f>'Financial Statements'!CJ108</f>
        <v>0</v>
      </c>
      <c r="CK1255" s="308">
        <f>'Financial Statements'!CK108</f>
        <v>0</v>
      </c>
      <c r="CL1255" s="308">
        <f>'Financial Statements'!CL108</f>
        <v>0</v>
      </c>
      <c r="CM1255" s="308">
        <f>'Financial Statements'!CM108</f>
        <v>0</v>
      </c>
      <c r="CN1255" s="308">
        <f>'Financial Statements'!CN108</f>
        <v>0</v>
      </c>
      <c r="CO1255" s="308">
        <f>'Financial Statements'!CO108</f>
        <v>0</v>
      </c>
      <c r="CP1255" s="308">
        <f>'Financial Statements'!CP108</f>
        <v>0</v>
      </c>
    </row>
    <row r="1256" spans="2:94" ht="12.75" customHeight="1" outlineLevel="1" x14ac:dyDescent="0.25">
      <c r="B1256"/>
      <c r="J1256" s="30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  <c r="CN1256"/>
      <c r="CO1256"/>
      <c r="CP1256"/>
    </row>
    <row r="1257" spans="2:94" ht="12.75" customHeight="1" outlineLevel="1" x14ac:dyDescent="0.25">
      <c r="B1257" t="s">
        <v>403</v>
      </c>
      <c r="J1257" s="306" t="s">
        <v>62</v>
      </c>
      <c r="L1257" s="337">
        <f>SUMPRODUCT(R1253:CP1253,R1255:CP1255)/SUM(R1255:CP1255)</f>
        <v>4.0983538236155269E-2</v>
      </c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  <c r="CN1257"/>
      <c r="CO1257"/>
      <c r="CP1257"/>
    </row>
    <row r="1258" spans="2:94" ht="12.75" customHeight="1" outlineLevel="1" x14ac:dyDescent="0.25">
      <c r="B1258"/>
      <c r="J1258" s="306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  <c r="CN1258"/>
      <c r="CO1258"/>
      <c r="CP1258"/>
    </row>
    <row r="1259" spans="2:94" ht="12.75" customHeight="1" outlineLevel="1" x14ac:dyDescent="0.25">
      <c r="B1259" s="310" t="s">
        <v>74</v>
      </c>
      <c r="J1259" s="306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  <c r="CN1259"/>
      <c r="CO1259"/>
      <c r="CP1259"/>
    </row>
    <row r="1260" spans="2:94" ht="12.75" customHeight="1" outlineLevel="1" x14ac:dyDescent="0.25">
      <c r="B1260"/>
      <c r="J1260" s="306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  <c r="CN1260"/>
      <c r="CO1260"/>
      <c r="CP1260"/>
    </row>
    <row r="1261" spans="2:94" ht="12.75" customHeight="1" outlineLevel="1" x14ac:dyDescent="0.25">
      <c r="B1261" t="s">
        <v>404</v>
      </c>
      <c r="J1261" s="306" t="s">
        <v>62</v>
      </c>
      <c r="L1261" s="337">
        <f>Input_Scen!J166</f>
        <v>0.08</v>
      </c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  <c r="CN1261"/>
      <c r="CO1261"/>
      <c r="CP1261"/>
    </row>
    <row r="1262" spans="2:94" ht="12.75" customHeight="1" outlineLevel="1" x14ac:dyDescent="0.25">
      <c r="B1262"/>
      <c r="J1262" s="306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  <c r="CN1262"/>
      <c r="CO1262"/>
      <c r="CP1262"/>
    </row>
    <row r="1263" spans="2:94" ht="12.75" customHeight="1" outlineLevel="1" x14ac:dyDescent="0.25">
      <c r="B1263" s="310" t="s">
        <v>405</v>
      </c>
      <c r="J1263" s="306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  <c r="CN1263"/>
      <c r="CO1263"/>
      <c r="CP1263"/>
    </row>
    <row r="1264" spans="2:94" ht="12.75" customHeight="1" outlineLevel="1" x14ac:dyDescent="0.25">
      <c r="B1264"/>
      <c r="J1264" s="306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  <c r="CN1264"/>
      <c r="CO1264"/>
      <c r="CP1264"/>
    </row>
    <row r="1265" spans="2:94" ht="12.75" customHeight="1" outlineLevel="1" x14ac:dyDescent="0.25">
      <c r="B1265" t="s">
        <v>72</v>
      </c>
      <c r="J1265" s="306" t="s">
        <v>62</v>
      </c>
      <c r="L1265" s="337">
        <f>Input_Scen!J157</f>
        <v>0.8</v>
      </c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  <c r="CN1265"/>
      <c r="CO1265"/>
      <c r="CP1265"/>
    </row>
    <row r="1266" spans="2:94" ht="12.75" customHeight="1" outlineLevel="1" x14ac:dyDescent="0.25">
      <c r="B1266" t="s">
        <v>405</v>
      </c>
      <c r="J1266" s="306" t="s">
        <v>62</v>
      </c>
      <c r="L1266" s="337">
        <f>(L1265*L1257)+((1-L1265)*L1261)</f>
        <v>4.8786830588924218E-2</v>
      </c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  <c r="CN1266"/>
      <c r="CO1266"/>
      <c r="CP1266"/>
    </row>
    <row r="1267" spans="2:94" ht="12.75" customHeight="1" outlineLevel="1" x14ac:dyDescent="0.25">
      <c r="B1267"/>
      <c r="J1267" s="306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  <c r="CN1267"/>
      <c r="CO1267"/>
      <c r="CP1267"/>
    </row>
    <row r="1268" spans="2:94" ht="12.75" customHeight="1" outlineLevel="1" x14ac:dyDescent="0.25">
      <c r="B1268" s="310" t="s">
        <v>406</v>
      </c>
      <c r="J1268" s="306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  <c r="CN1268"/>
      <c r="CO1268"/>
      <c r="CP1268"/>
    </row>
    <row r="1269" spans="2:94" ht="12.75" customHeight="1" outlineLevel="1" x14ac:dyDescent="0.25">
      <c r="B1269"/>
      <c r="J1269" s="306"/>
      <c r="R1269">
        <f t="shared" ref="R1269:AW1269" si="719">R6</f>
        <v>1</v>
      </c>
      <c r="S1269">
        <f t="shared" si="719"/>
        <v>2</v>
      </c>
      <c r="T1269">
        <f t="shared" si="719"/>
        <v>3</v>
      </c>
      <c r="U1269">
        <f t="shared" si="719"/>
        <v>4</v>
      </c>
      <c r="V1269">
        <f t="shared" si="719"/>
        <v>5</v>
      </c>
      <c r="W1269">
        <f t="shared" si="719"/>
        <v>6</v>
      </c>
      <c r="X1269">
        <f t="shared" si="719"/>
        <v>7</v>
      </c>
      <c r="Y1269">
        <f t="shared" si="719"/>
        <v>8</v>
      </c>
      <c r="Z1269">
        <f t="shared" si="719"/>
        <v>9</v>
      </c>
      <c r="AA1269">
        <f t="shared" si="719"/>
        <v>10</v>
      </c>
      <c r="AB1269">
        <f t="shared" si="719"/>
        <v>11</v>
      </c>
      <c r="AC1269">
        <f t="shared" si="719"/>
        <v>12</v>
      </c>
      <c r="AD1269">
        <f t="shared" si="719"/>
        <v>13</v>
      </c>
      <c r="AE1269">
        <f t="shared" si="719"/>
        <v>14</v>
      </c>
      <c r="AF1269">
        <f t="shared" si="719"/>
        <v>15</v>
      </c>
      <c r="AG1269">
        <f t="shared" si="719"/>
        <v>16</v>
      </c>
      <c r="AH1269">
        <f t="shared" si="719"/>
        <v>17</v>
      </c>
      <c r="AI1269">
        <f t="shared" si="719"/>
        <v>18</v>
      </c>
      <c r="AJ1269">
        <f t="shared" si="719"/>
        <v>19</v>
      </c>
      <c r="AK1269">
        <f t="shared" si="719"/>
        <v>20</v>
      </c>
      <c r="AL1269">
        <f t="shared" si="719"/>
        <v>21</v>
      </c>
      <c r="AM1269">
        <f t="shared" si="719"/>
        <v>22</v>
      </c>
      <c r="AN1269">
        <f t="shared" si="719"/>
        <v>23</v>
      </c>
      <c r="AO1269">
        <f t="shared" si="719"/>
        <v>24</v>
      </c>
      <c r="AP1269">
        <f t="shared" si="719"/>
        <v>25</v>
      </c>
      <c r="AQ1269">
        <f t="shared" si="719"/>
        <v>26</v>
      </c>
      <c r="AR1269">
        <f t="shared" si="719"/>
        <v>27</v>
      </c>
      <c r="AS1269">
        <f t="shared" si="719"/>
        <v>28</v>
      </c>
      <c r="AT1269">
        <f t="shared" si="719"/>
        <v>29</v>
      </c>
      <c r="AU1269">
        <f t="shared" si="719"/>
        <v>30</v>
      </c>
      <c r="AV1269">
        <f t="shared" si="719"/>
        <v>31</v>
      </c>
      <c r="AW1269">
        <f t="shared" si="719"/>
        <v>32</v>
      </c>
      <c r="AX1269">
        <f t="shared" ref="AX1269:CC1269" si="720">AX6</f>
        <v>33</v>
      </c>
      <c r="AY1269">
        <f t="shared" si="720"/>
        <v>34</v>
      </c>
      <c r="AZ1269">
        <f t="shared" si="720"/>
        <v>35</v>
      </c>
      <c r="BA1269">
        <f t="shared" si="720"/>
        <v>36</v>
      </c>
      <c r="BB1269">
        <f t="shared" si="720"/>
        <v>37</v>
      </c>
      <c r="BC1269">
        <f t="shared" si="720"/>
        <v>38</v>
      </c>
      <c r="BD1269">
        <f t="shared" si="720"/>
        <v>39</v>
      </c>
      <c r="BE1269">
        <f t="shared" si="720"/>
        <v>40</v>
      </c>
      <c r="BF1269">
        <f t="shared" si="720"/>
        <v>41</v>
      </c>
      <c r="BG1269">
        <f t="shared" si="720"/>
        <v>42</v>
      </c>
      <c r="BH1269">
        <f t="shared" si="720"/>
        <v>43</v>
      </c>
      <c r="BI1269">
        <f t="shared" si="720"/>
        <v>44</v>
      </c>
      <c r="BJ1269">
        <f t="shared" si="720"/>
        <v>45</v>
      </c>
      <c r="BK1269">
        <f t="shared" si="720"/>
        <v>46</v>
      </c>
      <c r="BL1269">
        <f t="shared" si="720"/>
        <v>47</v>
      </c>
      <c r="BM1269">
        <f t="shared" si="720"/>
        <v>48</v>
      </c>
      <c r="BN1269">
        <f t="shared" si="720"/>
        <v>49</v>
      </c>
      <c r="BO1269">
        <f t="shared" si="720"/>
        <v>50</v>
      </c>
      <c r="BP1269">
        <f t="shared" si="720"/>
        <v>51</v>
      </c>
      <c r="BQ1269">
        <f t="shared" si="720"/>
        <v>52</v>
      </c>
      <c r="BR1269">
        <f t="shared" si="720"/>
        <v>53</v>
      </c>
      <c r="BS1269">
        <f t="shared" si="720"/>
        <v>54</v>
      </c>
      <c r="BT1269">
        <f t="shared" si="720"/>
        <v>55</v>
      </c>
      <c r="BU1269">
        <f t="shared" si="720"/>
        <v>56</v>
      </c>
      <c r="BV1269">
        <f t="shared" si="720"/>
        <v>57</v>
      </c>
      <c r="BW1269">
        <f t="shared" si="720"/>
        <v>58</v>
      </c>
      <c r="BX1269">
        <f t="shared" si="720"/>
        <v>59</v>
      </c>
      <c r="BY1269">
        <f t="shared" si="720"/>
        <v>60</v>
      </c>
      <c r="BZ1269">
        <f t="shared" si="720"/>
        <v>61</v>
      </c>
      <c r="CA1269">
        <f t="shared" si="720"/>
        <v>62</v>
      </c>
      <c r="CB1269">
        <f t="shared" si="720"/>
        <v>63</v>
      </c>
      <c r="CC1269">
        <f t="shared" si="720"/>
        <v>64</v>
      </c>
      <c r="CD1269">
        <f t="shared" ref="CD1269:CP1269" si="721">CD6</f>
        <v>65</v>
      </c>
      <c r="CE1269">
        <f t="shared" si="721"/>
        <v>66</v>
      </c>
      <c r="CF1269">
        <f t="shared" si="721"/>
        <v>67</v>
      </c>
      <c r="CG1269">
        <f t="shared" si="721"/>
        <v>68</v>
      </c>
      <c r="CH1269">
        <f t="shared" si="721"/>
        <v>69</v>
      </c>
      <c r="CI1269">
        <f t="shared" si="721"/>
        <v>70</v>
      </c>
      <c r="CJ1269">
        <f t="shared" si="721"/>
        <v>71</v>
      </c>
      <c r="CK1269">
        <f t="shared" si="721"/>
        <v>72</v>
      </c>
      <c r="CL1269">
        <f t="shared" si="721"/>
        <v>73</v>
      </c>
      <c r="CM1269">
        <f t="shared" si="721"/>
        <v>74</v>
      </c>
      <c r="CN1269">
        <f t="shared" si="721"/>
        <v>75</v>
      </c>
      <c r="CO1269">
        <f t="shared" si="721"/>
        <v>76</v>
      </c>
      <c r="CP1269">
        <f t="shared" si="721"/>
        <v>77</v>
      </c>
    </row>
    <row r="1270" spans="2:94" ht="12.75" customHeight="1" outlineLevel="1" x14ac:dyDescent="0.25">
      <c r="B1270" t="s">
        <v>405</v>
      </c>
      <c r="J1270" s="306" t="s">
        <v>62</v>
      </c>
      <c r="R1270" s="334">
        <f>$L$1266</f>
        <v>4.8786830588924218E-2</v>
      </c>
      <c r="S1270" s="334">
        <f t="shared" ref="S1270:CD1270" si="722">$L$1266</f>
        <v>4.8786830588924218E-2</v>
      </c>
      <c r="T1270" s="334">
        <f t="shared" si="722"/>
        <v>4.8786830588924218E-2</v>
      </c>
      <c r="U1270" s="334">
        <f t="shared" si="722"/>
        <v>4.8786830588924218E-2</v>
      </c>
      <c r="V1270" s="334">
        <f t="shared" si="722"/>
        <v>4.8786830588924218E-2</v>
      </c>
      <c r="W1270" s="334">
        <f t="shared" si="722"/>
        <v>4.8786830588924218E-2</v>
      </c>
      <c r="X1270" s="334">
        <f t="shared" si="722"/>
        <v>4.8786830588924218E-2</v>
      </c>
      <c r="Y1270" s="334">
        <f t="shared" si="722"/>
        <v>4.8786830588924218E-2</v>
      </c>
      <c r="Z1270" s="334">
        <f t="shared" si="722"/>
        <v>4.8786830588924218E-2</v>
      </c>
      <c r="AA1270" s="334">
        <f t="shared" si="722"/>
        <v>4.8786830588924218E-2</v>
      </c>
      <c r="AB1270" s="334">
        <f t="shared" si="722"/>
        <v>4.8786830588924218E-2</v>
      </c>
      <c r="AC1270" s="334">
        <f t="shared" si="722"/>
        <v>4.8786830588924218E-2</v>
      </c>
      <c r="AD1270" s="334">
        <f t="shared" si="722"/>
        <v>4.8786830588924218E-2</v>
      </c>
      <c r="AE1270" s="334">
        <f t="shared" si="722"/>
        <v>4.8786830588924218E-2</v>
      </c>
      <c r="AF1270" s="334">
        <f t="shared" si="722"/>
        <v>4.8786830588924218E-2</v>
      </c>
      <c r="AG1270" s="334">
        <f t="shared" si="722"/>
        <v>4.8786830588924218E-2</v>
      </c>
      <c r="AH1270" s="334">
        <f t="shared" si="722"/>
        <v>4.8786830588924218E-2</v>
      </c>
      <c r="AI1270" s="334">
        <f t="shared" si="722"/>
        <v>4.8786830588924218E-2</v>
      </c>
      <c r="AJ1270" s="334">
        <f t="shared" si="722"/>
        <v>4.8786830588924218E-2</v>
      </c>
      <c r="AK1270" s="334">
        <f t="shared" si="722"/>
        <v>4.8786830588924218E-2</v>
      </c>
      <c r="AL1270" s="334">
        <f t="shared" si="722"/>
        <v>4.8786830588924218E-2</v>
      </c>
      <c r="AM1270" s="334">
        <f t="shared" si="722"/>
        <v>4.8786830588924218E-2</v>
      </c>
      <c r="AN1270" s="334">
        <f t="shared" si="722"/>
        <v>4.8786830588924218E-2</v>
      </c>
      <c r="AO1270" s="334">
        <f t="shared" si="722"/>
        <v>4.8786830588924218E-2</v>
      </c>
      <c r="AP1270" s="334">
        <f t="shared" si="722"/>
        <v>4.8786830588924218E-2</v>
      </c>
      <c r="AQ1270" s="334">
        <f t="shared" si="722"/>
        <v>4.8786830588924218E-2</v>
      </c>
      <c r="AR1270" s="334">
        <f t="shared" si="722"/>
        <v>4.8786830588924218E-2</v>
      </c>
      <c r="AS1270" s="334">
        <f t="shared" si="722"/>
        <v>4.8786830588924218E-2</v>
      </c>
      <c r="AT1270" s="334">
        <f t="shared" si="722"/>
        <v>4.8786830588924218E-2</v>
      </c>
      <c r="AU1270" s="334">
        <f t="shared" si="722"/>
        <v>4.8786830588924218E-2</v>
      </c>
      <c r="AV1270" s="334">
        <f t="shared" si="722"/>
        <v>4.8786830588924218E-2</v>
      </c>
      <c r="AW1270" s="334">
        <f t="shared" si="722"/>
        <v>4.8786830588924218E-2</v>
      </c>
      <c r="AX1270" s="334">
        <f t="shared" si="722"/>
        <v>4.8786830588924218E-2</v>
      </c>
      <c r="AY1270" s="334">
        <f t="shared" si="722"/>
        <v>4.8786830588924218E-2</v>
      </c>
      <c r="AZ1270" s="334">
        <f t="shared" si="722"/>
        <v>4.8786830588924218E-2</v>
      </c>
      <c r="BA1270" s="334">
        <f t="shared" si="722"/>
        <v>4.8786830588924218E-2</v>
      </c>
      <c r="BB1270" s="334">
        <f t="shared" si="722"/>
        <v>4.8786830588924218E-2</v>
      </c>
      <c r="BC1270" s="334">
        <f t="shared" si="722"/>
        <v>4.8786830588924218E-2</v>
      </c>
      <c r="BD1270" s="334">
        <f t="shared" si="722"/>
        <v>4.8786830588924218E-2</v>
      </c>
      <c r="BE1270" s="334">
        <f t="shared" si="722"/>
        <v>4.8786830588924218E-2</v>
      </c>
      <c r="BF1270" s="334">
        <f t="shared" si="722"/>
        <v>4.8786830588924218E-2</v>
      </c>
      <c r="BG1270" s="334">
        <f t="shared" si="722"/>
        <v>4.8786830588924218E-2</v>
      </c>
      <c r="BH1270" s="334">
        <f t="shared" si="722"/>
        <v>4.8786830588924218E-2</v>
      </c>
      <c r="BI1270" s="334">
        <f t="shared" si="722"/>
        <v>4.8786830588924218E-2</v>
      </c>
      <c r="BJ1270" s="334">
        <f t="shared" si="722"/>
        <v>4.8786830588924218E-2</v>
      </c>
      <c r="BK1270" s="334">
        <f t="shared" si="722"/>
        <v>4.8786830588924218E-2</v>
      </c>
      <c r="BL1270" s="334">
        <f t="shared" si="722"/>
        <v>4.8786830588924218E-2</v>
      </c>
      <c r="BM1270" s="334">
        <f t="shared" si="722"/>
        <v>4.8786830588924218E-2</v>
      </c>
      <c r="BN1270" s="334">
        <f t="shared" si="722"/>
        <v>4.8786830588924218E-2</v>
      </c>
      <c r="BO1270" s="334">
        <f t="shared" si="722"/>
        <v>4.8786830588924218E-2</v>
      </c>
      <c r="BP1270" s="334">
        <f t="shared" si="722"/>
        <v>4.8786830588924218E-2</v>
      </c>
      <c r="BQ1270" s="334">
        <f t="shared" si="722"/>
        <v>4.8786830588924218E-2</v>
      </c>
      <c r="BR1270" s="334">
        <f t="shared" si="722"/>
        <v>4.8786830588924218E-2</v>
      </c>
      <c r="BS1270" s="334">
        <f t="shared" si="722"/>
        <v>4.8786830588924218E-2</v>
      </c>
      <c r="BT1270" s="334">
        <f t="shared" si="722"/>
        <v>4.8786830588924218E-2</v>
      </c>
      <c r="BU1270" s="334">
        <f t="shared" si="722"/>
        <v>4.8786830588924218E-2</v>
      </c>
      <c r="BV1270" s="334">
        <f t="shared" si="722"/>
        <v>4.8786830588924218E-2</v>
      </c>
      <c r="BW1270" s="334">
        <f t="shared" si="722"/>
        <v>4.8786830588924218E-2</v>
      </c>
      <c r="BX1270" s="334">
        <f t="shared" si="722"/>
        <v>4.8786830588924218E-2</v>
      </c>
      <c r="BY1270" s="334">
        <f t="shared" si="722"/>
        <v>4.8786830588924218E-2</v>
      </c>
      <c r="BZ1270" s="334">
        <f t="shared" si="722"/>
        <v>4.8786830588924218E-2</v>
      </c>
      <c r="CA1270" s="334">
        <f t="shared" si="722"/>
        <v>4.8786830588924218E-2</v>
      </c>
      <c r="CB1270" s="334">
        <f t="shared" si="722"/>
        <v>4.8786830588924218E-2</v>
      </c>
      <c r="CC1270" s="334">
        <f t="shared" si="722"/>
        <v>4.8786830588924218E-2</v>
      </c>
      <c r="CD1270" s="334">
        <f t="shared" si="722"/>
        <v>4.8786830588924218E-2</v>
      </c>
      <c r="CE1270" s="334">
        <f t="shared" ref="CE1270:CP1270" si="723">$L$1266</f>
        <v>4.8786830588924218E-2</v>
      </c>
      <c r="CF1270" s="334">
        <f t="shared" si="723"/>
        <v>4.8786830588924218E-2</v>
      </c>
      <c r="CG1270" s="334">
        <f t="shared" si="723"/>
        <v>4.8786830588924218E-2</v>
      </c>
      <c r="CH1270" s="334">
        <f t="shared" si="723"/>
        <v>4.8786830588924218E-2</v>
      </c>
      <c r="CI1270" s="334">
        <f t="shared" si="723"/>
        <v>4.8786830588924218E-2</v>
      </c>
      <c r="CJ1270" s="334">
        <f t="shared" si="723"/>
        <v>4.8786830588924218E-2</v>
      </c>
      <c r="CK1270" s="334">
        <f t="shared" si="723"/>
        <v>4.8786830588924218E-2</v>
      </c>
      <c r="CL1270" s="334">
        <f t="shared" si="723"/>
        <v>4.8786830588924218E-2</v>
      </c>
      <c r="CM1270" s="334">
        <f t="shared" si="723"/>
        <v>4.8786830588924218E-2</v>
      </c>
      <c r="CN1270" s="334">
        <f t="shared" si="723"/>
        <v>4.8786830588924218E-2</v>
      </c>
      <c r="CO1270" s="334">
        <f t="shared" si="723"/>
        <v>4.8786830588924218E-2</v>
      </c>
      <c r="CP1270" s="334">
        <f t="shared" si="723"/>
        <v>4.8786830588924218E-2</v>
      </c>
    </row>
    <row r="1271" spans="2:94" ht="12.75" customHeight="1" outlineLevel="1" x14ac:dyDescent="0.25">
      <c r="B1271" t="s">
        <v>407</v>
      </c>
      <c r="J1271" s="306" t="s">
        <v>9</v>
      </c>
      <c r="R1271" s="335">
        <f>(1+R1270)^(-R1269)</f>
        <v>0.95348260564872933</v>
      </c>
      <c r="S1271" s="335">
        <f t="shared" ref="S1271:CD1271" si="724">(1+S1270)^(-S1269)</f>
        <v>0.90912907927469022</v>
      </c>
      <c r="T1271" s="335">
        <f t="shared" si="724"/>
        <v>0.86683876337786181</v>
      </c>
      <c r="U1271" s="335">
        <f t="shared" si="724"/>
        <v>0.82651568278284604</v>
      </c>
      <c r="V1271" s="335">
        <f t="shared" si="724"/>
        <v>0.7880683268293267</v>
      </c>
      <c r="W1271" s="335">
        <f t="shared" si="724"/>
        <v>0.75140944169446078</v>
      </c>
      <c r="X1271" s="335">
        <f t="shared" si="724"/>
        <v>0.71645583237589139</v>
      </c>
      <c r="Y1271" s="335">
        <f t="shared" si="724"/>
        <v>0.68312817388599423</v>
      </c>
      <c r="Z1271" s="335">
        <f t="shared" si="724"/>
        <v>0.65135083122887605</v>
      </c>
      <c r="AA1271" s="335">
        <f t="shared" si="724"/>
        <v>0.62105168775157438</v>
      </c>
      <c r="AB1271" s="335">
        <f t="shared" si="724"/>
        <v>0.59216198147991228</v>
      </c>
      <c r="AC1271" s="335">
        <f t="shared" si="724"/>
        <v>0.56461614906758129</v>
      </c>
      <c r="AD1271" s="335">
        <f t="shared" si="724"/>
        <v>0.53835167700430886</v>
      </c>
      <c r="AE1271" s="335">
        <f t="shared" si="724"/>
        <v>0.51330895974543145</v>
      </c>
      <c r="AF1271" s="335">
        <f t="shared" si="724"/>
        <v>0.48943116444091267</v>
      </c>
      <c r="AG1271" s="335">
        <f t="shared" si="724"/>
        <v>0.46666410195681318</v>
      </c>
      <c r="AH1271" s="335">
        <f t="shared" si="724"/>
        <v>0.44495610389650653</v>
      </c>
      <c r="AI1271" s="335">
        <f t="shared" si="724"/>
        <v>0.42425790534254776</v>
      </c>
      <c r="AJ1271" s="335">
        <f t="shared" si="724"/>
        <v>0.40452253305308439</v>
      </c>
      <c r="AK1271" s="335">
        <f t="shared" si="724"/>
        <v>0.38570519885907917</v>
      </c>
      <c r="AL1271" s="335">
        <f t="shared" si="724"/>
        <v>0.36776319802041607</v>
      </c>
      <c r="AM1271" s="335">
        <f t="shared" si="724"/>
        <v>0.35065581231021592</v>
      </c>
      <c r="AN1271" s="335">
        <f t="shared" si="724"/>
        <v>0.33434421760741645</v>
      </c>
      <c r="AO1271" s="335">
        <f t="shared" si="724"/>
        <v>0.31879139578790522</v>
      </c>
      <c r="AP1271" s="335">
        <f t="shared" si="724"/>
        <v>0.30396205071424726</v>
      </c>
      <c r="AQ1271" s="335">
        <f t="shared" si="724"/>
        <v>0.28982252813335163</v>
      </c>
      <c r="AR1271" s="335">
        <f t="shared" si="724"/>
        <v>0.27634073930029029</v>
      </c>
      <c r="AS1271" s="335">
        <f t="shared" si="724"/>
        <v>0.26348608815493701</v>
      </c>
      <c r="AT1271" s="335">
        <f t="shared" si="724"/>
        <v>0.25122940188616016</v>
      </c>
      <c r="AU1271" s="335">
        <f t="shared" si="724"/>
        <v>0.23954286472598776</v>
      </c>
      <c r="AV1271" s="335">
        <f t="shared" si="724"/>
        <v>0.22839995482349587</v>
      </c>
      <c r="AW1271" s="335">
        <f t="shared" si="724"/>
        <v>0.21777538405515892</v>
      </c>
      <c r="AX1271" s="335">
        <f t="shared" si="724"/>
        <v>0.2076450406350657</v>
      </c>
      <c r="AY1271" s="335">
        <f t="shared" si="724"/>
        <v>0.1979859343947587</v>
      </c>
      <c r="AZ1271" s="335">
        <f t="shared" si="724"/>
        <v>0.18877614460851291</v>
      </c>
      <c r="BA1271" s="335">
        <f t="shared" si="724"/>
        <v>0.1799947702456462</v>
      </c>
      <c r="BB1271" s="335">
        <f t="shared" si="724"/>
        <v>0.17162188253696312</v>
      </c>
      <c r="BC1271" s="335">
        <f t="shared" si="724"/>
        <v>0.16363847974768375</v>
      </c>
      <c r="BD1271" s="335">
        <f t="shared" si="724"/>
        <v>0.15602644405421834</v>
      </c>
      <c r="BE1271" s="335">
        <f t="shared" si="724"/>
        <v>0.1487685004269218</v>
      </c>
      <c r="BF1271" s="335">
        <f t="shared" si="724"/>
        <v>0.14184817742551548</v>
      </c>
      <c r="BG1271" s="335">
        <f t="shared" si="724"/>
        <v>0.13524976981820377</v>
      </c>
      <c r="BH1271" s="335">
        <f t="shared" si="724"/>
        <v>0.1289583029396518</v>
      </c>
      <c r="BI1271" s="335">
        <f t="shared" si="724"/>
        <v>0.12295949870693738</v>
      </c>
      <c r="BJ1271" s="335">
        <f t="shared" si="724"/>
        <v>0.11723974321635222</v>
      </c>
      <c r="BK1271" s="335">
        <f t="shared" si="724"/>
        <v>0.11178605584751544</v>
      </c>
      <c r="BL1271" s="335">
        <f t="shared" si="724"/>
        <v>0.1065860598046834</v>
      </c>
      <c r="BM1271" s="335">
        <f t="shared" si="724"/>
        <v>0.10162795402840083</v>
      </c>
      <c r="BN1271" s="335">
        <f t="shared" si="724"/>
        <v>9.6900486413748904E-2</v>
      </c>
      <c r="BO1271" s="335">
        <f t="shared" si="724"/>
        <v>9.2392928274410605E-2</v>
      </c>
      <c r="BP1271" s="335">
        <f t="shared" si="724"/>
        <v>8.8095049994601174E-2</v>
      </c>
      <c r="BQ1271" s="335">
        <f t="shared" si="724"/>
        <v>8.399709781360741E-2</v>
      </c>
      <c r="BR1271" s="335">
        <f t="shared" si="724"/>
        <v>8.0089771690249584E-2</v>
      </c>
      <c r="BS1271" s="335">
        <f t="shared" si="724"/>
        <v>7.6364204197030994E-2</v>
      </c>
      <c r="BT1271" s="335">
        <f t="shared" si="724"/>
        <v>7.281194039607676E-2</v>
      </c>
      <c r="BU1271" s="335">
        <f t="shared" si="724"/>
        <v>6.9424918651191228E-2</v>
      </c>
      <c r="BV1271" s="335">
        <f t="shared" si="724"/>
        <v>6.6195452332488885E-2</v>
      </c>
      <c r="BW1271" s="335">
        <f t="shared" si="724"/>
        <v>6.3116212372077762E-2</v>
      </c>
      <c r="BX1271" s="335">
        <f t="shared" si="724"/>
        <v>6.0180210631207265E-2</v>
      </c>
      <c r="BY1271" s="335">
        <f t="shared" si="724"/>
        <v>5.7380784041132865E-2</v>
      </c>
      <c r="BZ1271" s="335">
        <f t="shared" si="724"/>
        <v>5.4711579481706393E-2</v>
      </c>
      <c r="CA1271" s="335">
        <f t="shared" si="724"/>
        <v>5.2166539363374967E-2</v>
      </c>
      <c r="CB1271" s="335">
        <f t="shared" si="724"/>
        <v>4.9739887879867765E-2</v>
      </c>
      <c r="CC1271" s="335">
        <f t="shared" si="724"/>
        <v>4.7426117900371968E-2</v>
      </c>
      <c r="CD1271" s="335">
        <f t="shared" si="724"/>
        <v>4.5219978471450512E-2</v>
      </c>
      <c r="CE1271" s="335">
        <f t="shared" ref="CE1271:CP1271" si="725">(1+CE1270)^(-CE1269)</f>
        <v>4.3116462900338076E-2</v>
      </c>
      <c r="CF1271" s="335">
        <f t="shared" si="725"/>
        <v>4.1110797392571119E-2</v>
      </c>
      <c r="CG1271" s="335">
        <f t="shared" si="725"/>
        <v>3.91984302181657E-2</v>
      </c>
      <c r="CH1271" s="335">
        <f t="shared" si="725"/>
        <v>3.7375021381756524E-2</v>
      </c>
      <c r="CI1271" s="335">
        <f t="shared" si="725"/>
        <v>3.5636432773254179E-2</v>
      </c>
      <c r="CJ1271" s="335">
        <f t="shared" si="725"/>
        <v>3.3978718776668165E-2</v>
      </c>
      <c r="CK1271" s="335">
        <f t="shared" si="725"/>
        <v>3.2398117315782966E-2</v>
      </c>
      <c r="CL1271" s="335">
        <f t="shared" si="725"/>
        <v>3.0891041316365962E-2</v>
      </c>
      <c r="CM1271" s="335">
        <f t="shared" si="725"/>
        <v>2.9454070565531169E-2</v>
      </c>
      <c r="CN1271" s="335">
        <f t="shared" si="725"/>
        <v>2.8083943949784203E-2</v>
      </c>
      <c r="CO1271" s="335">
        <f t="shared" si="725"/>
        <v>2.6777552054133107E-2</v>
      </c>
      <c r="CP1271" s="335">
        <f t="shared" si="725"/>
        <v>2.5531930105469322E-2</v>
      </c>
    </row>
    <row r="1272" spans="2:94" ht="12.75" customHeight="1" outlineLevel="1" x14ac:dyDescent="0.25">
      <c r="B1272"/>
      <c r="J1272" s="306"/>
      <c r="R1272" s="336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  <c r="CN1272"/>
      <c r="CO1272"/>
      <c r="CP1272"/>
    </row>
    <row r="1273" spans="2:94" ht="12.75" customHeight="1" outlineLevel="1" x14ac:dyDescent="0.25">
      <c r="B1273" t="s">
        <v>408</v>
      </c>
      <c r="J1273" s="306" t="s">
        <v>5</v>
      </c>
      <c r="L1273" s="135" t="s">
        <v>414</v>
      </c>
      <c r="P1273" s="127">
        <f>SUM(R1273:CP1273)</f>
        <v>2715.739162693008</v>
      </c>
      <c r="R1273" s="308">
        <f t="shared" ref="R1273:AW1273" si="726">R1190</f>
        <v>0</v>
      </c>
      <c r="S1273" s="308">
        <f t="shared" si="726"/>
        <v>0</v>
      </c>
      <c r="T1273" s="308">
        <f t="shared" si="726"/>
        <v>0</v>
      </c>
      <c r="U1273" s="308">
        <f t="shared" si="726"/>
        <v>-244.20062040019135</v>
      </c>
      <c r="V1273" s="308">
        <f t="shared" si="726"/>
        <v>-116.06720021599453</v>
      </c>
      <c r="W1273" s="308">
        <f t="shared" si="726"/>
        <v>-157.60617795902635</v>
      </c>
      <c r="X1273" s="308">
        <f t="shared" si="726"/>
        <v>64.807366750699657</v>
      </c>
      <c r="Y1273" s="308">
        <f t="shared" si="726"/>
        <v>80.339699346451496</v>
      </c>
      <c r="Z1273" s="308">
        <f t="shared" si="726"/>
        <v>83.14394704325538</v>
      </c>
      <c r="AA1273" s="308">
        <f t="shared" si="726"/>
        <v>88.667648830871926</v>
      </c>
      <c r="AB1273" s="308">
        <f t="shared" si="726"/>
        <v>78.344549689984746</v>
      </c>
      <c r="AC1273" s="308">
        <f t="shared" si="726"/>
        <v>67.903603673737024</v>
      </c>
      <c r="AD1273" s="308">
        <f t="shared" si="726"/>
        <v>74.801190846590231</v>
      </c>
      <c r="AE1273" s="308">
        <f t="shared" si="726"/>
        <v>84.414880243928081</v>
      </c>
      <c r="AF1273" s="308">
        <f t="shared" si="726"/>
        <v>93.476096271489354</v>
      </c>
      <c r="AG1273" s="308">
        <f t="shared" si="726"/>
        <v>107.49467902001595</v>
      </c>
      <c r="AH1273" s="308">
        <f t="shared" si="726"/>
        <v>89.937898092680413</v>
      </c>
      <c r="AI1273" s="308">
        <f t="shared" si="726"/>
        <v>70.634684798298366</v>
      </c>
      <c r="AJ1273" s="308">
        <f t="shared" si="726"/>
        <v>92.192858290264965</v>
      </c>
      <c r="AK1273" s="308">
        <f t="shared" si="726"/>
        <v>82.847594741636044</v>
      </c>
      <c r="AL1273" s="308">
        <f t="shared" si="726"/>
        <v>117.61342973860182</v>
      </c>
      <c r="AM1273" s="308">
        <f t="shared" si="726"/>
        <v>95.210260014023532</v>
      </c>
      <c r="AN1273" s="308">
        <f t="shared" si="726"/>
        <v>82.552219554976404</v>
      </c>
      <c r="AO1273" s="308">
        <f t="shared" si="726"/>
        <v>111.68374627438692</v>
      </c>
      <c r="AP1273" s="308">
        <f t="shared" si="726"/>
        <v>121.42817602848082</v>
      </c>
      <c r="AQ1273" s="308">
        <f t="shared" si="726"/>
        <v>98.315197411027015</v>
      </c>
      <c r="AR1273" s="308">
        <f t="shared" si="726"/>
        <v>138.16675260346582</v>
      </c>
      <c r="AS1273" s="308">
        <f t="shared" si="726"/>
        <v>290.61933893215416</v>
      </c>
      <c r="AT1273" s="308">
        <f t="shared" si="726"/>
        <v>294.47160367440154</v>
      </c>
      <c r="AU1273" s="308">
        <f t="shared" si="726"/>
        <v>306.75843308060655</v>
      </c>
      <c r="AV1273" s="308">
        <f t="shared" si="726"/>
        <v>302.01666300786621</v>
      </c>
      <c r="AW1273" s="308">
        <f t="shared" si="726"/>
        <v>106.85191958208756</v>
      </c>
      <c r="AX1273" s="308">
        <f t="shared" ref="AX1273:CC1273" si="727">AX1190</f>
        <v>8.918723726237948</v>
      </c>
      <c r="AY1273" s="308">
        <f t="shared" si="727"/>
        <v>0</v>
      </c>
      <c r="AZ1273" s="308">
        <f t="shared" si="727"/>
        <v>0</v>
      </c>
      <c r="BA1273" s="308">
        <f t="shared" si="727"/>
        <v>0</v>
      </c>
      <c r="BB1273" s="308">
        <f t="shared" si="727"/>
        <v>0</v>
      </c>
      <c r="BC1273" s="308">
        <f t="shared" si="727"/>
        <v>0</v>
      </c>
      <c r="BD1273" s="308">
        <f t="shared" si="727"/>
        <v>0</v>
      </c>
      <c r="BE1273" s="308">
        <f t="shared" si="727"/>
        <v>0</v>
      </c>
      <c r="BF1273" s="308">
        <f t="shared" si="727"/>
        <v>0</v>
      </c>
      <c r="BG1273" s="308">
        <f t="shared" si="727"/>
        <v>0</v>
      </c>
      <c r="BH1273" s="308">
        <f t="shared" si="727"/>
        <v>0</v>
      </c>
      <c r="BI1273" s="308">
        <f t="shared" si="727"/>
        <v>0</v>
      </c>
      <c r="BJ1273" s="308">
        <f t="shared" si="727"/>
        <v>0</v>
      </c>
      <c r="BK1273" s="308">
        <f t="shared" si="727"/>
        <v>0</v>
      </c>
      <c r="BL1273" s="308">
        <f t="shared" si="727"/>
        <v>0</v>
      </c>
      <c r="BM1273" s="308">
        <f t="shared" si="727"/>
        <v>0</v>
      </c>
      <c r="BN1273" s="308">
        <f t="shared" si="727"/>
        <v>0</v>
      </c>
      <c r="BO1273" s="308">
        <f t="shared" si="727"/>
        <v>0</v>
      </c>
      <c r="BP1273" s="308">
        <f t="shared" si="727"/>
        <v>0</v>
      </c>
      <c r="BQ1273" s="308">
        <f t="shared" si="727"/>
        <v>0</v>
      </c>
      <c r="BR1273" s="308">
        <f t="shared" si="727"/>
        <v>0</v>
      </c>
      <c r="BS1273" s="308">
        <f t="shared" si="727"/>
        <v>0</v>
      </c>
      <c r="BT1273" s="308">
        <f t="shared" si="727"/>
        <v>0</v>
      </c>
      <c r="BU1273" s="308">
        <f t="shared" si="727"/>
        <v>0</v>
      </c>
      <c r="BV1273" s="308">
        <f t="shared" si="727"/>
        <v>0</v>
      </c>
      <c r="BW1273" s="308">
        <f t="shared" si="727"/>
        <v>0</v>
      </c>
      <c r="BX1273" s="308">
        <f t="shared" si="727"/>
        <v>0</v>
      </c>
      <c r="BY1273" s="308">
        <f t="shared" si="727"/>
        <v>0</v>
      </c>
      <c r="BZ1273" s="308">
        <f t="shared" si="727"/>
        <v>0</v>
      </c>
      <c r="CA1273" s="308">
        <f t="shared" si="727"/>
        <v>0</v>
      </c>
      <c r="CB1273" s="308">
        <f t="shared" si="727"/>
        <v>0</v>
      </c>
      <c r="CC1273" s="308">
        <f t="shared" si="727"/>
        <v>0</v>
      </c>
      <c r="CD1273" s="308">
        <f t="shared" ref="CD1273:CP1273" si="728">CD1190</f>
        <v>0</v>
      </c>
      <c r="CE1273" s="308">
        <f t="shared" si="728"/>
        <v>0</v>
      </c>
      <c r="CF1273" s="308">
        <f t="shared" si="728"/>
        <v>0</v>
      </c>
      <c r="CG1273" s="308">
        <f t="shared" si="728"/>
        <v>0</v>
      </c>
      <c r="CH1273" s="308">
        <f t="shared" si="728"/>
        <v>0</v>
      </c>
      <c r="CI1273" s="308">
        <f t="shared" si="728"/>
        <v>0</v>
      </c>
      <c r="CJ1273" s="308">
        <f t="shared" si="728"/>
        <v>0</v>
      </c>
      <c r="CK1273" s="308">
        <f t="shared" si="728"/>
        <v>0</v>
      </c>
      <c r="CL1273" s="308">
        <f t="shared" si="728"/>
        <v>0</v>
      </c>
      <c r="CM1273" s="308">
        <f t="shared" si="728"/>
        <v>0</v>
      </c>
      <c r="CN1273" s="308">
        <f t="shared" si="728"/>
        <v>0</v>
      </c>
      <c r="CO1273" s="308">
        <f t="shared" si="728"/>
        <v>0</v>
      </c>
      <c r="CP1273" s="308">
        <f t="shared" si="728"/>
        <v>0</v>
      </c>
    </row>
    <row r="1274" spans="2:94" ht="12.75" customHeight="1" outlineLevel="1" x14ac:dyDescent="0.25">
      <c r="B1274" t="s">
        <v>409</v>
      </c>
      <c r="J1274" s="306" t="s">
        <v>5</v>
      </c>
      <c r="L1274" s="338">
        <f>P1274</f>
        <v>763.85402409376479</v>
      </c>
      <c r="P1274" s="127">
        <f>SUM(R1274:CP1274)</f>
        <v>763.85402409376479</v>
      </c>
      <c r="R1274" s="308">
        <f>R1273*R1271</f>
        <v>0</v>
      </c>
      <c r="S1274" s="308">
        <f t="shared" ref="S1274:CD1274" si="729">S1273*S1271</f>
        <v>0</v>
      </c>
      <c r="T1274" s="308">
        <f t="shared" si="729"/>
        <v>0</v>
      </c>
      <c r="U1274" s="308">
        <f t="shared" si="729"/>
        <v>-201.83564250605875</v>
      </c>
      <c r="V1274" s="308">
        <f t="shared" si="729"/>
        <v>-91.468884273983278</v>
      </c>
      <c r="W1274" s="308">
        <f t="shared" si="729"/>
        <v>-118.42677018778983</v>
      </c>
      <c r="X1274" s="308">
        <f t="shared" si="729"/>
        <v>46.431615889462194</v>
      </c>
      <c r="Y1274" s="308">
        <f t="shared" si="729"/>
        <v>54.882312105091216</v>
      </c>
      <c r="Z1274" s="308">
        <f t="shared" si="729"/>
        <v>54.155879018274042</v>
      </c>
      <c r="AA1274" s="308">
        <f t="shared" si="729"/>
        <v>55.067192955376917</v>
      </c>
      <c r="AB1274" s="308">
        <f t="shared" si="729"/>
        <v>46.392663782572811</v>
      </c>
      <c r="AC1274" s="308">
        <f t="shared" si="729"/>
        <v>38.339471214076667</v>
      </c>
      <c r="AD1274" s="308">
        <f t="shared" si="729"/>
        <v>40.26934653418121</v>
      </c>
      <c r="AE1274" s="308">
        <f t="shared" si="729"/>
        <v>43.330914365045899</v>
      </c>
      <c r="AF1274" s="308">
        <f t="shared" si="729"/>
        <v>45.750114645545892</v>
      </c>
      <c r="AG1274" s="308">
        <f t="shared" si="729"/>
        <v>50.163907850011633</v>
      </c>
      <c r="AH1274" s="308">
        <f t="shared" si="729"/>
        <v>40.018416727960123</v>
      </c>
      <c r="AI1274" s="308">
        <f t="shared" si="729"/>
        <v>29.967323417057166</v>
      </c>
      <c r="AJ1274" s="308">
        <f t="shared" si="729"/>
        <v>37.294088564982033</v>
      </c>
      <c r="AK1274" s="308">
        <f t="shared" si="729"/>
        <v>31.95474800481913</v>
      </c>
      <c r="AL1274" s="308">
        <f t="shared" si="729"/>
        <v>43.253891050817714</v>
      </c>
      <c r="AM1274" s="308">
        <f t="shared" si="729"/>
        <v>33.386031065484289</v>
      </c>
      <c r="AN1274" s="308">
        <f t="shared" si="729"/>
        <v>27.600857258864249</v>
      </c>
      <c r="AO1274" s="308">
        <f t="shared" si="729"/>
        <v>35.603817361634064</v>
      </c>
      <c r="AP1274" s="308">
        <f t="shared" si="729"/>
        <v>36.90955740010763</v>
      </c>
      <c r="AQ1274" s="308">
        <f t="shared" si="729"/>
        <v>28.493959067593398</v>
      </c>
      <c r="AR1274" s="308">
        <f t="shared" si="729"/>
        <v>38.181102561162056</v>
      </c>
      <c r="AS1274" s="308">
        <f t="shared" si="729"/>
        <v>76.574152757407091</v>
      </c>
      <c r="AT1274" s="308">
        <f t="shared" si="729"/>
        <v>73.979924863578304</v>
      </c>
      <c r="AU1274" s="308">
        <f t="shared" si="729"/>
        <v>73.481793838983705</v>
      </c>
      <c r="AV1274" s="308">
        <f t="shared" si="729"/>
        <v>68.980592186939617</v>
      </c>
      <c r="AW1274" s="308">
        <f t="shared" si="729"/>
        <v>23.269717824020073</v>
      </c>
      <c r="AX1274" s="308">
        <f t="shared" si="729"/>
        <v>1.8519287505476032</v>
      </c>
      <c r="AY1274" s="308">
        <f t="shared" si="729"/>
        <v>0</v>
      </c>
      <c r="AZ1274" s="308">
        <f t="shared" si="729"/>
        <v>0</v>
      </c>
      <c r="BA1274" s="308">
        <f t="shared" si="729"/>
        <v>0</v>
      </c>
      <c r="BB1274" s="308">
        <f t="shared" si="729"/>
        <v>0</v>
      </c>
      <c r="BC1274" s="308">
        <f t="shared" si="729"/>
        <v>0</v>
      </c>
      <c r="BD1274" s="308">
        <f t="shared" si="729"/>
        <v>0</v>
      </c>
      <c r="BE1274" s="308">
        <f t="shared" si="729"/>
        <v>0</v>
      </c>
      <c r="BF1274" s="308">
        <f t="shared" si="729"/>
        <v>0</v>
      </c>
      <c r="BG1274" s="308">
        <f t="shared" si="729"/>
        <v>0</v>
      </c>
      <c r="BH1274" s="308">
        <f t="shared" si="729"/>
        <v>0</v>
      </c>
      <c r="BI1274" s="308">
        <f t="shared" si="729"/>
        <v>0</v>
      </c>
      <c r="BJ1274" s="308">
        <f t="shared" si="729"/>
        <v>0</v>
      </c>
      <c r="BK1274" s="308">
        <f t="shared" si="729"/>
        <v>0</v>
      </c>
      <c r="BL1274" s="308">
        <f t="shared" si="729"/>
        <v>0</v>
      </c>
      <c r="BM1274" s="308">
        <f t="shared" si="729"/>
        <v>0</v>
      </c>
      <c r="BN1274" s="308">
        <f t="shared" si="729"/>
        <v>0</v>
      </c>
      <c r="BO1274" s="308">
        <f t="shared" si="729"/>
        <v>0</v>
      </c>
      <c r="BP1274" s="308">
        <f t="shared" si="729"/>
        <v>0</v>
      </c>
      <c r="BQ1274" s="308">
        <f t="shared" si="729"/>
        <v>0</v>
      </c>
      <c r="BR1274" s="308">
        <f t="shared" si="729"/>
        <v>0</v>
      </c>
      <c r="BS1274" s="308">
        <f t="shared" si="729"/>
        <v>0</v>
      </c>
      <c r="BT1274" s="308">
        <f t="shared" si="729"/>
        <v>0</v>
      </c>
      <c r="BU1274" s="308">
        <f t="shared" si="729"/>
        <v>0</v>
      </c>
      <c r="BV1274" s="308">
        <f t="shared" si="729"/>
        <v>0</v>
      </c>
      <c r="BW1274" s="308">
        <f t="shared" si="729"/>
        <v>0</v>
      </c>
      <c r="BX1274" s="308">
        <f t="shared" si="729"/>
        <v>0</v>
      </c>
      <c r="BY1274" s="308">
        <f t="shared" si="729"/>
        <v>0</v>
      </c>
      <c r="BZ1274" s="308">
        <f t="shared" si="729"/>
        <v>0</v>
      </c>
      <c r="CA1274" s="308">
        <f t="shared" si="729"/>
        <v>0</v>
      </c>
      <c r="CB1274" s="308">
        <f t="shared" si="729"/>
        <v>0</v>
      </c>
      <c r="CC1274" s="308">
        <f t="shared" si="729"/>
        <v>0</v>
      </c>
      <c r="CD1274" s="308">
        <f t="shared" si="729"/>
        <v>0</v>
      </c>
      <c r="CE1274" s="308">
        <f t="shared" ref="CE1274:CP1274" si="730">CE1273*CE1271</f>
        <v>0</v>
      </c>
      <c r="CF1274" s="308">
        <f t="shared" si="730"/>
        <v>0</v>
      </c>
      <c r="CG1274" s="308">
        <f t="shared" si="730"/>
        <v>0</v>
      </c>
      <c r="CH1274" s="308">
        <f t="shared" si="730"/>
        <v>0</v>
      </c>
      <c r="CI1274" s="308">
        <f t="shared" si="730"/>
        <v>0</v>
      </c>
      <c r="CJ1274" s="308">
        <f t="shared" si="730"/>
        <v>0</v>
      </c>
      <c r="CK1274" s="308">
        <f t="shared" si="730"/>
        <v>0</v>
      </c>
      <c r="CL1274" s="308">
        <f t="shared" si="730"/>
        <v>0</v>
      </c>
      <c r="CM1274" s="308">
        <f t="shared" si="730"/>
        <v>0</v>
      </c>
      <c r="CN1274" s="308">
        <f t="shared" si="730"/>
        <v>0</v>
      </c>
      <c r="CO1274" s="308">
        <f t="shared" si="730"/>
        <v>0</v>
      </c>
      <c r="CP1274" s="308">
        <f t="shared" si="730"/>
        <v>0</v>
      </c>
    </row>
    <row r="1275" spans="2:94" ht="12.75" customHeight="1" outlineLevel="1" x14ac:dyDescent="0.25">
      <c r="B1275"/>
      <c r="J1275" s="306"/>
    </row>
    <row r="1276" spans="2:94" ht="12.75" customHeight="1" outlineLevel="1" x14ac:dyDescent="0.25">
      <c r="B1276" t="s">
        <v>415</v>
      </c>
      <c r="J1276" s="306" t="s">
        <v>5</v>
      </c>
      <c r="R1276" s="155">
        <f>NPV($L$1266,R1273:$CP$1273)</f>
        <v>763.85402409376525</v>
      </c>
      <c r="S1276" s="155">
        <f>NPV($L$1266,S1273:$CP$1273)</f>
        <v>801.12004096189571</v>
      </c>
      <c r="T1276" s="155">
        <f>NPV($L$1266,T1273:$CP$1273)</f>
        <v>840.20414868169576</v>
      </c>
      <c r="U1276" s="155">
        <f>NPV($L$1266,U1273:$CP$1273)</f>
        <v>881.19504614354094</v>
      </c>
      <c r="V1276" s="155">
        <f>NPV($L$1266,V1273:$CP$1273)</f>
        <v>1168.3863799757366</v>
      </c>
      <c r="W1276" s="155">
        <f>NPV($L$1266,W1273:$CP$1273)</f>
        <v>1341.4554485740141</v>
      </c>
      <c r="X1276" s="155">
        <f>NPV($L$1266,X1273:$CP$1273)</f>
        <v>1564.5069862452103</v>
      </c>
      <c r="Y1276" s="155">
        <f>NPV($L$1266,Y1273:$CP$1273)</f>
        <v>1576.0269567876442</v>
      </c>
      <c r="Z1276" s="155">
        <f>NPV($L$1266,Z1273:$CP$1273)</f>
        <v>1572.5766175855692</v>
      </c>
      <c r="AA1276" s="155">
        <f>NPV($L$1266,AA1273:$CP$1273)</f>
        <v>1566.1536995725646</v>
      </c>
      <c r="AB1276" s="155">
        <f>NPV($L$1266,AB1273:$CP$1273)</f>
        <v>1553.8937259589566</v>
      </c>
      <c r="AC1276" s="155">
        <f>NPV($L$1266,AC1273:$CP$1273)</f>
        <v>1551.3587262305236</v>
      </c>
      <c r="AD1276" s="155">
        <f>NPV($L$1266,AD1273:$CP$1273)</f>
        <v>1559.1409979160446</v>
      </c>
      <c r="AE1276" s="155">
        <f>NPV($L$1266,AE1273:$CP$1273)</f>
        <v>1560.4053547990309</v>
      </c>
      <c r="AF1276" s="155">
        <f>NPV($L$1266,AF1273:$CP$1273)</f>
        <v>1552.1177062497336</v>
      </c>
      <c r="AG1276" s="155">
        <f>NPV($L$1266,AG1273:$CP$1273)</f>
        <v>1534.3645135671195</v>
      </c>
      <c r="AH1276" s="155">
        <f>NPV($L$1266,AH1273:$CP$1273)</f>
        <v>1501.72661613216</v>
      </c>
      <c r="AI1276" s="155">
        <f>NPV($L$1266,AI1273:$CP$1273)</f>
        <v>1485.0532000515982</v>
      </c>
      <c r="AJ1276" s="155">
        <f>NPV($L$1266,AJ1273:$CP$1273)</f>
        <v>1486.8695541397567</v>
      </c>
      <c r="AK1276" s="155">
        <f>NPV($L$1266,AK1273:$CP$1273)</f>
        <v>1467.2163488951373</v>
      </c>
      <c r="AL1276" s="155">
        <f>NPV($L$1266,AL1273:$CP$1273)</f>
        <v>1455.9495896043484</v>
      </c>
      <c r="AM1276" s="155">
        <f>NPV($L$1266,AM1273:$CP$1273)</f>
        <v>1409.3673258397878</v>
      </c>
      <c r="AN1276" s="155">
        <f>NPV($L$1266,AN1273:$CP$1273)</f>
        <v>1382.9156307890751</v>
      </c>
      <c r="AO1276" s="155">
        <f>NPV($L$1266,AO1273:$CP$1273)</f>
        <v>1367.8314818321808</v>
      </c>
      <c r="AP1276" s="155">
        <f>NPV($L$1266,AP1273:$CP$1273)</f>
        <v>1322.8798983361378</v>
      </c>
      <c r="AQ1276" s="155">
        <f>NPV($L$1266,AQ1273:$CP$1273)</f>
        <v>1265.9908397972754</v>
      </c>
      <c r="AR1276" s="155">
        <f>NPV($L$1266,AR1273:$CP$1273)</f>
        <v>1229.4393230145681</v>
      </c>
      <c r="AS1276" s="155">
        <f>NPV($L$1266,AS1273:$CP$1273)</f>
        <v>1151.2530183823758</v>
      </c>
      <c r="AT1276" s="155">
        <f>NPV($L$1266,AT1273:$CP$1273)</f>
        <v>916.79966542303021</v>
      </c>
      <c r="AU1276" s="155">
        <f>NPV($L$1266,AU1273:$CP$1273)</f>
        <v>667.05581170960443</v>
      </c>
      <c r="AV1276" s="155">
        <f>NPV($L$1266,AV1273:$CP$1273)</f>
        <v>392.84091750823188</v>
      </c>
      <c r="AW1276" s="155">
        <f>NPV($L$1266,AW1273:$CP$1273)</f>
        <v>109.98971779123737</v>
      </c>
      <c r="AX1276" s="155">
        <f>NPV($L$1266,AX1273:$CP$1273)</f>
        <v>8.5038479375545037</v>
      </c>
      <c r="AY1276" s="155">
        <f>NPV($L$1266,AY1273:$CP$1273)</f>
        <v>0</v>
      </c>
      <c r="AZ1276" s="155">
        <f>NPV($L$1266,AZ1273:$CP$1273)</f>
        <v>0</v>
      </c>
      <c r="BA1276" s="155">
        <f>NPV($L$1266,BA1273:$CP$1273)</f>
        <v>0</v>
      </c>
      <c r="BB1276" s="155">
        <f>NPV($L$1266,BB1273:$CP$1273)</f>
        <v>0</v>
      </c>
      <c r="BC1276" s="155">
        <f>NPV($L$1266,BC1273:$CP$1273)</f>
        <v>0</v>
      </c>
      <c r="BD1276" s="155">
        <f>NPV($L$1266,BD1273:$CP$1273)</f>
        <v>0</v>
      </c>
      <c r="BE1276" s="155">
        <f>NPV($L$1266,BE1273:$CP$1273)</f>
        <v>0</v>
      </c>
      <c r="BF1276" s="155">
        <f>NPV($L$1266,BF1273:$CP$1273)</f>
        <v>0</v>
      </c>
      <c r="BG1276" s="155">
        <f>NPV($L$1266,BG1273:$CP$1273)</f>
        <v>0</v>
      </c>
      <c r="BH1276" s="155">
        <f>NPV($L$1266,BH1273:$CP$1273)</f>
        <v>0</v>
      </c>
      <c r="BI1276" s="155">
        <f>NPV($L$1266,BI1273:$CP$1273)</f>
        <v>0</v>
      </c>
      <c r="BJ1276" s="155">
        <f>NPV($L$1266,BJ1273:$CP$1273)</f>
        <v>0</v>
      </c>
      <c r="BK1276" s="155">
        <f>NPV($L$1266,BK1273:$CP$1273)</f>
        <v>0</v>
      </c>
      <c r="BL1276" s="155">
        <f>NPV($L$1266,BL1273:$CP$1273)</f>
        <v>0</v>
      </c>
      <c r="BM1276" s="155">
        <f>NPV($L$1266,BM1273:$CP$1273)</f>
        <v>0</v>
      </c>
      <c r="BN1276" s="155">
        <f>NPV($L$1266,BN1273:$CP$1273)</f>
        <v>0</v>
      </c>
      <c r="BO1276" s="155">
        <f>NPV($L$1266,BO1273:$CP$1273)</f>
        <v>0</v>
      </c>
      <c r="BP1276" s="155">
        <f>NPV($L$1266,BP1273:$CP$1273)</f>
        <v>0</v>
      </c>
      <c r="BQ1276" s="155">
        <f>NPV($L$1266,BQ1273:$CP$1273)</f>
        <v>0</v>
      </c>
      <c r="BR1276" s="155">
        <f>NPV($L$1266,BR1273:$CP$1273)</f>
        <v>0</v>
      </c>
      <c r="BS1276" s="155">
        <f>NPV($L$1266,BS1273:$CP$1273)</f>
        <v>0</v>
      </c>
      <c r="BT1276" s="155">
        <f>NPV($L$1266,BT1273:$CP$1273)</f>
        <v>0</v>
      </c>
      <c r="BU1276" s="155">
        <f>NPV($L$1266,BU1273:$CP$1273)</f>
        <v>0</v>
      </c>
      <c r="BV1276" s="155">
        <f>NPV($L$1266,BV1273:$CP$1273)</f>
        <v>0</v>
      </c>
      <c r="BW1276" s="155">
        <f>NPV($L$1266,BW1273:$CP$1273)</f>
        <v>0</v>
      </c>
      <c r="BX1276" s="155">
        <f>NPV($L$1266,BX1273:$CP$1273)</f>
        <v>0</v>
      </c>
      <c r="BY1276" s="155">
        <f>NPV($L$1266,BY1273:$CP$1273)</f>
        <v>0</v>
      </c>
      <c r="BZ1276" s="155">
        <f>NPV($L$1266,BZ1273:$CP$1273)</f>
        <v>0</v>
      </c>
      <c r="CA1276" s="155">
        <f>NPV($L$1266,CA1273:$CP$1273)</f>
        <v>0</v>
      </c>
      <c r="CB1276" s="155">
        <f>NPV($L$1266,CB1273:$CP$1273)</f>
        <v>0</v>
      </c>
      <c r="CC1276" s="155">
        <f>NPV($L$1266,CC1273:$CP$1273)</f>
        <v>0</v>
      </c>
      <c r="CD1276" s="155">
        <f>NPV($L$1266,CD1273:$CP$1273)</f>
        <v>0</v>
      </c>
      <c r="CE1276" s="155">
        <f>NPV($L$1266,CE1273:$CP$1273)</f>
        <v>0</v>
      </c>
      <c r="CF1276" s="155">
        <f>NPV($L$1266,CF1273:$CP$1273)</f>
        <v>0</v>
      </c>
      <c r="CG1276" s="155">
        <f>NPV($L$1266,CG1273:$CP$1273)</f>
        <v>0</v>
      </c>
      <c r="CH1276" s="155">
        <f>NPV($L$1266,CH1273:$CP$1273)</f>
        <v>0</v>
      </c>
      <c r="CI1276" s="155">
        <f>NPV($L$1266,CI1273:$CP$1273)</f>
        <v>0</v>
      </c>
      <c r="CJ1276" s="155">
        <f>NPV($L$1266,CJ1273:$CP$1273)</f>
        <v>0</v>
      </c>
      <c r="CK1276" s="155">
        <f>NPV($L$1266,CK1273:$CP$1273)</f>
        <v>0</v>
      </c>
      <c r="CL1276" s="155">
        <f>NPV($L$1266,CL1273:$CP$1273)</f>
        <v>0</v>
      </c>
      <c r="CM1276" s="155">
        <f>NPV($L$1266,CM1273:$CP$1273)</f>
        <v>0</v>
      </c>
      <c r="CN1276" s="155">
        <f>NPV($L$1266,CN1273:$CP$1273)</f>
        <v>0</v>
      </c>
      <c r="CO1276" s="155">
        <f>NPV($L$1266,CO1273:$CP$1273)</f>
        <v>0</v>
      </c>
      <c r="CP1276" s="155">
        <f>NPV($L$1266,CP1273:$CP$1273)</f>
        <v>0</v>
      </c>
    </row>
    <row r="1277" spans="2:94" ht="12.75" customHeight="1" outlineLevel="1" x14ac:dyDescent="0.25">
      <c r="B1277"/>
      <c r="J1277" s="306"/>
    </row>
    <row r="1278" spans="2:94" ht="12.75" customHeight="1" outlineLevel="1" x14ac:dyDescent="0.2">
      <c r="B1278" s="332" t="s">
        <v>74</v>
      </c>
      <c r="J1278" s="6"/>
    </row>
    <row r="1279" spans="2:94" ht="12.75" customHeight="1" outlineLevel="1" x14ac:dyDescent="0.25">
      <c r="B1279"/>
      <c r="J1279" s="306"/>
    </row>
    <row r="1280" spans="2:94" ht="12.75" customHeight="1" outlineLevel="1" x14ac:dyDescent="0.25">
      <c r="B1280" t="s">
        <v>404</v>
      </c>
      <c r="J1280" s="306" t="s">
        <v>62</v>
      </c>
      <c r="L1280" s="337">
        <f>Input_Scen!J166</f>
        <v>0.08</v>
      </c>
    </row>
    <row r="1281" spans="2:94" ht="12.75" customHeight="1" outlineLevel="1" x14ac:dyDescent="0.25">
      <c r="B1281"/>
      <c r="J1281" s="306"/>
    </row>
    <row r="1282" spans="2:94" ht="12.75" customHeight="1" outlineLevel="1" x14ac:dyDescent="0.25">
      <c r="B1282" t="s">
        <v>404</v>
      </c>
      <c r="J1282" s="306" t="s">
        <v>62</v>
      </c>
      <c r="R1282" s="88">
        <f>$L$1280</f>
        <v>0.08</v>
      </c>
      <c r="S1282" s="88">
        <f t="shared" ref="S1282:CD1282" si="731">$L$1280</f>
        <v>0.08</v>
      </c>
      <c r="T1282" s="88">
        <f t="shared" si="731"/>
        <v>0.08</v>
      </c>
      <c r="U1282" s="88">
        <f t="shared" si="731"/>
        <v>0.08</v>
      </c>
      <c r="V1282" s="88">
        <f t="shared" si="731"/>
        <v>0.08</v>
      </c>
      <c r="W1282" s="88">
        <f t="shared" si="731"/>
        <v>0.08</v>
      </c>
      <c r="X1282" s="88">
        <f t="shared" si="731"/>
        <v>0.08</v>
      </c>
      <c r="Y1282" s="88">
        <f t="shared" si="731"/>
        <v>0.08</v>
      </c>
      <c r="Z1282" s="88">
        <f t="shared" si="731"/>
        <v>0.08</v>
      </c>
      <c r="AA1282" s="88">
        <f t="shared" si="731"/>
        <v>0.08</v>
      </c>
      <c r="AB1282" s="88">
        <f t="shared" si="731"/>
        <v>0.08</v>
      </c>
      <c r="AC1282" s="88">
        <f t="shared" si="731"/>
        <v>0.08</v>
      </c>
      <c r="AD1282" s="88">
        <f t="shared" si="731"/>
        <v>0.08</v>
      </c>
      <c r="AE1282" s="88">
        <f t="shared" si="731"/>
        <v>0.08</v>
      </c>
      <c r="AF1282" s="88">
        <f t="shared" si="731"/>
        <v>0.08</v>
      </c>
      <c r="AG1282" s="88">
        <f t="shared" si="731"/>
        <v>0.08</v>
      </c>
      <c r="AH1282" s="88">
        <f t="shared" si="731"/>
        <v>0.08</v>
      </c>
      <c r="AI1282" s="88">
        <f t="shared" si="731"/>
        <v>0.08</v>
      </c>
      <c r="AJ1282" s="88">
        <f t="shared" si="731"/>
        <v>0.08</v>
      </c>
      <c r="AK1282" s="88">
        <f t="shared" si="731"/>
        <v>0.08</v>
      </c>
      <c r="AL1282" s="88">
        <f t="shared" si="731"/>
        <v>0.08</v>
      </c>
      <c r="AM1282" s="88">
        <f t="shared" si="731"/>
        <v>0.08</v>
      </c>
      <c r="AN1282" s="88">
        <f t="shared" si="731"/>
        <v>0.08</v>
      </c>
      <c r="AO1282" s="88">
        <f t="shared" si="731"/>
        <v>0.08</v>
      </c>
      <c r="AP1282" s="88">
        <f t="shared" si="731"/>
        <v>0.08</v>
      </c>
      <c r="AQ1282" s="88">
        <f t="shared" si="731"/>
        <v>0.08</v>
      </c>
      <c r="AR1282" s="88">
        <f t="shared" si="731"/>
        <v>0.08</v>
      </c>
      <c r="AS1282" s="88">
        <f t="shared" si="731"/>
        <v>0.08</v>
      </c>
      <c r="AT1282" s="88">
        <f t="shared" si="731"/>
        <v>0.08</v>
      </c>
      <c r="AU1282" s="88">
        <f t="shared" si="731"/>
        <v>0.08</v>
      </c>
      <c r="AV1282" s="88">
        <f t="shared" si="731"/>
        <v>0.08</v>
      </c>
      <c r="AW1282" s="88">
        <f t="shared" si="731"/>
        <v>0.08</v>
      </c>
      <c r="AX1282" s="88">
        <f t="shared" si="731"/>
        <v>0.08</v>
      </c>
      <c r="AY1282" s="88">
        <f t="shared" si="731"/>
        <v>0.08</v>
      </c>
      <c r="AZ1282" s="88">
        <f t="shared" si="731"/>
        <v>0.08</v>
      </c>
      <c r="BA1282" s="88">
        <f t="shared" si="731"/>
        <v>0.08</v>
      </c>
      <c r="BB1282" s="88">
        <f t="shared" si="731"/>
        <v>0.08</v>
      </c>
      <c r="BC1282" s="88">
        <f t="shared" si="731"/>
        <v>0.08</v>
      </c>
      <c r="BD1282" s="88">
        <f t="shared" si="731"/>
        <v>0.08</v>
      </c>
      <c r="BE1282" s="88">
        <f t="shared" si="731"/>
        <v>0.08</v>
      </c>
      <c r="BF1282" s="88">
        <f t="shared" si="731"/>
        <v>0.08</v>
      </c>
      <c r="BG1282" s="88">
        <f t="shared" si="731"/>
        <v>0.08</v>
      </c>
      <c r="BH1282" s="88">
        <f t="shared" si="731"/>
        <v>0.08</v>
      </c>
      <c r="BI1282" s="88">
        <f t="shared" si="731"/>
        <v>0.08</v>
      </c>
      <c r="BJ1282" s="88">
        <f t="shared" si="731"/>
        <v>0.08</v>
      </c>
      <c r="BK1282" s="88">
        <f t="shared" si="731"/>
        <v>0.08</v>
      </c>
      <c r="BL1282" s="88">
        <f t="shared" si="731"/>
        <v>0.08</v>
      </c>
      <c r="BM1282" s="88">
        <f t="shared" si="731"/>
        <v>0.08</v>
      </c>
      <c r="BN1282" s="88">
        <f t="shared" si="731"/>
        <v>0.08</v>
      </c>
      <c r="BO1282" s="88">
        <f t="shared" si="731"/>
        <v>0.08</v>
      </c>
      <c r="BP1282" s="88">
        <f t="shared" si="731"/>
        <v>0.08</v>
      </c>
      <c r="BQ1282" s="88">
        <f t="shared" si="731"/>
        <v>0.08</v>
      </c>
      <c r="BR1282" s="88">
        <f t="shared" si="731"/>
        <v>0.08</v>
      </c>
      <c r="BS1282" s="88">
        <f t="shared" si="731"/>
        <v>0.08</v>
      </c>
      <c r="BT1282" s="88">
        <f t="shared" si="731"/>
        <v>0.08</v>
      </c>
      <c r="BU1282" s="88">
        <f t="shared" si="731"/>
        <v>0.08</v>
      </c>
      <c r="BV1282" s="88">
        <f t="shared" si="731"/>
        <v>0.08</v>
      </c>
      <c r="BW1282" s="88">
        <f t="shared" si="731"/>
        <v>0.08</v>
      </c>
      <c r="BX1282" s="88">
        <f t="shared" si="731"/>
        <v>0.08</v>
      </c>
      <c r="BY1282" s="88">
        <f t="shared" si="731"/>
        <v>0.08</v>
      </c>
      <c r="BZ1282" s="88">
        <f t="shared" si="731"/>
        <v>0.08</v>
      </c>
      <c r="CA1282" s="88">
        <f t="shared" si="731"/>
        <v>0.08</v>
      </c>
      <c r="CB1282" s="88">
        <f t="shared" si="731"/>
        <v>0.08</v>
      </c>
      <c r="CC1282" s="88">
        <f t="shared" si="731"/>
        <v>0.08</v>
      </c>
      <c r="CD1282" s="88">
        <f t="shared" si="731"/>
        <v>0.08</v>
      </c>
      <c r="CE1282" s="88">
        <f t="shared" ref="CE1282:CP1282" si="732">$L$1280</f>
        <v>0.08</v>
      </c>
      <c r="CF1282" s="88">
        <f t="shared" si="732"/>
        <v>0.08</v>
      </c>
      <c r="CG1282" s="88">
        <f t="shared" si="732"/>
        <v>0.08</v>
      </c>
      <c r="CH1282" s="88">
        <f t="shared" si="732"/>
        <v>0.08</v>
      </c>
      <c r="CI1282" s="88">
        <f t="shared" si="732"/>
        <v>0.08</v>
      </c>
      <c r="CJ1282" s="88">
        <f t="shared" si="732"/>
        <v>0.08</v>
      </c>
      <c r="CK1282" s="88">
        <f t="shared" si="732"/>
        <v>0.08</v>
      </c>
      <c r="CL1282" s="88">
        <f t="shared" si="732"/>
        <v>0.08</v>
      </c>
      <c r="CM1282" s="88">
        <f t="shared" si="732"/>
        <v>0.08</v>
      </c>
      <c r="CN1282" s="88">
        <f t="shared" si="732"/>
        <v>0.08</v>
      </c>
      <c r="CO1282" s="88">
        <f t="shared" si="732"/>
        <v>0.08</v>
      </c>
      <c r="CP1282" s="88">
        <f t="shared" si="732"/>
        <v>0.08</v>
      </c>
    </row>
    <row r="1283" spans="2:94" ht="12.75" customHeight="1" outlineLevel="1" x14ac:dyDescent="0.25">
      <c r="B1283" t="s">
        <v>407</v>
      </c>
      <c r="J1283" s="306" t="s">
        <v>9</v>
      </c>
      <c r="R1283" s="335">
        <f t="shared" ref="R1283:AW1283" si="733">(1+R$1282)^(-R$6)</f>
        <v>0.92592592592592582</v>
      </c>
      <c r="S1283" s="335">
        <f t="shared" si="733"/>
        <v>0.85733882030178321</v>
      </c>
      <c r="T1283" s="335">
        <f t="shared" si="733"/>
        <v>0.79383224102016958</v>
      </c>
      <c r="U1283" s="335">
        <f t="shared" si="733"/>
        <v>0.73502985279645328</v>
      </c>
      <c r="V1283" s="335">
        <f t="shared" si="733"/>
        <v>0.68058319703375303</v>
      </c>
      <c r="W1283" s="335">
        <f t="shared" si="733"/>
        <v>0.63016962688310452</v>
      </c>
      <c r="X1283" s="335">
        <f t="shared" si="733"/>
        <v>0.58349039526213387</v>
      </c>
      <c r="Y1283" s="335">
        <f t="shared" si="733"/>
        <v>0.54026888450197574</v>
      </c>
      <c r="Z1283" s="335">
        <f t="shared" si="733"/>
        <v>0.50024896713145905</v>
      </c>
      <c r="AA1283" s="335">
        <f t="shared" si="733"/>
        <v>0.46319348808468425</v>
      </c>
      <c r="AB1283" s="335">
        <f t="shared" si="733"/>
        <v>0.42888285933767062</v>
      </c>
      <c r="AC1283" s="335">
        <f t="shared" si="733"/>
        <v>0.39711375864599124</v>
      </c>
      <c r="AD1283" s="335">
        <f t="shared" si="733"/>
        <v>0.36769792467221413</v>
      </c>
      <c r="AE1283" s="335">
        <f t="shared" si="733"/>
        <v>0.34046104136316119</v>
      </c>
      <c r="AF1283" s="335">
        <f t="shared" si="733"/>
        <v>0.31524170496588994</v>
      </c>
      <c r="AG1283" s="335">
        <f t="shared" si="733"/>
        <v>0.29189046756100923</v>
      </c>
      <c r="AH1283" s="335">
        <f t="shared" si="733"/>
        <v>0.27026895144537894</v>
      </c>
      <c r="AI1283" s="335">
        <f t="shared" si="733"/>
        <v>0.25024902911609154</v>
      </c>
      <c r="AJ1283" s="335">
        <f t="shared" si="733"/>
        <v>0.23171206399638106</v>
      </c>
      <c r="AK1283" s="335">
        <f t="shared" si="733"/>
        <v>0.21454820740405653</v>
      </c>
      <c r="AL1283" s="335">
        <f t="shared" si="733"/>
        <v>0.19865574759634863</v>
      </c>
      <c r="AM1283" s="335">
        <f t="shared" si="733"/>
        <v>0.18394050703365611</v>
      </c>
      <c r="AN1283" s="335">
        <f t="shared" si="733"/>
        <v>0.17031528429042234</v>
      </c>
      <c r="AO1283" s="335">
        <f t="shared" si="733"/>
        <v>0.1576993373059466</v>
      </c>
      <c r="AP1283" s="335">
        <f t="shared" si="733"/>
        <v>0.1460179049129135</v>
      </c>
      <c r="AQ1283" s="335">
        <f t="shared" si="733"/>
        <v>0.13520176380825324</v>
      </c>
      <c r="AR1283" s="335">
        <f t="shared" si="733"/>
        <v>0.12518681834097523</v>
      </c>
      <c r="AS1283" s="335">
        <f t="shared" si="733"/>
        <v>0.11591372068608817</v>
      </c>
      <c r="AT1283" s="335">
        <f t="shared" si="733"/>
        <v>0.10732751915378534</v>
      </c>
      <c r="AU1283" s="335">
        <f t="shared" si="733"/>
        <v>9.9377332549801231E-2</v>
      </c>
      <c r="AV1283" s="335">
        <f t="shared" si="733"/>
        <v>9.2016048657223348E-2</v>
      </c>
      <c r="AW1283" s="335">
        <f t="shared" si="733"/>
        <v>8.5200045052984577E-2</v>
      </c>
      <c r="AX1283" s="335">
        <f t="shared" ref="AX1283:CC1283" si="734">(1+AX$1282)^(-AX$6)</f>
        <v>7.8888930604615354E-2</v>
      </c>
      <c r="AY1283" s="335">
        <f t="shared" si="734"/>
        <v>7.3045306115384581E-2</v>
      </c>
      <c r="AZ1283" s="335">
        <f t="shared" si="734"/>
        <v>6.7634542699430159E-2</v>
      </c>
      <c r="BA1283" s="335">
        <f t="shared" si="734"/>
        <v>6.2624576573546434E-2</v>
      </c>
      <c r="BB1283" s="335">
        <f t="shared" si="734"/>
        <v>5.7985719049580033E-2</v>
      </c>
      <c r="BC1283" s="335">
        <f t="shared" si="734"/>
        <v>5.3690480601462989E-2</v>
      </c>
      <c r="BD1283" s="335">
        <f t="shared" si="734"/>
        <v>4.9713407964317585E-2</v>
      </c>
      <c r="BE1283" s="335">
        <f t="shared" si="734"/>
        <v>4.6030933300294057E-2</v>
      </c>
      <c r="BF1283" s="335">
        <f t="shared" si="734"/>
        <v>4.2621234537309309E-2</v>
      </c>
      <c r="BG1283" s="335">
        <f t="shared" si="734"/>
        <v>3.9464106053064177E-2</v>
      </c>
      <c r="BH1283" s="335">
        <f t="shared" si="734"/>
        <v>3.6540838938022388E-2</v>
      </c>
      <c r="BI1283" s="335">
        <f t="shared" si="734"/>
        <v>3.3834110127798502E-2</v>
      </c>
      <c r="BJ1283" s="335">
        <f t="shared" si="734"/>
        <v>3.1327879747961578E-2</v>
      </c>
      <c r="BK1283" s="335">
        <f t="shared" si="734"/>
        <v>2.900729606292738E-2</v>
      </c>
      <c r="BL1283" s="335">
        <f t="shared" si="734"/>
        <v>2.6858607465673496E-2</v>
      </c>
      <c r="BM1283" s="335">
        <f t="shared" si="734"/>
        <v>2.4869080986734723E-2</v>
      </c>
      <c r="BN1283" s="335">
        <f t="shared" si="734"/>
        <v>2.3026926839569185E-2</v>
      </c>
      <c r="BO1283" s="335">
        <f t="shared" si="734"/>
        <v>2.1321228555156651E-2</v>
      </c>
      <c r="BP1283" s="335">
        <f t="shared" si="734"/>
        <v>1.9741878291811711E-2</v>
      </c>
      <c r="BQ1283" s="335">
        <f t="shared" si="734"/>
        <v>1.8279516936862698E-2</v>
      </c>
      <c r="BR1283" s="335">
        <f t="shared" si="734"/>
        <v>1.6925478645243238E-2</v>
      </c>
      <c r="BS1283" s="335">
        <f t="shared" si="734"/>
        <v>1.5671739486336329E-2</v>
      </c>
      <c r="BT1283" s="335">
        <f t="shared" si="734"/>
        <v>1.4510869894755859E-2</v>
      </c>
      <c r="BU1283" s="335">
        <f t="shared" si="734"/>
        <v>1.3435990643292463E-2</v>
      </c>
      <c r="BV1283" s="335">
        <f t="shared" si="734"/>
        <v>1.244073207712265E-2</v>
      </c>
      <c r="BW1283" s="335">
        <f t="shared" si="734"/>
        <v>1.1519196367706156E-2</v>
      </c>
      <c r="BX1283" s="335">
        <f t="shared" si="734"/>
        <v>1.0665922562690886E-2</v>
      </c>
      <c r="BY1283" s="335">
        <f t="shared" si="734"/>
        <v>9.8758542247137822E-3</v>
      </c>
      <c r="BZ1283" s="335">
        <f t="shared" si="734"/>
        <v>9.1443094673275757E-3</v>
      </c>
      <c r="CA1283" s="335">
        <f t="shared" si="734"/>
        <v>8.4669532104884957E-3</v>
      </c>
      <c r="CB1283" s="335">
        <f t="shared" si="734"/>
        <v>7.8397714911930504E-3</v>
      </c>
      <c r="CC1283" s="335">
        <f t="shared" si="734"/>
        <v>7.259047677030602E-3</v>
      </c>
      <c r="CD1283" s="335">
        <f t="shared" ref="CD1283:CP1283" si="735">(1+CD$1282)^(-CD$6)</f>
        <v>6.721340441695001E-3</v>
      </c>
      <c r="CE1283" s="335">
        <f t="shared" si="735"/>
        <v>6.223463371939816E-3</v>
      </c>
      <c r="CF1283" s="335">
        <f t="shared" si="735"/>
        <v>5.762466085129459E-3</v>
      </c>
      <c r="CG1283" s="335">
        <f t="shared" si="735"/>
        <v>5.3356167454902395E-3</v>
      </c>
      <c r="CH1283" s="335">
        <f t="shared" si="735"/>
        <v>4.9403858754539249E-3</v>
      </c>
      <c r="CI1283" s="335">
        <f t="shared" si="735"/>
        <v>4.5744313661610411E-3</v>
      </c>
      <c r="CJ1283" s="335">
        <f t="shared" si="735"/>
        <v>4.2355845982972604E-3</v>
      </c>
      <c r="CK1283" s="335">
        <f t="shared" si="735"/>
        <v>3.9218375910159819E-3</v>
      </c>
      <c r="CL1283" s="335">
        <f t="shared" si="735"/>
        <v>3.631331102792575E-3</v>
      </c>
      <c r="CM1283" s="335">
        <f t="shared" si="735"/>
        <v>3.3623436136968284E-3</v>
      </c>
      <c r="CN1283" s="335">
        <f t="shared" si="735"/>
        <v>3.11328112379336E-3</v>
      </c>
      <c r="CO1283" s="335">
        <f t="shared" si="735"/>
        <v>2.8826677072160741E-3</v>
      </c>
      <c r="CP1283" s="335">
        <f t="shared" si="735"/>
        <v>2.6691367659408094E-3</v>
      </c>
    </row>
    <row r="1284" spans="2:94" ht="12.75" customHeight="1" outlineLevel="1" x14ac:dyDescent="0.25">
      <c r="B1284"/>
      <c r="J1284" s="306"/>
    </row>
    <row r="1285" spans="2:94" ht="12.75" customHeight="1" outlineLevel="1" x14ac:dyDescent="0.25">
      <c r="B1285" t="s">
        <v>410</v>
      </c>
      <c r="J1285" s="306" t="s">
        <v>5</v>
      </c>
      <c r="L1285" s="135" t="s">
        <v>414</v>
      </c>
      <c r="P1285" s="127">
        <f ca="1">SUM(R1285:CP1285)</f>
        <v>2539.5929871546396</v>
      </c>
      <c r="R1285" s="155">
        <f t="shared" ref="R1285:AW1285" ca="1" si="736">R1202</f>
        <v>0</v>
      </c>
      <c r="S1285" s="155">
        <f t="shared" ca="1" si="736"/>
        <v>0</v>
      </c>
      <c r="T1285" s="155">
        <f t="shared" ca="1" si="736"/>
        <v>0</v>
      </c>
      <c r="U1285" s="155">
        <f t="shared" ca="1" si="736"/>
        <v>-103.57479971504242</v>
      </c>
      <c r="V1285" s="155">
        <f t="shared" ca="1" si="736"/>
        <v>0</v>
      </c>
      <c r="W1285" s="155">
        <f t="shared" ca="1" si="736"/>
        <v>0</v>
      </c>
      <c r="X1285" s="155">
        <f t="shared" ca="1" si="736"/>
        <v>13.614337091564208</v>
      </c>
      <c r="Y1285" s="155">
        <f t="shared" ca="1" si="736"/>
        <v>36.31830755588998</v>
      </c>
      <c r="Z1285" s="155">
        <f t="shared" ca="1" si="736"/>
        <v>41.138881688596598</v>
      </c>
      <c r="AA1285" s="155">
        <f t="shared" ca="1" si="736"/>
        <v>49.516298895731595</v>
      </c>
      <c r="AB1285" s="155">
        <f t="shared" ca="1" si="736"/>
        <v>37.947316212852584</v>
      </c>
      <c r="AC1285" s="155">
        <f t="shared" ca="1" si="736"/>
        <v>29.867564776367161</v>
      </c>
      <c r="AD1285" s="155">
        <f t="shared" ca="1" si="736"/>
        <v>42.173672447189595</v>
      </c>
      <c r="AE1285" s="155">
        <f t="shared" ca="1" si="736"/>
        <v>48.92329088341296</v>
      </c>
      <c r="AF1285" s="155">
        <f t="shared" ca="1" si="736"/>
        <v>57.190051098567203</v>
      </c>
      <c r="AG1285" s="155">
        <f t="shared" ca="1" si="736"/>
        <v>74.340611628852614</v>
      </c>
      <c r="AH1285" s="155">
        <f t="shared" ca="1" si="736"/>
        <v>55.843987953905312</v>
      </c>
      <c r="AI1285" s="155">
        <f t="shared" ca="1" si="736"/>
        <v>38.466735302896261</v>
      </c>
      <c r="AJ1285" s="155">
        <f t="shared" ca="1" si="736"/>
        <v>62.181128708246156</v>
      </c>
      <c r="AK1285" s="155">
        <f t="shared" ca="1" si="736"/>
        <v>52.915968383608174</v>
      </c>
      <c r="AL1285" s="155">
        <f t="shared" ca="1" si="736"/>
        <v>90.687699936719241</v>
      </c>
      <c r="AM1285" s="155">
        <f t="shared" ca="1" si="736"/>
        <v>69.255451922005108</v>
      </c>
      <c r="AN1285" s="155">
        <f t="shared" ca="1" si="736"/>
        <v>60.921425386707817</v>
      </c>
      <c r="AO1285" s="155">
        <f t="shared" ca="1" si="736"/>
        <v>116.31824895024135</v>
      </c>
      <c r="AP1285" s="155">
        <f t="shared" ca="1" si="736"/>
        <v>121.42817602848082</v>
      </c>
      <c r="AQ1285" s="155">
        <f t="shared" ca="1" si="736"/>
        <v>98.315197411027015</v>
      </c>
      <c r="AR1285" s="155">
        <f t="shared" ca="1" si="736"/>
        <v>138.16675260346582</v>
      </c>
      <c r="AS1285" s="155">
        <f t="shared" ca="1" si="736"/>
        <v>290.61933893215416</v>
      </c>
      <c r="AT1285" s="155">
        <f t="shared" ca="1" si="736"/>
        <v>294.47160367440154</v>
      </c>
      <c r="AU1285" s="155">
        <f t="shared" ca="1" si="736"/>
        <v>306.75843308060655</v>
      </c>
      <c r="AV1285" s="155">
        <f t="shared" ca="1" si="736"/>
        <v>302.01666300786621</v>
      </c>
      <c r="AW1285" s="155">
        <f t="shared" ca="1" si="736"/>
        <v>105.85191958208756</v>
      </c>
      <c r="AX1285" s="155">
        <f t="shared" ref="AX1285:CC1285" ca="1" si="737">AX1202</f>
        <v>7.918723726237948</v>
      </c>
      <c r="AY1285" s="155">
        <f t="shared" ca="1" si="737"/>
        <v>0</v>
      </c>
      <c r="AZ1285" s="155">
        <f t="shared" ca="1" si="737"/>
        <v>0</v>
      </c>
      <c r="BA1285" s="155">
        <f t="shared" ca="1" si="737"/>
        <v>0</v>
      </c>
      <c r="BB1285" s="155">
        <f t="shared" ca="1" si="737"/>
        <v>0</v>
      </c>
      <c r="BC1285" s="155">
        <f t="shared" ca="1" si="737"/>
        <v>0</v>
      </c>
      <c r="BD1285" s="155">
        <f t="shared" ca="1" si="737"/>
        <v>0</v>
      </c>
      <c r="BE1285" s="155">
        <f t="shared" ca="1" si="737"/>
        <v>0</v>
      </c>
      <c r="BF1285" s="155">
        <f t="shared" ca="1" si="737"/>
        <v>0</v>
      </c>
      <c r="BG1285" s="155">
        <f t="shared" ca="1" si="737"/>
        <v>0</v>
      </c>
      <c r="BH1285" s="155">
        <f t="shared" ca="1" si="737"/>
        <v>0</v>
      </c>
      <c r="BI1285" s="155">
        <f t="shared" ca="1" si="737"/>
        <v>0</v>
      </c>
      <c r="BJ1285" s="155">
        <f t="shared" ca="1" si="737"/>
        <v>0</v>
      </c>
      <c r="BK1285" s="155">
        <f t="shared" ca="1" si="737"/>
        <v>0</v>
      </c>
      <c r="BL1285" s="155">
        <f t="shared" ca="1" si="737"/>
        <v>0</v>
      </c>
      <c r="BM1285" s="155">
        <f t="shared" ca="1" si="737"/>
        <v>0</v>
      </c>
      <c r="BN1285" s="155">
        <f t="shared" ca="1" si="737"/>
        <v>0</v>
      </c>
      <c r="BO1285" s="155">
        <f t="shared" ca="1" si="737"/>
        <v>0</v>
      </c>
      <c r="BP1285" s="155">
        <f t="shared" ca="1" si="737"/>
        <v>0</v>
      </c>
      <c r="BQ1285" s="155">
        <f t="shared" ca="1" si="737"/>
        <v>0</v>
      </c>
      <c r="BR1285" s="155">
        <f t="shared" ca="1" si="737"/>
        <v>0</v>
      </c>
      <c r="BS1285" s="155">
        <f t="shared" ca="1" si="737"/>
        <v>0</v>
      </c>
      <c r="BT1285" s="155">
        <f t="shared" ca="1" si="737"/>
        <v>0</v>
      </c>
      <c r="BU1285" s="155">
        <f t="shared" ca="1" si="737"/>
        <v>0</v>
      </c>
      <c r="BV1285" s="155">
        <f t="shared" ca="1" si="737"/>
        <v>0</v>
      </c>
      <c r="BW1285" s="155">
        <f t="shared" ca="1" si="737"/>
        <v>0</v>
      </c>
      <c r="BX1285" s="155">
        <f t="shared" ca="1" si="737"/>
        <v>0</v>
      </c>
      <c r="BY1285" s="155">
        <f t="shared" ca="1" si="737"/>
        <v>0</v>
      </c>
      <c r="BZ1285" s="155">
        <f t="shared" ca="1" si="737"/>
        <v>0</v>
      </c>
      <c r="CA1285" s="155">
        <f t="shared" ca="1" si="737"/>
        <v>0</v>
      </c>
      <c r="CB1285" s="155">
        <f t="shared" ca="1" si="737"/>
        <v>0</v>
      </c>
      <c r="CC1285" s="155">
        <f t="shared" ca="1" si="737"/>
        <v>0</v>
      </c>
      <c r="CD1285" s="155">
        <f t="shared" ref="CD1285:CP1285" ca="1" si="738">CD1202</f>
        <v>0</v>
      </c>
      <c r="CE1285" s="155">
        <f t="shared" ca="1" si="738"/>
        <v>0</v>
      </c>
      <c r="CF1285" s="155">
        <f t="shared" ca="1" si="738"/>
        <v>0</v>
      </c>
      <c r="CG1285" s="155">
        <f t="shared" ca="1" si="738"/>
        <v>0</v>
      </c>
      <c r="CH1285" s="155">
        <f t="shared" ca="1" si="738"/>
        <v>0</v>
      </c>
      <c r="CI1285" s="155">
        <f t="shared" ca="1" si="738"/>
        <v>0</v>
      </c>
      <c r="CJ1285" s="155">
        <f t="shared" ca="1" si="738"/>
        <v>0</v>
      </c>
      <c r="CK1285" s="155">
        <f t="shared" ca="1" si="738"/>
        <v>0</v>
      </c>
      <c r="CL1285" s="155">
        <f t="shared" ca="1" si="738"/>
        <v>0</v>
      </c>
      <c r="CM1285" s="155">
        <f t="shared" ca="1" si="738"/>
        <v>0</v>
      </c>
      <c r="CN1285" s="155">
        <f t="shared" ca="1" si="738"/>
        <v>0</v>
      </c>
      <c r="CO1285" s="155">
        <f t="shared" ca="1" si="738"/>
        <v>0</v>
      </c>
      <c r="CP1285" s="155">
        <f t="shared" ca="1" si="738"/>
        <v>0</v>
      </c>
    </row>
    <row r="1286" spans="2:94" ht="12.75" customHeight="1" outlineLevel="1" x14ac:dyDescent="0.25">
      <c r="B1286" t="s">
        <v>409</v>
      </c>
      <c r="J1286" s="306" t="s">
        <v>5</v>
      </c>
      <c r="L1286" s="338">
        <f ca="1">P1286</f>
        <v>386.46154273615576</v>
      </c>
      <c r="P1286" s="127">
        <f ca="1">SUM(R1286:CP1286)</f>
        <v>386.46154273615576</v>
      </c>
      <c r="R1286" s="155">
        <f ca="1">R1283*R1285</f>
        <v>0</v>
      </c>
      <c r="S1286" s="155">
        <f t="shared" ref="S1286:CD1286" ca="1" si="739">S1283*S1285</f>
        <v>0</v>
      </c>
      <c r="T1286" s="155">
        <f t="shared" ca="1" si="739"/>
        <v>0</v>
      </c>
      <c r="U1286" s="155">
        <f t="shared" ca="1" si="739"/>
        <v>-76.130569787969762</v>
      </c>
      <c r="V1286" s="155">
        <f t="shared" ca="1" si="739"/>
        <v>0</v>
      </c>
      <c r="W1286" s="155">
        <f t="shared" ca="1" si="739"/>
        <v>0</v>
      </c>
      <c r="X1286" s="155">
        <f t="shared" ca="1" si="739"/>
        <v>7.9438349307887295</v>
      </c>
      <c r="Y1286" s="155">
        <f t="shared" ca="1" si="739"/>
        <v>19.621651510220357</v>
      </c>
      <c r="Z1286" s="155">
        <f t="shared" ca="1" si="739"/>
        <v>20.579683073663741</v>
      </c>
      <c r="AA1286" s="155">
        <f t="shared" ca="1" si="739"/>
        <v>22.935627202557715</v>
      </c>
      <c r="AB1286" s="155">
        <f t="shared" ca="1" si="739"/>
        <v>16.274953481558963</v>
      </c>
      <c r="AC1286" s="155">
        <f t="shared" ca="1" si="739"/>
        <v>11.860820909945778</v>
      </c>
      <c r="AD1286" s="155">
        <f t="shared" ca="1" si="739"/>
        <v>15.507171834637353</v>
      </c>
      <c r="AE1286" s="155">
        <f t="shared" ca="1" si="739"/>
        <v>16.656474561079627</v>
      </c>
      <c r="AF1286" s="155">
        <f t="shared" ca="1" si="739"/>
        <v>18.028689215398693</v>
      </c>
      <c r="AG1286" s="155">
        <f t="shared" ca="1" si="739"/>
        <v>21.699315887117191</v>
      </c>
      <c r="AH1286" s="155">
        <f t="shared" ca="1" si="739"/>
        <v>15.092896068830362</v>
      </c>
      <c r="AI1286" s="155">
        <f t="shared" ca="1" si="739"/>
        <v>9.6262631628154729</v>
      </c>
      <c r="AJ1286" s="155">
        <f t="shared" ca="1" si="739"/>
        <v>14.40811767461234</v>
      </c>
      <c r="AK1286" s="155">
        <f t="shared" ca="1" si="739"/>
        <v>11.353026159752865</v>
      </c>
      <c r="AL1286" s="155">
        <f t="shared" ca="1" si="739"/>
        <v>18.0156328287223</v>
      </c>
      <c r="AM1286" s="155">
        <f t="shared" ca="1" si="739"/>
        <v>12.738882941378613</v>
      </c>
      <c r="AN1286" s="155">
        <f t="shared" ca="1" si="739"/>
        <v>10.375849884114894</v>
      </c>
      <c r="AO1286" s="155">
        <f t="shared" ca="1" si="739"/>
        <v>18.343310776041179</v>
      </c>
      <c r="AP1286" s="155">
        <f t="shared" ca="1" si="739"/>
        <v>17.730687861075236</v>
      </c>
      <c r="AQ1286" s="155">
        <f t="shared" ca="1" si="739"/>
        <v>13.292388099127466</v>
      </c>
      <c r="AR1286" s="155">
        <f t="shared" ca="1" si="739"/>
        <v>17.296656158932542</v>
      </c>
      <c r="AS1286" s="155">
        <f t="shared" ca="1" si="739"/>
        <v>33.686768878957309</v>
      </c>
      <c r="AT1286" s="155">
        <f t="shared" ca="1" si="739"/>
        <v>31.604906683610217</v>
      </c>
      <c r="AU1286" s="155">
        <f t="shared" ca="1" si="739"/>
        <v>30.484834816707384</v>
      </c>
      <c r="AV1286" s="155">
        <f t="shared" ca="1" si="739"/>
        <v>27.790379958624044</v>
      </c>
      <c r="AW1286" s="155">
        <f t="shared" ca="1" si="739"/>
        <v>9.0185883173387609</v>
      </c>
      <c r="AX1286" s="155">
        <f t="shared" ca="1" si="739"/>
        <v>0.62469964651630661</v>
      </c>
      <c r="AY1286" s="155">
        <f t="shared" ca="1" si="739"/>
        <v>0</v>
      </c>
      <c r="AZ1286" s="155">
        <f t="shared" ca="1" si="739"/>
        <v>0</v>
      </c>
      <c r="BA1286" s="155">
        <f t="shared" ca="1" si="739"/>
        <v>0</v>
      </c>
      <c r="BB1286" s="155">
        <f t="shared" ca="1" si="739"/>
        <v>0</v>
      </c>
      <c r="BC1286" s="155">
        <f t="shared" ca="1" si="739"/>
        <v>0</v>
      </c>
      <c r="BD1286" s="155">
        <f t="shared" ca="1" si="739"/>
        <v>0</v>
      </c>
      <c r="BE1286" s="155">
        <f t="shared" ca="1" si="739"/>
        <v>0</v>
      </c>
      <c r="BF1286" s="155">
        <f t="shared" ca="1" si="739"/>
        <v>0</v>
      </c>
      <c r="BG1286" s="155">
        <f t="shared" ca="1" si="739"/>
        <v>0</v>
      </c>
      <c r="BH1286" s="155">
        <f t="shared" ca="1" si="739"/>
        <v>0</v>
      </c>
      <c r="BI1286" s="155">
        <f t="shared" ca="1" si="739"/>
        <v>0</v>
      </c>
      <c r="BJ1286" s="155">
        <f t="shared" ca="1" si="739"/>
        <v>0</v>
      </c>
      <c r="BK1286" s="155">
        <f t="shared" ca="1" si="739"/>
        <v>0</v>
      </c>
      <c r="BL1286" s="155">
        <f t="shared" ca="1" si="739"/>
        <v>0</v>
      </c>
      <c r="BM1286" s="155">
        <f t="shared" ca="1" si="739"/>
        <v>0</v>
      </c>
      <c r="BN1286" s="155">
        <f t="shared" ca="1" si="739"/>
        <v>0</v>
      </c>
      <c r="BO1286" s="155">
        <f t="shared" ca="1" si="739"/>
        <v>0</v>
      </c>
      <c r="BP1286" s="155">
        <f t="shared" ca="1" si="739"/>
        <v>0</v>
      </c>
      <c r="BQ1286" s="155">
        <f t="shared" ca="1" si="739"/>
        <v>0</v>
      </c>
      <c r="BR1286" s="155">
        <f t="shared" ca="1" si="739"/>
        <v>0</v>
      </c>
      <c r="BS1286" s="155">
        <f t="shared" ca="1" si="739"/>
        <v>0</v>
      </c>
      <c r="BT1286" s="155">
        <f t="shared" ca="1" si="739"/>
        <v>0</v>
      </c>
      <c r="BU1286" s="155">
        <f t="shared" ca="1" si="739"/>
        <v>0</v>
      </c>
      <c r="BV1286" s="155">
        <f t="shared" ca="1" si="739"/>
        <v>0</v>
      </c>
      <c r="BW1286" s="155">
        <f t="shared" ca="1" si="739"/>
        <v>0</v>
      </c>
      <c r="BX1286" s="155">
        <f t="shared" ca="1" si="739"/>
        <v>0</v>
      </c>
      <c r="BY1286" s="155">
        <f t="shared" ca="1" si="739"/>
        <v>0</v>
      </c>
      <c r="BZ1286" s="155">
        <f t="shared" ca="1" si="739"/>
        <v>0</v>
      </c>
      <c r="CA1286" s="155">
        <f t="shared" ca="1" si="739"/>
        <v>0</v>
      </c>
      <c r="CB1286" s="155">
        <f t="shared" ca="1" si="739"/>
        <v>0</v>
      </c>
      <c r="CC1286" s="155">
        <f t="shared" ca="1" si="739"/>
        <v>0</v>
      </c>
      <c r="CD1286" s="155">
        <f t="shared" ca="1" si="739"/>
        <v>0</v>
      </c>
      <c r="CE1286" s="155">
        <f t="shared" ref="CE1286:CP1286" ca="1" si="740">CE1283*CE1285</f>
        <v>0</v>
      </c>
      <c r="CF1286" s="155">
        <f t="shared" ca="1" si="740"/>
        <v>0</v>
      </c>
      <c r="CG1286" s="155">
        <f t="shared" ca="1" si="740"/>
        <v>0</v>
      </c>
      <c r="CH1286" s="155">
        <f t="shared" ca="1" si="740"/>
        <v>0</v>
      </c>
      <c r="CI1286" s="155">
        <f t="shared" ca="1" si="740"/>
        <v>0</v>
      </c>
      <c r="CJ1286" s="155">
        <f t="shared" ca="1" si="740"/>
        <v>0</v>
      </c>
      <c r="CK1286" s="155">
        <f t="shared" ca="1" si="740"/>
        <v>0</v>
      </c>
      <c r="CL1286" s="155">
        <f t="shared" ca="1" si="740"/>
        <v>0</v>
      </c>
      <c r="CM1286" s="155">
        <f t="shared" ca="1" si="740"/>
        <v>0</v>
      </c>
      <c r="CN1286" s="155">
        <f t="shared" ca="1" si="740"/>
        <v>0</v>
      </c>
      <c r="CO1286" s="155">
        <f t="shared" ca="1" si="740"/>
        <v>0</v>
      </c>
      <c r="CP1286" s="155">
        <f t="shared" ca="1" si="740"/>
        <v>0</v>
      </c>
    </row>
    <row r="1287" spans="2:94" ht="12.75" customHeight="1" outlineLevel="1" x14ac:dyDescent="0.2"/>
    <row r="1288" spans="2:94" ht="12.75" customHeight="1" outlineLevel="1" x14ac:dyDescent="0.25">
      <c r="B1288" t="s">
        <v>415</v>
      </c>
      <c r="J1288" s="306" t="s">
        <v>5</v>
      </c>
      <c r="R1288" s="155">
        <f ca="1">NPV($L$1280,R1285:$CP$1285)</f>
        <v>386.46154273615548</v>
      </c>
      <c r="S1288" s="155">
        <f ca="1">NPV($L$1280,S1285:$CP$1285)</f>
        <v>417.37846615504799</v>
      </c>
      <c r="T1288" s="155">
        <f ca="1">NPV($L$1280,T1285:$CP$1285)</f>
        <v>450.76874344745175</v>
      </c>
      <c r="U1288" s="155">
        <f ca="1">NPV($L$1280,U1285:$CP$1285)</f>
        <v>486.83024292324808</v>
      </c>
      <c r="V1288" s="155">
        <f ca="1">NPV($L$1280,V1285:$CP$1285)</f>
        <v>629.35146207215018</v>
      </c>
      <c r="W1288" s="155">
        <f ca="1">NPV($L$1280,W1285:$CP$1285)</f>
        <v>679.69957903792249</v>
      </c>
      <c r="X1288" s="155">
        <f ca="1">NPV($L$1280,X1285:$CP$1285)</f>
        <v>734.07554536095631</v>
      </c>
      <c r="Y1288" s="155">
        <f ca="1">NPV($L$1280,Y1285:$CP$1285)</f>
        <v>779.18725189826864</v>
      </c>
      <c r="Z1288" s="155">
        <f ca="1">NPV($L$1280,Z1285:$CP$1285)</f>
        <v>805.20392449424025</v>
      </c>
      <c r="AA1288" s="155">
        <f ca="1">NPV($L$1280,AA1285:$CP$1285)</f>
        <v>828.4813567651828</v>
      </c>
      <c r="AB1288" s="155">
        <f ca="1">NPV($L$1280,AB1285:$CP$1285)</f>
        <v>845.24356641066584</v>
      </c>
      <c r="AC1288" s="155">
        <f ca="1">NPV($L$1280,AC1285:$CP$1285)</f>
        <v>874.91573551066676</v>
      </c>
      <c r="AD1288" s="155">
        <f ca="1">NPV($L$1280,AD1285:$CP$1285)</f>
        <v>915.04142957515307</v>
      </c>
      <c r="AE1288" s="155">
        <f ca="1">NPV($L$1280,AE1285:$CP$1285)</f>
        <v>946.07107149397575</v>
      </c>
      <c r="AF1288" s="155">
        <f ca="1">NPV($L$1280,AF1285:$CP$1285)</f>
        <v>972.83346633008091</v>
      </c>
      <c r="AG1288" s="155">
        <f ca="1">NPV($L$1280,AG1285:$CP$1285)</f>
        <v>993.47009253792021</v>
      </c>
      <c r="AH1288" s="155">
        <f ca="1">NPV($L$1280,AH1285:$CP$1285)</f>
        <v>998.60708831210104</v>
      </c>
      <c r="AI1288" s="155">
        <f ca="1">NPV($L$1280,AI1285:$CP$1285)</f>
        <v>1022.6516674231641</v>
      </c>
      <c r="AJ1288" s="155">
        <f ca="1">NPV($L$1280,AJ1285:$CP$1285)</f>
        <v>1065.997065514121</v>
      </c>
      <c r="AK1288" s="155">
        <f ca="1">NPV($L$1280,AK1285:$CP$1285)</f>
        <v>1089.0957020470046</v>
      </c>
      <c r="AL1288" s="155">
        <f ca="1">NPV($L$1280,AL1285:$CP$1285)</f>
        <v>1123.3073898271568</v>
      </c>
      <c r="AM1288" s="155">
        <f ca="1">NPV($L$1280,AM1285:$CP$1285)</f>
        <v>1122.4842810766102</v>
      </c>
      <c r="AN1288" s="155">
        <f ca="1">NPV($L$1280,AN1285:$CP$1285)</f>
        <v>1143.0275716407341</v>
      </c>
      <c r="AO1288" s="155">
        <f ca="1">NPV($L$1280,AO1285:$CP$1285)</f>
        <v>1173.5483519852851</v>
      </c>
      <c r="AP1288" s="155">
        <f ca="1">NPV($L$1280,AP1285:$CP$1285)</f>
        <v>1151.1139711938663</v>
      </c>
      <c r="AQ1288" s="155">
        <f ca="1">NPV($L$1280,AQ1285:$CP$1285)</f>
        <v>1121.774912860895</v>
      </c>
      <c r="AR1288" s="155">
        <f ca="1">NPV($L$1280,AR1285:$CP$1285)</f>
        <v>1113.2017084787399</v>
      </c>
      <c r="AS1288" s="155">
        <f ca="1">NPV($L$1280,AS1285:$CP$1285)</f>
        <v>1064.0910925535732</v>
      </c>
      <c r="AT1288" s="155">
        <f ca="1">NPV($L$1280,AT1285:$CP$1285)</f>
        <v>858.59904102570499</v>
      </c>
      <c r="AU1288" s="155">
        <f ca="1">NPV($L$1280,AU1285:$CP$1285)</f>
        <v>632.81536063335989</v>
      </c>
      <c r="AV1288" s="155">
        <f ca="1">NPV($L$1280,AV1285:$CP$1285)</f>
        <v>376.68215640342208</v>
      </c>
      <c r="AW1288" s="155">
        <f ca="1">NPV($L$1280,AW1285:$CP$1285)</f>
        <v>104.80006590782965</v>
      </c>
      <c r="AX1288" s="155">
        <f ca="1">NPV($L$1280,AX1285:$CP$1285)</f>
        <v>7.33215159836847</v>
      </c>
      <c r="AY1288" s="155">
        <f ca="1">NPV($L$1280,AY1285:$CP$1285)</f>
        <v>0</v>
      </c>
      <c r="AZ1288" s="155">
        <f ca="1">NPV($L$1280,AZ1285:$CP$1285)</f>
        <v>0</v>
      </c>
      <c r="BA1288" s="155">
        <f ca="1">NPV($L$1280,BA1285:$CP$1285)</f>
        <v>0</v>
      </c>
      <c r="BB1288" s="155">
        <f ca="1">NPV($L$1280,BB1285:$CP$1285)</f>
        <v>0</v>
      </c>
      <c r="BC1288" s="155">
        <f ca="1">NPV($L$1280,BC1285:$CP$1285)</f>
        <v>0</v>
      </c>
      <c r="BD1288" s="155">
        <f ca="1">NPV($L$1280,BD1285:$CP$1285)</f>
        <v>0</v>
      </c>
      <c r="BE1288" s="155">
        <f ca="1">NPV($L$1280,BE1285:$CP$1285)</f>
        <v>0</v>
      </c>
      <c r="BF1288" s="155">
        <f ca="1">NPV($L$1280,BF1285:$CP$1285)</f>
        <v>0</v>
      </c>
      <c r="BG1288" s="155">
        <f ca="1">NPV($L$1280,BG1285:$CP$1285)</f>
        <v>0</v>
      </c>
      <c r="BH1288" s="155">
        <f ca="1">NPV($L$1280,BH1285:$CP$1285)</f>
        <v>0</v>
      </c>
      <c r="BI1288" s="155">
        <f ca="1">NPV($L$1280,BI1285:$CP$1285)</f>
        <v>0</v>
      </c>
      <c r="BJ1288" s="155">
        <f ca="1">NPV($L$1280,BJ1285:$CP$1285)</f>
        <v>0</v>
      </c>
      <c r="BK1288" s="155">
        <f ca="1">NPV($L$1280,BK1285:$CP$1285)</f>
        <v>0</v>
      </c>
      <c r="BL1288" s="155">
        <f ca="1">NPV($L$1280,BL1285:$CP$1285)</f>
        <v>0</v>
      </c>
      <c r="BM1288" s="155">
        <f ca="1">NPV($L$1280,BM1285:$CP$1285)</f>
        <v>0</v>
      </c>
      <c r="BN1288" s="155">
        <f ca="1">NPV($L$1280,BN1285:$CP$1285)</f>
        <v>0</v>
      </c>
      <c r="BO1288" s="155">
        <f ca="1">NPV($L$1280,BO1285:$CP$1285)</f>
        <v>0</v>
      </c>
      <c r="BP1288" s="155">
        <f ca="1">NPV($L$1280,BP1285:$CP$1285)</f>
        <v>0</v>
      </c>
      <c r="BQ1288" s="155">
        <f ca="1">NPV($L$1280,BQ1285:$CP$1285)</f>
        <v>0</v>
      </c>
      <c r="BR1288" s="155">
        <f ca="1">NPV($L$1280,BR1285:$CP$1285)</f>
        <v>0</v>
      </c>
      <c r="BS1288" s="155">
        <f ca="1">NPV($L$1280,BS1285:$CP$1285)</f>
        <v>0</v>
      </c>
      <c r="BT1288" s="155">
        <f ca="1">NPV($L$1280,BT1285:$CP$1285)</f>
        <v>0</v>
      </c>
      <c r="BU1288" s="155">
        <f ca="1">NPV($L$1280,BU1285:$CP$1285)</f>
        <v>0</v>
      </c>
      <c r="BV1288" s="155">
        <f ca="1">NPV($L$1280,BV1285:$CP$1285)</f>
        <v>0</v>
      </c>
      <c r="BW1288" s="155">
        <f ca="1">NPV($L$1280,BW1285:$CP$1285)</f>
        <v>0</v>
      </c>
      <c r="BX1288" s="155">
        <f ca="1">NPV($L$1280,BX1285:$CP$1285)</f>
        <v>0</v>
      </c>
      <c r="BY1288" s="155">
        <f ca="1">NPV($L$1280,BY1285:$CP$1285)</f>
        <v>0</v>
      </c>
      <c r="BZ1288" s="155">
        <f ca="1">NPV($L$1280,BZ1285:$CP$1285)</f>
        <v>0</v>
      </c>
      <c r="CA1288" s="155">
        <f ca="1">NPV($L$1280,CA1285:$CP$1285)</f>
        <v>0</v>
      </c>
      <c r="CB1288" s="155">
        <f ca="1">NPV($L$1280,CB1285:$CP$1285)</f>
        <v>0</v>
      </c>
      <c r="CC1288" s="155">
        <f ca="1">NPV($L$1280,CC1285:$CP$1285)</f>
        <v>0</v>
      </c>
      <c r="CD1288" s="155">
        <f ca="1">NPV($L$1280,CD1285:$CP$1285)</f>
        <v>0</v>
      </c>
      <c r="CE1288" s="155">
        <f ca="1">NPV($L$1280,CE1285:$CP$1285)</f>
        <v>0</v>
      </c>
      <c r="CF1288" s="155">
        <f ca="1">NPV($L$1280,CF1285:$CP$1285)</f>
        <v>0</v>
      </c>
      <c r="CG1288" s="155">
        <f ca="1">NPV($L$1280,CG1285:$CP$1285)</f>
        <v>0</v>
      </c>
      <c r="CH1288" s="155">
        <f ca="1">NPV($L$1280,CH1285:$CP$1285)</f>
        <v>0</v>
      </c>
      <c r="CI1288" s="155">
        <f ca="1">NPV($L$1280,CI1285:$CP$1285)</f>
        <v>0</v>
      </c>
      <c r="CJ1288" s="155">
        <f ca="1">NPV($L$1280,CJ1285:$CP$1285)</f>
        <v>0</v>
      </c>
      <c r="CK1288" s="155">
        <f ca="1">NPV($L$1280,CK1285:$CP$1285)</f>
        <v>0</v>
      </c>
      <c r="CL1288" s="155">
        <f ca="1">NPV($L$1280,CL1285:$CP$1285)</f>
        <v>0</v>
      </c>
      <c r="CM1288" s="155">
        <f ca="1">NPV($L$1280,CM1285:$CP$1285)</f>
        <v>0</v>
      </c>
      <c r="CN1288" s="155">
        <f ca="1">NPV($L$1280,CN1285:$CP$1285)</f>
        <v>0</v>
      </c>
      <c r="CO1288" s="155">
        <f ca="1">NPV($L$1280,CO1285:$CP$1285)</f>
        <v>0</v>
      </c>
      <c r="CP1288" s="155">
        <f ca="1">NPV($L$1280,CP1285:$CP$1285)</f>
        <v>0</v>
      </c>
    </row>
    <row r="1289" spans="2:94" ht="12.75" customHeight="1" outlineLevel="1" x14ac:dyDescent="0.2"/>
    <row r="1290" spans="2:94" ht="12.75" customHeight="1" outlineLevel="1" x14ac:dyDescent="0.2"/>
    <row r="1291" spans="2:94" ht="12.75" customHeight="1" outlineLevel="1" x14ac:dyDescent="0.2">
      <c r="B1291" s="332" t="str">
        <f>Input_Scen!$C$149</f>
        <v>Equatorial Holdings</v>
      </c>
      <c r="J1291" s="6"/>
    </row>
    <row r="1292" spans="2:94" ht="12.75" customHeight="1" outlineLevel="1" x14ac:dyDescent="0.25">
      <c r="B1292"/>
      <c r="J1292" s="306"/>
    </row>
    <row r="1293" spans="2:94" ht="12.75" customHeight="1" outlineLevel="1" x14ac:dyDescent="0.25">
      <c r="B1293" t="s">
        <v>404</v>
      </c>
      <c r="J1293" s="306" t="s">
        <v>62</v>
      </c>
      <c r="L1293" s="337">
        <f>L1280</f>
        <v>0.08</v>
      </c>
    </row>
    <row r="1294" spans="2:94" ht="12.75" customHeight="1" outlineLevel="1" x14ac:dyDescent="0.25">
      <c r="B1294"/>
      <c r="J1294" s="306"/>
    </row>
    <row r="1295" spans="2:94" ht="12.75" customHeight="1" outlineLevel="1" x14ac:dyDescent="0.25">
      <c r="B1295" t="s">
        <v>404</v>
      </c>
      <c r="J1295" s="306" t="s">
        <v>62</v>
      </c>
      <c r="R1295" s="88">
        <f>$L$1293</f>
        <v>0.08</v>
      </c>
      <c r="S1295" s="88">
        <f t="shared" ref="S1295:CD1295" si="741">$L$1293</f>
        <v>0.08</v>
      </c>
      <c r="T1295" s="88">
        <f t="shared" si="741"/>
        <v>0.08</v>
      </c>
      <c r="U1295" s="88">
        <f t="shared" si="741"/>
        <v>0.08</v>
      </c>
      <c r="V1295" s="88">
        <f t="shared" si="741"/>
        <v>0.08</v>
      </c>
      <c r="W1295" s="88">
        <f t="shared" si="741"/>
        <v>0.08</v>
      </c>
      <c r="X1295" s="88">
        <f t="shared" si="741"/>
        <v>0.08</v>
      </c>
      <c r="Y1295" s="88">
        <f t="shared" si="741"/>
        <v>0.08</v>
      </c>
      <c r="Z1295" s="88">
        <f t="shared" si="741"/>
        <v>0.08</v>
      </c>
      <c r="AA1295" s="88">
        <f t="shared" si="741"/>
        <v>0.08</v>
      </c>
      <c r="AB1295" s="88">
        <f t="shared" si="741"/>
        <v>0.08</v>
      </c>
      <c r="AC1295" s="88">
        <f t="shared" si="741"/>
        <v>0.08</v>
      </c>
      <c r="AD1295" s="88">
        <f t="shared" si="741"/>
        <v>0.08</v>
      </c>
      <c r="AE1295" s="88">
        <f t="shared" si="741"/>
        <v>0.08</v>
      </c>
      <c r="AF1295" s="88">
        <f t="shared" si="741"/>
        <v>0.08</v>
      </c>
      <c r="AG1295" s="88">
        <f t="shared" si="741"/>
        <v>0.08</v>
      </c>
      <c r="AH1295" s="88">
        <f t="shared" si="741"/>
        <v>0.08</v>
      </c>
      <c r="AI1295" s="88">
        <f t="shared" si="741"/>
        <v>0.08</v>
      </c>
      <c r="AJ1295" s="88">
        <f t="shared" si="741"/>
        <v>0.08</v>
      </c>
      <c r="AK1295" s="88">
        <f t="shared" si="741"/>
        <v>0.08</v>
      </c>
      <c r="AL1295" s="88">
        <f t="shared" si="741"/>
        <v>0.08</v>
      </c>
      <c r="AM1295" s="88">
        <f t="shared" si="741"/>
        <v>0.08</v>
      </c>
      <c r="AN1295" s="88">
        <f t="shared" si="741"/>
        <v>0.08</v>
      </c>
      <c r="AO1295" s="88">
        <f t="shared" si="741"/>
        <v>0.08</v>
      </c>
      <c r="AP1295" s="88">
        <f t="shared" si="741"/>
        <v>0.08</v>
      </c>
      <c r="AQ1295" s="88">
        <f t="shared" si="741"/>
        <v>0.08</v>
      </c>
      <c r="AR1295" s="88">
        <f t="shared" si="741"/>
        <v>0.08</v>
      </c>
      <c r="AS1295" s="88">
        <f t="shared" si="741"/>
        <v>0.08</v>
      </c>
      <c r="AT1295" s="88">
        <f t="shared" si="741"/>
        <v>0.08</v>
      </c>
      <c r="AU1295" s="88">
        <f t="shared" si="741"/>
        <v>0.08</v>
      </c>
      <c r="AV1295" s="88">
        <f t="shared" si="741"/>
        <v>0.08</v>
      </c>
      <c r="AW1295" s="88">
        <f t="shared" si="741"/>
        <v>0.08</v>
      </c>
      <c r="AX1295" s="88">
        <f t="shared" si="741"/>
        <v>0.08</v>
      </c>
      <c r="AY1295" s="88">
        <f t="shared" si="741"/>
        <v>0.08</v>
      </c>
      <c r="AZ1295" s="88">
        <f t="shared" si="741"/>
        <v>0.08</v>
      </c>
      <c r="BA1295" s="88">
        <f t="shared" si="741"/>
        <v>0.08</v>
      </c>
      <c r="BB1295" s="88">
        <f t="shared" si="741"/>
        <v>0.08</v>
      </c>
      <c r="BC1295" s="88">
        <f t="shared" si="741"/>
        <v>0.08</v>
      </c>
      <c r="BD1295" s="88">
        <f t="shared" si="741"/>
        <v>0.08</v>
      </c>
      <c r="BE1295" s="88">
        <f t="shared" si="741"/>
        <v>0.08</v>
      </c>
      <c r="BF1295" s="88">
        <f t="shared" si="741"/>
        <v>0.08</v>
      </c>
      <c r="BG1295" s="88">
        <f t="shared" si="741"/>
        <v>0.08</v>
      </c>
      <c r="BH1295" s="88">
        <f t="shared" si="741"/>
        <v>0.08</v>
      </c>
      <c r="BI1295" s="88">
        <f t="shared" si="741"/>
        <v>0.08</v>
      </c>
      <c r="BJ1295" s="88">
        <f t="shared" si="741"/>
        <v>0.08</v>
      </c>
      <c r="BK1295" s="88">
        <f t="shared" si="741"/>
        <v>0.08</v>
      </c>
      <c r="BL1295" s="88">
        <f t="shared" si="741"/>
        <v>0.08</v>
      </c>
      <c r="BM1295" s="88">
        <f t="shared" si="741"/>
        <v>0.08</v>
      </c>
      <c r="BN1295" s="88">
        <f t="shared" si="741"/>
        <v>0.08</v>
      </c>
      <c r="BO1295" s="88">
        <f t="shared" si="741"/>
        <v>0.08</v>
      </c>
      <c r="BP1295" s="88">
        <f t="shared" si="741"/>
        <v>0.08</v>
      </c>
      <c r="BQ1295" s="88">
        <f t="shared" si="741"/>
        <v>0.08</v>
      </c>
      <c r="BR1295" s="88">
        <f t="shared" si="741"/>
        <v>0.08</v>
      </c>
      <c r="BS1295" s="88">
        <f t="shared" si="741"/>
        <v>0.08</v>
      </c>
      <c r="BT1295" s="88">
        <f t="shared" si="741"/>
        <v>0.08</v>
      </c>
      <c r="BU1295" s="88">
        <f t="shared" si="741"/>
        <v>0.08</v>
      </c>
      <c r="BV1295" s="88">
        <f t="shared" si="741"/>
        <v>0.08</v>
      </c>
      <c r="BW1295" s="88">
        <f t="shared" si="741"/>
        <v>0.08</v>
      </c>
      <c r="BX1295" s="88">
        <f t="shared" si="741"/>
        <v>0.08</v>
      </c>
      <c r="BY1295" s="88">
        <f t="shared" si="741"/>
        <v>0.08</v>
      </c>
      <c r="BZ1295" s="88">
        <f t="shared" si="741"/>
        <v>0.08</v>
      </c>
      <c r="CA1295" s="88">
        <f t="shared" si="741"/>
        <v>0.08</v>
      </c>
      <c r="CB1295" s="88">
        <f t="shared" si="741"/>
        <v>0.08</v>
      </c>
      <c r="CC1295" s="88">
        <f t="shared" si="741"/>
        <v>0.08</v>
      </c>
      <c r="CD1295" s="88">
        <f t="shared" si="741"/>
        <v>0.08</v>
      </c>
      <c r="CE1295" s="88">
        <f t="shared" ref="CE1295:CP1295" si="742">$L$1293</f>
        <v>0.08</v>
      </c>
      <c r="CF1295" s="88">
        <f t="shared" si="742"/>
        <v>0.08</v>
      </c>
      <c r="CG1295" s="88">
        <f t="shared" si="742"/>
        <v>0.08</v>
      </c>
      <c r="CH1295" s="88">
        <f t="shared" si="742"/>
        <v>0.08</v>
      </c>
      <c r="CI1295" s="88">
        <f t="shared" si="742"/>
        <v>0.08</v>
      </c>
      <c r="CJ1295" s="88">
        <f t="shared" si="742"/>
        <v>0.08</v>
      </c>
      <c r="CK1295" s="88">
        <f t="shared" si="742"/>
        <v>0.08</v>
      </c>
      <c r="CL1295" s="88">
        <f t="shared" si="742"/>
        <v>0.08</v>
      </c>
      <c r="CM1295" s="88">
        <f t="shared" si="742"/>
        <v>0.08</v>
      </c>
      <c r="CN1295" s="88">
        <f t="shared" si="742"/>
        <v>0.08</v>
      </c>
      <c r="CO1295" s="88">
        <f t="shared" si="742"/>
        <v>0.08</v>
      </c>
      <c r="CP1295" s="88">
        <f t="shared" si="742"/>
        <v>0.08</v>
      </c>
    </row>
    <row r="1296" spans="2:94" ht="12.75" customHeight="1" outlineLevel="1" x14ac:dyDescent="0.25">
      <c r="B1296" t="s">
        <v>407</v>
      </c>
      <c r="J1296" s="306" t="s">
        <v>9</v>
      </c>
      <c r="R1296" s="335">
        <f t="shared" ref="R1296:AW1296" si="743">(1+R$1282)^(-R$6)</f>
        <v>0.92592592592592582</v>
      </c>
      <c r="S1296" s="335">
        <f t="shared" si="743"/>
        <v>0.85733882030178321</v>
      </c>
      <c r="T1296" s="335">
        <f t="shared" si="743"/>
        <v>0.79383224102016958</v>
      </c>
      <c r="U1296" s="335">
        <f t="shared" si="743"/>
        <v>0.73502985279645328</v>
      </c>
      <c r="V1296" s="335">
        <f t="shared" si="743"/>
        <v>0.68058319703375303</v>
      </c>
      <c r="W1296" s="335">
        <f t="shared" si="743"/>
        <v>0.63016962688310452</v>
      </c>
      <c r="X1296" s="335">
        <f t="shared" si="743"/>
        <v>0.58349039526213387</v>
      </c>
      <c r="Y1296" s="335">
        <f t="shared" si="743"/>
        <v>0.54026888450197574</v>
      </c>
      <c r="Z1296" s="335">
        <f t="shared" si="743"/>
        <v>0.50024896713145905</v>
      </c>
      <c r="AA1296" s="335">
        <f t="shared" si="743"/>
        <v>0.46319348808468425</v>
      </c>
      <c r="AB1296" s="335">
        <f t="shared" si="743"/>
        <v>0.42888285933767062</v>
      </c>
      <c r="AC1296" s="335">
        <f t="shared" si="743"/>
        <v>0.39711375864599124</v>
      </c>
      <c r="AD1296" s="335">
        <f t="shared" si="743"/>
        <v>0.36769792467221413</v>
      </c>
      <c r="AE1296" s="335">
        <f t="shared" si="743"/>
        <v>0.34046104136316119</v>
      </c>
      <c r="AF1296" s="335">
        <f t="shared" si="743"/>
        <v>0.31524170496588994</v>
      </c>
      <c r="AG1296" s="335">
        <f t="shared" si="743"/>
        <v>0.29189046756100923</v>
      </c>
      <c r="AH1296" s="335">
        <f t="shared" si="743"/>
        <v>0.27026895144537894</v>
      </c>
      <c r="AI1296" s="335">
        <f t="shared" si="743"/>
        <v>0.25024902911609154</v>
      </c>
      <c r="AJ1296" s="335">
        <f t="shared" si="743"/>
        <v>0.23171206399638106</v>
      </c>
      <c r="AK1296" s="335">
        <f t="shared" si="743"/>
        <v>0.21454820740405653</v>
      </c>
      <c r="AL1296" s="335">
        <f t="shared" si="743"/>
        <v>0.19865574759634863</v>
      </c>
      <c r="AM1296" s="335">
        <f t="shared" si="743"/>
        <v>0.18394050703365611</v>
      </c>
      <c r="AN1296" s="335">
        <f t="shared" si="743"/>
        <v>0.17031528429042234</v>
      </c>
      <c r="AO1296" s="335">
        <f t="shared" si="743"/>
        <v>0.1576993373059466</v>
      </c>
      <c r="AP1296" s="335">
        <f t="shared" si="743"/>
        <v>0.1460179049129135</v>
      </c>
      <c r="AQ1296" s="335">
        <f t="shared" si="743"/>
        <v>0.13520176380825324</v>
      </c>
      <c r="AR1296" s="335">
        <f t="shared" si="743"/>
        <v>0.12518681834097523</v>
      </c>
      <c r="AS1296" s="335">
        <f t="shared" si="743"/>
        <v>0.11591372068608817</v>
      </c>
      <c r="AT1296" s="335">
        <f t="shared" si="743"/>
        <v>0.10732751915378534</v>
      </c>
      <c r="AU1296" s="335">
        <f t="shared" si="743"/>
        <v>9.9377332549801231E-2</v>
      </c>
      <c r="AV1296" s="335">
        <f t="shared" si="743"/>
        <v>9.2016048657223348E-2</v>
      </c>
      <c r="AW1296" s="335">
        <f t="shared" si="743"/>
        <v>8.5200045052984577E-2</v>
      </c>
      <c r="AX1296" s="335">
        <f t="shared" ref="AX1296:CC1296" si="744">(1+AX$1282)^(-AX$6)</f>
        <v>7.8888930604615354E-2</v>
      </c>
      <c r="AY1296" s="335">
        <f t="shared" si="744"/>
        <v>7.3045306115384581E-2</v>
      </c>
      <c r="AZ1296" s="335">
        <f t="shared" si="744"/>
        <v>6.7634542699430159E-2</v>
      </c>
      <c r="BA1296" s="335">
        <f t="shared" si="744"/>
        <v>6.2624576573546434E-2</v>
      </c>
      <c r="BB1296" s="335">
        <f t="shared" si="744"/>
        <v>5.7985719049580033E-2</v>
      </c>
      <c r="BC1296" s="335">
        <f t="shared" si="744"/>
        <v>5.3690480601462989E-2</v>
      </c>
      <c r="BD1296" s="335">
        <f t="shared" si="744"/>
        <v>4.9713407964317585E-2</v>
      </c>
      <c r="BE1296" s="335">
        <f t="shared" si="744"/>
        <v>4.6030933300294057E-2</v>
      </c>
      <c r="BF1296" s="335">
        <f t="shared" si="744"/>
        <v>4.2621234537309309E-2</v>
      </c>
      <c r="BG1296" s="335">
        <f t="shared" si="744"/>
        <v>3.9464106053064177E-2</v>
      </c>
      <c r="BH1296" s="335">
        <f t="shared" si="744"/>
        <v>3.6540838938022388E-2</v>
      </c>
      <c r="BI1296" s="335">
        <f t="shared" si="744"/>
        <v>3.3834110127798502E-2</v>
      </c>
      <c r="BJ1296" s="335">
        <f t="shared" si="744"/>
        <v>3.1327879747961578E-2</v>
      </c>
      <c r="BK1296" s="335">
        <f t="shared" si="744"/>
        <v>2.900729606292738E-2</v>
      </c>
      <c r="BL1296" s="335">
        <f t="shared" si="744"/>
        <v>2.6858607465673496E-2</v>
      </c>
      <c r="BM1296" s="335">
        <f t="shared" si="744"/>
        <v>2.4869080986734723E-2</v>
      </c>
      <c r="BN1296" s="335">
        <f t="shared" si="744"/>
        <v>2.3026926839569185E-2</v>
      </c>
      <c r="BO1296" s="335">
        <f t="shared" si="744"/>
        <v>2.1321228555156651E-2</v>
      </c>
      <c r="BP1296" s="335">
        <f t="shared" si="744"/>
        <v>1.9741878291811711E-2</v>
      </c>
      <c r="BQ1296" s="335">
        <f t="shared" si="744"/>
        <v>1.8279516936862698E-2</v>
      </c>
      <c r="BR1296" s="335">
        <f t="shared" si="744"/>
        <v>1.6925478645243238E-2</v>
      </c>
      <c r="BS1296" s="335">
        <f t="shared" si="744"/>
        <v>1.5671739486336329E-2</v>
      </c>
      <c r="BT1296" s="335">
        <f t="shared" si="744"/>
        <v>1.4510869894755859E-2</v>
      </c>
      <c r="BU1296" s="335">
        <f t="shared" si="744"/>
        <v>1.3435990643292463E-2</v>
      </c>
      <c r="BV1296" s="335">
        <f t="shared" si="744"/>
        <v>1.244073207712265E-2</v>
      </c>
      <c r="BW1296" s="335">
        <f t="shared" si="744"/>
        <v>1.1519196367706156E-2</v>
      </c>
      <c r="BX1296" s="335">
        <f t="shared" si="744"/>
        <v>1.0665922562690886E-2</v>
      </c>
      <c r="BY1296" s="335">
        <f t="shared" si="744"/>
        <v>9.8758542247137822E-3</v>
      </c>
      <c r="BZ1296" s="335">
        <f t="shared" si="744"/>
        <v>9.1443094673275757E-3</v>
      </c>
      <c r="CA1296" s="335">
        <f t="shared" si="744"/>
        <v>8.4669532104884957E-3</v>
      </c>
      <c r="CB1296" s="335">
        <f t="shared" si="744"/>
        <v>7.8397714911930504E-3</v>
      </c>
      <c r="CC1296" s="335">
        <f t="shared" si="744"/>
        <v>7.259047677030602E-3</v>
      </c>
      <c r="CD1296" s="335">
        <f t="shared" ref="CD1296:CP1296" si="745">(1+CD$1282)^(-CD$6)</f>
        <v>6.721340441695001E-3</v>
      </c>
      <c r="CE1296" s="335">
        <f t="shared" si="745"/>
        <v>6.223463371939816E-3</v>
      </c>
      <c r="CF1296" s="335">
        <f t="shared" si="745"/>
        <v>5.762466085129459E-3</v>
      </c>
      <c r="CG1296" s="335">
        <f t="shared" si="745"/>
        <v>5.3356167454902395E-3</v>
      </c>
      <c r="CH1296" s="335">
        <f t="shared" si="745"/>
        <v>4.9403858754539249E-3</v>
      </c>
      <c r="CI1296" s="335">
        <f t="shared" si="745"/>
        <v>4.5744313661610411E-3</v>
      </c>
      <c r="CJ1296" s="335">
        <f t="shared" si="745"/>
        <v>4.2355845982972604E-3</v>
      </c>
      <c r="CK1296" s="335">
        <f t="shared" si="745"/>
        <v>3.9218375910159819E-3</v>
      </c>
      <c r="CL1296" s="335">
        <f t="shared" si="745"/>
        <v>3.631331102792575E-3</v>
      </c>
      <c r="CM1296" s="335">
        <f t="shared" si="745"/>
        <v>3.3623436136968284E-3</v>
      </c>
      <c r="CN1296" s="335">
        <f t="shared" si="745"/>
        <v>3.11328112379336E-3</v>
      </c>
      <c r="CO1296" s="335">
        <f t="shared" si="745"/>
        <v>2.8826677072160741E-3</v>
      </c>
      <c r="CP1296" s="335">
        <f t="shared" si="745"/>
        <v>2.6691367659408094E-3</v>
      </c>
    </row>
    <row r="1297" spans="1:94" ht="12.75" customHeight="1" outlineLevel="1" x14ac:dyDescent="0.25">
      <c r="B1297"/>
      <c r="J1297" s="306"/>
    </row>
    <row r="1298" spans="1:94" ht="12.75" customHeight="1" outlineLevel="1" x14ac:dyDescent="0.25">
      <c r="B1298" t="s">
        <v>410</v>
      </c>
      <c r="J1298" s="306" t="s">
        <v>5</v>
      </c>
      <c r="L1298" s="135" t="s">
        <v>414</v>
      </c>
      <c r="P1298" s="127">
        <f ca="1">SUM(R1298:CP1298)</f>
        <v>2275.276208467671</v>
      </c>
      <c r="R1298" s="155">
        <f ca="1">R1215</f>
        <v>0</v>
      </c>
      <c r="S1298" s="155">
        <f t="shared" ref="S1298:CD1298" ca="1" si="746">S1215</f>
        <v>0</v>
      </c>
      <c r="T1298" s="155">
        <f t="shared" ca="1" si="746"/>
        <v>0</v>
      </c>
      <c r="U1298" s="155">
        <f t="shared" ca="1" si="746"/>
        <v>-103.57479971504242</v>
      </c>
      <c r="V1298" s="155">
        <f t="shared" ca="1" si="746"/>
        <v>0</v>
      </c>
      <c r="W1298" s="155">
        <f t="shared" ca="1" si="746"/>
        <v>0</v>
      </c>
      <c r="X1298" s="155">
        <f t="shared" ca="1" si="746"/>
        <v>12.252903382407787</v>
      </c>
      <c r="Y1298" s="155">
        <f t="shared" ca="1" si="746"/>
        <v>32.68647680030098</v>
      </c>
      <c r="Z1298" s="155">
        <f t="shared" ca="1" si="746"/>
        <v>37.024993519736938</v>
      </c>
      <c r="AA1298" s="155">
        <f t="shared" ca="1" si="746"/>
        <v>44.564669006158439</v>
      </c>
      <c r="AB1298" s="155">
        <f t="shared" ca="1" si="746"/>
        <v>34.152584591567326</v>
      </c>
      <c r="AC1298" s="155">
        <f t="shared" ca="1" si="746"/>
        <v>26.880808298730447</v>
      </c>
      <c r="AD1298" s="155">
        <f t="shared" ca="1" si="746"/>
        <v>37.956305202470638</v>
      </c>
      <c r="AE1298" s="155">
        <f t="shared" ca="1" si="746"/>
        <v>44.030961795071669</v>
      </c>
      <c r="AF1298" s="155">
        <f t="shared" ca="1" si="746"/>
        <v>51.471045988710486</v>
      </c>
      <c r="AG1298" s="155">
        <f t="shared" ca="1" si="746"/>
        <v>66.906550465967356</v>
      </c>
      <c r="AH1298" s="155">
        <f t="shared" ca="1" si="746"/>
        <v>50.259589158514785</v>
      </c>
      <c r="AI1298" s="155">
        <f t="shared" ca="1" si="746"/>
        <v>34.620061772606633</v>
      </c>
      <c r="AJ1298" s="155">
        <f t="shared" ca="1" si="746"/>
        <v>55.963015837421544</v>
      </c>
      <c r="AK1298" s="155">
        <f t="shared" ca="1" si="746"/>
        <v>47.624371545247357</v>
      </c>
      <c r="AL1298" s="155">
        <f t="shared" ca="1" si="746"/>
        <v>81.61892994304732</v>
      </c>
      <c r="AM1298" s="155">
        <f t="shared" ca="1" si="746"/>
        <v>62.329906729804598</v>
      </c>
      <c r="AN1298" s="155">
        <f t="shared" ca="1" si="746"/>
        <v>54.829282848037039</v>
      </c>
      <c r="AO1298" s="155">
        <f t="shared" ca="1" si="746"/>
        <v>104.68642405521722</v>
      </c>
      <c r="AP1298" s="155">
        <f t="shared" ca="1" si="746"/>
        <v>109.28535842563274</v>
      </c>
      <c r="AQ1298" s="155">
        <f t="shared" ca="1" si="746"/>
        <v>88.483677669924319</v>
      </c>
      <c r="AR1298" s="155">
        <f t="shared" ca="1" si="746"/>
        <v>124.35007734311924</v>
      </c>
      <c r="AS1298" s="155">
        <f t="shared" ca="1" si="746"/>
        <v>261.55740503893878</v>
      </c>
      <c r="AT1298" s="155">
        <f t="shared" ca="1" si="746"/>
        <v>265.02444330696142</v>
      </c>
      <c r="AU1298" s="155">
        <f t="shared" ca="1" si="746"/>
        <v>276.08258977254593</v>
      </c>
      <c r="AV1298" s="155">
        <f t="shared" ca="1" si="746"/>
        <v>271.81499670707962</v>
      </c>
      <c r="AW1298" s="155">
        <f t="shared" ca="1" si="746"/>
        <v>95.266727623878808</v>
      </c>
      <c r="AX1298" s="155">
        <f t="shared" ca="1" si="746"/>
        <v>7.1268513536141533</v>
      </c>
      <c r="AY1298" s="155">
        <f t="shared" ca="1" si="746"/>
        <v>0</v>
      </c>
      <c r="AZ1298" s="155">
        <f t="shared" ca="1" si="746"/>
        <v>0</v>
      </c>
      <c r="BA1298" s="155">
        <f t="shared" ca="1" si="746"/>
        <v>0</v>
      </c>
      <c r="BB1298" s="155">
        <f t="shared" ca="1" si="746"/>
        <v>0</v>
      </c>
      <c r="BC1298" s="155">
        <f t="shared" ca="1" si="746"/>
        <v>0</v>
      </c>
      <c r="BD1298" s="155">
        <f t="shared" ca="1" si="746"/>
        <v>0</v>
      </c>
      <c r="BE1298" s="155">
        <f t="shared" ca="1" si="746"/>
        <v>0</v>
      </c>
      <c r="BF1298" s="155">
        <f t="shared" ca="1" si="746"/>
        <v>0</v>
      </c>
      <c r="BG1298" s="155">
        <f t="shared" ca="1" si="746"/>
        <v>0</v>
      </c>
      <c r="BH1298" s="155">
        <f t="shared" ca="1" si="746"/>
        <v>0</v>
      </c>
      <c r="BI1298" s="155">
        <f t="shared" ca="1" si="746"/>
        <v>0</v>
      </c>
      <c r="BJ1298" s="155">
        <f t="shared" ca="1" si="746"/>
        <v>0</v>
      </c>
      <c r="BK1298" s="155">
        <f t="shared" ca="1" si="746"/>
        <v>0</v>
      </c>
      <c r="BL1298" s="155">
        <f t="shared" ca="1" si="746"/>
        <v>0</v>
      </c>
      <c r="BM1298" s="155">
        <f t="shared" ca="1" si="746"/>
        <v>0</v>
      </c>
      <c r="BN1298" s="155">
        <f t="shared" ca="1" si="746"/>
        <v>0</v>
      </c>
      <c r="BO1298" s="155">
        <f t="shared" ca="1" si="746"/>
        <v>0</v>
      </c>
      <c r="BP1298" s="155">
        <f t="shared" ca="1" si="746"/>
        <v>0</v>
      </c>
      <c r="BQ1298" s="155">
        <f t="shared" ca="1" si="746"/>
        <v>0</v>
      </c>
      <c r="BR1298" s="155">
        <f t="shared" ca="1" si="746"/>
        <v>0</v>
      </c>
      <c r="BS1298" s="155">
        <f t="shared" ca="1" si="746"/>
        <v>0</v>
      </c>
      <c r="BT1298" s="155">
        <f t="shared" ca="1" si="746"/>
        <v>0</v>
      </c>
      <c r="BU1298" s="155">
        <f t="shared" ca="1" si="746"/>
        <v>0</v>
      </c>
      <c r="BV1298" s="155">
        <f t="shared" ca="1" si="746"/>
        <v>0</v>
      </c>
      <c r="BW1298" s="155">
        <f t="shared" ca="1" si="746"/>
        <v>0</v>
      </c>
      <c r="BX1298" s="155">
        <f t="shared" ca="1" si="746"/>
        <v>0</v>
      </c>
      <c r="BY1298" s="155">
        <f t="shared" ca="1" si="746"/>
        <v>0</v>
      </c>
      <c r="BZ1298" s="155">
        <f t="shared" ca="1" si="746"/>
        <v>0</v>
      </c>
      <c r="CA1298" s="155">
        <f t="shared" ca="1" si="746"/>
        <v>0</v>
      </c>
      <c r="CB1298" s="155">
        <f t="shared" ca="1" si="746"/>
        <v>0</v>
      </c>
      <c r="CC1298" s="155">
        <f t="shared" ca="1" si="746"/>
        <v>0</v>
      </c>
      <c r="CD1298" s="155">
        <f t="shared" ca="1" si="746"/>
        <v>0</v>
      </c>
      <c r="CE1298" s="155">
        <f t="shared" ref="CE1298:CP1298" ca="1" si="747">CE1215</f>
        <v>0</v>
      </c>
      <c r="CF1298" s="155">
        <f t="shared" ca="1" si="747"/>
        <v>0</v>
      </c>
      <c r="CG1298" s="155">
        <f t="shared" ca="1" si="747"/>
        <v>0</v>
      </c>
      <c r="CH1298" s="155">
        <f t="shared" ca="1" si="747"/>
        <v>0</v>
      </c>
      <c r="CI1298" s="155">
        <f t="shared" ca="1" si="747"/>
        <v>0</v>
      </c>
      <c r="CJ1298" s="155">
        <f t="shared" ca="1" si="747"/>
        <v>0</v>
      </c>
      <c r="CK1298" s="155">
        <f t="shared" ca="1" si="747"/>
        <v>0</v>
      </c>
      <c r="CL1298" s="155">
        <f t="shared" ca="1" si="747"/>
        <v>0</v>
      </c>
      <c r="CM1298" s="155">
        <f t="shared" ca="1" si="747"/>
        <v>0</v>
      </c>
      <c r="CN1298" s="155">
        <f t="shared" ca="1" si="747"/>
        <v>0</v>
      </c>
      <c r="CO1298" s="155">
        <f t="shared" ca="1" si="747"/>
        <v>0</v>
      </c>
      <c r="CP1298" s="155">
        <f t="shared" ca="1" si="747"/>
        <v>0</v>
      </c>
    </row>
    <row r="1299" spans="1:94" ht="12.75" customHeight="1" outlineLevel="1" x14ac:dyDescent="0.25">
      <c r="B1299" t="s">
        <v>409</v>
      </c>
      <c r="J1299" s="306" t="s">
        <v>5</v>
      </c>
      <c r="L1299" s="338">
        <f ca="1">P1299</f>
        <v>340.20233148374314</v>
      </c>
      <c r="P1299" s="127">
        <f ca="1">SUM(R1299:CP1299)</f>
        <v>340.20233148374314</v>
      </c>
      <c r="R1299" s="155">
        <f t="shared" ref="R1299:AW1299" ca="1" si="748">R1296*R1298</f>
        <v>0</v>
      </c>
      <c r="S1299" s="155">
        <f t="shared" ca="1" si="748"/>
        <v>0</v>
      </c>
      <c r="T1299" s="155">
        <f t="shared" ca="1" si="748"/>
        <v>0</v>
      </c>
      <c r="U1299" s="155">
        <f t="shared" ca="1" si="748"/>
        <v>-76.130569787969762</v>
      </c>
      <c r="V1299" s="155">
        <f t="shared" ca="1" si="748"/>
        <v>0</v>
      </c>
      <c r="W1299" s="155">
        <f t="shared" ca="1" si="748"/>
        <v>0</v>
      </c>
      <c r="X1299" s="155">
        <f t="shared" ca="1" si="748"/>
        <v>7.1494514377098568</v>
      </c>
      <c r="Y1299" s="155">
        <f t="shared" ca="1" si="748"/>
        <v>17.659486359198318</v>
      </c>
      <c r="Z1299" s="155">
        <f t="shared" ca="1" si="748"/>
        <v>18.521714766297368</v>
      </c>
      <c r="AA1299" s="155">
        <f t="shared" ca="1" si="748"/>
        <v>20.642064482301947</v>
      </c>
      <c r="AB1299" s="155">
        <f t="shared" ca="1" si="748"/>
        <v>14.647458133403067</v>
      </c>
      <c r="AC1299" s="155">
        <f t="shared" ca="1" si="748"/>
        <v>10.674738818951202</v>
      </c>
      <c r="AD1299" s="155">
        <f t="shared" ca="1" si="748"/>
        <v>13.956454651173617</v>
      </c>
      <c r="AE1299" s="155">
        <f t="shared" ca="1" si="748"/>
        <v>14.990827104971665</v>
      </c>
      <c r="AF1299" s="155">
        <f t="shared" ca="1" si="748"/>
        <v>16.225820293858824</v>
      </c>
      <c r="AG1299" s="155">
        <f t="shared" ca="1" si="748"/>
        <v>19.529384298405471</v>
      </c>
      <c r="AH1299" s="155">
        <f t="shared" ca="1" si="748"/>
        <v>13.583606461947326</v>
      </c>
      <c r="AI1299" s="155">
        <f t="shared" ca="1" si="748"/>
        <v>8.6636368465339242</v>
      </c>
      <c r="AJ1299" s="155">
        <f t="shared" ca="1" si="748"/>
        <v>12.967305907151108</v>
      </c>
      <c r="AK1299" s="155">
        <f t="shared" ca="1" si="748"/>
        <v>10.217723543777579</v>
      </c>
      <c r="AL1299" s="155">
        <f t="shared" ca="1" si="748"/>
        <v>16.214069545850069</v>
      </c>
      <c r="AM1299" s="155">
        <f t="shared" ca="1" si="748"/>
        <v>11.464994647240752</v>
      </c>
      <c r="AN1299" s="155">
        <f t="shared" ca="1" si="748"/>
        <v>9.3382648957034053</v>
      </c>
      <c r="AO1299" s="155">
        <f t="shared" ca="1" si="748"/>
        <v>16.508979698437063</v>
      </c>
      <c r="AP1299" s="155">
        <f t="shared" ca="1" si="748"/>
        <v>15.957619074967711</v>
      </c>
      <c r="AQ1299" s="155">
        <f t="shared" ca="1" si="748"/>
        <v>11.963149289214719</v>
      </c>
      <c r="AR1299" s="155">
        <f t="shared" ca="1" si="748"/>
        <v>15.566990543039287</v>
      </c>
      <c r="AS1299" s="155">
        <f t="shared" ca="1" si="748"/>
        <v>30.318091991061582</v>
      </c>
      <c r="AT1299" s="155">
        <f t="shared" ca="1" si="748"/>
        <v>28.4444160152492</v>
      </c>
      <c r="AU1299" s="155">
        <f t="shared" ca="1" si="748"/>
        <v>27.436351335036647</v>
      </c>
      <c r="AV1299" s="155">
        <f t="shared" ca="1" si="748"/>
        <v>25.011341962761641</v>
      </c>
      <c r="AW1299" s="155">
        <f t="shared" ca="1" si="748"/>
        <v>8.1167294856048855</v>
      </c>
      <c r="AX1299" s="155">
        <f t="shared" ref="AX1299:CC1299" ca="1" si="749">AX1296*AX1298</f>
        <v>0.56222968186467592</v>
      </c>
      <c r="AY1299" s="155">
        <f t="shared" ca="1" si="749"/>
        <v>0</v>
      </c>
      <c r="AZ1299" s="155">
        <f t="shared" ca="1" si="749"/>
        <v>0</v>
      </c>
      <c r="BA1299" s="155">
        <f t="shared" ca="1" si="749"/>
        <v>0</v>
      </c>
      <c r="BB1299" s="155">
        <f t="shared" ca="1" si="749"/>
        <v>0</v>
      </c>
      <c r="BC1299" s="155">
        <f t="shared" ca="1" si="749"/>
        <v>0</v>
      </c>
      <c r="BD1299" s="155">
        <f t="shared" ca="1" si="749"/>
        <v>0</v>
      </c>
      <c r="BE1299" s="155">
        <f t="shared" ca="1" si="749"/>
        <v>0</v>
      </c>
      <c r="BF1299" s="155">
        <f t="shared" ca="1" si="749"/>
        <v>0</v>
      </c>
      <c r="BG1299" s="155">
        <f t="shared" ca="1" si="749"/>
        <v>0</v>
      </c>
      <c r="BH1299" s="155">
        <f t="shared" ca="1" si="749"/>
        <v>0</v>
      </c>
      <c r="BI1299" s="155">
        <f t="shared" ca="1" si="749"/>
        <v>0</v>
      </c>
      <c r="BJ1299" s="155">
        <f t="shared" ca="1" si="749"/>
        <v>0</v>
      </c>
      <c r="BK1299" s="155">
        <f t="shared" ca="1" si="749"/>
        <v>0</v>
      </c>
      <c r="BL1299" s="155">
        <f t="shared" ca="1" si="749"/>
        <v>0</v>
      </c>
      <c r="BM1299" s="155">
        <f t="shared" ca="1" si="749"/>
        <v>0</v>
      </c>
      <c r="BN1299" s="155">
        <f t="shared" ca="1" si="749"/>
        <v>0</v>
      </c>
      <c r="BO1299" s="155">
        <f t="shared" ca="1" si="749"/>
        <v>0</v>
      </c>
      <c r="BP1299" s="155">
        <f t="shared" ca="1" si="749"/>
        <v>0</v>
      </c>
      <c r="BQ1299" s="155">
        <f t="shared" ca="1" si="749"/>
        <v>0</v>
      </c>
      <c r="BR1299" s="155">
        <f t="shared" ca="1" si="749"/>
        <v>0</v>
      </c>
      <c r="BS1299" s="155">
        <f t="shared" ca="1" si="749"/>
        <v>0</v>
      </c>
      <c r="BT1299" s="155">
        <f t="shared" ca="1" si="749"/>
        <v>0</v>
      </c>
      <c r="BU1299" s="155">
        <f t="shared" ca="1" si="749"/>
        <v>0</v>
      </c>
      <c r="BV1299" s="155">
        <f t="shared" ca="1" si="749"/>
        <v>0</v>
      </c>
      <c r="BW1299" s="155">
        <f t="shared" ca="1" si="749"/>
        <v>0</v>
      </c>
      <c r="BX1299" s="155">
        <f t="shared" ca="1" si="749"/>
        <v>0</v>
      </c>
      <c r="BY1299" s="155">
        <f t="shared" ca="1" si="749"/>
        <v>0</v>
      </c>
      <c r="BZ1299" s="155">
        <f t="shared" ca="1" si="749"/>
        <v>0</v>
      </c>
      <c r="CA1299" s="155">
        <f t="shared" ca="1" si="749"/>
        <v>0</v>
      </c>
      <c r="CB1299" s="155">
        <f t="shared" ca="1" si="749"/>
        <v>0</v>
      </c>
      <c r="CC1299" s="155">
        <f t="shared" ca="1" si="749"/>
        <v>0</v>
      </c>
      <c r="CD1299" s="155">
        <f t="shared" ref="CD1299:CP1299" ca="1" si="750">CD1296*CD1298</f>
        <v>0</v>
      </c>
      <c r="CE1299" s="155">
        <f t="shared" ca="1" si="750"/>
        <v>0</v>
      </c>
      <c r="CF1299" s="155">
        <f t="shared" ca="1" si="750"/>
        <v>0</v>
      </c>
      <c r="CG1299" s="155">
        <f t="shared" ca="1" si="750"/>
        <v>0</v>
      </c>
      <c r="CH1299" s="155">
        <f t="shared" ca="1" si="750"/>
        <v>0</v>
      </c>
      <c r="CI1299" s="155">
        <f t="shared" ca="1" si="750"/>
        <v>0</v>
      </c>
      <c r="CJ1299" s="155">
        <f t="shared" ca="1" si="750"/>
        <v>0</v>
      </c>
      <c r="CK1299" s="155">
        <f t="shared" ca="1" si="750"/>
        <v>0</v>
      </c>
      <c r="CL1299" s="155">
        <f t="shared" ca="1" si="750"/>
        <v>0</v>
      </c>
      <c r="CM1299" s="155">
        <f t="shared" ca="1" si="750"/>
        <v>0</v>
      </c>
      <c r="CN1299" s="155">
        <f t="shared" ca="1" si="750"/>
        <v>0</v>
      </c>
      <c r="CO1299" s="155">
        <f t="shared" ca="1" si="750"/>
        <v>0</v>
      </c>
      <c r="CP1299" s="155">
        <f t="shared" ca="1" si="750"/>
        <v>0</v>
      </c>
    </row>
    <row r="1300" spans="1:94" ht="12.75" customHeight="1" outlineLevel="1" x14ac:dyDescent="0.2"/>
    <row r="1301" spans="1:94" ht="12.75" customHeight="1" outlineLevel="1" x14ac:dyDescent="0.25">
      <c r="B1301" t="s">
        <v>415</v>
      </c>
      <c r="J1301" s="306" t="s">
        <v>5</v>
      </c>
      <c r="R1301" s="155">
        <f ca="1">NPV($L$1293,R$1298:$CP1298)</f>
        <v>340.20233148374302</v>
      </c>
      <c r="S1301" s="155">
        <f ca="1">NPV($L$1293,S$1298:$CP1298)</f>
        <v>367.41851800244251</v>
      </c>
      <c r="T1301" s="155">
        <f ca="1">NPV($L$1293,T$1298:$CP1298)</f>
        <v>396.81199944263784</v>
      </c>
      <c r="U1301" s="155">
        <f ca="1">NPV($L$1293,U$1298:$CP1298)</f>
        <v>428.55695939804895</v>
      </c>
      <c r="V1301" s="155">
        <f ca="1">NPV($L$1293,V$1298:$CP1298)</f>
        <v>566.41631586493543</v>
      </c>
      <c r="W1301" s="155">
        <f ca="1">NPV($L$1293,W$1298:$CP1298)</f>
        <v>611.72962113413007</v>
      </c>
      <c r="X1301" s="155">
        <f ca="1">NPV($L$1293,X$1298:$CP1298)</f>
        <v>660.66799082486079</v>
      </c>
      <c r="Y1301" s="155">
        <f ca="1">NPV($L$1293,Y$1298:$CP1298)</f>
        <v>701.26852670844187</v>
      </c>
      <c r="Z1301" s="155">
        <f ca="1">NPV($L$1293,Z$1298:$CP1298)</f>
        <v>724.68353204481616</v>
      </c>
      <c r="AA1301" s="155">
        <f ca="1">NPV($L$1293,AA$1298:$CP1298)</f>
        <v>745.63322108866453</v>
      </c>
      <c r="AB1301" s="155">
        <f ca="1">NPV($L$1293,AB$1298:$CP1298)</f>
        <v>760.71920976959916</v>
      </c>
      <c r="AC1301" s="155">
        <f ca="1">NPV($L$1293,AC$1298:$CP1298)</f>
        <v>787.42416195959993</v>
      </c>
      <c r="AD1301" s="155">
        <f ca="1">NPV($L$1293,AD$1298:$CP1298)</f>
        <v>823.53728661763773</v>
      </c>
      <c r="AE1301" s="155">
        <f ca="1">NPV($L$1293,AE$1298:$CP1298)</f>
        <v>851.46396434457802</v>
      </c>
      <c r="AF1301" s="155">
        <f ca="1">NPV($L$1293,AF$1298:$CP1298)</f>
        <v>875.55011969707255</v>
      </c>
      <c r="AG1301" s="155">
        <f ca="1">NPV($L$1293,AG$1298:$CP1298)</f>
        <v>894.12308328412814</v>
      </c>
      <c r="AH1301" s="155">
        <f ca="1">NPV($L$1293,AH$1298:$CP1298)</f>
        <v>898.74637948089116</v>
      </c>
      <c r="AI1301" s="155">
        <f ca="1">NPV($L$1293,AI$1298:$CP1298)</f>
        <v>920.38650068084769</v>
      </c>
      <c r="AJ1301" s="155">
        <f ca="1">NPV($L$1293,AJ$1298:$CP1298)</f>
        <v>959.39735896270895</v>
      </c>
      <c r="AK1301" s="155">
        <f ca="1">NPV($L$1293,AK$1298:$CP1298)</f>
        <v>980.18613184230412</v>
      </c>
      <c r="AL1301" s="155">
        <f ca="1">NPV($L$1293,AL$1298:$CP1298)</f>
        <v>1010.9766508444412</v>
      </c>
      <c r="AM1301" s="155">
        <f ca="1">NPV($L$1293,AM$1298:$CP1298)</f>
        <v>1010.2358529689493</v>
      </c>
      <c r="AN1301" s="155">
        <f ca="1">NPV($L$1293,AN$1298:$CP1298)</f>
        <v>1028.7248144766606</v>
      </c>
      <c r="AO1301" s="155">
        <f ca="1">NPV($L$1293,AO$1298:$CP1298)</f>
        <v>1056.1935167867566</v>
      </c>
      <c r="AP1301" s="155">
        <f ca="1">NPV($L$1293,AP$1298:$CP1298)</f>
        <v>1036.0025740744798</v>
      </c>
      <c r="AQ1301" s="155">
        <f ca="1">NPV($L$1293,AQ$1298:$CP1298)</f>
        <v>1009.5974215748058</v>
      </c>
      <c r="AR1301" s="155">
        <f ca="1">NPV($L$1293,AR$1298:$CP1298)</f>
        <v>1001.8815376308659</v>
      </c>
      <c r="AS1301" s="155">
        <f ca="1">NPV($L$1293,AS$1298:$CP1298)</f>
        <v>957.68198329821587</v>
      </c>
      <c r="AT1301" s="155">
        <f ca="1">NPV($L$1293,AT$1298:$CP1298)</f>
        <v>772.73913692313454</v>
      </c>
      <c r="AU1301" s="155">
        <f ca="1">NPV($L$1293,AU$1298:$CP1298)</f>
        <v>569.53382457002385</v>
      </c>
      <c r="AV1301" s="155">
        <f ca="1">NPV($L$1293,AV$1298:$CP1298)</f>
        <v>339.01394076307986</v>
      </c>
      <c r="AW1301" s="155">
        <f ca="1">NPV($L$1293,AW$1298:$CP1298)</f>
        <v>94.320059317046685</v>
      </c>
      <c r="AX1301" s="155">
        <f ca="1">NPV($L$1293,AX$1298:$CP1298)</f>
        <v>6.5989364385316227</v>
      </c>
      <c r="AY1301" s="155">
        <f ca="1">NPV($L$1293,AY$1298:$CP1298)</f>
        <v>0</v>
      </c>
      <c r="AZ1301" s="155">
        <f ca="1">NPV($L$1293,AZ$1298:$CP1298)</f>
        <v>0</v>
      </c>
      <c r="BA1301" s="155">
        <f ca="1">NPV($L$1293,BA$1298:$CP1298)</f>
        <v>0</v>
      </c>
      <c r="BB1301" s="155">
        <f ca="1">NPV($L$1293,BB$1298:$CP1298)</f>
        <v>0</v>
      </c>
      <c r="BC1301" s="155">
        <f ca="1">NPV($L$1293,BC$1298:$CP1298)</f>
        <v>0</v>
      </c>
      <c r="BD1301" s="155">
        <f ca="1">NPV($L$1293,BD$1298:$CP1298)</f>
        <v>0</v>
      </c>
      <c r="BE1301" s="155">
        <f ca="1">NPV($L$1293,BE$1298:$CP1298)</f>
        <v>0</v>
      </c>
      <c r="BF1301" s="155">
        <f ca="1">NPV($L$1293,BF$1298:$CP1298)</f>
        <v>0</v>
      </c>
      <c r="BG1301" s="155">
        <f ca="1">NPV($L$1293,BG$1298:$CP1298)</f>
        <v>0</v>
      </c>
      <c r="BH1301" s="155">
        <f ca="1">NPV($L$1293,BH$1298:$CP1298)</f>
        <v>0</v>
      </c>
      <c r="BI1301" s="155">
        <f ca="1">NPV($L$1293,BI$1298:$CP1298)</f>
        <v>0</v>
      </c>
      <c r="BJ1301" s="155">
        <f ca="1">NPV($L$1293,BJ$1298:$CP1298)</f>
        <v>0</v>
      </c>
      <c r="BK1301" s="155">
        <f ca="1">NPV($L$1293,BK$1298:$CP1298)</f>
        <v>0</v>
      </c>
      <c r="BL1301" s="155">
        <f ca="1">NPV($L$1293,BL$1298:$CP1298)</f>
        <v>0</v>
      </c>
      <c r="BM1301" s="155">
        <f ca="1">NPV($L$1293,BM$1298:$CP1298)</f>
        <v>0</v>
      </c>
      <c r="BN1301" s="155">
        <f ca="1">NPV($L$1293,BN$1298:$CP1298)</f>
        <v>0</v>
      </c>
      <c r="BO1301" s="155">
        <f ca="1">NPV($L$1293,BO$1298:$CP1298)</f>
        <v>0</v>
      </c>
      <c r="BP1301" s="155">
        <f ca="1">NPV($L$1293,BP$1298:$CP1298)</f>
        <v>0</v>
      </c>
      <c r="BQ1301" s="155">
        <f ca="1">NPV($L$1293,BQ$1298:$CP1298)</f>
        <v>0</v>
      </c>
      <c r="BR1301" s="155">
        <f ca="1">NPV($L$1293,BR$1298:$CP1298)</f>
        <v>0</v>
      </c>
      <c r="BS1301" s="155">
        <f ca="1">NPV($L$1293,BS$1298:$CP1298)</f>
        <v>0</v>
      </c>
      <c r="BT1301" s="155">
        <f ca="1">NPV($L$1293,BT$1298:$CP1298)</f>
        <v>0</v>
      </c>
      <c r="BU1301" s="155">
        <f ca="1">NPV($L$1293,BU$1298:$CP1298)</f>
        <v>0</v>
      </c>
      <c r="BV1301" s="155">
        <f ca="1">NPV($L$1293,BV$1298:$CP1298)</f>
        <v>0</v>
      </c>
      <c r="BW1301" s="155">
        <f ca="1">NPV($L$1293,BW$1298:$CP1298)</f>
        <v>0</v>
      </c>
      <c r="BX1301" s="155">
        <f ca="1">NPV($L$1293,BX$1298:$CP1298)</f>
        <v>0</v>
      </c>
      <c r="BY1301" s="155">
        <f ca="1">NPV($L$1293,BY$1298:$CP1298)</f>
        <v>0</v>
      </c>
      <c r="BZ1301" s="155">
        <f ca="1">NPV($L$1293,BZ$1298:$CP1298)</f>
        <v>0</v>
      </c>
      <c r="CA1301" s="155">
        <f ca="1">NPV($L$1293,CA$1298:$CP1298)</f>
        <v>0</v>
      </c>
      <c r="CB1301" s="155">
        <f ca="1">NPV($L$1293,CB$1298:$CP1298)</f>
        <v>0</v>
      </c>
      <c r="CC1301" s="155">
        <f ca="1">NPV($L$1293,CC$1298:$CP1298)</f>
        <v>0</v>
      </c>
      <c r="CD1301" s="155">
        <f ca="1">NPV($L$1293,CD$1298:$CP1298)</f>
        <v>0</v>
      </c>
      <c r="CE1301" s="155">
        <f ca="1">NPV($L$1293,CE$1298:$CP1298)</f>
        <v>0</v>
      </c>
      <c r="CF1301" s="155">
        <f ca="1">NPV($L$1293,CF$1298:$CP1298)</f>
        <v>0</v>
      </c>
      <c r="CG1301" s="155">
        <f ca="1">NPV($L$1293,CG$1298:$CP1298)</f>
        <v>0</v>
      </c>
      <c r="CH1301" s="155">
        <f ca="1">NPV($L$1293,CH$1298:$CP1298)</f>
        <v>0</v>
      </c>
      <c r="CI1301" s="155">
        <f ca="1">NPV($L$1293,CI$1298:$CP1298)</f>
        <v>0</v>
      </c>
      <c r="CJ1301" s="155">
        <f ca="1">NPV($L$1293,CJ$1298:$CP1298)</f>
        <v>0</v>
      </c>
      <c r="CK1301" s="155">
        <f ca="1">NPV($L$1293,CK$1298:$CP1298)</f>
        <v>0</v>
      </c>
      <c r="CL1301" s="155">
        <f ca="1">NPV($L$1293,CL$1298:$CP1298)</f>
        <v>0</v>
      </c>
      <c r="CM1301" s="155">
        <f ca="1">NPV($L$1293,CM$1298:$CP1298)</f>
        <v>0</v>
      </c>
      <c r="CN1301" s="155">
        <f ca="1">NPV($L$1293,CN$1298:$CP1298)</f>
        <v>0</v>
      </c>
      <c r="CO1301" s="155">
        <f ca="1">NPV($L$1293,CO$1298:$CP1298)</f>
        <v>0</v>
      </c>
      <c r="CP1301" s="155">
        <f ca="1">NPV($L$1293,CP$1298:$CP1298)</f>
        <v>0</v>
      </c>
    </row>
    <row r="1302" spans="1:94" ht="12.75" customHeight="1" outlineLevel="1" x14ac:dyDescent="0.2"/>
    <row r="1303" spans="1:94" ht="12.75" customHeight="1" outlineLevel="1" x14ac:dyDescent="0.2"/>
    <row r="1304" spans="1:94" ht="12.75" customHeight="1" x14ac:dyDescent="0.2">
      <c r="A1304" s="27" t="s">
        <v>57</v>
      </c>
      <c r="B1304" s="1"/>
      <c r="C1304" s="1"/>
      <c r="D1304" s="1"/>
      <c r="E1304" s="1"/>
      <c r="F1304" s="1"/>
      <c r="G1304" s="1"/>
      <c r="H1304" s="1"/>
      <c r="I1304" s="290"/>
      <c r="J1304" s="2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  <c r="BF1304" s="1"/>
      <c r="BG1304" s="1"/>
      <c r="BH1304" s="1"/>
      <c r="BI1304" s="1"/>
      <c r="BJ1304" s="1"/>
      <c r="BK1304" s="1"/>
      <c r="BL1304" s="1"/>
      <c r="BM1304" s="1"/>
      <c r="BN1304" s="1"/>
      <c r="BO1304" s="1"/>
      <c r="BP1304" s="1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  <c r="CC1304" s="1"/>
      <c r="CD1304" s="1"/>
      <c r="CE1304" s="1"/>
      <c r="CF1304" s="1"/>
      <c r="CG1304" s="1"/>
      <c r="CH1304" s="1"/>
      <c r="CI1304" s="1"/>
      <c r="CJ1304" s="1"/>
      <c r="CK1304" s="1"/>
      <c r="CL1304" s="1"/>
      <c r="CM1304" s="1"/>
      <c r="CN1304" s="1"/>
      <c r="CO1304" s="1"/>
      <c r="CP1304" s="1"/>
    </row>
  </sheetData>
  <mergeCells count="2">
    <mergeCell ref="B3:I6"/>
    <mergeCell ref="B7:F7"/>
  </mergeCells>
  <conditionalFormatting sqref="R7:CP7">
    <cfRule type="expression" dxfId="65" priority="19">
      <formula>R7="Actuals"</formula>
    </cfRule>
    <cfRule type="expression" dxfId="64" priority="69">
      <formula>R7="Ops"</formula>
    </cfRule>
  </conditionalFormatting>
  <conditionalFormatting sqref="R7:CP7">
    <cfRule type="expression" dxfId="63" priority="68">
      <formula>R7="Const"</formula>
    </cfRule>
  </conditionalFormatting>
  <conditionalFormatting sqref="R1102:CP1102">
    <cfRule type="cellIs" dxfId="62" priority="62" operator="equal">
      <formula>TRUE</formula>
    </cfRule>
    <cfRule type="cellIs" dxfId="61" priority="63" operator="equal">
      <formula>FALSE</formula>
    </cfRule>
  </conditionalFormatting>
  <conditionalFormatting sqref="L1102">
    <cfRule type="cellIs" dxfId="60" priority="60" operator="equal">
      <formula>TRUE</formula>
    </cfRule>
    <cfRule type="cellIs" dxfId="59" priority="61" operator="equal">
      <formula>FALSE</formula>
    </cfRule>
  </conditionalFormatting>
  <conditionalFormatting sqref="R1134:CP1134">
    <cfRule type="cellIs" dxfId="58" priority="58" operator="equal">
      <formula>TRUE</formula>
    </cfRule>
    <cfRule type="cellIs" dxfId="57" priority="59" operator="equal">
      <formula>FALSE</formula>
    </cfRule>
  </conditionalFormatting>
  <conditionalFormatting sqref="L1134">
    <cfRule type="cellIs" dxfId="56" priority="56" operator="equal">
      <formula>TRUE</formula>
    </cfRule>
    <cfRule type="cellIs" dxfId="55" priority="57" operator="equal">
      <formula>FALSE</formula>
    </cfRule>
  </conditionalFormatting>
  <conditionalFormatting sqref="R1176:CP1176">
    <cfRule type="cellIs" dxfId="54" priority="54" operator="equal">
      <formula>TRUE</formula>
    </cfRule>
    <cfRule type="cellIs" dxfId="53" priority="55" operator="equal">
      <formula>FALSE</formula>
    </cfRule>
  </conditionalFormatting>
  <conditionalFormatting sqref="L1176">
    <cfRule type="cellIs" dxfId="52" priority="52" operator="equal">
      <formula>TRUE</formula>
    </cfRule>
    <cfRule type="cellIs" dxfId="51" priority="53" operator="equal">
      <formula>FALSE</formula>
    </cfRule>
  </conditionalFormatting>
  <conditionalFormatting sqref="R1067:CP1067">
    <cfRule type="cellIs" dxfId="50" priority="50" operator="equal">
      <formula>TRUE</formula>
    </cfRule>
    <cfRule type="cellIs" dxfId="49" priority="51" operator="equal">
      <formula>FALSE</formula>
    </cfRule>
  </conditionalFormatting>
  <conditionalFormatting sqref="L1067">
    <cfRule type="cellIs" dxfId="48" priority="48" operator="equal">
      <formula>TRUE</formula>
    </cfRule>
    <cfRule type="cellIs" dxfId="47" priority="49" operator="equal">
      <formula>FALSE</formula>
    </cfRule>
  </conditionalFormatting>
  <conditionalFormatting sqref="R922:CP922">
    <cfRule type="cellIs" dxfId="46" priority="46" operator="equal">
      <formula>TRUE</formula>
    </cfRule>
    <cfRule type="cellIs" dxfId="45" priority="47" operator="equal">
      <formula>FALSE</formula>
    </cfRule>
  </conditionalFormatting>
  <conditionalFormatting sqref="R923:CP927">
    <cfRule type="cellIs" dxfId="44" priority="44" operator="equal">
      <formula>TRUE</formula>
    </cfRule>
    <cfRule type="cellIs" dxfId="43" priority="45" operator="equal">
      <formula>FALSE</formula>
    </cfRule>
  </conditionalFormatting>
  <conditionalFormatting sqref="R600:CP600">
    <cfRule type="cellIs" dxfId="42" priority="18" operator="equal">
      <formula>TRUE</formula>
    </cfRule>
    <cfRule type="cellIs" dxfId="41" priority="42" operator="equal">
      <formula>FALSE</formula>
    </cfRule>
  </conditionalFormatting>
  <conditionalFormatting sqref="L600">
    <cfRule type="cellIs" dxfId="40" priority="40" operator="equal">
      <formula>TRUE</formula>
    </cfRule>
    <cfRule type="cellIs" dxfId="39" priority="41" operator="equal">
      <formula>FALSE</formula>
    </cfRule>
  </conditionalFormatting>
  <conditionalFormatting sqref="L922:L927">
    <cfRule type="cellIs" dxfId="38" priority="38" operator="equal">
      <formula>TRUE</formula>
    </cfRule>
    <cfRule type="cellIs" dxfId="37" priority="39" operator="equal">
      <formula>FALSE</formula>
    </cfRule>
  </conditionalFormatting>
  <conditionalFormatting sqref="R1147:CP1147">
    <cfRule type="cellIs" dxfId="36" priority="36" operator="equal">
      <formula>TRUE</formula>
    </cfRule>
    <cfRule type="cellIs" dxfId="35" priority="37" operator="equal">
      <formula>FALSE</formula>
    </cfRule>
  </conditionalFormatting>
  <conditionalFormatting sqref="L1147">
    <cfRule type="cellIs" dxfId="34" priority="34" operator="equal">
      <formula>TRUE</formula>
    </cfRule>
    <cfRule type="cellIs" dxfId="33" priority="35" operator="equal">
      <formula>FALSE</formula>
    </cfRule>
  </conditionalFormatting>
  <conditionalFormatting sqref="R1271:CP1271">
    <cfRule type="expression" dxfId="32" priority="28">
      <formula>R1271=$K1270</formula>
    </cfRule>
  </conditionalFormatting>
  <conditionalFormatting sqref="R1283:CP1283">
    <cfRule type="expression" dxfId="31" priority="25">
      <formula>R1283=$K1282</formula>
    </cfRule>
  </conditionalFormatting>
  <conditionalFormatting sqref="R1296:CP1296">
    <cfRule type="expression" dxfId="30" priority="20">
      <formula>R1296=$K1295</formula>
    </cfRule>
  </conditionalFormatting>
  <conditionalFormatting sqref="R585:CP602 R604:CP621 R623:CP651 R1070:CP1086 R1089:CP1104 R1106:CP1136 R1138:CP1149 R1221:CP1235 R1237:CP1244 V23:CP40 V42:CP63 R107:CP109 R185:CP185 R208:CP209 R188:CP188 R196:CP196 R1167:CP1177 R1246:CP1303 R1180:CP1219 R1163:CP1165 R1151:CP1160 R211:CP246 R654:CP687 R689:CP720 R145:CP183 R10:CP22 R131:CP143 R1008:CP1068 R64:CP104 R25:CP62 R111:CP128 R963:CP991 R931:CP936 R917:CP929 R938:CP961 R993:CP1006">
    <cfRule type="expression" dxfId="29" priority="43">
      <formula>R$7="Actuals"</formula>
    </cfRule>
  </conditionalFormatting>
  <conditionalFormatting sqref="R186:T187 R189:T191 R197:T199 R201:T207 R200:CP200 R193:T195 R192:CP192">
    <cfRule type="expression" dxfId="28" priority="16">
      <formula>R$7="Actuals"</formula>
    </cfRule>
  </conditionalFormatting>
  <conditionalFormatting sqref="R1162:CP1162">
    <cfRule type="expression" dxfId="27" priority="9">
      <formula>R$7="Actuals"</formula>
    </cfRule>
  </conditionalFormatting>
  <conditionalFormatting sqref="R1161:CP1161">
    <cfRule type="expression" dxfId="26" priority="8">
      <formula>R$7="Actuals"</formula>
    </cfRule>
  </conditionalFormatting>
  <conditionalFormatting sqref="R1163:CP1163">
    <cfRule type="cellIs" dxfId="25" priority="6" operator="equal">
      <formula>TRUE</formula>
    </cfRule>
    <cfRule type="cellIs" dxfId="24" priority="7" operator="equal">
      <formula>FALSE</formula>
    </cfRule>
  </conditionalFormatting>
  <conditionalFormatting sqref="L1163">
    <cfRule type="cellIs" dxfId="23" priority="4" operator="equal">
      <formula>TRUE</formula>
    </cfRule>
    <cfRule type="cellIs" dxfId="22" priority="5" operator="equal">
      <formula>FALSE</formula>
    </cfRule>
  </conditionalFormatting>
  <conditionalFormatting sqref="R130:T130">
    <cfRule type="expression" dxfId="21" priority="3">
      <formula>R$7="Actuals"</formula>
    </cfRule>
  </conditionalFormatting>
  <conditionalFormatting sqref="G7">
    <cfRule type="cellIs" dxfId="20" priority="1" operator="equal">
      <formula>TRUE</formula>
    </cfRule>
    <cfRule type="cellIs" dxfId="19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2" r:id="rId4" name="Button 76">
              <controlPr defaultSize="0" print="0" autoFill="0" autoPict="0" macro="[0]!Circular">
                <anchor moveWithCells="1">
                  <from>
                    <xdr:col>1</xdr:col>
                    <xdr:colOff>66675</xdr:colOff>
                    <xdr:row>1</xdr:row>
                    <xdr:rowOff>38100</xdr:rowOff>
                  </from>
                  <to>
                    <xdr:col>5</xdr:col>
                    <xdr:colOff>152400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8" id="{00000000-000E-0000-0C00-00000D000000}">
            <xm:f>'Financial Statements'!L$10=TRUE</xm:f>
            <x14:dxf>
              <fill>
                <patternFill>
                  <bgColor theme="7" tint="0.59996337778862885"/>
                </patternFill>
              </fill>
            </x14:dxf>
          </x14:cfRule>
          <xm:sqref>L1299 L1257 L1261 L1265:L1266 L1274 L1280 L1286 L1293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6A22-A335-4E0A-AF4A-16BB599D8250}">
  <sheetPr codeName="Sheet12">
    <tabColor theme="5" tint="0.79998168889431442"/>
    <pageSetUpPr autoPageBreaks="0"/>
  </sheetPr>
  <dimension ref="A1:GR38"/>
  <sheetViews>
    <sheetView showGridLines="0" zoomScale="50" zoomScaleNormal="50" workbookViewId="0">
      <pane xSplit="14" ySplit="8" topLeftCell="O9" activePane="bottomRight" state="frozen"/>
      <selection activeCell="T28" sqref="T28"/>
      <selection pane="topRight" activeCell="T28" sqref="T28"/>
      <selection pane="bottomLeft" activeCell="T28" sqref="T28"/>
      <selection pane="bottomRight" activeCell="R22" sqref="R22"/>
    </sheetView>
  </sheetViews>
  <sheetFormatPr defaultColWidth="0" defaultRowHeight="0" customHeight="1" zeroHeight="1" x14ac:dyDescent="0.2"/>
  <cols>
    <col min="1" max="1" width="2.7109375" style="3" customWidth="1"/>
    <col min="2" max="2" width="3.7109375" style="3" customWidth="1"/>
    <col min="3" max="3" width="2.7109375" style="3" customWidth="1"/>
    <col min="4" max="7" width="12.5703125" style="3" customWidth="1"/>
    <col min="8" max="9" width="12.5703125" style="5" customWidth="1"/>
    <col min="10" max="10" width="12.5703125" style="6" customWidth="1"/>
    <col min="11" max="15" width="12.5703125" style="3" customWidth="1"/>
    <col min="16" max="92" width="11.42578125" style="3" customWidth="1"/>
    <col min="93" max="16384" width="9.140625" style="3" hidden="1"/>
  </cols>
  <sheetData>
    <row r="1" spans="2:200" s="4" customFormat="1" ht="12.75" customHeight="1" x14ac:dyDescent="0.2">
      <c r="I1" s="2"/>
    </row>
    <row r="2" spans="2:200" s="4" customFormat="1" ht="12.75" customHeight="1" x14ac:dyDescent="0.2">
      <c r="I2" s="2"/>
    </row>
    <row r="3" spans="2:200" s="4" customFormat="1" ht="12.75" customHeight="1" x14ac:dyDescent="0.2">
      <c r="I3" s="2"/>
    </row>
    <row r="4" spans="2:200" s="4" customFormat="1" ht="12.75" customHeight="1" x14ac:dyDescent="0.2">
      <c r="I4" s="2"/>
    </row>
    <row r="5" spans="2:200" s="4" customFormat="1" ht="12.75" customHeight="1" x14ac:dyDescent="0.2">
      <c r="I5" s="2"/>
    </row>
    <row r="6" spans="2:200" s="4" customFormat="1" ht="12.75" customHeight="1" x14ac:dyDescent="0.2">
      <c r="I6" s="2"/>
      <c r="P6" s="47">
        <f>Input_Scen!J11</f>
        <v>2023</v>
      </c>
      <c r="Q6" s="47">
        <f>P6+1</f>
        <v>2024</v>
      </c>
      <c r="R6" s="47">
        <f t="shared" ref="R6:AG7" si="0">Q6+1</f>
        <v>2025</v>
      </c>
      <c r="S6" s="47">
        <f t="shared" si="0"/>
        <v>2026</v>
      </c>
      <c r="T6" s="47">
        <f t="shared" si="0"/>
        <v>2027</v>
      </c>
      <c r="U6" s="47">
        <f t="shared" si="0"/>
        <v>2028</v>
      </c>
      <c r="V6" s="47">
        <f t="shared" si="0"/>
        <v>2029</v>
      </c>
      <c r="W6" s="47">
        <f t="shared" si="0"/>
        <v>2030</v>
      </c>
      <c r="X6" s="47">
        <f t="shared" si="0"/>
        <v>2031</v>
      </c>
      <c r="Y6" s="47">
        <f t="shared" si="0"/>
        <v>2032</v>
      </c>
      <c r="Z6" s="47">
        <f t="shared" si="0"/>
        <v>2033</v>
      </c>
      <c r="AA6" s="47">
        <f t="shared" si="0"/>
        <v>2034</v>
      </c>
      <c r="AB6" s="47">
        <f t="shared" si="0"/>
        <v>2035</v>
      </c>
      <c r="AC6" s="47">
        <f t="shared" si="0"/>
        <v>2036</v>
      </c>
      <c r="AD6" s="47">
        <f t="shared" si="0"/>
        <v>2037</v>
      </c>
      <c r="AE6" s="47">
        <f t="shared" si="0"/>
        <v>2038</v>
      </c>
      <c r="AF6" s="47">
        <f t="shared" si="0"/>
        <v>2039</v>
      </c>
      <c r="AG6" s="47">
        <f t="shared" si="0"/>
        <v>2040</v>
      </c>
      <c r="AH6" s="47">
        <f t="shared" ref="AH6:AW7" si="1">AG6+1</f>
        <v>2041</v>
      </c>
      <c r="AI6" s="47">
        <f t="shared" si="1"/>
        <v>2042</v>
      </c>
      <c r="AJ6" s="47">
        <f t="shared" si="1"/>
        <v>2043</v>
      </c>
      <c r="AK6" s="47">
        <f t="shared" si="1"/>
        <v>2044</v>
      </c>
      <c r="AL6" s="47">
        <f t="shared" si="1"/>
        <v>2045</v>
      </c>
      <c r="AM6" s="47">
        <f t="shared" si="1"/>
        <v>2046</v>
      </c>
      <c r="AN6" s="47">
        <f t="shared" si="1"/>
        <v>2047</v>
      </c>
      <c r="AO6" s="47">
        <f t="shared" si="1"/>
        <v>2048</v>
      </c>
      <c r="AP6" s="47">
        <f t="shared" si="1"/>
        <v>2049</v>
      </c>
      <c r="AQ6" s="47">
        <f t="shared" si="1"/>
        <v>2050</v>
      </c>
      <c r="AR6" s="47">
        <f t="shared" si="1"/>
        <v>2051</v>
      </c>
      <c r="AS6" s="47">
        <f t="shared" si="1"/>
        <v>2052</v>
      </c>
      <c r="AT6" s="47">
        <f t="shared" si="1"/>
        <v>2053</v>
      </c>
      <c r="AU6" s="47">
        <f t="shared" si="1"/>
        <v>2054</v>
      </c>
      <c r="AV6" s="47">
        <f t="shared" si="1"/>
        <v>2055</v>
      </c>
      <c r="AW6" s="47">
        <f t="shared" si="1"/>
        <v>2056</v>
      </c>
      <c r="AX6" s="47">
        <f t="shared" ref="AX6:BM7" si="2">AW6+1</f>
        <v>2057</v>
      </c>
      <c r="AY6" s="47">
        <f t="shared" si="2"/>
        <v>2058</v>
      </c>
      <c r="AZ6" s="47">
        <f t="shared" si="2"/>
        <v>2059</v>
      </c>
      <c r="BA6" s="47">
        <f t="shared" si="2"/>
        <v>2060</v>
      </c>
      <c r="BB6" s="47">
        <f t="shared" si="2"/>
        <v>2061</v>
      </c>
      <c r="BC6" s="47">
        <f t="shared" si="2"/>
        <v>2062</v>
      </c>
      <c r="BD6" s="47">
        <f t="shared" si="2"/>
        <v>2063</v>
      </c>
      <c r="BE6" s="47">
        <f t="shared" si="2"/>
        <v>2064</v>
      </c>
      <c r="BF6" s="47">
        <f t="shared" si="2"/>
        <v>2065</v>
      </c>
      <c r="BG6" s="47">
        <f t="shared" si="2"/>
        <v>2066</v>
      </c>
      <c r="BH6" s="47">
        <f t="shared" si="2"/>
        <v>2067</v>
      </c>
      <c r="BI6" s="47">
        <f t="shared" si="2"/>
        <v>2068</v>
      </c>
      <c r="BJ6" s="47">
        <f t="shared" si="2"/>
        <v>2069</v>
      </c>
      <c r="BK6" s="47">
        <f t="shared" si="2"/>
        <v>2070</v>
      </c>
      <c r="BL6" s="47">
        <f t="shared" si="2"/>
        <v>2071</v>
      </c>
      <c r="BM6" s="47">
        <f t="shared" si="2"/>
        <v>2072</v>
      </c>
      <c r="BN6" s="47">
        <f t="shared" ref="BN6:CC7" si="3">BM6+1</f>
        <v>2073</v>
      </c>
      <c r="BO6" s="47">
        <f t="shared" si="3"/>
        <v>2074</v>
      </c>
      <c r="BP6" s="47">
        <f t="shared" si="3"/>
        <v>2075</v>
      </c>
      <c r="BQ6" s="47">
        <f t="shared" si="3"/>
        <v>2076</v>
      </c>
      <c r="BR6" s="47">
        <f t="shared" si="3"/>
        <v>2077</v>
      </c>
      <c r="BS6" s="47">
        <f t="shared" si="3"/>
        <v>2078</v>
      </c>
      <c r="BT6" s="47">
        <f t="shared" si="3"/>
        <v>2079</v>
      </c>
      <c r="BU6" s="47">
        <f t="shared" si="3"/>
        <v>2080</v>
      </c>
      <c r="BV6" s="47">
        <f t="shared" si="3"/>
        <v>2081</v>
      </c>
      <c r="BW6" s="47">
        <f t="shared" si="3"/>
        <v>2082</v>
      </c>
      <c r="BX6" s="47">
        <f t="shared" si="3"/>
        <v>2083</v>
      </c>
      <c r="BY6" s="47">
        <f t="shared" si="3"/>
        <v>2084</v>
      </c>
      <c r="BZ6" s="47">
        <f t="shared" si="3"/>
        <v>2085</v>
      </c>
      <c r="CA6" s="47">
        <f t="shared" si="3"/>
        <v>2086</v>
      </c>
      <c r="CB6" s="47">
        <f t="shared" si="3"/>
        <v>2087</v>
      </c>
      <c r="CC6" s="47">
        <f t="shared" si="3"/>
        <v>2088</v>
      </c>
      <c r="CD6" s="47">
        <f t="shared" ref="CD6:CN7" si="4">CC6+1</f>
        <v>2089</v>
      </c>
      <c r="CE6" s="47">
        <f t="shared" si="4"/>
        <v>2090</v>
      </c>
      <c r="CF6" s="47">
        <f t="shared" si="4"/>
        <v>2091</v>
      </c>
      <c r="CG6" s="47">
        <f t="shared" si="4"/>
        <v>2092</v>
      </c>
      <c r="CH6" s="47">
        <f t="shared" si="4"/>
        <v>2093</v>
      </c>
      <c r="CI6" s="47">
        <f t="shared" si="4"/>
        <v>2094</v>
      </c>
      <c r="CJ6" s="47">
        <f t="shared" si="4"/>
        <v>2095</v>
      </c>
      <c r="CK6" s="47">
        <f t="shared" si="4"/>
        <v>2096</v>
      </c>
      <c r="CL6" s="47">
        <f t="shared" si="4"/>
        <v>2097</v>
      </c>
      <c r="CM6" s="47">
        <f t="shared" si="4"/>
        <v>2098</v>
      </c>
      <c r="CN6" s="47">
        <f t="shared" si="4"/>
        <v>2099</v>
      </c>
    </row>
    <row r="7" spans="2:200" s="4" customFormat="1" ht="12.75" customHeight="1" x14ac:dyDescent="0.2">
      <c r="I7" s="2"/>
      <c r="P7" s="28">
        <v>1</v>
      </c>
      <c r="Q7" s="28">
        <f>P7+1</f>
        <v>2</v>
      </c>
      <c r="R7" s="28">
        <f t="shared" si="0"/>
        <v>3</v>
      </c>
      <c r="S7" s="28">
        <f t="shared" si="0"/>
        <v>4</v>
      </c>
      <c r="T7" s="28">
        <f t="shared" si="0"/>
        <v>5</v>
      </c>
      <c r="U7" s="28">
        <f t="shared" si="0"/>
        <v>6</v>
      </c>
      <c r="V7" s="28">
        <f t="shared" si="0"/>
        <v>7</v>
      </c>
      <c r="W7" s="28">
        <f t="shared" si="0"/>
        <v>8</v>
      </c>
      <c r="X7" s="28">
        <f t="shared" si="0"/>
        <v>9</v>
      </c>
      <c r="Y7" s="28">
        <f t="shared" si="0"/>
        <v>10</v>
      </c>
      <c r="Z7" s="28">
        <f t="shared" si="0"/>
        <v>11</v>
      </c>
      <c r="AA7" s="28">
        <f t="shared" si="0"/>
        <v>12</v>
      </c>
      <c r="AB7" s="28">
        <f t="shared" si="0"/>
        <v>13</v>
      </c>
      <c r="AC7" s="28">
        <f t="shared" si="0"/>
        <v>14</v>
      </c>
      <c r="AD7" s="28">
        <f t="shared" si="0"/>
        <v>15</v>
      </c>
      <c r="AE7" s="28">
        <f t="shared" si="0"/>
        <v>16</v>
      </c>
      <c r="AF7" s="28">
        <f t="shared" si="0"/>
        <v>17</v>
      </c>
      <c r="AG7" s="28">
        <f t="shared" si="0"/>
        <v>18</v>
      </c>
      <c r="AH7" s="28">
        <f t="shared" si="1"/>
        <v>19</v>
      </c>
      <c r="AI7" s="28">
        <f t="shared" si="1"/>
        <v>20</v>
      </c>
      <c r="AJ7" s="28">
        <f t="shared" si="1"/>
        <v>21</v>
      </c>
      <c r="AK7" s="28">
        <f t="shared" si="1"/>
        <v>22</v>
      </c>
      <c r="AL7" s="28">
        <f t="shared" si="1"/>
        <v>23</v>
      </c>
      <c r="AM7" s="28">
        <f t="shared" si="1"/>
        <v>24</v>
      </c>
      <c r="AN7" s="28">
        <f t="shared" si="1"/>
        <v>25</v>
      </c>
      <c r="AO7" s="28">
        <f t="shared" si="1"/>
        <v>26</v>
      </c>
      <c r="AP7" s="28">
        <f t="shared" si="1"/>
        <v>27</v>
      </c>
      <c r="AQ7" s="28">
        <f t="shared" si="1"/>
        <v>28</v>
      </c>
      <c r="AR7" s="28">
        <f t="shared" si="1"/>
        <v>29</v>
      </c>
      <c r="AS7" s="28">
        <f t="shared" si="1"/>
        <v>30</v>
      </c>
      <c r="AT7" s="28">
        <f t="shared" si="1"/>
        <v>31</v>
      </c>
      <c r="AU7" s="28">
        <f t="shared" si="1"/>
        <v>32</v>
      </c>
      <c r="AV7" s="28">
        <f t="shared" si="1"/>
        <v>33</v>
      </c>
      <c r="AW7" s="28">
        <f t="shared" si="1"/>
        <v>34</v>
      </c>
      <c r="AX7" s="28">
        <f t="shared" si="2"/>
        <v>35</v>
      </c>
      <c r="AY7" s="28">
        <f t="shared" si="2"/>
        <v>36</v>
      </c>
      <c r="AZ7" s="28">
        <f t="shared" si="2"/>
        <v>37</v>
      </c>
      <c r="BA7" s="28">
        <f t="shared" si="2"/>
        <v>38</v>
      </c>
      <c r="BB7" s="28">
        <f t="shared" si="2"/>
        <v>39</v>
      </c>
      <c r="BC7" s="28">
        <f t="shared" si="2"/>
        <v>40</v>
      </c>
      <c r="BD7" s="28">
        <f t="shared" si="2"/>
        <v>41</v>
      </c>
      <c r="BE7" s="28">
        <f t="shared" si="2"/>
        <v>42</v>
      </c>
      <c r="BF7" s="28">
        <f t="shared" si="2"/>
        <v>43</v>
      </c>
      <c r="BG7" s="28">
        <f t="shared" si="2"/>
        <v>44</v>
      </c>
      <c r="BH7" s="28">
        <f t="shared" si="2"/>
        <v>45</v>
      </c>
      <c r="BI7" s="28">
        <f t="shared" si="2"/>
        <v>46</v>
      </c>
      <c r="BJ7" s="28">
        <f t="shared" si="2"/>
        <v>47</v>
      </c>
      <c r="BK7" s="28">
        <f t="shared" si="2"/>
        <v>48</v>
      </c>
      <c r="BL7" s="28">
        <f t="shared" si="2"/>
        <v>49</v>
      </c>
      <c r="BM7" s="28">
        <f t="shared" si="2"/>
        <v>50</v>
      </c>
      <c r="BN7" s="28">
        <f t="shared" si="3"/>
        <v>51</v>
      </c>
      <c r="BO7" s="28">
        <f t="shared" si="3"/>
        <v>52</v>
      </c>
      <c r="BP7" s="28">
        <f t="shared" si="3"/>
        <v>53</v>
      </c>
      <c r="BQ7" s="28">
        <f t="shared" si="3"/>
        <v>54</v>
      </c>
      <c r="BR7" s="28">
        <f t="shared" si="3"/>
        <v>55</v>
      </c>
      <c r="BS7" s="28">
        <f t="shared" si="3"/>
        <v>56</v>
      </c>
      <c r="BT7" s="28">
        <f t="shared" si="3"/>
        <v>57</v>
      </c>
      <c r="BU7" s="28">
        <f t="shared" si="3"/>
        <v>58</v>
      </c>
      <c r="BV7" s="28">
        <f t="shared" si="3"/>
        <v>59</v>
      </c>
      <c r="BW7" s="28">
        <f t="shared" si="3"/>
        <v>60</v>
      </c>
      <c r="BX7" s="28">
        <f t="shared" si="3"/>
        <v>61</v>
      </c>
      <c r="BY7" s="28">
        <f t="shared" si="3"/>
        <v>62</v>
      </c>
      <c r="BZ7" s="28">
        <f t="shared" si="3"/>
        <v>63</v>
      </c>
      <c r="CA7" s="28">
        <f t="shared" si="3"/>
        <v>64</v>
      </c>
      <c r="CB7" s="28">
        <f t="shared" si="3"/>
        <v>65</v>
      </c>
      <c r="CC7" s="28">
        <f t="shared" si="3"/>
        <v>66</v>
      </c>
      <c r="CD7" s="28">
        <f t="shared" si="4"/>
        <v>67</v>
      </c>
      <c r="CE7" s="28">
        <f t="shared" si="4"/>
        <v>68</v>
      </c>
      <c r="CF7" s="28">
        <f t="shared" si="4"/>
        <v>69</v>
      </c>
      <c r="CG7" s="28">
        <f t="shared" si="4"/>
        <v>70</v>
      </c>
      <c r="CH7" s="28">
        <f t="shared" si="4"/>
        <v>71</v>
      </c>
      <c r="CI7" s="28">
        <f t="shared" si="4"/>
        <v>72</v>
      </c>
      <c r="CJ7" s="28">
        <f t="shared" si="4"/>
        <v>73</v>
      </c>
      <c r="CK7" s="28">
        <f t="shared" si="4"/>
        <v>74</v>
      </c>
      <c r="CL7" s="28">
        <f t="shared" si="4"/>
        <v>75</v>
      </c>
      <c r="CM7" s="28">
        <f t="shared" si="4"/>
        <v>76</v>
      </c>
      <c r="CN7" s="28">
        <f t="shared" si="4"/>
        <v>77</v>
      </c>
    </row>
    <row r="8" spans="2:200" s="4" customFormat="1" ht="12.75" customHeight="1" x14ac:dyDescent="0.2">
      <c r="I8" s="2"/>
    </row>
    <row r="9" spans="2:200" ht="12.75" customHeight="1" x14ac:dyDescent="0.2"/>
    <row r="10" spans="2:200" ht="12.75" customHeight="1" x14ac:dyDescent="0.2">
      <c r="B10" s="41" t="s">
        <v>43</v>
      </c>
    </row>
    <row r="11" spans="2:200" ht="12.75" customHeight="1" x14ac:dyDescent="0.2"/>
    <row r="12" spans="2:200" ht="12.75" customHeight="1" x14ac:dyDescent="0.2">
      <c r="B12" s="15" t="s">
        <v>391</v>
      </c>
    </row>
    <row r="13" spans="2:200" ht="12.75" customHeight="1" x14ac:dyDescent="0.2">
      <c r="B13" s="3" t="s">
        <v>392</v>
      </c>
      <c r="H13" s="5" t="s">
        <v>5</v>
      </c>
      <c r="N13" s="127">
        <f ca="1">SUM(P13:GR13)</f>
        <v>2646.167786869682</v>
      </c>
      <c r="P13" s="155">
        <f ca="1">'Financial Statements'!R74+'Financial Statements'!R76</f>
        <v>0</v>
      </c>
      <c r="Q13" s="155">
        <f ca="1">'Financial Statements'!S74+'Financial Statements'!S76</f>
        <v>0</v>
      </c>
      <c r="R13" s="155">
        <f ca="1">'Financial Statements'!T74+'Financial Statements'!T76</f>
        <v>0</v>
      </c>
      <c r="S13" s="155">
        <f ca="1">'Financial Statements'!U74+'Financial Statements'!U76</f>
        <v>0</v>
      </c>
      <c r="T13" s="155">
        <f ca="1">'Financial Statements'!V74+'Financial Statements'!V76</f>
        <v>0</v>
      </c>
      <c r="U13" s="155">
        <f ca="1">'Financial Statements'!W74+'Financial Statements'!W76</f>
        <v>0</v>
      </c>
      <c r="V13" s="155">
        <f ca="1">'Financial Statements'!X74+'Financial Statements'!X76</f>
        <v>14.614336010541157</v>
      </c>
      <c r="W13" s="155">
        <f ca="1">'Financial Statements'!Y74+'Financial Statements'!Y76</f>
        <v>36.318308636913031</v>
      </c>
      <c r="X13" s="155">
        <f ca="1">'Financial Statements'!Z74+'Financial Statements'!Z76</f>
        <v>41.138881688596598</v>
      </c>
      <c r="Y13" s="155">
        <f ca="1">'Financial Statements'!AA74+'Financial Statements'!AA76</f>
        <v>49.516298895731595</v>
      </c>
      <c r="Z13" s="155">
        <f ca="1">'Financial Statements'!AB74+'Financial Statements'!AB76</f>
        <v>37.947316212852584</v>
      </c>
      <c r="AA13" s="155">
        <f ca="1">'Financial Statements'!AC74+'Financial Statements'!AC76</f>
        <v>29.867564776367161</v>
      </c>
      <c r="AB13" s="155">
        <f ca="1">'Financial Statements'!AD74+'Financial Statements'!AD76</f>
        <v>42.173672447189595</v>
      </c>
      <c r="AC13" s="155">
        <f ca="1">'Financial Statements'!AE74+'Financial Statements'!AE76</f>
        <v>48.92329088341296</v>
      </c>
      <c r="AD13" s="155">
        <f ca="1">'Financial Statements'!AF74+'Financial Statements'!AF76</f>
        <v>57.190051098567203</v>
      </c>
      <c r="AE13" s="155">
        <f ca="1">'Financial Statements'!AG74+'Financial Statements'!AG76</f>
        <v>74.340611628852614</v>
      </c>
      <c r="AF13" s="155">
        <f ca="1">'Financial Statements'!AH74+'Financial Statements'!AH76</f>
        <v>55.843987953905312</v>
      </c>
      <c r="AG13" s="155">
        <f ca="1">'Financial Statements'!AI74+'Financial Statements'!AI76</f>
        <v>38.466735302896261</v>
      </c>
      <c r="AH13" s="155">
        <f ca="1">'Financial Statements'!AJ74+'Financial Statements'!AJ76</f>
        <v>62.181128708246156</v>
      </c>
      <c r="AI13" s="155">
        <f ca="1">'Financial Statements'!AK74+'Financial Statements'!AK76</f>
        <v>52.915968383608174</v>
      </c>
      <c r="AJ13" s="155">
        <f ca="1">'Financial Statements'!AL74+'Financial Statements'!AL76</f>
        <v>90.687699936719241</v>
      </c>
      <c r="AK13" s="155">
        <f ca="1">'Financial Statements'!AM74+'Financial Statements'!AM76</f>
        <v>69.255451922005108</v>
      </c>
      <c r="AL13" s="155">
        <f ca="1">'Financial Statements'!AN74+'Financial Statements'!AN76</f>
        <v>60.921425386707817</v>
      </c>
      <c r="AM13" s="155">
        <f ca="1">'Financial Statements'!AO74+'Financial Statements'!AO76</f>
        <v>116.31824895024135</v>
      </c>
      <c r="AN13" s="155">
        <f ca="1">'Financial Statements'!AP74+'Financial Statements'!AP76</f>
        <v>121.42817602848082</v>
      </c>
      <c r="AO13" s="155">
        <f ca="1">'Financial Statements'!AQ74+'Financial Statements'!AQ76</f>
        <v>98.315197411027015</v>
      </c>
      <c r="AP13" s="155">
        <f ca="1">'Financial Statements'!AR74+'Financial Statements'!AR76</f>
        <v>138.16675260346582</v>
      </c>
      <c r="AQ13" s="155">
        <f ca="1">'Financial Statements'!AS74+'Financial Statements'!AS76</f>
        <v>290.61933893215416</v>
      </c>
      <c r="AR13" s="155">
        <f ca="1">'Financial Statements'!AT74+'Financial Statements'!AT76</f>
        <v>294.47160367440154</v>
      </c>
      <c r="AS13" s="155">
        <f ca="1">'Financial Statements'!AU74+'Financial Statements'!AU76</f>
        <v>306.75843308060655</v>
      </c>
      <c r="AT13" s="155">
        <f ca="1">'Financial Statements'!AV74+'Financial Statements'!AV76</f>
        <v>302.01666300786621</v>
      </c>
      <c r="AU13" s="155">
        <f ca="1">'Financial Statements'!AW74+'Financial Statements'!AW76</f>
        <v>106.85191958208756</v>
      </c>
      <c r="AV13" s="155">
        <f ca="1">'Financial Statements'!AX74+'Financial Statements'!AX76</f>
        <v>8.918723726237948</v>
      </c>
      <c r="AW13" s="155">
        <f ca="1">'Financial Statements'!AY74+'Financial Statements'!AY76</f>
        <v>0</v>
      </c>
      <c r="AX13" s="155">
        <f ca="1">'Financial Statements'!AZ74+'Financial Statements'!AZ76</f>
        <v>0</v>
      </c>
      <c r="AY13" s="155">
        <f ca="1">'Financial Statements'!BA74+'Financial Statements'!BA76</f>
        <v>0</v>
      </c>
      <c r="AZ13" s="155">
        <f ca="1">'Financial Statements'!BB74+'Financial Statements'!BB76</f>
        <v>0</v>
      </c>
      <c r="BA13" s="155">
        <f ca="1">'Financial Statements'!BC74+'Financial Statements'!BC76</f>
        <v>0</v>
      </c>
      <c r="BB13" s="155">
        <f ca="1">'Financial Statements'!BD74+'Financial Statements'!BD76</f>
        <v>0</v>
      </c>
      <c r="BC13" s="155">
        <f ca="1">'Financial Statements'!BE74+'Financial Statements'!BE76</f>
        <v>0</v>
      </c>
      <c r="BD13" s="155">
        <f ca="1">'Financial Statements'!BF74+'Financial Statements'!BF76</f>
        <v>0</v>
      </c>
      <c r="BE13" s="155">
        <f ca="1">'Financial Statements'!BG74+'Financial Statements'!BG76</f>
        <v>0</v>
      </c>
      <c r="BF13" s="155">
        <f ca="1">'Financial Statements'!BH74+'Financial Statements'!BH76</f>
        <v>0</v>
      </c>
      <c r="BG13" s="155">
        <f ca="1">'Financial Statements'!BI74+'Financial Statements'!BI76</f>
        <v>0</v>
      </c>
      <c r="BH13" s="155">
        <f ca="1">'Financial Statements'!BJ74+'Financial Statements'!BJ76</f>
        <v>0</v>
      </c>
      <c r="BI13" s="155">
        <f ca="1">'Financial Statements'!BK74+'Financial Statements'!BK76</f>
        <v>0</v>
      </c>
      <c r="BJ13" s="155">
        <f ca="1">'Financial Statements'!BL74+'Financial Statements'!BL76</f>
        <v>0</v>
      </c>
      <c r="BK13" s="155">
        <f ca="1">'Financial Statements'!BM74+'Financial Statements'!BM76</f>
        <v>0</v>
      </c>
      <c r="BL13" s="155">
        <f ca="1">'Financial Statements'!BN74+'Financial Statements'!BN76</f>
        <v>0</v>
      </c>
      <c r="BM13" s="155">
        <f ca="1">'Financial Statements'!BO74+'Financial Statements'!BO76</f>
        <v>0</v>
      </c>
      <c r="BN13" s="155">
        <f ca="1">'Financial Statements'!BP74+'Financial Statements'!BP76</f>
        <v>0</v>
      </c>
      <c r="BO13" s="155">
        <f ca="1">'Financial Statements'!BQ74+'Financial Statements'!BQ76</f>
        <v>0</v>
      </c>
      <c r="BP13" s="155">
        <f ca="1">'Financial Statements'!BR74+'Financial Statements'!BR76</f>
        <v>0</v>
      </c>
      <c r="BQ13" s="155">
        <f ca="1">'Financial Statements'!BS74+'Financial Statements'!BS76</f>
        <v>0</v>
      </c>
      <c r="BR13" s="155">
        <f ca="1">'Financial Statements'!BT74+'Financial Statements'!BT76</f>
        <v>0</v>
      </c>
      <c r="BS13" s="155">
        <f ca="1">'Financial Statements'!BU74+'Financial Statements'!BU76</f>
        <v>0</v>
      </c>
      <c r="BT13" s="155">
        <f ca="1">'Financial Statements'!BV74+'Financial Statements'!BV76</f>
        <v>0</v>
      </c>
      <c r="BU13" s="155">
        <f ca="1">'Financial Statements'!BW74+'Financial Statements'!BW76</f>
        <v>0</v>
      </c>
      <c r="BV13" s="155">
        <f ca="1">'Financial Statements'!BX74+'Financial Statements'!BX76</f>
        <v>0</v>
      </c>
      <c r="BW13" s="155">
        <f ca="1">'Financial Statements'!BY74+'Financial Statements'!BY76</f>
        <v>0</v>
      </c>
      <c r="BX13" s="155">
        <f ca="1">'Financial Statements'!BZ74+'Financial Statements'!BZ76</f>
        <v>0</v>
      </c>
      <c r="BY13" s="155">
        <f ca="1">'Financial Statements'!CA74+'Financial Statements'!CA76</f>
        <v>0</v>
      </c>
      <c r="BZ13" s="155">
        <f ca="1">'Financial Statements'!CB74+'Financial Statements'!CB76</f>
        <v>0</v>
      </c>
      <c r="CA13" s="155">
        <f ca="1">'Financial Statements'!CC74+'Financial Statements'!CC76</f>
        <v>0</v>
      </c>
      <c r="CB13" s="155">
        <f ca="1">'Financial Statements'!CD74+'Financial Statements'!CD76</f>
        <v>0</v>
      </c>
      <c r="CC13" s="155">
        <f ca="1">'Financial Statements'!CE74+'Financial Statements'!CE76</f>
        <v>0</v>
      </c>
      <c r="CD13" s="155">
        <f ca="1">'Financial Statements'!CF74+'Financial Statements'!CF76</f>
        <v>0</v>
      </c>
      <c r="CE13" s="155">
        <f ca="1">'Financial Statements'!CG74+'Financial Statements'!CG76</f>
        <v>0</v>
      </c>
      <c r="CF13" s="155">
        <f ca="1">'Financial Statements'!CH74+'Financial Statements'!CH76</f>
        <v>0</v>
      </c>
      <c r="CG13" s="155">
        <f ca="1">'Financial Statements'!CI74+'Financial Statements'!CI76</f>
        <v>0</v>
      </c>
      <c r="CH13" s="155">
        <f ca="1">'Financial Statements'!CJ74+'Financial Statements'!CJ76</f>
        <v>0</v>
      </c>
      <c r="CI13" s="155">
        <f ca="1">'Financial Statements'!CK74+'Financial Statements'!CK76</f>
        <v>0</v>
      </c>
      <c r="CJ13" s="155">
        <f ca="1">'Financial Statements'!CL74+'Financial Statements'!CL76</f>
        <v>0</v>
      </c>
      <c r="CK13" s="155">
        <f ca="1">'Financial Statements'!CM74+'Financial Statements'!CM76</f>
        <v>0</v>
      </c>
      <c r="CL13" s="155">
        <f ca="1">'Financial Statements'!CN74+'Financial Statements'!CN76</f>
        <v>0</v>
      </c>
      <c r="CM13" s="155">
        <f ca="1">'Financial Statements'!CO74+'Financial Statements'!CO76</f>
        <v>0</v>
      </c>
      <c r="CN13" s="155">
        <f ca="1">'Financial Statements'!CP74+'Financial Statements'!CP76</f>
        <v>0</v>
      </c>
    </row>
    <row r="14" spans="2:200" ht="12.75" customHeight="1" x14ac:dyDescent="0.2">
      <c r="B14" s="323" t="s">
        <v>386</v>
      </c>
      <c r="C14" s="323"/>
      <c r="D14" s="323"/>
      <c r="E14" s="323"/>
      <c r="F14" s="323"/>
      <c r="G14" s="323"/>
      <c r="H14" s="324" t="s">
        <v>5</v>
      </c>
      <c r="I14" s="324"/>
      <c r="J14" s="325"/>
      <c r="K14" s="323"/>
      <c r="L14" s="323"/>
      <c r="M14" s="323"/>
      <c r="N14" s="127">
        <f>SUM(P14:GR14)</f>
        <v>2646.1676394866131</v>
      </c>
      <c r="O14" s="323"/>
      <c r="P14" s="326">
        <v>0</v>
      </c>
      <c r="Q14" s="326">
        <v>0</v>
      </c>
      <c r="R14" s="326">
        <v>0</v>
      </c>
      <c r="S14" s="326">
        <v>0</v>
      </c>
      <c r="T14" s="326">
        <v>0</v>
      </c>
      <c r="U14" s="326">
        <v>0</v>
      </c>
      <c r="V14" s="326">
        <v>14.614337091564208</v>
      </c>
      <c r="W14" s="326">
        <v>36.317897991351799</v>
      </c>
      <c r="X14" s="326">
        <v>41.139133022648863</v>
      </c>
      <c r="Y14" s="326">
        <v>49.516300007433621</v>
      </c>
      <c r="Z14" s="326">
        <v>37.947317295270118</v>
      </c>
      <c r="AA14" s="326">
        <v>29.867565829500215</v>
      </c>
      <c r="AB14" s="326">
        <v>42.173673471038157</v>
      </c>
      <c r="AC14" s="326">
        <v>48.92329187797705</v>
      </c>
      <c r="AD14" s="326">
        <v>57.190052063846807</v>
      </c>
      <c r="AE14" s="326">
        <v>74.340612564847731</v>
      </c>
      <c r="AF14" s="326">
        <v>55.843988860615923</v>
      </c>
      <c r="AG14" s="326">
        <v>38.466736180322393</v>
      </c>
      <c r="AH14" s="326">
        <v>62.181129556387809</v>
      </c>
      <c r="AI14" s="326">
        <v>52.915969202465355</v>
      </c>
      <c r="AJ14" s="326">
        <v>90.687700726291922</v>
      </c>
      <c r="AK14" s="326">
        <v>69.255452682293281</v>
      </c>
      <c r="AL14" s="326">
        <v>60.921426117711512</v>
      </c>
      <c r="AM14" s="326">
        <v>116.31824872229433</v>
      </c>
      <c r="AN14" s="326">
        <v>121.42817580053381</v>
      </c>
      <c r="AO14" s="326">
        <v>98.315197183080016</v>
      </c>
      <c r="AP14" s="326">
        <v>138.16675237551883</v>
      </c>
      <c r="AQ14" s="326">
        <v>290.61933870420717</v>
      </c>
      <c r="AR14" s="326">
        <v>294.47160344645454</v>
      </c>
      <c r="AS14" s="326">
        <v>306.75843285265955</v>
      </c>
      <c r="AT14" s="326">
        <v>302.01666277991922</v>
      </c>
      <c r="AU14" s="326">
        <v>106.85191935414055</v>
      </c>
      <c r="AV14" s="326">
        <v>8.918723726237948</v>
      </c>
      <c r="AW14" s="326">
        <v>0</v>
      </c>
      <c r="AX14" s="326">
        <v>0</v>
      </c>
      <c r="AY14" s="326">
        <v>0</v>
      </c>
      <c r="AZ14" s="326">
        <v>0</v>
      </c>
      <c r="BA14" s="326">
        <v>0</v>
      </c>
      <c r="BB14" s="326">
        <v>0</v>
      </c>
      <c r="BC14" s="326">
        <v>0</v>
      </c>
      <c r="BD14" s="326">
        <v>0</v>
      </c>
      <c r="BE14" s="326">
        <v>0</v>
      </c>
      <c r="BF14" s="326">
        <v>0</v>
      </c>
      <c r="BG14" s="326">
        <v>0</v>
      </c>
      <c r="BH14" s="326">
        <v>0</v>
      </c>
      <c r="BI14" s="326">
        <v>0</v>
      </c>
      <c r="BJ14" s="326">
        <v>0</v>
      </c>
      <c r="BK14" s="326">
        <v>0</v>
      </c>
      <c r="BL14" s="326">
        <v>0</v>
      </c>
      <c r="BM14" s="326">
        <v>0</v>
      </c>
      <c r="BN14" s="326">
        <v>0</v>
      </c>
      <c r="BO14" s="326">
        <v>0</v>
      </c>
      <c r="BP14" s="326">
        <v>0</v>
      </c>
      <c r="BQ14" s="326">
        <v>0</v>
      </c>
      <c r="BR14" s="326">
        <v>0</v>
      </c>
      <c r="BS14" s="326">
        <v>0</v>
      </c>
      <c r="BT14" s="326">
        <v>0</v>
      </c>
      <c r="BU14" s="326">
        <v>0</v>
      </c>
      <c r="BV14" s="326">
        <v>0</v>
      </c>
      <c r="BW14" s="326">
        <v>0</v>
      </c>
      <c r="BX14" s="326">
        <v>0</v>
      </c>
      <c r="BY14" s="326">
        <v>0</v>
      </c>
      <c r="BZ14" s="326">
        <v>0</v>
      </c>
      <c r="CA14" s="326">
        <v>0</v>
      </c>
      <c r="CB14" s="326">
        <v>0</v>
      </c>
      <c r="CC14" s="326">
        <v>0</v>
      </c>
      <c r="CD14" s="326">
        <v>0</v>
      </c>
      <c r="CE14" s="326">
        <v>0</v>
      </c>
      <c r="CF14" s="326">
        <v>0</v>
      </c>
      <c r="CG14" s="326">
        <v>0</v>
      </c>
      <c r="CH14" s="326">
        <v>0</v>
      </c>
      <c r="CI14" s="326">
        <v>0</v>
      </c>
      <c r="CJ14" s="326">
        <v>0</v>
      </c>
      <c r="CK14" s="326">
        <v>0</v>
      </c>
      <c r="CL14" s="326">
        <v>0</v>
      </c>
      <c r="CM14" s="326">
        <v>0</v>
      </c>
      <c r="CN14" s="326">
        <v>0</v>
      </c>
    </row>
    <row r="15" spans="2:200" ht="12.75" customHeight="1" x14ac:dyDescent="0.2"/>
    <row r="16" spans="2:200" ht="12.75" customHeight="1" x14ac:dyDescent="0.2">
      <c r="B16" s="3" t="s">
        <v>390</v>
      </c>
      <c r="H16" s="5" t="s">
        <v>227</v>
      </c>
      <c r="J16" s="168" t="b">
        <f ca="1">AND(P16:CN16)</f>
        <v>1</v>
      </c>
      <c r="N16" s="146"/>
      <c r="P16" s="147" t="b">
        <f ca="1">ROUND(P13,2)=ROUND(P14,2)</f>
        <v>1</v>
      </c>
      <c r="Q16" s="147" t="b">
        <f t="shared" ref="Q16:CB16" ca="1" si="5">ROUND(Q13,2)=ROUND(Q14,2)</f>
        <v>1</v>
      </c>
      <c r="R16" s="147" t="b">
        <f t="shared" ca="1" si="5"/>
        <v>1</v>
      </c>
      <c r="S16" s="147" t="b">
        <f t="shared" ca="1" si="5"/>
        <v>1</v>
      </c>
      <c r="T16" s="147" t="b">
        <f t="shared" ca="1" si="5"/>
        <v>1</v>
      </c>
      <c r="U16" s="147" t="b">
        <f t="shared" ca="1" si="5"/>
        <v>1</v>
      </c>
      <c r="V16" s="147" t="b">
        <f t="shared" ca="1" si="5"/>
        <v>1</v>
      </c>
      <c r="W16" s="147" t="b">
        <f t="shared" ca="1" si="5"/>
        <v>1</v>
      </c>
      <c r="X16" s="147" t="b">
        <f t="shared" ca="1" si="5"/>
        <v>1</v>
      </c>
      <c r="Y16" s="147" t="b">
        <f t="shared" ca="1" si="5"/>
        <v>1</v>
      </c>
      <c r="Z16" s="147" t="b">
        <f t="shared" ca="1" si="5"/>
        <v>1</v>
      </c>
      <c r="AA16" s="147" t="b">
        <f t="shared" ca="1" si="5"/>
        <v>1</v>
      </c>
      <c r="AB16" s="147" t="b">
        <f t="shared" ca="1" si="5"/>
        <v>1</v>
      </c>
      <c r="AC16" s="147" t="b">
        <f t="shared" ca="1" si="5"/>
        <v>1</v>
      </c>
      <c r="AD16" s="147" t="b">
        <f t="shared" ca="1" si="5"/>
        <v>1</v>
      </c>
      <c r="AE16" s="147" t="b">
        <f t="shared" ca="1" si="5"/>
        <v>1</v>
      </c>
      <c r="AF16" s="147" t="b">
        <f t="shared" ca="1" si="5"/>
        <v>1</v>
      </c>
      <c r="AG16" s="147" t="b">
        <f t="shared" ca="1" si="5"/>
        <v>1</v>
      </c>
      <c r="AH16" s="147" t="b">
        <f t="shared" ca="1" si="5"/>
        <v>1</v>
      </c>
      <c r="AI16" s="147" t="b">
        <f t="shared" ca="1" si="5"/>
        <v>1</v>
      </c>
      <c r="AJ16" s="147" t="b">
        <f t="shared" ca="1" si="5"/>
        <v>1</v>
      </c>
      <c r="AK16" s="147" t="b">
        <f t="shared" ca="1" si="5"/>
        <v>1</v>
      </c>
      <c r="AL16" s="147" t="b">
        <f t="shared" ca="1" si="5"/>
        <v>1</v>
      </c>
      <c r="AM16" s="147" t="b">
        <f t="shared" ca="1" si="5"/>
        <v>1</v>
      </c>
      <c r="AN16" s="147" t="b">
        <f t="shared" ca="1" si="5"/>
        <v>1</v>
      </c>
      <c r="AO16" s="147" t="b">
        <f t="shared" ca="1" si="5"/>
        <v>1</v>
      </c>
      <c r="AP16" s="147" t="b">
        <f t="shared" ca="1" si="5"/>
        <v>1</v>
      </c>
      <c r="AQ16" s="147" t="b">
        <f t="shared" ca="1" si="5"/>
        <v>1</v>
      </c>
      <c r="AR16" s="147" t="b">
        <f t="shared" ca="1" si="5"/>
        <v>1</v>
      </c>
      <c r="AS16" s="147" t="b">
        <f t="shared" ca="1" si="5"/>
        <v>1</v>
      </c>
      <c r="AT16" s="147" t="b">
        <f t="shared" ca="1" si="5"/>
        <v>1</v>
      </c>
      <c r="AU16" s="147" t="b">
        <f t="shared" ca="1" si="5"/>
        <v>1</v>
      </c>
      <c r="AV16" s="147" t="b">
        <f t="shared" ca="1" si="5"/>
        <v>1</v>
      </c>
      <c r="AW16" s="147" t="b">
        <f t="shared" ca="1" si="5"/>
        <v>1</v>
      </c>
      <c r="AX16" s="147" t="b">
        <f t="shared" ca="1" si="5"/>
        <v>1</v>
      </c>
      <c r="AY16" s="147" t="b">
        <f t="shared" ca="1" si="5"/>
        <v>1</v>
      </c>
      <c r="AZ16" s="147" t="b">
        <f t="shared" ca="1" si="5"/>
        <v>1</v>
      </c>
      <c r="BA16" s="147" t="b">
        <f t="shared" ca="1" si="5"/>
        <v>1</v>
      </c>
      <c r="BB16" s="147" t="b">
        <f t="shared" ca="1" si="5"/>
        <v>1</v>
      </c>
      <c r="BC16" s="147" t="b">
        <f t="shared" ca="1" si="5"/>
        <v>1</v>
      </c>
      <c r="BD16" s="147" t="b">
        <f t="shared" ca="1" si="5"/>
        <v>1</v>
      </c>
      <c r="BE16" s="147" t="b">
        <f t="shared" ca="1" si="5"/>
        <v>1</v>
      </c>
      <c r="BF16" s="147" t="b">
        <f t="shared" ca="1" si="5"/>
        <v>1</v>
      </c>
      <c r="BG16" s="147" t="b">
        <f t="shared" ca="1" si="5"/>
        <v>1</v>
      </c>
      <c r="BH16" s="147" t="b">
        <f t="shared" ca="1" si="5"/>
        <v>1</v>
      </c>
      <c r="BI16" s="147" t="b">
        <f t="shared" ca="1" si="5"/>
        <v>1</v>
      </c>
      <c r="BJ16" s="147" t="b">
        <f t="shared" ca="1" si="5"/>
        <v>1</v>
      </c>
      <c r="BK16" s="147" t="b">
        <f t="shared" ca="1" si="5"/>
        <v>1</v>
      </c>
      <c r="BL16" s="147" t="b">
        <f t="shared" ca="1" si="5"/>
        <v>1</v>
      </c>
      <c r="BM16" s="147" t="b">
        <f t="shared" ca="1" si="5"/>
        <v>1</v>
      </c>
      <c r="BN16" s="147" t="b">
        <f t="shared" ca="1" si="5"/>
        <v>1</v>
      </c>
      <c r="BO16" s="147" t="b">
        <f t="shared" ca="1" si="5"/>
        <v>1</v>
      </c>
      <c r="BP16" s="147" t="b">
        <f t="shared" ca="1" si="5"/>
        <v>1</v>
      </c>
      <c r="BQ16" s="147" t="b">
        <f t="shared" ca="1" si="5"/>
        <v>1</v>
      </c>
      <c r="BR16" s="147" t="b">
        <f t="shared" ca="1" si="5"/>
        <v>1</v>
      </c>
      <c r="BS16" s="147" t="b">
        <f t="shared" ca="1" si="5"/>
        <v>1</v>
      </c>
      <c r="BT16" s="147" t="b">
        <f t="shared" ca="1" si="5"/>
        <v>1</v>
      </c>
      <c r="BU16" s="147" t="b">
        <f t="shared" ca="1" si="5"/>
        <v>1</v>
      </c>
      <c r="BV16" s="147" t="b">
        <f t="shared" ca="1" si="5"/>
        <v>1</v>
      </c>
      <c r="BW16" s="147" t="b">
        <f t="shared" ca="1" si="5"/>
        <v>1</v>
      </c>
      <c r="BX16" s="147" t="b">
        <f t="shared" ca="1" si="5"/>
        <v>1</v>
      </c>
      <c r="BY16" s="147" t="b">
        <f t="shared" ca="1" si="5"/>
        <v>1</v>
      </c>
      <c r="BZ16" s="147" t="b">
        <f t="shared" ca="1" si="5"/>
        <v>1</v>
      </c>
      <c r="CA16" s="147" t="b">
        <f t="shared" ca="1" si="5"/>
        <v>1</v>
      </c>
      <c r="CB16" s="147" t="b">
        <f t="shared" ca="1" si="5"/>
        <v>1</v>
      </c>
      <c r="CC16" s="147" t="b">
        <f t="shared" ref="CC16:CN16" ca="1" si="6">ROUND(CC13,2)=ROUND(CC14,2)</f>
        <v>1</v>
      </c>
      <c r="CD16" s="147" t="b">
        <f t="shared" ca="1" si="6"/>
        <v>1</v>
      </c>
      <c r="CE16" s="147" t="b">
        <f t="shared" ca="1" si="6"/>
        <v>1</v>
      </c>
      <c r="CF16" s="147" t="b">
        <f t="shared" ca="1" si="6"/>
        <v>1</v>
      </c>
      <c r="CG16" s="147" t="b">
        <f t="shared" ca="1" si="6"/>
        <v>1</v>
      </c>
      <c r="CH16" s="147" t="b">
        <f t="shared" ca="1" si="6"/>
        <v>1</v>
      </c>
      <c r="CI16" s="147" t="b">
        <f t="shared" ca="1" si="6"/>
        <v>1</v>
      </c>
      <c r="CJ16" s="147" t="b">
        <f t="shared" ca="1" si="6"/>
        <v>1</v>
      </c>
      <c r="CK16" s="147" t="b">
        <f t="shared" ca="1" si="6"/>
        <v>1</v>
      </c>
      <c r="CL16" s="147" t="b">
        <f t="shared" ca="1" si="6"/>
        <v>1</v>
      </c>
      <c r="CM16" s="147" t="b">
        <f t="shared" ca="1" si="6"/>
        <v>1</v>
      </c>
      <c r="CN16" s="147" t="b">
        <f t="shared" ca="1" si="6"/>
        <v>1</v>
      </c>
      <c r="CO16" s="147"/>
      <c r="CP16" s="147"/>
      <c r="CQ16" s="147"/>
      <c r="CR16" s="147"/>
      <c r="CS16" s="147"/>
      <c r="CT16" s="147"/>
      <c r="CU16" s="147"/>
      <c r="CV16" s="147"/>
      <c r="CW16" s="147"/>
      <c r="CX16" s="147"/>
      <c r="CY16" s="147"/>
      <c r="CZ16" s="147"/>
      <c r="DA16" s="147"/>
      <c r="DB16" s="147"/>
      <c r="DC16" s="147"/>
      <c r="DD16" s="147"/>
      <c r="DE16" s="147"/>
      <c r="DF16" s="147"/>
      <c r="DG16" s="147"/>
      <c r="DH16" s="147"/>
      <c r="DI16" s="147"/>
      <c r="DJ16" s="147"/>
      <c r="DK16" s="147"/>
      <c r="DL16" s="147"/>
      <c r="DM16" s="147"/>
      <c r="DN16" s="147"/>
      <c r="DO16" s="147"/>
      <c r="DP16" s="147"/>
      <c r="DQ16" s="147"/>
      <c r="DR16" s="147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7"/>
      <c r="EI16" s="147"/>
      <c r="EJ16" s="147"/>
      <c r="EK16" s="147"/>
      <c r="EL16" s="147"/>
      <c r="EM16" s="147"/>
      <c r="EN16" s="147"/>
      <c r="EO16" s="147"/>
      <c r="EP16" s="147"/>
      <c r="EQ16" s="147"/>
      <c r="ER16" s="147"/>
      <c r="ES16" s="147"/>
      <c r="ET16" s="147"/>
      <c r="EU16" s="147"/>
      <c r="EV16" s="147"/>
      <c r="EW16" s="147"/>
      <c r="EX16" s="147"/>
      <c r="EY16" s="147"/>
      <c r="EZ16" s="147"/>
      <c r="FA16" s="147"/>
      <c r="FB16" s="147"/>
      <c r="FC16" s="147"/>
      <c r="FD16" s="147"/>
      <c r="FE16" s="147"/>
      <c r="FF16" s="147"/>
      <c r="FG16" s="147"/>
      <c r="FH16" s="147"/>
      <c r="FI16" s="147"/>
      <c r="FJ16" s="147"/>
      <c r="FK16" s="147"/>
      <c r="FL16" s="147"/>
      <c r="FM16" s="147"/>
      <c r="FN16" s="147"/>
      <c r="FO16" s="147"/>
      <c r="FP16" s="147"/>
      <c r="FQ16" s="147"/>
      <c r="FR16" s="147"/>
      <c r="FS16" s="147"/>
      <c r="FT16" s="147"/>
      <c r="FU16" s="147"/>
      <c r="FV16" s="147"/>
      <c r="FW16" s="147"/>
      <c r="FX16" s="147"/>
      <c r="FY16" s="147"/>
      <c r="FZ16" s="147"/>
      <c r="GA16" s="147"/>
      <c r="GB16" s="147"/>
      <c r="GC16" s="147"/>
      <c r="GD16" s="147"/>
      <c r="GE16" s="147"/>
      <c r="GF16" s="147"/>
      <c r="GG16" s="147"/>
      <c r="GH16" s="147"/>
      <c r="GI16" s="147"/>
      <c r="GJ16" s="147"/>
      <c r="GK16" s="147"/>
      <c r="GL16" s="147"/>
      <c r="GM16" s="147"/>
      <c r="GN16" s="147"/>
      <c r="GO16" s="147"/>
      <c r="GP16" s="147"/>
      <c r="GQ16" s="147"/>
      <c r="GR16" s="147"/>
    </row>
    <row r="17" spans="2:200" ht="12.75" customHeight="1" x14ac:dyDescent="0.2"/>
    <row r="18" spans="2:200" ht="12.75" customHeight="1" x14ac:dyDescent="0.2">
      <c r="B18" s="41" t="s">
        <v>388</v>
      </c>
    </row>
    <row r="19" spans="2:200" ht="12.75" customHeight="1" x14ac:dyDescent="0.2"/>
    <row r="20" spans="2:200" ht="12.75" customHeight="1" x14ac:dyDescent="0.2">
      <c r="B20" s="15" t="s">
        <v>369</v>
      </c>
    </row>
    <row r="21" spans="2:200" ht="12.75" customHeight="1" x14ac:dyDescent="0.2">
      <c r="B21" s="3" t="s">
        <v>392</v>
      </c>
      <c r="H21" s="5" t="s">
        <v>5</v>
      </c>
      <c r="N21" s="127">
        <f>SUM(P21:GR21)</f>
        <v>17.879347871383157</v>
      </c>
      <c r="P21" s="155">
        <f>'Manganese Mine'!R633</f>
        <v>0</v>
      </c>
      <c r="Q21" s="155">
        <f>'Manganese Mine'!S633</f>
        <v>0</v>
      </c>
      <c r="R21" s="155">
        <f>'Manganese Mine'!T633</f>
        <v>0</v>
      </c>
      <c r="S21" s="155">
        <f>'Manganese Mine'!U633</f>
        <v>0</v>
      </c>
      <c r="T21" s="155">
        <f>'Manganese Mine'!V633</f>
        <v>6.3281619308317021</v>
      </c>
      <c r="U21" s="155">
        <f>'Manganese Mine'!W633</f>
        <v>11.551185940551456</v>
      </c>
      <c r="V21" s="155">
        <f>'Manganese Mine'!X633</f>
        <v>0</v>
      </c>
      <c r="W21" s="155">
        <f>'Manganese Mine'!Y633</f>
        <v>0</v>
      </c>
      <c r="X21" s="155">
        <f>'Manganese Mine'!Z633</f>
        <v>0</v>
      </c>
      <c r="Y21" s="155">
        <f>'Manganese Mine'!AA633</f>
        <v>0</v>
      </c>
      <c r="Z21" s="155">
        <f>'Manganese Mine'!AB633</f>
        <v>0</v>
      </c>
      <c r="AA21" s="155">
        <f>'Manganese Mine'!AC633</f>
        <v>0</v>
      </c>
      <c r="AB21" s="155">
        <f>'Manganese Mine'!AD633</f>
        <v>0</v>
      </c>
      <c r="AC21" s="155">
        <f>'Manganese Mine'!AE633</f>
        <v>0</v>
      </c>
      <c r="AD21" s="155">
        <f>'Manganese Mine'!AF633</f>
        <v>0</v>
      </c>
      <c r="AE21" s="155">
        <f>'Manganese Mine'!AG633</f>
        <v>0</v>
      </c>
      <c r="AF21" s="155">
        <f>'Manganese Mine'!AH633</f>
        <v>0</v>
      </c>
      <c r="AG21" s="155">
        <f>'Manganese Mine'!AI633</f>
        <v>0</v>
      </c>
      <c r="AH21" s="155">
        <f>'Manganese Mine'!AJ633</f>
        <v>0</v>
      </c>
      <c r="AI21" s="155">
        <f>'Manganese Mine'!AK633</f>
        <v>0</v>
      </c>
      <c r="AJ21" s="155">
        <f>'Manganese Mine'!AL633</f>
        <v>0</v>
      </c>
      <c r="AK21" s="155">
        <f>'Manganese Mine'!AM633</f>
        <v>0</v>
      </c>
      <c r="AL21" s="155">
        <f>'Manganese Mine'!AN633</f>
        <v>0</v>
      </c>
      <c r="AM21" s="155">
        <f>'Manganese Mine'!AO633</f>
        <v>0</v>
      </c>
      <c r="AN21" s="155">
        <f>'Manganese Mine'!AP633</f>
        <v>0</v>
      </c>
      <c r="AO21" s="155">
        <f>'Manganese Mine'!AQ633</f>
        <v>0</v>
      </c>
      <c r="AP21" s="155">
        <f>'Manganese Mine'!AR633</f>
        <v>0</v>
      </c>
      <c r="AQ21" s="155">
        <f>'Manganese Mine'!AS633</f>
        <v>0</v>
      </c>
      <c r="AR21" s="155">
        <f>'Manganese Mine'!AT633</f>
        <v>0</v>
      </c>
      <c r="AS21" s="155">
        <f>'Manganese Mine'!AU633</f>
        <v>0</v>
      </c>
      <c r="AT21" s="155">
        <f>'Manganese Mine'!AV633</f>
        <v>0</v>
      </c>
      <c r="AU21" s="155">
        <f>'Manganese Mine'!AW633</f>
        <v>0</v>
      </c>
      <c r="AV21" s="155">
        <f>'Manganese Mine'!AX633</f>
        <v>0</v>
      </c>
      <c r="AW21" s="155">
        <f>'Manganese Mine'!AY633</f>
        <v>0</v>
      </c>
      <c r="AX21" s="155">
        <f>'Manganese Mine'!AZ633</f>
        <v>0</v>
      </c>
      <c r="AY21" s="155">
        <f>'Manganese Mine'!BA633</f>
        <v>0</v>
      </c>
      <c r="AZ21" s="155">
        <f>'Manganese Mine'!BB633</f>
        <v>0</v>
      </c>
      <c r="BA21" s="155">
        <f>'Manganese Mine'!BC633</f>
        <v>0</v>
      </c>
      <c r="BB21" s="155">
        <f>'Manganese Mine'!BD633</f>
        <v>0</v>
      </c>
      <c r="BC21" s="155">
        <f>'Manganese Mine'!BE633</f>
        <v>0</v>
      </c>
      <c r="BD21" s="155">
        <f>'Manganese Mine'!BF633</f>
        <v>0</v>
      </c>
      <c r="BE21" s="155">
        <f>'Manganese Mine'!BG633</f>
        <v>0</v>
      </c>
      <c r="BF21" s="155">
        <f>'Manganese Mine'!BH633</f>
        <v>0</v>
      </c>
      <c r="BG21" s="155">
        <f>'Manganese Mine'!BI633</f>
        <v>0</v>
      </c>
      <c r="BH21" s="155">
        <f>'Manganese Mine'!BJ633</f>
        <v>0</v>
      </c>
      <c r="BI21" s="155">
        <f>'Manganese Mine'!BK633</f>
        <v>0</v>
      </c>
      <c r="BJ21" s="155">
        <f>'Manganese Mine'!BL633</f>
        <v>0</v>
      </c>
      <c r="BK21" s="155">
        <f>'Manganese Mine'!BM633</f>
        <v>0</v>
      </c>
      <c r="BL21" s="155">
        <f>'Manganese Mine'!BN633</f>
        <v>0</v>
      </c>
      <c r="BM21" s="155">
        <f>'Manganese Mine'!BO633</f>
        <v>0</v>
      </c>
      <c r="BN21" s="155">
        <f>'Manganese Mine'!BP633</f>
        <v>0</v>
      </c>
      <c r="BO21" s="155">
        <f>'Manganese Mine'!BQ633</f>
        <v>0</v>
      </c>
      <c r="BP21" s="155">
        <f>'Manganese Mine'!BR633</f>
        <v>0</v>
      </c>
      <c r="BQ21" s="155">
        <f>'Manganese Mine'!BS633</f>
        <v>0</v>
      </c>
      <c r="BR21" s="155">
        <f>'Manganese Mine'!BT633</f>
        <v>0</v>
      </c>
      <c r="BS21" s="155">
        <f>'Manganese Mine'!BU633</f>
        <v>0</v>
      </c>
      <c r="BT21" s="155">
        <f>'Manganese Mine'!BV633</f>
        <v>0</v>
      </c>
      <c r="BU21" s="155">
        <f>'Manganese Mine'!BW633</f>
        <v>0</v>
      </c>
      <c r="BV21" s="155">
        <f>'Manganese Mine'!BX633</f>
        <v>0</v>
      </c>
      <c r="BW21" s="155">
        <f>'Manganese Mine'!BY633</f>
        <v>0</v>
      </c>
      <c r="BX21" s="155">
        <f>'Manganese Mine'!BZ633</f>
        <v>0</v>
      </c>
      <c r="BY21" s="155">
        <f>'Manganese Mine'!CA633</f>
        <v>0</v>
      </c>
      <c r="BZ21" s="155">
        <f>'Manganese Mine'!CB633</f>
        <v>0</v>
      </c>
      <c r="CA21" s="155">
        <f>'Manganese Mine'!CC633</f>
        <v>0</v>
      </c>
      <c r="CB21" s="155">
        <f>'Manganese Mine'!CD633</f>
        <v>0</v>
      </c>
      <c r="CC21" s="155">
        <f>'Manganese Mine'!CE633</f>
        <v>0</v>
      </c>
      <c r="CD21" s="155">
        <f>'Manganese Mine'!CF633</f>
        <v>0</v>
      </c>
      <c r="CE21" s="155">
        <f>'Manganese Mine'!CG633</f>
        <v>0</v>
      </c>
      <c r="CF21" s="155">
        <f>'Manganese Mine'!CH633</f>
        <v>0</v>
      </c>
      <c r="CG21" s="155">
        <f>'Manganese Mine'!CI633</f>
        <v>0</v>
      </c>
      <c r="CH21" s="155">
        <f>'Manganese Mine'!CJ633</f>
        <v>0</v>
      </c>
      <c r="CI21" s="155">
        <f>'Manganese Mine'!CK633</f>
        <v>0</v>
      </c>
      <c r="CJ21" s="155">
        <f>'Manganese Mine'!CL633</f>
        <v>0</v>
      </c>
      <c r="CK21" s="155">
        <f>'Manganese Mine'!CM633</f>
        <v>0</v>
      </c>
      <c r="CL21" s="155">
        <f>'Manganese Mine'!CN633</f>
        <v>0</v>
      </c>
      <c r="CM21" s="155">
        <f>'Manganese Mine'!CO633</f>
        <v>0</v>
      </c>
      <c r="CN21" s="155">
        <f>'Manganese Mine'!CP633</f>
        <v>0</v>
      </c>
    </row>
    <row r="22" spans="2:200" ht="12.75" customHeight="1" x14ac:dyDescent="0.2">
      <c r="B22" s="323" t="s">
        <v>386</v>
      </c>
      <c r="C22" s="323"/>
      <c r="D22" s="323"/>
      <c r="E22" s="323"/>
      <c r="F22" s="323"/>
      <c r="G22" s="323"/>
      <c r="H22" s="324" t="s">
        <v>5</v>
      </c>
      <c r="I22" s="324"/>
      <c r="J22" s="325"/>
      <c r="K22" s="323"/>
      <c r="L22" s="323"/>
      <c r="M22" s="323"/>
      <c r="N22" s="127">
        <f>SUM(P22:GR22)</f>
        <v>17.879324117879385</v>
      </c>
      <c r="O22" s="323"/>
      <c r="P22" s="326">
        <v>0</v>
      </c>
      <c r="Q22" s="326">
        <v>0</v>
      </c>
      <c r="R22" s="326">
        <v>0</v>
      </c>
      <c r="S22" s="326">
        <v>0</v>
      </c>
      <c r="T22" s="326">
        <v>6.3281461588530767</v>
      </c>
      <c r="U22" s="326">
        <v>11.551177959026306</v>
      </c>
      <c r="V22" s="326">
        <v>0</v>
      </c>
      <c r="W22" s="326">
        <v>0</v>
      </c>
      <c r="X22" s="326">
        <v>0</v>
      </c>
      <c r="Y22" s="326">
        <v>0</v>
      </c>
      <c r="Z22" s="326">
        <v>0</v>
      </c>
      <c r="AA22" s="326">
        <v>0</v>
      </c>
      <c r="AB22" s="326">
        <v>0</v>
      </c>
      <c r="AC22" s="326">
        <v>0</v>
      </c>
      <c r="AD22" s="326">
        <v>0</v>
      </c>
      <c r="AE22" s="326">
        <v>0</v>
      </c>
      <c r="AF22" s="326">
        <v>0</v>
      </c>
      <c r="AG22" s="326">
        <v>0</v>
      </c>
      <c r="AH22" s="326">
        <v>0</v>
      </c>
      <c r="AI22" s="326">
        <v>0</v>
      </c>
      <c r="AJ22" s="326">
        <v>0</v>
      </c>
      <c r="AK22" s="326">
        <v>0</v>
      </c>
      <c r="AL22" s="326">
        <v>0</v>
      </c>
      <c r="AM22" s="326">
        <v>0</v>
      </c>
      <c r="AN22" s="326">
        <v>0</v>
      </c>
      <c r="AO22" s="326">
        <v>0</v>
      </c>
      <c r="AP22" s="326">
        <v>0</v>
      </c>
      <c r="AQ22" s="326">
        <v>0</v>
      </c>
      <c r="AR22" s="326">
        <v>0</v>
      </c>
      <c r="AS22" s="326">
        <v>0</v>
      </c>
      <c r="AT22" s="326">
        <v>0</v>
      </c>
      <c r="AU22" s="326">
        <v>0</v>
      </c>
      <c r="AV22" s="326">
        <v>0</v>
      </c>
      <c r="AW22" s="326">
        <v>0</v>
      </c>
      <c r="AX22" s="326">
        <v>0</v>
      </c>
      <c r="AY22" s="326">
        <v>0</v>
      </c>
      <c r="AZ22" s="326">
        <v>0</v>
      </c>
      <c r="BA22" s="326">
        <v>0</v>
      </c>
      <c r="BB22" s="326">
        <v>0</v>
      </c>
      <c r="BC22" s="326">
        <v>0</v>
      </c>
      <c r="BD22" s="326">
        <v>0</v>
      </c>
      <c r="BE22" s="326">
        <v>0</v>
      </c>
      <c r="BF22" s="326">
        <v>0</v>
      </c>
      <c r="BG22" s="326">
        <v>0</v>
      </c>
      <c r="BH22" s="326">
        <v>0</v>
      </c>
      <c r="BI22" s="326">
        <v>0</v>
      </c>
      <c r="BJ22" s="326">
        <v>0</v>
      </c>
      <c r="BK22" s="326">
        <v>0</v>
      </c>
      <c r="BL22" s="326">
        <v>0</v>
      </c>
      <c r="BM22" s="326">
        <v>0</v>
      </c>
      <c r="BN22" s="326">
        <v>0</v>
      </c>
      <c r="BO22" s="326">
        <v>0</v>
      </c>
      <c r="BP22" s="326">
        <v>0</v>
      </c>
      <c r="BQ22" s="326">
        <v>0</v>
      </c>
      <c r="BR22" s="326">
        <v>0</v>
      </c>
      <c r="BS22" s="326">
        <v>0</v>
      </c>
      <c r="BT22" s="326">
        <v>0</v>
      </c>
      <c r="BU22" s="326">
        <v>0</v>
      </c>
      <c r="BV22" s="326">
        <v>0</v>
      </c>
      <c r="BW22" s="326">
        <v>0</v>
      </c>
      <c r="BX22" s="326">
        <v>0</v>
      </c>
      <c r="BY22" s="326">
        <v>0</v>
      </c>
      <c r="BZ22" s="326">
        <v>0</v>
      </c>
      <c r="CA22" s="326">
        <v>0</v>
      </c>
      <c r="CB22" s="326">
        <v>0</v>
      </c>
      <c r="CC22" s="326">
        <v>0</v>
      </c>
      <c r="CD22" s="326">
        <v>0</v>
      </c>
      <c r="CE22" s="326">
        <v>0</v>
      </c>
      <c r="CF22" s="326">
        <v>0</v>
      </c>
      <c r="CG22" s="326">
        <v>0</v>
      </c>
      <c r="CH22" s="326">
        <v>0</v>
      </c>
      <c r="CI22" s="326">
        <v>0</v>
      </c>
      <c r="CJ22" s="326">
        <v>0</v>
      </c>
      <c r="CK22" s="326">
        <v>0</v>
      </c>
      <c r="CL22" s="326">
        <v>0</v>
      </c>
      <c r="CM22" s="326">
        <v>0</v>
      </c>
      <c r="CN22" s="326">
        <v>0</v>
      </c>
    </row>
    <row r="23" spans="2:200" ht="12.75" customHeight="1" x14ac:dyDescent="0.2"/>
    <row r="24" spans="2:200" ht="12.75" customHeight="1" x14ac:dyDescent="0.2">
      <c r="B24" s="3" t="s">
        <v>390</v>
      </c>
      <c r="H24" s="5" t="s">
        <v>227</v>
      </c>
      <c r="J24" s="168" t="b">
        <f>AND(P24:CN24)</f>
        <v>1</v>
      </c>
      <c r="N24" s="146"/>
      <c r="P24" s="147" t="b">
        <f>ROUND(P21,2)=ROUND(P22,2)</f>
        <v>1</v>
      </c>
      <c r="Q24" s="147" t="b">
        <f t="shared" ref="Q24:CB24" si="7">ROUND(Q21,2)=ROUND(Q22,2)</f>
        <v>1</v>
      </c>
      <c r="R24" s="147" t="b">
        <f t="shared" si="7"/>
        <v>1</v>
      </c>
      <c r="S24" s="147" t="b">
        <f t="shared" si="7"/>
        <v>1</v>
      </c>
      <c r="T24" s="147" t="b">
        <f t="shared" si="7"/>
        <v>1</v>
      </c>
      <c r="U24" s="147" t="b">
        <f t="shared" si="7"/>
        <v>1</v>
      </c>
      <c r="V24" s="147" t="b">
        <f t="shared" si="7"/>
        <v>1</v>
      </c>
      <c r="W24" s="147" t="b">
        <f t="shared" si="7"/>
        <v>1</v>
      </c>
      <c r="X24" s="147" t="b">
        <f t="shared" si="7"/>
        <v>1</v>
      </c>
      <c r="Y24" s="147" t="b">
        <f t="shared" si="7"/>
        <v>1</v>
      </c>
      <c r="Z24" s="147" t="b">
        <f t="shared" si="7"/>
        <v>1</v>
      </c>
      <c r="AA24" s="147" t="b">
        <f t="shared" si="7"/>
        <v>1</v>
      </c>
      <c r="AB24" s="147" t="b">
        <f t="shared" si="7"/>
        <v>1</v>
      </c>
      <c r="AC24" s="147" t="b">
        <f t="shared" si="7"/>
        <v>1</v>
      </c>
      <c r="AD24" s="147" t="b">
        <f t="shared" si="7"/>
        <v>1</v>
      </c>
      <c r="AE24" s="147" t="b">
        <f t="shared" si="7"/>
        <v>1</v>
      </c>
      <c r="AF24" s="147" t="b">
        <f t="shared" si="7"/>
        <v>1</v>
      </c>
      <c r="AG24" s="147" t="b">
        <f t="shared" si="7"/>
        <v>1</v>
      </c>
      <c r="AH24" s="147" t="b">
        <f t="shared" si="7"/>
        <v>1</v>
      </c>
      <c r="AI24" s="147" t="b">
        <f t="shared" si="7"/>
        <v>1</v>
      </c>
      <c r="AJ24" s="147" t="b">
        <f t="shared" si="7"/>
        <v>1</v>
      </c>
      <c r="AK24" s="147" t="b">
        <f t="shared" si="7"/>
        <v>1</v>
      </c>
      <c r="AL24" s="147" t="b">
        <f t="shared" si="7"/>
        <v>1</v>
      </c>
      <c r="AM24" s="147" t="b">
        <f t="shared" si="7"/>
        <v>1</v>
      </c>
      <c r="AN24" s="147" t="b">
        <f t="shared" si="7"/>
        <v>1</v>
      </c>
      <c r="AO24" s="147" t="b">
        <f t="shared" si="7"/>
        <v>1</v>
      </c>
      <c r="AP24" s="147" t="b">
        <f t="shared" si="7"/>
        <v>1</v>
      </c>
      <c r="AQ24" s="147" t="b">
        <f t="shared" si="7"/>
        <v>1</v>
      </c>
      <c r="AR24" s="147" t="b">
        <f t="shared" si="7"/>
        <v>1</v>
      </c>
      <c r="AS24" s="147" t="b">
        <f t="shared" si="7"/>
        <v>1</v>
      </c>
      <c r="AT24" s="147" t="b">
        <f t="shared" si="7"/>
        <v>1</v>
      </c>
      <c r="AU24" s="147" t="b">
        <f t="shared" si="7"/>
        <v>1</v>
      </c>
      <c r="AV24" s="147" t="b">
        <f t="shared" si="7"/>
        <v>1</v>
      </c>
      <c r="AW24" s="147" t="b">
        <f t="shared" si="7"/>
        <v>1</v>
      </c>
      <c r="AX24" s="147" t="b">
        <f t="shared" si="7"/>
        <v>1</v>
      </c>
      <c r="AY24" s="147" t="b">
        <f t="shared" si="7"/>
        <v>1</v>
      </c>
      <c r="AZ24" s="147" t="b">
        <f t="shared" si="7"/>
        <v>1</v>
      </c>
      <c r="BA24" s="147" t="b">
        <f t="shared" si="7"/>
        <v>1</v>
      </c>
      <c r="BB24" s="147" t="b">
        <f t="shared" si="7"/>
        <v>1</v>
      </c>
      <c r="BC24" s="147" t="b">
        <f t="shared" si="7"/>
        <v>1</v>
      </c>
      <c r="BD24" s="147" t="b">
        <f t="shared" si="7"/>
        <v>1</v>
      </c>
      <c r="BE24" s="147" t="b">
        <f t="shared" si="7"/>
        <v>1</v>
      </c>
      <c r="BF24" s="147" t="b">
        <f t="shared" si="7"/>
        <v>1</v>
      </c>
      <c r="BG24" s="147" t="b">
        <f t="shared" si="7"/>
        <v>1</v>
      </c>
      <c r="BH24" s="147" t="b">
        <f t="shared" si="7"/>
        <v>1</v>
      </c>
      <c r="BI24" s="147" t="b">
        <f t="shared" si="7"/>
        <v>1</v>
      </c>
      <c r="BJ24" s="147" t="b">
        <f t="shared" si="7"/>
        <v>1</v>
      </c>
      <c r="BK24" s="147" t="b">
        <f t="shared" si="7"/>
        <v>1</v>
      </c>
      <c r="BL24" s="147" t="b">
        <f t="shared" si="7"/>
        <v>1</v>
      </c>
      <c r="BM24" s="147" t="b">
        <f t="shared" si="7"/>
        <v>1</v>
      </c>
      <c r="BN24" s="147" t="b">
        <f t="shared" si="7"/>
        <v>1</v>
      </c>
      <c r="BO24" s="147" t="b">
        <f t="shared" si="7"/>
        <v>1</v>
      </c>
      <c r="BP24" s="147" t="b">
        <f t="shared" si="7"/>
        <v>1</v>
      </c>
      <c r="BQ24" s="147" t="b">
        <f t="shared" si="7"/>
        <v>1</v>
      </c>
      <c r="BR24" s="147" t="b">
        <f t="shared" si="7"/>
        <v>1</v>
      </c>
      <c r="BS24" s="147" t="b">
        <f t="shared" si="7"/>
        <v>1</v>
      </c>
      <c r="BT24" s="147" t="b">
        <f t="shared" si="7"/>
        <v>1</v>
      </c>
      <c r="BU24" s="147" t="b">
        <f t="shared" si="7"/>
        <v>1</v>
      </c>
      <c r="BV24" s="147" t="b">
        <f t="shared" si="7"/>
        <v>1</v>
      </c>
      <c r="BW24" s="147" t="b">
        <f t="shared" si="7"/>
        <v>1</v>
      </c>
      <c r="BX24" s="147" t="b">
        <f t="shared" si="7"/>
        <v>1</v>
      </c>
      <c r="BY24" s="147" t="b">
        <f t="shared" si="7"/>
        <v>1</v>
      </c>
      <c r="BZ24" s="147" t="b">
        <f t="shared" si="7"/>
        <v>1</v>
      </c>
      <c r="CA24" s="147" t="b">
        <f t="shared" si="7"/>
        <v>1</v>
      </c>
      <c r="CB24" s="147" t="b">
        <f t="shared" si="7"/>
        <v>1</v>
      </c>
      <c r="CC24" s="147" t="b">
        <f t="shared" ref="CC24:CN24" si="8">ROUND(CC21,2)=ROUND(CC22,2)</f>
        <v>1</v>
      </c>
      <c r="CD24" s="147" t="b">
        <f t="shared" si="8"/>
        <v>1</v>
      </c>
      <c r="CE24" s="147" t="b">
        <f t="shared" si="8"/>
        <v>1</v>
      </c>
      <c r="CF24" s="147" t="b">
        <f t="shared" si="8"/>
        <v>1</v>
      </c>
      <c r="CG24" s="147" t="b">
        <f t="shared" si="8"/>
        <v>1</v>
      </c>
      <c r="CH24" s="147" t="b">
        <f t="shared" si="8"/>
        <v>1</v>
      </c>
      <c r="CI24" s="147" t="b">
        <f t="shared" si="8"/>
        <v>1</v>
      </c>
      <c r="CJ24" s="147" t="b">
        <f t="shared" si="8"/>
        <v>1</v>
      </c>
      <c r="CK24" s="147" t="b">
        <f t="shared" si="8"/>
        <v>1</v>
      </c>
      <c r="CL24" s="147" t="b">
        <f t="shared" si="8"/>
        <v>1</v>
      </c>
      <c r="CM24" s="147" t="b">
        <f t="shared" si="8"/>
        <v>1</v>
      </c>
      <c r="CN24" s="147" t="b">
        <f t="shared" si="8"/>
        <v>1</v>
      </c>
      <c r="CO24" s="147"/>
      <c r="CP24" s="147"/>
      <c r="CQ24" s="147"/>
      <c r="CR24" s="147"/>
      <c r="CS24" s="147"/>
      <c r="CT24" s="147"/>
      <c r="CU24" s="147"/>
      <c r="CV24" s="147"/>
      <c r="CW24" s="147"/>
      <c r="CX24" s="147"/>
      <c r="CY24" s="147"/>
      <c r="CZ24" s="147"/>
      <c r="DA24" s="147"/>
      <c r="DB24" s="147"/>
      <c r="DC24" s="147"/>
      <c r="DD24" s="147"/>
      <c r="DE24" s="147"/>
      <c r="DF24" s="147"/>
      <c r="DG24" s="147"/>
      <c r="DH24" s="147"/>
      <c r="DI24" s="147"/>
      <c r="DJ24" s="147"/>
      <c r="DK24" s="147"/>
      <c r="DL24" s="147"/>
      <c r="DM24" s="147"/>
      <c r="DN24" s="147"/>
      <c r="DO24" s="147"/>
      <c r="DP24" s="147"/>
      <c r="DQ24" s="147"/>
      <c r="DR24" s="147"/>
      <c r="DS24" s="147"/>
      <c r="DT24" s="147"/>
      <c r="DU24" s="147"/>
      <c r="DV24" s="147"/>
      <c r="DW24" s="147"/>
      <c r="DX24" s="147"/>
      <c r="DY24" s="147"/>
      <c r="DZ24" s="147"/>
      <c r="EA24" s="147"/>
      <c r="EB24" s="147"/>
      <c r="EC24" s="147"/>
      <c r="ED24" s="147"/>
      <c r="EE24" s="147"/>
      <c r="EF24" s="147"/>
      <c r="EG24" s="147"/>
      <c r="EH24" s="147"/>
      <c r="EI24" s="147"/>
      <c r="EJ24" s="147"/>
      <c r="EK24" s="147"/>
      <c r="EL24" s="147"/>
      <c r="EM24" s="147"/>
      <c r="EN24" s="147"/>
      <c r="EO24" s="147"/>
      <c r="EP24" s="147"/>
      <c r="EQ24" s="147"/>
      <c r="ER24" s="147"/>
      <c r="ES24" s="147"/>
      <c r="ET24" s="147"/>
      <c r="EU24" s="147"/>
      <c r="EV24" s="147"/>
      <c r="EW24" s="147"/>
      <c r="EX24" s="147"/>
      <c r="EY24" s="147"/>
      <c r="EZ24" s="147"/>
      <c r="FA24" s="147"/>
      <c r="FB24" s="147"/>
      <c r="FC24" s="147"/>
      <c r="FD24" s="147"/>
      <c r="FE24" s="147"/>
      <c r="FF24" s="147"/>
      <c r="FG24" s="147"/>
      <c r="FH24" s="147"/>
      <c r="FI24" s="147"/>
      <c r="FJ24" s="147"/>
      <c r="FK24" s="147"/>
      <c r="FL24" s="147"/>
      <c r="FM24" s="147"/>
      <c r="FN24" s="147"/>
      <c r="FO24" s="147"/>
      <c r="FP24" s="147"/>
      <c r="FQ24" s="147"/>
      <c r="FR24" s="147"/>
      <c r="FS24" s="147"/>
      <c r="FT24" s="147"/>
      <c r="FU24" s="147"/>
      <c r="FV24" s="147"/>
      <c r="FW24" s="147"/>
      <c r="FX24" s="147"/>
      <c r="FY24" s="147"/>
      <c r="FZ24" s="147"/>
      <c r="GA24" s="147"/>
      <c r="GB24" s="147"/>
      <c r="GC24" s="147"/>
      <c r="GD24" s="147"/>
      <c r="GE24" s="147"/>
      <c r="GF24" s="147"/>
      <c r="GG24" s="147"/>
      <c r="GH24" s="147"/>
      <c r="GI24" s="147"/>
      <c r="GJ24" s="147"/>
      <c r="GK24" s="147"/>
      <c r="GL24" s="147"/>
      <c r="GM24" s="147"/>
      <c r="GN24" s="147"/>
      <c r="GO24" s="147"/>
      <c r="GP24" s="147"/>
      <c r="GQ24" s="147"/>
      <c r="GR24" s="147"/>
    </row>
    <row r="25" spans="2:200" ht="12.75" customHeight="1" x14ac:dyDescent="0.2"/>
    <row r="26" spans="2:200" ht="12.75" customHeight="1" x14ac:dyDescent="0.2">
      <c r="B26" s="15" t="s">
        <v>83</v>
      </c>
    </row>
    <row r="27" spans="2:200" ht="12.75" customHeight="1" x14ac:dyDescent="0.2">
      <c r="B27" s="3" t="s">
        <v>392</v>
      </c>
      <c r="H27" s="5" t="s">
        <v>5</v>
      </c>
      <c r="N27" s="127">
        <f>SUM(P27:GR27)</f>
        <v>12.059680093376308</v>
      </c>
      <c r="P27" s="155">
        <f>'Manganese Mine'!R640+'Manganese Mine'!R649</f>
        <v>0</v>
      </c>
      <c r="Q27" s="155">
        <f>'Manganese Mine'!S640+'Manganese Mine'!S649</f>
        <v>0</v>
      </c>
      <c r="R27" s="155">
        <f>'Manganese Mine'!T640+'Manganese Mine'!T649</f>
        <v>0</v>
      </c>
      <c r="S27" s="155">
        <f>'Manganese Mine'!U640+'Manganese Mine'!U649</f>
        <v>10.680626036234827</v>
      </c>
      <c r="T27" s="155">
        <f>'Manganese Mine'!V640+'Manganese Mine'!V649</f>
        <v>1.37905405714148</v>
      </c>
      <c r="U27" s="155">
        <f>'Manganese Mine'!W640+'Manganese Mine'!W649</f>
        <v>0</v>
      </c>
      <c r="V27" s="155">
        <f>'Manganese Mine'!X640+'Manganese Mine'!X649</f>
        <v>0</v>
      </c>
      <c r="W27" s="155">
        <f>'Manganese Mine'!Y640+'Manganese Mine'!Y649</f>
        <v>0</v>
      </c>
      <c r="X27" s="155">
        <f>'Manganese Mine'!Z640+'Manganese Mine'!Z649</f>
        <v>0</v>
      </c>
      <c r="Y27" s="155">
        <f>'Manganese Mine'!AA640+'Manganese Mine'!AA649</f>
        <v>0</v>
      </c>
      <c r="Z27" s="155">
        <f>'Manganese Mine'!AB640+'Manganese Mine'!AB649</f>
        <v>0</v>
      </c>
      <c r="AA27" s="155">
        <f>'Manganese Mine'!AC640+'Manganese Mine'!AC649</f>
        <v>0</v>
      </c>
      <c r="AB27" s="155">
        <f>'Manganese Mine'!AD640+'Manganese Mine'!AD649</f>
        <v>0</v>
      </c>
      <c r="AC27" s="155">
        <f>'Manganese Mine'!AE640+'Manganese Mine'!AE649</f>
        <v>0</v>
      </c>
      <c r="AD27" s="155">
        <f>'Manganese Mine'!AF640+'Manganese Mine'!AF649</f>
        <v>0</v>
      </c>
      <c r="AE27" s="155">
        <f>'Manganese Mine'!AG640+'Manganese Mine'!AG649</f>
        <v>0</v>
      </c>
      <c r="AF27" s="155">
        <f>'Manganese Mine'!AH640+'Manganese Mine'!AH649</f>
        <v>0</v>
      </c>
      <c r="AG27" s="155">
        <f>'Manganese Mine'!AI640+'Manganese Mine'!AI649</f>
        <v>0</v>
      </c>
      <c r="AH27" s="155">
        <f>'Manganese Mine'!AJ640+'Manganese Mine'!AJ649</f>
        <v>0</v>
      </c>
      <c r="AI27" s="155">
        <f>'Manganese Mine'!AK640+'Manganese Mine'!AK649</f>
        <v>0</v>
      </c>
      <c r="AJ27" s="155">
        <f>'Manganese Mine'!AL640+'Manganese Mine'!AL649</f>
        <v>0</v>
      </c>
      <c r="AK27" s="155">
        <f>'Manganese Mine'!AM640+'Manganese Mine'!AM649</f>
        <v>0</v>
      </c>
      <c r="AL27" s="155">
        <f>'Manganese Mine'!AN640+'Manganese Mine'!AN649</f>
        <v>0</v>
      </c>
      <c r="AM27" s="155">
        <f>'Manganese Mine'!AO640+'Manganese Mine'!AO649</f>
        <v>0</v>
      </c>
      <c r="AN27" s="155">
        <f>'Manganese Mine'!AP640+'Manganese Mine'!AP649</f>
        <v>0</v>
      </c>
      <c r="AO27" s="155">
        <f>'Manganese Mine'!AQ640+'Manganese Mine'!AQ649</f>
        <v>0</v>
      </c>
      <c r="AP27" s="155">
        <f>'Manganese Mine'!AR640+'Manganese Mine'!AR649</f>
        <v>0</v>
      </c>
      <c r="AQ27" s="155">
        <f>'Manganese Mine'!AS640+'Manganese Mine'!AS649</f>
        <v>0</v>
      </c>
      <c r="AR27" s="155">
        <f>'Manganese Mine'!AT640+'Manganese Mine'!AT649</f>
        <v>0</v>
      </c>
      <c r="AS27" s="155">
        <f>'Manganese Mine'!AU640+'Manganese Mine'!AU649</f>
        <v>0</v>
      </c>
      <c r="AT27" s="155">
        <f>'Manganese Mine'!AV640+'Manganese Mine'!AV649</f>
        <v>0</v>
      </c>
      <c r="AU27" s="155">
        <f>'Manganese Mine'!AW640+'Manganese Mine'!AW649</f>
        <v>0</v>
      </c>
      <c r="AV27" s="155">
        <f>'Manganese Mine'!AX640+'Manganese Mine'!AX649</f>
        <v>0</v>
      </c>
      <c r="AW27" s="155">
        <f>'Manganese Mine'!AY640+'Manganese Mine'!AY649</f>
        <v>0</v>
      </c>
      <c r="AX27" s="155">
        <f>'Manganese Mine'!AZ640+'Manganese Mine'!AZ649</f>
        <v>0</v>
      </c>
      <c r="AY27" s="155">
        <f>'Manganese Mine'!BA640+'Manganese Mine'!BA649</f>
        <v>0</v>
      </c>
      <c r="AZ27" s="155">
        <f>'Manganese Mine'!BB640+'Manganese Mine'!BB649</f>
        <v>0</v>
      </c>
      <c r="BA27" s="155">
        <f>'Manganese Mine'!BC640+'Manganese Mine'!BC649</f>
        <v>0</v>
      </c>
      <c r="BB27" s="155">
        <f>'Manganese Mine'!BD640+'Manganese Mine'!BD649</f>
        <v>0</v>
      </c>
      <c r="BC27" s="155">
        <f>'Manganese Mine'!BE640+'Manganese Mine'!BE649</f>
        <v>0</v>
      </c>
      <c r="BD27" s="155">
        <f>'Manganese Mine'!BF640+'Manganese Mine'!BF649</f>
        <v>0</v>
      </c>
      <c r="BE27" s="155">
        <f>'Manganese Mine'!BG640+'Manganese Mine'!BG649</f>
        <v>0</v>
      </c>
      <c r="BF27" s="155">
        <f>'Manganese Mine'!BH640+'Manganese Mine'!BH649</f>
        <v>0</v>
      </c>
      <c r="BG27" s="155">
        <f>'Manganese Mine'!BI640+'Manganese Mine'!BI649</f>
        <v>0</v>
      </c>
      <c r="BH27" s="155">
        <f>'Manganese Mine'!BJ640+'Manganese Mine'!BJ649</f>
        <v>0</v>
      </c>
      <c r="BI27" s="155">
        <f>'Manganese Mine'!BK640+'Manganese Mine'!BK649</f>
        <v>0</v>
      </c>
      <c r="BJ27" s="155">
        <f>'Manganese Mine'!BL640+'Manganese Mine'!BL649</f>
        <v>0</v>
      </c>
      <c r="BK27" s="155">
        <f>'Manganese Mine'!BM640+'Manganese Mine'!BM649</f>
        <v>0</v>
      </c>
      <c r="BL27" s="155">
        <f>'Manganese Mine'!BN640+'Manganese Mine'!BN649</f>
        <v>0</v>
      </c>
      <c r="BM27" s="155">
        <f>'Manganese Mine'!BO640+'Manganese Mine'!BO649</f>
        <v>0</v>
      </c>
      <c r="BN27" s="155">
        <f>'Manganese Mine'!BP640+'Manganese Mine'!BP649</f>
        <v>0</v>
      </c>
      <c r="BO27" s="155">
        <f>'Manganese Mine'!BQ640+'Manganese Mine'!BQ649</f>
        <v>0</v>
      </c>
      <c r="BP27" s="155">
        <f>'Manganese Mine'!BR640+'Manganese Mine'!BR649</f>
        <v>0</v>
      </c>
      <c r="BQ27" s="155">
        <f>'Manganese Mine'!BS640+'Manganese Mine'!BS649</f>
        <v>0</v>
      </c>
      <c r="BR27" s="155">
        <f>'Manganese Mine'!BT640+'Manganese Mine'!BT649</f>
        <v>0</v>
      </c>
      <c r="BS27" s="155">
        <f>'Manganese Mine'!BU640+'Manganese Mine'!BU649</f>
        <v>0</v>
      </c>
      <c r="BT27" s="155">
        <f>'Manganese Mine'!BV640+'Manganese Mine'!BV649</f>
        <v>0</v>
      </c>
      <c r="BU27" s="155">
        <f>'Manganese Mine'!BW640+'Manganese Mine'!BW649</f>
        <v>0</v>
      </c>
      <c r="BV27" s="155">
        <f>'Manganese Mine'!BX640+'Manganese Mine'!BX649</f>
        <v>0</v>
      </c>
      <c r="BW27" s="155">
        <f>'Manganese Mine'!BY640+'Manganese Mine'!BY649</f>
        <v>0</v>
      </c>
      <c r="BX27" s="155">
        <f>'Manganese Mine'!BZ640+'Manganese Mine'!BZ649</f>
        <v>0</v>
      </c>
      <c r="BY27" s="155">
        <f>'Manganese Mine'!CA640+'Manganese Mine'!CA649</f>
        <v>0</v>
      </c>
      <c r="BZ27" s="155">
        <f>'Manganese Mine'!CB640+'Manganese Mine'!CB649</f>
        <v>0</v>
      </c>
      <c r="CA27" s="155">
        <f>'Manganese Mine'!CC640+'Manganese Mine'!CC649</f>
        <v>0</v>
      </c>
      <c r="CB27" s="155">
        <f>'Manganese Mine'!CD640+'Manganese Mine'!CD649</f>
        <v>0</v>
      </c>
      <c r="CC27" s="155">
        <f>'Manganese Mine'!CE640+'Manganese Mine'!CE649</f>
        <v>0</v>
      </c>
      <c r="CD27" s="155">
        <f>'Manganese Mine'!CF640+'Manganese Mine'!CF649</f>
        <v>0</v>
      </c>
      <c r="CE27" s="155">
        <f>'Manganese Mine'!CG640+'Manganese Mine'!CG649</f>
        <v>0</v>
      </c>
      <c r="CF27" s="155">
        <f>'Manganese Mine'!CH640+'Manganese Mine'!CH649</f>
        <v>0</v>
      </c>
      <c r="CG27" s="155">
        <f>'Manganese Mine'!CI640+'Manganese Mine'!CI649</f>
        <v>0</v>
      </c>
      <c r="CH27" s="155">
        <f>'Manganese Mine'!CJ640+'Manganese Mine'!CJ649</f>
        <v>0</v>
      </c>
      <c r="CI27" s="155">
        <f>'Manganese Mine'!CK640+'Manganese Mine'!CK649</f>
        <v>0</v>
      </c>
      <c r="CJ27" s="155">
        <f>'Manganese Mine'!CL640+'Manganese Mine'!CL649</f>
        <v>0</v>
      </c>
      <c r="CK27" s="155">
        <f>'Manganese Mine'!CM640+'Manganese Mine'!CM649</f>
        <v>0</v>
      </c>
      <c r="CL27" s="155">
        <f>'Manganese Mine'!CN640+'Manganese Mine'!CN649</f>
        <v>0</v>
      </c>
      <c r="CM27" s="155">
        <f>'Manganese Mine'!CO640+'Manganese Mine'!CO649</f>
        <v>0</v>
      </c>
      <c r="CN27" s="155">
        <f>'Manganese Mine'!CP640+'Manganese Mine'!CP649</f>
        <v>0</v>
      </c>
    </row>
    <row r="28" spans="2:200" ht="12.75" customHeight="1" x14ac:dyDescent="0.2">
      <c r="B28" s="323" t="s">
        <v>386</v>
      </c>
      <c r="C28" s="323"/>
      <c r="D28" s="323"/>
      <c r="E28" s="323"/>
      <c r="F28" s="323"/>
      <c r="G28" s="323"/>
      <c r="H28" s="324" t="s">
        <v>5</v>
      </c>
      <c r="I28" s="324"/>
      <c r="J28" s="325"/>
      <c r="K28" s="323"/>
      <c r="L28" s="323"/>
      <c r="M28" s="323"/>
      <c r="N28" s="127">
        <f>SUM(P28:GR28)</f>
        <v>12.059674457332846</v>
      </c>
      <c r="O28" s="323"/>
      <c r="P28" s="326">
        <v>0</v>
      </c>
      <c r="Q28" s="326">
        <v>0</v>
      </c>
      <c r="R28" s="326">
        <v>0</v>
      </c>
      <c r="S28" s="326">
        <v>10.680620400191366</v>
      </c>
      <c r="T28" s="326">
        <v>1.37905405714148</v>
      </c>
      <c r="U28" s="326">
        <v>0</v>
      </c>
      <c r="V28" s="326">
        <v>0</v>
      </c>
      <c r="W28" s="326">
        <v>0</v>
      </c>
      <c r="X28" s="326">
        <v>0</v>
      </c>
      <c r="Y28" s="326">
        <v>0</v>
      </c>
      <c r="Z28" s="326">
        <v>0</v>
      </c>
      <c r="AA28" s="326">
        <v>0</v>
      </c>
      <c r="AB28" s="326">
        <v>0</v>
      </c>
      <c r="AC28" s="326">
        <v>0</v>
      </c>
      <c r="AD28" s="326">
        <v>0</v>
      </c>
      <c r="AE28" s="326">
        <v>0</v>
      </c>
      <c r="AF28" s="326">
        <v>0</v>
      </c>
      <c r="AG28" s="326">
        <v>0</v>
      </c>
      <c r="AH28" s="326">
        <v>0</v>
      </c>
      <c r="AI28" s="326">
        <v>0</v>
      </c>
      <c r="AJ28" s="326">
        <v>0</v>
      </c>
      <c r="AK28" s="326">
        <v>0</v>
      </c>
      <c r="AL28" s="326">
        <v>0</v>
      </c>
      <c r="AM28" s="326">
        <v>0</v>
      </c>
      <c r="AN28" s="326">
        <v>0</v>
      </c>
      <c r="AO28" s="326">
        <v>0</v>
      </c>
      <c r="AP28" s="326">
        <v>0</v>
      </c>
      <c r="AQ28" s="326">
        <v>0</v>
      </c>
      <c r="AR28" s="326">
        <v>0</v>
      </c>
      <c r="AS28" s="326">
        <v>0</v>
      </c>
      <c r="AT28" s="326">
        <v>0</v>
      </c>
      <c r="AU28" s="326">
        <v>0</v>
      </c>
      <c r="AV28" s="326">
        <v>0</v>
      </c>
      <c r="AW28" s="326">
        <v>0</v>
      </c>
      <c r="AX28" s="326">
        <v>0</v>
      </c>
      <c r="AY28" s="326">
        <v>0</v>
      </c>
      <c r="AZ28" s="326">
        <v>0</v>
      </c>
      <c r="BA28" s="326">
        <v>0</v>
      </c>
      <c r="BB28" s="326">
        <v>0</v>
      </c>
      <c r="BC28" s="326">
        <v>0</v>
      </c>
      <c r="BD28" s="326">
        <v>0</v>
      </c>
      <c r="BE28" s="326">
        <v>0</v>
      </c>
      <c r="BF28" s="326">
        <v>0</v>
      </c>
      <c r="BG28" s="326">
        <v>0</v>
      </c>
      <c r="BH28" s="326">
        <v>0</v>
      </c>
      <c r="BI28" s="326">
        <v>0</v>
      </c>
      <c r="BJ28" s="326">
        <v>0</v>
      </c>
      <c r="BK28" s="326">
        <v>0</v>
      </c>
      <c r="BL28" s="326">
        <v>0</v>
      </c>
      <c r="BM28" s="326">
        <v>0</v>
      </c>
      <c r="BN28" s="326">
        <v>0</v>
      </c>
      <c r="BO28" s="326">
        <v>0</v>
      </c>
      <c r="BP28" s="326">
        <v>0</v>
      </c>
      <c r="BQ28" s="326">
        <v>0</v>
      </c>
      <c r="BR28" s="326">
        <v>0</v>
      </c>
      <c r="BS28" s="326">
        <v>0</v>
      </c>
      <c r="BT28" s="326">
        <v>0</v>
      </c>
      <c r="BU28" s="326">
        <v>0</v>
      </c>
      <c r="BV28" s="326">
        <v>0</v>
      </c>
      <c r="BW28" s="326">
        <v>0</v>
      </c>
      <c r="BX28" s="326">
        <v>0</v>
      </c>
      <c r="BY28" s="326">
        <v>0</v>
      </c>
      <c r="BZ28" s="326">
        <v>0</v>
      </c>
      <c r="CA28" s="326">
        <v>0</v>
      </c>
      <c r="CB28" s="326">
        <v>0</v>
      </c>
      <c r="CC28" s="326">
        <v>0</v>
      </c>
      <c r="CD28" s="326">
        <v>0</v>
      </c>
      <c r="CE28" s="326">
        <v>0</v>
      </c>
      <c r="CF28" s="326">
        <v>0</v>
      </c>
      <c r="CG28" s="326">
        <v>0</v>
      </c>
      <c r="CH28" s="326">
        <v>0</v>
      </c>
      <c r="CI28" s="326">
        <v>0</v>
      </c>
      <c r="CJ28" s="326">
        <v>0</v>
      </c>
      <c r="CK28" s="326">
        <v>0</v>
      </c>
      <c r="CL28" s="326">
        <v>0</v>
      </c>
      <c r="CM28" s="326">
        <v>0</v>
      </c>
      <c r="CN28" s="326">
        <v>0</v>
      </c>
    </row>
    <row r="29" spans="2:200" ht="12.75" customHeight="1" x14ac:dyDescent="0.2"/>
    <row r="30" spans="2:200" ht="12.75" customHeight="1" x14ac:dyDescent="0.2">
      <c r="B30" s="3" t="s">
        <v>390</v>
      </c>
      <c r="H30" s="5" t="s">
        <v>227</v>
      </c>
      <c r="J30" s="168" t="b">
        <f>AND(P30:CN30)</f>
        <v>1</v>
      </c>
      <c r="N30" s="146"/>
      <c r="P30" s="147" t="b">
        <f>ROUND(P27,2)=ROUND(P28,2)</f>
        <v>1</v>
      </c>
      <c r="Q30" s="147" t="b">
        <f t="shared" ref="Q30:CB30" si="9">ROUND(Q27,2)=ROUND(Q28,2)</f>
        <v>1</v>
      </c>
      <c r="R30" s="147" t="b">
        <f t="shared" si="9"/>
        <v>1</v>
      </c>
      <c r="S30" s="147" t="b">
        <f t="shared" si="9"/>
        <v>1</v>
      </c>
      <c r="T30" s="147" t="b">
        <f t="shared" si="9"/>
        <v>1</v>
      </c>
      <c r="U30" s="147" t="b">
        <f t="shared" si="9"/>
        <v>1</v>
      </c>
      <c r="V30" s="147" t="b">
        <f t="shared" si="9"/>
        <v>1</v>
      </c>
      <c r="W30" s="147" t="b">
        <f t="shared" si="9"/>
        <v>1</v>
      </c>
      <c r="X30" s="147" t="b">
        <f t="shared" si="9"/>
        <v>1</v>
      </c>
      <c r="Y30" s="147" t="b">
        <f t="shared" si="9"/>
        <v>1</v>
      </c>
      <c r="Z30" s="147" t="b">
        <f t="shared" si="9"/>
        <v>1</v>
      </c>
      <c r="AA30" s="147" t="b">
        <f t="shared" si="9"/>
        <v>1</v>
      </c>
      <c r="AB30" s="147" t="b">
        <f t="shared" si="9"/>
        <v>1</v>
      </c>
      <c r="AC30" s="147" t="b">
        <f t="shared" si="9"/>
        <v>1</v>
      </c>
      <c r="AD30" s="147" t="b">
        <f t="shared" si="9"/>
        <v>1</v>
      </c>
      <c r="AE30" s="147" t="b">
        <f t="shared" si="9"/>
        <v>1</v>
      </c>
      <c r="AF30" s="147" t="b">
        <f t="shared" si="9"/>
        <v>1</v>
      </c>
      <c r="AG30" s="147" t="b">
        <f t="shared" si="9"/>
        <v>1</v>
      </c>
      <c r="AH30" s="147" t="b">
        <f t="shared" si="9"/>
        <v>1</v>
      </c>
      <c r="AI30" s="147" t="b">
        <f t="shared" si="9"/>
        <v>1</v>
      </c>
      <c r="AJ30" s="147" t="b">
        <f t="shared" si="9"/>
        <v>1</v>
      </c>
      <c r="AK30" s="147" t="b">
        <f t="shared" si="9"/>
        <v>1</v>
      </c>
      <c r="AL30" s="147" t="b">
        <f t="shared" si="9"/>
        <v>1</v>
      </c>
      <c r="AM30" s="147" t="b">
        <f t="shared" si="9"/>
        <v>1</v>
      </c>
      <c r="AN30" s="147" t="b">
        <f t="shared" si="9"/>
        <v>1</v>
      </c>
      <c r="AO30" s="147" t="b">
        <f t="shared" si="9"/>
        <v>1</v>
      </c>
      <c r="AP30" s="147" t="b">
        <f t="shared" si="9"/>
        <v>1</v>
      </c>
      <c r="AQ30" s="147" t="b">
        <f t="shared" si="9"/>
        <v>1</v>
      </c>
      <c r="AR30" s="147" t="b">
        <f t="shared" si="9"/>
        <v>1</v>
      </c>
      <c r="AS30" s="147" t="b">
        <f t="shared" si="9"/>
        <v>1</v>
      </c>
      <c r="AT30" s="147" t="b">
        <f t="shared" si="9"/>
        <v>1</v>
      </c>
      <c r="AU30" s="147" t="b">
        <f t="shared" si="9"/>
        <v>1</v>
      </c>
      <c r="AV30" s="147" t="b">
        <f t="shared" si="9"/>
        <v>1</v>
      </c>
      <c r="AW30" s="147" t="b">
        <f t="shared" si="9"/>
        <v>1</v>
      </c>
      <c r="AX30" s="147" t="b">
        <f t="shared" si="9"/>
        <v>1</v>
      </c>
      <c r="AY30" s="147" t="b">
        <f t="shared" si="9"/>
        <v>1</v>
      </c>
      <c r="AZ30" s="147" t="b">
        <f t="shared" si="9"/>
        <v>1</v>
      </c>
      <c r="BA30" s="147" t="b">
        <f t="shared" si="9"/>
        <v>1</v>
      </c>
      <c r="BB30" s="147" t="b">
        <f t="shared" si="9"/>
        <v>1</v>
      </c>
      <c r="BC30" s="147" t="b">
        <f t="shared" si="9"/>
        <v>1</v>
      </c>
      <c r="BD30" s="147" t="b">
        <f t="shared" si="9"/>
        <v>1</v>
      </c>
      <c r="BE30" s="147" t="b">
        <f t="shared" si="9"/>
        <v>1</v>
      </c>
      <c r="BF30" s="147" t="b">
        <f t="shared" si="9"/>
        <v>1</v>
      </c>
      <c r="BG30" s="147" t="b">
        <f t="shared" si="9"/>
        <v>1</v>
      </c>
      <c r="BH30" s="147" t="b">
        <f t="shared" si="9"/>
        <v>1</v>
      </c>
      <c r="BI30" s="147" t="b">
        <f t="shared" si="9"/>
        <v>1</v>
      </c>
      <c r="BJ30" s="147" t="b">
        <f t="shared" si="9"/>
        <v>1</v>
      </c>
      <c r="BK30" s="147" t="b">
        <f t="shared" si="9"/>
        <v>1</v>
      </c>
      <c r="BL30" s="147" t="b">
        <f t="shared" si="9"/>
        <v>1</v>
      </c>
      <c r="BM30" s="147" t="b">
        <f t="shared" si="9"/>
        <v>1</v>
      </c>
      <c r="BN30" s="147" t="b">
        <f t="shared" si="9"/>
        <v>1</v>
      </c>
      <c r="BO30" s="147" t="b">
        <f t="shared" si="9"/>
        <v>1</v>
      </c>
      <c r="BP30" s="147" t="b">
        <f t="shared" si="9"/>
        <v>1</v>
      </c>
      <c r="BQ30" s="147" t="b">
        <f t="shared" si="9"/>
        <v>1</v>
      </c>
      <c r="BR30" s="147" t="b">
        <f t="shared" si="9"/>
        <v>1</v>
      </c>
      <c r="BS30" s="147" t="b">
        <f t="shared" si="9"/>
        <v>1</v>
      </c>
      <c r="BT30" s="147" t="b">
        <f t="shared" si="9"/>
        <v>1</v>
      </c>
      <c r="BU30" s="147" t="b">
        <f t="shared" si="9"/>
        <v>1</v>
      </c>
      <c r="BV30" s="147" t="b">
        <f t="shared" si="9"/>
        <v>1</v>
      </c>
      <c r="BW30" s="147" t="b">
        <f t="shared" si="9"/>
        <v>1</v>
      </c>
      <c r="BX30" s="147" t="b">
        <f t="shared" si="9"/>
        <v>1</v>
      </c>
      <c r="BY30" s="147" t="b">
        <f t="shared" si="9"/>
        <v>1</v>
      </c>
      <c r="BZ30" s="147" t="b">
        <f t="shared" si="9"/>
        <v>1</v>
      </c>
      <c r="CA30" s="147" t="b">
        <f t="shared" si="9"/>
        <v>1</v>
      </c>
      <c r="CB30" s="147" t="b">
        <f t="shared" si="9"/>
        <v>1</v>
      </c>
      <c r="CC30" s="147" t="b">
        <f t="shared" ref="CC30:CN30" si="10">ROUND(CC27,2)=ROUND(CC28,2)</f>
        <v>1</v>
      </c>
      <c r="CD30" s="147" t="b">
        <f t="shared" si="10"/>
        <v>1</v>
      </c>
      <c r="CE30" s="147" t="b">
        <f t="shared" si="10"/>
        <v>1</v>
      </c>
      <c r="CF30" s="147" t="b">
        <f t="shared" si="10"/>
        <v>1</v>
      </c>
      <c r="CG30" s="147" t="b">
        <f t="shared" si="10"/>
        <v>1</v>
      </c>
      <c r="CH30" s="147" t="b">
        <f t="shared" si="10"/>
        <v>1</v>
      </c>
      <c r="CI30" s="147" t="b">
        <f t="shared" si="10"/>
        <v>1</v>
      </c>
      <c r="CJ30" s="147" t="b">
        <f t="shared" si="10"/>
        <v>1</v>
      </c>
      <c r="CK30" s="147" t="b">
        <f t="shared" si="10"/>
        <v>1</v>
      </c>
      <c r="CL30" s="147" t="b">
        <f t="shared" si="10"/>
        <v>1</v>
      </c>
      <c r="CM30" s="147" t="b">
        <f t="shared" si="10"/>
        <v>1</v>
      </c>
      <c r="CN30" s="147" t="b">
        <f t="shared" si="10"/>
        <v>1</v>
      </c>
    </row>
    <row r="31" spans="2:200" ht="12.75" customHeight="1" x14ac:dyDescent="0.2"/>
    <row r="32" spans="2:200" ht="12.75" customHeight="1" x14ac:dyDescent="0.2"/>
    <row r="33" spans="1:10" ht="12.75" customHeight="1" x14ac:dyDescent="0.2"/>
    <row r="34" spans="1:10" ht="12.75" customHeight="1" x14ac:dyDescent="0.2">
      <c r="H34" s="3"/>
      <c r="I34" s="3"/>
      <c r="J34" s="3"/>
    </row>
    <row r="35" spans="1:10" ht="12.75" customHeight="1" x14ac:dyDescent="0.2">
      <c r="B35" s="328" t="s">
        <v>396</v>
      </c>
      <c r="C35" s="274"/>
      <c r="D35" s="274"/>
      <c r="E35" s="274"/>
      <c r="F35" s="329"/>
      <c r="G35" s="274"/>
      <c r="H35" s="284" t="s">
        <v>227</v>
      </c>
      <c r="I35" s="284"/>
      <c r="J35" s="330" t="b">
        <f ca="1">AND(J30,J24,J16)</f>
        <v>1</v>
      </c>
    </row>
    <row r="36" spans="1:10" ht="12.75" customHeight="1" x14ac:dyDescent="0.2">
      <c r="F36" s="34"/>
    </row>
    <row r="37" spans="1:10" ht="12.75" customHeight="1" x14ac:dyDescent="0.2">
      <c r="F37" s="34"/>
    </row>
    <row r="38" spans="1:10" s="1" customFormat="1" ht="12.75" customHeight="1" x14ac:dyDescent="0.2">
      <c r="A38" s="27" t="s">
        <v>57</v>
      </c>
      <c r="F38" s="26"/>
      <c r="H38" s="2"/>
      <c r="I38" s="2"/>
      <c r="J38" s="290"/>
    </row>
  </sheetData>
  <conditionalFormatting sqref="CO16:GR16">
    <cfRule type="cellIs" dxfId="17" priority="63" operator="equal">
      <formula>TRUE</formula>
    </cfRule>
    <cfRule type="cellIs" dxfId="16" priority="64" operator="equal">
      <formula>FALSE</formula>
    </cfRule>
  </conditionalFormatting>
  <conditionalFormatting sqref="J16">
    <cfRule type="cellIs" dxfId="15" priority="61" operator="equal">
      <formula>TRUE</formula>
    </cfRule>
    <cfRule type="cellIs" dxfId="14" priority="62" operator="equal">
      <formula>FALSE</formula>
    </cfRule>
  </conditionalFormatting>
  <conditionalFormatting sqref="CO24:GR24">
    <cfRule type="cellIs" dxfId="13" priority="59" operator="equal">
      <formula>TRUE</formula>
    </cfRule>
    <cfRule type="cellIs" dxfId="12" priority="60" operator="equal">
      <formula>FALSE</formula>
    </cfRule>
  </conditionalFormatting>
  <conditionalFormatting sqref="J24">
    <cfRule type="cellIs" dxfId="11" priority="57" operator="equal">
      <formula>TRUE</formula>
    </cfRule>
    <cfRule type="cellIs" dxfId="10" priority="58" operator="equal">
      <formula>FALSE</formula>
    </cfRule>
  </conditionalFormatting>
  <conditionalFormatting sqref="J30">
    <cfRule type="cellIs" dxfId="9" priority="53" operator="equal">
      <formula>TRUE</formula>
    </cfRule>
    <cfRule type="cellIs" dxfId="8" priority="54" operator="equal">
      <formula>FALSE</formula>
    </cfRule>
  </conditionalFormatting>
  <conditionalFormatting sqref="J35">
    <cfRule type="cellIs" dxfId="7" priority="47" operator="equal">
      <formula>TRUE</formula>
    </cfRule>
    <cfRule type="cellIs" dxfId="6" priority="48" operator="equal">
      <formula>FALSE</formula>
    </cfRule>
  </conditionalFormatting>
  <conditionalFormatting sqref="P16:CN16">
    <cfRule type="cellIs" dxfId="5" priority="11" operator="equal">
      <formula>TRUE</formula>
    </cfRule>
    <cfRule type="cellIs" dxfId="4" priority="12" operator="equal">
      <formula>FALSE</formula>
    </cfRule>
  </conditionalFormatting>
  <conditionalFormatting sqref="P24:CN24">
    <cfRule type="cellIs" dxfId="3" priority="9" operator="equal">
      <formula>TRUE</formula>
    </cfRule>
    <cfRule type="cellIs" dxfId="2" priority="10" operator="equal">
      <formula>FALSE</formula>
    </cfRule>
  </conditionalFormatting>
  <conditionalFormatting sqref="P30:CN30">
    <cfRule type="cellIs" dxfId="1" priority="7" operator="equal">
      <formula>TRUE</formula>
    </cfRule>
    <cfRule type="cellIs" dxfId="0" priority="8" operator="equal">
      <formula>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ircular">
                <anchor moveWithCells="1">
                  <from>
                    <xdr:col>1</xdr:col>
                    <xdr:colOff>57150</xdr:colOff>
                    <xdr:row>3</xdr:row>
                    <xdr:rowOff>76200</xdr:rowOff>
                  </from>
                  <to>
                    <xdr:col>4</xdr:col>
                    <xdr:colOff>19050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ircular">
                <anchor moveWithCells="1">
                  <from>
                    <xdr:col>9</xdr:col>
                    <xdr:colOff>19050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</vt:i4>
      </vt:variant>
    </vt:vector>
  </HeadingPairs>
  <TitlesOfParts>
    <vt:vector size="29" baseType="lpstr">
      <vt:lpstr>Data</vt:lpstr>
      <vt:lpstr>Summary</vt:lpstr>
      <vt:lpstr>Net Asset Value</vt:lpstr>
      <vt:lpstr>Share Price</vt:lpstr>
      <vt:lpstr>Val Calcs</vt:lpstr>
      <vt:lpstr>Comps</vt:lpstr>
      <vt:lpstr>M&amp;A Precedents</vt:lpstr>
      <vt:lpstr>Sens</vt:lpstr>
      <vt:lpstr>MRE</vt:lpstr>
      <vt:lpstr>Input_Scen</vt:lpstr>
      <vt:lpstr>Macroeconomic Inputs</vt:lpstr>
      <vt:lpstr>Feasibility Study</vt:lpstr>
      <vt:lpstr>Time</vt:lpstr>
      <vt:lpstr>Corporate</vt:lpstr>
      <vt:lpstr>Financial Statements</vt:lpstr>
      <vt:lpstr>Manganese Mine</vt:lpstr>
      <vt:lpstr>Macro Data</vt:lpstr>
      <vt:lpstr>Aggregate_Test</vt:lpstr>
      <vt:lpstr>Fees_Live</vt:lpstr>
      <vt:lpstr>Fees_Paste</vt:lpstr>
      <vt:lpstr>IDC_Live</vt:lpstr>
      <vt:lpstr>IDC_Paste</vt:lpstr>
      <vt:lpstr>Kapolowe_Test</vt:lpstr>
      <vt:lpstr>Sens!Max_Scen</vt:lpstr>
      <vt:lpstr>Sens!Scen_Num</vt:lpstr>
      <vt:lpstr>Sens!Scen_Number</vt:lpstr>
      <vt:lpstr>Sens!Scenario</vt:lpstr>
      <vt:lpstr>SHL_Live</vt:lpstr>
      <vt:lpstr>SHL_Paste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Lee</dc:creator>
  <cp:lastModifiedBy>David Lee</cp:lastModifiedBy>
  <dcterms:created xsi:type="dcterms:W3CDTF">2023-07-18T18:45:29Z</dcterms:created>
  <dcterms:modified xsi:type="dcterms:W3CDTF">2025-08-13T21:33:52Z</dcterms:modified>
</cp:coreProperties>
</file>